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4.bin" ContentType="application/vnd.openxmlformats-officedocument.spreadsheetml.customProperty"/>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https://gcloudbelgium-my.sharepoint.com/personal/valerie_paulus_bosa_fgov_be/Documents/Communication/BOSA/Fichiers nouveau site web/reporting pour l'Europe/"/>
    </mc:Choice>
  </mc:AlternateContent>
  <xr:revisionPtr revIDLastSave="0" documentId="8_{FDE2CC2B-1C18-4F22-AAF1-1FD698116B07}" xr6:coauthVersionLast="47" xr6:coauthVersionMax="47" xr10:uidLastSave="{00000000-0000-0000-0000-000000000000}"/>
  <workbookProtection workbookAlgorithmName="SHA-512" workbookHashValue="7D3nCOuW8MOEJ34YHZvEVOcB+nR95KQ4fNzGA/scLo3EOtT6EjJj0nzB2MjUp9ca1MSSv9r/txJLaq8NGNmN0w==" workbookSaltValue="E7F5QifPfpdPyTHWH3pcOQ==" workbookSpinCount="100000" lockStructure="1"/>
  <bookViews>
    <workbookView xWindow="-108" yWindow="-108" windowWidth="23256" windowHeight="12576" tabRatio="786" xr2:uid="{00000000-000D-0000-FFFF-FFFF00000000}"/>
  </bookViews>
  <sheets>
    <sheet name="Warning" sheetId="25" r:id="rId1"/>
    <sheet name="Config" sheetId="22" state="veryHidden" r:id="rId2"/>
    <sheet name="ReadMe" sheetId="1" state="veryHidden" r:id="rId3"/>
    <sheet name="Data" sheetId="24" state="veryHidden" r:id="rId4"/>
    <sheet name="AllData" sheetId="3" state="veryHidden" r:id="rId5"/>
    <sheet name="Pivot" sheetId="27" state="veryHidden" r:id="rId6"/>
  </sheets>
  <definedNames>
    <definedName name="_Environment">"Training"</definedName>
    <definedName name="_xlnm._FilterDatabase" localSheetId="4" hidden="1">AllData!$A$1:$P$10743</definedName>
    <definedName name="_xlnm._FilterDatabase" localSheetId="5" hidden="1">Pivot!$A$1:$S$278</definedName>
    <definedName name="_NetworkConnection">1</definedName>
    <definedName name="CHOSEN_AUTHORITY">Config!$C$2</definedName>
    <definedName name="CHOSEN_LANGUAGE">Config!$C$4</definedName>
    <definedName name="CHOSEN_SUBSECTOR">Config!$C$5</definedName>
    <definedName name="CHOSEN_YEAR">Config!$C$3</definedName>
    <definedName name="LIST_AUTHORITIES">Config!$A$10:$H$31</definedName>
    <definedName name="list_description">Config!$B$156</definedName>
    <definedName name="LIST_DESCRIPTIONS">Config!$A$55:$F$244</definedName>
    <definedName name="LIST_DESCRIPTIONS_2">Config!$B$55:$G$244</definedName>
    <definedName name="NEW_TABLE">Config!$B$6</definedName>
    <definedName name="OLD_TABLE">Data!$A$1</definedName>
    <definedName name="rng_input">AllData!$A$9631:$O$10743</definedName>
    <definedName name="rng_input2014">AllData!$A$2:$O$1029</definedName>
    <definedName name="rng_input2015">AllData!$A$1030:$O$2037</definedName>
    <definedName name="rng_input2016">AllData!$A$2038:$O$3070</definedName>
    <definedName name="rng_input2017">AllData!$A$3071:$O$4103</definedName>
    <definedName name="rng_input2018">AllData!$A$4104:$O$5204</definedName>
    <definedName name="rng_input2019">AllData!$A$5205:$O$6305</definedName>
    <definedName name="rng_input2020">AllData!$A$6306:$O$7407</definedName>
    <definedName name="rng_input2021">AllData!$A$7408:$O$8517</definedName>
    <definedName name="rng_input2022">AllData!$A$8518:$O$9630</definedName>
    <definedName name="rng_input2023">AllData!$A$9631:$O$10743</definedName>
    <definedName name="rngYEAR2">Pivot!$C$5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912" i="3" l="1"/>
  <c r="P9911" i="3"/>
  <c r="P9910" i="3"/>
  <c r="P9909" i="3"/>
  <c r="P9908" i="3"/>
  <c r="P9907" i="3"/>
  <c r="P9906" i="3"/>
  <c r="P9905" i="3"/>
  <c r="P9904" i="3"/>
  <c r="P9903" i="3"/>
  <c r="P9902" i="3"/>
  <c r="P9901" i="3"/>
  <c r="P9900" i="3"/>
  <c r="P9899" i="3"/>
  <c r="P9898" i="3"/>
  <c r="P9897" i="3"/>
  <c r="P9896" i="3"/>
  <c r="P9895" i="3"/>
  <c r="P9894" i="3"/>
  <c r="P9893" i="3"/>
  <c r="P9892" i="3"/>
  <c r="P9891" i="3"/>
  <c r="P9890" i="3"/>
  <c r="P9889" i="3"/>
  <c r="P9888" i="3"/>
  <c r="P9887" i="3"/>
  <c r="P9886" i="3"/>
  <c r="P9885" i="3"/>
  <c r="P9884" i="3"/>
  <c r="P9883" i="3"/>
  <c r="P9882" i="3"/>
  <c r="P9881" i="3"/>
  <c r="P9880" i="3"/>
  <c r="P9879" i="3"/>
  <c r="P9878" i="3"/>
  <c r="P9877" i="3"/>
  <c r="P9876" i="3"/>
  <c r="P9875" i="3"/>
  <c r="P9874" i="3"/>
  <c r="P9873" i="3"/>
  <c r="P9872" i="3"/>
  <c r="P9871" i="3"/>
  <c r="P9870" i="3"/>
  <c r="P9869" i="3"/>
  <c r="P9868" i="3"/>
  <c r="P9867" i="3"/>
  <c r="P9866" i="3"/>
  <c r="P9865" i="3"/>
  <c r="P9864" i="3"/>
  <c r="P9863" i="3"/>
  <c r="P9862" i="3"/>
  <c r="P9861" i="3"/>
  <c r="P9860" i="3"/>
  <c r="P9859" i="3"/>
  <c r="P9858" i="3"/>
  <c r="P9857" i="3"/>
  <c r="P9856" i="3"/>
  <c r="P9855" i="3"/>
  <c r="P9854" i="3"/>
  <c r="P9853" i="3"/>
  <c r="P9852" i="3"/>
  <c r="P9851" i="3"/>
  <c r="P9850" i="3"/>
  <c r="P9849" i="3"/>
  <c r="P9848" i="3"/>
  <c r="P9847" i="3"/>
  <c r="P10637" i="3"/>
  <c r="P10636" i="3"/>
  <c r="P10635" i="3"/>
  <c r="P10634" i="3"/>
  <c r="P10633" i="3"/>
  <c r="P10632" i="3"/>
  <c r="P10631" i="3"/>
  <c r="P10630" i="3"/>
  <c r="P10629" i="3"/>
  <c r="P10628" i="3"/>
  <c r="P10627" i="3"/>
  <c r="P10626" i="3"/>
  <c r="P10625" i="3"/>
  <c r="P10624" i="3"/>
  <c r="P10623" i="3"/>
  <c r="P10622" i="3"/>
  <c r="P10621" i="3"/>
  <c r="P10620" i="3"/>
  <c r="P10619" i="3"/>
  <c r="P10618" i="3"/>
  <c r="P10617" i="3"/>
  <c r="P10616" i="3"/>
  <c r="P10615" i="3"/>
  <c r="P10614" i="3"/>
  <c r="P10613" i="3"/>
  <c r="P10612" i="3"/>
  <c r="P10611" i="3"/>
  <c r="P10610" i="3"/>
  <c r="P10609" i="3"/>
  <c r="P10608" i="3"/>
  <c r="P10607" i="3"/>
  <c r="P10606" i="3"/>
  <c r="P10605" i="3"/>
  <c r="P10604" i="3"/>
  <c r="P10603" i="3"/>
  <c r="P10602" i="3"/>
  <c r="P10601" i="3"/>
  <c r="P10600" i="3"/>
  <c r="P10599" i="3"/>
  <c r="P10598" i="3"/>
  <c r="P10597" i="3"/>
  <c r="P10596" i="3"/>
  <c r="P10595" i="3"/>
  <c r="P10594" i="3"/>
  <c r="P10593" i="3"/>
  <c r="P10592" i="3"/>
  <c r="P10591" i="3"/>
  <c r="P10590" i="3"/>
  <c r="P10589" i="3"/>
  <c r="P10588" i="3"/>
  <c r="P10587" i="3"/>
  <c r="P10586" i="3"/>
  <c r="P10585" i="3"/>
  <c r="P10584" i="3"/>
  <c r="P10583" i="3"/>
  <c r="P10582" i="3"/>
  <c r="P10581" i="3"/>
  <c r="P10580" i="3"/>
  <c r="P10579" i="3"/>
  <c r="P10578" i="3"/>
  <c r="P10577" i="3"/>
  <c r="P10576" i="3"/>
  <c r="P10575" i="3"/>
  <c r="P10574" i="3"/>
  <c r="P10573" i="3"/>
  <c r="P10572" i="3"/>
  <c r="P10571" i="3"/>
  <c r="P10570" i="3"/>
  <c r="P10569" i="3"/>
  <c r="P10568" i="3"/>
  <c r="P10567" i="3"/>
  <c r="P10566" i="3"/>
  <c r="P10565" i="3"/>
  <c r="P10564" i="3"/>
  <c r="P10563" i="3"/>
  <c r="P10562" i="3"/>
  <c r="P10561" i="3"/>
  <c r="P10560" i="3"/>
  <c r="P10559" i="3"/>
  <c r="P10558" i="3"/>
  <c r="P10557" i="3"/>
  <c r="P10556" i="3"/>
  <c r="P10555" i="3"/>
  <c r="P10554" i="3"/>
  <c r="P10553" i="3"/>
  <c r="P10552" i="3"/>
  <c r="P10551" i="3"/>
  <c r="P10550" i="3"/>
  <c r="P10549" i="3"/>
  <c r="P10548" i="3"/>
  <c r="P10547" i="3"/>
  <c r="P10546" i="3"/>
  <c r="P10545" i="3"/>
  <c r="P10544" i="3"/>
  <c r="P10543" i="3"/>
  <c r="P10542" i="3"/>
  <c r="P10541" i="3"/>
  <c r="P10540" i="3"/>
  <c r="P10539" i="3"/>
  <c r="P10538" i="3"/>
  <c r="P10537" i="3"/>
  <c r="P10536" i="3"/>
  <c r="P10535" i="3"/>
  <c r="P10534" i="3"/>
  <c r="P10533" i="3"/>
  <c r="P10532" i="3"/>
  <c r="P10531" i="3"/>
  <c r="P10530" i="3"/>
  <c r="P10529" i="3"/>
  <c r="P10528" i="3"/>
  <c r="P10527" i="3"/>
  <c r="P10526" i="3"/>
  <c r="P10525" i="3"/>
  <c r="P10524" i="3"/>
  <c r="P10523" i="3"/>
  <c r="P10522" i="3"/>
  <c r="P10521" i="3"/>
  <c r="P10520" i="3"/>
  <c r="P10519" i="3"/>
  <c r="P10518" i="3"/>
  <c r="P10517" i="3"/>
  <c r="P10516" i="3"/>
  <c r="P10515" i="3"/>
  <c r="P10514" i="3"/>
  <c r="P10513" i="3"/>
  <c r="P10512" i="3"/>
  <c r="P10511" i="3"/>
  <c r="P10510" i="3"/>
  <c r="P10509" i="3"/>
  <c r="P10508" i="3"/>
  <c r="P10507" i="3"/>
  <c r="P10506" i="3"/>
  <c r="P10505" i="3"/>
  <c r="P10504" i="3"/>
  <c r="P10503" i="3"/>
  <c r="P10502" i="3"/>
  <c r="P10501" i="3"/>
  <c r="P10500" i="3"/>
  <c r="P10499" i="3"/>
  <c r="P10498" i="3"/>
  <c r="P10497" i="3"/>
  <c r="P10496" i="3"/>
  <c r="P10495" i="3"/>
  <c r="P10677" i="3"/>
  <c r="P10676" i="3"/>
  <c r="P10675" i="3"/>
  <c r="P10674" i="3"/>
  <c r="P10673" i="3"/>
  <c r="P10672" i="3"/>
  <c r="P10671" i="3"/>
  <c r="P10670" i="3"/>
  <c r="P10669" i="3"/>
  <c r="P10668" i="3"/>
  <c r="P10667" i="3"/>
  <c r="P10666" i="3"/>
  <c r="P10665" i="3"/>
  <c r="P10664" i="3"/>
  <c r="P10663" i="3"/>
  <c r="P10662" i="3"/>
  <c r="P10661" i="3"/>
  <c r="P10660" i="3"/>
  <c r="P10659" i="3"/>
  <c r="P10658" i="3"/>
  <c r="P10657" i="3"/>
  <c r="P10656" i="3"/>
  <c r="P10655" i="3"/>
  <c r="P10654" i="3"/>
  <c r="P10653" i="3"/>
  <c r="P10652" i="3"/>
  <c r="P10651" i="3"/>
  <c r="P10650" i="3"/>
  <c r="P10649" i="3"/>
  <c r="P10648" i="3"/>
  <c r="P10647" i="3"/>
  <c r="P10646" i="3"/>
  <c r="P10645" i="3"/>
  <c r="P10644" i="3"/>
  <c r="P10643" i="3"/>
  <c r="P10642" i="3"/>
  <c r="P10641" i="3"/>
  <c r="P10640" i="3"/>
  <c r="P10639" i="3"/>
  <c r="P10638" i="3"/>
  <c r="P9790" i="3"/>
  <c r="P9789" i="3"/>
  <c r="P9788" i="3"/>
  <c r="P9787" i="3"/>
  <c r="P9786" i="3"/>
  <c r="P9785" i="3"/>
  <c r="P9784" i="3"/>
  <c r="P9783" i="3"/>
  <c r="P9782" i="3"/>
  <c r="P9781" i="3"/>
  <c r="P9780" i="3"/>
  <c r="P9779" i="3"/>
  <c r="P9778" i="3"/>
  <c r="P9777" i="3"/>
  <c r="P9776" i="3"/>
  <c r="P9775" i="3"/>
  <c r="P9774" i="3"/>
  <c r="P9773" i="3"/>
  <c r="P9772" i="3"/>
  <c r="P9771" i="3"/>
  <c r="P9770" i="3"/>
  <c r="P9769" i="3"/>
  <c r="P9768" i="3"/>
  <c r="P9767" i="3"/>
  <c r="P9766" i="3"/>
  <c r="P9765" i="3"/>
  <c r="P9764" i="3"/>
  <c r="P9763" i="3"/>
  <c r="P9762" i="3"/>
  <c r="P9761" i="3"/>
  <c r="P9760" i="3"/>
  <c r="P9759" i="3"/>
  <c r="P9758" i="3"/>
  <c r="P9757" i="3"/>
  <c r="P9756" i="3"/>
  <c r="P9755" i="3"/>
  <c r="P9754" i="3"/>
  <c r="P9753" i="3"/>
  <c r="P9752" i="3"/>
  <c r="P9751" i="3"/>
  <c r="P9750" i="3"/>
  <c r="P9749" i="3"/>
  <c r="P9748" i="3"/>
  <c r="P9747" i="3"/>
  <c r="P9746" i="3"/>
  <c r="P9745" i="3"/>
  <c r="P9744" i="3"/>
  <c r="P9743" i="3"/>
  <c r="P9742" i="3"/>
  <c r="P9741" i="3"/>
  <c r="P9740" i="3"/>
  <c r="P9739" i="3"/>
  <c r="P9738" i="3"/>
  <c r="P9737" i="3"/>
  <c r="P9736" i="3"/>
  <c r="P9735" i="3"/>
  <c r="P9734" i="3"/>
  <c r="P9733" i="3"/>
  <c r="P9732" i="3"/>
  <c r="P9731" i="3"/>
  <c r="P9730" i="3"/>
  <c r="P9729" i="3"/>
  <c r="P9728" i="3"/>
  <c r="P9727" i="3"/>
  <c r="P9726" i="3"/>
  <c r="P9725" i="3"/>
  <c r="P10072" i="3"/>
  <c r="P10071" i="3"/>
  <c r="P10070" i="3"/>
  <c r="P10069" i="3"/>
  <c r="P10068" i="3"/>
  <c r="P10067" i="3"/>
  <c r="P10066" i="3"/>
  <c r="P10065" i="3"/>
  <c r="P10064" i="3"/>
  <c r="P10063" i="3"/>
  <c r="P10062" i="3"/>
  <c r="P10061" i="3"/>
  <c r="P10060" i="3"/>
  <c r="P10059" i="3"/>
  <c r="P10058" i="3"/>
  <c r="P10057" i="3"/>
  <c r="P10056" i="3"/>
  <c r="P10055" i="3"/>
  <c r="P10054" i="3"/>
  <c r="P10053" i="3"/>
  <c r="P10052" i="3"/>
  <c r="P10051" i="3"/>
  <c r="P10050" i="3"/>
  <c r="P10049" i="3"/>
  <c r="P10048" i="3"/>
  <c r="P10047" i="3"/>
  <c r="P10046" i="3"/>
  <c r="P10045" i="3"/>
  <c r="P10044" i="3"/>
  <c r="P10043" i="3"/>
  <c r="P10042" i="3"/>
  <c r="P10041" i="3"/>
  <c r="P10040" i="3"/>
  <c r="P10039" i="3"/>
  <c r="P10038" i="3"/>
  <c r="P10037" i="3"/>
  <c r="P10036" i="3"/>
  <c r="P10035" i="3"/>
  <c r="P10034" i="3"/>
  <c r="P10033" i="3"/>
  <c r="P10032" i="3"/>
  <c r="P10031" i="3"/>
  <c r="P10030" i="3"/>
  <c r="P10029" i="3"/>
  <c r="P10028" i="3"/>
  <c r="P10027" i="3"/>
  <c r="P10026" i="3"/>
  <c r="P10025" i="3"/>
  <c r="P10024" i="3"/>
  <c r="P10023" i="3"/>
  <c r="P10022" i="3"/>
  <c r="P10021" i="3"/>
  <c r="P10020" i="3"/>
  <c r="P10019" i="3"/>
  <c r="P10018" i="3"/>
  <c r="P10017" i="3"/>
  <c r="P10016" i="3"/>
  <c r="P10015" i="3"/>
  <c r="P10014" i="3"/>
  <c r="P10013" i="3"/>
  <c r="P10012" i="3"/>
  <c r="P10011" i="3"/>
  <c r="P10010" i="3"/>
  <c r="P10009" i="3"/>
  <c r="P10008" i="3"/>
  <c r="P10007" i="3"/>
  <c r="P10204" i="3"/>
  <c r="P10203" i="3"/>
  <c r="P10202" i="3"/>
  <c r="P10201" i="3"/>
  <c r="P10200" i="3"/>
  <c r="P10199" i="3"/>
  <c r="P10198" i="3"/>
  <c r="P10197" i="3"/>
  <c r="P10196" i="3"/>
  <c r="P10195" i="3"/>
  <c r="P10194" i="3"/>
  <c r="P10193" i="3"/>
  <c r="P10192" i="3"/>
  <c r="P10191" i="3"/>
  <c r="P10190" i="3"/>
  <c r="P10189" i="3"/>
  <c r="P10188" i="3"/>
  <c r="P10187" i="3"/>
  <c r="P10186" i="3"/>
  <c r="P10185" i="3"/>
  <c r="P10184" i="3"/>
  <c r="P10183" i="3"/>
  <c r="P10182" i="3"/>
  <c r="P10181" i="3"/>
  <c r="P10180" i="3"/>
  <c r="P10179" i="3"/>
  <c r="P10178" i="3"/>
  <c r="P10177" i="3"/>
  <c r="P10176" i="3"/>
  <c r="P10175" i="3"/>
  <c r="P10174" i="3"/>
  <c r="P10173" i="3"/>
  <c r="P10172" i="3"/>
  <c r="P10171" i="3"/>
  <c r="P10170" i="3"/>
  <c r="P10169" i="3"/>
  <c r="P10168" i="3"/>
  <c r="P10167" i="3"/>
  <c r="P10166" i="3"/>
  <c r="P10165" i="3"/>
  <c r="P10164" i="3"/>
  <c r="P10163" i="3"/>
  <c r="P10162" i="3"/>
  <c r="P10161" i="3"/>
  <c r="P10160" i="3"/>
  <c r="P10159" i="3"/>
  <c r="P10158" i="3"/>
  <c r="P10157" i="3"/>
  <c r="P10156" i="3"/>
  <c r="P10155" i="3"/>
  <c r="P10154" i="3"/>
  <c r="P10153" i="3"/>
  <c r="P10152" i="3"/>
  <c r="P10151" i="3"/>
  <c r="P10150" i="3"/>
  <c r="P10149" i="3"/>
  <c r="P10148" i="3"/>
  <c r="P10147" i="3"/>
  <c r="P10146" i="3"/>
  <c r="P10145" i="3"/>
  <c r="P10144" i="3"/>
  <c r="P10143" i="3"/>
  <c r="P10142" i="3"/>
  <c r="P10141" i="3"/>
  <c r="P10140" i="3"/>
  <c r="P10139" i="3"/>
  <c r="P9696" i="3"/>
  <c r="P9695" i="3"/>
  <c r="P9694" i="3"/>
  <c r="P9693" i="3"/>
  <c r="P9692" i="3"/>
  <c r="P9691" i="3"/>
  <c r="P9690" i="3"/>
  <c r="P9689" i="3"/>
  <c r="P9688" i="3"/>
  <c r="P9687" i="3"/>
  <c r="P9686" i="3"/>
  <c r="P9685" i="3"/>
  <c r="P9684" i="3"/>
  <c r="P9683" i="3"/>
  <c r="P9682" i="3"/>
  <c r="P9681" i="3"/>
  <c r="P9680" i="3"/>
  <c r="P9679" i="3"/>
  <c r="P9678" i="3"/>
  <c r="P9677" i="3"/>
  <c r="P9676" i="3"/>
  <c r="P9675" i="3"/>
  <c r="P9674" i="3"/>
  <c r="P9673" i="3"/>
  <c r="P9672" i="3"/>
  <c r="P9671" i="3"/>
  <c r="P9670" i="3"/>
  <c r="P9669" i="3"/>
  <c r="P9668" i="3"/>
  <c r="P9667" i="3"/>
  <c r="P9666" i="3"/>
  <c r="P9665" i="3"/>
  <c r="P9664" i="3"/>
  <c r="P9663" i="3"/>
  <c r="P9662" i="3"/>
  <c r="P9661" i="3"/>
  <c r="P9660" i="3"/>
  <c r="P9659" i="3"/>
  <c r="P9658" i="3"/>
  <c r="P9657" i="3"/>
  <c r="P9656" i="3"/>
  <c r="P9655" i="3"/>
  <c r="P9654" i="3"/>
  <c r="P9653" i="3"/>
  <c r="P9652" i="3"/>
  <c r="P9651" i="3"/>
  <c r="P9650" i="3"/>
  <c r="P9649" i="3"/>
  <c r="P9648" i="3"/>
  <c r="P9647" i="3"/>
  <c r="P9646" i="3"/>
  <c r="P9645" i="3"/>
  <c r="P9644" i="3"/>
  <c r="P9643" i="3"/>
  <c r="P9642" i="3"/>
  <c r="P9641" i="3"/>
  <c r="P9640" i="3"/>
  <c r="P9639" i="3"/>
  <c r="P9638" i="3"/>
  <c r="P9637" i="3"/>
  <c r="P9636" i="3"/>
  <c r="P9635" i="3"/>
  <c r="P9634" i="3"/>
  <c r="P9633" i="3"/>
  <c r="P9632" i="3"/>
  <c r="P9631" i="3"/>
  <c r="P10743" i="3" l="1"/>
  <c r="P10742" i="3"/>
  <c r="P10741" i="3"/>
  <c r="P10740" i="3"/>
  <c r="P10739" i="3"/>
  <c r="P10738" i="3"/>
  <c r="P10737" i="3"/>
  <c r="P10736" i="3"/>
  <c r="P10735" i="3"/>
  <c r="P10734" i="3"/>
  <c r="P10733" i="3"/>
  <c r="P10732" i="3"/>
  <c r="P10731" i="3"/>
  <c r="P10730" i="3"/>
  <c r="P10729" i="3"/>
  <c r="P10728" i="3"/>
  <c r="P10727" i="3"/>
  <c r="P10726" i="3"/>
  <c r="P10725" i="3"/>
  <c r="P10724" i="3"/>
  <c r="P10723" i="3"/>
  <c r="P10722" i="3"/>
  <c r="P10721" i="3"/>
  <c r="P10720" i="3"/>
  <c r="P10719" i="3"/>
  <c r="P10718" i="3"/>
  <c r="P10717" i="3"/>
  <c r="P10716" i="3"/>
  <c r="P10715" i="3"/>
  <c r="P10714" i="3"/>
  <c r="P10713" i="3"/>
  <c r="P10712" i="3"/>
  <c r="P10711" i="3"/>
  <c r="P10710" i="3"/>
  <c r="P10709" i="3"/>
  <c r="P10708" i="3"/>
  <c r="P10707" i="3"/>
  <c r="P10706" i="3"/>
  <c r="P10705" i="3"/>
  <c r="P10704" i="3"/>
  <c r="P10703" i="3"/>
  <c r="P10702" i="3"/>
  <c r="P10701" i="3"/>
  <c r="P10700" i="3"/>
  <c r="P10699" i="3"/>
  <c r="P10698" i="3"/>
  <c r="P10697" i="3"/>
  <c r="P10696" i="3"/>
  <c r="P10695" i="3"/>
  <c r="P10694" i="3"/>
  <c r="P10693" i="3"/>
  <c r="P10692" i="3"/>
  <c r="P10691" i="3"/>
  <c r="P10690" i="3"/>
  <c r="P10689" i="3"/>
  <c r="P10688" i="3"/>
  <c r="P10687" i="3"/>
  <c r="P10686" i="3"/>
  <c r="P10685" i="3"/>
  <c r="P10684" i="3"/>
  <c r="P10683" i="3"/>
  <c r="P10682" i="3"/>
  <c r="P10681" i="3"/>
  <c r="P10680" i="3"/>
  <c r="P10679" i="3"/>
  <c r="P10678" i="3"/>
  <c r="P10138" i="3" l="1"/>
  <c r="P10137" i="3"/>
  <c r="P10136" i="3"/>
  <c r="P10135" i="3"/>
  <c r="P10134" i="3"/>
  <c r="P10133" i="3"/>
  <c r="P10132" i="3"/>
  <c r="P10131" i="3"/>
  <c r="P10130" i="3"/>
  <c r="P10129" i="3"/>
  <c r="P10128" i="3"/>
  <c r="P10127" i="3"/>
  <c r="P10126" i="3"/>
  <c r="P10125" i="3"/>
  <c r="P10124" i="3"/>
  <c r="P10123" i="3"/>
  <c r="P10122" i="3"/>
  <c r="P10121" i="3"/>
  <c r="P10120" i="3"/>
  <c r="P10119" i="3"/>
  <c r="P10118" i="3"/>
  <c r="P10117" i="3"/>
  <c r="P10116" i="3"/>
  <c r="P10115" i="3"/>
  <c r="P10114" i="3"/>
  <c r="P10113" i="3"/>
  <c r="P10112" i="3"/>
  <c r="P10111" i="3"/>
  <c r="P10110" i="3"/>
  <c r="P10109" i="3"/>
  <c r="P10108" i="3"/>
  <c r="P10107" i="3"/>
  <c r="P10106" i="3"/>
  <c r="P10105" i="3"/>
  <c r="P10104" i="3"/>
  <c r="P10103" i="3"/>
  <c r="P10102" i="3"/>
  <c r="P10101" i="3"/>
  <c r="P10100" i="3"/>
  <c r="P10099" i="3"/>
  <c r="P10098" i="3"/>
  <c r="P10097" i="3"/>
  <c r="P10096" i="3"/>
  <c r="P10095" i="3"/>
  <c r="P10094" i="3"/>
  <c r="P10093" i="3"/>
  <c r="P10092" i="3"/>
  <c r="P10091" i="3"/>
  <c r="P10090" i="3"/>
  <c r="P10089" i="3"/>
  <c r="P10088" i="3"/>
  <c r="P10087" i="3"/>
  <c r="P10086" i="3"/>
  <c r="P10085" i="3"/>
  <c r="P10084" i="3"/>
  <c r="P10083" i="3"/>
  <c r="P10082" i="3"/>
  <c r="P10081" i="3"/>
  <c r="P10080" i="3"/>
  <c r="P10079" i="3"/>
  <c r="P10078" i="3"/>
  <c r="P10077" i="3"/>
  <c r="P10076" i="3"/>
  <c r="P10075" i="3"/>
  <c r="P10074" i="3"/>
  <c r="P10073" i="3"/>
  <c r="P10006" i="3"/>
  <c r="P10005" i="3"/>
  <c r="P10004" i="3"/>
  <c r="P10003" i="3"/>
  <c r="P10002" i="3"/>
  <c r="P10001" i="3"/>
  <c r="P10000" i="3"/>
  <c r="P9999" i="3"/>
  <c r="P9998" i="3"/>
  <c r="P9997" i="3"/>
  <c r="P9996" i="3"/>
  <c r="P9995" i="3"/>
  <c r="P9994" i="3"/>
  <c r="P9993" i="3"/>
  <c r="P9992" i="3"/>
  <c r="P9991" i="3"/>
  <c r="P9990" i="3"/>
  <c r="P9989" i="3"/>
  <c r="P9988" i="3"/>
  <c r="P9987" i="3"/>
  <c r="P9986" i="3"/>
  <c r="P9985" i="3"/>
  <c r="P9984" i="3"/>
  <c r="P9983" i="3"/>
  <c r="P9982" i="3"/>
  <c r="P9981" i="3"/>
  <c r="P9980" i="3"/>
  <c r="P9979" i="3"/>
  <c r="P9978" i="3"/>
  <c r="P9977" i="3"/>
  <c r="P9976" i="3"/>
  <c r="P9975" i="3"/>
  <c r="P9974" i="3"/>
  <c r="P9973" i="3"/>
  <c r="P9972" i="3"/>
  <c r="P9971" i="3"/>
  <c r="P9970" i="3"/>
  <c r="P9969" i="3"/>
  <c r="P9968" i="3"/>
  <c r="P9967" i="3"/>
  <c r="P9966" i="3"/>
  <c r="P9965" i="3"/>
  <c r="P9964" i="3"/>
  <c r="P9963" i="3"/>
  <c r="P9962" i="3"/>
  <c r="P9961" i="3"/>
  <c r="P9960" i="3"/>
  <c r="P9959" i="3"/>
  <c r="P9958" i="3"/>
  <c r="P9957" i="3"/>
  <c r="P9956" i="3"/>
  <c r="P9955" i="3"/>
  <c r="P9954" i="3"/>
  <c r="P9953" i="3"/>
  <c r="P9952" i="3"/>
  <c r="P9951" i="3"/>
  <c r="P9950" i="3"/>
  <c r="P9949" i="3"/>
  <c r="P9948" i="3"/>
  <c r="P9947" i="3"/>
  <c r="P9946" i="3"/>
  <c r="P9945" i="3"/>
  <c r="P9944" i="3"/>
  <c r="P9943" i="3"/>
  <c r="P9942" i="3"/>
  <c r="P9941" i="3"/>
  <c r="C3" i="22"/>
  <c r="P9432" i="3" l="1"/>
  <c r="P9433" i="3"/>
  <c r="P9434" i="3"/>
  <c r="P9435" i="3"/>
  <c r="P9436" i="3"/>
  <c r="P9437" i="3"/>
  <c r="P9447" i="3"/>
  <c r="P9448" i="3"/>
  <c r="P9449" i="3"/>
  <c r="P9450" i="3"/>
  <c r="P9451" i="3"/>
  <c r="P9438" i="3"/>
  <c r="P9439" i="3"/>
  <c r="P9440" i="3"/>
  <c r="P9441" i="3"/>
  <c r="P9442" i="3"/>
  <c r="P9443" i="3"/>
  <c r="P9444" i="3"/>
  <c r="P9445" i="3"/>
  <c r="P9446" i="3"/>
  <c r="P9241" i="3"/>
  <c r="P9240" i="3"/>
  <c r="P9239" i="3"/>
  <c r="P9238" i="3"/>
  <c r="P9237" i="3"/>
  <c r="P9236" i="3"/>
  <c r="P9235" i="3"/>
  <c r="P9234" i="3"/>
  <c r="P9233" i="3"/>
  <c r="P9232" i="3"/>
  <c r="P9231" i="3"/>
  <c r="P9230" i="3"/>
  <c r="P9229" i="3"/>
  <c r="P9228" i="3"/>
  <c r="P9227" i="3"/>
  <c r="P9226" i="3"/>
  <c r="P9225" i="3"/>
  <c r="P9224" i="3"/>
  <c r="P9223" i="3"/>
  <c r="P9222" i="3"/>
  <c r="P9221" i="3"/>
  <c r="P9220" i="3"/>
  <c r="P9219" i="3"/>
  <c r="P9218" i="3"/>
  <c r="P9217" i="3"/>
  <c r="P9216" i="3"/>
  <c r="P9215" i="3"/>
  <c r="P9214" i="3"/>
  <c r="P9269" i="3" l="1"/>
  <c r="P9268" i="3"/>
  <c r="P9267" i="3"/>
  <c r="P9266" i="3"/>
  <c r="P9265" i="3"/>
  <c r="P9264" i="3"/>
  <c r="P9263" i="3"/>
  <c r="P9262" i="3"/>
  <c r="P9261" i="3"/>
  <c r="P9260" i="3"/>
  <c r="P9259" i="3"/>
  <c r="P9258" i="3"/>
  <c r="P9257" i="3"/>
  <c r="P9256" i="3"/>
  <c r="P9255" i="3"/>
  <c r="P9254" i="3"/>
  <c r="P9253" i="3"/>
  <c r="P9252" i="3"/>
  <c r="P9251" i="3"/>
  <c r="P9250" i="3"/>
  <c r="P9249" i="3"/>
  <c r="P9248" i="3"/>
  <c r="P9247" i="3"/>
  <c r="P9246" i="3"/>
  <c r="P9245" i="3"/>
  <c r="P9244" i="3"/>
  <c r="P9243" i="3"/>
  <c r="P9242" i="3"/>
  <c r="P8733" i="3"/>
  <c r="P8732" i="3"/>
  <c r="P8731" i="3"/>
  <c r="P8730" i="3"/>
  <c r="P8729" i="3"/>
  <c r="P8728" i="3"/>
  <c r="P8727" i="3"/>
  <c r="P8726" i="3"/>
  <c r="P8725" i="3"/>
  <c r="P8724" i="3"/>
  <c r="P8723" i="3"/>
  <c r="P8722" i="3"/>
  <c r="P8721" i="3"/>
  <c r="P8720" i="3"/>
  <c r="P8719" i="3"/>
  <c r="P8718" i="3"/>
  <c r="P8717" i="3"/>
  <c r="P8716" i="3"/>
  <c r="P8715" i="3"/>
  <c r="P8714" i="3"/>
  <c r="P8713" i="3"/>
  <c r="P8712" i="3"/>
  <c r="P8711" i="3"/>
  <c r="P8710" i="3"/>
  <c r="P8709" i="3"/>
  <c r="P8708" i="3"/>
  <c r="P8707" i="3"/>
  <c r="P8706" i="3"/>
  <c r="P9381" i="3" l="1"/>
  <c r="P9380" i="3"/>
  <c r="P9379" i="3"/>
  <c r="P9378" i="3"/>
  <c r="P9377" i="3"/>
  <c r="P9376" i="3"/>
  <c r="P9375" i="3"/>
  <c r="P9374" i="3"/>
  <c r="P9373" i="3"/>
  <c r="P9372" i="3"/>
  <c r="P9371" i="3"/>
  <c r="P9370" i="3"/>
  <c r="P9369" i="3"/>
  <c r="P9368" i="3"/>
  <c r="P9367" i="3"/>
  <c r="P9366" i="3"/>
  <c r="P9365" i="3"/>
  <c r="P9364" i="3"/>
  <c r="P9363" i="3"/>
  <c r="P9362" i="3"/>
  <c r="P9361" i="3"/>
  <c r="P9360" i="3"/>
  <c r="P9359" i="3"/>
  <c r="P9358" i="3"/>
  <c r="P9357" i="3"/>
  <c r="P9356" i="3"/>
  <c r="P9355" i="3"/>
  <c r="P9354"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186" i="3"/>
  <c r="P8611" i="3"/>
  <c r="P8610" i="3"/>
  <c r="P8609" i="3"/>
  <c r="P8608" i="3"/>
  <c r="P8607" i="3"/>
  <c r="P8606" i="3"/>
  <c r="P8605" i="3"/>
  <c r="P8604" i="3"/>
  <c r="P8603" i="3"/>
  <c r="P8602" i="3"/>
  <c r="P8601" i="3"/>
  <c r="P8600" i="3"/>
  <c r="P8599" i="3"/>
  <c r="P8598" i="3"/>
  <c r="P8597" i="3"/>
  <c r="P8596" i="3"/>
  <c r="P8595" i="3"/>
  <c r="P8594" i="3"/>
  <c r="P8593" i="3"/>
  <c r="P8592" i="3"/>
  <c r="P8591" i="3"/>
  <c r="P8590" i="3"/>
  <c r="P8589" i="3"/>
  <c r="P8588" i="3"/>
  <c r="P8587" i="3"/>
  <c r="P8586" i="3"/>
  <c r="P8585" i="3"/>
  <c r="P8584" i="3"/>
  <c r="P9271" i="3" l="1"/>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7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00"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298" i="3"/>
  <c r="P8679" i="3" l="1"/>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67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58" i="3"/>
  <c r="P7625" i="3" l="1"/>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24" i="3"/>
  <c r="P7789" i="3"/>
  <c r="P9417" i="3" l="1"/>
  <c r="P9415" i="3"/>
  <c r="P9416" i="3"/>
  <c r="P9418" i="3"/>
  <c r="P9419" i="3"/>
  <c r="P9420" i="3"/>
  <c r="P9421" i="3"/>
  <c r="P9422" i="3"/>
  <c r="P9423" i="3"/>
  <c r="P9424" i="3"/>
  <c r="P9425" i="3"/>
  <c r="P9426" i="3"/>
  <c r="P9427" i="3"/>
  <c r="P9428" i="3"/>
  <c r="P9429" i="3"/>
  <c r="P9430" i="3"/>
  <c r="P9431"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8358"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7982" i="3"/>
  <c r="P8338" i="3"/>
  <c r="G244" i="22"/>
  <c r="G243" i="22"/>
  <c r="G242" i="22"/>
  <c r="G241" i="22"/>
  <c r="G240" i="22"/>
  <c r="G239" i="22"/>
  <c r="G238" i="22"/>
  <c r="G237" i="22"/>
  <c r="G236" i="22"/>
  <c r="G235" i="22"/>
  <c r="G234"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P7849" i="3"/>
  <c r="P7848" i="3"/>
  <c r="P7847" i="3"/>
  <c r="P7846" i="3"/>
  <c r="P7845" i="3"/>
  <c r="P7844" i="3"/>
  <c r="P7843" i="3"/>
  <c r="P7842" i="3"/>
  <c r="P7841" i="3"/>
  <c r="P7840" i="3"/>
  <c r="P7839" i="3"/>
  <c r="P7838" i="3"/>
  <c r="P7837" i="3"/>
  <c r="P7836" i="3"/>
  <c r="P7835" i="3"/>
  <c r="P7834" i="3"/>
  <c r="P7833" i="3"/>
  <c r="P7832" i="3"/>
  <c r="P7831" i="3"/>
  <c r="P7830" i="3"/>
  <c r="P7829" i="3"/>
  <c r="P7828" i="3"/>
  <c r="P7827" i="3"/>
  <c r="P7826" i="3"/>
  <c r="P7825" i="3"/>
  <c r="P7824" i="3"/>
  <c r="P7823" i="3"/>
  <c r="P7822" i="3"/>
  <c r="P7821" i="3"/>
  <c r="P7820" i="3"/>
  <c r="P7819" i="3"/>
  <c r="P7818" i="3"/>
  <c r="P7817" i="3"/>
  <c r="P8271" i="3" l="1"/>
  <c r="P8270" i="3"/>
  <c r="P8269" i="3"/>
  <c r="P8268" i="3"/>
  <c r="P8267" i="3"/>
  <c r="P8266" i="3"/>
  <c r="P8265" i="3"/>
  <c r="P8264" i="3"/>
  <c r="P8263" i="3"/>
  <c r="P8262" i="3"/>
  <c r="P8261" i="3"/>
  <c r="P8260" i="3"/>
  <c r="P8259" i="3"/>
  <c r="P8258" i="3"/>
  <c r="P8257" i="3"/>
  <c r="P8256" i="3"/>
  <c r="P8255" i="3"/>
  <c r="P8254" i="3"/>
  <c r="P8253" i="3"/>
  <c r="P8252" i="3"/>
  <c r="P8251" i="3"/>
  <c r="P8250" i="3"/>
  <c r="P8249" i="3"/>
  <c r="P8248" i="3"/>
  <c r="P8247" i="3"/>
  <c r="P8246" i="3"/>
  <c r="P8245" i="3"/>
  <c r="P8244" i="3"/>
  <c r="P8243" i="3"/>
  <c r="P8242" i="3"/>
  <c r="P8241" i="3"/>
  <c r="P8240" i="3"/>
  <c r="P8239" i="3"/>
  <c r="P8238" i="3"/>
  <c r="P8237" i="3"/>
  <c r="P8236" i="3"/>
  <c r="P8235" i="3"/>
  <c r="P8234" i="3"/>
  <c r="P8233" i="3"/>
  <c r="P8232" i="3"/>
  <c r="P8231" i="3"/>
  <c r="P8230" i="3"/>
  <c r="P8229" i="3"/>
  <c r="P8228" i="3"/>
  <c r="P8227" i="3"/>
  <c r="P8226" i="3"/>
  <c r="P8225" i="3"/>
  <c r="P8224" i="3"/>
  <c r="P8223" i="3"/>
  <c r="P8222" i="3"/>
  <c r="P8221" i="3"/>
  <c r="P8220" i="3"/>
  <c r="P8219" i="3"/>
  <c r="P8218" i="3"/>
  <c r="P8217" i="3"/>
  <c r="P8216" i="3"/>
  <c r="P8215" i="3"/>
  <c r="P8214" i="3"/>
  <c r="P8213" i="3"/>
  <c r="P8212" i="3"/>
  <c r="P8211" i="3"/>
  <c r="P8210" i="3"/>
  <c r="P8209" i="3"/>
  <c r="P8208" i="3"/>
  <c r="P8207" i="3"/>
  <c r="P8206" i="3"/>
  <c r="P8205" i="3"/>
  <c r="P8204" i="3"/>
  <c r="P8203" i="3"/>
  <c r="P8202" i="3"/>
  <c r="P8201" i="3"/>
  <c r="P8200" i="3"/>
  <c r="P8199" i="3"/>
  <c r="P8198" i="3"/>
  <c r="P8197" i="3"/>
  <c r="P8196" i="3"/>
  <c r="P8195" i="3"/>
  <c r="P8194" i="3"/>
  <c r="P8193" i="3"/>
  <c r="P8192" i="3"/>
  <c r="P8191" i="3"/>
  <c r="P8190" i="3"/>
  <c r="P8189" i="3"/>
  <c r="P8188" i="3"/>
  <c r="P8187" i="3"/>
  <c r="P8186" i="3"/>
  <c r="P8185" i="3"/>
  <c r="P8184" i="3"/>
  <c r="P8183" i="3"/>
  <c r="P8182" i="3"/>
  <c r="P8181" i="3"/>
  <c r="P8180" i="3"/>
  <c r="P8179" i="3"/>
  <c r="P8178" i="3"/>
  <c r="P8177" i="3"/>
  <c r="P8176" i="3"/>
  <c r="P8175" i="3"/>
  <c r="P8174" i="3"/>
  <c r="P8173" i="3"/>
  <c r="P8172" i="3"/>
  <c r="P8171" i="3"/>
  <c r="P8170" i="3"/>
  <c r="P8169" i="3"/>
  <c r="P8168" i="3"/>
  <c r="P8167" i="3"/>
  <c r="P8166" i="3"/>
  <c r="P8165" i="3"/>
  <c r="P8164" i="3"/>
  <c r="P8163" i="3"/>
  <c r="P8162" i="3"/>
  <c r="P8161" i="3"/>
  <c r="P8160" i="3"/>
  <c r="P8159" i="3"/>
  <c r="P8158" i="3"/>
  <c r="P8157" i="3"/>
  <c r="P8156" i="3"/>
  <c r="P8155" i="3"/>
  <c r="P8154" i="3"/>
  <c r="P8153" i="3"/>
  <c r="P8152" i="3"/>
  <c r="P8151" i="3"/>
  <c r="P8150" i="3"/>
  <c r="P8149" i="3"/>
  <c r="P8148" i="3"/>
  <c r="P8147" i="3"/>
  <c r="P8146" i="3"/>
  <c r="P8145" i="3"/>
  <c r="P8144" i="3"/>
  <c r="P8143" i="3"/>
  <c r="P8142" i="3"/>
  <c r="P8141" i="3"/>
  <c r="P8140" i="3"/>
  <c r="P8139" i="3"/>
  <c r="P8138" i="3"/>
  <c r="P8137" i="3"/>
  <c r="P8136" i="3"/>
  <c r="P8135" i="3"/>
  <c r="P8134" i="3"/>
  <c r="P8133" i="3"/>
  <c r="P8132" i="3"/>
  <c r="P8131" i="3"/>
  <c r="P8130" i="3"/>
  <c r="P8129" i="3"/>
  <c r="P8128" i="3"/>
  <c r="P8127" i="3"/>
  <c r="P8126" i="3"/>
  <c r="P8125" i="3"/>
  <c r="P8124" i="3"/>
  <c r="P8123" i="3"/>
  <c r="P8122" i="3"/>
  <c r="P8121" i="3"/>
  <c r="P8120" i="3"/>
  <c r="P8119" i="3"/>
  <c r="P8118" i="3"/>
  <c r="P8117" i="3"/>
  <c r="P8116" i="3"/>
  <c r="P8115" i="3"/>
  <c r="P8114" i="3"/>
  <c r="P8113" i="3"/>
  <c r="P8112" i="3"/>
  <c r="P8111" i="3"/>
  <c r="P8110" i="3"/>
  <c r="P8109" i="3"/>
  <c r="P8108" i="3"/>
  <c r="P8107" i="3"/>
  <c r="P8106" i="3"/>
  <c r="P8105" i="3"/>
  <c r="P8104" i="3"/>
  <c r="P8103" i="3"/>
  <c r="P8102" i="3"/>
  <c r="P8101" i="3"/>
  <c r="P8100" i="3"/>
  <c r="P8099" i="3"/>
  <c r="P8098" i="3"/>
  <c r="P8097" i="3"/>
  <c r="P8096" i="3"/>
  <c r="P8095" i="3"/>
  <c r="P8094" i="3"/>
  <c r="P8093" i="3"/>
  <c r="P8092" i="3"/>
  <c r="P8091" i="3"/>
  <c r="P8090" i="3"/>
  <c r="P8089" i="3"/>
  <c r="P8088" i="3"/>
  <c r="P8087" i="3"/>
  <c r="P8086" i="3"/>
  <c r="P8085" i="3"/>
  <c r="P8084" i="3"/>
  <c r="P8083" i="3"/>
  <c r="P8082" i="3"/>
  <c r="P8081" i="3"/>
  <c r="P8080" i="3"/>
  <c r="P8079" i="3"/>
  <c r="P8078" i="3"/>
  <c r="P8077" i="3"/>
  <c r="P8076" i="3"/>
  <c r="P8075" i="3"/>
  <c r="P8074" i="3"/>
  <c r="P8073" i="3"/>
  <c r="P8072" i="3"/>
  <c r="P8071" i="3"/>
  <c r="P8070" i="3"/>
  <c r="P8069" i="3"/>
  <c r="P8068" i="3"/>
  <c r="P8067" i="3"/>
  <c r="P8066" i="3"/>
  <c r="P8065" i="3"/>
  <c r="P8064" i="3"/>
  <c r="P8063" i="3"/>
  <c r="P8062" i="3"/>
  <c r="P8061" i="3"/>
  <c r="P8060" i="3"/>
  <c r="P8059" i="3"/>
  <c r="P8058" i="3"/>
  <c r="P8057" i="3"/>
  <c r="P8056" i="3"/>
  <c r="P8055" i="3"/>
  <c r="P8054" i="3"/>
  <c r="P8053" i="3"/>
  <c r="P8052" i="3"/>
  <c r="P8051" i="3"/>
  <c r="P8050" i="3"/>
  <c r="P8049" i="3"/>
  <c r="P8048" i="3"/>
  <c r="P7717" i="3"/>
  <c r="P7716" i="3"/>
  <c r="P7715" i="3"/>
  <c r="P7714" i="3"/>
  <c r="P7713" i="3"/>
  <c r="P7712" i="3"/>
  <c r="P7711" i="3"/>
  <c r="P7710" i="3"/>
  <c r="P7709" i="3"/>
  <c r="P7708" i="3"/>
  <c r="P7707" i="3"/>
  <c r="P7706" i="3"/>
  <c r="P7705" i="3"/>
  <c r="P7704" i="3"/>
  <c r="P7703" i="3"/>
  <c r="P7702" i="3"/>
  <c r="P7701" i="3"/>
  <c r="P7700" i="3"/>
  <c r="P7699" i="3"/>
  <c r="P7698" i="3"/>
  <c r="P7697" i="3"/>
  <c r="P7696" i="3"/>
  <c r="P7695" i="3"/>
  <c r="P7694" i="3"/>
  <c r="P7693" i="3"/>
  <c r="P7692" i="3"/>
  <c r="P7691" i="3"/>
  <c r="P7690" i="3"/>
  <c r="P7623" i="3"/>
  <c r="P7622" i="3"/>
  <c r="P7621" i="3"/>
  <c r="P7620" i="3"/>
  <c r="P7619" i="3"/>
  <c r="P7618" i="3"/>
  <c r="P7617" i="3"/>
  <c r="P7616" i="3"/>
  <c r="P7615" i="3"/>
  <c r="P7614" i="3"/>
  <c r="P7613" i="3"/>
  <c r="P7612" i="3"/>
  <c r="P7611" i="3"/>
  <c r="P7610" i="3"/>
  <c r="P7609" i="3"/>
  <c r="P7608" i="3"/>
  <c r="P7607" i="3"/>
  <c r="P7606" i="3"/>
  <c r="P7605" i="3"/>
  <c r="P7604" i="3"/>
  <c r="P7603" i="3"/>
  <c r="P7602" i="3"/>
  <c r="P7601" i="3"/>
  <c r="P7600" i="3"/>
  <c r="P7599" i="3"/>
  <c r="P7598" i="3"/>
  <c r="P7597" i="3"/>
  <c r="P7596" i="3"/>
  <c r="P7595" i="3"/>
  <c r="P7594" i="3"/>
  <c r="P7593" i="3"/>
  <c r="P7592" i="3"/>
  <c r="P7591" i="3"/>
  <c r="P7590" i="3"/>
  <c r="P7589" i="3"/>
  <c r="P7588" i="3"/>
  <c r="P7587" i="3"/>
  <c r="P7586" i="3"/>
  <c r="P7585" i="3"/>
  <c r="P7584" i="3"/>
  <c r="P7583" i="3"/>
  <c r="P7582" i="3"/>
  <c r="P7581" i="3"/>
  <c r="P7580" i="3"/>
  <c r="P7579" i="3"/>
  <c r="P7578" i="3"/>
  <c r="P7577" i="3"/>
  <c r="P7576" i="3"/>
  <c r="P7575" i="3"/>
  <c r="P7574" i="3"/>
  <c r="P7573" i="3"/>
  <c r="P7572" i="3"/>
  <c r="P7571" i="3"/>
  <c r="P7570" i="3"/>
  <c r="P7569" i="3"/>
  <c r="P7568" i="3"/>
  <c r="P7501" i="3"/>
  <c r="P7500" i="3"/>
  <c r="P7499" i="3"/>
  <c r="P7498" i="3"/>
  <c r="P7497" i="3"/>
  <c r="P7496" i="3"/>
  <c r="P7495" i="3"/>
  <c r="P7494" i="3"/>
  <c r="P7493" i="3"/>
  <c r="P7492" i="3"/>
  <c r="P7491" i="3"/>
  <c r="P7490" i="3"/>
  <c r="P7489" i="3"/>
  <c r="P7488" i="3"/>
  <c r="P7487" i="3"/>
  <c r="P7486" i="3"/>
  <c r="P7485" i="3"/>
  <c r="P7484" i="3"/>
  <c r="P7483" i="3"/>
  <c r="P7482" i="3"/>
  <c r="P7481" i="3"/>
  <c r="P7480" i="3"/>
  <c r="P7479" i="3"/>
  <c r="P7478" i="3"/>
  <c r="P7477" i="3"/>
  <c r="P7476" i="3"/>
  <c r="P7475" i="3"/>
  <c r="P7474" i="3"/>
  <c r="P8370" i="3" l="1"/>
  <c r="P8369" i="3"/>
  <c r="P8357" i="3"/>
  <c r="P8356" i="3"/>
  <c r="P8337" i="3"/>
  <c r="P8336" i="3"/>
  <c r="P8517" i="3" l="1"/>
  <c r="P8516" i="3"/>
  <c r="P8515" i="3"/>
  <c r="P8514" i="3"/>
  <c r="P8513" i="3"/>
  <c r="P8512" i="3"/>
  <c r="P8511" i="3"/>
  <c r="P8510" i="3"/>
  <c r="P8509" i="3"/>
  <c r="P8508" i="3"/>
  <c r="P8507" i="3"/>
  <c r="P8506" i="3"/>
  <c r="P8505" i="3"/>
  <c r="P8504" i="3"/>
  <c r="P8503" i="3"/>
  <c r="P8502" i="3"/>
  <c r="P8501" i="3"/>
  <c r="P8500" i="3"/>
  <c r="P8499" i="3"/>
  <c r="P8498" i="3"/>
  <c r="P8497" i="3"/>
  <c r="P8496" i="3"/>
  <c r="P8495" i="3"/>
  <c r="P8494" i="3"/>
  <c r="P8493" i="3"/>
  <c r="P8492" i="3"/>
  <c r="P8491" i="3"/>
  <c r="P8490" i="3"/>
  <c r="P8489" i="3"/>
  <c r="P8488" i="3"/>
  <c r="P8487" i="3"/>
  <c r="P8486" i="3"/>
  <c r="P8485" i="3"/>
  <c r="P8484" i="3"/>
  <c r="P8483" i="3"/>
  <c r="P8482" i="3"/>
  <c r="P8481" i="3"/>
  <c r="P8480" i="3"/>
  <c r="P8479" i="3"/>
  <c r="P8478" i="3"/>
  <c r="P8477" i="3"/>
  <c r="P8476" i="3"/>
  <c r="P8475" i="3"/>
  <c r="P8474" i="3"/>
  <c r="P8473" i="3"/>
  <c r="P8472" i="3"/>
  <c r="P8471" i="3"/>
  <c r="P8470" i="3"/>
  <c r="P8469" i="3"/>
  <c r="P8468" i="3"/>
  <c r="P8467" i="3"/>
  <c r="P8466" i="3"/>
  <c r="P8465" i="3"/>
  <c r="P8464" i="3"/>
  <c r="P8463" i="3"/>
  <c r="P8462" i="3"/>
  <c r="P8461" i="3"/>
  <c r="P8460" i="3"/>
  <c r="P8459" i="3"/>
  <c r="P8458" i="3"/>
  <c r="P8457" i="3"/>
  <c r="P8456" i="3"/>
  <c r="P8455" i="3"/>
  <c r="P8454" i="3"/>
  <c r="P8453" i="3"/>
  <c r="P8452" i="3"/>
  <c r="P8411" i="3"/>
  <c r="P8410" i="3"/>
  <c r="P8409" i="3"/>
  <c r="P8408" i="3"/>
  <c r="P8407" i="3"/>
  <c r="P8406" i="3"/>
  <c r="P8405" i="3"/>
  <c r="P8404" i="3"/>
  <c r="P8403" i="3"/>
  <c r="P8402" i="3"/>
  <c r="P8401" i="3"/>
  <c r="P8400" i="3"/>
  <c r="P8399" i="3"/>
  <c r="P8398" i="3"/>
  <c r="P8397" i="3"/>
  <c r="P8396" i="3"/>
  <c r="P8395" i="3"/>
  <c r="P8394" i="3"/>
  <c r="P8393" i="3"/>
  <c r="P8392" i="3"/>
  <c r="P8391" i="3"/>
  <c r="P8390" i="3"/>
  <c r="P8389" i="3"/>
  <c r="P8388" i="3"/>
  <c r="P8387" i="3"/>
  <c r="P8386" i="3"/>
  <c r="P8385" i="3"/>
  <c r="P8384" i="3"/>
  <c r="P8383" i="3"/>
  <c r="P8382" i="3"/>
  <c r="P8381" i="3"/>
  <c r="P8380" i="3"/>
  <c r="P8379" i="3"/>
  <c r="P8378" i="3"/>
  <c r="P8377" i="3"/>
  <c r="P8376" i="3"/>
  <c r="P8375" i="3"/>
  <c r="P8374" i="3"/>
  <c r="P8373" i="3"/>
  <c r="P8372" i="3"/>
  <c r="P8371" i="3"/>
  <c r="P8368" i="3"/>
  <c r="P8367" i="3"/>
  <c r="P8366" i="3"/>
  <c r="P8365" i="3"/>
  <c r="P8364" i="3"/>
  <c r="P8363" i="3"/>
  <c r="P8362" i="3"/>
  <c r="P8361" i="3"/>
  <c r="P8360" i="3"/>
  <c r="P8359" i="3"/>
  <c r="P8355" i="3"/>
  <c r="P8354" i="3"/>
  <c r="P8353" i="3"/>
  <c r="P8352" i="3"/>
  <c r="P8351" i="3"/>
  <c r="P8350" i="3"/>
  <c r="P8349" i="3"/>
  <c r="P8348" i="3"/>
  <c r="P8347" i="3"/>
  <c r="P8346" i="3"/>
  <c r="P8345" i="3"/>
  <c r="P8344" i="3"/>
  <c r="P8343" i="3"/>
  <c r="P8342" i="3"/>
  <c r="P8341" i="3"/>
  <c r="P8340" i="3"/>
  <c r="P8339" i="3"/>
  <c r="P8335" i="3"/>
  <c r="P8334" i="3"/>
  <c r="P8333" i="3"/>
  <c r="P8332" i="3"/>
  <c r="P8331" i="3"/>
  <c r="P8330" i="3"/>
  <c r="P8329" i="3"/>
  <c r="P8328" i="3"/>
  <c r="P8327" i="3"/>
  <c r="P8326" i="3"/>
  <c r="P8325" i="3"/>
  <c r="P8324" i="3"/>
  <c r="P8323" i="3"/>
  <c r="P8322" i="3"/>
  <c r="P8321" i="3"/>
  <c r="P8320" i="3"/>
  <c r="P8319" i="3"/>
  <c r="P8318" i="3"/>
  <c r="P8317" i="3"/>
  <c r="P8316" i="3"/>
  <c r="P8315" i="3"/>
  <c r="P8314" i="3"/>
  <c r="P8313" i="3"/>
  <c r="P8312" i="3"/>
  <c r="P8311" i="3"/>
  <c r="P8310" i="3"/>
  <c r="P8309" i="3"/>
  <c r="P8308" i="3"/>
  <c r="P8307" i="3"/>
  <c r="P8306" i="3"/>
  <c r="P8305" i="3"/>
  <c r="P8304" i="3"/>
  <c r="P8303" i="3"/>
  <c r="P8302" i="3"/>
  <c r="P8301" i="3"/>
  <c r="P8300" i="3"/>
  <c r="P8299" i="3"/>
  <c r="P8298" i="3"/>
  <c r="P8297" i="3"/>
  <c r="P8296" i="3"/>
  <c r="P8295" i="3"/>
  <c r="P8294" i="3"/>
  <c r="P8293" i="3"/>
  <c r="P8292" i="3"/>
  <c r="P8291" i="3"/>
  <c r="P8290" i="3"/>
  <c r="P8289" i="3"/>
  <c r="P8288" i="3"/>
  <c r="P8287" i="3"/>
  <c r="P8286" i="3"/>
  <c r="P8285" i="3"/>
  <c r="P8284" i="3"/>
  <c r="P8283" i="3"/>
  <c r="P8282" i="3"/>
  <c r="P8281" i="3"/>
  <c r="P8280" i="3"/>
  <c r="P8279" i="3"/>
  <c r="P8278" i="3"/>
  <c r="P8277" i="3"/>
  <c r="P8276" i="3"/>
  <c r="P8275" i="3"/>
  <c r="P8274" i="3"/>
  <c r="P8273" i="3"/>
  <c r="P8272" i="3"/>
  <c r="P7981" i="3"/>
  <c r="P7980" i="3"/>
  <c r="P7979" i="3"/>
  <c r="P7978" i="3"/>
  <c r="P7977" i="3"/>
  <c r="P7976" i="3"/>
  <c r="P7975" i="3"/>
  <c r="P7974" i="3"/>
  <c r="P7973" i="3"/>
  <c r="P7972" i="3"/>
  <c r="P7971" i="3"/>
  <c r="P7970" i="3"/>
  <c r="P7969" i="3"/>
  <c r="P7968" i="3"/>
  <c r="P7967" i="3"/>
  <c r="P7966" i="3"/>
  <c r="P7965" i="3"/>
  <c r="P7964" i="3"/>
  <c r="P7963" i="3"/>
  <c r="P7962" i="3"/>
  <c r="P7961" i="3"/>
  <c r="P7960" i="3"/>
  <c r="P7959" i="3"/>
  <c r="P7958" i="3"/>
  <c r="P7957" i="3"/>
  <c r="P7956" i="3"/>
  <c r="P7955" i="3"/>
  <c r="P7954" i="3"/>
  <c r="P7953" i="3"/>
  <c r="P7952" i="3"/>
  <c r="P7951" i="3"/>
  <c r="P7950" i="3"/>
  <c r="P7949" i="3"/>
  <c r="P7948" i="3"/>
  <c r="P7947" i="3"/>
  <c r="P7946" i="3"/>
  <c r="P7945" i="3"/>
  <c r="P7944" i="3"/>
  <c r="P7943" i="3"/>
  <c r="P7942" i="3"/>
  <c r="P7941" i="3"/>
  <c r="P7940" i="3"/>
  <c r="P7939" i="3"/>
  <c r="P7938" i="3"/>
  <c r="P7937" i="3"/>
  <c r="P7936" i="3"/>
  <c r="P7935" i="3"/>
  <c r="P7934" i="3"/>
  <c r="P7933" i="3"/>
  <c r="P7932" i="3"/>
  <c r="P7931" i="3"/>
  <c r="P7930" i="3"/>
  <c r="P7929" i="3"/>
  <c r="P7928" i="3"/>
  <c r="P7927" i="3"/>
  <c r="P7926" i="3"/>
  <c r="P7925" i="3"/>
  <c r="P7924" i="3"/>
  <c r="P7923" i="3"/>
  <c r="P7922" i="3"/>
  <c r="P7921" i="3"/>
  <c r="P7920" i="3"/>
  <c r="P7919" i="3"/>
  <c r="P7918" i="3"/>
  <c r="P7917" i="3"/>
  <c r="P7916" i="3"/>
  <c r="P7915" i="3"/>
  <c r="P7914" i="3"/>
  <c r="P7913" i="3"/>
  <c r="P7912" i="3"/>
  <c r="P7911" i="3"/>
  <c r="P7910" i="3"/>
  <c r="P7909" i="3"/>
  <c r="P7908" i="3"/>
  <c r="P7907" i="3"/>
  <c r="P7906" i="3"/>
  <c r="P7905" i="3"/>
  <c r="P7904" i="3"/>
  <c r="P7903" i="3"/>
  <c r="P7902" i="3"/>
  <c r="P7901" i="3"/>
  <c r="P7900" i="3"/>
  <c r="P7899" i="3"/>
  <c r="P7898" i="3"/>
  <c r="P7897" i="3"/>
  <c r="P7896" i="3"/>
  <c r="P7895" i="3"/>
  <c r="P7894" i="3"/>
  <c r="P7893" i="3"/>
  <c r="P7892" i="3"/>
  <c r="P7891" i="3"/>
  <c r="P7890" i="3"/>
  <c r="P7889" i="3"/>
  <c r="P7888" i="3"/>
  <c r="P7887" i="3"/>
  <c r="P7886" i="3"/>
  <c r="P7885" i="3"/>
  <c r="P7884" i="3"/>
  <c r="P7883" i="3"/>
  <c r="P7882" i="3"/>
  <c r="P7881" i="3"/>
  <c r="P7880" i="3"/>
  <c r="P7879" i="3"/>
  <c r="P7878" i="3"/>
  <c r="P7877" i="3"/>
  <c r="P7876" i="3"/>
  <c r="P7875" i="3"/>
  <c r="P7874" i="3"/>
  <c r="P7873" i="3"/>
  <c r="P7872" i="3"/>
  <c r="P7871" i="3"/>
  <c r="P7870" i="3"/>
  <c r="P7869" i="3"/>
  <c r="P7868" i="3"/>
  <c r="P7867" i="3"/>
  <c r="P7866" i="3"/>
  <c r="P7865" i="3"/>
  <c r="P7864" i="3"/>
  <c r="P7863" i="3"/>
  <c r="P7862" i="3"/>
  <c r="P7861" i="3"/>
  <c r="P7860" i="3"/>
  <c r="P7859" i="3"/>
  <c r="P7858" i="3"/>
  <c r="P7857" i="3"/>
  <c r="P7856" i="3"/>
  <c r="P7855" i="3"/>
  <c r="P7854" i="3"/>
  <c r="P7853" i="3"/>
  <c r="P7852" i="3"/>
  <c r="P7851" i="3"/>
  <c r="P7850" i="3"/>
  <c r="P7816" i="3"/>
  <c r="P7815" i="3"/>
  <c r="P7814" i="3"/>
  <c r="P7813" i="3"/>
  <c r="P7812" i="3"/>
  <c r="P7811" i="3"/>
  <c r="P7810" i="3"/>
  <c r="P7809" i="3"/>
  <c r="P7808" i="3"/>
  <c r="P7807" i="3"/>
  <c r="P7806" i="3"/>
  <c r="P7805" i="3"/>
  <c r="P7804" i="3"/>
  <c r="P7803" i="3"/>
  <c r="P7802" i="3"/>
  <c r="P7801" i="3"/>
  <c r="P7800" i="3"/>
  <c r="P7799" i="3"/>
  <c r="P7798" i="3"/>
  <c r="P7797" i="3"/>
  <c r="P7796" i="3"/>
  <c r="P7795" i="3"/>
  <c r="P7794" i="3"/>
  <c r="P7793" i="3"/>
  <c r="P7792" i="3"/>
  <c r="P7791" i="3"/>
  <c r="P7790" i="3"/>
  <c r="P7788" i="3"/>
  <c r="P7787" i="3"/>
  <c r="P7786" i="3"/>
  <c r="P7785" i="3"/>
  <c r="P7784" i="3"/>
  <c r="P7783" i="3"/>
  <c r="P7782" i="3"/>
  <c r="P7781" i="3"/>
  <c r="P7780" i="3"/>
  <c r="P7779" i="3"/>
  <c r="P7778" i="3"/>
  <c r="P7777" i="3"/>
  <c r="P7776" i="3"/>
  <c r="P7775" i="3"/>
  <c r="P7774" i="3"/>
  <c r="P7773" i="3"/>
  <c r="P7772" i="3"/>
  <c r="P7771" i="3"/>
  <c r="P7770" i="3"/>
  <c r="P7769" i="3"/>
  <c r="P7768" i="3"/>
  <c r="P7767" i="3"/>
  <c r="P7766" i="3"/>
  <c r="P7765" i="3"/>
  <c r="P7764" i="3"/>
  <c r="P7763" i="3"/>
  <c r="P7762" i="3"/>
  <c r="P7761" i="3"/>
  <c r="P7760" i="3"/>
  <c r="P7759" i="3"/>
  <c r="P7758" i="3"/>
  <c r="P7757" i="3"/>
  <c r="P7756" i="3"/>
  <c r="P7755" i="3"/>
  <c r="P7754" i="3"/>
  <c r="P7753" i="3"/>
  <c r="P7752" i="3"/>
  <c r="P7751" i="3"/>
  <c r="P7750" i="3"/>
  <c r="P7749" i="3"/>
  <c r="P7748" i="3"/>
  <c r="P7747" i="3"/>
  <c r="P7746" i="3"/>
  <c r="P7745" i="3"/>
  <c r="P7744" i="3"/>
  <c r="P7743" i="3"/>
  <c r="P7742" i="3"/>
  <c r="P7741" i="3"/>
  <c r="P7740" i="3"/>
  <c r="P7739" i="3"/>
  <c r="P7738" i="3"/>
  <c r="P7737" i="3"/>
  <c r="P7736" i="3"/>
  <c r="P7735" i="3"/>
  <c r="P7734" i="3"/>
  <c r="P7733" i="3"/>
  <c r="P7732" i="3"/>
  <c r="P7731" i="3"/>
  <c r="P7730" i="3"/>
  <c r="P7729" i="3"/>
  <c r="P7728" i="3"/>
  <c r="P7727" i="3"/>
  <c r="P7726" i="3"/>
  <c r="P7725" i="3"/>
  <c r="P7724" i="3"/>
  <c r="P7723" i="3"/>
  <c r="P7722" i="3"/>
  <c r="P7721" i="3"/>
  <c r="P7720" i="3"/>
  <c r="P7719" i="3"/>
  <c r="P7718" i="3"/>
  <c r="P7567" i="3"/>
  <c r="P7566" i="3"/>
  <c r="P7565" i="3"/>
  <c r="P7564" i="3"/>
  <c r="P7563" i="3"/>
  <c r="P7562" i="3"/>
  <c r="P7561" i="3"/>
  <c r="P7560" i="3"/>
  <c r="P7559" i="3"/>
  <c r="P7558" i="3"/>
  <c r="P7557" i="3"/>
  <c r="P7556" i="3"/>
  <c r="P7555" i="3"/>
  <c r="P7554" i="3"/>
  <c r="P7553" i="3"/>
  <c r="P7552" i="3"/>
  <c r="P7551" i="3"/>
  <c r="P7550" i="3"/>
  <c r="P7549" i="3"/>
  <c r="P7548" i="3"/>
  <c r="P7547" i="3"/>
  <c r="P7546" i="3"/>
  <c r="P7545" i="3"/>
  <c r="P7544" i="3"/>
  <c r="P7543" i="3"/>
  <c r="P7542" i="3"/>
  <c r="P7541" i="3"/>
  <c r="P7540" i="3"/>
  <c r="P7539" i="3"/>
  <c r="P7538" i="3"/>
  <c r="P7537" i="3"/>
  <c r="P7536" i="3"/>
  <c r="P7535" i="3"/>
  <c r="P7534" i="3"/>
  <c r="P7533" i="3"/>
  <c r="P7532" i="3"/>
  <c r="P7531" i="3"/>
  <c r="P7530" i="3"/>
  <c r="P7529" i="3"/>
  <c r="P7528" i="3"/>
  <c r="P7527" i="3"/>
  <c r="P7526" i="3"/>
  <c r="P7525" i="3"/>
  <c r="P7524" i="3"/>
  <c r="P7523" i="3"/>
  <c r="P7522" i="3"/>
  <c r="P7521" i="3"/>
  <c r="P7520" i="3"/>
  <c r="P7519" i="3"/>
  <c r="P7518" i="3"/>
  <c r="P7517" i="3"/>
  <c r="P7516" i="3"/>
  <c r="P7515" i="3"/>
  <c r="P7514" i="3"/>
  <c r="P7513" i="3"/>
  <c r="P7512" i="3"/>
  <c r="P7511" i="3"/>
  <c r="P7510" i="3"/>
  <c r="P7509" i="3"/>
  <c r="P7508" i="3"/>
  <c r="P7507" i="3"/>
  <c r="P7506" i="3"/>
  <c r="P7505" i="3"/>
  <c r="P7504" i="3"/>
  <c r="P7503" i="3"/>
  <c r="P7502" i="3"/>
  <c r="P7473" i="3"/>
  <c r="P7472" i="3"/>
  <c r="P7471" i="3"/>
  <c r="P7470" i="3"/>
  <c r="P7469" i="3"/>
  <c r="P7468" i="3"/>
  <c r="P7467" i="3"/>
  <c r="P7466" i="3"/>
  <c r="P7465" i="3"/>
  <c r="P7464" i="3"/>
  <c r="P7463" i="3"/>
  <c r="P7462" i="3"/>
  <c r="P7461" i="3"/>
  <c r="P7460" i="3"/>
  <c r="P7459" i="3"/>
  <c r="P7458" i="3"/>
  <c r="P7457" i="3"/>
  <c r="P7456" i="3"/>
  <c r="P7455" i="3"/>
  <c r="P7454" i="3"/>
  <c r="P7453" i="3"/>
  <c r="P7452" i="3"/>
  <c r="P7451" i="3"/>
  <c r="P7450" i="3"/>
  <c r="P7449" i="3"/>
  <c r="P7448" i="3"/>
  <c r="P7447" i="3"/>
  <c r="P7446" i="3"/>
  <c r="P7445" i="3"/>
  <c r="P7444" i="3"/>
  <c r="P7443" i="3"/>
  <c r="P7442" i="3"/>
  <c r="P7441" i="3"/>
  <c r="P7440" i="3"/>
  <c r="P7439" i="3"/>
  <c r="P7438" i="3"/>
  <c r="P7437" i="3"/>
  <c r="P7436" i="3"/>
  <c r="P7435" i="3"/>
  <c r="P7434" i="3"/>
  <c r="P7433" i="3"/>
  <c r="P7432" i="3"/>
  <c r="P7431" i="3"/>
  <c r="P7430" i="3"/>
  <c r="P7429" i="3"/>
  <c r="P7428" i="3"/>
  <c r="P7427" i="3"/>
  <c r="P7426" i="3"/>
  <c r="P7425" i="3"/>
  <c r="P7424" i="3"/>
  <c r="P7423" i="3"/>
  <c r="P7422" i="3"/>
  <c r="P7421" i="3"/>
  <c r="P7420" i="3"/>
  <c r="P7419" i="3"/>
  <c r="P7418" i="3"/>
  <c r="P7417" i="3"/>
  <c r="P7416" i="3"/>
  <c r="P7415" i="3"/>
  <c r="P7414" i="3"/>
  <c r="P7413" i="3"/>
  <c r="P7412" i="3"/>
  <c r="P7411" i="3"/>
  <c r="P7410" i="3"/>
  <c r="P7409" i="3"/>
  <c r="P7408" i="3"/>
  <c r="P7302" i="3" l="1"/>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217" i="3" l="1"/>
  <c r="G257" i="22" l="1"/>
  <c r="G256" i="22"/>
  <c r="G255" i="22"/>
  <c r="G254" i="22"/>
  <c r="P6314" i="3"/>
  <c r="P6322" i="3"/>
  <c r="P6330" i="3"/>
  <c r="P6338" i="3"/>
  <c r="P6346" i="3"/>
  <c r="P6354" i="3"/>
  <c r="P6362" i="3"/>
  <c r="P6370" i="3"/>
  <c r="P6378" i="3"/>
  <c r="P6386" i="3"/>
  <c r="P6394" i="3"/>
  <c r="P6402" i="3"/>
  <c r="P6410" i="3"/>
  <c r="P6418" i="3"/>
  <c r="P6426" i="3"/>
  <c r="P6434" i="3"/>
  <c r="P6442" i="3"/>
  <c r="P6450" i="3"/>
  <c r="P6458" i="3"/>
  <c r="P6466" i="3"/>
  <c r="P6474" i="3"/>
  <c r="P6482" i="3"/>
  <c r="P6490" i="3"/>
  <c r="P6498" i="3"/>
  <c r="P6506" i="3"/>
  <c r="P6514" i="3"/>
  <c r="P6522" i="3"/>
  <c r="P6530" i="3"/>
  <c r="P6538" i="3"/>
  <c r="P6546" i="3"/>
  <c r="P6554" i="3"/>
  <c r="P6562" i="3"/>
  <c r="P6570" i="3"/>
  <c r="P6578" i="3"/>
  <c r="P6586" i="3"/>
  <c r="P6594" i="3"/>
  <c r="P6602" i="3"/>
  <c r="P6610" i="3"/>
  <c r="P6618" i="3"/>
  <c r="P6626" i="3"/>
  <c r="P6634" i="3"/>
  <c r="P6642" i="3"/>
  <c r="P6650" i="3"/>
  <c r="P6658" i="3"/>
  <c r="P6666" i="3"/>
  <c r="P6674" i="3"/>
  <c r="P6682" i="3"/>
  <c r="P6690" i="3"/>
  <c r="P6698" i="3"/>
  <c r="P6706" i="3"/>
  <c r="P6714" i="3"/>
  <c r="P6722" i="3"/>
  <c r="P6730" i="3"/>
  <c r="P6738" i="3"/>
  <c r="P6746" i="3"/>
  <c r="P6754" i="3"/>
  <c r="P6762" i="3"/>
  <c r="P6770" i="3"/>
  <c r="P6778" i="3"/>
  <c r="P6786" i="3"/>
  <c r="P6794" i="3"/>
  <c r="P6802" i="3"/>
  <c r="P6810" i="3"/>
  <c r="P6818" i="3"/>
  <c r="P6826" i="3"/>
  <c r="P6834" i="3"/>
  <c r="P6842" i="3"/>
  <c r="P6850" i="3"/>
  <c r="P6858" i="3"/>
  <c r="P6866" i="3"/>
  <c r="P6874" i="3"/>
  <c r="P6882" i="3"/>
  <c r="P6890" i="3"/>
  <c r="P6898" i="3"/>
  <c r="P6906" i="3"/>
  <c r="P6914" i="3"/>
  <c r="P6922" i="3"/>
  <c r="P6930" i="3"/>
  <c r="P6938" i="3"/>
  <c r="P6946" i="3"/>
  <c r="P6954" i="3"/>
  <c r="P6962" i="3"/>
  <c r="P6970" i="3"/>
  <c r="P6978" i="3"/>
  <c r="P6986" i="3"/>
  <c r="P6994" i="3"/>
  <c r="P7002" i="3"/>
  <c r="P7010" i="3"/>
  <c r="P7018" i="3"/>
  <c r="P7026" i="3"/>
  <c r="P7034" i="3"/>
  <c r="P7042" i="3"/>
  <c r="P7050" i="3"/>
  <c r="P7058" i="3"/>
  <c r="P7066" i="3"/>
  <c r="P7074" i="3"/>
  <c r="P7082" i="3"/>
  <c r="P7090" i="3"/>
  <c r="P7098" i="3"/>
  <c r="P7106" i="3"/>
  <c r="P7114" i="3"/>
  <c r="P7122" i="3"/>
  <c r="P7130" i="3"/>
  <c r="P7138" i="3"/>
  <c r="P7146" i="3"/>
  <c r="P7154" i="3"/>
  <c r="P7162" i="3"/>
  <c r="P7170" i="3"/>
  <c r="P7178" i="3"/>
  <c r="P7186" i="3"/>
  <c r="P7194" i="3"/>
  <c r="P7202" i="3"/>
  <c r="P7210" i="3"/>
  <c r="P7219" i="3"/>
  <c r="P7227" i="3"/>
  <c r="P7235" i="3"/>
  <c r="P7243" i="3"/>
  <c r="P7251" i="3"/>
  <c r="P7257" i="3"/>
  <c r="P7259" i="3"/>
  <c r="P7265" i="3"/>
  <c r="P7267" i="3"/>
  <c r="P7273" i="3"/>
  <c r="P7275" i="3"/>
  <c r="P7281" i="3"/>
  <c r="P7283" i="3"/>
  <c r="P7289" i="3"/>
  <c r="P7291" i="3"/>
  <c r="P7297" i="3"/>
  <c r="P7299" i="3"/>
  <c r="P7342" i="3"/>
  <c r="P7345" i="3"/>
  <c r="P7347" i="3"/>
  <c r="P7353" i="3"/>
  <c r="P7355" i="3"/>
  <c r="P7356" i="3"/>
  <c r="P7361" i="3"/>
  <c r="P7363" i="3"/>
  <c r="P7364" i="3"/>
  <c r="P7366" i="3"/>
  <c r="P7369" i="3"/>
  <c r="P7371" i="3"/>
  <c r="P7374" i="3"/>
  <c r="P7377" i="3"/>
  <c r="P7379" i="3"/>
  <c r="P7385" i="3"/>
  <c r="P7387" i="3"/>
  <c r="P7388" i="3"/>
  <c r="P7393" i="3"/>
  <c r="P7395" i="3"/>
  <c r="P7396" i="3"/>
  <c r="P7398" i="3"/>
  <c r="P7401" i="3"/>
  <c r="P7403" i="3"/>
  <c r="P7406" i="3"/>
  <c r="P7407" i="3"/>
  <c r="P7405" i="3"/>
  <c r="P7404" i="3"/>
  <c r="P7402" i="3"/>
  <c r="P7400" i="3"/>
  <c r="P7399" i="3"/>
  <c r="P7397" i="3"/>
  <c r="P7394" i="3"/>
  <c r="P7392" i="3"/>
  <c r="P7391" i="3"/>
  <c r="P7390" i="3"/>
  <c r="P7389" i="3"/>
  <c r="P7386" i="3"/>
  <c r="P7384" i="3"/>
  <c r="P7383" i="3"/>
  <c r="P7382" i="3"/>
  <c r="P7381" i="3"/>
  <c r="P7380" i="3"/>
  <c r="P7378" i="3"/>
  <c r="P7376" i="3"/>
  <c r="P7375" i="3"/>
  <c r="P7373" i="3"/>
  <c r="P7372" i="3"/>
  <c r="P7370" i="3"/>
  <c r="P7368" i="3"/>
  <c r="P7367" i="3"/>
  <c r="P7365" i="3"/>
  <c r="P7362" i="3"/>
  <c r="P7360" i="3"/>
  <c r="P7359" i="3"/>
  <c r="P7358" i="3"/>
  <c r="P7357" i="3"/>
  <c r="P7354" i="3"/>
  <c r="P7352" i="3"/>
  <c r="P7351" i="3"/>
  <c r="P7350" i="3"/>
  <c r="P7349" i="3"/>
  <c r="P7348" i="3"/>
  <c r="P7346" i="3"/>
  <c r="P7344" i="3"/>
  <c r="P7343" i="3"/>
  <c r="P7301" i="3"/>
  <c r="P7300" i="3"/>
  <c r="P7298" i="3"/>
  <c r="P7296" i="3"/>
  <c r="P7295" i="3"/>
  <c r="P7294" i="3"/>
  <c r="P7293" i="3"/>
  <c r="P7292" i="3"/>
  <c r="P7290" i="3"/>
  <c r="P7288" i="3"/>
  <c r="P7287" i="3"/>
  <c r="P7286" i="3"/>
  <c r="P7285" i="3"/>
  <c r="P7284" i="3"/>
  <c r="P7282" i="3"/>
  <c r="P7280" i="3"/>
  <c r="P7279" i="3"/>
  <c r="P7278" i="3"/>
  <c r="P7277" i="3"/>
  <c r="P7276" i="3"/>
  <c r="P7274" i="3"/>
  <c r="P7272" i="3"/>
  <c r="P7271" i="3"/>
  <c r="P7270" i="3"/>
  <c r="P7269" i="3"/>
  <c r="P7268" i="3"/>
  <c r="P7266" i="3"/>
  <c r="P7264" i="3"/>
  <c r="P7263" i="3"/>
  <c r="P7262" i="3"/>
  <c r="P7261" i="3"/>
  <c r="P7260" i="3"/>
  <c r="P7258" i="3"/>
  <c r="P7256" i="3"/>
  <c r="P7255" i="3"/>
  <c r="P7254" i="3"/>
  <c r="P7253" i="3"/>
  <c r="P7252" i="3"/>
  <c r="P7250" i="3"/>
  <c r="P7249" i="3"/>
  <c r="P7248" i="3"/>
  <c r="P7247" i="3"/>
  <c r="P7246" i="3"/>
  <c r="P7245" i="3"/>
  <c r="P7244" i="3"/>
  <c r="P7242" i="3"/>
  <c r="P7241" i="3"/>
  <c r="P7240" i="3"/>
  <c r="P7239" i="3"/>
  <c r="P7238" i="3"/>
  <c r="P7237" i="3"/>
  <c r="P7236" i="3"/>
  <c r="P7234" i="3"/>
  <c r="P7233" i="3"/>
  <c r="P7232" i="3"/>
  <c r="P7231" i="3"/>
  <c r="P7230" i="3"/>
  <c r="P7229" i="3"/>
  <c r="P7228" i="3"/>
  <c r="P7226" i="3"/>
  <c r="P7225" i="3"/>
  <c r="P7224" i="3"/>
  <c r="P7223" i="3"/>
  <c r="P7222" i="3"/>
  <c r="P7221" i="3"/>
  <c r="P7220" i="3"/>
  <c r="P7218" i="3"/>
  <c r="P7216" i="3"/>
  <c r="P7215" i="3"/>
  <c r="P7214" i="3"/>
  <c r="P7213" i="3"/>
  <c r="P7212" i="3"/>
  <c r="P7211" i="3"/>
  <c r="P7209" i="3"/>
  <c r="P7208" i="3"/>
  <c r="P7207" i="3"/>
  <c r="P7206" i="3"/>
  <c r="P7205" i="3"/>
  <c r="P7204" i="3"/>
  <c r="P7203" i="3"/>
  <c r="P7201" i="3"/>
  <c r="P7200" i="3"/>
  <c r="P7199" i="3"/>
  <c r="P7198" i="3"/>
  <c r="P7197" i="3"/>
  <c r="P7196" i="3"/>
  <c r="P7195" i="3"/>
  <c r="P7193" i="3"/>
  <c r="P7192" i="3"/>
  <c r="P7191" i="3"/>
  <c r="P7190" i="3"/>
  <c r="P7189" i="3"/>
  <c r="P7188" i="3"/>
  <c r="P7187" i="3"/>
  <c r="P7185" i="3"/>
  <c r="P7184" i="3"/>
  <c r="P7183" i="3"/>
  <c r="P7182" i="3"/>
  <c r="P7181" i="3"/>
  <c r="P7180" i="3"/>
  <c r="P7179" i="3"/>
  <c r="P7177" i="3"/>
  <c r="P7176" i="3"/>
  <c r="P7175" i="3"/>
  <c r="P7174" i="3"/>
  <c r="P7173" i="3"/>
  <c r="P7172" i="3"/>
  <c r="P7171" i="3"/>
  <c r="P7169" i="3"/>
  <c r="P7168" i="3"/>
  <c r="P7167" i="3"/>
  <c r="P7166" i="3"/>
  <c r="P7165" i="3"/>
  <c r="P7164" i="3"/>
  <c r="P7163" i="3"/>
  <c r="P7161" i="3"/>
  <c r="P7160" i="3"/>
  <c r="P7159" i="3"/>
  <c r="P7158" i="3"/>
  <c r="P7157" i="3"/>
  <c r="P7156" i="3"/>
  <c r="P7155" i="3"/>
  <c r="P7153" i="3"/>
  <c r="P7152" i="3"/>
  <c r="P7151" i="3"/>
  <c r="P7150" i="3"/>
  <c r="P7149" i="3"/>
  <c r="P7148" i="3"/>
  <c r="P7147" i="3"/>
  <c r="P7145" i="3"/>
  <c r="P7144" i="3"/>
  <c r="P7143" i="3"/>
  <c r="P7142" i="3"/>
  <c r="P7141" i="3"/>
  <c r="P7140" i="3"/>
  <c r="P7139" i="3"/>
  <c r="P7137" i="3"/>
  <c r="P7136" i="3"/>
  <c r="P7135" i="3"/>
  <c r="P7134" i="3"/>
  <c r="P7133" i="3"/>
  <c r="P7132" i="3"/>
  <c r="P7131" i="3"/>
  <c r="P7129" i="3"/>
  <c r="P7128" i="3"/>
  <c r="P7127" i="3"/>
  <c r="P7126" i="3"/>
  <c r="P7125" i="3"/>
  <c r="P7124" i="3"/>
  <c r="P7123" i="3"/>
  <c r="P7121" i="3"/>
  <c r="P7120" i="3"/>
  <c r="P7119" i="3"/>
  <c r="P7118" i="3"/>
  <c r="P7117" i="3"/>
  <c r="P7116" i="3"/>
  <c r="P7115" i="3"/>
  <c r="P7113" i="3"/>
  <c r="P7112" i="3"/>
  <c r="P7111" i="3"/>
  <c r="P7110" i="3"/>
  <c r="P7109" i="3"/>
  <c r="P7108" i="3"/>
  <c r="P7107" i="3"/>
  <c r="P7105" i="3"/>
  <c r="P7104" i="3"/>
  <c r="P7103" i="3"/>
  <c r="P7102" i="3"/>
  <c r="P7101" i="3"/>
  <c r="P7100" i="3"/>
  <c r="P7099" i="3"/>
  <c r="P7097" i="3"/>
  <c r="P7096" i="3"/>
  <c r="P7095" i="3"/>
  <c r="P7094" i="3"/>
  <c r="P7093" i="3"/>
  <c r="P7092" i="3"/>
  <c r="P7091" i="3"/>
  <c r="P7089" i="3"/>
  <c r="P7088" i="3"/>
  <c r="P7087" i="3"/>
  <c r="P7086" i="3"/>
  <c r="P7085" i="3"/>
  <c r="P7084" i="3"/>
  <c r="P7083" i="3"/>
  <c r="P7081" i="3"/>
  <c r="P7080" i="3"/>
  <c r="P7079" i="3"/>
  <c r="P7078" i="3"/>
  <c r="P7077" i="3"/>
  <c r="P7076" i="3"/>
  <c r="P7075" i="3"/>
  <c r="P7073" i="3"/>
  <c r="P7072" i="3"/>
  <c r="P7071" i="3"/>
  <c r="P7070" i="3"/>
  <c r="P7069" i="3"/>
  <c r="P7068" i="3"/>
  <c r="P7067" i="3"/>
  <c r="P7065" i="3"/>
  <c r="P7064" i="3"/>
  <c r="P7063" i="3"/>
  <c r="P7062" i="3"/>
  <c r="P7061" i="3"/>
  <c r="P7060" i="3"/>
  <c r="P7059" i="3"/>
  <c r="P7057" i="3"/>
  <c r="P7056" i="3"/>
  <c r="P7055" i="3"/>
  <c r="P7054" i="3"/>
  <c r="P7053" i="3"/>
  <c r="P7052" i="3"/>
  <c r="P7051" i="3"/>
  <c r="P7049" i="3"/>
  <c r="P7048" i="3"/>
  <c r="P7047" i="3"/>
  <c r="P7046" i="3"/>
  <c r="P7045" i="3"/>
  <c r="P7044" i="3"/>
  <c r="P7043" i="3"/>
  <c r="P7041" i="3"/>
  <c r="P7040" i="3"/>
  <c r="P7039" i="3"/>
  <c r="P7038" i="3"/>
  <c r="P7037" i="3"/>
  <c r="P7036" i="3"/>
  <c r="P7035" i="3"/>
  <c r="P7033" i="3"/>
  <c r="P7032" i="3"/>
  <c r="P7031" i="3"/>
  <c r="P7030" i="3"/>
  <c r="P7029" i="3"/>
  <c r="P7028" i="3"/>
  <c r="P7027" i="3"/>
  <c r="P7025" i="3"/>
  <c r="P7024" i="3"/>
  <c r="P7023" i="3"/>
  <c r="P7022" i="3"/>
  <c r="P7021" i="3"/>
  <c r="P7020" i="3"/>
  <c r="P7019" i="3"/>
  <c r="P7017" i="3"/>
  <c r="P7016" i="3"/>
  <c r="P7015" i="3"/>
  <c r="P7014" i="3"/>
  <c r="P7013" i="3"/>
  <c r="P7012" i="3"/>
  <c r="P7011" i="3"/>
  <c r="P7009" i="3"/>
  <c r="P7008" i="3"/>
  <c r="P7007" i="3"/>
  <c r="P7006" i="3"/>
  <c r="P7005" i="3"/>
  <c r="P7004" i="3"/>
  <c r="P7003" i="3"/>
  <c r="P7001" i="3"/>
  <c r="P7000" i="3"/>
  <c r="P6999" i="3"/>
  <c r="P6998" i="3"/>
  <c r="P6997" i="3"/>
  <c r="P6996" i="3"/>
  <c r="P6995" i="3"/>
  <c r="P6993" i="3"/>
  <c r="P6992" i="3"/>
  <c r="P6991" i="3"/>
  <c r="P6990" i="3"/>
  <c r="P6989" i="3"/>
  <c r="P6988" i="3"/>
  <c r="P6987" i="3"/>
  <c r="P6985" i="3"/>
  <c r="P6984" i="3"/>
  <c r="P6983" i="3"/>
  <c r="P6982" i="3"/>
  <c r="P6981" i="3"/>
  <c r="P6980" i="3"/>
  <c r="P6979" i="3"/>
  <c r="P6977" i="3"/>
  <c r="P6976" i="3"/>
  <c r="P6975" i="3"/>
  <c r="P6974" i="3"/>
  <c r="P6973" i="3"/>
  <c r="P6972" i="3"/>
  <c r="P6971" i="3"/>
  <c r="P6969" i="3"/>
  <c r="P6968" i="3"/>
  <c r="P6967" i="3"/>
  <c r="P6966" i="3"/>
  <c r="P6965" i="3"/>
  <c r="P6964" i="3"/>
  <c r="P6963" i="3"/>
  <c r="P6961" i="3"/>
  <c r="P6960" i="3"/>
  <c r="P6959" i="3"/>
  <c r="P6958" i="3"/>
  <c r="P6957" i="3"/>
  <c r="P6956" i="3"/>
  <c r="P6955" i="3"/>
  <c r="P6953" i="3"/>
  <c r="P6952" i="3"/>
  <c r="P6951" i="3"/>
  <c r="P6950" i="3"/>
  <c r="P6949" i="3"/>
  <c r="P6948" i="3"/>
  <c r="P6947" i="3"/>
  <c r="P6945" i="3"/>
  <c r="P6944" i="3"/>
  <c r="P6943" i="3"/>
  <c r="P6942" i="3"/>
  <c r="P6941" i="3"/>
  <c r="P6940" i="3"/>
  <c r="P6939" i="3"/>
  <c r="P6937" i="3"/>
  <c r="P6936" i="3"/>
  <c r="P6935" i="3"/>
  <c r="P6934" i="3"/>
  <c r="P6933" i="3"/>
  <c r="P6932" i="3"/>
  <c r="P6931" i="3"/>
  <c r="P6929" i="3"/>
  <c r="P6928" i="3"/>
  <c r="P6927" i="3"/>
  <c r="P6926" i="3"/>
  <c r="P6925" i="3"/>
  <c r="P6924" i="3"/>
  <c r="P6923" i="3"/>
  <c r="P6921" i="3"/>
  <c r="P6920" i="3"/>
  <c r="P6919" i="3"/>
  <c r="P6918" i="3"/>
  <c r="P6917" i="3"/>
  <c r="P6916" i="3"/>
  <c r="P6915" i="3"/>
  <c r="P6913" i="3"/>
  <c r="P6912" i="3"/>
  <c r="P6911" i="3"/>
  <c r="P6910" i="3"/>
  <c r="P6909" i="3"/>
  <c r="P6908" i="3"/>
  <c r="P6907" i="3"/>
  <c r="P6905" i="3"/>
  <c r="P6904" i="3"/>
  <c r="P6903" i="3"/>
  <c r="P6902" i="3"/>
  <c r="P6901" i="3"/>
  <c r="P6900" i="3"/>
  <c r="P6899" i="3"/>
  <c r="P6897" i="3"/>
  <c r="P6896" i="3"/>
  <c r="P6895" i="3"/>
  <c r="P6894" i="3"/>
  <c r="P6893" i="3"/>
  <c r="P6892" i="3"/>
  <c r="P6891" i="3"/>
  <c r="P6889" i="3"/>
  <c r="P6888" i="3"/>
  <c r="P6887" i="3"/>
  <c r="P6886" i="3"/>
  <c r="P6885" i="3"/>
  <c r="P6884" i="3"/>
  <c r="P6883" i="3"/>
  <c r="P6881" i="3"/>
  <c r="P6880" i="3"/>
  <c r="P6879" i="3"/>
  <c r="P6878" i="3"/>
  <c r="P6877" i="3"/>
  <c r="P6876" i="3"/>
  <c r="P6875" i="3"/>
  <c r="P6873" i="3"/>
  <c r="P6872" i="3"/>
  <c r="P6871" i="3"/>
  <c r="P6870" i="3"/>
  <c r="P6869" i="3"/>
  <c r="P6868" i="3"/>
  <c r="P6867" i="3"/>
  <c r="P6865" i="3"/>
  <c r="P6864" i="3"/>
  <c r="P6863" i="3"/>
  <c r="P6862" i="3"/>
  <c r="P6861" i="3"/>
  <c r="P6860" i="3"/>
  <c r="P6859" i="3"/>
  <c r="P6857" i="3"/>
  <c r="P6856" i="3"/>
  <c r="P6855" i="3"/>
  <c r="P6854" i="3"/>
  <c r="P6853" i="3"/>
  <c r="P6852" i="3"/>
  <c r="P6851" i="3"/>
  <c r="P6849" i="3"/>
  <c r="P6848" i="3"/>
  <c r="P6847" i="3"/>
  <c r="P6846" i="3"/>
  <c r="P6845" i="3"/>
  <c r="P6844" i="3"/>
  <c r="P6843" i="3"/>
  <c r="P6841" i="3"/>
  <c r="P6840" i="3"/>
  <c r="P6839" i="3"/>
  <c r="P6838" i="3"/>
  <c r="P6837" i="3"/>
  <c r="P6836" i="3"/>
  <c r="P6835" i="3"/>
  <c r="P6833" i="3"/>
  <c r="P6832" i="3"/>
  <c r="P6831" i="3"/>
  <c r="P6830" i="3"/>
  <c r="P6829" i="3"/>
  <c r="P6828" i="3"/>
  <c r="P6827" i="3"/>
  <c r="P6825" i="3"/>
  <c r="P6824" i="3"/>
  <c r="P6823" i="3"/>
  <c r="P6822" i="3"/>
  <c r="P6821" i="3"/>
  <c r="P6820" i="3"/>
  <c r="P6819" i="3"/>
  <c r="P6817" i="3"/>
  <c r="P6816" i="3"/>
  <c r="P6815" i="3"/>
  <c r="P6814" i="3"/>
  <c r="P6813" i="3"/>
  <c r="P6812" i="3"/>
  <c r="P6811" i="3"/>
  <c r="P6809" i="3"/>
  <c r="P6808" i="3"/>
  <c r="P6807" i="3"/>
  <c r="P6806" i="3"/>
  <c r="P6805" i="3"/>
  <c r="P6804" i="3"/>
  <c r="P6803" i="3"/>
  <c r="P6801" i="3"/>
  <c r="P6800" i="3"/>
  <c r="P6799" i="3"/>
  <c r="P6798" i="3"/>
  <c r="P6797" i="3"/>
  <c r="P6796" i="3"/>
  <c r="P6795" i="3"/>
  <c r="P6793" i="3"/>
  <c r="P6792" i="3"/>
  <c r="P6791" i="3"/>
  <c r="P6790" i="3"/>
  <c r="P6789" i="3"/>
  <c r="P6788" i="3"/>
  <c r="P6787" i="3"/>
  <c r="P6785" i="3"/>
  <c r="P6784" i="3"/>
  <c r="P6783" i="3"/>
  <c r="P6782" i="3"/>
  <c r="P6781" i="3"/>
  <c r="P6780" i="3"/>
  <c r="P6779" i="3"/>
  <c r="P6777" i="3"/>
  <c r="P6776" i="3"/>
  <c r="P6775" i="3"/>
  <c r="P6774" i="3"/>
  <c r="P6773" i="3"/>
  <c r="P6772" i="3"/>
  <c r="P6771" i="3"/>
  <c r="P6769" i="3"/>
  <c r="P6768" i="3"/>
  <c r="P6767" i="3"/>
  <c r="P6766" i="3"/>
  <c r="P6765" i="3"/>
  <c r="P6764" i="3"/>
  <c r="P6763" i="3"/>
  <c r="P6761" i="3"/>
  <c r="P6760" i="3"/>
  <c r="P6759" i="3"/>
  <c r="P6758" i="3"/>
  <c r="P6757" i="3"/>
  <c r="P6756" i="3"/>
  <c r="P6755" i="3"/>
  <c r="P6753" i="3"/>
  <c r="P6752" i="3"/>
  <c r="P6751" i="3"/>
  <c r="P6750" i="3"/>
  <c r="P6749" i="3"/>
  <c r="P6748" i="3"/>
  <c r="P6747" i="3"/>
  <c r="P6745" i="3"/>
  <c r="P6744" i="3"/>
  <c r="P6743" i="3"/>
  <c r="P6742" i="3"/>
  <c r="P6741" i="3"/>
  <c r="P6740" i="3"/>
  <c r="P6739" i="3"/>
  <c r="P6737" i="3"/>
  <c r="P6736" i="3"/>
  <c r="P6735" i="3"/>
  <c r="P6734" i="3"/>
  <c r="P6733" i="3"/>
  <c r="P6732" i="3"/>
  <c r="P6731" i="3"/>
  <c r="P6729" i="3"/>
  <c r="P6728" i="3"/>
  <c r="P6727" i="3"/>
  <c r="P6726" i="3"/>
  <c r="P6725" i="3"/>
  <c r="P6724" i="3"/>
  <c r="P6723" i="3"/>
  <c r="P6721" i="3"/>
  <c r="P6720" i="3"/>
  <c r="P6719" i="3"/>
  <c r="P6718" i="3"/>
  <c r="P6717" i="3"/>
  <c r="P6716" i="3"/>
  <c r="P6715" i="3"/>
  <c r="P6713" i="3"/>
  <c r="P6712" i="3"/>
  <c r="P6711" i="3"/>
  <c r="P6710" i="3"/>
  <c r="P6709" i="3"/>
  <c r="P6708" i="3"/>
  <c r="P6707" i="3"/>
  <c r="P6705" i="3"/>
  <c r="P6704" i="3"/>
  <c r="P6703" i="3"/>
  <c r="P6702" i="3"/>
  <c r="P6701" i="3"/>
  <c r="P6700" i="3"/>
  <c r="P6699" i="3"/>
  <c r="P6697" i="3"/>
  <c r="P6696" i="3"/>
  <c r="P6695" i="3"/>
  <c r="P6694" i="3"/>
  <c r="P6693" i="3"/>
  <c r="P6692" i="3"/>
  <c r="P6691" i="3"/>
  <c r="P6689" i="3"/>
  <c r="P6688" i="3"/>
  <c r="P6687" i="3"/>
  <c r="P6686" i="3"/>
  <c r="P6685" i="3"/>
  <c r="P6684" i="3"/>
  <c r="P6683" i="3"/>
  <c r="P6681" i="3"/>
  <c r="P6680" i="3"/>
  <c r="P6679" i="3"/>
  <c r="P6678" i="3"/>
  <c r="P6677" i="3"/>
  <c r="P6676" i="3"/>
  <c r="P6675" i="3"/>
  <c r="P6673" i="3"/>
  <c r="P6672" i="3"/>
  <c r="P6671" i="3"/>
  <c r="P6670" i="3"/>
  <c r="P6669" i="3"/>
  <c r="P6668" i="3"/>
  <c r="P6667" i="3"/>
  <c r="P6665" i="3"/>
  <c r="P6664" i="3"/>
  <c r="P6663" i="3"/>
  <c r="P6662" i="3"/>
  <c r="P6661" i="3"/>
  <c r="P6660" i="3"/>
  <c r="P6659" i="3"/>
  <c r="P6657" i="3"/>
  <c r="P6656" i="3"/>
  <c r="P6655" i="3"/>
  <c r="P6654" i="3"/>
  <c r="P6653" i="3"/>
  <c r="P6652" i="3"/>
  <c r="P6651" i="3"/>
  <c r="P6649" i="3"/>
  <c r="P6648" i="3"/>
  <c r="P6647" i="3"/>
  <c r="P6646" i="3"/>
  <c r="P6645" i="3"/>
  <c r="P6644" i="3"/>
  <c r="P6643" i="3"/>
  <c r="P6641" i="3"/>
  <c r="P6640" i="3"/>
  <c r="P6639" i="3"/>
  <c r="P6638" i="3"/>
  <c r="P6637" i="3"/>
  <c r="P6636" i="3"/>
  <c r="P6635" i="3"/>
  <c r="P6633" i="3"/>
  <c r="P6632" i="3"/>
  <c r="P6631" i="3"/>
  <c r="P6630" i="3"/>
  <c r="P6629" i="3"/>
  <c r="P6628" i="3"/>
  <c r="P6627" i="3"/>
  <c r="P6625" i="3"/>
  <c r="P6624" i="3"/>
  <c r="P6623" i="3"/>
  <c r="P6622" i="3"/>
  <c r="P6621" i="3"/>
  <c r="P6620" i="3"/>
  <c r="P6619" i="3"/>
  <c r="P6617" i="3"/>
  <c r="P6616" i="3"/>
  <c r="P6615" i="3"/>
  <c r="P6614" i="3"/>
  <c r="P6613" i="3"/>
  <c r="P6612" i="3"/>
  <c r="P6611" i="3"/>
  <c r="P6609" i="3"/>
  <c r="P6608" i="3"/>
  <c r="P6607" i="3"/>
  <c r="P6606" i="3"/>
  <c r="P6605" i="3"/>
  <c r="P6604" i="3"/>
  <c r="P6603" i="3"/>
  <c r="P6601" i="3"/>
  <c r="P6600" i="3"/>
  <c r="P6599" i="3"/>
  <c r="P6598" i="3"/>
  <c r="P6597" i="3"/>
  <c r="P6596" i="3"/>
  <c r="P6595" i="3"/>
  <c r="P6593" i="3"/>
  <c r="P6592" i="3"/>
  <c r="P6591" i="3"/>
  <c r="P6590" i="3"/>
  <c r="P6589" i="3"/>
  <c r="P6588" i="3"/>
  <c r="P6587" i="3"/>
  <c r="P6585" i="3"/>
  <c r="P6584" i="3"/>
  <c r="P6583" i="3"/>
  <c r="P6582" i="3"/>
  <c r="P6581" i="3"/>
  <c r="P6580" i="3"/>
  <c r="P6579" i="3"/>
  <c r="P6577" i="3"/>
  <c r="P6576" i="3"/>
  <c r="P6575" i="3"/>
  <c r="P6574" i="3"/>
  <c r="P6573" i="3"/>
  <c r="P6572" i="3"/>
  <c r="P6571" i="3"/>
  <c r="P6569" i="3"/>
  <c r="P6568" i="3"/>
  <c r="P6567" i="3"/>
  <c r="P6566" i="3"/>
  <c r="P6565" i="3"/>
  <c r="P6564" i="3"/>
  <c r="P6563" i="3"/>
  <c r="P6561" i="3"/>
  <c r="P6560" i="3"/>
  <c r="P6559" i="3"/>
  <c r="P6558" i="3"/>
  <c r="P6557" i="3"/>
  <c r="P6556" i="3"/>
  <c r="P6555" i="3"/>
  <c r="P6553" i="3"/>
  <c r="P6552" i="3"/>
  <c r="P6551" i="3"/>
  <c r="P6550" i="3"/>
  <c r="P6549" i="3"/>
  <c r="P6548" i="3"/>
  <c r="P6547" i="3"/>
  <c r="P6545" i="3"/>
  <c r="P6544" i="3"/>
  <c r="P6543" i="3"/>
  <c r="P6542" i="3"/>
  <c r="P6541" i="3"/>
  <c r="P6540" i="3"/>
  <c r="P6539" i="3"/>
  <c r="P6537" i="3"/>
  <c r="P6536" i="3"/>
  <c r="P6535" i="3"/>
  <c r="P6534" i="3"/>
  <c r="P6533" i="3"/>
  <c r="P6532" i="3"/>
  <c r="P6531" i="3"/>
  <c r="P6529" i="3"/>
  <c r="P6528" i="3"/>
  <c r="P6527" i="3"/>
  <c r="P6526" i="3"/>
  <c r="P6525" i="3"/>
  <c r="P6524" i="3"/>
  <c r="P6523" i="3"/>
  <c r="P6521" i="3"/>
  <c r="P6520" i="3"/>
  <c r="P6519" i="3"/>
  <c r="P6518" i="3"/>
  <c r="P6517" i="3"/>
  <c r="P6516" i="3"/>
  <c r="P6515" i="3"/>
  <c r="P6513" i="3"/>
  <c r="P6512" i="3"/>
  <c r="P6511" i="3"/>
  <c r="P6510" i="3"/>
  <c r="P6509" i="3"/>
  <c r="P6508" i="3"/>
  <c r="P6507" i="3"/>
  <c r="P6505" i="3"/>
  <c r="P6504" i="3"/>
  <c r="P6503" i="3"/>
  <c r="P6502" i="3"/>
  <c r="P6501" i="3"/>
  <c r="P6500" i="3"/>
  <c r="P6499" i="3"/>
  <c r="P6497" i="3"/>
  <c r="P6496" i="3"/>
  <c r="P6495" i="3"/>
  <c r="P6494" i="3"/>
  <c r="P6493" i="3"/>
  <c r="P6492" i="3"/>
  <c r="P6491" i="3"/>
  <c r="P6489" i="3"/>
  <c r="P6488" i="3"/>
  <c r="P6487" i="3"/>
  <c r="P6486" i="3"/>
  <c r="P6485" i="3"/>
  <c r="P6484" i="3"/>
  <c r="P6483" i="3"/>
  <c r="P6481" i="3"/>
  <c r="P6480" i="3"/>
  <c r="P6479" i="3"/>
  <c r="P6478" i="3"/>
  <c r="P6477" i="3"/>
  <c r="P6476" i="3"/>
  <c r="P6475" i="3"/>
  <c r="P6473" i="3"/>
  <c r="P6472" i="3"/>
  <c r="P6471" i="3"/>
  <c r="P6470" i="3"/>
  <c r="P6469" i="3"/>
  <c r="P6468" i="3"/>
  <c r="P6467" i="3"/>
  <c r="P6465" i="3"/>
  <c r="P6464" i="3"/>
  <c r="P6463" i="3"/>
  <c r="P6462" i="3"/>
  <c r="P6461" i="3"/>
  <c r="P6460" i="3"/>
  <c r="P6459" i="3"/>
  <c r="P6457" i="3"/>
  <c r="P6456" i="3"/>
  <c r="P6455" i="3"/>
  <c r="P6454" i="3"/>
  <c r="P6453" i="3"/>
  <c r="P6452" i="3"/>
  <c r="P6451" i="3"/>
  <c r="P6449" i="3"/>
  <c r="P6448" i="3"/>
  <c r="P6447" i="3"/>
  <c r="P6446" i="3"/>
  <c r="P6445" i="3"/>
  <c r="P6444" i="3"/>
  <c r="P6443" i="3"/>
  <c r="P6441" i="3"/>
  <c r="P6440" i="3"/>
  <c r="P6439" i="3"/>
  <c r="P6438" i="3"/>
  <c r="P6437" i="3"/>
  <c r="P6436" i="3"/>
  <c r="P6435" i="3"/>
  <c r="P6433" i="3"/>
  <c r="P6432" i="3"/>
  <c r="P6431" i="3"/>
  <c r="P6430" i="3"/>
  <c r="P6429" i="3"/>
  <c r="P6428" i="3"/>
  <c r="P6427" i="3"/>
  <c r="P6425" i="3"/>
  <c r="P6424" i="3"/>
  <c r="P6423" i="3"/>
  <c r="P6422" i="3"/>
  <c r="P6421" i="3"/>
  <c r="P6420" i="3"/>
  <c r="P6419" i="3"/>
  <c r="P6417" i="3"/>
  <c r="P6416" i="3"/>
  <c r="P6415" i="3"/>
  <c r="P6414" i="3"/>
  <c r="P6413" i="3"/>
  <c r="P6412" i="3"/>
  <c r="P6411" i="3"/>
  <c r="P6409" i="3"/>
  <c r="P6408" i="3"/>
  <c r="P6407" i="3"/>
  <c r="P6406" i="3"/>
  <c r="P6405" i="3"/>
  <c r="P6404" i="3"/>
  <c r="P6403" i="3"/>
  <c r="P6401" i="3"/>
  <c r="P6400" i="3"/>
  <c r="P6399" i="3"/>
  <c r="P6398" i="3"/>
  <c r="P6397" i="3"/>
  <c r="P6396" i="3"/>
  <c r="P6395" i="3"/>
  <c r="P6393" i="3"/>
  <c r="P6392" i="3"/>
  <c r="P6391" i="3"/>
  <c r="P6390" i="3"/>
  <c r="P6389" i="3"/>
  <c r="P6388" i="3"/>
  <c r="P6387" i="3"/>
  <c r="P6385" i="3"/>
  <c r="P6384" i="3"/>
  <c r="P6383" i="3"/>
  <c r="P6382" i="3"/>
  <c r="P6381" i="3"/>
  <c r="P6380" i="3"/>
  <c r="P6379" i="3"/>
  <c r="P6377" i="3"/>
  <c r="P6376" i="3"/>
  <c r="P6375" i="3"/>
  <c r="P6374" i="3"/>
  <c r="P6373" i="3"/>
  <c r="P6372" i="3"/>
  <c r="P6371" i="3"/>
  <c r="P6369" i="3"/>
  <c r="P6368" i="3"/>
  <c r="P6367" i="3"/>
  <c r="P6366" i="3"/>
  <c r="P6365" i="3"/>
  <c r="P6364" i="3"/>
  <c r="P6363" i="3"/>
  <c r="P6361" i="3"/>
  <c r="P6360" i="3"/>
  <c r="P6359" i="3"/>
  <c r="P6358" i="3"/>
  <c r="P6357" i="3"/>
  <c r="P6356" i="3"/>
  <c r="P6355" i="3"/>
  <c r="P6353" i="3"/>
  <c r="P6352" i="3"/>
  <c r="P6351" i="3"/>
  <c r="P6350" i="3"/>
  <c r="P6349" i="3"/>
  <c r="P6348" i="3"/>
  <c r="P6347" i="3"/>
  <c r="P6345" i="3"/>
  <c r="P6344" i="3"/>
  <c r="P6343" i="3"/>
  <c r="P6342" i="3"/>
  <c r="P6341" i="3"/>
  <c r="P6340" i="3"/>
  <c r="P6339" i="3"/>
  <c r="P6337" i="3"/>
  <c r="P6336" i="3"/>
  <c r="P6335" i="3"/>
  <c r="P6334" i="3"/>
  <c r="P6333" i="3"/>
  <c r="P6332" i="3"/>
  <c r="P6331" i="3"/>
  <c r="P6329" i="3"/>
  <c r="P6328" i="3"/>
  <c r="P6327" i="3"/>
  <c r="P6326" i="3"/>
  <c r="P6325" i="3"/>
  <c r="P6324" i="3"/>
  <c r="P6323" i="3"/>
  <c r="P6321" i="3"/>
  <c r="P6320" i="3"/>
  <c r="P6319" i="3"/>
  <c r="P6318" i="3"/>
  <c r="P6317" i="3"/>
  <c r="P6316" i="3"/>
  <c r="P6315" i="3"/>
  <c r="P6313" i="3"/>
  <c r="P6312" i="3"/>
  <c r="P6311" i="3"/>
  <c r="P6310" i="3"/>
  <c r="P6309" i="3"/>
  <c r="P6308" i="3"/>
  <c r="P6307" i="3"/>
  <c r="P6306" i="3"/>
  <c r="P5331" i="3" l="1"/>
  <c r="P5330" i="3"/>
  <c r="P5329" i="3"/>
  <c r="P5328" i="3"/>
  <c r="P5327" i="3"/>
  <c r="P5326" i="3"/>
  <c r="P5325" i="3"/>
  <c r="P5324" i="3"/>
  <c r="P5323" i="3"/>
  <c r="P5322" i="3"/>
  <c r="P5321" i="3"/>
  <c r="P5320" i="3"/>
  <c r="P5319" i="3"/>
  <c r="P5318" i="3"/>
  <c r="P5317" i="3"/>
  <c r="P5316" i="3"/>
  <c r="P5315" i="3"/>
  <c r="P5314" i="3"/>
  <c r="P5313" i="3"/>
  <c r="P5312" i="3"/>
  <c r="P5311" i="3"/>
  <c r="P5310" i="3"/>
  <c r="P5309" i="3"/>
  <c r="P5308" i="3"/>
  <c r="P5307" i="3"/>
  <c r="P5306" i="3"/>
  <c r="P5305" i="3"/>
  <c r="P5304" i="3"/>
  <c r="P5303" i="3"/>
  <c r="P5302" i="3"/>
  <c r="P5301" i="3"/>
  <c r="P5300" i="3"/>
  <c r="P5299" i="3"/>
  <c r="P5613" i="3" l="1"/>
  <c r="P5612" i="3"/>
  <c r="P5611" i="3"/>
  <c r="P5610" i="3"/>
  <c r="P5609" i="3"/>
  <c r="P5608" i="3"/>
  <c r="P5607" i="3"/>
  <c r="P5606" i="3"/>
  <c r="P5605" i="3"/>
  <c r="P5604" i="3"/>
  <c r="P5603" i="3"/>
  <c r="P5602" i="3"/>
  <c r="P5601" i="3"/>
  <c r="P5600" i="3"/>
  <c r="P5599" i="3"/>
  <c r="P5598" i="3"/>
  <c r="P5597" i="3"/>
  <c r="P5596" i="3"/>
  <c r="P5595" i="3"/>
  <c r="P5594" i="3"/>
  <c r="P5593" i="3"/>
  <c r="P5592" i="3"/>
  <c r="P5591" i="3"/>
  <c r="P5590" i="3"/>
  <c r="P5589" i="3"/>
  <c r="P5588" i="3"/>
  <c r="P5587" i="3"/>
  <c r="P5586" i="3"/>
  <c r="P5585" i="3"/>
  <c r="P5584" i="3"/>
  <c r="P5583" i="3"/>
  <c r="P5582" i="3"/>
  <c r="P5581" i="3"/>
  <c r="S181" i="27" l="1"/>
  <c r="S183" i="27"/>
  <c r="S189" i="27"/>
  <c r="S188" i="27"/>
  <c r="S187" i="27"/>
  <c r="S130" i="27"/>
  <c r="S128" i="27"/>
  <c r="S127" i="27"/>
  <c r="S217" i="27"/>
  <c r="S219" i="27"/>
  <c r="S218" i="27"/>
  <c r="S216" i="27"/>
  <c r="S220" i="27"/>
  <c r="S221" i="27"/>
  <c r="S232" i="27"/>
  <c r="S233" i="27"/>
  <c r="S231" i="27"/>
  <c r="S222" i="27"/>
  <c r="S223" i="27"/>
  <c r="S224" i="27"/>
  <c r="S225" i="27"/>
  <c r="S226" i="27"/>
  <c r="S213" i="27"/>
  <c r="S212" i="27"/>
  <c r="S227" i="27"/>
  <c r="S228" i="27"/>
  <c r="S229" i="27"/>
  <c r="S230" i="27"/>
  <c r="S214" i="27"/>
  <c r="S242" i="27"/>
  <c r="S248" i="27"/>
  <c r="S249" i="27"/>
  <c r="S250" i="27"/>
  <c r="S243" i="27"/>
  <c r="S244" i="27"/>
  <c r="S236" i="27"/>
  <c r="S245" i="27"/>
  <c r="S237" i="27"/>
  <c r="S238" i="27"/>
  <c r="S246" i="27"/>
  <c r="S234" i="27"/>
  <c r="S247" i="27"/>
  <c r="S240" i="27"/>
  <c r="S239" i="27"/>
  <c r="S241" i="27"/>
  <c r="S235" i="27"/>
  <c r="S211" i="27"/>
  <c r="S72" i="27"/>
  <c r="S73" i="27"/>
  <c r="S81" i="27"/>
  <c r="S82" i="27"/>
  <c r="S83" i="27"/>
  <c r="S74" i="27"/>
  <c r="S75" i="27"/>
  <c r="S76" i="27"/>
  <c r="S77" i="27"/>
  <c r="S78" i="27"/>
  <c r="S70" i="27"/>
  <c r="S69" i="27"/>
  <c r="S79" i="27"/>
  <c r="S84" i="27"/>
  <c r="S85" i="27"/>
  <c r="S80" i="27"/>
  <c r="S71" i="27"/>
  <c r="S91" i="27"/>
  <c r="S98" i="27"/>
  <c r="S99" i="27"/>
  <c r="S100" i="27"/>
  <c r="S92" i="27"/>
  <c r="S93" i="27"/>
  <c r="S88" i="27"/>
  <c r="S89" i="27"/>
  <c r="S94" i="27"/>
  <c r="S86" i="27"/>
  <c r="S95" i="27"/>
  <c r="S97" i="27"/>
  <c r="S96" i="27"/>
  <c r="S90" i="27"/>
  <c r="S87" i="27"/>
  <c r="S68" i="27"/>
  <c r="S106" i="27"/>
  <c r="S111" i="27"/>
  <c r="S112" i="27"/>
  <c r="S107" i="27"/>
  <c r="S108" i="27"/>
  <c r="S109" i="27"/>
  <c r="S104" i="27"/>
  <c r="S102" i="27"/>
  <c r="S110" i="27"/>
  <c r="S113" i="27"/>
  <c r="S114" i="27"/>
  <c r="S115" i="27"/>
  <c r="S105" i="27"/>
  <c r="S122" i="27"/>
  <c r="S131" i="27"/>
  <c r="S132" i="27"/>
  <c r="S133" i="27"/>
  <c r="S123" i="27"/>
  <c r="S124" i="27"/>
  <c r="S121" i="27"/>
  <c r="S125" i="27"/>
  <c r="S117" i="27"/>
  <c r="S126" i="27"/>
  <c r="S134" i="27"/>
  <c r="S129" i="27"/>
  <c r="S120" i="27"/>
  <c r="S101" i="27"/>
  <c r="S142" i="27"/>
  <c r="S148" i="27"/>
  <c r="S149" i="27"/>
  <c r="S150" i="27"/>
  <c r="S151" i="27"/>
  <c r="S152" i="27"/>
  <c r="S153" i="27"/>
  <c r="S154" i="27"/>
  <c r="S143" i="27"/>
  <c r="S144" i="27"/>
  <c r="S145" i="27"/>
  <c r="S140" i="27"/>
  <c r="S139" i="27"/>
  <c r="S146" i="27"/>
  <c r="S147" i="27"/>
  <c r="S141" i="27"/>
  <c r="S162" i="27"/>
  <c r="S167" i="27"/>
  <c r="S163" i="27"/>
  <c r="S164" i="27"/>
  <c r="S160" i="27"/>
  <c r="S165" i="27"/>
  <c r="S158" i="27"/>
  <c r="S166" i="27"/>
  <c r="S161" i="27"/>
  <c r="S159" i="27"/>
  <c r="S138" i="27"/>
  <c r="S174" i="27"/>
  <c r="S180" i="27"/>
  <c r="S182" i="27"/>
  <c r="S184" i="27"/>
  <c r="S185" i="27"/>
  <c r="S186" i="27"/>
  <c r="S175" i="27"/>
  <c r="S176" i="27"/>
  <c r="S177" i="27"/>
  <c r="S190" i="27"/>
  <c r="S191" i="27"/>
  <c r="S172" i="27"/>
  <c r="S171" i="27"/>
  <c r="S178" i="27"/>
  <c r="S192" i="27"/>
  <c r="S193" i="27"/>
  <c r="S179" i="27"/>
  <c r="S173" i="27"/>
  <c r="S198" i="27"/>
  <c r="S203" i="27"/>
  <c r="S204" i="27"/>
  <c r="S205" i="27"/>
  <c r="S199" i="27"/>
  <c r="S200" i="27"/>
  <c r="S196" i="27"/>
  <c r="S208" i="27"/>
  <c r="S209" i="27"/>
  <c r="S210" i="27"/>
  <c r="S201" i="27"/>
  <c r="S194" i="27"/>
  <c r="S202" i="27"/>
  <c r="S206" i="27"/>
  <c r="S207" i="27"/>
  <c r="S197" i="27"/>
  <c r="S195" i="27"/>
  <c r="S170" i="27"/>
  <c r="S215" i="27"/>
  <c r="P3004" i="3" l="1"/>
  <c r="P2986" i="3"/>
  <c r="P6240" i="3" l="1"/>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239" i="3" l="1"/>
  <c r="P6238" i="3"/>
  <c r="P6237" i="3"/>
  <c r="P6236" i="3"/>
  <c r="P6235" i="3"/>
  <c r="P6234" i="3"/>
  <c r="P6233" i="3"/>
  <c r="P6232" i="3"/>
  <c r="P6231" i="3"/>
  <c r="P6230" i="3"/>
  <c r="P6229" i="3"/>
  <c r="P6228" i="3"/>
  <c r="P6227" i="3"/>
  <c r="P6226" i="3"/>
  <c r="P6225" i="3"/>
  <c r="P6224" i="3"/>
  <c r="P6223" i="3"/>
  <c r="P6222" i="3"/>
  <c r="P6221" i="3"/>
  <c r="P6220" i="3"/>
  <c r="P6219" i="3"/>
  <c r="P6218" i="3"/>
  <c r="P6217" i="3"/>
  <c r="P6216" i="3"/>
  <c r="P6215" i="3"/>
  <c r="P6214" i="3"/>
  <c r="P6213" i="3"/>
  <c r="P6212" i="3"/>
  <c r="P6211" i="3"/>
  <c r="P6210" i="3"/>
  <c r="P6209" i="3"/>
  <c r="P6208" i="3"/>
  <c r="P6207" i="3"/>
  <c r="P6206" i="3"/>
  <c r="P6205" i="3"/>
  <c r="P6204" i="3"/>
  <c r="P6203" i="3"/>
  <c r="P6202" i="3"/>
  <c r="P6201" i="3"/>
  <c r="P6200" i="3"/>
  <c r="P6199" i="3"/>
  <c r="P6198" i="3"/>
  <c r="P6197" i="3"/>
  <c r="P6196" i="3"/>
  <c r="P6195" i="3"/>
  <c r="P6194" i="3"/>
  <c r="P6193" i="3"/>
  <c r="P6192" i="3"/>
  <c r="P6191" i="3"/>
  <c r="P6190" i="3"/>
  <c r="P6189" i="3"/>
  <c r="P6188" i="3"/>
  <c r="P6187" i="3"/>
  <c r="P6186" i="3"/>
  <c r="P6185" i="3"/>
  <c r="P6184" i="3"/>
  <c r="P6183" i="3"/>
  <c r="P6182" i="3"/>
  <c r="P6181" i="3"/>
  <c r="P6180" i="3"/>
  <c r="P6179" i="3"/>
  <c r="P6178" i="3"/>
  <c r="P6177" i="3"/>
  <c r="P6176" i="3"/>
  <c r="P6175" i="3"/>
  <c r="P6174" i="3"/>
  <c r="P6173" i="3"/>
  <c r="P6172" i="3"/>
  <c r="P6171" i="3"/>
  <c r="P6170" i="3"/>
  <c r="P6169" i="3"/>
  <c r="P6168" i="3"/>
  <c r="P6167" i="3"/>
  <c r="P6166" i="3"/>
  <c r="P6165" i="3"/>
  <c r="P6164" i="3"/>
  <c r="P6163" i="3"/>
  <c r="P6162" i="3"/>
  <c r="P6161" i="3"/>
  <c r="P6160" i="3"/>
  <c r="P6159" i="3"/>
  <c r="P6158" i="3"/>
  <c r="P6157" i="3"/>
  <c r="P6156" i="3"/>
  <c r="P6155" i="3"/>
  <c r="P6154" i="3"/>
  <c r="P6153" i="3"/>
  <c r="P6152" i="3"/>
  <c r="P6151" i="3"/>
  <c r="P6150" i="3"/>
  <c r="P6149" i="3"/>
  <c r="P6148" i="3"/>
  <c r="P6147" i="3"/>
  <c r="P6146" i="3"/>
  <c r="P6145" i="3"/>
  <c r="P6144" i="3"/>
  <c r="P6143" i="3"/>
  <c r="P6142" i="3"/>
  <c r="P6141" i="3"/>
  <c r="P6140" i="3"/>
  <c r="P6139" i="3"/>
  <c r="P6138" i="3"/>
  <c r="P6137" i="3"/>
  <c r="P6136" i="3"/>
  <c r="P6135" i="3"/>
  <c r="P6134" i="3"/>
  <c r="P6133" i="3"/>
  <c r="P6132" i="3"/>
  <c r="P6131" i="3"/>
  <c r="P6130" i="3"/>
  <c r="P6129" i="3"/>
  <c r="P6128" i="3"/>
  <c r="P6127" i="3"/>
  <c r="P6126" i="3"/>
  <c r="P6125" i="3"/>
  <c r="P6124" i="3"/>
  <c r="P6123" i="3"/>
  <c r="P6122" i="3"/>
  <c r="P6121" i="3"/>
  <c r="P6120" i="3"/>
  <c r="P6119" i="3"/>
  <c r="P6118" i="3"/>
  <c r="P6117" i="3"/>
  <c r="P6116" i="3"/>
  <c r="P6115" i="3"/>
  <c r="P6114" i="3"/>
  <c r="P6113" i="3"/>
  <c r="P6112" i="3"/>
  <c r="P6111" i="3"/>
  <c r="P6110" i="3"/>
  <c r="P6109" i="3"/>
  <c r="P6108" i="3"/>
  <c r="P6107" i="3"/>
  <c r="P6106" i="3"/>
  <c r="P6105" i="3"/>
  <c r="P6104" i="3"/>
  <c r="P6103" i="3"/>
  <c r="P6102" i="3"/>
  <c r="P6101" i="3"/>
  <c r="P6100" i="3"/>
  <c r="P6099" i="3"/>
  <c r="P6098" i="3"/>
  <c r="P6097" i="3"/>
  <c r="P6096" i="3"/>
  <c r="P6095" i="3"/>
  <c r="P6094" i="3"/>
  <c r="P6093" i="3"/>
  <c r="P6092" i="3"/>
  <c r="P6091" i="3"/>
  <c r="P6090" i="3"/>
  <c r="P6089" i="3"/>
  <c r="P6088" i="3"/>
  <c r="P6087" i="3"/>
  <c r="P6086" i="3"/>
  <c r="P6085" i="3"/>
  <c r="P6084" i="3"/>
  <c r="P6083" i="3"/>
  <c r="P6082" i="3"/>
  <c r="P6081" i="3"/>
  <c r="P6080" i="3"/>
  <c r="P6079" i="3"/>
  <c r="P6078" i="3"/>
  <c r="P6077" i="3"/>
  <c r="P6076" i="3"/>
  <c r="P6075" i="3"/>
  <c r="P6074" i="3"/>
  <c r="P6073" i="3"/>
  <c r="P6072" i="3"/>
  <c r="P6071" i="3"/>
  <c r="P6070" i="3"/>
  <c r="P6069" i="3"/>
  <c r="P6068" i="3"/>
  <c r="P6067" i="3"/>
  <c r="P6066" i="3"/>
  <c r="P6065" i="3"/>
  <c r="P6064" i="3"/>
  <c r="P6063" i="3"/>
  <c r="P6062" i="3"/>
  <c r="P6061" i="3"/>
  <c r="P6060" i="3"/>
  <c r="P6059" i="3"/>
  <c r="P6058" i="3"/>
  <c r="P6057" i="3"/>
  <c r="P6056" i="3"/>
  <c r="P6055" i="3"/>
  <c r="P6054" i="3"/>
  <c r="P6053" i="3"/>
  <c r="P6052" i="3"/>
  <c r="P6051" i="3"/>
  <c r="P6050" i="3"/>
  <c r="P6049" i="3"/>
  <c r="P6048" i="3"/>
  <c r="P6047" i="3"/>
  <c r="P6046" i="3"/>
  <c r="P6045" i="3"/>
  <c r="P6044" i="3"/>
  <c r="P6043" i="3"/>
  <c r="P6042" i="3"/>
  <c r="P6041" i="3"/>
  <c r="P6040" i="3"/>
  <c r="P6039" i="3"/>
  <c r="P6038" i="3"/>
  <c r="P6037" i="3"/>
  <c r="P6036" i="3"/>
  <c r="P6035" i="3"/>
  <c r="P6034" i="3"/>
  <c r="P6033" i="3"/>
  <c r="P6032" i="3"/>
  <c r="P6031" i="3"/>
  <c r="P6030" i="3"/>
  <c r="P6029" i="3"/>
  <c r="P6028" i="3"/>
  <c r="P6027" i="3"/>
  <c r="P6026" i="3"/>
  <c r="P6025" i="3"/>
  <c r="P6024" i="3"/>
  <c r="P6023" i="3"/>
  <c r="P6022" i="3"/>
  <c r="P6021" i="3"/>
  <c r="P6020" i="3"/>
  <c r="P6019" i="3"/>
  <c r="P6018" i="3"/>
  <c r="P6017" i="3"/>
  <c r="P6016" i="3"/>
  <c r="P6015" i="3"/>
  <c r="P6014" i="3"/>
  <c r="P6013" i="3"/>
  <c r="P6012" i="3"/>
  <c r="P6011" i="3"/>
  <c r="P6010" i="3"/>
  <c r="P6009" i="3"/>
  <c r="P6008" i="3"/>
  <c r="P6007" i="3"/>
  <c r="P6006" i="3"/>
  <c r="P6005" i="3"/>
  <c r="P6004" i="3"/>
  <c r="P6003" i="3"/>
  <c r="P6002" i="3"/>
  <c r="P6001" i="3"/>
  <c r="P6000" i="3"/>
  <c r="P5999" i="3"/>
  <c r="P5998" i="3"/>
  <c r="P5997" i="3"/>
  <c r="P5996" i="3"/>
  <c r="P5995" i="3"/>
  <c r="P5994" i="3"/>
  <c r="P5993" i="3"/>
  <c r="P5992" i="3"/>
  <c r="P5991" i="3"/>
  <c r="P5990" i="3"/>
  <c r="P5989" i="3"/>
  <c r="P5988" i="3"/>
  <c r="P5987" i="3"/>
  <c r="P5986" i="3"/>
  <c r="P5985" i="3"/>
  <c r="P5984" i="3"/>
  <c r="P5983" i="3"/>
  <c r="P5982" i="3"/>
  <c r="P5981" i="3"/>
  <c r="P5980" i="3"/>
  <c r="P5979" i="3"/>
  <c r="P5978" i="3"/>
  <c r="P5977" i="3"/>
  <c r="P5976" i="3"/>
  <c r="P5975" i="3"/>
  <c r="P5974" i="3"/>
  <c r="P5973" i="3"/>
  <c r="P5972" i="3"/>
  <c r="P5971" i="3"/>
  <c r="P5970" i="3"/>
  <c r="P5969" i="3"/>
  <c r="P5968" i="3"/>
  <c r="P5967" i="3"/>
  <c r="P5966" i="3"/>
  <c r="P5965" i="3"/>
  <c r="P5964" i="3"/>
  <c r="P5963" i="3"/>
  <c r="P5962" i="3"/>
  <c r="P5961" i="3"/>
  <c r="P5960" i="3"/>
  <c r="P5959" i="3"/>
  <c r="P5958" i="3"/>
  <c r="P5957" i="3"/>
  <c r="P5956" i="3"/>
  <c r="P5955" i="3"/>
  <c r="P5954" i="3"/>
  <c r="P5953" i="3"/>
  <c r="P5952" i="3"/>
  <c r="P5951" i="3"/>
  <c r="P5950" i="3"/>
  <c r="P5949" i="3"/>
  <c r="P5948" i="3"/>
  <c r="P5947" i="3"/>
  <c r="P5946" i="3"/>
  <c r="P5945" i="3"/>
  <c r="P5944" i="3"/>
  <c r="P5943" i="3"/>
  <c r="P5942" i="3"/>
  <c r="P5941" i="3"/>
  <c r="P5940" i="3"/>
  <c r="P5939" i="3"/>
  <c r="P5938" i="3"/>
  <c r="P5937" i="3"/>
  <c r="P5936" i="3"/>
  <c r="P5935" i="3"/>
  <c r="P5934" i="3"/>
  <c r="P5933" i="3"/>
  <c r="P5932" i="3"/>
  <c r="P5931" i="3"/>
  <c r="P5930" i="3"/>
  <c r="P5929" i="3"/>
  <c r="P5928" i="3"/>
  <c r="P5927" i="3"/>
  <c r="P5926" i="3"/>
  <c r="P5925" i="3"/>
  <c r="P5924" i="3"/>
  <c r="P5923" i="3"/>
  <c r="P5922" i="3"/>
  <c r="P5921" i="3"/>
  <c r="P5920" i="3"/>
  <c r="P5919" i="3"/>
  <c r="P5918" i="3"/>
  <c r="P5917" i="3"/>
  <c r="P5916" i="3"/>
  <c r="P5915" i="3"/>
  <c r="P5914" i="3"/>
  <c r="P5913" i="3"/>
  <c r="P5912" i="3"/>
  <c r="P5911" i="3"/>
  <c r="P5910" i="3"/>
  <c r="P5909" i="3"/>
  <c r="P5908" i="3"/>
  <c r="P5907" i="3"/>
  <c r="P5906" i="3"/>
  <c r="P5905" i="3"/>
  <c r="P5904" i="3"/>
  <c r="P5903" i="3"/>
  <c r="P5902" i="3"/>
  <c r="P5901" i="3"/>
  <c r="P5900" i="3"/>
  <c r="P5899" i="3"/>
  <c r="P5898" i="3"/>
  <c r="P5897" i="3"/>
  <c r="P5896" i="3"/>
  <c r="P5895" i="3"/>
  <c r="P5894" i="3"/>
  <c r="P5893" i="3"/>
  <c r="P5892" i="3"/>
  <c r="P5891" i="3"/>
  <c r="P5890" i="3"/>
  <c r="P5889" i="3"/>
  <c r="P5888" i="3"/>
  <c r="P5887" i="3"/>
  <c r="P5886" i="3"/>
  <c r="P5885" i="3"/>
  <c r="P5884" i="3"/>
  <c r="P5883" i="3"/>
  <c r="P5882" i="3"/>
  <c r="P5881" i="3"/>
  <c r="P5880" i="3"/>
  <c r="P5879" i="3"/>
  <c r="P5878" i="3"/>
  <c r="P5877" i="3"/>
  <c r="P5876" i="3"/>
  <c r="P5875" i="3"/>
  <c r="P5874" i="3"/>
  <c r="P5873" i="3"/>
  <c r="P5872" i="3"/>
  <c r="P5871" i="3"/>
  <c r="P5870" i="3"/>
  <c r="P5869" i="3"/>
  <c r="P5868" i="3"/>
  <c r="P5867" i="3"/>
  <c r="P5866" i="3"/>
  <c r="P5865" i="3"/>
  <c r="P5864" i="3"/>
  <c r="P5863" i="3"/>
  <c r="P5862" i="3"/>
  <c r="P5861" i="3"/>
  <c r="P5860" i="3"/>
  <c r="P5859" i="3"/>
  <c r="P5858" i="3"/>
  <c r="P5857" i="3"/>
  <c r="P5856" i="3"/>
  <c r="P5855" i="3"/>
  <c r="P5854" i="3"/>
  <c r="P5853" i="3"/>
  <c r="P5852" i="3"/>
  <c r="P5851" i="3"/>
  <c r="P5850" i="3"/>
  <c r="P5849" i="3"/>
  <c r="P5848" i="3"/>
  <c r="P5847" i="3"/>
  <c r="P5846" i="3"/>
  <c r="P5845" i="3"/>
  <c r="P5844" i="3"/>
  <c r="P5843" i="3"/>
  <c r="P5842" i="3"/>
  <c r="P5841" i="3"/>
  <c r="P5840" i="3"/>
  <c r="P5839" i="3"/>
  <c r="P5838" i="3"/>
  <c r="P5837" i="3"/>
  <c r="P5836" i="3"/>
  <c r="P5835" i="3"/>
  <c r="P5834" i="3"/>
  <c r="P5833" i="3"/>
  <c r="P5832" i="3"/>
  <c r="P5831" i="3"/>
  <c r="P5830" i="3"/>
  <c r="P5829" i="3"/>
  <c r="P5828" i="3"/>
  <c r="P5827" i="3"/>
  <c r="P5826" i="3"/>
  <c r="P5825" i="3"/>
  <c r="P5824" i="3"/>
  <c r="P5823" i="3"/>
  <c r="P5822" i="3"/>
  <c r="P5821" i="3"/>
  <c r="P5820" i="3"/>
  <c r="P5819" i="3"/>
  <c r="P5818" i="3"/>
  <c r="P5817" i="3"/>
  <c r="P5816" i="3"/>
  <c r="P5815" i="3"/>
  <c r="P5814" i="3"/>
  <c r="P5813" i="3"/>
  <c r="P5812" i="3"/>
  <c r="P5811" i="3"/>
  <c r="P5810" i="3"/>
  <c r="P5809" i="3"/>
  <c r="P5808" i="3"/>
  <c r="P5807" i="3"/>
  <c r="P5806" i="3"/>
  <c r="P5805" i="3"/>
  <c r="P5804" i="3"/>
  <c r="P5803" i="3"/>
  <c r="P5802" i="3"/>
  <c r="P5801" i="3"/>
  <c r="P5800" i="3"/>
  <c r="P5799" i="3"/>
  <c r="P5798" i="3"/>
  <c r="P5797" i="3"/>
  <c r="P5796" i="3"/>
  <c r="P5795" i="3"/>
  <c r="P5794" i="3"/>
  <c r="P5793" i="3"/>
  <c r="P5792" i="3"/>
  <c r="P5791" i="3"/>
  <c r="P5790" i="3"/>
  <c r="P5789" i="3"/>
  <c r="P5788" i="3"/>
  <c r="P5787" i="3"/>
  <c r="P5786" i="3"/>
  <c r="P5785" i="3"/>
  <c r="P5784" i="3"/>
  <c r="P5783" i="3"/>
  <c r="P5782" i="3"/>
  <c r="P5781" i="3"/>
  <c r="P5780" i="3"/>
  <c r="P5779" i="3"/>
  <c r="P5778" i="3"/>
  <c r="P5777" i="3"/>
  <c r="P5776" i="3"/>
  <c r="P5775" i="3"/>
  <c r="P5774" i="3"/>
  <c r="P5773" i="3"/>
  <c r="P5772" i="3"/>
  <c r="P5771" i="3"/>
  <c r="P5770" i="3"/>
  <c r="P5769" i="3"/>
  <c r="P5768" i="3"/>
  <c r="P5767" i="3"/>
  <c r="P5766" i="3"/>
  <c r="P5765" i="3"/>
  <c r="P5764" i="3"/>
  <c r="P5763" i="3"/>
  <c r="P5762" i="3"/>
  <c r="P5761" i="3"/>
  <c r="P5760" i="3"/>
  <c r="P5759" i="3"/>
  <c r="P5758" i="3"/>
  <c r="P5757" i="3"/>
  <c r="P5756" i="3"/>
  <c r="P5755" i="3"/>
  <c r="P5754" i="3"/>
  <c r="P5753" i="3"/>
  <c r="P5752" i="3"/>
  <c r="P5751" i="3"/>
  <c r="P5750" i="3"/>
  <c r="P5749" i="3"/>
  <c r="P5748" i="3"/>
  <c r="P5747" i="3"/>
  <c r="P5746" i="3"/>
  <c r="P5745" i="3"/>
  <c r="P5744" i="3"/>
  <c r="P5743" i="3"/>
  <c r="P5742" i="3"/>
  <c r="P5741" i="3"/>
  <c r="P5740" i="3"/>
  <c r="P5739" i="3"/>
  <c r="P5738" i="3"/>
  <c r="P5737" i="3"/>
  <c r="P5736" i="3"/>
  <c r="P5735" i="3"/>
  <c r="P5734" i="3"/>
  <c r="P5733" i="3"/>
  <c r="P5732" i="3"/>
  <c r="P5731" i="3"/>
  <c r="P5730" i="3"/>
  <c r="P5729" i="3"/>
  <c r="P5728" i="3"/>
  <c r="P5727" i="3"/>
  <c r="P5726" i="3"/>
  <c r="P5725" i="3"/>
  <c r="P5724" i="3"/>
  <c r="P5723" i="3"/>
  <c r="P5722" i="3"/>
  <c r="P5721" i="3"/>
  <c r="P5720" i="3"/>
  <c r="P5719" i="3"/>
  <c r="P5718" i="3"/>
  <c r="P5717" i="3"/>
  <c r="P5716" i="3"/>
  <c r="P5715" i="3"/>
  <c r="P5714" i="3"/>
  <c r="P5713" i="3"/>
  <c r="P5712" i="3"/>
  <c r="P5711" i="3"/>
  <c r="P5710" i="3"/>
  <c r="P5709" i="3"/>
  <c r="P5708" i="3"/>
  <c r="P5707" i="3"/>
  <c r="P5706" i="3"/>
  <c r="P5705" i="3"/>
  <c r="P5704" i="3"/>
  <c r="P5703" i="3"/>
  <c r="P5702" i="3"/>
  <c r="P5701" i="3"/>
  <c r="P5700" i="3"/>
  <c r="P5699" i="3"/>
  <c r="P5698" i="3"/>
  <c r="P5697" i="3"/>
  <c r="P5696" i="3"/>
  <c r="P5695" i="3"/>
  <c r="P5694" i="3"/>
  <c r="P5693" i="3"/>
  <c r="P5692" i="3"/>
  <c r="P5691" i="3"/>
  <c r="P5690" i="3"/>
  <c r="P5689" i="3"/>
  <c r="P5688" i="3"/>
  <c r="P5687" i="3"/>
  <c r="P5686" i="3"/>
  <c r="P5685" i="3"/>
  <c r="P5684" i="3"/>
  <c r="P5683" i="3"/>
  <c r="P5682" i="3"/>
  <c r="P5681" i="3"/>
  <c r="P5680" i="3"/>
  <c r="P5679" i="3"/>
  <c r="P5678" i="3"/>
  <c r="P5677" i="3"/>
  <c r="P5676" i="3"/>
  <c r="P5675" i="3"/>
  <c r="P5674" i="3"/>
  <c r="P5673" i="3"/>
  <c r="P5672" i="3"/>
  <c r="P5671" i="3"/>
  <c r="P5670" i="3"/>
  <c r="P5669" i="3"/>
  <c r="P5668" i="3"/>
  <c r="P5667" i="3"/>
  <c r="P5666" i="3"/>
  <c r="P5665" i="3"/>
  <c r="P5664" i="3"/>
  <c r="P5663" i="3"/>
  <c r="P5662" i="3"/>
  <c r="P5661" i="3"/>
  <c r="P5660" i="3"/>
  <c r="P5659" i="3"/>
  <c r="P5658" i="3"/>
  <c r="P5657" i="3"/>
  <c r="P5656" i="3"/>
  <c r="P5655" i="3"/>
  <c r="P5654" i="3"/>
  <c r="P5653" i="3"/>
  <c r="P5652" i="3"/>
  <c r="P5651" i="3"/>
  <c r="P5650" i="3"/>
  <c r="P5649" i="3"/>
  <c r="P5648" i="3"/>
  <c r="P5647" i="3"/>
  <c r="P5646" i="3"/>
  <c r="P5645" i="3"/>
  <c r="P5644" i="3"/>
  <c r="P5643" i="3"/>
  <c r="P5642" i="3"/>
  <c r="P5641" i="3"/>
  <c r="P5640" i="3"/>
  <c r="P5639" i="3"/>
  <c r="P5638" i="3"/>
  <c r="P5637" i="3"/>
  <c r="P5636" i="3"/>
  <c r="P5635" i="3"/>
  <c r="P5634" i="3"/>
  <c r="P5633" i="3"/>
  <c r="P5632" i="3"/>
  <c r="P5631" i="3"/>
  <c r="P5630" i="3"/>
  <c r="P5629" i="3"/>
  <c r="P5628" i="3"/>
  <c r="P5627" i="3"/>
  <c r="P5626" i="3"/>
  <c r="P5625" i="3"/>
  <c r="P5624" i="3"/>
  <c r="P5623" i="3"/>
  <c r="P5622" i="3"/>
  <c r="P5621" i="3"/>
  <c r="P5620" i="3"/>
  <c r="P5619" i="3"/>
  <c r="P5618" i="3"/>
  <c r="P5617" i="3"/>
  <c r="P5616" i="3"/>
  <c r="P5615" i="3"/>
  <c r="P5614" i="3"/>
  <c r="P5580" i="3"/>
  <c r="P5579" i="3"/>
  <c r="P5578" i="3"/>
  <c r="P5577" i="3"/>
  <c r="P5576" i="3"/>
  <c r="P5575" i="3"/>
  <c r="P5574" i="3"/>
  <c r="P5573" i="3"/>
  <c r="P5572" i="3"/>
  <c r="P5571" i="3"/>
  <c r="P5570" i="3"/>
  <c r="P5569" i="3"/>
  <c r="P5568" i="3"/>
  <c r="P5567" i="3"/>
  <c r="P5566" i="3"/>
  <c r="P5565" i="3"/>
  <c r="P5564" i="3"/>
  <c r="P5563" i="3"/>
  <c r="P5562" i="3"/>
  <c r="P5561" i="3"/>
  <c r="P5560" i="3"/>
  <c r="P5559" i="3"/>
  <c r="P5558" i="3"/>
  <c r="P5557" i="3"/>
  <c r="P5556" i="3"/>
  <c r="P5555" i="3"/>
  <c r="P5554" i="3"/>
  <c r="P5553" i="3"/>
  <c r="P5552" i="3"/>
  <c r="P5551" i="3"/>
  <c r="P5550" i="3"/>
  <c r="P5549" i="3"/>
  <c r="P5548" i="3"/>
  <c r="P5547" i="3"/>
  <c r="P5546" i="3"/>
  <c r="P5545" i="3"/>
  <c r="P5544" i="3"/>
  <c r="P5543" i="3"/>
  <c r="P5542" i="3"/>
  <c r="P5541" i="3"/>
  <c r="P5540" i="3"/>
  <c r="P5539" i="3"/>
  <c r="P5538" i="3"/>
  <c r="P5537" i="3"/>
  <c r="P5536" i="3"/>
  <c r="P5535" i="3"/>
  <c r="P5534" i="3"/>
  <c r="P5533" i="3"/>
  <c r="P5532" i="3"/>
  <c r="P5531" i="3"/>
  <c r="P5530" i="3"/>
  <c r="P5529" i="3"/>
  <c r="P5528" i="3"/>
  <c r="P5527" i="3"/>
  <c r="P5526" i="3"/>
  <c r="P5525" i="3"/>
  <c r="P5524" i="3"/>
  <c r="P5523" i="3"/>
  <c r="P5522" i="3"/>
  <c r="P5521" i="3"/>
  <c r="P5520" i="3"/>
  <c r="P5519" i="3"/>
  <c r="P5518" i="3"/>
  <c r="P5517" i="3"/>
  <c r="P5516" i="3"/>
  <c r="P5515" i="3"/>
  <c r="P5514" i="3"/>
  <c r="P5513" i="3"/>
  <c r="P5512" i="3"/>
  <c r="P5511" i="3"/>
  <c r="P5510" i="3"/>
  <c r="P5509" i="3"/>
  <c r="P5508" i="3"/>
  <c r="P5507" i="3"/>
  <c r="P5506" i="3"/>
  <c r="P5505" i="3"/>
  <c r="P5504" i="3"/>
  <c r="P5503" i="3"/>
  <c r="P5502" i="3"/>
  <c r="P5501" i="3"/>
  <c r="P5500" i="3"/>
  <c r="P5499" i="3"/>
  <c r="P5498" i="3"/>
  <c r="P5497" i="3"/>
  <c r="P5496" i="3"/>
  <c r="P5495" i="3"/>
  <c r="P5494" i="3"/>
  <c r="P5493" i="3"/>
  <c r="P5492" i="3"/>
  <c r="P5491" i="3"/>
  <c r="P5490" i="3"/>
  <c r="P5489" i="3"/>
  <c r="P5488" i="3"/>
  <c r="P5487" i="3"/>
  <c r="P5486" i="3"/>
  <c r="P5485" i="3"/>
  <c r="P5484" i="3"/>
  <c r="P5483" i="3"/>
  <c r="P5482" i="3"/>
  <c r="P5481" i="3"/>
  <c r="P5480" i="3"/>
  <c r="P5479" i="3"/>
  <c r="P5478" i="3"/>
  <c r="P5477" i="3"/>
  <c r="P5476" i="3"/>
  <c r="P5475" i="3"/>
  <c r="P5474" i="3"/>
  <c r="P5473" i="3"/>
  <c r="P5472" i="3"/>
  <c r="P5471" i="3"/>
  <c r="P5470" i="3"/>
  <c r="P5469" i="3"/>
  <c r="P5468" i="3"/>
  <c r="P5467" i="3"/>
  <c r="P5466" i="3"/>
  <c r="P5465" i="3"/>
  <c r="P5464" i="3"/>
  <c r="P5463" i="3"/>
  <c r="P5462" i="3"/>
  <c r="P5461" i="3"/>
  <c r="P5460" i="3"/>
  <c r="P5459" i="3"/>
  <c r="P5458" i="3"/>
  <c r="P5457" i="3"/>
  <c r="P5456" i="3"/>
  <c r="P5455" i="3"/>
  <c r="P5454" i="3"/>
  <c r="P5453" i="3"/>
  <c r="P5452" i="3"/>
  <c r="P5451" i="3"/>
  <c r="P5450" i="3"/>
  <c r="P5449" i="3"/>
  <c r="P5448" i="3"/>
  <c r="P5447" i="3"/>
  <c r="P5446" i="3"/>
  <c r="P5445" i="3"/>
  <c r="P5444" i="3"/>
  <c r="P5443" i="3"/>
  <c r="P5442" i="3"/>
  <c r="P5441" i="3"/>
  <c r="P5440" i="3"/>
  <c r="P5439" i="3"/>
  <c r="P5438" i="3"/>
  <c r="P5437" i="3"/>
  <c r="P5436" i="3"/>
  <c r="P5435" i="3"/>
  <c r="P5434" i="3"/>
  <c r="P5433" i="3"/>
  <c r="P5432" i="3"/>
  <c r="P5431" i="3"/>
  <c r="P5430" i="3"/>
  <c r="P5429" i="3"/>
  <c r="P5428" i="3"/>
  <c r="P5427" i="3"/>
  <c r="P5426" i="3"/>
  <c r="P5425" i="3"/>
  <c r="P5424" i="3"/>
  <c r="P5423" i="3"/>
  <c r="P5422" i="3"/>
  <c r="P5421" i="3"/>
  <c r="P5420" i="3"/>
  <c r="P5419" i="3"/>
  <c r="P5418" i="3"/>
  <c r="P5417" i="3"/>
  <c r="P5416" i="3"/>
  <c r="P5415" i="3"/>
  <c r="P5414" i="3"/>
  <c r="P5413" i="3"/>
  <c r="P5412" i="3"/>
  <c r="P5411" i="3"/>
  <c r="P5410" i="3"/>
  <c r="P5409" i="3"/>
  <c r="P5408" i="3"/>
  <c r="P5407" i="3"/>
  <c r="P5406" i="3"/>
  <c r="P5405" i="3"/>
  <c r="P5404" i="3"/>
  <c r="P5403" i="3"/>
  <c r="P5402" i="3"/>
  <c r="P5401" i="3"/>
  <c r="P5400" i="3"/>
  <c r="P5399" i="3"/>
  <c r="P5398" i="3"/>
  <c r="P5397" i="3"/>
  <c r="P5396" i="3"/>
  <c r="P5395" i="3"/>
  <c r="P5394" i="3"/>
  <c r="P5393" i="3"/>
  <c r="P5392" i="3"/>
  <c r="P5391" i="3"/>
  <c r="P5390" i="3"/>
  <c r="P5389" i="3"/>
  <c r="P5388" i="3"/>
  <c r="P5387" i="3"/>
  <c r="P5386" i="3"/>
  <c r="P5385" i="3"/>
  <c r="P5384" i="3"/>
  <c r="P5383" i="3"/>
  <c r="P5382" i="3"/>
  <c r="P5381" i="3"/>
  <c r="P5380" i="3"/>
  <c r="P5379" i="3"/>
  <c r="P5378" i="3"/>
  <c r="P5377" i="3"/>
  <c r="P5376" i="3"/>
  <c r="P5375" i="3"/>
  <c r="P5374" i="3"/>
  <c r="P5373" i="3"/>
  <c r="P5372" i="3"/>
  <c r="P5371" i="3"/>
  <c r="P5370" i="3"/>
  <c r="P5369" i="3"/>
  <c r="P5368" i="3"/>
  <c r="P5367" i="3"/>
  <c r="P5366" i="3"/>
  <c r="P5365" i="3"/>
  <c r="P5364" i="3"/>
  <c r="P5363" i="3"/>
  <c r="P5362" i="3"/>
  <c r="P5361" i="3"/>
  <c r="P5360" i="3"/>
  <c r="P5359" i="3"/>
  <c r="P5358" i="3"/>
  <c r="P5357" i="3"/>
  <c r="P5356" i="3"/>
  <c r="P5355" i="3"/>
  <c r="P5354" i="3"/>
  <c r="P5353" i="3"/>
  <c r="P5352" i="3"/>
  <c r="P5351" i="3"/>
  <c r="P5350" i="3"/>
  <c r="P5349" i="3"/>
  <c r="P5348" i="3"/>
  <c r="P5347" i="3"/>
  <c r="P5346" i="3"/>
  <c r="P5345" i="3"/>
  <c r="P5344" i="3"/>
  <c r="P5343" i="3"/>
  <c r="P5342" i="3"/>
  <c r="P5341" i="3"/>
  <c r="P5340" i="3"/>
  <c r="P5339" i="3"/>
  <c r="P5338" i="3"/>
  <c r="P5337" i="3"/>
  <c r="P5336" i="3"/>
  <c r="P5335" i="3"/>
  <c r="P5334" i="3"/>
  <c r="P5333" i="3"/>
  <c r="P5332" i="3"/>
  <c r="P5298" i="3"/>
  <c r="P5297" i="3"/>
  <c r="P5296" i="3"/>
  <c r="P5295" i="3"/>
  <c r="P5294" i="3"/>
  <c r="P5293" i="3"/>
  <c r="P5292" i="3"/>
  <c r="P5291" i="3"/>
  <c r="P5290" i="3"/>
  <c r="P5289" i="3"/>
  <c r="P5288" i="3"/>
  <c r="P5287" i="3"/>
  <c r="P5286" i="3"/>
  <c r="P5285" i="3"/>
  <c r="P5284" i="3"/>
  <c r="P5283" i="3"/>
  <c r="P5282" i="3"/>
  <c r="P5281" i="3"/>
  <c r="P5280" i="3"/>
  <c r="P5279" i="3"/>
  <c r="P5278" i="3"/>
  <c r="P5277" i="3"/>
  <c r="P5276" i="3"/>
  <c r="P5275" i="3"/>
  <c r="P5274" i="3"/>
  <c r="P5273" i="3"/>
  <c r="P5272" i="3"/>
  <c r="P5271" i="3"/>
  <c r="P5270" i="3"/>
  <c r="P5269" i="3"/>
  <c r="P5268" i="3"/>
  <c r="P5267" i="3"/>
  <c r="P5266" i="3"/>
  <c r="P5265" i="3"/>
  <c r="P5264" i="3"/>
  <c r="P5263" i="3"/>
  <c r="P5262" i="3"/>
  <c r="P5261" i="3"/>
  <c r="P5260" i="3"/>
  <c r="P5259" i="3"/>
  <c r="P5258" i="3"/>
  <c r="P5257" i="3"/>
  <c r="P5256" i="3"/>
  <c r="P5255" i="3"/>
  <c r="P5254" i="3"/>
  <c r="P5253" i="3"/>
  <c r="P5252" i="3"/>
  <c r="P5251" i="3"/>
  <c r="P5250" i="3"/>
  <c r="P5249" i="3"/>
  <c r="P5248" i="3"/>
  <c r="P5247" i="3"/>
  <c r="P5246" i="3"/>
  <c r="P5245" i="3"/>
  <c r="P5244" i="3"/>
  <c r="P5243" i="3"/>
  <c r="P5242" i="3"/>
  <c r="P5241" i="3"/>
  <c r="P5240" i="3"/>
  <c r="P5239" i="3"/>
  <c r="P5238" i="3"/>
  <c r="P5237" i="3"/>
  <c r="P5236" i="3"/>
  <c r="P5235" i="3"/>
  <c r="P5234" i="3"/>
  <c r="P5233" i="3"/>
  <c r="P5232" i="3"/>
  <c r="P5231" i="3"/>
  <c r="P5230" i="3"/>
  <c r="P5229" i="3"/>
  <c r="P5228" i="3"/>
  <c r="P5227" i="3"/>
  <c r="P5226" i="3"/>
  <c r="P5225" i="3"/>
  <c r="P5224" i="3"/>
  <c r="P5223" i="3"/>
  <c r="P5222" i="3"/>
  <c r="P5221" i="3"/>
  <c r="P5220" i="3"/>
  <c r="P5219" i="3"/>
  <c r="P5218" i="3"/>
  <c r="P5217" i="3"/>
  <c r="P5216" i="3"/>
  <c r="P5215" i="3"/>
  <c r="P5214" i="3"/>
  <c r="P5213" i="3"/>
  <c r="P5212" i="3"/>
  <c r="P5211" i="3"/>
  <c r="P5210" i="3"/>
  <c r="P5209" i="3"/>
  <c r="P5208" i="3"/>
  <c r="P5207" i="3"/>
  <c r="P5206" i="3"/>
  <c r="P5205" i="3"/>
  <c r="P5147" i="3" l="1"/>
  <c r="P5146" i="3"/>
  <c r="P5145" i="3"/>
  <c r="P5144" i="3"/>
  <c r="P5143" i="3"/>
  <c r="P5142" i="3"/>
  <c r="P5141" i="3"/>
  <c r="P5140" i="3"/>
  <c r="P5139" i="3"/>
  <c r="P5031" i="3"/>
  <c r="P5049" i="3"/>
  <c r="P5051" i="3"/>
  <c r="P5056" i="3"/>
  <c r="P5048" i="3"/>
  <c r="P5055" i="3"/>
  <c r="P5050" i="3"/>
  <c r="P5054" i="3"/>
  <c r="P5053" i="3"/>
  <c r="P5057" i="3"/>
  <c r="P5052" i="3"/>
  <c r="P5034" i="3"/>
  <c r="P5040" i="3"/>
  <c r="P5039" i="3"/>
  <c r="P5032" i="3"/>
  <c r="P5033" i="3"/>
  <c r="P5038" i="3"/>
  <c r="P5037" i="3"/>
  <c r="P5036" i="3"/>
  <c r="P5047" i="3"/>
  <c r="P5046" i="3"/>
  <c r="P5045" i="3"/>
  <c r="P5044" i="3"/>
  <c r="P5043" i="3"/>
  <c r="P5042" i="3"/>
  <c r="P5041" i="3"/>
  <c r="P5035" i="3"/>
  <c r="P5058" i="3"/>
  <c r="P5083" i="3"/>
  <c r="P5085" i="3"/>
  <c r="P5095" i="3"/>
  <c r="P5094" i="3"/>
  <c r="P5090" i="3"/>
  <c r="P5082" i="3"/>
  <c r="P5089" i="3"/>
  <c r="P5098" i="3"/>
  <c r="P5097" i="3"/>
  <c r="P5096" i="3"/>
  <c r="P5084" i="3"/>
  <c r="P5088" i="3"/>
  <c r="P5087" i="3"/>
  <c r="P5093" i="3"/>
  <c r="P5092" i="3"/>
  <c r="P5091" i="3"/>
  <c r="P5086" i="3"/>
  <c r="P5061" i="3"/>
  <c r="P5067" i="3"/>
  <c r="P5081" i="3"/>
  <c r="P5080" i="3"/>
  <c r="P5066" i="3"/>
  <c r="P5059" i="3"/>
  <c r="P5060" i="3"/>
  <c r="P5079" i="3"/>
  <c r="P5078" i="3"/>
  <c r="P5065" i="3"/>
  <c r="P5064" i="3"/>
  <c r="P5063" i="3"/>
  <c r="P5077" i="3"/>
  <c r="P5076" i="3"/>
  <c r="P5075" i="3"/>
  <c r="P5074" i="3"/>
  <c r="P5073" i="3"/>
  <c r="P5072" i="3"/>
  <c r="P5071" i="3"/>
  <c r="P5070" i="3"/>
  <c r="P5069" i="3"/>
  <c r="P5068" i="3"/>
  <c r="P5062" i="3"/>
  <c r="P5138" i="3"/>
  <c r="P5137" i="3"/>
  <c r="P5136" i="3"/>
  <c r="P5135" i="3"/>
  <c r="P5134" i="3"/>
  <c r="P5133" i="3"/>
  <c r="P5132" i="3"/>
  <c r="P5131" i="3"/>
  <c r="G34" i="22"/>
  <c r="G33" i="22"/>
  <c r="A194" i="22"/>
  <c r="I195" i="22"/>
  <c r="I196" i="22" s="1"/>
  <c r="I197" i="22" s="1"/>
  <c r="I198" i="22" s="1"/>
  <c r="I199" i="22" s="1"/>
  <c r="I200" i="22" s="1"/>
  <c r="I201" i="22" s="1"/>
  <c r="I202" i="22" s="1"/>
  <c r="I203" i="22" s="1"/>
  <c r="I204" i="22" s="1"/>
  <c r="I205" i="22" s="1"/>
  <c r="G193" i="22"/>
  <c r="G192" i="22"/>
  <c r="G191" i="22"/>
  <c r="G190" i="22"/>
  <c r="G189" i="22"/>
  <c r="G188" i="22"/>
  <c r="G187" i="22"/>
  <c r="G186" i="22"/>
  <c r="G185" i="22"/>
  <c r="G184" i="22"/>
  <c r="A195" i="22" l="1"/>
  <c r="A196" i="22"/>
  <c r="A204" i="22"/>
  <c r="I206" i="22"/>
  <c r="A205" i="22"/>
  <c r="A200" i="22"/>
  <c r="A202" i="22"/>
  <c r="A198" i="22"/>
  <c r="A203" i="22"/>
  <c r="A199" i="22"/>
  <c r="A197" i="22"/>
  <c r="A201" i="22"/>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99" i="3"/>
  <c r="P5100" i="3"/>
  <c r="P5101" i="3"/>
  <c r="P5102" i="3"/>
  <c r="P5103" i="3"/>
  <c r="P5104" i="3"/>
  <c r="P5105" i="3"/>
  <c r="P5106" i="3"/>
  <c r="P5107" i="3"/>
  <c r="P5108" i="3"/>
  <c r="P5109" i="3"/>
  <c r="P5120" i="3"/>
  <c r="P5121" i="3"/>
  <c r="P5110" i="3"/>
  <c r="P5111" i="3"/>
  <c r="P5112" i="3"/>
  <c r="P5113" i="3"/>
  <c r="P5114" i="3"/>
  <c r="P5115" i="3"/>
  <c r="P5116" i="3"/>
  <c r="P5117" i="3"/>
  <c r="P5118" i="3"/>
  <c r="P5119" i="3"/>
  <c r="P5122" i="3"/>
  <c r="P5123" i="3"/>
  <c r="P5124" i="3"/>
  <c r="P5125" i="3"/>
  <c r="P5126" i="3"/>
  <c r="P5127" i="3"/>
  <c r="P5128" i="3"/>
  <c r="P5129" i="3"/>
  <c r="P5130" i="3"/>
  <c r="I207" i="22" l="1"/>
  <c r="A206" i="22"/>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I208" i="22" l="1"/>
  <c r="A207" i="22"/>
  <c r="P3070" i="3"/>
  <c r="P3069" i="3"/>
  <c r="P3068" i="3"/>
  <c r="P3067" i="3"/>
  <c r="P3066" i="3"/>
  <c r="P3065" i="3"/>
  <c r="P3064" i="3"/>
  <c r="P3063" i="3"/>
  <c r="P3062" i="3"/>
  <c r="P3061" i="3"/>
  <c r="P3060" i="3"/>
  <c r="P3059" i="3"/>
  <c r="P3058" i="3"/>
  <c r="P3057" i="3"/>
  <c r="P3056" i="3"/>
  <c r="P3055" i="3"/>
  <c r="P3054" i="3"/>
  <c r="P3053" i="3"/>
  <c r="P3052" i="3"/>
  <c r="P3051" i="3"/>
  <c r="P3050" i="3"/>
  <c r="P3049" i="3"/>
  <c r="P3048" i="3"/>
  <c r="P3047" i="3"/>
  <c r="P3046" i="3"/>
  <c r="P3045" i="3"/>
  <c r="P3044" i="3"/>
  <c r="P3043" i="3"/>
  <c r="P3042" i="3"/>
  <c r="P3041" i="3"/>
  <c r="P3040" i="3"/>
  <c r="P3039" i="3"/>
  <c r="P3038" i="3"/>
  <c r="P3037" i="3"/>
  <c r="P3036" i="3"/>
  <c r="P3035" i="3"/>
  <c r="P3034" i="3"/>
  <c r="P3033" i="3"/>
  <c r="P3032" i="3"/>
  <c r="P3031" i="3"/>
  <c r="P3030" i="3"/>
  <c r="P3029" i="3"/>
  <c r="P3028" i="3"/>
  <c r="P3027" i="3"/>
  <c r="P3026" i="3"/>
  <c r="P3025" i="3"/>
  <c r="P3024" i="3"/>
  <c r="P3023" i="3"/>
  <c r="P3022" i="3"/>
  <c r="P3021" i="3"/>
  <c r="P3020" i="3"/>
  <c r="P3019" i="3"/>
  <c r="P3018" i="3"/>
  <c r="P3017" i="3"/>
  <c r="P3016" i="3"/>
  <c r="P3015" i="3"/>
  <c r="P3014" i="3"/>
  <c r="P3013" i="3"/>
  <c r="P3012" i="3"/>
  <c r="P3011" i="3"/>
  <c r="P3010" i="3"/>
  <c r="P3009" i="3"/>
  <c r="P3008" i="3"/>
  <c r="P3007" i="3"/>
  <c r="P3006" i="3"/>
  <c r="P3005" i="3"/>
  <c r="I209" i="22" l="1"/>
  <c r="A208" i="22"/>
  <c r="P5204" i="3"/>
  <c r="P5203" i="3"/>
  <c r="P5202" i="3"/>
  <c r="P5201" i="3"/>
  <c r="P5200" i="3"/>
  <c r="P5199" i="3"/>
  <c r="P5198" i="3"/>
  <c r="P5197" i="3"/>
  <c r="P5196" i="3"/>
  <c r="P5195" i="3"/>
  <c r="P5194" i="3"/>
  <c r="P5193" i="3"/>
  <c r="P5192" i="3"/>
  <c r="P5191" i="3"/>
  <c r="P5190" i="3"/>
  <c r="P5189" i="3"/>
  <c r="P5188" i="3"/>
  <c r="P5187" i="3"/>
  <c r="P5186" i="3"/>
  <c r="P5185" i="3"/>
  <c r="P5184" i="3"/>
  <c r="P5183" i="3"/>
  <c r="P5182" i="3"/>
  <c r="P5181" i="3"/>
  <c r="P5180" i="3"/>
  <c r="P5179" i="3"/>
  <c r="P5178" i="3"/>
  <c r="P5177" i="3"/>
  <c r="P5176" i="3"/>
  <c r="P5175" i="3"/>
  <c r="P5174" i="3"/>
  <c r="P5173" i="3"/>
  <c r="P5172" i="3"/>
  <c r="P5171" i="3"/>
  <c r="P5170" i="3"/>
  <c r="P5169" i="3"/>
  <c r="P5168" i="3"/>
  <c r="P5167" i="3"/>
  <c r="P5166" i="3"/>
  <c r="P5165" i="3"/>
  <c r="P5164" i="3"/>
  <c r="P5163" i="3"/>
  <c r="P5162" i="3"/>
  <c r="P5161" i="3"/>
  <c r="P5160" i="3"/>
  <c r="P5159" i="3"/>
  <c r="P5158" i="3"/>
  <c r="P5157" i="3"/>
  <c r="P5156" i="3"/>
  <c r="P5155" i="3"/>
  <c r="P5154" i="3"/>
  <c r="P5153" i="3"/>
  <c r="P5152" i="3"/>
  <c r="P5151" i="3"/>
  <c r="P5150" i="3"/>
  <c r="P5149" i="3"/>
  <c r="P5148" i="3"/>
  <c r="P4967" i="3"/>
  <c r="P4966" i="3"/>
  <c r="P4965" i="3"/>
  <c r="P4964" i="3"/>
  <c r="P4963" i="3"/>
  <c r="P4962" i="3"/>
  <c r="P4961" i="3"/>
  <c r="P4960" i="3"/>
  <c r="P4959" i="3"/>
  <c r="P4958" i="3"/>
  <c r="P4957" i="3"/>
  <c r="P4956" i="3"/>
  <c r="P4955" i="3"/>
  <c r="P4954" i="3"/>
  <c r="P4953" i="3"/>
  <c r="P4952" i="3"/>
  <c r="P4951" i="3"/>
  <c r="P4950" i="3"/>
  <c r="P4949" i="3"/>
  <c r="P4948" i="3"/>
  <c r="P4947" i="3"/>
  <c r="P4946" i="3"/>
  <c r="P4945" i="3"/>
  <c r="P4944" i="3"/>
  <c r="P4943" i="3"/>
  <c r="P4942" i="3"/>
  <c r="P4941" i="3"/>
  <c r="P4940" i="3"/>
  <c r="P4939" i="3"/>
  <c r="P4938" i="3"/>
  <c r="P4937" i="3"/>
  <c r="P4936" i="3"/>
  <c r="P4935" i="3"/>
  <c r="P4934" i="3"/>
  <c r="P4933" i="3"/>
  <c r="P4932" i="3"/>
  <c r="P4931" i="3"/>
  <c r="P4930" i="3"/>
  <c r="P4929" i="3"/>
  <c r="P4928" i="3"/>
  <c r="P4927" i="3"/>
  <c r="P4926" i="3"/>
  <c r="P4925" i="3"/>
  <c r="P4924" i="3"/>
  <c r="P4923" i="3"/>
  <c r="P4922" i="3"/>
  <c r="P4921" i="3"/>
  <c r="P4920" i="3"/>
  <c r="P4919" i="3"/>
  <c r="P4918" i="3"/>
  <c r="P4917" i="3"/>
  <c r="P4916" i="3"/>
  <c r="P4915" i="3"/>
  <c r="P4914" i="3"/>
  <c r="P4913" i="3"/>
  <c r="P4912" i="3"/>
  <c r="P4911" i="3"/>
  <c r="P4910" i="3"/>
  <c r="P4909" i="3"/>
  <c r="P4908" i="3"/>
  <c r="P4907" i="3"/>
  <c r="P4906" i="3"/>
  <c r="P4905" i="3"/>
  <c r="P4904" i="3"/>
  <c r="P4903" i="3"/>
  <c r="P4902" i="3"/>
  <c r="P4901" i="3"/>
  <c r="P4900" i="3"/>
  <c r="P4899" i="3"/>
  <c r="P4898" i="3"/>
  <c r="P4897" i="3"/>
  <c r="P4896" i="3"/>
  <c r="P4895" i="3"/>
  <c r="P4894" i="3"/>
  <c r="P4893" i="3"/>
  <c r="P4892" i="3"/>
  <c r="P4891" i="3"/>
  <c r="P4890" i="3"/>
  <c r="P4889" i="3"/>
  <c r="P4888" i="3"/>
  <c r="P4887" i="3"/>
  <c r="P4886" i="3"/>
  <c r="P4885" i="3"/>
  <c r="P4884" i="3"/>
  <c r="P4883" i="3"/>
  <c r="P4882" i="3"/>
  <c r="P4881" i="3"/>
  <c r="P4880" i="3"/>
  <c r="P4879" i="3"/>
  <c r="P4878" i="3"/>
  <c r="P4877" i="3"/>
  <c r="P4876" i="3"/>
  <c r="P4875" i="3"/>
  <c r="P4874" i="3"/>
  <c r="P4873" i="3"/>
  <c r="P4872" i="3"/>
  <c r="P4871" i="3"/>
  <c r="P4870" i="3"/>
  <c r="P4869" i="3"/>
  <c r="P4868" i="3"/>
  <c r="P4867" i="3"/>
  <c r="P4866" i="3"/>
  <c r="P4865" i="3"/>
  <c r="P4864" i="3"/>
  <c r="P4863" i="3"/>
  <c r="P4862" i="3"/>
  <c r="P4861" i="3"/>
  <c r="P4860" i="3"/>
  <c r="P4859" i="3"/>
  <c r="P4858" i="3"/>
  <c r="P4857" i="3"/>
  <c r="P4856" i="3"/>
  <c r="P4855" i="3"/>
  <c r="P4854" i="3"/>
  <c r="P4853" i="3"/>
  <c r="P4852" i="3"/>
  <c r="P4851" i="3"/>
  <c r="P4850" i="3"/>
  <c r="P4849" i="3"/>
  <c r="P4848" i="3"/>
  <c r="P4847" i="3"/>
  <c r="P4846" i="3"/>
  <c r="P4845" i="3"/>
  <c r="P4844" i="3"/>
  <c r="P4843" i="3"/>
  <c r="P4842" i="3"/>
  <c r="P4841" i="3"/>
  <c r="P4840" i="3"/>
  <c r="P4839" i="3"/>
  <c r="P4838" i="3"/>
  <c r="P4837" i="3"/>
  <c r="P4836" i="3"/>
  <c r="P4835" i="3"/>
  <c r="P4834" i="3"/>
  <c r="P4833" i="3"/>
  <c r="P4832" i="3"/>
  <c r="P4831" i="3"/>
  <c r="P4830" i="3"/>
  <c r="P4829" i="3"/>
  <c r="P4828" i="3"/>
  <c r="P4827" i="3"/>
  <c r="P4826" i="3"/>
  <c r="P4825" i="3"/>
  <c r="P4824" i="3"/>
  <c r="P4823" i="3"/>
  <c r="P4822" i="3"/>
  <c r="P4821" i="3"/>
  <c r="P4820" i="3"/>
  <c r="P4819" i="3"/>
  <c r="P4818" i="3"/>
  <c r="P4817" i="3"/>
  <c r="P4816" i="3"/>
  <c r="P4815" i="3"/>
  <c r="P4814" i="3"/>
  <c r="P4813" i="3"/>
  <c r="P4812" i="3"/>
  <c r="P4811" i="3"/>
  <c r="P4810" i="3"/>
  <c r="P4809" i="3"/>
  <c r="P4808" i="3"/>
  <c r="P4807" i="3"/>
  <c r="P4806" i="3"/>
  <c r="P4805" i="3"/>
  <c r="P4804" i="3"/>
  <c r="P4803" i="3"/>
  <c r="P4802" i="3"/>
  <c r="P4801" i="3"/>
  <c r="P4800" i="3"/>
  <c r="P4799" i="3"/>
  <c r="P4798" i="3"/>
  <c r="P4797" i="3"/>
  <c r="P4796" i="3"/>
  <c r="P4795" i="3"/>
  <c r="P4794" i="3"/>
  <c r="P4793" i="3"/>
  <c r="P4792" i="3"/>
  <c r="P4791" i="3"/>
  <c r="P4790" i="3"/>
  <c r="P4789" i="3"/>
  <c r="P4788" i="3"/>
  <c r="P4787" i="3"/>
  <c r="P4786" i="3"/>
  <c r="P4785" i="3"/>
  <c r="P4784" i="3"/>
  <c r="P4783" i="3"/>
  <c r="P4782" i="3"/>
  <c r="P4781" i="3"/>
  <c r="P4780" i="3"/>
  <c r="P4779" i="3"/>
  <c r="P4778" i="3"/>
  <c r="P4777" i="3"/>
  <c r="P4776" i="3"/>
  <c r="P4775" i="3"/>
  <c r="P4774" i="3"/>
  <c r="P4773" i="3"/>
  <c r="P4772" i="3"/>
  <c r="P4771" i="3"/>
  <c r="P4770" i="3"/>
  <c r="P4769" i="3"/>
  <c r="P4768" i="3"/>
  <c r="P4767" i="3"/>
  <c r="P4766" i="3"/>
  <c r="P4765" i="3"/>
  <c r="P4764" i="3"/>
  <c r="P4763" i="3"/>
  <c r="P4762" i="3"/>
  <c r="P4761" i="3"/>
  <c r="P4760" i="3"/>
  <c r="P4759" i="3"/>
  <c r="P4758" i="3"/>
  <c r="P4757" i="3"/>
  <c r="P4756" i="3"/>
  <c r="P4755" i="3"/>
  <c r="P4754" i="3"/>
  <c r="P4753" i="3"/>
  <c r="P4752" i="3"/>
  <c r="P4751" i="3"/>
  <c r="P4750" i="3"/>
  <c r="P4749" i="3"/>
  <c r="P4748" i="3"/>
  <c r="P4747" i="3"/>
  <c r="P4746" i="3"/>
  <c r="P4745" i="3"/>
  <c r="P4744" i="3"/>
  <c r="P4743" i="3"/>
  <c r="P4742" i="3"/>
  <c r="P4741" i="3"/>
  <c r="P4740" i="3"/>
  <c r="P4739" i="3"/>
  <c r="P4738" i="3"/>
  <c r="P4737" i="3"/>
  <c r="P4736" i="3"/>
  <c r="P4735" i="3"/>
  <c r="P4734" i="3"/>
  <c r="P4733" i="3"/>
  <c r="P4732" i="3"/>
  <c r="P4731" i="3"/>
  <c r="P4730" i="3"/>
  <c r="P4729" i="3"/>
  <c r="P4728" i="3"/>
  <c r="P4727" i="3"/>
  <c r="P4726" i="3"/>
  <c r="P4725" i="3"/>
  <c r="P4724" i="3"/>
  <c r="P4723" i="3"/>
  <c r="P4722" i="3"/>
  <c r="P4721" i="3"/>
  <c r="P4720" i="3"/>
  <c r="P4719" i="3"/>
  <c r="P4718" i="3"/>
  <c r="P4717" i="3"/>
  <c r="P4716" i="3"/>
  <c r="P4715" i="3"/>
  <c r="P4714" i="3"/>
  <c r="P4713" i="3"/>
  <c r="P4712" i="3"/>
  <c r="P4711" i="3"/>
  <c r="P4710" i="3"/>
  <c r="P4709" i="3"/>
  <c r="P4708" i="3"/>
  <c r="P4707" i="3"/>
  <c r="P4706" i="3"/>
  <c r="P4705" i="3"/>
  <c r="P4704" i="3"/>
  <c r="P4703" i="3"/>
  <c r="P4702" i="3"/>
  <c r="P4701" i="3"/>
  <c r="P4700" i="3"/>
  <c r="P4699" i="3"/>
  <c r="P4698" i="3"/>
  <c r="P4697" i="3"/>
  <c r="P4696" i="3"/>
  <c r="P4695" i="3"/>
  <c r="P4694" i="3"/>
  <c r="P4693" i="3"/>
  <c r="P4692" i="3"/>
  <c r="P4691" i="3"/>
  <c r="P4690" i="3"/>
  <c r="P4689" i="3"/>
  <c r="P4688" i="3"/>
  <c r="P4687" i="3"/>
  <c r="P4686" i="3"/>
  <c r="P4685" i="3"/>
  <c r="P4684" i="3"/>
  <c r="P4683" i="3"/>
  <c r="P4682" i="3"/>
  <c r="P4681" i="3"/>
  <c r="P4680" i="3"/>
  <c r="P4679" i="3"/>
  <c r="P4678" i="3"/>
  <c r="P4677" i="3"/>
  <c r="P4676" i="3"/>
  <c r="P4675" i="3"/>
  <c r="P4674" i="3"/>
  <c r="P4673" i="3"/>
  <c r="P4672" i="3"/>
  <c r="P4671" i="3"/>
  <c r="P4670" i="3"/>
  <c r="P4669" i="3"/>
  <c r="P4668" i="3"/>
  <c r="P4667" i="3"/>
  <c r="P4666" i="3"/>
  <c r="P4665" i="3"/>
  <c r="P4664" i="3"/>
  <c r="P4663" i="3"/>
  <c r="P4662" i="3"/>
  <c r="P4661" i="3"/>
  <c r="P4660" i="3"/>
  <c r="P4659" i="3"/>
  <c r="P4658" i="3"/>
  <c r="P4657" i="3"/>
  <c r="P4656" i="3"/>
  <c r="P4655" i="3"/>
  <c r="P4654" i="3"/>
  <c r="P4653" i="3"/>
  <c r="P4652" i="3"/>
  <c r="P4651" i="3"/>
  <c r="P4650" i="3"/>
  <c r="P4649" i="3"/>
  <c r="P4648" i="3"/>
  <c r="P4647" i="3"/>
  <c r="P4646" i="3"/>
  <c r="P4645" i="3"/>
  <c r="P4644" i="3"/>
  <c r="P4643" i="3"/>
  <c r="P4642" i="3"/>
  <c r="P4641" i="3"/>
  <c r="P4640" i="3"/>
  <c r="P4639" i="3"/>
  <c r="P4638" i="3"/>
  <c r="P4637" i="3"/>
  <c r="P4636" i="3"/>
  <c r="P4635" i="3"/>
  <c r="P4634" i="3"/>
  <c r="P4633" i="3"/>
  <c r="P4632" i="3"/>
  <c r="P4631" i="3"/>
  <c r="P4630" i="3"/>
  <c r="P4629" i="3"/>
  <c r="P4628" i="3"/>
  <c r="P4627" i="3"/>
  <c r="P4626" i="3"/>
  <c r="P4625" i="3"/>
  <c r="P4624" i="3"/>
  <c r="P4623" i="3"/>
  <c r="P4622" i="3"/>
  <c r="P4621" i="3"/>
  <c r="P4620" i="3"/>
  <c r="P4619" i="3"/>
  <c r="P4618" i="3"/>
  <c r="P4617" i="3"/>
  <c r="P4616" i="3"/>
  <c r="P4615" i="3"/>
  <c r="P4614" i="3"/>
  <c r="P4613" i="3"/>
  <c r="P4612" i="3"/>
  <c r="P4611" i="3"/>
  <c r="P4610" i="3"/>
  <c r="P4609" i="3"/>
  <c r="P4608" i="3"/>
  <c r="P4607" i="3"/>
  <c r="P4606" i="3"/>
  <c r="P4605" i="3"/>
  <c r="P4604" i="3"/>
  <c r="P4603" i="3"/>
  <c r="P4602" i="3"/>
  <c r="P4601" i="3"/>
  <c r="P4600" i="3"/>
  <c r="P4599" i="3"/>
  <c r="P4598" i="3"/>
  <c r="P4597" i="3"/>
  <c r="P4596" i="3"/>
  <c r="P4595" i="3"/>
  <c r="P4594" i="3"/>
  <c r="P4593" i="3"/>
  <c r="P4592" i="3"/>
  <c r="P4591" i="3"/>
  <c r="P4590" i="3"/>
  <c r="P4589" i="3"/>
  <c r="P4588" i="3"/>
  <c r="P4587" i="3"/>
  <c r="P4586" i="3"/>
  <c r="P4585" i="3"/>
  <c r="P4584" i="3"/>
  <c r="P4583" i="3"/>
  <c r="P4582" i="3"/>
  <c r="P4581" i="3"/>
  <c r="P4580" i="3"/>
  <c r="P4579" i="3"/>
  <c r="P4578" i="3"/>
  <c r="P4577" i="3"/>
  <c r="P4576" i="3"/>
  <c r="P4575" i="3"/>
  <c r="P4574" i="3"/>
  <c r="P4573" i="3"/>
  <c r="P4572" i="3"/>
  <c r="P4571" i="3"/>
  <c r="P4570" i="3"/>
  <c r="P4569" i="3"/>
  <c r="P4568" i="3"/>
  <c r="P4567" i="3"/>
  <c r="P4566" i="3"/>
  <c r="P4565" i="3"/>
  <c r="P4564" i="3"/>
  <c r="P4563" i="3"/>
  <c r="P4562" i="3"/>
  <c r="P4561" i="3"/>
  <c r="P4560" i="3"/>
  <c r="P4559" i="3"/>
  <c r="P4558" i="3"/>
  <c r="P4557" i="3"/>
  <c r="P4556" i="3"/>
  <c r="P4555" i="3"/>
  <c r="P4554" i="3"/>
  <c r="P4553" i="3"/>
  <c r="P4552" i="3"/>
  <c r="P4551" i="3"/>
  <c r="P4550" i="3"/>
  <c r="P4549" i="3"/>
  <c r="P4548" i="3"/>
  <c r="P4547" i="3"/>
  <c r="P4546" i="3"/>
  <c r="P4545" i="3"/>
  <c r="P4544" i="3"/>
  <c r="P4543" i="3"/>
  <c r="P4542" i="3"/>
  <c r="P4541" i="3"/>
  <c r="P4540" i="3"/>
  <c r="P4539" i="3"/>
  <c r="P4538" i="3"/>
  <c r="P4537" i="3"/>
  <c r="P4536" i="3"/>
  <c r="P4535" i="3"/>
  <c r="P4534" i="3"/>
  <c r="P4533" i="3"/>
  <c r="P4532" i="3"/>
  <c r="P4531" i="3"/>
  <c r="P4530" i="3"/>
  <c r="P4529" i="3"/>
  <c r="P4528" i="3"/>
  <c r="P4527" i="3"/>
  <c r="P4526" i="3"/>
  <c r="P4525" i="3"/>
  <c r="P4524" i="3"/>
  <c r="P4523" i="3"/>
  <c r="P4522" i="3"/>
  <c r="P4521" i="3"/>
  <c r="P4520" i="3"/>
  <c r="P4519" i="3"/>
  <c r="P4518" i="3"/>
  <c r="P4517" i="3"/>
  <c r="P4516" i="3"/>
  <c r="P4515" i="3"/>
  <c r="P4514" i="3"/>
  <c r="P4513" i="3"/>
  <c r="P4512" i="3"/>
  <c r="P4511" i="3"/>
  <c r="P4510" i="3"/>
  <c r="P4509" i="3"/>
  <c r="P4508" i="3"/>
  <c r="P4507" i="3"/>
  <c r="P4506" i="3"/>
  <c r="P4505" i="3"/>
  <c r="P4504" i="3"/>
  <c r="P4503" i="3"/>
  <c r="P4502" i="3"/>
  <c r="P4501" i="3"/>
  <c r="P4500" i="3"/>
  <c r="P4499" i="3"/>
  <c r="P4498" i="3"/>
  <c r="P4497" i="3"/>
  <c r="P4496" i="3"/>
  <c r="P4495" i="3"/>
  <c r="P4494" i="3"/>
  <c r="P4493" i="3"/>
  <c r="P4492" i="3"/>
  <c r="P4491" i="3"/>
  <c r="P4490" i="3"/>
  <c r="P4489" i="3"/>
  <c r="P4488" i="3"/>
  <c r="P4487" i="3"/>
  <c r="P4486" i="3"/>
  <c r="P4485" i="3"/>
  <c r="P4484" i="3"/>
  <c r="P4483" i="3"/>
  <c r="P4482" i="3"/>
  <c r="P4481" i="3"/>
  <c r="P4480" i="3"/>
  <c r="P4479" i="3"/>
  <c r="P4478" i="3"/>
  <c r="P4477" i="3"/>
  <c r="P4476" i="3"/>
  <c r="P4475" i="3"/>
  <c r="P4474" i="3"/>
  <c r="P4473" i="3"/>
  <c r="P4472" i="3"/>
  <c r="P4471" i="3"/>
  <c r="P4470" i="3"/>
  <c r="P4469" i="3"/>
  <c r="P4468" i="3"/>
  <c r="P4467" i="3"/>
  <c r="P4466" i="3"/>
  <c r="P4465" i="3"/>
  <c r="P4464" i="3"/>
  <c r="P4463" i="3"/>
  <c r="P4462" i="3"/>
  <c r="P4461" i="3"/>
  <c r="P4460" i="3"/>
  <c r="P4459" i="3"/>
  <c r="P4458" i="3"/>
  <c r="P4457" i="3"/>
  <c r="P4456" i="3"/>
  <c r="P4455" i="3"/>
  <c r="P4454" i="3"/>
  <c r="P4453" i="3"/>
  <c r="P4452" i="3"/>
  <c r="P4451" i="3"/>
  <c r="P4450" i="3"/>
  <c r="P4449" i="3"/>
  <c r="P4448" i="3"/>
  <c r="P4447" i="3"/>
  <c r="P4446" i="3"/>
  <c r="P4445" i="3"/>
  <c r="P4444" i="3"/>
  <c r="P4443" i="3"/>
  <c r="P4442" i="3"/>
  <c r="P4441" i="3"/>
  <c r="P4440" i="3"/>
  <c r="P4439" i="3"/>
  <c r="P4438" i="3"/>
  <c r="P4437" i="3"/>
  <c r="P4436" i="3"/>
  <c r="P4435" i="3"/>
  <c r="P4434" i="3"/>
  <c r="P4433" i="3"/>
  <c r="P4432" i="3"/>
  <c r="P4431" i="3"/>
  <c r="P4430" i="3"/>
  <c r="P4429" i="3"/>
  <c r="P4428" i="3"/>
  <c r="P4427" i="3"/>
  <c r="P4426" i="3"/>
  <c r="P4425" i="3"/>
  <c r="P4424" i="3"/>
  <c r="P4423" i="3"/>
  <c r="P4422" i="3"/>
  <c r="P4421" i="3"/>
  <c r="P4420" i="3"/>
  <c r="P4419" i="3"/>
  <c r="P4418" i="3"/>
  <c r="P4417" i="3"/>
  <c r="P4416" i="3"/>
  <c r="P4415" i="3"/>
  <c r="P4414" i="3"/>
  <c r="P4413" i="3"/>
  <c r="P4412" i="3"/>
  <c r="P4411" i="3"/>
  <c r="P4410" i="3"/>
  <c r="P4409" i="3"/>
  <c r="P4408" i="3"/>
  <c r="P4407" i="3"/>
  <c r="P4406" i="3"/>
  <c r="P4405" i="3"/>
  <c r="P4404" i="3"/>
  <c r="P4403" i="3"/>
  <c r="P4402" i="3"/>
  <c r="P4401" i="3"/>
  <c r="P4400" i="3"/>
  <c r="P4399" i="3"/>
  <c r="P4398" i="3"/>
  <c r="P4397" i="3"/>
  <c r="P4396" i="3"/>
  <c r="P4395" i="3"/>
  <c r="P4394" i="3"/>
  <c r="P4393" i="3"/>
  <c r="P4392" i="3"/>
  <c r="P4391" i="3"/>
  <c r="P4390" i="3"/>
  <c r="P4389" i="3"/>
  <c r="P4388" i="3"/>
  <c r="P4387" i="3"/>
  <c r="P4386" i="3"/>
  <c r="P4385" i="3"/>
  <c r="P4384" i="3"/>
  <c r="P4383" i="3"/>
  <c r="P4382" i="3"/>
  <c r="P4381" i="3"/>
  <c r="P4380" i="3"/>
  <c r="P4379" i="3"/>
  <c r="P4378" i="3"/>
  <c r="P4377" i="3"/>
  <c r="P4376" i="3"/>
  <c r="P4375" i="3"/>
  <c r="P4374" i="3"/>
  <c r="P4373" i="3"/>
  <c r="P4372" i="3"/>
  <c r="P4371" i="3"/>
  <c r="P4370" i="3"/>
  <c r="P4369" i="3"/>
  <c r="P4368" i="3"/>
  <c r="P4367" i="3"/>
  <c r="P4366" i="3"/>
  <c r="P4365" i="3"/>
  <c r="P4364" i="3"/>
  <c r="P4363" i="3"/>
  <c r="P4362" i="3"/>
  <c r="P4361" i="3"/>
  <c r="P4360" i="3"/>
  <c r="P4359" i="3"/>
  <c r="P4358" i="3"/>
  <c r="P4357" i="3"/>
  <c r="P4356" i="3"/>
  <c r="P4355" i="3"/>
  <c r="P4354" i="3"/>
  <c r="P4353" i="3"/>
  <c r="P4352" i="3"/>
  <c r="P4351" i="3"/>
  <c r="P4350" i="3"/>
  <c r="P4349" i="3"/>
  <c r="P4348" i="3"/>
  <c r="P4347" i="3"/>
  <c r="P4346" i="3"/>
  <c r="P4345" i="3"/>
  <c r="P4344" i="3"/>
  <c r="P4343" i="3"/>
  <c r="P4342" i="3"/>
  <c r="P4341" i="3"/>
  <c r="P4340" i="3"/>
  <c r="P4339" i="3"/>
  <c r="P4338" i="3"/>
  <c r="P4337" i="3"/>
  <c r="P4336" i="3"/>
  <c r="P4335" i="3"/>
  <c r="P4334" i="3"/>
  <c r="P4333" i="3"/>
  <c r="P4332" i="3"/>
  <c r="P4331" i="3"/>
  <c r="P4330" i="3"/>
  <c r="P4329" i="3"/>
  <c r="P4328" i="3"/>
  <c r="P4327" i="3"/>
  <c r="P4326" i="3"/>
  <c r="P4325" i="3"/>
  <c r="P4324" i="3"/>
  <c r="P4323" i="3"/>
  <c r="P4322" i="3"/>
  <c r="P4321" i="3"/>
  <c r="P4320" i="3"/>
  <c r="P4319" i="3"/>
  <c r="P4318" i="3"/>
  <c r="P4317" i="3"/>
  <c r="P4316" i="3"/>
  <c r="P4315" i="3"/>
  <c r="P4314" i="3"/>
  <c r="P4313" i="3"/>
  <c r="P4312" i="3"/>
  <c r="P4311" i="3"/>
  <c r="P4310" i="3"/>
  <c r="P4309" i="3"/>
  <c r="P4308" i="3"/>
  <c r="P4307" i="3"/>
  <c r="P4306" i="3"/>
  <c r="P4305" i="3"/>
  <c r="P4304" i="3"/>
  <c r="P4303" i="3"/>
  <c r="P4302" i="3"/>
  <c r="P4301" i="3"/>
  <c r="P4300" i="3"/>
  <c r="P4299" i="3"/>
  <c r="P4298" i="3"/>
  <c r="P4297" i="3"/>
  <c r="P4296" i="3"/>
  <c r="P4295" i="3"/>
  <c r="P4294" i="3"/>
  <c r="P4293" i="3"/>
  <c r="P4292" i="3"/>
  <c r="P4291" i="3"/>
  <c r="P4290" i="3"/>
  <c r="P4289" i="3"/>
  <c r="P4288" i="3"/>
  <c r="P4287" i="3"/>
  <c r="P4286" i="3"/>
  <c r="P4285" i="3"/>
  <c r="P4284" i="3"/>
  <c r="P4283" i="3"/>
  <c r="P4282" i="3"/>
  <c r="P4281" i="3"/>
  <c r="P4280" i="3"/>
  <c r="P4279" i="3"/>
  <c r="P4278" i="3"/>
  <c r="P4277" i="3"/>
  <c r="P4276" i="3"/>
  <c r="P4275" i="3"/>
  <c r="P4274" i="3"/>
  <c r="P4273" i="3"/>
  <c r="P4272" i="3"/>
  <c r="P4271" i="3"/>
  <c r="P4270" i="3"/>
  <c r="P4269" i="3"/>
  <c r="P4268" i="3"/>
  <c r="P4267" i="3"/>
  <c r="P4266" i="3"/>
  <c r="P4265" i="3"/>
  <c r="P4264" i="3"/>
  <c r="P4197" i="3"/>
  <c r="P4196" i="3"/>
  <c r="P4195" i="3"/>
  <c r="P4194" i="3"/>
  <c r="P4193" i="3"/>
  <c r="P4192" i="3"/>
  <c r="P4191" i="3"/>
  <c r="P4190" i="3"/>
  <c r="P4189" i="3"/>
  <c r="P4188" i="3"/>
  <c r="P4187" i="3"/>
  <c r="P4186" i="3"/>
  <c r="P4185" i="3"/>
  <c r="P4184" i="3"/>
  <c r="P4183" i="3"/>
  <c r="P4182" i="3"/>
  <c r="P4181" i="3"/>
  <c r="P4180" i="3"/>
  <c r="P4179" i="3"/>
  <c r="P4178" i="3"/>
  <c r="P4177" i="3"/>
  <c r="P4176" i="3"/>
  <c r="P4175" i="3"/>
  <c r="P4174" i="3"/>
  <c r="P4173" i="3"/>
  <c r="P4172" i="3"/>
  <c r="P4171" i="3"/>
  <c r="P4170" i="3"/>
  <c r="P4169" i="3"/>
  <c r="P4168" i="3"/>
  <c r="P4167" i="3"/>
  <c r="P4166" i="3"/>
  <c r="P4165" i="3"/>
  <c r="P4164" i="3"/>
  <c r="P4163" i="3"/>
  <c r="P4162" i="3"/>
  <c r="P4161" i="3"/>
  <c r="P4160" i="3"/>
  <c r="P4159" i="3"/>
  <c r="P4158" i="3"/>
  <c r="P4157" i="3"/>
  <c r="P4156" i="3"/>
  <c r="P4155" i="3"/>
  <c r="P4154" i="3"/>
  <c r="P4153" i="3"/>
  <c r="P4152" i="3"/>
  <c r="P4151" i="3"/>
  <c r="P4150" i="3"/>
  <c r="P4149" i="3"/>
  <c r="P4148" i="3"/>
  <c r="P4147" i="3"/>
  <c r="P4146" i="3"/>
  <c r="P4145" i="3"/>
  <c r="P4144" i="3"/>
  <c r="P4143" i="3"/>
  <c r="P4142" i="3"/>
  <c r="P4141" i="3"/>
  <c r="P4140" i="3"/>
  <c r="P4139" i="3"/>
  <c r="P4138" i="3"/>
  <c r="P4137" i="3"/>
  <c r="P4136" i="3"/>
  <c r="P4135" i="3"/>
  <c r="P4134" i="3"/>
  <c r="P4133" i="3"/>
  <c r="P4132" i="3"/>
  <c r="P4131" i="3"/>
  <c r="P4130" i="3"/>
  <c r="P4129" i="3"/>
  <c r="P4128" i="3"/>
  <c r="P4127" i="3"/>
  <c r="P4126" i="3"/>
  <c r="P4125" i="3"/>
  <c r="P4124" i="3"/>
  <c r="P4123" i="3"/>
  <c r="P4122" i="3"/>
  <c r="P4121" i="3"/>
  <c r="P4120" i="3"/>
  <c r="P4119" i="3"/>
  <c r="P4118" i="3"/>
  <c r="P4117" i="3"/>
  <c r="P4116" i="3"/>
  <c r="P4115" i="3"/>
  <c r="P4114" i="3"/>
  <c r="P4113" i="3"/>
  <c r="P4112" i="3"/>
  <c r="P4111" i="3"/>
  <c r="P4110" i="3"/>
  <c r="P4109" i="3"/>
  <c r="P4108" i="3"/>
  <c r="P4107" i="3"/>
  <c r="P4106" i="3"/>
  <c r="P4105" i="3"/>
  <c r="P4104" i="3"/>
  <c r="I210" i="22" l="1"/>
  <c r="A209" i="22"/>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I211" i="22" l="1"/>
  <c r="A210" i="22"/>
  <c r="P3906" i="3"/>
  <c r="P3905" i="3"/>
  <c r="P3904" i="3"/>
  <c r="P3903" i="3"/>
  <c r="P3902" i="3"/>
  <c r="P3901" i="3"/>
  <c r="P3900" i="3"/>
  <c r="P3899" i="3"/>
  <c r="P3898" i="3"/>
  <c r="P3897" i="3"/>
  <c r="P3896" i="3"/>
  <c r="P3895" i="3"/>
  <c r="P3894" i="3"/>
  <c r="P3893" i="3"/>
  <c r="P3892" i="3"/>
  <c r="P3891" i="3"/>
  <c r="P3890" i="3"/>
  <c r="P3889" i="3"/>
  <c r="P3888" i="3"/>
  <c r="P3887" i="3"/>
  <c r="P3886" i="3"/>
  <c r="P3885" i="3"/>
  <c r="P3884" i="3"/>
  <c r="P3883" i="3"/>
  <c r="P3882" i="3"/>
  <c r="P3881" i="3"/>
  <c r="P3880" i="3"/>
  <c r="P3879" i="3"/>
  <c r="I212" i="22" l="1"/>
  <c r="A211" i="22"/>
  <c r="P3934" i="3"/>
  <c r="P3933" i="3"/>
  <c r="P3932" i="3"/>
  <c r="P3931" i="3"/>
  <c r="P3930" i="3"/>
  <c r="P3929" i="3"/>
  <c r="P3928" i="3"/>
  <c r="P3927" i="3"/>
  <c r="P3926" i="3"/>
  <c r="P3925" i="3"/>
  <c r="P3924" i="3"/>
  <c r="P3923" i="3"/>
  <c r="P3922" i="3"/>
  <c r="P3921" i="3"/>
  <c r="P3920" i="3"/>
  <c r="P3919" i="3"/>
  <c r="P3918" i="3"/>
  <c r="P3917" i="3"/>
  <c r="P3916" i="3"/>
  <c r="P3915" i="3"/>
  <c r="P3914" i="3"/>
  <c r="P3913" i="3"/>
  <c r="P3912" i="3"/>
  <c r="P3911" i="3"/>
  <c r="P3910" i="3"/>
  <c r="P3909" i="3"/>
  <c r="P3908" i="3"/>
  <c r="P3907" i="3"/>
  <c r="I213" i="22" l="1"/>
  <c r="A212" i="22"/>
  <c r="P3230" i="3"/>
  <c r="P3229" i="3"/>
  <c r="P3228" i="3"/>
  <c r="P3227" i="3"/>
  <c r="P3226" i="3"/>
  <c r="P3225" i="3"/>
  <c r="P3224" i="3"/>
  <c r="P3223" i="3"/>
  <c r="P3222" i="3"/>
  <c r="P3221" i="3"/>
  <c r="P3220" i="3"/>
  <c r="P3219" i="3"/>
  <c r="P3218" i="3"/>
  <c r="P3217" i="3"/>
  <c r="P3216" i="3"/>
  <c r="P3215" i="3"/>
  <c r="P3214" i="3"/>
  <c r="P3213" i="3"/>
  <c r="P3212" i="3"/>
  <c r="P3211" i="3"/>
  <c r="P3210" i="3"/>
  <c r="P3209" i="3"/>
  <c r="P3208" i="3"/>
  <c r="P3207" i="3"/>
  <c r="P3206" i="3"/>
  <c r="P3205" i="3"/>
  <c r="P3204" i="3"/>
  <c r="P3203" i="3"/>
  <c r="P3202" i="3"/>
  <c r="P3201" i="3"/>
  <c r="P3200" i="3"/>
  <c r="P3199" i="3"/>
  <c r="P3198" i="3"/>
  <c r="P3197" i="3"/>
  <c r="P3196" i="3"/>
  <c r="P3195" i="3"/>
  <c r="P3194" i="3"/>
  <c r="P3193" i="3"/>
  <c r="P3192" i="3"/>
  <c r="P3191" i="3"/>
  <c r="P3190" i="3"/>
  <c r="P3189" i="3"/>
  <c r="P3188" i="3"/>
  <c r="P3187" i="3"/>
  <c r="P3186" i="3"/>
  <c r="P3185" i="3"/>
  <c r="P3184" i="3"/>
  <c r="P3183" i="3"/>
  <c r="P3182" i="3"/>
  <c r="P3181" i="3"/>
  <c r="P3180" i="3"/>
  <c r="P3179" i="3"/>
  <c r="P3178" i="3"/>
  <c r="P3177" i="3"/>
  <c r="P3176" i="3"/>
  <c r="P3175" i="3"/>
  <c r="P3174" i="3"/>
  <c r="P3173" i="3"/>
  <c r="P3172" i="3"/>
  <c r="P3171" i="3"/>
  <c r="P3170" i="3"/>
  <c r="P3169" i="3"/>
  <c r="P3168" i="3"/>
  <c r="P3167" i="3"/>
  <c r="P3166" i="3"/>
  <c r="P3165" i="3"/>
  <c r="I214" i="22" l="1"/>
  <c r="A213" i="22"/>
  <c r="P2545" i="3"/>
  <c r="P2544" i="3"/>
  <c r="P2543" i="3"/>
  <c r="P2542" i="3"/>
  <c r="P2541" i="3"/>
  <c r="P2540" i="3"/>
  <c r="P2539" i="3"/>
  <c r="P2538" i="3"/>
  <c r="P2537" i="3"/>
  <c r="P2536" i="3"/>
  <c r="P2535" i="3"/>
  <c r="P2534" i="3"/>
  <c r="P2533" i="3"/>
  <c r="P2532" i="3"/>
  <c r="P2531" i="3"/>
  <c r="P2530" i="3"/>
  <c r="P2529" i="3"/>
  <c r="P2528" i="3"/>
  <c r="P2527" i="3"/>
  <c r="P2526" i="3"/>
  <c r="P2525" i="3"/>
  <c r="P2524" i="3"/>
  <c r="P2523" i="3"/>
  <c r="P2522" i="3"/>
  <c r="P2521" i="3"/>
  <c r="P2520" i="3"/>
  <c r="P2519" i="3"/>
  <c r="P2518" i="3"/>
  <c r="P2517" i="3"/>
  <c r="P2516" i="3"/>
  <c r="P2515" i="3"/>
  <c r="P2514" i="3"/>
  <c r="P2513" i="3"/>
  <c r="P2512" i="3"/>
  <c r="P2511" i="3"/>
  <c r="P2510" i="3"/>
  <c r="P2509" i="3"/>
  <c r="P2508" i="3"/>
  <c r="P2507" i="3"/>
  <c r="P2506" i="3"/>
  <c r="P2505" i="3"/>
  <c r="P2504" i="3"/>
  <c r="P2503" i="3"/>
  <c r="P2502" i="3"/>
  <c r="P2501" i="3"/>
  <c r="P2500" i="3"/>
  <c r="P2499" i="3"/>
  <c r="P2498" i="3"/>
  <c r="P2497" i="3"/>
  <c r="P2496" i="3"/>
  <c r="P2495" i="3"/>
  <c r="P2494" i="3"/>
  <c r="P2493" i="3"/>
  <c r="P2492" i="3"/>
  <c r="P2491" i="3"/>
  <c r="P2490" i="3"/>
  <c r="P2489" i="3"/>
  <c r="P2488" i="3"/>
  <c r="P2487" i="3"/>
  <c r="P2486" i="3"/>
  <c r="P2485" i="3"/>
  <c r="P2484" i="3"/>
  <c r="P2483" i="3"/>
  <c r="P2482" i="3"/>
  <c r="P2481" i="3"/>
  <c r="P2480" i="3"/>
  <c r="I215" i="22" l="1"/>
  <c r="A214" i="22"/>
  <c r="P2103" i="3"/>
  <c r="P2102" i="3"/>
  <c r="P2101" i="3"/>
  <c r="P2100" i="3"/>
  <c r="P2099" i="3"/>
  <c r="P2098" i="3"/>
  <c r="P2097" i="3"/>
  <c r="P2096" i="3"/>
  <c r="P2095" i="3"/>
  <c r="P2094" i="3"/>
  <c r="P2093" i="3"/>
  <c r="P2092" i="3"/>
  <c r="P2091" i="3"/>
  <c r="P2090" i="3"/>
  <c r="P2089" i="3"/>
  <c r="P2088" i="3"/>
  <c r="P2087" i="3"/>
  <c r="P2086" i="3"/>
  <c r="P2085" i="3"/>
  <c r="P2084" i="3"/>
  <c r="P2083" i="3"/>
  <c r="P2082" i="3"/>
  <c r="P2081" i="3"/>
  <c r="P2080" i="3"/>
  <c r="P2079" i="3"/>
  <c r="P2078" i="3"/>
  <c r="P2077" i="3"/>
  <c r="P2076" i="3"/>
  <c r="P2075" i="3"/>
  <c r="P2074" i="3"/>
  <c r="P2073" i="3"/>
  <c r="P2072" i="3"/>
  <c r="P2071" i="3"/>
  <c r="P2070" i="3"/>
  <c r="P2069" i="3"/>
  <c r="P2068" i="3"/>
  <c r="P2067" i="3"/>
  <c r="P2066" i="3"/>
  <c r="P2065" i="3"/>
  <c r="P2064" i="3"/>
  <c r="P2063" i="3"/>
  <c r="P2062" i="3"/>
  <c r="P2061" i="3"/>
  <c r="P2060" i="3"/>
  <c r="P2059" i="3"/>
  <c r="P2058" i="3"/>
  <c r="P2057" i="3"/>
  <c r="P2056" i="3"/>
  <c r="P2055" i="3"/>
  <c r="P2054" i="3"/>
  <c r="P2053" i="3"/>
  <c r="P2052" i="3"/>
  <c r="P2051" i="3"/>
  <c r="P2050" i="3"/>
  <c r="P2049" i="3"/>
  <c r="P2048" i="3"/>
  <c r="P2047" i="3"/>
  <c r="P2046" i="3"/>
  <c r="P2045" i="3"/>
  <c r="P2044" i="3"/>
  <c r="P2043" i="3"/>
  <c r="P2042" i="3"/>
  <c r="P2041" i="3"/>
  <c r="P2040" i="3"/>
  <c r="P2039" i="3"/>
  <c r="P2038" i="3"/>
  <c r="I216" i="22" l="1"/>
  <c r="A215" i="22"/>
  <c r="P2677" i="3"/>
  <c r="P2676" i="3"/>
  <c r="P2675" i="3"/>
  <c r="P2674" i="3"/>
  <c r="P2673" i="3"/>
  <c r="P2672" i="3"/>
  <c r="P2671" i="3"/>
  <c r="P2670" i="3"/>
  <c r="P2669" i="3"/>
  <c r="P2668" i="3"/>
  <c r="P2667" i="3"/>
  <c r="P2666" i="3"/>
  <c r="P2665" i="3"/>
  <c r="P2664" i="3"/>
  <c r="P2663" i="3"/>
  <c r="P2662" i="3"/>
  <c r="P2661" i="3"/>
  <c r="P2660" i="3"/>
  <c r="P2659" i="3"/>
  <c r="P2658" i="3"/>
  <c r="P2657" i="3"/>
  <c r="P2656" i="3"/>
  <c r="P2655" i="3"/>
  <c r="P2654" i="3"/>
  <c r="P2653" i="3"/>
  <c r="P2652" i="3"/>
  <c r="P2651" i="3"/>
  <c r="P2650" i="3"/>
  <c r="P2649" i="3"/>
  <c r="P2648" i="3"/>
  <c r="P2647" i="3"/>
  <c r="P2646" i="3"/>
  <c r="P2645" i="3"/>
  <c r="P2644" i="3"/>
  <c r="P2643" i="3"/>
  <c r="P2642" i="3"/>
  <c r="P2641" i="3"/>
  <c r="P2640" i="3"/>
  <c r="P2639" i="3"/>
  <c r="P2638" i="3"/>
  <c r="P2637" i="3"/>
  <c r="P2636" i="3"/>
  <c r="P2635" i="3"/>
  <c r="P2634" i="3"/>
  <c r="P2633" i="3"/>
  <c r="P2632" i="3"/>
  <c r="P2631" i="3"/>
  <c r="P2630" i="3"/>
  <c r="P2629" i="3"/>
  <c r="P2628" i="3"/>
  <c r="P2627" i="3"/>
  <c r="P2626" i="3"/>
  <c r="P2625" i="3"/>
  <c r="P2624" i="3"/>
  <c r="P2623" i="3"/>
  <c r="P2622" i="3"/>
  <c r="P2621" i="3"/>
  <c r="P2620" i="3"/>
  <c r="P2619" i="3"/>
  <c r="P2618" i="3"/>
  <c r="P2617" i="3"/>
  <c r="P2616" i="3"/>
  <c r="P2615" i="3"/>
  <c r="P2614" i="3"/>
  <c r="P2613" i="3"/>
  <c r="P2612" i="3"/>
  <c r="I217" i="22" l="1"/>
  <c r="A216" i="22"/>
  <c r="P4103" i="3"/>
  <c r="I218" i="22" l="1"/>
  <c r="A217" i="22"/>
  <c r="P4037" i="3"/>
  <c r="P4019" i="3"/>
  <c r="I219" i="22" l="1"/>
  <c r="A218" i="22"/>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I220" i="22" l="1"/>
  <c r="A219" i="22"/>
  <c r="P3644" i="3"/>
  <c r="P3643" i="3"/>
  <c r="P3642" i="3"/>
  <c r="P3641" i="3"/>
  <c r="P3640" i="3"/>
  <c r="P3639" i="3"/>
  <c r="P3638" i="3"/>
  <c r="P3637" i="3"/>
  <c r="P3636" i="3"/>
  <c r="P3635" i="3"/>
  <c r="P3634" i="3"/>
  <c r="P3633" i="3"/>
  <c r="P3632" i="3"/>
  <c r="P3631" i="3"/>
  <c r="P3630" i="3"/>
  <c r="P3629" i="3"/>
  <c r="P3628" i="3"/>
  <c r="P3627" i="3"/>
  <c r="P3626" i="3"/>
  <c r="P3625" i="3"/>
  <c r="P3624" i="3"/>
  <c r="P3623" i="3"/>
  <c r="P3622" i="3"/>
  <c r="P3621" i="3"/>
  <c r="P3620" i="3"/>
  <c r="P3619" i="3"/>
  <c r="P3618" i="3"/>
  <c r="P3617" i="3"/>
  <c r="P3616" i="3"/>
  <c r="P3615" i="3"/>
  <c r="P3614" i="3"/>
  <c r="P3613" i="3"/>
  <c r="P3612" i="3"/>
  <c r="P3611" i="3"/>
  <c r="P3610" i="3"/>
  <c r="P3609" i="3"/>
  <c r="P3608" i="3"/>
  <c r="P3607" i="3"/>
  <c r="P3606" i="3"/>
  <c r="P3605" i="3"/>
  <c r="P3604" i="3"/>
  <c r="P3603" i="3"/>
  <c r="P3602" i="3"/>
  <c r="P3601" i="3"/>
  <c r="P3600" i="3"/>
  <c r="P3599" i="3"/>
  <c r="P3598" i="3"/>
  <c r="P3597" i="3"/>
  <c r="P3596" i="3"/>
  <c r="P3595" i="3"/>
  <c r="P3594" i="3"/>
  <c r="P3593" i="3"/>
  <c r="P3592" i="3"/>
  <c r="P3591" i="3"/>
  <c r="P3590" i="3"/>
  <c r="P3589" i="3"/>
  <c r="P3588" i="3"/>
  <c r="P3587" i="3"/>
  <c r="P3586" i="3"/>
  <c r="P3585" i="3"/>
  <c r="P3584" i="3"/>
  <c r="P3583" i="3"/>
  <c r="P3582" i="3"/>
  <c r="P3581" i="3"/>
  <c r="P3580" i="3"/>
  <c r="P3579" i="3"/>
  <c r="P3512" i="3"/>
  <c r="P3511" i="3"/>
  <c r="P3510" i="3"/>
  <c r="P3509" i="3"/>
  <c r="P3508" i="3"/>
  <c r="P3507" i="3"/>
  <c r="P3506" i="3"/>
  <c r="P3505" i="3"/>
  <c r="P3504" i="3"/>
  <c r="P3503" i="3"/>
  <c r="P3502" i="3"/>
  <c r="P3501" i="3"/>
  <c r="P3500" i="3"/>
  <c r="P3499" i="3"/>
  <c r="P3498" i="3"/>
  <c r="P3497" i="3"/>
  <c r="P3496" i="3"/>
  <c r="P3495" i="3"/>
  <c r="P3494" i="3"/>
  <c r="P3493" i="3"/>
  <c r="P3492" i="3"/>
  <c r="P3491" i="3"/>
  <c r="P3490" i="3"/>
  <c r="P3489" i="3"/>
  <c r="P3488" i="3"/>
  <c r="P3487" i="3"/>
  <c r="P3486" i="3"/>
  <c r="P3485" i="3"/>
  <c r="P3484" i="3"/>
  <c r="P3483" i="3"/>
  <c r="P3482" i="3"/>
  <c r="P3481" i="3"/>
  <c r="P3480" i="3"/>
  <c r="P3479" i="3"/>
  <c r="P3478" i="3"/>
  <c r="P3477" i="3"/>
  <c r="P3476" i="3"/>
  <c r="P3475" i="3"/>
  <c r="P3474" i="3"/>
  <c r="P3473" i="3"/>
  <c r="P3472" i="3"/>
  <c r="P3471" i="3"/>
  <c r="P3470" i="3"/>
  <c r="P3469" i="3"/>
  <c r="P3468" i="3"/>
  <c r="P3467" i="3"/>
  <c r="P3466" i="3"/>
  <c r="P3465" i="3"/>
  <c r="P3464" i="3"/>
  <c r="P3463" i="3"/>
  <c r="P3462" i="3"/>
  <c r="P3461" i="3"/>
  <c r="P3460" i="3"/>
  <c r="P3459" i="3"/>
  <c r="P3458" i="3"/>
  <c r="P3457" i="3"/>
  <c r="P3456" i="3"/>
  <c r="P3455" i="3"/>
  <c r="P3454" i="3"/>
  <c r="P3453" i="3"/>
  <c r="P3452" i="3"/>
  <c r="P3451" i="3"/>
  <c r="P3450" i="3"/>
  <c r="P3449" i="3"/>
  <c r="P3448" i="3"/>
  <c r="P344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3136" i="3"/>
  <c r="P3135" i="3"/>
  <c r="P3134" i="3"/>
  <c r="P3133" i="3"/>
  <c r="P3132" i="3"/>
  <c r="P3131" i="3"/>
  <c r="P3130" i="3"/>
  <c r="P3129" i="3"/>
  <c r="P3128" i="3"/>
  <c r="P3127" i="3"/>
  <c r="P3126" i="3"/>
  <c r="P3125" i="3"/>
  <c r="P3124" i="3"/>
  <c r="P3123" i="3"/>
  <c r="P3122" i="3"/>
  <c r="P3121" i="3"/>
  <c r="P3120" i="3"/>
  <c r="P3119" i="3"/>
  <c r="P3118" i="3"/>
  <c r="P3117" i="3"/>
  <c r="P3116" i="3"/>
  <c r="P3115" i="3"/>
  <c r="P3114" i="3"/>
  <c r="P3113" i="3"/>
  <c r="P3112" i="3"/>
  <c r="P3111" i="3"/>
  <c r="P3110" i="3"/>
  <c r="P3109" i="3"/>
  <c r="P3108" i="3"/>
  <c r="P3107" i="3"/>
  <c r="P3106" i="3"/>
  <c r="P3105" i="3"/>
  <c r="P3104" i="3"/>
  <c r="P3103" i="3"/>
  <c r="P3102" i="3"/>
  <c r="P3101" i="3"/>
  <c r="P3100" i="3"/>
  <c r="P3099" i="3"/>
  <c r="P3098" i="3"/>
  <c r="P3097" i="3"/>
  <c r="P3096" i="3"/>
  <c r="P3095" i="3"/>
  <c r="P3094" i="3"/>
  <c r="P3093" i="3"/>
  <c r="P3092" i="3"/>
  <c r="P3091" i="3"/>
  <c r="P3090" i="3"/>
  <c r="P3089" i="3"/>
  <c r="P3088" i="3"/>
  <c r="P3087" i="3"/>
  <c r="P3086" i="3"/>
  <c r="P3085" i="3"/>
  <c r="P3084" i="3"/>
  <c r="P3083" i="3"/>
  <c r="P3082" i="3"/>
  <c r="P3081" i="3"/>
  <c r="P3080" i="3"/>
  <c r="P3079" i="3"/>
  <c r="P3078" i="3"/>
  <c r="P3077" i="3"/>
  <c r="P3076" i="3"/>
  <c r="P3075" i="3"/>
  <c r="P3074" i="3"/>
  <c r="P3073" i="3"/>
  <c r="P3072" i="3"/>
  <c r="P3071" i="3"/>
  <c r="I221" i="22" l="1"/>
  <c r="A220" i="22"/>
  <c r="P3578" i="3"/>
  <c r="P3577" i="3"/>
  <c r="P3576" i="3"/>
  <c r="P3575" i="3"/>
  <c r="P3574" i="3"/>
  <c r="P3573" i="3"/>
  <c r="P3572" i="3"/>
  <c r="P3571" i="3"/>
  <c r="P3570" i="3"/>
  <c r="P3569" i="3"/>
  <c r="P3568" i="3"/>
  <c r="P3567" i="3"/>
  <c r="P3566" i="3"/>
  <c r="P3565" i="3"/>
  <c r="P3564" i="3"/>
  <c r="P3563" i="3"/>
  <c r="P3562" i="3"/>
  <c r="P3561" i="3"/>
  <c r="P3560" i="3"/>
  <c r="P3559" i="3"/>
  <c r="P3558" i="3"/>
  <c r="P3557" i="3"/>
  <c r="P3556" i="3"/>
  <c r="P3555" i="3"/>
  <c r="P3554" i="3"/>
  <c r="P3553" i="3"/>
  <c r="P3552" i="3"/>
  <c r="P3551" i="3"/>
  <c r="P3550" i="3"/>
  <c r="P3549" i="3"/>
  <c r="P3548" i="3"/>
  <c r="P3547" i="3"/>
  <c r="P3546" i="3"/>
  <c r="P3545" i="3"/>
  <c r="P3544" i="3"/>
  <c r="P3543" i="3"/>
  <c r="P3542" i="3"/>
  <c r="P3541" i="3"/>
  <c r="P3540" i="3"/>
  <c r="P3539" i="3"/>
  <c r="P3538" i="3"/>
  <c r="P3537" i="3"/>
  <c r="P3536" i="3"/>
  <c r="P3535" i="3"/>
  <c r="P3534" i="3"/>
  <c r="P3533" i="3"/>
  <c r="P3532" i="3"/>
  <c r="P3531" i="3"/>
  <c r="P3530" i="3"/>
  <c r="P3529" i="3"/>
  <c r="P3528" i="3"/>
  <c r="P3527" i="3"/>
  <c r="P3526" i="3"/>
  <c r="P3525" i="3"/>
  <c r="P3524" i="3"/>
  <c r="P3523" i="3"/>
  <c r="P3522" i="3"/>
  <c r="P3521" i="3"/>
  <c r="P3520" i="3"/>
  <c r="P3519" i="3"/>
  <c r="P3518" i="3"/>
  <c r="P3517" i="3"/>
  <c r="P3516" i="3"/>
  <c r="P3515" i="3"/>
  <c r="P3514" i="3"/>
  <c r="P3513"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I222" i="22" l="1"/>
  <c r="A221" i="22"/>
  <c r="P3352" i="3"/>
  <c r="P3351" i="3"/>
  <c r="P3350" i="3"/>
  <c r="P3349" i="3"/>
  <c r="P3348" i="3"/>
  <c r="P3347" i="3"/>
  <c r="P3346" i="3"/>
  <c r="P3345" i="3"/>
  <c r="P3344" i="3"/>
  <c r="P3343" i="3"/>
  <c r="P3342" i="3"/>
  <c r="P3341" i="3"/>
  <c r="P3340" i="3"/>
  <c r="P3339" i="3"/>
  <c r="P3338" i="3"/>
  <c r="P3337" i="3"/>
  <c r="P3336" i="3"/>
  <c r="P3335" i="3"/>
  <c r="P3334" i="3"/>
  <c r="P3333" i="3"/>
  <c r="P3332" i="3"/>
  <c r="P3331" i="3"/>
  <c r="P3330" i="3"/>
  <c r="P3329" i="3"/>
  <c r="P3328" i="3"/>
  <c r="P3327" i="3"/>
  <c r="P3326" i="3"/>
  <c r="P3325" i="3"/>
  <c r="P3324" i="3"/>
  <c r="P3323" i="3"/>
  <c r="P3322" i="3"/>
  <c r="P3321" i="3"/>
  <c r="P3320" i="3"/>
  <c r="P3319" i="3"/>
  <c r="P3318" i="3"/>
  <c r="P3317" i="3"/>
  <c r="P3316" i="3"/>
  <c r="P3315" i="3"/>
  <c r="P3314" i="3"/>
  <c r="P3313" i="3"/>
  <c r="P3312" i="3"/>
  <c r="P3311" i="3"/>
  <c r="P3310" i="3"/>
  <c r="P3309" i="3"/>
  <c r="P3308" i="3"/>
  <c r="P3307" i="3"/>
  <c r="P3306" i="3"/>
  <c r="P3305" i="3"/>
  <c r="P3304" i="3"/>
  <c r="P3303" i="3"/>
  <c r="P3302" i="3"/>
  <c r="P3301" i="3"/>
  <c r="P3300" i="3"/>
  <c r="P3299" i="3"/>
  <c r="P3298" i="3"/>
  <c r="P3297" i="3"/>
  <c r="P3296" i="3"/>
  <c r="P3295" i="3"/>
  <c r="P3294" i="3"/>
  <c r="P3293" i="3"/>
  <c r="P3292" i="3"/>
  <c r="P3291" i="3"/>
  <c r="P3290" i="3"/>
  <c r="P3289" i="3"/>
  <c r="P3288" i="3"/>
  <c r="P3287" i="3"/>
  <c r="I223" i="22" l="1"/>
  <c r="A222" i="22"/>
  <c r="P3878" i="3"/>
  <c r="P3877" i="3"/>
  <c r="P3876" i="3"/>
  <c r="P3875" i="3"/>
  <c r="P3874" i="3"/>
  <c r="P3873" i="3"/>
  <c r="P3872" i="3"/>
  <c r="P3871" i="3"/>
  <c r="P3870" i="3"/>
  <c r="P3869" i="3"/>
  <c r="P3868" i="3"/>
  <c r="P3867" i="3"/>
  <c r="P3866" i="3"/>
  <c r="P3865" i="3"/>
  <c r="P3864" i="3"/>
  <c r="P3863" i="3"/>
  <c r="P3862" i="3"/>
  <c r="P3861" i="3"/>
  <c r="P3860" i="3"/>
  <c r="P3859" i="3"/>
  <c r="P3858" i="3"/>
  <c r="P3857" i="3"/>
  <c r="P3856" i="3"/>
  <c r="P3855" i="3"/>
  <c r="P3854" i="3"/>
  <c r="P3853" i="3"/>
  <c r="P3852" i="3"/>
  <c r="P3851" i="3"/>
  <c r="P3850" i="3"/>
  <c r="P3849" i="3"/>
  <c r="P3848" i="3"/>
  <c r="P3847" i="3"/>
  <c r="P3846" i="3"/>
  <c r="P3845" i="3"/>
  <c r="P3844" i="3"/>
  <c r="P3843" i="3"/>
  <c r="P3842" i="3"/>
  <c r="P3841" i="3"/>
  <c r="P3840" i="3"/>
  <c r="P3839" i="3"/>
  <c r="P3838" i="3"/>
  <c r="P3837" i="3"/>
  <c r="P3836" i="3"/>
  <c r="P3835" i="3"/>
  <c r="P3834" i="3"/>
  <c r="P3833" i="3"/>
  <c r="P3832" i="3"/>
  <c r="P3831" i="3"/>
  <c r="P3830" i="3"/>
  <c r="P3829" i="3"/>
  <c r="P3828" i="3"/>
  <c r="P3827" i="3"/>
  <c r="P3826" i="3"/>
  <c r="P3825" i="3"/>
  <c r="P3824" i="3"/>
  <c r="P3823" i="3"/>
  <c r="P3822" i="3"/>
  <c r="P3821" i="3"/>
  <c r="P3820" i="3"/>
  <c r="P3819" i="3"/>
  <c r="P3818" i="3"/>
  <c r="P3817" i="3"/>
  <c r="P3816" i="3"/>
  <c r="P3815" i="3"/>
  <c r="P3814" i="3"/>
  <c r="P3813" i="3"/>
  <c r="P3812" i="3"/>
  <c r="P3811" i="3"/>
  <c r="P3810" i="3"/>
  <c r="P3809" i="3"/>
  <c r="P3808" i="3"/>
  <c r="P3807" i="3"/>
  <c r="P3806" i="3"/>
  <c r="P3805" i="3"/>
  <c r="P3804" i="3"/>
  <c r="P3803" i="3"/>
  <c r="P3802" i="3"/>
  <c r="P3801" i="3"/>
  <c r="P3800" i="3"/>
  <c r="P3799" i="3"/>
  <c r="P3798" i="3"/>
  <c r="P3797" i="3"/>
  <c r="P3796" i="3"/>
  <c r="P3795" i="3"/>
  <c r="P3794" i="3"/>
  <c r="P3793" i="3"/>
  <c r="P3792" i="3"/>
  <c r="P3791" i="3"/>
  <c r="P3790" i="3"/>
  <c r="P3789" i="3"/>
  <c r="P3788" i="3"/>
  <c r="P3787" i="3"/>
  <c r="P3786" i="3"/>
  <c r="P3785" i="3"/>
  <c r="P3784" i="3"/>
  <c r="P3783" i="3"/>
  <c r="P3782" i="3"/>
  <c r="P3781" i="3"/>
  <c r="P3780" i="3"/>
  <c r="P3779" i="3"/>
  <c r="P3778" i="3"/>
  <c r="P3777" i="3"/>
  <c r="P3776" i="3"/>
  <c r="P3775" i="3"/>
  <c r="P3774" i="3"/>
  <c r="P3773" i="3"/>
  <c r="P3772" i="3"/>
  <c r="P3771" i="3"/>
  <c r="P3770" i="3"/>
  <c r="P3769" i="3"/>
  <c r="P3768" i="3"/>
  <c r="P3767" i="3"/>
  <c r="P3766" i="3"/>
  <c r="P3765" i="3"/>
  <c r="P3764" i="3"/>
  <c r="P3763" i="3"/>
  <c r="P3762" i="3"/>
  <c r="P3761" i="3"/>
  <c r="P3760" i="3"/>
  <c r="P3759" i="3"/>
  <c r="P3758" i="3"/>
  <c r="P3757" i="3"/>
  <c r="P3756" i="3"/>
  <c r="P3755" i="3"/>
  <c r="P3754" i="3"/>
  <c r="P3753" i="3"/>
  <c r="P3752" i="3"/>
  <c r="P3751" i="3"/>
  <c r="P3750" i="3"/>
  <c r="P3749" i="3"/>
  <c r="P3748" i="3"/>
  <c r="P3747" i="3"/>
  <c r="P3746" i="3"/>
  <c r="P3745" i="3"/>
  <c r="P3744" i="3"/>
  <c r="P3743" i="3"/>
  <c r="P3742" i="3"/>
  <c r="P3741" i="3"/>
  <c r="P3740" i="3"/>
  <c r="P3739" i="3"/>
  <c r="P3738" i="3"/>
  <c r="P3737" i="3"/>
  <c r="P3736" i="3"/>
  <c r="P3735" i="3"/>
  <c r="P3734" i="3"/>
  <c r="P3733" i="3"/>
  <c r="P3732" i="3"/>
  <c r="P3731" i="3"/>
  <c r="P3730" i="3"/>
  <c r="P3729" i="3"/>
  <c r="P3728" i="3"/>
  <c r="P3727" i="3"/>
  <c r="P3726" i="3"/>
  <c r="P3725" i="3"/>
  <c r="P3724" i="3"/>
  <c r="P3723" i="3"/>
  <c r="P3722" i="3"/>
  <c r="P3721" i="3"/>
  <c r="P3720" i="3"/>
  <c r="P3719" i="3"/>
  <c r="P3718" i="3"/>
  <c r="P3717" i="3"/>
  <c r="P3716" i="3"/>
  <c r="P3715" i="3"/>
  <c r="P3714" i="3"/>
  <c r="P3713" i="3"/>
  <c r="P3712" i="3"/>
  <c r="P3711" i="3"/>
  <c r="P3380" i="3"/>
  <c r="P3379" i="3"/>
  <c r="P3378" i="3"/>
  <c r="P3377" i="3"/>
  <c r="P3376" i="3"/>
  <c r="P3375" i="3"/>
  <c r="P3374" i="3"/>
  <c r="P3373" i="3"/>
  <c r="P3372" i="3"/>
  <c r="P3371" i="3"/>
  <c r="P3370" i="3"/>
  <c r="P3369" i="3"/>
  <c r="P3368" i="3"/>
  <c r="P3367" i="3"/>
  <c r="P3366" i="3"/>
  <c r="P3365" i="3"/>
  <c r="P3364" i="3"/>
  <c r="P3363" i="3"/>
  <c r="P3362" i="3"/>
  <c r="P3361" i="3"/>
  <c r="P3360" i="3"/>
  <c r="P3359" i="3"/>
  <c r="P3358" i="3"/>
  <c r="P3357" i="3"/>
  <c r="P3356" i="3"/>
  <c r="P3355" i="3"/>
  <c r="P3354" i="3"/>
  <c r="P3353" i="3"/>
  <c r="P3286" i="3"/>
  <c r="P3285" i="3"/>
  <c r="P3284" i="3"/>
  <c r="P3283" i="3"/>
  <c r="P3282" i="3"/>
  <c r="P3281" i="3"/>
  <c r="P3280" i="3"/>
  <c r="P3279" i="3"/>
  <c r="P3278" i="3"/>
  <c r="P3277" i="3"/>
  <c r="P3276" i="3"/>
  <c r="P3275" i="3"/>
  <c r="P3274" i="3"/>
  <c r="P3273" i="3"/>
  <c r="P3272" i="3"/>
  <c r="P3271" i="3"/>
  <c r="P3270" i="3"/>
  <c r="P3269" i="3"/>
  <c r="P3268" i="3"/>
  <c r="P3267" i="3"/>
  <c r="P3266" i="3"/>
  <c r="P3265" i="3"/>
  <c r="P3264" i="3"/>
  <c r="P3263" i="3"/>
  <c r="P3262" i="3"/>
  <c r="P3261" i="3"/>
  <c r="P3260" i="3"/>
  <c r="P3259" i="3"/>
  <c r="P3258" i="3"/>
  <c r="P3257" i="3"/>
  <c r="P3256" i="3"/>
  <c r="P3255" i="3"/>
  <c r="P3254" i="3"/>
  <c r="P3253" i="3"/>
  <c r="P3252" i="3"/>
  <c r="P3251" i="3"/>
  <c r="P3250" i="3"/>
  <c r="P3249" i="3"/>
  <c r="P3248" i="3"/>
  <c r="P3247" i="3"/>
  <c r="P3246" i="3"/>
  <c r="P3245" i="3"/>
  <c r="P3244" i="3"/>
  <c r="P3243" i="3"/>
  <c r="P3242" i="3"/>
  <c r="P3241" i="3"/>
  <c r="P3240" i="3"/>
  <c r="P3239" i="3"/>
  <c r="P3238" i="3"/>
  <c r="P3237" i="3"/>
  <c r="P3236" i="3"/>
  <c r="P3235" i="3"/>
  <c r="P3234" i="3"/>
  <c r="P3233" i="3"/>
  <c r="P3232" i="3"/>
  <c r="P3231" i="3"/>
  <c r="P3164" i="3"/>
  <c r="P3163" i="3"/>
  <c r="P3162" i="3"/>
  <c r="P3161" i="3"/>
  <c r="P3160" i="3"/>
  <c r="P3159" i="3"/>
  <c r="P3158" i="3"/>
  <c r="P3157" i="3"/>
  <c r="P3156" i="3"/>
  <c r="P3155" i="3"/>
  <c r="P3154" i="3"/>
  <c r="P3153" i="3"/>
  <c r="P3152" i="3"/>
  <c r="P3151" i="3"/>
  <c r="P3150" i="3"/>
  <c r="P3149" i="3"/>
  <c r="P3148" i="3"/>
  <c r="P3147" i="3"/>
  <c r="P3146" i="3"/>
  <c r="P3145" i="3"/>
  <c r="P3144" i="3"/>
  <c r="P3143" i="3"/>
  <c r="P3142" i="3"/>
  <c r="P3141" i="3"/>
  <c r="P3140" i="3"/>
  <c r="P3139" i="3"/>
  <c r="P3138" i="3"/>
  <c r="P3137" i="3"/>
  <c r="P3003" i="3"/>
  <c r="P3002" i="3"/>
  <c r="P3001" i="3"/>
  <c r="P3000" i="3"/>
  <c r="P2999" i="3"/>
  <c r="P2998" i="3"/>
  <c r="P2997" i="3"/>
  <c r="P2996" i="3"/>
  <c r="P2995" i="3"/>
  <c r="P2994" i="3"/>
  <c r="P2993" i="3"/>
  <c r="P2992" i="3"/>
  <c r="P2991" i="3"/>
  <c r="P2990" i="3"/>
  <c r="P2989" i="3"/>
  <c r="P2988" i="3"/>
  <c r="P2987" i="3"/>
  <c r="P2985" i="3"/>
  <c r="P2984" i="3"/>
  <c r="P2983" i="3"/>
  <c r="P2982" i="3"/>
  <c r="P2981" i="3"/>
  <c r="P2980" i="3"/>
  <c r="P2979" i="3"/>
  <c r="P2978" i="3"/>
  <c r="P2977" i="3"/>
  <c r="P2976" i="3"/>
  <c r="P2975" i="3"/>
  <c r="P2974" i="3"/>
  <c r="P2973" i="3"/>
  <c r="P2972" i="3"/>
  <c r="P2971" i="3"/>
  <c r="P2970" i="3"/>
  <c r="P2969" i="3"/>
  <c r="P2968" i="3"/>
  <c r="P2967" i="3"/>
  <c r="P2966" i="3"/>
  <c r="P2965" i="3"/>
  <c r="P2964" i="3"/>
  <c r="P2963" i="3"/>
  <c r="P2962" i="3"/>
  <c r="P2961" i="3"/>
  <c r="P2960" i="3"/>
  <c r="P2959" i="3"/>
  <c r="P2958" i="3"/>
  <c r="P2957" i="3"/>
  <c r="P2956" i="3"/>
  <c r="P2955" i="3"/>
  <c r="P2954" i="3"/>
  <c r="P2953" i="3"/>
  <c r="P2952" i="3"/>
  <c r="P2951" i="3"/>
  <c r="P2950" i="3"/>
  <c r="P2949" i="3"/>
  <c r="P2948" i="3"/>
  <c r="P2947" i="3"/>
  <c r="P2946" i="3"/>
  <c r="P2945" i="3"/>
  <c r="P2944" i="3"/>
  <c r="P2943" i="3"/>
  <c r="P2942" i="3"/>
  <c r="P2941" i="3"/>
  <c r="P2940" i="3"/>
  <c r="P2939" i="3"/>
  <c r="P2938" i="3"/>
  <c r="P2937" i="3"/>
  <c r="P2936" i="3"/>
  <c r="P2935" i="3"/>
  <c r="P2934" i="3"/>
  <c r="P2933" i="3"/>
  <c r="P2932" i="3"/>
  <c r="P2931" i="3"/>
  <c r="P2930" i="3"/>
  <c r="P2929" i="3"/>
  <c r="P2928" i="3"/>
  <c r="P2927" i="3"/>
  <c r="P2926" i="3"/>
  <c r="P2925" i="3"/>
  <c r="P2924" i="3"/>
  <c r="P2923" i="3"/>
  <c r="P2922" i="3"/>
  <c r="P2921" i="3"/>
  <c r="P2920" i="3"/>
  <c r="P2919" i="3"/>
  <c r="P2918" i="3"/>
  <c r="P2917" i="3"/>
  <c r="P2916" i="3"/>
  <c r="P2915" i="3"/>
  <c r="P2914" i="3"/>
  <c r="P2913" i="3"/>
  <c r="P2912" i="3"/>
  <c r="P2911" i="3"/>
  <c r="P2910" i="3"/>
  <c r="P2909" i="3"/>
  <c r="P2908" i="3"/>
  <c r="P2907" i="3"/>
  <c r="P2906" i="3"/>
  <c r="P2905" i="3"/>
  <c r="P2904" i="3"/>
  <c r="P2903" i="3"/>
  <c r="P2902" i="3"/>
  <c r="P2901" i="3"/>
  <c r="P2900" i="3"/>
  <c r="P2899" i="3"/>
  <c r="P2898" i="3"/>
  <c r="P2897" i="3"/>
  <c r="P2896" i="3"/>
  <c r="P2895" i="3"/>
  <c r="P2894" i="3"/>
  <c r="P2893" i="3"/>
  <c r="P2892" i="3"/>
  <c r="P2891" i="3"/>
  <c r="P2890" i="3"/>
  <c r="P2889" i="3"/>
  <c r="P2888" i="3"/>
  <c r="P2887" i="3"/>
  <c r="P2886" i="3"/>
  <c r="P2885" i="3"/>
  <c r="P2884" i="3"/>
  <c r="P2883" i="3"/>
  <c r="P2882" i="3"/>
  <c r="P2881" i="3"/>
  <c r="P2880" i="3"/>
  <c r="P2879" i="3"/>
  <c r="P2878" i="3"/>
  <c r="P2877" i="3"/>
  <c r="P2876" i="3"/>
  <c r="P2875" i="3"/>
  <c r="P2874" i="3"/>
  <c r="P2873" i="3"/>
  <c r="P2872" i="3"/>
  <c r="P2871" i="3"/>
  <c r="P2870" i="3"/>
  <c r="P2869" i="3"/>
  <c r="P2868" i="3"/>
  <c r="P2867" i="3"/>
  <c r="P2866" i="3"/>
  <c r="P2865" i="3"/>
  <c r="P2864" i="3"/>
  <c r="P2863" i="3"/>
  <c r="P2862" i="3"/>
  <c r="P2861" i="3"/>
  <c r="P2860" i="3"/>
  <c r="P2859" i="3"/>
  <c r="P2858" i="3"/>
  <c r="P2857" i="3"/>
  <c r="P2856" i="3"/>
  <c r="P2855" i="3"/>
  <c r="P2854" i="3"/>
  <c r="P2853" i="3"/>
  <c r="P2852" i="3"/>
  <c r="P2851" i="3"/>
  <c r="P2850" i="3"/>
  <c r="P2849" i="3"/>
  <c r="P2848" i="3"/>
  <c r="P2847" i="3"/>
  <c r="P2846" i="3"/>
  <c r="P2845" i="3"/>
  <c r="P2844" i="3"/>
  <c r="P2843" i="3"/>
  <c r="P2842" i="3"/>
  <c r="P2841" i="3"/>
  <c r="P2840" i="3"/>
  <c r="P2839" i="3"/>
  <c r="P2838" i="3"/>
  <c r="P2837" i="3"/>
  <c r="P2836" i="3"/>
  <c r="P2835" i="3"/>
  <c r="P2834" i="3"/>
  <c r="P2833" i="3"/>
  <c r="P2832" i="3"/>
  <c r="P2831" i="3"/>
  <c r="P2830" i="3"/>
  <c r="P2829" i="3"/>
  <c r="P2828" i="3"/>
  <c r="P2827" i="3"/>
  <c r="P2826" i="3"/>
  <c r="P2825" i="3"/>
  <c r="P2824" i="3"/>
  <c r="P2823" i="3"/>
  <c r="P2822" i="3"/>
  <c r="P2821" i="3"/>
  <c r="P2820" i="3"/>
  <c r="P2819" i="3"/>
  <c r="P2818" i="3"/>
  <c r="P2817" i="3"/>
  <c r="P2816" i="3"/>
  <c r="P2815" i="3"/>
  <c r="P2814" i="3"/>
  <c r="P2813" i="3"/>
  <c r="P2812" i="3"/>
  <c r="P2811" i="3"/>
  <c r="P2810" i="3"/>
  <c r="P2809" i="3"/>
  <c r="P2808" i="3"/>
  <c r="P2807" i="3"/>
  <c r="P2806" i="3"/>
  <c r="P2805" i="3"/>
  <c r="P2804" i="3"/>
  <c r="P2803" i="3"/>
  <c r="P2802" i="3"/>
  <c r="P2801" i="3"/>
  <c r="P2800" i="3"/>
  <c r="P2799" i="3"/>
  <c r="P2798" i="3"/>
  <c r="P2797" i="3"/>
  <c r="P2796" i="3"/>
  <c r="P2795" i="3"/>
  <c r="P2794" i="3"/>
  <c r="P2793" i="3"/>
  <c r="P2792" i="3"/>
  <c r="P2791" i="3"/>
  <c r="P2790" i="3"/>
  <c r="P2789" i="3"/>
  <c r="P2788" i="3"/>
  <c r="P2787" i="3"/>
  <c r="P2786" i="3"/>
  <c r="P2785" i="3"/>
  <c r="P2784" i="3"/>
  <c r="P2783" i="3"/>
  <c r="P2782" i="3"/>
  <c r="P2781" i="3"/>
  <c r="P2780" i="3"/>
  <c r="P2779" i="3"/>
  <c r="P2778" i="3"/>
  <c r="P2777" i="3"/>
  <c r="P2776" i="3"/>
  <c r="P2775" i="3"/>
  <c r="P2774" i="3"/>
  <c r="P2773" i="3"/>
  <c r="P2772" i="3"/>
  <c r="P2771" i="3"/>
  <c r="P2770" i="3"/>
  <c r="P2769" i="3"/>
  <c r="P2768" i="3"/>
  <c r="P2767" i="3"/>
  <c r="P2766" i="3"/>
  <c r="P2765" i="3"/>
  <c r="P2764" i="3"/>
  <c r="P2763" i="3"/>
  <c r="P2762" i="3"/>
  <c r="P2761" i="3"/>
  <c r="P2760" i="3"/>
  <c r="P2759" i="3"/>
  <c r="P2758" i="3"/>
  <c r="P2757" i="3"/>
  <c r="P2756" i="3"/>
  <c r="P2755" i="3"/>
  <c r="P2754" i="3"/>
  <c r="P2753" i="3"/>
  <c r="P2752" i="3"/>
  <c r="P2751" i="3"/>
  <c r="P2750" i="3"/>
  <c r="P2749" i="3"/>
  <c r="P2748" i="3"/>
  <c r="P2747" i="3"/>
  <c r="P2746" i="3"/>
  <c r="P2745" i="3"/>
  <c r="P2744" i="3"/>
  <c r="P2743" i="3"/>
  <c r="P2742" i="3"/>
  <c r="P2741" i="3"/>
  <c r="P2740" i="3"/>
  <c r="P2739" i="3"/>
  <c r="P2738" i="3"/>
  <c r="P2737" i="3"/>
  <c r="P2736" i="3"/>
  <c r="P2735" i="3"/>
  <c r="P2734" i="3"/>
  <c r="P2733" i="3"/>
  <c r="P2732" i="3"/>
  <c r="P2731" i="3"/>
  <c r="P2730" i="3"/>
  <c r="P2729" i="3"/>
  <c r="P2728" i="3"/>
  <c r="P2727" i="3"/>
  <c r="P2726" i="3"/>
  <c r="P2725" i="3"/>
  <c r="P2724" i="3"/>
  <c r="P2723" i="3"/>
  <c r="P2722" i="3"/>
  <c r="P2721" i="3"/>
  <c r="P2720" i="3"/>
  <c r="P2719" i="3"/>
  <c r="P2718" i="3"/>
  <c r="P2717" i="3"/>
  <c r="P2716" i="3"/>
  <c r="P2715" i="3"/>
  <c r="P2714" i="3"/>
  <c r="P2713" i="3"/>
  <c r="P2712" i="3"/>
  <c r="P2711" i="3"/>
  <c r="P2710" i="3"/>
  <c r="P2709" i="3"/>
  <c r="P2708" i="3"/>
  <c r="P2707" i="3"/>
  <c r="P2706" i="3"/>
  <c r="P2705" i="3"/>
  <c r="P2704" i="3"/>
  <c r="P2703" i="3"/>
  <c r="P2702" i="3"/>
  <c r="P2701" i="3"/>
  <c r="P2700" i="3"/>
  <c r="P2699" i="3"/>
  <c r="P2698" i="3"/>
  <c r="P2697" i="3"/>
  <c r="P2696" i="3"/>
  <c r="P2695" i="3"/>
  <c r="P2694" i="3"/>
  <c r="P2693" i="3"/>
  <c r="P2692" i="3"/>
  <c r="P2691" i="3"/>
  <c r="P2690" i="3"/>
  <c r="P2689" i="3"/>
  <c r="P2688" i="3"/>
  <c r="P2687" i="3"/>
  <c r="P2686" i="3"/>
  <c r="P2685" i="3"/>
  <c r="P2684" i="3"/>
  <c r="P2683" i="3"/>
  <c r="P2682" i="3"/>
  <c r="P2681" i="3"/>
  <c r="P2680" i="3"/>
  <c r="P2679" i="3"/>
  <c r="P2678" i="3"/>
  <c r="P2611" i="3"/>
  <c r="P2610" i="3"/>
  <c r="P2609" i="3"/>
  <c r="P2608" i="3"/>
  <c r="P2607" i="3"/>
  <c r="P2606" i="3"/>
  <c r="P2605" i="3"/>
  <c r="P2604" i="3"/>
  <c r="P2603" i="3"/>
  <c r="P2602" i="3"/>
  <c r="P2601" i="3"/>
  <c r="P2600" i="3"/>
  <c r="P2599" i="3"/>
  <c r="P2598" i="3"/>
  <c r="P2597" i="3"/>
  <c r="P2596" i="3"/>
  <c r="P2595" i="3"/>
  <c r="P2594" i="3"/>
  <c r="P2593" i="3"/>
  <c r="P2592" i="3"/>
  <c r="P2591" i="3"/>
  <c r="P2590" i="3"/>
  <c r="P2589" i="3"/>
  <c r="P2588" i="3"/>
  <c r="P2587" i="3"/>
  <c r="P2586" i="3"/>
  <c r="P2585" i="3"/>
  <c r="P2584" i="3"/>
  <c r="P2583" i="3"/>
  <c r="P2582" i="3"/>
  <c r="P2581" i="3"/>
  <c r="P2580" i="3"/>
  <c r="P2579" i="3"/>
  <c r="P2578" i="3"/>
  <c r="P2577" i="3"/>
  <c r="P2576" i="3"/>
  <c r="P2575" i="3"/>
  <c r="P2574" i="3"/>
  <c r="P2573" i="3"/>
  <c r="P2572" i="3"/>
  <c r="P2571" i="3"/>
  <c r="P2570" i="3"/>
  <c r="P2569" i="3"/>
  <c r="P2568" i="3"/>
  <c r="P2567" i="3"/>
  <c r="P2566" i="3"/>
  <c r="P2565" i="3"/>
  <c r="P2564" i="3"/>
  <c r="P2563" i="3"/>
  <c r="P2562" i="3"/>
  <c r="P2561" i="3"/>
  <c r="P2560" i="3"/>
  <c r="P2559" i="3"/>
  <c r="P2558" i="3"/>
  <c r="P2557" i="3"/>
  <c r="P2556" i="3"/>
  <c r="P2555" i="3"/>
  <c r="P2554" i="3"/>
  <c r="P2553" i="3"/>
  <c r="P2552" i="3"/>
  <c r="P2551" i="3"/>
  <c r="P2550" i="3"/>
  <c r="P2549" i="3"/>
  <c r="P2548" i="3"/>
  <c r="P2547" i="3"/>
  <c r="P2546" i="3"/>
  <c r="P2479" i="3"/>
  <c r="P2478" i="3"/>
  <c r="P2477" i="3"/>
  <c r="P2476" i="3"/>
  <c r="P2475" i="3"/>
  <c r="P2474" i="3"/>
  <c r="P2473" i="3"/>
  <c r="P2472" i="3"/>
  <c r="P2471" i="3"/>
  <c r="P2470" i="3"/>
  <c r="P2469" i="3"/>
  <c r="P2468" i="3"/>
  <c r="P2467" i="3"/>
  <c r="P2466" i="3"/>
  <c r="P2465" i="3"/>
  <c r="P2464" i="3"/>
  <c r="P2463" i="3"/>
  <c r="P2462" i="3"/>
  <c r="P2461" i="3"/>
  <c r="P2460" i="3"/>
  <c r="P2459" i="3"/>
  <c r="P2458" i="3"/>
  <c r="P2457" i="3"/>
  <c r="P2456" i="3"/>
  <c r="P2455" i="3"/>
  <c r="P2454" i="3"/>
  <c r="P2453" i="3"/>
  <c r="P2452" i="3"/>
  <c r="P2451" i="3"/>
  <c r="P2450" i="3"/>
  <c r="P2449" i="3"/>
  <c r="P2448" i="3"/>
  <c r="P2447" i="3"/>
  <c r="P2446" i="3"/>
  <c r="P2445" i="3"/>
  <c r="P2444" i="3"/>
  <c r="P2443" i="3"/>
  <c r="P2442" i="3"/>
  <c r="P2441" i="3"/>
  <c r="P2440" i="3"/>
  <c r="P2439" i="3"/>
  <c r="P2438" i="3"/>
  <c r="P2437" i="3"/>
  <c r="P2436" i="3"/>
  <c r="P2435" i="3"/>
  <c r="P2434" i="3"/>
  <c r="P2433" i="3"/>
  <c r="P2432" i="3"/>
  <c r="P2431" i="3"/>
  <c r="P2430" i="3"/>
  <c r="P2429" i="3"/>
  <c r="P2428" i="3"/>
  <c r="P2427" i="3"/>
  <c r="P2426" i="3"/>
  <c r="P2425" i="3"/>
  <c r="P2424" i="3"/>
  <c r="P2423" i="3"/>
  <c r="P2422" i="3"/>
  <c r="P2421" i="3"/>
  <c r="P2420" i="3"/>
  <c r="P2419" i="3"/>
  <c r="P2418" i="3"/>
  <c r="P2417" i="3"/>
  <c r="P2416" i="3"/>
  <c r="P2415" i="3"/>
  <c r="P2414" i="3"/>
  <c r="P2413" i="3"/>
  <c r="P2412" i="3"/>
  <c r="P2411" i="3"/>
  <c r="P2410" i="3"/>
  <c r="P2409" i="3"/>
  <c r="P2408" i="3"/>
  <c r="P2407" i="3"/>
  <c r="P2406" i="3"/>
  <c r="P2405" i="3"/>
  <c r="P2404" i="3"/>
  <c r="P2403" i="3"/>
  <c r="P2402" i="3"/>
  <c r="P2401" i="3"/>
  <c r="P2400" i="3"/>
  <c r="P2399" i="3"/>
  <c r="P2398" i="3"/>
  <c r="P2397" i="3"/>
  <c r="P2396" i="3"/>
  <c r="P2395" i="3"/>
  <c r="P2394" i="3"/>
  <c r="P2393" i="3"/>
  <c r="P2392" i="3"/>
  <c r="P2391" i="3"/>
  <c r="P2390" i="3"/>
  <c r="P2389" i="3"/>
  <c r="P2388" i="3"/>
  <c r="P2387" i="3"/>
  <c r="P2386" i="3"/>
  <c r="P2385" i="3"/>
  <c r="P2384" i="3"/>
  <c r="P2383" i="3"/>
  <c r="P2382" i="3"/>
  <c r="P2381" i="3"/>
  <c r="P2380" i="3"/>
  <c r="P2379" i="3"/>
  <c r="P2378" i="3"/>
  <c r="P2377" i="3"/>
  <c r="P2376" i="3"/>
  <c r="P2375" i="3"/>
  <c r="P2374" i="3"/>
  <c r="P2373" i="3"/>
  <c r="P2372" i="3"/>
  <c r="P2371" i="3"/>
  <c r="P2370" i="3"/>
  <c r="P2369" i="3"/>
  <c r="P2368" i="3"/>
  <c r="P2367" i="3"/>
  <c r="P2366" i="3"/>
  <c r="P2365" i="3"/>
  <c r="P2364" i="3"/>
  <c r="P2363" i="3"/>
  <c r="P2362" i="3"/>
  <c r="P2361" i="3"/>
  <c r="P2360" i="3"/>
  <c r="P2359" i="3"/>
  <c r="P2358" i="3"/>
  <c r="P2357" i="3"/>
  <c r="P2356" i="3"/>
  <c r="P2355" i="3"/>
  <c r="P2354" i="3"/>
  <c r="P2353" i="3"/>
  <c r="P2352" i="3"/>
  <c r="P2351" i="3"/>
  <c r="P2350" i="3"/>
  <c r="P2349" i="3"/>
  <c r="P2348" i="3"/>
  <c r="P2347" i="3"/>
  <c r="P2346" i="3"/>
  <c r="P2345" i="3"/>
  <c r="P2344" i="3"/>
  <c r="P2343" i="3"/>
  <c r="P2342" i="3"/>
  <c r="P2341" i="3"/>
  <c r="P2340" i="3"/>
  <c r="P2339" i="3"/>
  <c r="P2338" i="3"/>
  <c r="P2337" i="3"/>
  <c r="P2336" i="3"/>
  <c r="P2335" i="3"/>
  <c r="P2334" i="3"/>
  <c r="P2333" i="3"/>
  <c r="P2332" i="3"/>
  <c r="P2331" i="3"/>
  <c r="P2330" i="3"/>
  <c r="P2329" i="3"/>
  <c r="P2328" i="3"/>
  <c r="P2327" i="3"/>
  <c r="P2326" i="3"/>
  <c r="P2325" i="3"/>
  <c r="P2324" i="3"/>
  <c r="P2323" i="3"/>
  <c r="P2322" i="3"/>
  <c r="P2321" i="3"/>
  <c r="P2320" i="3"/>
  <c r="P2319" i="3"/>
  <c r="P2318" i="3"/>
  <c r="P2317" i="3"/>
  <c r="P2316" i="3"/>
  <c r="P2315" i="3"/>
  <c r="P2314" i="3"/>
  <c r="P2313" i="3"/>
  <c r="P2312" i="3"/>
  <c r="P2311" i="3"/>
  <c r="P2310" i="3"/>
  <c r="P2309" i="3"/>
  <c r="P2308" i="3"/>
  <c r="P2307" i="3"/>
  <c r="P2306" i="3"/>
  <c r="P2305" i="3"/>
  <c r="P2304" i="3"/>
  <c r="P2303" i="3"/>
  <c r="P2302" i="3"/>
  <c r="P2301" i="3"/>
  <c r="P2300" i="3"/>
  <c r="P2299" i="3"/>
  <c r="P2298" i="3"/>
  <c r="P2297" i="3"/>
  <c r="P2296" i="3"/>
  <c r="P2295" i="3"/>
  <c r="P2294" i="3"/>
  <c r="P2293" i="3"/>
  <c r="P2292" i="3"/>
  <c r="P2291" i="3"/>
  <c r="P2290" i="3"/>
  <c r="P2289" i="3"/>
  <c r="P2288" i="3"/>
  <c r="P2287" i="3"/>
  <c r="P2286" i="3"/>
  <c r="P2285" i="3"/>
  <c r="P2284" i="3"/>
  <c r="P2283" i="3"/>
  <c r="P2282" i="3"/>
  <c r="P2281" i="3"/>
  <c r="P2280" i="3"/>
  <c r="P2279" i="3"/>
  <c r="P2278" i="3"/>
  <c r="P2277" i="3"/>
  <c r="P2276" i="3"/>
  <c r="P2275" i="3"/>
  <c r="P2274" i="3"/>
  <c r="P2273" i="3"/>
  <c r="P2272" i="3"/>
  <c r="P2271" i="3"/>
  <c r="P2270" i="3"/>
  <c r="P2269" i="3"/>
  <c r="P2268" i="3"/>
  <c r="P2267" i="3"/>
  <c r="P2266" i="3"/>
  <c r="P2265" i="3"/>
  <c r="P2264" i="3"/>
  <c r="P2263" i="3"/>
  <c r="P2262" i="3"/>
  <c r="P2261" i="3"/>
  <c r="P2260" i="3"/>
  <c r="P2259" i="3"/>
  <c r="P2258" i="3"/>
  <c r="P2257" i="3"/>
  <c r="P2256" i="3"/>
  <c r="P2255" i="3"/>
  <c r="P2254" i="3"/>
  <c r="P2253" i="3"/>
  <c r="P2252" i="3"/>
  <c r="P2251" i="3"/>
  <c r="P2250" i="3"/>
  <c r="P2249" i="3"/>
  <c r="P2248" i="3"/>
  <c r="P2247" i="3"/>
  <c r="P2246" i="3"/>
  <c r="P2245" i="3"/>
  <c r="P2244" i="3"/>
  <c r="P2243" i="3"/>
  <c r="P2242" i="3"/>
  <c r="P2241" i="3"/>
  <c r="P2240" i="3"/>
  <c r="P2239" i="3"/>
  <c r="P2238" i="3"/>
  <c r="P2237" i="3"/>
  <c r="P2236" i="3"/>
  <c r="P2235" i="3"/>
  <c r="P2234" i="3"/>
  <c r="P2233" i="3"/>
  <c r="P2232" i="3"/>
  <c r="P2231" i="3"/>
  <c r="P2230" i="3"/>
  <c r="P2229" i="3"/>
  <c r="P2228" i="3"/>
  <c r="P2227" i="3"/>
  <c r="P2226" i="3"/>
  <c r="P2225" i="3"/>
  <c r="P2224" i="3"/>
  <c r="P2223" i="3"/>
  <c r="P2222" i="3"/>
  <c r="P2221" i="3"/>
  <c r="P2220" i="3"/>
  <c r="P2219" i="3"/>
  <c r="P2218" i="3"/>
  <c r="P2217" i="3"/>
  <c r="P2216" i="3"/>
  <c r="P2215" i="3"/>
  <c r="P2214" i="3"/>
  <c r="P2213" i="3"/>
  <c r="P2212" i="3"/>
  <c r="P2211" i="3"/>
  <c r="P2210" i="3"/>
  <c r="P2209" i="3"/>
  <c r="P2208" i="3"/>
  <c r="P2207" i="3"/>
  <c r="P2206" i="3"/>
  <c r="P2205" i="3"/>
  <c r="P2204" i="3"/>
  <c r="P2203" i="3"/>
  <c r="P2202" i="3"/>
  <c r="P2201" i="3"/>
  <c r="P2200" i="3"/>
  <c r="P2199" i="3"/>
  <c r="P2198" i="3"/>
  <c r="P2197" i="3"/>
  <c r="P2196" i="3"/>
  <c r="P2195" i="3"/>
  <c r="P2194" i="3"/>
  <c r="P2193" i="3"/>
  <c r="P2192" i="3"/>
  <c r="P2191" i="3"/>
  <c r="P2190" i="3"/>
  <c r="P2189" i="3"/>
  <c r="P2188" i="3"/>
  <c r="P2187" i="3"/>
  <c r="P2186" i="3"/>
  <c r="P2185" i="3"/>
  <c r="P2184" i="3"/>
  <c r="P2183" i="3"/>
  <c r="P2182" i="3"/>
  <c r="P2181" i="3"/>
  <c r="P2180" i="3"/>
  <c r="P2179" i="3"/>
  <c r="P2178" i="3"/>
  <c r="P2177" i="3"/>
  <c r="P2176" i="3"/>
  <c r="P2175" i="3"/>
  <c r="P2174" i="3"/>
  <c r="P2173" i="3"/>
  <c r="P2172" i="3"/>
  <c r="P2171" i="3"/>
  <c r="P2170" i="3"/>
  <c r="P2169" i="3"/>
  <c r="P2168" i="3"/>
  <c r="P2167" i="3"/>
  <c r="P2166" i="3"/>
  <c r="P2165" i="3"/>
  <c r="P2164" i="3"/>
  <c r="P2163" i="3"/>
  <c r="P2162" i="3"/>
  <c r="P2161" i="3"/>
  <c r="P2160" i="3"/>
  <c r="P2159" i="3"/>
  <c r="P2158" i="3"/>
  <c r="P2157" i="3"/>
  <c r="P2156" i="3"/>
  <c r="P2155" i="3"/>
  <c r="P2154" i="3"/>
  <c r="P2153" i="3"/>
  <c r="P2152" i="3"/>
  <c r="P2151" i="3"/>
  <c r="P2150" i="3"/>
  <c r="P2149" i="3"/>
  <c r="P2148" i="3"/>
  <c r="P2147" i="3"/>
  <c r="P2146" i="3"/>
  <c r="P2145" i="3"/>
  <c r="P2144" i="3"/>
  <c r="P2143" i="3"/>
  <c r="P2142" i="3"/>
  <c r="P2141" i="3"/>
  <c r="P2140" i="3"/>
  <c r="P2139" i="3"/>
  <c r="P2138" i="3"/>
  <c r="P2137" i="3"/>
  <c r="P2136" i="3"/>
  <c r="P2135" i="3"/>
  <c r="P2134" i="3"/>
  <c r="P2133" i="3"/>
  <c r="P2132" i="3"/>
  <c r="P2131" i="3"/>
  <c r="P2130" i="3"/>
  <c r="P2129" i="3"/>
  <c r="P2128" i="3"/>
  <c r="P2127" i="3"/>
  <c r="P2126" i="3"/>
  <c r="P2125" i="3"/>
  <c r="P2124" i="3"/>
  <c r="P2123" i="3"/>
  <c r="P2122" i="3"/>
  <c r="P2121" i="3"/>
  <c r="P2120" i="3"/>
  <c r="P2119" i="3"/>
  <c r="P2118" i="3"/>
  <c r="P2117" i="3"/>
  <c r="P2116" i="3"/>
  <c r="P2115" i="3"/>
  <c r="P2114" i="3"/>
  <c r="P2113" i="3"/>
  <c r="P2112" i="3"/>
  <c r="P2111" i="3"/>
  <c r="P2110" i="3"/>
  <c r="P2109" i="3"/>
  <c r="P2108" i="3"/>
  <c r="P2107" i="3"/>
  <c r="P2106" i="3"/>
  <c r="P2105" i="3"/>
  <c r="P2104" i="3"/>
  <c r="P2037" i="3"/>
  <c r="P2036" i="3"/>
  <c r="P2035" i="3"/>
  <c r="P2034" i="3"/>
  <c r="P2033" i="3"/>
  <c r="P2032" i="3"/>
  <c r="P2031" i="3"/>
  <c r="P2030" i="3"/>
  <c r="P2029" i="3"/>
  <c r="P2028" i="3"/>
  <c r="P2027" i="3"/>
  <c r="P2026" i="3"/>
  <c r="P2025" i="3"/>
  <c r="P2024" i="3"/>
  <c r="P2023" i="3"/>
  <c r="P2022" i="3"/>
  <c r="P2021" i="3"/>
  <c r="P2020" i="3"/>
  <c r="P2019" i="3"/>
  <c r="P2018" i="3"/>
  <c r="P2017" i="3"/>
  <c r="P2016" i="3"/>
  <c r="P2015" i="3"/>
  <c r="P2014" i="3"/>
  <c r="P2013" i="3"/>
  <c r="P2012" i="3"/>
  <c r="P2011" i="3"/>
  <c r="P2010" i="3"/>
  <c r="P2009" i="3"/>
  <c r="P2008" i="3"/>
  <c r="P2007" i="3"/>
  <c r="P2006" i="3"/>
  <c r="P2005" i="3"/>
  <c r="P2004" i="3"/>
  <c r="P2003" i="3"/>
  <c r="P2002" i="3"/>
  <c r="P2001" i="3"/>
  <c r="P2000" i="3"/>
  <c r="P1999" i="3"/>
  <c r="P1998" i="3"/>
  <c r="P1997" i="3"/>
  <c r="P1996" i="3"/>
  <c r="P1995" i="3"/>
  <c r="P1994" i="3"/>
  <c r="P1993" i="3"/>
  <c r="P1992" i="3"/>
  <c r="P1991" i="3"/>
  <c r="P1990" i="3"/>
  <c r="P1989" i="3"/>
  <c r="P1988" i="3"/>
  <c r="P1987" i="3"/>
  <c r="P1986" i="3"/>
  <c r="P1985" i="3"/>
  <c r="P1984" i="3"/>
  <c r="P1983" i="3"/>
  <c r="P1982" i="3"/>
  <c r="P1981" i="3"/>
  <c r="P1980" i="3"/>
  <c r="P1979" i="3"/>
  <c r="P1978" i="3"/>
  <c r="P1977" i="3"/>
  <c r="P1976" i="3"/>
  <c r="P1975" i="3"/>
  <c r="P1974" i="3"/>
  <c r="P1973" i="3"/>
  <c r="P1972" i="3"/>
  <c r="P1971" i="3"/>
  <c r="P1970" i="3"/>
  <c r="P1969" i="3"/>
  <c r="P1968" i="3"/>
  <c r="P1967" i="3"/>
  <c r="P1966" i="3"/>
  <c r="P1965" i="3"/>
  <c r="P1964" i="3"/>
  <c r="P1963" i="3"/>
  <c r="P1962" i="3"/>
  <c r="P1961" i="3"/>
  <c r="P1960" i="3"/>
  <c r="P1959" i="3"/>
  <c r="P1958" i="3"/>
  <c r="P1957" i="3"/>
  <c r="P1956" i="3"/>
  <c r="P1955" i="3"/>
  <c r="P1954" i="3"/>
  <c r="P1953" i="3"/>
  <c r="P1952" i="3"/>
  <c r="P1951" i="3"/>
  <c r="P1950" i="3"/>
  <c r="P1949" i="3"/>
  <c r="P1948" i="3"/>
  <c r="P1947" i="3"/>
  <c r="P1946" i="3"/>
  <c r="P1945" i="3"/>
  <c r="P1944" i="3"/>
  <c r="P1943" i="3"/>
  <c r="P1942" i="3"/>
  <c r="P1941" i="3"/>
  <c r="P1940" i="3"/>
  <c r="P1939" i="3"/>
  <c r="P1938" i="3"/>
  <c r="P1937" i="3"/>
  <c r="P1936" i="3"/>
  <c r="P1935" i="3"/>
  <c r="P1934" i="3"/>
  <c r="P1933" i="3"/>
  <c r="P1932" i="3"/>
  <c r="P1931" i="3"/>
  <c r="P1930" i="3"/>
  <c r="P1929" i="3"/>
  <c r="P1928" i="3"/>
  <c r="P1927" i="3"/>
  <c r="P1926" i="3"/>
  <c r="P1925" i="3"/>
  <c r="P1924" i="3"/>
  <c r="P1923" i="3"/>
  <c r="P1922" i="3"/>
  <c r="P1921" i="3"/>
  <c r="P1920" i="3"/>
  <c r="P1919" i="3"/>
  <c r="P1918" i="3"/>
  <c r="P1917" i="3"/>
  <c r="P1916" i="3"/>
  <c r="P1915" i="3"/>
  <c r="P1914" i="3"/>
  <c r="P1913" i="3"/>
  <c r="P1912" i="3"/>
  <c r="P1911" i="3"/>
  <c r="P1910" i="3"/>
  <c r="P1909" i="3"/>
  <c r="P1908" i="3"/>
  <c r="P1907" i="3"/>
  <c r="P1906" i="3"/>
  <c r="P1905" i="3"/>
  <c r="P1904" i="3"/>
  <c r="P1903" i="3"/>
  <c r="P1902" i="3"/>
  <c r="P1901" i="3"/>
  <c r="P1900" i="3"/>
  <c r="P1899" i="3"/>
  <c r="P1898" i="3"/>
  <c r="P1897" i="3"/>
  <c r="P1896" i="3"/>
  <c r="P1895" i="3"/>
  <c r="P1894" i="3"/>
  <c r="P1893" i="3"/>
  <c r="P1892" i="3"/>
  <c r="P1891" i="3"/>
  <c r="P1890" i="3"/>
  <c r="P1889" i="3"/>
  <c r="P1888" i="3"/>
  <c r="P1887" i="3"/>
  <c r="P1886" i="3"/>
  <c r="P1885" i="3"/>
  <c r="P1884" i="3"/>
  <c r="P1883" i="3"/>
  <c r="P1882" i="3"/>
  <c r="P1881" i="3"/>
  <c r="P1880" i="3"/>
  <c r="P1879" i="3"/>
  <c r="P1878" i="3"/>
  <c r="P1877" i="3"/>
  <c r="P1876" i="3"/>
  <c r="P1875" i="3"/>
  <c r="P1874" i="3"/>
  <c r="P1873" i="3"/>
  <c r="P1872" i="3"/>
  <c r="P1871" i="3"/>
  <c r="P1870" i="3"/>
  <c r="P1869" i="3"/>
  <c r="P1868" i="3"/>
  <c r="P1867" i="3"/>
  <c r="P1866" i="3"/>
  <c r="P1865" i="3"/>
  <c r="P1864" i="3"/>
  <c r="P1863" i="3"/>
  <c r="P1862" i="3"/>
  <c r="P1861" i="3"/>
  <c r="P1860" i="3"/>
  <c r="P1859" i="3"/>
  <c r="P1858" i="3"/>
  <c r="P1857" i="3"/>
  <c r="P1856" i="3"/>
  <c r="P1855" i="3"/>
  <c r="P1854" i="3"/>
  <c r="P1853" i="3"/>
  <c r="P1852" i="3"/>
  <c r="P1851" i="3"/>
  <c r="P1850" i="3"/>
  <c r="P1849" i="3"/>
  <c r="P1848" i="3"/>
  <c r="P1847" i="3"/>
  <c r="P1846" i="3"/>
  <c r="P1845" i="3"/>
  <c r="P1844" i="3"/>
  <c r="P1843" i="3"/>
  <c r="P1842" i="3"/>
  <c r="P1841" i="3"/>
  <c r="P1840" i="3"/>
  <c r="P1839" i="3"/>
  <c r="P1838" i="3"/>
  <c r="P1837" i="3"/>
  <c r="P1836" i="3"/>
  <c r="P1835" i="3"/>
  <c r="P1834" i="3"/>
  <c r="P1833" i="3"/>
  <c r="P1832" i="3"/>
  <c r="P1831" i="3"/>
  <c r="P1830" i="3"/>
  <c r="P1829" i="3"/>
  <c r="P1828" i="3"/>
  <c r="P1827" i="3"/>
  <c r="P1826" i="3"/>
  <c r="P1825" i="3"/>
  <c r="P1824" i="3"/>
  <c r="P1823" i="3"/>
  <c r="P1822" i="3"/>
  <c r="P1821" i="3"/>
  <c r="P1820" i="3"/>
  <c r="P1819" i="3"/>
  <c r="P1818" i="3"/>
  <c r="P1817" i="3"/>
  <c r="P1816" i="3"/>
  <c r="P1815" i="3"/>
  <c r="P1814" i="3"/>
  <c r="P1813" i="3"/>
  <c r="P1812" i="3"/>
  <c r="P1811" i="3"/>
  <c r="P1810" i="3"/>
  <c r="P1809" i="3"/>
  <c r="P1808" i="3"/>
  <c r="P1807" i="3"/>
  <c r="P1806" i="3"/>
  <c r="P1805" i="3"/>
  <c r="P1804" i="3"/>
  <c r="P1803" i="3"/>
  <c r="P1802" i="3"/>
  <c r="P1801" i="3"/>
  <c r="P1800" i="3"/>
  <c r="P1799" i="3"/>
  <c r="P1798" i="3"/>
  <c r="P1797" i="3"/>
  <c r="P1796" i="3"/>
  <c r="P1795" i="3"/>
  <c r="P1794" i="3"/>
  <c r="P1793" i="3"/>
  <c r="P1792" i="3"/>
  <c r="P1791" i="3"/>
  <c r="P1790" i="3"/>
  <c r="P1789" i="3"/>
  <c r="P1788" i="3"/>
  <c r="P1787" i="3"/>
  <c r="P1786" i="3"/>
  <c r="P1785" i="3"/>
  <c r="P1784" i="3"/>
  <c r="P1783" i="3"/>
  <c r="P1782" i="3"/>
  <c r="P1781" i="3"/>
  <c r="P1780" i="3"/>
  <c r="P1779" i="3"/>
  <c r="P1778" i="3"/>
  <c r="P1777" i="3"/>
  <c r="P1776" i="3"/>
  <c r="P1775" i="3"/>
  <c r="P1774" i="3"/>
  <c r="P1773" i="3"/>
  <c r="P1772" i="3"/>
  <c r="P1771" i="3"/>
  <c r="P1770" i="3"/>
  <c r="P1769" i="3"/>
  <c r="P1768" i="3"/>
  <c r="P1767" i="3"/>
  <c r="P1766" i="3"/>
  <c r="P1765" i="3"/>
  <c r="P1764" i="3"/>
  <c r="P1763" i="3"/>
  <c r="P1762" i="3"/>
  <c r="P1761" i="3"/>
  <c r="P1760" i="3"/>
  <c r="P1759" i="3"/>
  <c r="P1758" i="3"/>
  <c r="P1757" i="3"/>
  <c r="P1756" i="3"/>
  <c r="P1755" i="3"/>
  <c r="P1754" i="3"/>
  <c r="P1753" i="3"/>
  <c r="P1752" i="3"/>
  <c r="P1751" i="3"/>
  <c r="P1750" i="3"/>
  <c r="P1749" i="3"/>
  <c r="P1748" i="3"/>
  <c r="P1747" i="3"/>
  <c r="P1746" i="3"/>
  <c r="P1745" i="3"/>
  <c r="P1744" i="3"/>
  <c r="P1743" i="3"/>
  <c r="P1742" i="3"/>
  <c r="P1741" i="3"/>
  <c r="P1740" i="3"/>
  <c r="P1739" i="3"/>
  <c r="P1738" i="3"/>
  <c r="P1737" i="3"/>
  <c r="P1736" i="3"/>
  <c r="P1735" i="3"/>
  <c r="P1734" i="3"/>
  <c r="P1733" i="3"/>
  <c r="P1732" i="3"/>
  <c r="P1731" i="3"/>
  <c r="P1730" i="3"/>
  <c r="P1729" i="3"/>
  <c r="P1728" i="3"/>
  <c r="P1727" i="3"/>
  <c r="P1726" i="3"/>
  <c r="P1725" i="3"/>
  <c r="P1724" i="3"/>
  <c r="P1723" i="3"/>
  <c r="P1722" i="3"/>
  <c r="P1721" i="3"/>
  <c r="P1720" i="3"/>
  <c r="P1719" i="3"/>
  <c r="P1718" i="3"/>
  <c r="P1717" i="3"/>
  <c r="P1716" i="3"/>
  <c r="P1715" i="3"/>
  <c r="P1714" i="3"/>
  <c r="P1713" i="3"/>
  <c r="P1712" i="3"/>
  <c r="P1711" i="3"/>
  <c r="P1710" i="3"/>
  <c r="P1709" i="3"/>
  <c r="P1708" i="3"/>
  <c r="P1707" i="3"/>
  <c r="P1706" i="3"/>
  <c r="P1705" i="3"/>
  <c r="P1704" i="3"/>
  <c r="P1703" i="3"/>
  <c r="P1702" i="3"/>
  <c r="P1701" i="3"/>
  <c r="P1700" i="3"/>
  <c r="P1699" i="3"/>
  <c r="P1698" i="3"/>
  <c r="P1697" i="3"/>
  <c r="P1696" i="3"/>
  <c r="P1695" i="3"/>
  <c r="P1694" i="3"/>
  <c r="P1693" i="3"/>
  <c r="P1692" i="3"/>
  <c r="P1691" i="3"/>
  <c r="P1690" i="3"/>
  <c r="P1689" i="3"/>
  <c r="P1688" i="3"/>
  <c r="P1687" i="3"/>
  <c r="P1686" i="3"/>
  <c r="P1685" i="3"/>
  <c r="P1684" i="3"/>
  <c r="P1683" i="3"/>
  <c r="P1682" i="3"/>
  <c r="P1681" i="3"/>
  <c r="P1680" i="3"/>
  <c r="P1679" i="3"/>
  <c r="P1678" i="3"/>
  <c r="P1677" i="3"/>
  <c r="P1676" i="3"/>
  <c r="P1675" i="3"/>
  <c r="P1674" i="3"/>
  <c r="P1673" i="3"/>
  <c r="P1672" i="3"/>
  <c r="P1671" i="3"/>
  <c r="P1670" i="3"/>
  <c r="P1669" i="3"/>
  <c r="P1668" i="3"/>
  <c r="P1667" i="3"/>
  <c r="P1666" i="3"/>
  <c r="P1665" i="3"/>
  <c r="P1664" i="3"/>
  <c r="P1663" i="3"/>
  <c r="P1662" i="3"/>
  <c r="P1661" i="3"/>
  <c r="P1660" i="3"/>
  <c r="P1659" i="3"/>
  <c r="P1658" i="3"/>
  <c r="P1657" i="3"/>
  <c r="P1656" i="3"/>
  <c r="P1655" i="3"/>
  <c r="P1654" i="3"/>
  <c r="P1653" i="3"/>
  <c r="P1652" i="3"/>
  <c r="P1651" i="3"/>
  <c r="P1650" i="3"/>
  <c r="P1649" i="3"/>
  <c r="P1648" i="3"/>
  <c r="P1647" i="3"/>
  <c r="P1646" i="3"/>
  <c r="P1645" i="3"/>
  <c r="P1644" i="3"/>
  <c r="P1643" i="3"/>
  <c r="P1642" i="3"/>
  <c r="P1641" i="3"/>
  <c r="P1640" i="3"/>
  <c r="P1639" i="3"/>
  <c r="P1638" i="3"/>
  <c r="P1637" i="3"/>
  <c r="P1636" i="3"/>
  <c r="P1635" i="3"/>
  <c r="P1634" i="3"/>
  <c r="P1633" i="3"/>
  <c r="P1632" i="3"/>
  <c r="P1631" i="3"/>
  <c r="P1630" i="3"/>
  <c r="P1629" i="3"/>
  <c r="P1628" i="3"/>
  <c r="P1627" i="3"/>
  <c r="P1626" i="3"/>
  <c r="P1625" i="3"/>
  <c r="P1624" i="3"/>
  <c r="P1623" i="3"/>
  <c r="P1622" i="3"/>
  <c r="P1621" i="3"/>
  <c r="P1620" i="3"/>
  <c r="P1619" i="3"/>
  <c r="P1618" i="3"/>
  <c r="P1617" i="3"/>
  <c r="P1616" i="3"/>
  <c r="P1615" i="3"/>
  <c r="P1614" i="3"/>
  <c r="P1613" i="3"/>
  <c r="P1612" i="3"/>
  <c r="P1611" i="3"/>
  <c r="P1610" i="3"/>
  <c r="P1609" i="3"/>
  <c r="P1608" i="3"/>
  <c r="P1607" i="3"/>
  <c r="P1606" i="3"/>
  <c r="P1605" i="3"/>
  <c r="P1604" i="3"/>
  <c r="P1603" i="3"/>
  <c r="P1602" i="3"/>
  <c r="P1601" i="3"/>
  <c r="P1600" i="3"/>
  <c r="P1599" i="3"/>
  <c r="P1598" i="3"/>
  <c r="P1597" i="3"/>
  <c r="P1596" i="3"/>
  <c r="P1595" i="3"/>
  <c r="P1594" i="3"/>
  <c r="P1593" i="3"/>
  <c r="P1592" i="3"/>
  <c r="P1591" i="3"/>
  <c r="P1590" i="3"/>
  <c r="P1589" i="3"/>
  <c r="P1588" i="3"/>
  <c r="P1587" i="3"/>
  <c r="P1586" i="3"/>
  <c r="P1585" i="3"/>
  <c r="P1584" i="3"/>
  <c r="P1583" i="3"/>
  <c r="P1582" i="3"/>
  <c r="P1581" i="3"/>
  <c r="P1580" i="3"/>
  <c r="P1579" i="3"/>
  <c r="P1578" i="3"/>
  <c r="P1577" i="3"/>
  <c r="P1576" i="3"/>
  <c r="P1575" i="3"/>
  <c r="P1574" i="3"/>
  <c r="P1573" i="3"/>
  <c r="P1572" i="3"/>
  <c r="P1571" i="3"/>
  <c r="P1570" i="3"/>
  <c r="P1569" i="3"/>
  <c r="P1568" i="3"/>
  <c r="P1567" i="3"/>
  <c r="P1566" i="3"/>
  <c r="P1565" i="3"/>
  <c r="P1564" i="3"/>
  <c r="P1563" i="3"/>
  <c r="P1562" i="3"/>
  <c r="P1561" i="3"/>
  <c r="P1560" i="3"/>
  <c r="P1559" i="3"/>
  <c r="P1558" i="3"/>
  <c r="P1557" i="3"/>
  <c r="P1556" i="3"/>
  <c r="P1555" i="3"/>
  <c r="P1554" i="3"/>
  <c r="P1553" i="3"/>
  <c r="P1552" i="3"/>
  <c r="P1551" i="3"/>
  <c r="P1550" i="3"/>
  <c r="P1549" i="3"/>
  <c r="P1548" i="3"/>
  <c r="P1547" i="3"/>
  <c r="P1546" i="3"/>
  <c r="P1545" i="3"/>
  <c r="P1544" i="3"/>
  <c r="P1543" i="3"/>
  <c r="P1542" i="3"/>
  <c r="P1541" i="3"/>
  <c r="P1540" i="3"/>
  <c r="P1539" i="3"/>
  <c r="P1538" i="3"/>
  <c r="P1537" i="3"/>
  <c r="P1536" i="3"/>
  <c r="P1535" i="3"/>
  <c r="P1534" i="3"/>
  <c r="P1533" i="3"/>
  <c r="P1532" i="3"/>
  <c r="P1531" i="3"/>
  <c r="P1530" i="3"/>
  <c r="P1529" i="3"/>
  <c r="P1528" i="3"/>
  <c r="P1527" i="3"/>
  <c r="P1526" i="3"/>
  <c r="P1525" i="3"/>
  <c r="P1524" i="3"/>
  <c r="P1523" i="3"/>
  <c r="P1522" i="3"/>
  <c r="P1521" i="3"/>
  <c r="P1520" i="3"/>
  <c r="P1519" i="3"/>
  <c r="P1518" i="3"/>
  <c r="P1517" i="3"/>
  <c r="P1516" i="3"/>
  <c r="P1515" i="3"/>
  <c r="P1514" i="3"/>
  <c r="P1513" i="3"/>
  <c r="P1512" i="3"/>
  <c r="P1511" i="3"/>
  <c r="P1510" i="3"/>
  <c r="P1509" i="3"/>
  <c r="P1508" i="3"/>
  <c r="P1507" i="3"/>
  <c r="P1506" i="3"/>
  <c r="P1505" i="3"/>
  <c r="P1504" i="3"/>
  <c r="P1503" i="3"/>
  <c r="P1502" i="3"/>
  <c r="P1501" i="3"/>
  <c r="P1500" i="3"/>
  <c r="P1499" i="3"/>
  <c r="P1498" i="3"/>
  <c r="P1497" i="3"/>
  <c r="P1496" i="3"/>
  <c r="P1495" i="3"/>
  <c r="P1494" i="3"/>
  <c r="P1493" i="3"/>
  <c r="P1492" i="3"/>
  <c r="P1491" i="3"/>
  <c r="P1490" i="3"/>
  <c r="P1489" i="3"/>
  <c r="P1488" i="3"/>
  <c r="P1487" i="3"/>
  <c r="P1486" i="3"/>
  <c r="P1485" i="3"/>
  <c r="P1484" i="3"/>
  <c r="P1483" i="3"/>
  <c r="P1482" i="3"/>
  <c r="P1481" i="3"/>
  <c r="P1480" i="3"/>
  <c r="P1479" i="3"/>
  <c r="P1478" i="3"/>
  <c r="P1477" i="3"/>
  <c r="P1476" i="3"/>
  <c r="P1475" i="3"/>
  <c r="P1474" i="3"/>
  <c r="P1473" i="3"/>
  <c r="P1472" i="3"/>
  <c r="P1471" i="3"/>
  <c r="P1470" i="3"/>
  <c r="P1469" i="3"/>
  <c r="P1468" i="3"/>
  <c r="P1467" i="3"/>
  <c r="P1466" i="3"/>
  <c r="P1465" i="3"/>
  <c r="P1464" i="3"/>
  <c r="P1463" i="3"/>
  <c r="P1462" i="3"/>
  <c r="P1461" i="3"/>
  <c r="P1460" i="3"/>
  <c r="P1459" i="3"/>
  <c r="P1458" i="3"/>
  <c r="P1457" i="3"/>
  <c r="P1456" i="3"/>
  <c r="P1455" i="3"/>
  <c r="P1454" i="3"/>
  <c r="P1453" i="3"/>
  <c r="P1452" i="3"/>
  <c r="P1451" i="3"/>
  <c r="P1450" i="3"/>
  <c r="P1449" i="3"/>
  <c r="P1448" i="3"/>
  <c r="P1447" i="3"/>
  <c r="P1446" i="3"/>
  <c r="P1445" i="3"/>
  <c r="P1444" i="3"/>
  <c r="P1443" i="3"/>
  <c r="P1442" i="3"/>
  <c r="P1441" i="3"/>
  <c r="P1440" i="3"/>
  <c r="P1439" i="3"/>
  <c r="P1438" i="3"/>
  <c r="P1437" i="3"/>
  <c r="P1436" i="3"/>
  <c r="P1435" i="3"/>
  <c r="P1434" i="3"/>
  <c r="P1433" i="3"/>
  <c r="P1432" i="3"/>
  <c r="P1431" i="3"/>
  <c r="P1430" i="3"/>
  <c r="P1429" i="3"/>
  <c r="P1428" i="3"/>
  <c r="P1427" i="3"/>
  <c r="P1426" i="3"/>
  <c r="P1425" i="3"/>
  <c r="P1424" i="3"/>
  <c r="P1423" i="3"/>
  <c r="P1422" i="3"/>
  <c r="P1421" i="3"/>
  <c r="P1420" i="3"/>
  <c r="P1419" i="3"/>
  <c r="P1418" i="3"/>
  <c r="P1417" i="3"/>
  <c r="P1416" i="3"/>
  <c r="P1415" i="3"/>
  <c r="P1414" i="3"/>
  <c r="P1413" i="3"/>
  <c r="P1412" i="3"/>
  <c r="P1411" i="3"/>
  <c r="P1410" i="3"/>
  <c r="P1409" i="3"/>
  <c r="P1408" i="3"/>
  <c r="P1407" i="3"/>
  <c r="P1406" i="3"/>
  <c r="P1405" i="3"/>
  <c r="P1404" i="3"/>
  <c r="P1403" i="3"/>
  <c r="P1402" i="3"/>
  <c r="P1401" i="3"/>
  <c r="P1400" i="3"/>
  <c r="P1399" i="3"/>
  <c r="P1398" i="3"/>
  <c r="P1397" i="3"/>
  <c r="P1396" i="3"/>
  <c r="P1395" i="3"/>
  <c r="P1394" i="3"/>
  <c r="P1393" i="3"/>
  <c r="P1392" i="3"/>
  <c r="P1391" i="3"/>
  <c r="P1390" i="3"/>
  <c r="P1389" i="3"/>
  <c r="P1388" i="3"/>
  <c r="P1387" i="3"/>
  <c r="P1386" i="3"/>
  <c r="P1385" i="3"/>
  <c r="P1384" i="3"/>
  <c r="P1383" i="3"/>
  <c r="P1382" i="3"/>
  <c r="P1381" i="3"/>
  <c r="P1380" i="3"/>
  <c r="P1379" i="3"/>
  <c r="P1378" i="3"/>
  <c r="P1377" i="3"/>
  <c r="P1376" i="3"/>
  <c r="P1375" i="3"/>
  <c r="P1374" i="3"/>
  <c r="P1373" i="3"/>
  <c r="P1372" i="3"/>
  <c r="P1371" i="3"/>
  <c r="P1370" i="3"/>
  <c r="P1369" i="3"/>
  <c r="P1368" i="3"/>
  <c r="P1367" i="3"/>
  <c r="P1366" i="3"/>
  <c r="P1365" i="3"/>
  <c r="P1364" i="3"/>
  <c r="P1363" i="3"/>
  <c r="P1362" i="3"/>
  <c r="P1361" i="3"/>
  <c r="P1360" i="3"/>
  <c r="P1359" i="3"/>
  <c r="P1358" i="3"/>
  <c r="P1357" i="3"/>
  <c r="P1356" i="3"/>
  <c r="P1355" i="3"/>
  <c r="P1354" i="3"/>
  <c r="P1353" i="3"/>
  <c r="P1352" i="3"/>
  <c r="P1351" i="3"/>
  <c r="P1350" i="3"/>
  <c r="P1349" i="3"/>
  <c r="P1348" i="3"/>
  <c r="P1347" i="3"/>
  <c r="P1346" i="3"/>
  <c r="P1345" i="3"/>
  <c r="P1344" i="3"/>
  <c r="P1343" i="3"/>
  <c r="P1342" i="3"/>
  <c r="P1341" i="3"/>
  <c r="P1340" i="3"/>
  <c r="P1339" i="3"/>
  <c r="P1338" i="3"/>
  <c r="P1337" i="3"/>
  <c r="P1336" i="3"/>
  <c r="P1335" i="3"/>
  <c r="P1334" i="3"/>
  <c r="P1333" i="3"/>
  <c r="P1332" i="3"/>
  <c r="P1331" i="3"/>
  <c r="P1330" i="3"/>
  <c r="P1329" i="3"/>
  <c r="P1328" i="3"/>
  <c r="P1327" i="3"/>
  <c r="P1326" i="3"/>
  <c r="P1325" i="3"/>
  <c r="P1324" i="3"/>
  <c r="P1323" i="3"/>
  <c r="P1322" i="3"/>
  <c r="P1321" i="3"/>
  <c r="P1320" i="3"/>
  <c r="P1319" i="3"/>
  <c r="P1318" i="3"/>
  <c r="P1317" i="3"/>
  <c r="P1316" i="3"/>
  <c r="P1315" i="3"/>
  <c r="P1314" i="3"/>
  <c r="P1313" i="3"/>
  <c r="P1312" i="3"/>
  <c r="P1311" i="3"/>
  <c r="P1310" i="3"/>
  <c r="P1309" i="3"/>
  <c r="P1308" i="3"/>
  <c r="P1307" i="3"/>
  <c r="P1306" i="3"/>
  <c r="P1305" i="3"/>
  <c r="P1304" i="3"/>
  <c r="P1303" i="3"/>
  <c r="P1302" i="3"/>
  <c r="P1301" i="3"/>
  <c r="P1300" i="3"/>
  <c r="P1299" i="3"/>
  <c r="P1298" i="3"/>
  <c r="P1297" i="3"/>
  <c r="P1296" i="3"/>
  <c r="P1295" i="3"/>
  <c r="P1294" i="3"/>
  <c r="P1293" i="3"/>
  <c r="P1292" i="3"/>
  <c r="P1291" i="3"/>
  <c r="P1290" i="3"/>
  <c r="P1289" i="3"/>
  <c r="P1288" i="3"/>
  <c r="P1287" i="3"/>
  <c r="P1286" i="3"/>
  <c r="P1285" i="3"/>
  <c r="P1284" i="3"/>
  <c r="P1283" i="3"/>
  <c r="P1282" i="3"/>
  <c r="P1281" i="3"/>
  <c r="P1280" i="3"/>
  <c r="P1279" i="3"/>
  <c r="P1278" i="3"/>
  <c r="P1277" i="3"/>
  <c r="P1276" i="3"/>
  <c r="P1275" i="3"/>
  <c r="P1274" i="3"/>
  <c r="P1273" i="3"/>
  <c r="P1272" i="3"/>
  <c r="P1271" i="3"/>
  <c r="P1270" i="3"/>
  <c r="P1269" i="3"/>
  <c r="P1268" i="3"/>
  <c r="P1267" i="3"/>
  <c r="P1266" i="3"/>
  <c r="P1265" i="3"/>
  <c r="P1264" i="3"/>
  <c r="P1263" i="3"/>
  <c r="P1262" i="3"/>
  <c r="P1261" i="3"/>
  <c r="P1260" i="3"/>
  <c r="P1259" i="3"/>
  <c r="P1258" i="3"/>
  <c r="P1257" i="3"/>
  <c r="P1256" i="3"/>
  <c r="P1255" i="3"/>
  <c r="P1254" i="3"/>
  <c r="P1253" i="3"/>
  <c r="P1252" i="3"/>
  <c r="P1251" i="3"/>
  <c r="P1250" i="3"/>
  <c r="P1249" i="3"/>
  <c r="P1248" i="3"/>
  <c r="P1247" i="3"/>
  <c r="P1246" i="3"/>
  <c r="P1245" i="3"/>
  <c r="P1244" i="3"/>
  <c r="P1243" i="3"/>
  <c r="P1242" i="3"/>
  <c r="P1241" i="3"/>
  <c r="P1240" i="3"/>
  <c r="P1239" i="3"/>
  <c r="P1238" i="3"/>
  <c r="P1237" i="3"/>
  <c r="P1236" i="3"/>
  <c r="P1235" i="3"/>
  <c r="P1234" i="3"/>
  <c r="P1233" i="3"/>
  <c r="P1232" i="3"/>
  <c r="P1231" i="3"/>
  <c r="P1230" i="3"/>
  <c r="P1229" i="3"/>
  <c r="P1228" i="3"/>
  <c r="P1227" i="3"/>
  <c r="P1226" i="3"/>
  <c r="P1225" i="3"/>
  <c r="P1224" i="3"/>
  <c r="P1223" i="3"/>
  <c r="P1222" i="3"/>
  <c r="P1221" i="3"/>
  <c r="P1220" i="3"/>
  <c r="P1219" i="3"/>
  <c r="P1218" i="3"/>
  <c r="P1217" i="3"/>
  <c r="P1216" i="3"/>
  <c r="P1215" i="3"/>
  <c r="P1214" i="3"/>
  <c r="P1213" i="3"/>
  <c r="P1212" i="3"/>
  <c r="P1211" i="3"/>
  <c r="P1210" i="3"/>
  <c r="P1209" i="3"/>
  <c r="P1208" i="3"/>
  <c r="P1207" i="3"/>
  <c r="P1206" i="3"/>
  <c r="P1205" i="3"/>
  <c r="P1204" i="3"/>
  <c r="P1203" i="3"/>
  <c r="P1202" i="3"/>
  <c r="P1201" i="3"/>
  <c r="P1200" i="3"/>
  <c r="P1199" i="3"/>
  <c r="P1198" i="3"/>
  <c r="P1197" i="3"/>
  <c r="P1196" i="3"/>
  <c r="P1195" i="3"/>
  <c r="P1194" i="3"/>
  <c r="P1193" i="3"/>
  <c r="P1192" i="3"/>
  <c r="P1191" i="3"/>
  <c r="P1190" i="3"/>
  <c r="P1189" i="3"/>
  <c r="P1188" i="3"/>
  <c r="P1187" i="3"/>
  <c r="P1186" i="3"/>
  <c r="P1185" i="3"/>
  <c r="P1184" i="3"/>
  <c r="P1183" i="3"/>
  <c r="P1182" i="3"/>
  <c r="P1181" i="3"/>
  <c r="P1180" i="3"/>
  <c r="P1179" i="3"/>
  <c r="P1178" i="3"/>
  <c r="P1177" i="3"/>
  <c r="P1176" i="3"/>
  <c r="P1175" i="3"/>
  <c r="P1174" i="3"/>
  <c r="P1173" i="3"/>
  <c r="P1172" i="3"/>
  <c r="P1171" i="3"/>
  <c r="P1170" i="3"/>
  <c r="P1169" i="3"/>
  <c r="P1168" i="3"/>
  <c r="P1167" i="3"/>
  <c r="P1166" i="3"/>
  <c r="P1165" i="3"/>
  <c r="P1164" i="3"/>
  <c r="P1163" i="3"/>
  <c r="P1162" i="3"/>
  <c r="P1161" i="3"/>
  <c r="P1160" i="3"/>
  <c r="P1159" i="3"/>
  <c r="P1158" i="3"/>
  <c r="P1157" i="3"/>
  <c r="P1156" i="3"/>
  <c r="P1155" i="3"/>
  <c r="P1154" i="3"/>
  <c r="P1153" i="3"/>
  <c r="P1152" i="3"/>
  <c r="P1151" i="3"/>
  <c r="P1150" i="3"/>
  <c r="P1149" i="3"/>
  <c r="P1148" i="3"/>
  <c r="P1147" i="3"/>
  <c r="P1146" i="3"/>
  <c r="P1145" i="3"/>
  <c r="P1144" i="3"/>
  <c r="P1143" i="3"/>
  <c r="P1142" i="3"/>
  <c r="P1141" i="3"/>
  <c r="P1140" i="3"/>
  <c r="P1139" i="3"/>
  <c r="P1138" i="3"/>
  <c r="P1137" i="3"/>
  <c r="P1136" i="3"/>
  <c r="P1135" i="3"/>
  <c r="P1134" i="3"/>
  <c r="P1133" i="3"/>
  <c r="P1132" i="3"/>
  <c r="P1131" i="3"/>
  <c r="P1130" i="3"/>
  <c r="P1129" i="3"/>
  <c r="P1128" i="3"/>
  <c r="P1127" i="3"/>
  <c r="P1126" i="3"/>
  <c r="P1125" i="3"/>
  <c r="P1124" i="3"/>
  <c r="P1123" i="3"/>
  <c r="P1122" i="3"/>
  <c r="P1121" i="3"/>
  <c r="P1120" i="3"/>
  <c r="P1119" i="3"/>
  <c r="P1118" i="3"/>
  <c r="P1117" i="3"/>
  <c r="P1116" i="3"/>
  <c r="P1115" i="3"/>
  <c r="P1114" i="3"/>
  <c r="P1113" i="3"/>
  <c r="P1112" i="3"/>
  <c r="P1111" i="3"/>
  <c r="P1110" i="3"/>
  <c r="P1109" i="3"/>
  <c r="P1108" i="3"/>
  <c r="P1107" i="3"/>
  <c r="P1106" i="3"/>
  <c r="P1105" i="3"/>
  <c r="P1104" i="3"/>
  <c r="P1103" i="3"/>
  <c r="P1102" i="3"/>
  <c r="P1101" i="3"/>
  <c r="P1100" i="3"/>
  <c r="P1099" i="3"/>
  <c r="P1098" i="3"/>
  <c r="P1097" i="3"/>
  <c r="P1096" i="3"/>
  <c r="P1095" i="3"/>
  <c r="P1094" i="3"/>
  <c r="P1093" i="3"/>
  <c r="P1092" i="3"/>
  <c r="P1091" i="3"/>
  <c r="P1090" i="3"/>
  <c r="P1089" i="3"/>
  <c r="P1088" i="3"/>
  <c r="P1087" i="3"/>
  <c r="P1086" i="3"/>
  <c r="P1085" i="3"/>
  <c r="P1084" i="3"/>
  <c r="P1083" i="3"/>
  <c r="P1082" i="3"/>
  <c r="P1081" i="3"/>
  <c r="P1080" i="3"/>
  <c r="P1079" i="3"/>
  <c r="P1078" i="3"/>
  <c r="P1077" i="3"/>
  <c r="P1076" i="3"/>
  <c r="P1075" i="3"/>
  <c r="P1074" i="3"/>
  <c r="P1073" i="3"/>
  <c r="P1072" i="3"/>
  <c r="P1071" i="3"/>
  <c r="P1070" i="3"/>
  <c r="P1069" i="3"/>
  <c r="P1068" i="3"/>
  <c r="P1067" i="3"/>
  <c r="P1066" i="3"/>
  <c r="P1065" i="3"/>
  <c r="P1064" i="3"/>
  <c r="P1063" i="3"/>
  <c r="P1062" i="3"/>
  <c r="P1061" i="3"/>
  <c r="P1060" i="3"/>
  <c r="P1059" i="3"/>
  <c r="P1058" i="3"/>
  <c r="P1057" i="3"/>
  <c r="P1056" i="3"/>
  <c r="P1055" i="3"/>
  <c r="P1054" i="3"/>
  <c r="P1053" i="3"/>
  <c r="P1052" i="3"/>
  <c r="P1051" i="3"/>
  <c r="P1050" i="3"/>
  <c r="P1049" i="3"/>
  <c r="P1048" i="3"/>
  <c r="P1047" i="3"/>
  <c r="P1046" i="3"/>
  <c r="P1045" i="3"/>
  <c r="P1044" i="3"/>
  <c r="P1043" i="3"/>
  <c r="P1042" i="3"/>
  <c r="P1041" i="3"/>
  <c r="P1040" i="3"/>
  <c r="P1039" i="3"/>
  <c r="P1038" i="3"/>
  <c r="P1037" i="3"/>
  <c r="P1036" i="3"/>
  <c r="P1035" i="3"/>
  <c r="P1034" i="3"/>
  <c r="P1033" i="3"/>
  <c r="P1032" i="3"/>
  <c r="P1031" i="3"/>
  <c r="P1030" i="3"/>
  <c r="P1029" i="3"/>
  <c r="P1028" i="3"/>
  <c r="P1027" i="3"/>
  <c r="P1026" i="3"/>
  <c r="P1025" i="3"/>
  <c r="P1024" i="3"/>
  <c r="P1023" i="3"/>
  <c r="P1022" i="3"/>
  <c r="P1021" i="3"/>
  <c r="P1020" i="3"/>
  <c r="P1019" i="3"/>
  <c r="P1018" i="3"/>
  <c r="P1017" i="3"/>
  <c r="P1016" i="3"/>
  <c r="P1015" i="3"/>
  <c r="P1014" i="3"/>
  <c r="P1013" i="3"/>
  <c r="P1012" i="3"/>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I224" i="22" l="1"/>
  <c r="A223" i="22"/>
  <c r="P4036" i="3"/>
  <c r="P4035" i="3"/>
  <c r="P4034" i="3"/>
  <c r="P4033" i="3"/>
  <c r="P4032" i="3"/>
  <c r="P4031" i="3"/>
  <c r="P4030" i="3"/>
  <c r="P4029" i="3"/>
  <c r="P4028" i="3"/>
  <c r="P4027" i="3"/>
  <c r="P4026" i="3"/>
  <c r="P4025" i="3"/>
  <c r="P4024" i="3"/>
  <c r="P4023" i="3"/>
  <c r="P4022" i="3"/>
  <c r="P4021" i="3"/>
  <c r="P4020" i="3"/>
  <c r="P4018" i="3"/>
  <c r="P4017" i="3"/>
  <c r="P4016" i="3"/>
  <c r="P4015" i="3"/>
  <c r="P4014" i="3"/>
  <c r="P4013" i="3"/>
  <c r="P4012" i="3"/>
  <c r="P4011" i="3"/>
  <c r="P4010" i="3"/>
  <c r="P4009" i="3"/>
  <c r="P4008" i="3"/>
  <c r="P4007" i="3"/>
  <c r="P4006" i="3"/>
  <c r="P4005" i="3"/>
  <c r="P4004" i="3"/>
  <c r="P4003" i="3"/>
  <c r="P4002" i="3"/>
  <c r="P4001" i="3"/>
  <c r="P4000" i="3"/>
  <c r="P3999" i="3"/>
  <c r="P3998" i="3"/>
  <c r="P3997" i="3"/>
  <c r="P3996" i="3"/>
  <c r="P3995" i="3"/>
  <c r="P3994" i="3"/>
  <c r="P3993" i="3"/>
  <c r="P3992" i="3"/>
  <c r="P3991" i="3"/>
  <c r="P3990" i="3"/>
  <c r="P3989" i="3"/>
  <c r="P3988" i="3"/>
  <c r="P3987" i="3"/>
  <c r="P3986" i="3"/>
  <c r="P3985" i="3"/>
  <c r="P3984" i="3"/>
  <c r="P3983" i="3"/>
  <c r="P3982" i="3"/>
  <c r="P3981" i="3"/>
  <c r="P3980" i="3"/>
  <c r="P3979" i="3"/>
  <c r="P3978" i="3"/>
  <c r="P3977" i="3"/>
  <c r="P3976" i="3"/>
  <c r="P3975" i="3"/>
  <c r="P3974" i="3"/>
  <c r="P3973" i="3"/>
  <c r="P3972" i="3"/>
  <c r="P3971" i="3"/>
  <c r="P3970" i="3"/>
  <c r="P3969" i="3"/>
  <c r="P3968" i="3"/>
  <c r="P3967" i="3"/>
  <c r="P3966" i="3"/>
  <c r="P3965" i="3"/>
  <c r="P3964" i="3"/>
  <c r="P3963" i="3"/>
  <c r="P3962" i="3"/>
  <c r="P3961" i="3"/>
  <c r="P3960" i="3"/>
  <c r="P3959" i="3"/>
  <c r="P3958" i="3"/>
  <c r="P3957" i="3"/>
  <c r="P3956" i="3"/>
  <c r="P3955" i="3"/>
  <c r="P3954" i="3"/>
  <c r="P3953" i="3"/>
  <c r="P3952" i="3"/>
  <c r="P3951" i="3"/>
  <c r="P3950" i="3"/>
  <c r="P3949" i="3"/>
  <c r="P3948" i="3"/>
  <c r="P3947" i="3"/>
  <c r="P3946" i="3"/>
  <c r="P3945" i="3"/>
  <c r="P3944" i="3"/>
  <c r="P3943" i="3"/>
  <c r="P3942" i="3"/>
  <c r="P3941" i="3"/>
  <c r="P3940" i="3"/>
  <c r="P3939" i="3"/>
  <c r="P3938" i="3"/>
  <c r="P3937" i="3"/>
  <c r="P3936" i="3"/>
  <c r="P3935"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P7" i="3"/>
  <c r="P6" i="3"/>
  <c r="P5" i="3"/>
  <c r="P4" i="3"/>
  <c r="P3" i="3"/>
  <c r="P2" i="3"/>
  <c r="I225" i="22" l="1"/>
  <c r="A224" i="22"/>
  <c r="P1" i="3"/>
  <c r="C263" i="22"/>
  <c r="D263" i="22"/>
  <c r="E263" i="22"/>
  <c r="F263" i="22"/>
  <c r="G52" i="22"/>
  <c r="G51" i="22"/>
  <c r="G50" i="22"/>
  <c r="G49" i="22"/>
  <c r="G46" i="22"/>
  <c r="G45" i="22"/>
  <c r="G44" i="22"/>
  <c r="G43" i="22"/>
  <c r="G42" i="22"/>
  <c r="G41" i="22"/>
  <c r="G40" i="22"/>
  <c r="G39" i="22"/>
  <c r="G38" i="22"/>
  <c r="G37" i="22"/>
  <c r="G36" i="22"/>
  <c r="G35" i="22"/>
  <c r="G32" i="22"/>
  <c r="Q5" i="24"/>
  <c r="P5" i="24"/>
  <c r="O5" i="24"/>
  <c r="N5" i="24"/>
  <c r="M5" i="24"/>
  <c r="L5" i="24"/>
  <c r="K5" i="24"/>
  <c r="J5" i="24"/>
  <c r="I5" i="24"/>
  <c r="H5" i="24"/>
  <c r="G5" i="24"/>
  <c r="F5" i="24"/>
  <c r="E5" i="24"/>
  <c r="G253" i="22"/>
  <c r="G252" i="22"/>
  <c r="G251" i="22"/>
  <c r="G250" i="22"/>
  <c r="G249" i="22"/>
  <c r="G248" i="22"/>
  <c r="G247"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31" i="22"/>
  <c r="G30" i="22"/>
  <c r="G29" i="22"/>
  <c r="G28" i="22"/>
  <c r="G27" i="22"/>
  <c r="G26" i="22"/>
  <c r="G25" i="22"/>
  <c r="G24" i="22"/>
  <c r="G23" i="22"/>
  <c r="G22" i="22"/>
  <c r="G21" i="22"/>
  <c r="G20" i="22"/>
  <c r="G19" i="22"/>
  <c r="G18" i="22"/>
  <c r="G17" i="22"/>
  <c r="G16" i="22"/>
  <c r="G15" i="22"/>
  <c r="G14" i="22"/>
  <c r="G13" i="22"/>
  <c r="G12" i="22"/>
  <c r="G11" i="22"/>
  <c r="C4" i="22"/>
  <c r="G10" i="22"/>
  <c r="B257" i="22" l="1"/>
  <c r="B256" i="22"/>
  <c r="B255" i="22"/>
  <c r="B254" i="22"/>
  <c r="I226" i="22"/>
  <c r="A225" i="22"/>
  <c r="B228" i="22"/>
  <c r="B224" i="22"/>
  <c r="B220" i="22"/>
  <c r="B216" i="22"/>
  <c r="B212" i="22"/>
  <c r="D893" i="24" s="1"/>
  <c r="B208" i="22"/>
  <c r="B204" i="22"/>
  <c r="B241" i="22"/>
  <c r="B237" i="22"/>
  <c r="B233" i="22"/>
  <c r="B201" i="22"/>
  <c r="B197" i="22"/>
  <c r="B242" i="22"/>
  <c r="B189" i="22"/>
  <c r="B244" i="22"/>
  <c r="B227" i="22"/>
  <c r="B223" i="22"/>
  <c r="B219" i="22"/>
  <c r="B215" i="22"/>
  <c r="B211" i="22"/>
  <c r="D971" i="24" s="1"/>
  <c r="B207" i="22"/>
  <c r="B203" i="22"/>
  <c r="B240" i="22"/>
  <c r="B236" i="22"/>
  <c r="B232" i="22"/>
  <c r="B200" i="22"/>
  <c r="B196" i="22"/>
  <c r="B193" i="22"/>
  <c r="D934" i="24" s="1"/>
  <c r="B188" i="22"/>
  <c r="B243" i="22"/>
  <c r="B230" i="22"/>
  <c r="B226" i="22"/>
  <c r="B222" i="22"/>
  <c r="B218" i="22"/>
  <c r="B214" i="22"/>
  <c r="B210" i="22"/>
  <c r="B206" i="22"/>
  <c r="B239" i="22"/>
  <c r="B235" i="22"/>
  <c r="B231" i="22"/>
  <c r="B199" i="22"/>
  <c r="B195" i="22"/>
  <c r="B192" i="22"/>
  <c r="B187" i="22"/>
  <c r="B185" i="22"/>
  <c r="B229" i="22"/>
  <c r="B225" i="22"/>
  <c r="B221" i="22"/>
  <c r="B217" i="22"/>
  <c r="B213" i="22"/>
  <c r="B209" i="22"/>
  <c r="B205" i="22"/>
  <c r="B238" i="22"/>
  <c r="B234" i="22"/>
  <c r="B202" i="22"/>
  <c r="B198" i="22"/>
  <c r="B194" i="22"/>
  <c r="D935" i="24" s="1"/>
  <c r="B190" i="22"/>
  <c r="B191" i="22"/>
  <c r="B186" i="22"/>
  <c r="D924" i="24" s="1"/>
  <c r="B184" i="22"/>
  <c r="B260" i="22"/>
  <c r="D7" i="1" s="1"/>
  <c r="B183" i="22"/>
  <c r="B95" i="22"/>
  <c r="B80" i="22"/>
  <c r="B60" i="22"/>
  <c r="B65" i="22"/>
  <c r="L603" i="24" s="1"/>
  <c r="B13" i="22"/>
  <c r="B15" i="1" s="1"/>
  <c r="B173" i="22"/>
  <c r="B32" i="1" s="1"/>
  <c r="B249" i="22"/>
  <c r="B92" i="22"/>
  <c r="B77" i="22"/>
  <c r="B172" i="22"/>
  <c r="B29" i="1" s="1"/>
  <c r="B124" i="22"/>
  <c r="B70" i="22"/>
  <c r="B15" i="22"/>
  <c r="B17" i="1" s="1"/>
  <c r="B108" i="22"/>
  <c r="H1" i="24" s="1"/>
  <c r="B93" i="22"/>
  <c r="B102" i="22"/>
  <c r="B137" i="22"/>
  <c r="D853" i="24" s="1"/>
  <c r="B79" i="22"/>
  <c r="B63" i="22"/>
  <c r="J403" i="24" s="1"/>
  <c r="B171" i="22"/>
  <c r="B24" i="1" s="1"/>
  <c r="B105" i="22"/>
  <c r="B106" i="22"/>
  <c r="D46" i="24" s="1"/>
  <c r="B58" i="22"/>
  <c r="E403" i="24" s="1"/>
  <c r="B91" i="22"/>
  <c r="D468" i="24" s="1"/>
  <c r="B11" i="22"/>
  <c r="B11" i="1" s="1"/>
  <c r="B67" i="22"/>
  <c r="B100" i="22"/>
  <c r="B56" i="22"/>
  <c r="D7" i="24" s="1"/>
  <c r="B85" i="22"/>
  <c r="B17" i="22"/>
  <c r="B19" i="1" s="1"/>
  <c r="B69" i="22"/>
  <c r="B61" i="22"/>
  <c r="B29" i="22"/>
  <c r="B36" i="1" s="1"/>
  <c r="B121" i="22"/>
  <c r="B138" i="22"/>
  <c r="B21" i="22"/>
  <c r="B26" i="1" s="1"/>
  <c r="B130" i="22"/>
  <c r="B164" i="22"/>
  <c r="B14" i="22"/>
  <c r="B16" i="1" s="1"/>
  <c r="B75" i="22"/>
  <c r="B103" i="22"/>
  <c r="B59" i="22"/>
  <c r="B84" i="22"/>
  <c r="B250" i="22"/>
  <c r="B73" i="22"/>
  <c r="B101" i="22"/>
  <c r="B82" i="22"/>
  <c r="B74" i="22"/>
  <c r="D447" i="24" s="1"/>
  <c r="B94" i="22"/>
  <c r="B115" i="22"/>
  <c r="B140" i="22"/>
  <c r="D855" i="24" s="1"/>
  <c r="B154" i="22"/>
  <c r="D5" i="1" s="1"/>
  <c r="B10" i="22"/>
  <c r="B8" i="1" s="1"/>
  <c r="B62" i="22"/>
  <c r="I689" i="24" s="1"/>
  <c r="B87" i="22"/>
  <c r="B107" i="22"/>
  <c r="B19" i="22"/>
  <c r="B21" i="1" s="1"/>
  <c r="B76" i="22"/>
  <c r="B96" i="22"/>
  <c r="B12" i="22"/>
  <c r="B14" i="1" s="1"/>
  <c r="B68" i="22"/>
  <c r="O403" i="24" s="1"/>
  <c r="B89" i="22"/>
  <c r="B247" i="22"/>
  <c r="B252" i="22"/>
  <c r="B57" i="22"/>
  <c r="B78" i="22"/>
  <c r="B26" i="22"/>
  <c r="B33" i="1" s="1"/>
  <c r="B132" i="22"/>
  <c r="B122" i="22"/>
  <c r="B182" i="22"/>
  <c r="B181" i="22"/>
  <c r="B176" i="22"/>
  <c r="B8" i="22"/>
  <c r="B150" i="22"/>
  <c r="B54" i="22"/>
  <c r="B109" i="22"/>
  <c r="B119" i="22"/>
  <c r="B31" i="22"/>
  <c r="B38" i="1" s="1"/>
  <c r="B248" i="22"/>
  <c r="B90" i="22"/>
  <c r="B86" i="22"/>
  <c r="B98" i="22"/>
  <c r="B251" i="22"/>
  <c r="B97" i="22"/>
  <c r="B81" i="22"/>
  <c r="B64" i="22"/>
  <c r="B16" i="22"/>
  <c r="B18" i="1" s="1"/>
  <c r="B104" i="22"/>
  <c r="B88" i="22"/>
  <c r="B72" i="22"/>
  <c r="B55" i="22"/>
  <c r="B253" i="22"/>
  <c r="B99" i="22"/>
  <c r="B83" i="22"/>
  <c r="B66" i="22"/>
  <c r="B18" i="22"/>
  <c r="B20" i="1" s="1"/>
  <c r="B30" i="22"/>
  <c r="B37" i="1" s="1"/>
  <c r="B25" i="22"/>
  <c r="B31" i="1" s="1"/>
  <c r="B123" i="22"/>
  <c r="B120" i="22"/>
  <c r="D938" i="24" s="1"/>
  <c r="B113" i="22"/>
  <c r="D408" i="24" s="1"/>
  <c r="B110" i="22"/>
  <c r="B143" i="22"/>
  <c r="B145" i="22"/>
  <c r="B159" i="22"/>
  <c r="B153" i="22"/>
  <c r="B5" i="1" s="1"/>
  <c r="B48" i="22"/>
  <c r="B22" i="22"/>
  <c r="B27" i="1" s="1"/>
  <c r="B20" i="22"/>
  <c r="B25" i="1" s="1"/>
  <c r="B136" i="22"/>
  <c r="B126" i="22"/>
  <c r="B135" i="22"/>
  <c r="B128" i="22"/>
  <c r="B144" i="22"/>
  <c r="B146" i="22"/>
  <c r="B152" i="22"/>
  <c r="B166" i="22"/>
  <c r="B23" i="22"/>
  <c r="B28" i="1" s="1"/>
  <c r="B27" i="22"/>
  <c r="B34" i="1" s="1"/>
  <c r="B24" i="22"/>
  <c r="B30" i="1" s="1"/>
  <c r="B125" i="22"/>
  <c r="B112" i="22"/>
  <c r="B131" i="22"/>
  <c r="D993" i="24" s="1"/>
  <c r="B127" i="22"/>
  <c r="B114" i="22"/>
  <c r="B139" i="22"/>
  <c r="B9" i="22"/>
  <c r="B149" i="22"/>
  <c r="B155" i="22"/>
  <c r="B7" i="1" s="1"/>
  <c r="B160" i="22"/>
  <c r="B162" i="22"/>
  <c r="B3" i="1" s="1"/>
  <c r="B179" i="22"/>
  <c r="B28" i="22"/>
  <c r="B35" i="1" s="1"/>
  <c r="B71" i="22"/>
  <c r="B111" i="22"/>
  <c r="B134" i="22"/>
  <c r="B116" i="22"/>
  <c r="B129" i="22"/>
  <c r="B117" i="22"/>
  <c r="B133" i="22"/>
  <c r="B118" i="22"/>
  <c r="B246" i="22"/>
  <c r="B147" i="22"/>
  <c r="D892" i="24" s="1"/>
  <c r="B148" i="22"/>
  <c r="B141" i="22"/>
  <c r="B142" i="22"/>
  <c r="B151" i="22"/>
  <c r="B163" i="22"/>
  <c r="B156" i="22"/>
  <c r="B10" i="1" s="1"/>
  <c r="B157" i="22"/>
  <c r="B13" i="1" s="1"/>
  <c r="B168" i="22"/>
  <c r="B180" i="22"/>
  <c r="B161" i="22"/>
  <c r="B2" i="1" s="1"/>
  <c r="B167" i="22"/>
  <c r="B174" i="22"/>
  <c r="B165" i="22"/>
  <c r="B158" i="22"/>
  <c r="B23" i="1" s="1"/>
  <c r="B259" i="22"/>
  <c r="B32" i="22"/>
  <c r="B177" i="22"/>
  <c r="B175" i="22"/>
  <c r="B169" i="22"/>
  <c r="B170" i="22"/>
  <c r="B178" i="22"/>
  <c r="D50" i="24" l="1"/>
  <c r="D812" i="24"/>
  <c r="I227" i="22"/>
  <c r="A226" i="22"/>
  <c r="D219" i="24"/>
  <c r="D981" i="24"/>
  <c r="D698" i="24"/>
  <c r="D953" i="24"/>
  <c r="D992" i="24"/>
  <c r="D952" i="24"/>
  <c r="D955" i="24"/>
  <c r="D994" i="24"/>
  <c r="D956" i="24"/>
  <c r="N972" i="24"/>
  <c r="N925" i="24"/>
  <c r="D982" i="24"/>
  <c r="D937" i="24"/>
  <c r="K972" i="24"/>
  <c r="K925" i="24"/>
  <c r="Q446" i="24"/>
  <c r="Q972" i="24"/>
  <c r="Q925" i="24"/>
  <c r="D991" i="24"/>
  <c r="D951" i="24"/>
  <c r="D998" i="24"/>
  <c r="D963" i="24"/>
  <c r="M972" i="24"/>
  <c r="M925" i="24"/>
  <c r="D810" i="24"/>
  <c r="D979" i="24"/>
  <c r="D932" i="24"/>
  <c r="D958" i="24"/>
  <c r="D961" i="24"/>
  <c r="D996" i="24"/>
  <c r="D977" i="24"/>
  <c r="D930" i="24"/>
  <c r="D945" i="24"/>
  <c r="D987" i="24"/>
  <c r="D959" i="24"/>
  <c r="D941" i="24"/>
  <c r="D936" i="24"/>
  <c r="D985" i="24"/>
  <c r="D943" i="24"/>
  <c r="I972" i="24"/>
  <c r="I925" i="24"/>
  <c r="D404" i="24"/>
  <c r="D973" i="24"/>
  <c r="D926" i="24"/>
  <c r="D997" i="24"/>
  <c r="D986" i="24"/>
  <c r="D944" i="24"/>
  <c r="D962" i="24"/>
  <c r="H925" i="24"/>
  <c r="H972" i="24"/>
  <c r="D990" i="24"/>
  <c r="D950" i="24"/>
  <c r="D1000" i="24"/>
  <c r="D967" i="24"/>
  <c r="L925" i="24"/>
  <c r="L972" i="24"/>
  <c r="D978" i="24"/>
  <c r="D931" i="24"/>
  <c r="F47" i="24"/>
  <c r="F972" i="24"/>
  <c r="F925" i="24"/>
  <c r="D983" i="24"/>
  <c r="D939" i="24"/>
  <c r="D976" i="24"/>
  <c r="D929" i="24"/>
  <c r="D965" i="24"/>
  <c r="D946" i="24"/>
  <c r="D980" i="24"/>
  <c r="D933" i="24"/>
  <c r="D975" i="24"/>
  <c r="D928" i="24"/>
  <c r="D964" i="24"/>
  <c r="D947" i="24"/>
  <c r="D988" i="24"/>
  <c r="D999" i="24"/>
  <c r="D948" i="24"/>
  <c r="D966" i="24"/>
  <c r="D974" i="24"/>
  <c r="D927" i="24"/>
  <c r="D1001" i="24"/>
  <c r="D968" i="24"/>
  <c r="D989" i="24"/>
  <c r="D949" i="24"/>
  <c r="D954" i="24"/>
  <c r="D995" i="24"/>
  <c r="D984" i="24"/>
  <c r="D940" i="24"/>
  <c r="D957" i="24"/>
  <c r="D972" i="24"/>
  <c r="D925" i="24"/>
  <c r="O972" i="24"/>
  <c r="O925" i="24"/>
  <c r="P972" i="24"/>
  <c r="P925" i="24"/>
  <c r="E972" i="24"/>
  <c r="E925" i="24"/>
  <c r="J972" i="24"/>
  <c r="J925" i="24"/>
  <c r="D942" i="24"/>
  <c r="D960" i="24"/>
  <c r="G925" i="24"/>
  <c r="G972" i="24"/>
  <c r="Q650" i="24"/>
  <c r="Q47" i="24"/>
  <c r="D27" i="24"/>
  <c r="Q689" i="24"/>
  <c r="D49" i="24"/>
  <c r="D502" i="24"/>
  <c r="D212" i="24"/>
  <c r="Q403" i="24"/>
  <c r="D20" i="24"/>
  <c r="D654" i="24"/>
  <c r="Q603" i="24"/>
  <c r="Q485" i="24"/>
  <c r="D214" i="24"/>
  <c r="D470" i="24"/>
  <c r="K849" i="24"/>
  <c r="K803" i="24"/>
  <c r="K888" i="24"/>
  <c r="D919" i="24"/>
  <c r="D902" i="24"/>
  <c r="D809" i="24"/>
  <c r="D32" i="24"/>
  <c r="D22" i="24"/>
  <c r="D629" i="24"/>
  <c r="D906" i="24"/>
  <c r="D870" i="24"/>
  <c r="D829" i="24"/>
  <c r="D808" i="24"/>
  <c r="D463" i="24"/>
  <c r="D863" i="24"/>
  <c r="D822" i="24"/>
  <c r="D899" i="24"/>
  <c r="D816" i="24"/>
  <c r="D895" i="24"/>
  <c r="D857" i="24"/>
  <c r="N403" i="24"/>
  <c r="N849" i="24"/>
  <c r="N888" i="24"/>
  <c r="N803" i="24"/>
  <c r="D209" i="24"/>
  <c r="D484" i="24"/>
  <c r="D887" i="24"/>
  <c r="D815" i="24"/>
  <c r="D894" i="24"/>
  <c r="D856" i="24"/>
  <c r="F403" i="24"/>
  <c r="F803" i="24"/>
  <c r="F849" i="24"/>
  <c r="F888" i="24"/>
  <c r="F8" i="24"/>
  <c r="F689" i="24"/>
  <c r="D630" i="24"/>
  <c r="D871" i="24"/>
  <c r="D830" i="24"/>
  <c r="D907" i="24"/>
  <c r="D628" i="24"/>
  <c r="D905" i="24"/>
  <c r="D828" i="24"/>
  <c r="D869" i="24"/>
  <c r="D865" i="24"/>
  <c r="D880" i="24"/>
  <c r="D649" i="24"/>
  <c r="D848" i="24"/>
  <c r="D614" i="24"/>
  <c r="D814" i="24"/>
  <c r="D716" i="24"/>
  <c r="D901" i="24"/>
  <c r="D916" i="24"/>
  <c r="D841" i="24"/>
  <c r="D824" i="24"/>
  <c r="D882" i="24"/>
  <c r="D866" i="24"/>
  <c r="D843" i="24"/>
  <c r="D825" i="24"/>
  <c r="D665" i="24"/>
  <c r="D881" i="24"/>
  <c r="D864" i="24"/>
  <c r="D859" i="24"/>
  <c r="D818" i="24"/>
  <c r="D876" i="24"/>
  <c r="D836" i="24"/>
  <c r="D613" i="24"/>
  <c r="D813" i="24"/>
  <c r="D642" i="24"/>
  <c r="D897" i="24"/>
  <c r="D820" i="24"/>
  <c r="D861" i="24"/>
  <c r="I47" i="24"/>
  <c r="I888" i="24"/>
  <c r="I803" i="24"/>
  <c r="I849" i="24"/>
  <c r="Q888" i="24"/>
  <c r="Q803" i="24"/>
  <c r="Q849" i="24"/>
  <c r="D900" i="24"/>
  <c r="D915" i="24"/>
  <c r="D635" i="24"/>
  <c r="D835" i="24"/>
  <c r="D912" i="24"/>
  <c r="D838" i="24"/>
  <c r="D877" i="24"/>
  <c r="D909" i="24"/>
  <c r="D832" i="24"/>
  <c r="D873" i="24"/>
  <c r="D429" i="24"/>
  <c r="D917" i="24"/>
  <c r="D879" i="24"/>
  <c r="D914" i="24"/>
  <c r="D840" i="24"/>
  <c r="D851" i="24"/>
  <c r="D890" i="24"/>
  <c r="D805" i="24"/>
  <c r="D721" i="24"/>
  <c r="D921" i="24"/>
  <c r="D884" i="24"/>
  <c r="D845" i="24"/>
  <c r="D867" i="24"/>
  <c r="D826" i="24"/>
  <c r="D903" i="24"/>
  <c r="D402" i="24"/>
  <c r="D802" i="24"/>
  <c r="D831" i="24"/>
  <c r="D872" i="24"/>
  <c r="D908" i="24"/>
  <c r="D31" i="24"/>
  <c r="D875" i="24"/>
  <c r="D896" i="24"/>
  <c r="D858" i="24"/>
  <c r="D834" i="24"/>
  <c r="D911" i="24"/>
  <c r="D817" i="24"/>
  <c r="D446" i="24"/>
  <c r="D888" i="24"/>
  <c r="D803" i="24"/>
  <c r="D849" i="24"/>
  <c r="O485" i="24"/>
  <c r="O849" i="24"/>
  <c r="O803" i="24"/>
  <c r="O888" i="24"/>
  <c r="D889" i="24"/>
  <c r="D850" i="24"/>
  <c r="D804" i="24"/>
  <c r="D913" i="24"/>
  <c r="D839" i="24"/>
  <c r="D878" i="24"/>
  <c r="D862" i="24"/>
  <c r="D898" i="24"/>
  <c r="D821" i="24"/>
  <c r="H47" i="24"/>
  <c r="H803" i="24"/>
  <c r="H888" i="24"/>
  <c r="H849" i="24"/>
  <c r="D827" i="24"/>
  <c r="D904" i="24"/>
  <c r="D868" i="24"/>
  <c r="D720" i="24"/>
  <c r="D883" i="24"/>
  <c r="D920" i="24"/>
  <c r="D844" i="24"/>
  <c r="D220" i="24"/>
  <c r="L8" i="24"/>
  <c r="L888" i="24"/>
  <c r="L803" i="24"/>
  <c r="L849" i="24"/>
  <c r="D718" i="24"/>
  <c r="D918" i="24"/>
  <c r="D611" i="24"/>
  <c r="D811" i="24"/>
  <c r="D806" i="24"/>
  <c r="D852" i="24"/>
  <c r="D655" i="24"/>
  <c r="D854" i="24"/>
  <c r="D407" i="24"/>
  <c r="D807" i="24"/>
  <c r="D59" i="24"/>
  <c r="D450" i="24"/>
  <c r="D488" i="24"/>
  <c r="D891" i="24"/>
  <c r="D842" i="24"/>
  <c r="D823" i="24"/>
  <c r="M650" i="24"/>
  <c r="M888" i="24"/>
  <c r="M803" i="24"/>
  <c r="M849" i="24"/>
  <c r="D874" i="24"/>
  <c r="D910" i="24"/>
  <c r="D833" i="24"/>
  <c r="P47" i="24"/>
  <c r="P803" i="24"/>
  <c r="P888" i="24"/>
  <c r="P849" i="24"/>
  <c r="E650" i="24"/>
  <c r="E888" i="24"/>
  <c r="E803" i="24"/>
  <c r="E849" i="24"/>
  <c r="J603" i="24"/>
  <c r="J849" i="24"/>
  <c r="J888" i="24"/>
  <c r="J803" i="24"/>
  <c r="D819" i="24"/>
  <c r="D860" i="24"/>
  <c r="D837" i="24"/>
  <c r="G8" i="24"/>
  <c r="G849" i="24"/>
  <c r="G803" i="24"/>
  <c r="G888" i="24"/>
  <c r="D228" i="24"/>
  <c r="D223" i="24"/>
  <c r="D51" i="24"/>
  <c r="D719" i="24"/>
  <c r="D453" i="24"/>
  <c r="D56" i="24"/>
  <c r="D17" i="24"/>
  <c r="D662" i="24"/>
  <c r="J650" i="24"/>
  <c r="F485" i="24"/>
  <c r="D441" i="24"/>
  <c r="D421" i="24"/>
  <c r="I203" i="24"/>
  <c r="Q8" i="24"/>
  <c r="D70" i="24"/>
  <c r="D650" i="24"/>
  <c r="D410" i="24"/>
  <c r="F603" i="24"/>
  <c r="D38" i="24"/>
  <c r="D12" i="24"/>
  <c r="D695" i="24"/>
  <c r="D53" i="24"/>
  <c r="D14" i="24"/>
  <c r="N689" i="24"/>
  <c r="N485" i="24"/>
  <c r="D15" i="24"/>
  <c r="D455" i="24"/>
  <c r="D61" i="24"/>
  <c r="D9" i="24"/>
  <c r="D204" i="24"/>
  <c r="D486" i="24"/>
  <c r="D10" i="24"/>
  <c r="D663" i="24"/>
  <c r="D205" i="24"/>
  <c r="D621" i="24"/>
  <c r="D475" i="24"/>
  <c r="D494" i="24"/>
  <c r="D639" i="24"/>
  <c r="D461" i="24"/>
  <c r="D679" i="24"/>
  <c r="D66" i="24"/>
  <c r="D221" i="24"/>
  <c r="D472" i="24"/>
  <c r="D431" i="24"/>
  <c r="D633" i="24"/>
  <c r="D710" i="24"/>
  <c r="D675" i="24"/>
  <c r="D504" i="24"/>
  <c r="D54" i="24"/>
  <c r="D232" i="24"/>
  <c r="P689" i="24"/>
  <c r="P403" i="24"/>
  <c r="P603" i="24"/>
  <c r="D226" i="24"/>
  <c r="E47" i="24"/>
  <c r="E446" i="24"/>
  <c r="E485" i="24"/>
  <c r="J446" i="24"/>
  <c r="J485" i="24"/>
  <c r="J47" i="24"/>
  <c r="J689" i="24"/>
  <c r="J8" i="24"/>
  <c r="D29" i="24"/>
  <c r="D661" i="24"/>
  <c r="D434" i="24"/>
  <c r="D419" i="24"/>
  <c r="D637" i="24"/>
  <c r="G47" i="24"/>
  <c r="G603" i="24"/>
  <c r="G446" i="24"/>
  <c r="G689" i="24"/>
  <c r="E603" i="24"/>
  <c r="D459" i="24"/>
  <c r="K689" i="24"/>
  <c r="K47" i="24"/>
  <c r="D609" i="24"/>
  <c r="D77" i="24"/>
  <c r="F650" i="24"/>
  <c r="F446" i="24"/>
  <c r="D23" i="24"/>
  <c r="D48" i="24"/>
  <c r="D696" i="24"/>
  <c r="D456" i="24"/>
  <c r="H403" i="24"/>
  <c r="H603" i="24"/>
  <c r="D627" i="24"/>
  <c r="D26" i="24"/>
  <c r="D218" i="24"/>
  <c r="D704" i="24"/>
  <c r="D500" i="24"/>
  <c r="D67" i="24"/>
  <c r="D669" i="24"/>
  <c r="D711" i="24"/>
  <c r="H689" i="24"/>
  <c r="H8" i="24"/>
  <c r="H485" i="24"/>
  <c r="D231" i="24"/>
  <c r="D8" i="24"/>
  <c r="D203" i="24"/>
  <c r="D689" i="24"/>
  <c r="D485" i="24"/>
  <c r="D403" i="24"/>
  <c r="O446" i="24"/>
  <c r="O8" i="24"/>
  <c r="D514" i="24"/>
  <c r="D41" i="24"/>
  <c r="D80" i="24"/>
  <c r="D480" i="24"/>
  <c r="D645" i="24"/>
  <c r="D684" i="24"/>
  <c r="L485" i="24"/>
  <c r="L403" i="24"/>
  <c r="L446" i="24"/>
  <c r="D659" i="24"/>
  <c r="O689" i="24"/>
  <c r="H650" i="24"/>
  <c r="O603" i="24"/>
  <c r="L650" i="24"/>
  <c r="D427" i="24"/>
  <c r="L689" i="24"/>
  <c r="D432" i="24"/>
  <c r="D492" i="24"/>
  <c r="O47" i="24"/>
  <c r="H446" i="24"/>
  <c r="L47" i="24"/>
  <c r="D28" i="24"/>
  <c r="D65" i="24"/>
  <c r="D451" i="24"/>
  <c r="D36" i="24"/>
  <c r="E689" i="24"/>
  <c r="E8" i="24"/>
  <c r="D619" i="24"/>
  <c r="G485" i="24"/>
  <c r="G403" i="24"/>
  <c r="G650" i="24"/>
  <c r="D19" i="24"/>
  <c r="K403" i="24"/>
  <c r="D656" i="24"/>
  <c r="P8" i="24"/>
  <c r="D68" i="24"/>
  <c r="D75" i="24"/>
  <c r="D208" i="24"/>
  <c r="D230" i="24"/>
  <c r="D216" i="24"/>
  <c r="D63" i="24"/>
  <c r="D207" i="24"/>
  <c r="D616" i="24"/>
  <c r="D491" i="24"/>
  <c r="N446" i="24"/>
  <c r="N8" i="24"/>
  <c r="N603" i="24"/>
  <c r="D42" i="24"/>
  <c r="D81" i="24"/>
  <c r="D416" i="24"/>
  <c r="D658" i="24"/>
  <c r="D211" i="24"/>
  <c r="N47" i="24"/>
  <c r="D71" i="24"/>
  <c r="D690" i="24"/>
  <c r="D651" i="24"/>
  <c r="D604" i="24"/>
  <c r="D713" i="24"/>
  <c r="D436" i="24"/>
  <c r="D507" i="24"/>
  <c r="D30" i="24"/>
  <c r="D69" i="24"/>
  <c r="N650" i="24"/>
  <c r="D222" i="24"/>
  <c r="D58" i="24"/>
  <c r="D4" i="24"/>
  <c r="P446" i="24"/>
  <c r="P650" i="24"/>
  <c r="P485" i="24"/>
  <c r="D620" i="24"/>
  <c r="D13" i="24"/>
  <c r="D493" i="24"/>
  <c r="D52" i="24"/>
  <c r="D460" i="24"/>
  <c r="D420" i="24"/>
  <c r="D79" i="24"/>
  <c r="D40" i="24"/>
  <c r="D24" i="24"/>
  <c r="D11" i="24"/>
  <c r="D206" i="24"/>
  <c r="I403" i="24"/>
  <c r="I650" i="24"/>
  <c r="I485" i="24"/>
  <c r="I446" i="24"/>
  <c r="D617" i="24"/>
  <c r="D505" i="24"/>
  <c r="D634" i="24"/>
  <c r="D417" i="24"/>
  <c r="D603" i="24"/>
  <c r="D697" i="24"/>
  <c r="I8" i="24"/>
  <c r="D676" i="24"/>
  <c r="D473" i="24"/>
  <c r="I603" i="24"/>
  <c r="O650" i="24"/>
  <c r="D47" i="24"/>
  <c r="D612" i="24"/>
  <c r="D610" i="24"/>
  <c r="K446" i="24"/>
  <c r="D699" i="24"/>
  <c r="D622" i="24"/>
  <c r="D683" i="24"/>
  <c r="D625" i="24"/>
  <c r="D615" i="24"/>
  <c r="K8" i="24"/>
  <c r="D424" i="24"/>
  <c r="D624" i="24"/>
  <c r="D418" i="24"/>
  <c r="D618" i="24"/>
  <c r="D626" i="24"/>
  <c r="D623" i="24"/>
  <c r="D422" i="24"/>
  <c r="D605" i="24"/>
  <c r="D685" i="24"/>
  <c r="K650" i="24"/>
  <c r="D487" i="24"/>
  <c r="M603" i="24"/>
  <c r="D233" i="24"/>
  <c r="M689" i="24"/>
  <c r="C2" i="22"/>
  <c r="K485" i="24"/>
  <c r="D490" i="24"/>
  <c r="D702" i="24"/>
  <c r="D34" i="24"/>
  <c r="D708" i="24"/>
  <c r="D694" i="24"/>
  <c r="D515" i="24"/>
  <c r="D714" i="24"/>
  <c r="M403" i="24"/>
  <c r="D636" i="24"/>
  <c r="K603" i="24"/>
  <c r="D682" i="24"/>
  <c r="D680" i="24"/>
  <c r="D513" i="24"/>
  <c r="D405" i="24"/>
  <c r="D691" i="24"/>
  <c r="M446" i="24"/>
  <c r="D660" i="24"/>
  <c r="M47" i="24"/>
  <c r="D677" i="24"/>
  <c r="M8" i="24"/>
  <c r="D498" i="24"/>
  <c r="M485" i="24"/>
  <c r="D700" i="24"/>
  <c r="D608" i="24"/>
  <c r="D602" i="24"/>
  <c r="D213" i="24"/>
  <c r="D227" i="24"/>
  <c r="D715" i="24"/>
  <c r="D409" i="24"/>
  <c r="D74" i="24"/>
  <c r="D35" i="24"/>
  <c r="D215" i="24"/>
  <c r="D16" i="24"/>
  <c r="D37" i="24"/>
  <c r="D21" i="24"/>
  <c r="D76" i="24"/>
  <c r="D60" i="24"/>
  <c r="D62" i="24"/>
  <c r="D82" i="24"/>
  <c r="D43" i="24"/>
  <c r="D481" i="24"/>
  <c r="D646" i="24"/>
  <c r="D72" i="24"/>
  <c r="D499" i="24"/>
  <c r="D217" i="24"/>
  <c r="D426" i="24"/>
  <c r="D25" i="24"/>
  <c r="D64" i="24"/>
  <c r="D467" i="24"/>
  <c r="D703" i="24"/>
  <c r="D631" i="24"/>
  <c r="D673" i="24"/>
  <c r="D39" i="24"/>
  <c r="D55" i="24"/>
  <c r="D668" i="24"/>
  <c r="D652" i="24"/>
  <c r="D448" i="24"/>
  <c r="D33" i="24"/>
  <c r="D709" i="24"/>
  <c r="D229" i="24"/>
  <c r="D442" i="24"/>
  <c r="D681" i="24"/>
  <c r="D477" i="24"/>
  <c r="D414" i="24"/>
  <c r="D78" i="24"/>
  <c r="D466" i="24"/>
  <c r="D18" i="24"/>
  <c r="D57" i="24"/>
  <c r="D73" i="24"/>
  <c r="D657" i="24"/>
  <c r="D430" i="24"/>
  <c r="D632" i="24"/>
  <c r="D476" i="24"/>
  <c r="D688" i="24"/>
  <c r="D425" i="24"/>
  <c r="D667" i="24"/>
  <c r="D644" i="24"/>
  <c r="D210" i="24"/>
  <c r="D415" i="24"/>
  <c r="D440" i="24"/>
  <c r="D717" i="24"/>
  <c r="D512" i="24"/>
  <c r="D438" i="24"/>
  <c r="D412" i="24"/>
  <c r="D465" i="24"/>
  <c r="D666" i="24"/>
  <c r="D439" i="24"/>
  <c r="D641" i="24"/>
  <c r="D445" i="24"/>
  <c r="D225" i="24"/>
  <c r="D454" i="24"/>
  <c r="D701" i="24"/>
  <c r="D497" i="24"/>
  <c r="D433" i="24"/>
  <c r="D692" i="24"/>
  <c r="D643" i="24"/>
  <c r="D423" i="24"/>
  <c r="D511" i="24"/>
  <c r="D452" i="24"/>
  <c r="D607" i="24"/>
  <c r="D479" i="24"/>
  <c r="D640" i="24"/>
  <c r="D437" i="24"/>
  <c r="D508" i="24"/>
  <c r="D478" i="24"/>
  <c r="D464" i="24"/>
  <c r="D457" i="24"/>
  <c r="D670" i="24"/>
  <c r="D471" i="24"/>
  <c r="D674" i="24"/>
  <c r="D503" i="24"/>
  <c r="D495" i="24"/>
  <c r="D664" i="24"/>
  <c r="D510" i="24"/>
  <c r="D693" i="24"/>
  <c r="D509" i="24"/>
  <c r="D496" i="24"/>
  <c r="D638" i="24"/>
  <c r="D712" i="24"/>
  <c r="D506" i="24"/>
  <c r="D435" i="24"/>
  <c r="D474" i="24"/>
  <c r="D678" i="24"/>
  <c r="D406" i="24"/>
  <c r="D449" i="24"/>
  <c r="D606" i="24"/>
  <c r="D653" i="24"/>
  <c r="D489" i="24"/>
  <c r="D462" i="24"/>
  <c r="D428" i="24"/>
  <c r="D705" i="24"/>
  <c r="D501" i="24"/>
  <c r="D469" i="24"/>
  <c r="D458" i="24"/>
  <c r="D413" i="24"/>
  <c r="D411" i="24"/>
  <c r="D671" i="24"/>
  <c r="D706" i="24"/>
  <c r="D224" i="24"/>
  <c r="D707" i="24"/>
  <c r="D672" i="24"/>
  <c r="B893" i="24" l="1"/>
  <c r="P893" i="24" s="1"/>
  <c r="B998" i="24"/>
  <c r="B994" i="24"/>
  <c r="B989" i="24"/>
  <c r="B985" i="24"/>
  <c r="B981" i="24"/>
  <c r="B977" i="24"/>
  <c r="B968" i="24"/>
  <c r="B964" i="24"/>
  <c r="B960" i="24"/>
  <c r="B956" i="24"/>
  <c r="B952" i="24"/>
  <c r="B947" i="24"/>
  <c r="B943" i="24"/>
  <c r="B939" i="24"/>
  <c r="B935" i="24"/>
  <c r="B931" i="24"/>
  <c r="B927" i="24"/>
  <c r="B991" i="24"/>
  <c r="B978" i="24"/>
  <c r="B961" i="24"/>
  <c r="B953" i="24"/>
  <c r="B940" i="24"/>
  <c r="B1001" i="24"/>
  <c r="B997" i="24"/>
  <c r="B993" i="24"/>
  <c r="B988" i="24"/>
  <c r="B984" i="24"/>
  <c r="B980" i="24"/>
  <c r="B976" i="24"/>
  <c r="B967" i="24"/>
  <c r="B963" i="24"/>
  <c r="B959" i="24"/>
  <c r="B955" i="24"/>
  <c r="B951" i="24"/>
  <c r="B946" i="24"/>
  <c r="B942" i="24"/>
  <c r="B938" i="24"/>
  <c r="B934" i="24"/>
  <c r="B930" i="24"/>
  <c r="B995" i="24"/>
  <c r="B982" i="24"/>
  <c r="B965" i="24"/>
  <c r="B948" i="24"/>
  <c r="B936" i="24"/>
  <c r="B932" i="24"/>
  <c r="B1000" i="24"/>
  <c r="B996" i="24"/>
  <c r="B992" i="24"/>
  <c r="B987" i="24"/>
  <c r="B983" i="24"/>
  <c r="B979" i="24"/>
  <c r="B975" i="24"/>
  <c r="B966" i="24"/>
  <c r="B962" i="24"/>
  <c r="B958" i="24"/>
  <c r="B954" i="24"/>
  <c r="B949" i="24"/>
  <c r="B945" i="24"/>
  <c r="B941" i="24"/>
  <c r="B937" i="24"/>
  <c r="B933" i="24"/>
  <c r="B929" i="24"/>
  <c r="B999" i="24"/>
  <c r="B986" i="24"/>
  <c r="B974" i="24"/>
  <c r="B957" i="24"/>
  <c r="B944" i="24"/>
  <c r="B928" i="24"/>
  <c r="I228" i="22"/>
  <c r="A227" i="22"/>
  <c r="E203" i="24"/>
  <c r="B919" i="24"/>
  <c r="B909" i="24"/>
  <c r="B908" i="24"/>
  <c r="B905" i="24"/>
  <c r="B903" i="24"/>
  <c r="B902" i="24"/>
  <c r="B890" i="24"/>
  <c r="B884" i="24"/>
  <c r="B920" i="24"/>
  <c r="B917" i="24"/>
  <c r="B915" i="24"/>
  <c r="B911" i="24"/>
  <c r="B910" i="24"/>
  <c r="B906" i="24"/>
  <c r="B896" i="24"/>
  <c r="B895" i="24"/>
  <c r="B894" i="24"/>
  <c r="B892" i="24"/>
  <c r="B921" i="24"/>
  <c r="B918" i="24"/>
  <c r="B916" i="24"/>
  <c r="B913" i="24"/>
  <c r="B912" i="24"/>
  <c r="B897" i="24"/>
  <c r="B891" i="24"/>
  <c r="B883" i="24"/>
  <c r="B879" i="24"/>
  <c r="B907" i="24"/>
  <c r="B900" i="24"/>
  <c r="B880" i="24"/>
  <c r="B878" i="24"/>
  <c r="B874" i="24"/>
  <c r="B871" i="24"/>
  <c r="B865" i="24"/>
  <c r="B860" i="24"/>
  <c r="B855" i="24"/>
  <c r="B854" i="24"/>
  <c r="B853" i="24"/>
  <c r="B842" i="24"/>
  <c r="B914" i="24"/>
  <c r="B881" i="24"/>
  <c r="B870" i="24"/>
  <c r="B864" i="24"/>
  <c r="B861" i="24"/>
  <c r="B857" i="24"/>
  <c r="B851" i="24"/>
  <c r="B845" i="24"/>
  <c r="B844" i="24"/>
  <c r="B836" i="24"/>
  <c r="B901" i="24"/>
  <c r="B899" i="24"/>
  <c r="B898" i="24"/>
  <c r="B876" i="24"/>
  <c r="B875" i="24"/>
  <c r="B873" i="24"/>
  <c r="B872" i="24"/>
  <c r="B867" i="24"/>
  <c r="B866" i="24"/>
  <c r="B843" i="24"/>
  <c r="B841" i="24"/>
  <c r="B837" i="24"/>
  <c r="B869" i="24"/>
  <c r="B833" i="24"/>
  <c r="B832" i="24"/>
  <c r="B829" i="24"/>
  <c r="B826" i="24"/>
  <c r="B825" i="24"/>
  <c r="B822" i="24"/>
  <c r="B821" i="24"/>
  <c r="B877" i="24"/>
  <c r="B856" i="24"/>
  <c r="B852" i="24"/>
  <c r="B840" i="24"/>
  <c r="B828" i="24"/>
  <c r="B823" i="24"/>
  <c r="B815" i="24"/>
  <c r="B812" i="24"/>
  <c r="B839" i="24"/>
  <c r="B834" i="24"/>
  <c r="B882" i="24"/>
  <c r="B863" i="24"/>
  <c r="B862" i="24"/>
  <c r="B859" i="24"/>
  <c r="B858" i="24"/>
  <c r="B835" i="24"/>
  <c r="B831" i="24"/>
  <c r="B824" i="24"/>
  <c r="B811" i="24"/>
  <c r="B808" i="24"/>
  <c r="B838" i="24"/>
  <c r="B830" i="24"/>
  <c r="B813" i="24"/>
  <c r="B820" i="24"/>
  <c r="B818" i="24"/>
  <c r="B814" i="24"/>
  <c r="B817" i="24"/>
  <c r="B807" i="24"/>
  <c r="B810" i="24"/>
  <c r="B816" i="24"/>
  <c r="B809" i="24"/>
  <c r="B805" i="24"/>
  <c r="B819" i="24"/>
  <c r="B806" i="24"/>
  <c r="F203" i="24"/>
  <c r="D3" i="24"/>
  <c r="G203" i="24"/>
  <c r="B719" i="24"/>
  <c r="B720" i="24"/>
  <c r="B721" i="24"/>
  <c r="H203" i="24"/>
  <c r="B214" i="24"/>
  <c r="F214" i="24" s="1"/>
  <c r="B27" i="24"/>
  <c r="B504" i="24"/>
  <c r="B417" i="24"/>
  <c r="B501" i="24"/>
  <c r="B639" i="24"/>
  <c r="B452" i="24"/>
  <c r="B423" i="24"/>
  <c r="B710" i="24"/>
  <c r="B709" i="24"/>
  <c r="B638" i="24"/>
  <c r="B22" i="24"/>
  <c r="B228" i="24"/>
  <c r="B458" i="24"/>
  <c r="B81" i="24"/>
  <c r="B71" i="24"/>
  <c r="B677" i="24"/>
  <c r="B77" i="24"/>
  <c r="B437" i="24"/>
  <c r="B654" i="24"/>
  <c r="B60" i="24"/>
  <c r="B645" i="24"/>
  <c r="B412" i="24"/>
  <c r="B659" i="24"/>
  <c r="B608" i="24"/>
  <c r="B612" i="24"/>
  <c r="B616" i="24"/>
  <c r="B620" i="24"/>
  <c r="B624" i="24"/>
  <c r="B629" i="24"/>
  <c r="B609" i="24"/>
  <c r="B613" i="24"/>
  <c r="B617" i="24"/>
  <c r="B621" i="24"/>
  <c r="B625" i="24"/>
  <c r="B610" i="24"/>
  <c r="B614" i="24"/>
  <c r="B618" i="24"/>
  <c r="B622" i="24"/>
  <c r="B626" i="24"/>
  <c r="B611" i="24"/>
  <c r="B615" i="24"/>
  <c r="B619" i="24"/>
  <c r="B623" i="24"/>
  <c r="B628" i="24"/>
  <c r="B630" i="24"/>
  <c r="B664" i="24"/>
  <c r="B512" i="24"/>
  <c r="B69" i="24"/>
  <c r="B693" i="24"/>
  <c r="C5" i="22"/>
  <c r="B6" i="22" s="1"/>
  <c r="B490" i="24"/>
  <c r="B70" i="24"/>
  <c r="B422" i="24"/>
  <c r="B442" i="24"/>
  <c r="B217" i="24"/>
  <c r="B64" i="24"/>
  <c r="B683" i="24"/>
  <c r="B496" i="24"/>
  <c r="B480" i="24"/>
  <c r="B429" i="24"/>
  <c r="B476" i="24"/>
  <c r="B475" i="24"/>
  <c r="B712" i="24"/>
  <c r="B487" i="24"/>
  <c r="B12" i="24"/>
  <c r="B415" i="24"/>
  <c r="B513" i="24"/>
  <c r="B432" i="24"/>
  <c r="B233" i="24"/>
  <c r="B642" i="24"/>
  <c r="B708" i="24"/>
  <c r="B31" i="24"/>
  <c r="B205" i="24"/>
  <c r="B706" i="24"/>
  <c r="B73" i="24"/>
  <c r="B503" i="24"/>
  <c r="B717" i="24"/>
  <c r="B224" i="24"/>
  <c r="B634" i="24"/>
  <c r="B705" i="24"/>
  <c r="B75" i="24"/>
  <c r="B499" i="24"/>
  <c r="B510" i="24"/>
  <c r="B661" i="24"/>
  <c r="B210" i="24"/>
  <c r="B58" i="24"/>
  <c r="B34" i="24"/>
  <c r="B15" i="24"/>
  <c r="B714" i="24"/>
  <c r="B700" i="24"/>
  <c r="B491" i="24"/>
  <c r="B472" i="24"/>
  <c r="B79" i="24"/>
  <c r="B465" i="24"/>
  <c r="B431" i="24"/>
  <c r="B670" i="24"/>
  <c r="B449" i="24"/>
  <c r="B413" i="24"/>
  <c r="B408" i="24"/>
  <c r="B430" i="24"/>
  <c r="B505" i="24"/>
  <c r="B701" i="24"/>
  <c r="B32" i="24"/>
  <c r="B80" i="24"/>
  <c r="B40" i="24"/>
  <c r="B681" i="24"/>
  <c r="B33" i="24"/>
  <c r="B694" i="24"/>
  <c r="B232" i="24"/>
  <c r="B29" i="24"/>
  <c r="B459" i="24"/>
  <c r="B410" i="24"/>
  <c r="B702" i="24"/>
  <c r="B606" i="24"/>
  <c r="B36" i="24"/>
  <c r="B43" i="24"/>
  <c r="B50" i="24"/>
  <c r="B421" i="24"/>
  <c r="B62" i="24"/>
  <c r="B469" i="24"/>
  <c r="B494" i="24"/>
  <c r="B38" i="24"/>
  <c r="B220" i="24"/>
  <c r="B682" i="24"/>
  <c r="B212" i="24"/>
  <c r="B56" i="24"/>
  <c r="B225" i="24"/>
  <c r="B672" i="24"/>
  <c r="B54" i="24"/>
  <c r="B631" i="24"/>
  <c r="B19" i="24"/>
  <c r="B438" i="24"/>
  <c r="B11" i="24"/>
  <c r="B637" i="24"/>
  <c r="B17" i="24"/>
  <c r="B506" i="24"/>
  <c r="B507" i="24"/>
  <c r="B82" i="24"/>
  <c r="B74" i="24"/>
  <c r="B640" i="24"/>
  <c r="B216" i="24"/>
  <c r="B39" i="24"/>
  <c r="B495" i="24"/>
  <c r="B662" i="24"/>
  <c r="B466" i="24"/>
  <c r="B28" i="24"/>
  <c r="B418" i="24"/>
  <c r="B509" i="24"/>
  <c r="B691" i="24"/>
  <c r="B633" i="24"/>
  <c r="B425" i="24"/>
  <c r="B450" i="24"/>
  <c r="B692" i="24"/>
  <c r="B209" i="24"/>
  <c r="B666" i="24"/>
  <c r="B211" i="24"/>
  <c r="B462" i="24"/>
  <c r="B424" i="24"/>
  <c r="B419" i="24"/>
  <c r="B230" i="24"/>
  <c r="B660" i="24"/>
  <c r="B635" i="24"/>
  <c r="B451" i="24"/>
  <c r="B684" i="24"/>
  <c r="B78" i="24"/>
  <c r="B16" i="24"/>
  <c r="B219" i="24"/>
  <c r="B470" i="24"/>
  <c r="B668" i="24"/>
  <c r="B671" i="24"/>
  <c r="B68" i="24"/>
  <c r="B479" i="24"/>
  <c r="B55" i="24"/>
  <c r="B72" i="24"/>
  <c r="B440" i="24"/>
  <c r="B20" i="24"/>
  <c r="B59" i="24"/>
  <c r="B457" i="24"/>
  <c r="B439" i="24"/>
  <c r="B488" i="24"/>
  <c r="B467" i="24"/>
  <c r="B61" i="24"/>
  <c r="B655" i="24"/>
  <c r="B42" i="24"/>
  <c r="B57" i="24"/>
  <c r="B607" i="24"/>
  <c r="B696" i="24"/>
  <c r="B226" i="24"/>
  <c r="B436" i="24"/>
  <c r="B477" i="24"/>
  <c r="B636" i="24"/>
  <c r="B680" i="24"/>
  <c r="B460" i="24"/>
  <c r="B21" i="24"/>
  <c r="B674" i="24"/>
  <c r="B679" i="24"/>
  <c r="B63" i="24"/>
  <c r="B643" i="24"/>
  <c r="B18" i="24"/>
  <c r="B231" i="24"/>
  <c r="B703" i="24"/>
  <c r="B481" i="24"/>
  <c r="B37" i="24"/>
  <c r="B14" i="24"/>
  <c r="B678" i="24"/>
  <c r="B454" i="24"/>
  <c r="B663" i="24"/>
  <c r="B658" i="24"/>
  <c r="B435" i="24"/>
  <c r="B665" i="24"/>
  <c r="B406" i="24"/>
  <c r="B632" i="24"/>
  <c r="B502" i="24"/>
  <c r="B411" i="24"/>
  <c r="B420" i="24"/>
  <c r="B434" i="24"/>
  <c r="B229" i="24"/>
  <c r="B695" i="24"/>
  <c r="B208" i="24"/>
  <c r="B657" i="24"/>
  <c r="B409" i="24"/>
  <c r="B407" i="24"/>
  <c r="B222" i="24"/>
  <c r="D202" i="24"/>
  <c r="B707" i="24"/>
  <c r="B227" i="24"/>
  <c r="B455" i="24"/>
  <c r="B213" i="24"/>
  <c r="B441" i="24"/>
  <c r="B715" i="24"/>
  <c r="B76" i="24"/>
  <c r="B416" i="24"/>
  <c r="B713" i="24"/>
  <c r="B699" i="24"/>
  <c r="B461" i="24"/>
  <c r="B35" i="24"/>
  <c r="B10" i="24"/>
  <c r="B13" i="24"/>
  <c r="B51" i="24"/>
  <c r="B641" i="24"/>
  <c r="B489" i="24"/>
  <c r="B405" i="24"/>
  <c r="B67" i="24"/>
  <c r="B463" i="24"/>
  <c r="B673" i="24"/>
  <c r="B30" i="24"/>
  <c r="B221" i="24"/>
  <c r="B493" i="24"/>
  <c r="B215" i="24"/>
  <c r="B464" i="24"/>
  <c r="B498" i="24"/>
  <c r="B685" i="24"/>
  <c r="B24" i="24"/>
  <c r="B41" i="24"/>
  <c r="B716" i="24"/>
  <c r="B453" i="24"/>
  <c r="B698" i="24"/>
  <c r="B718" i="24"/>
  <c r="B23" i="24"/>
  <c r="B49" i="24"/>
  <c r="B652" i="24"/>
  <c r="B473" i="24"/>
  <c r="B471" i="24"/>
  <c r="B656" i="24"/>
  <c r="B667" i="24"/>
  <c r="B53" i="24"/>
  <c r="B426" i="24"/>
  <c r="B448" i="24"/>
  <c r="B646" i="24"/>
  <c r="B223" i="24"/>
  <c r="B52" i="24"/>
  <c r="B605" i="24"/>
  <c r="B644" i="24"/>
  <c r="B25" i="24"/>
  <c r="B675" i="24"/>
  <c r="B456" i="24"/>
  <c r="B676" i="24"/>
  <c r="B206" i="24"/>
  <c r="B653" i="24"/>
  <c r="B514" i="24"/>
  <c r="B511" i="24"/>
  <c r="B492" i="24"/>
  <c r="B711" i="24"/>
  <c r="B66" i="24"/>
  <c r="B515" i="24"/>
  <c r="B414" i="24"/>
  <c r="B433" i="24"/>
  <c r="B207" i="24"/>
  <c r="B474" i="24"/>
  <c r="B478" i="24"/>
  <c r="B428" i="24"/>
  <c r="B697" i="24"/>
  <c r="B508" i="24"/>
  <c r="B497" i="24"/>
  <c r="O893" i="24" l="1"/>
  <c r="E893" i="24"/>
  <c r="Q893" i="24"/>
  <c r="L893" i="24"/>
  <c r="H893" i="24"/>
  <c r="K893" i="24"/>
  <c r="G893" i="24"/>
  <c r="J893" i="24"/>
  <c r="F893" i="24"/>
  <c r="M893" i="24"/>
  <c r="N893" i="24"/>
  <c r="I893" i="24"/>
  <c r="I229" i="22"/>
  <c r="A228" i="22"/>
  <c r="E993" i="24"/>
  <c r="F993" i="24"/>
  <c r="K993" i="24"/>
  <c r="H993" i="24"/>
  <c r="I993" i="24"/>
  <c r="N993" i="24"/>
  <c r="O993" i="24"/>
  <c r="L993" i="24"/>
  <c r="M993" i="24"/>
  <c r="J993" i="24"/>
  <c r="P993" i="24"/>
  <c r="Q993" i="24"/>
  <c r="G993" i="24"/>
  <c r="Q938" i="24"/>
  <c r="N938" i="24"/>
  <c r="H938" i="24"/>
  <c r="I938" i="24"/>
  <c r="G938" i="24"/>
  <c r="L938" i="24"/>
  <c r="M938" i="24"/>
  <c r="F938" i="24"/>
  <c r="K938" i="24"/>
  <c r="P938" i="24"/>
  <c r="J938" i="24"/>
  <c r="O938" i="24"/>
  <c r="E938" i="24"/>
  <c r="O962" i="24"/>
  <c r="G962" i="24"/>
  <c r="J962" i="24"/>
  <c r="P962" i="24"/>
  <c r="F962" i="24"/>
  <c r="L962" i="24"/>
  <c r="K962" i="24"/>
  <c r="E962" i="24"/>
  <c r="M962" i="24"/>
  <c r="I962" i="24"/>
  <c r="H962" i="24"/>
  <c r="Q962" i="24"/>
  <c r="N962" i="24"/>
  <c r="P991" i="24"/>
  <c r="E991" i="24"/>
  <c r="Q991" i="24"/>
  <c r="M991" i="24"/>
  <c r="I991" i="24"/>
  <c r="F991" i="24"/>
  <c r="O991" i="24"/>
  <c r="G991" i="24"/>
  <c r="K991" i="24"/>
  <c r="J991" i="24"/>
  <c r="H991" i="24"/>
  <c r="N991" i="24"/>
  <c r="L991" i="24"/>
  <c r="O968" i="24"/>
  <c r="P968" i="24"/>
  <c r="J968" i="24"/>
  <c r="E968" i="24"/>
  <c r="N968" i="24"/>
  <c r="H968" i="24"/>
  <c r="M968" i="24"/>
  <c r="F968" i="24"/>
  <c r="L968" i="24"/>
  <c r="Q968" i="24"/>
  <c r="I968" i="24"/>
  <c r="G968" i="24"/>
  <c r="K968" i="24"/>
  <c r="J943" i="24"/>
  <c r="M943" i="24"/>
  <c r="F943" i="24"/>
  <c r="Q943" i="24"/>
  <c r="N943" i="24"/>
  <c r="L943" i="24"/>
  <c r="O943" i="24"/>
  <c r="I943" i="24"/>
  <c r="K943" i="24"/>
  <c r="P943" i="24"/>
  <c r="H943" i="24"/>
  <c r="E943" i="24"/>
  <c r="G943" i="24"/>
  <c r="O932" i="24"/>
  <c r="N932" i="24"/>
  <c r="M932" i="24"/>
  <c r="P932" i="24"/>
  <c r="L932" i="24"/>
  <c r="F932" i="24"/>
  <c r="E932" i="24"/>
  <c r="J932" i="24"/>
  <c r="H932" i="24"/>
  <c r="K932" i="24"/>
  <c r="I932" i="24"/>
  <c r="Q932" i="24"/>
  <c r="G932" i="24"/>
  <c r="L944" i="24"/>
  <c r="G944" i="24"/>
  <c r="F944" i="24"/>
  <c r="N944" i="24"/>
  <c r="K944" i="24"/>
  <c r="M944" i="24"/>
  <c r="J944" i="24"/>
  <c r="I944" i="24"/>
  <c r="P944" i="24"/>
  <c r="E944" i="24"/>
  <c r="H944" i="24"/>
  <c r="O944" i="24"/>
  <c r="Q944" i="24"/>
  <c r="O933" i="24"/>
  <c r="M933" i="24"/>
  <c r="H933" i="24"/>
  <c r="P933" i="24"/>
  <c r="J933" i="24"/>
  <c r="E933" i="24"/>
  <c r="N933" i="24"/>
  <c r="I933" i="24"/>
  <c r="Q933" i="24"/>
  <c r="L933" i="24"/>
  <c r="F933" i="24"/>
  <c r="G933" i="24"/>
  <c r="K933" i="24"/>
  <c r="L959" i="24"/>
  <c r="E959" i="24"/>
  <c r="Q959" i="24"/>
  <c r="K959" i="24"/>
  <c r="P959" i="24"/>
  <c r="G959" i="24"/>
  <c r="O959" i="24"/>
  <c r="I959" i="24"/>
  <c r="J959" i="24"/>
  <c r="N959" i="24"/>
  <c r="F959" i="24"/>
  <c r="H959" i="24"/>
  <c r="M959" i="24"/>
  <c r="L941" i="24"/>
  <c r="Q941" i="24"/>
  <c r="K941" i="24"/>
  <c r="E941" i="24"/>
  <c r="G941" i="24"/>
  <c r="O941" i="24"/>
  <c r="M941" i="24"/>
  <c r="P941" i="24"/>
  <c r="J941" i="24"/>
  <c r="I941" i="24"/>
  <c r="F941" i="24"/>
  <c r="H941" i="24"/>
  <c r="N941" i="24"/>
  <c r="N953" i="24"/>
  <c r="G953" i="24"/>
  <c r="K953" i="24"/>
  <c r="L953" i="24"/>
  <c r="E953" i="24"/>
  <c r="M953" i="24"/>
  <c r="J953" i="24"/>
  <c r="P953" i="24"/>
  <c r="Q953" i="24"/>
  <c r="O953" i="24"/>
  <c r="F953" i="24"/>
  <c r="I953" i="24"/>
  <c r="H953" i="24"/>
  <c r="P984" i="24"/>
  <c r="M984" i="24"/>
  <c r="E984" i="24"/>
  <c r="J984" i="24"/>
  <c r="F984" i="24"/>
  <c r="Q984" i="24"/>
  <c r="N984" i="24"/>
  <c r="I984" i="24"/>
  <c r="O984" i="24"/>
  <c r="L984" i="24"/>
  <c r="G984" i="24"/>
  <c r="K984" i="24"/>
  <c r="H984" i="24"/>
  <c r="K996" i="24"/>
  <c r="G996" i="24"/>
  <c r="N996" i="24"/>
  <c r="M996" i="24"/>
  <c r="L996" i="24"/>
  <c r="J996" i="24"/>
  <c r="I996" i="24"/>
  <c r="H996" i="24"/>
  <c r="P996" i="24"/>
  <c r="E996" i="24"/>
  <c r="F996" i="24"/>
  <c r="O996" i="24"/>
  <c r="Q996" i="24"/>
  <c r="O955" i="24"/>
  <c r="M955" i="24"/>
  <c r="E955" i="24"/>
  <c r="H955" i="24"/>
  <c r="F955" i="24"/>
  <c r="I955" i="24"/>
  <c r="J955" i="24"/>
  <c r="P955" i="24"/>
  <c r="Q955" i="24"/>
  <c r="L955" i="24"/>
  <c r="N955" i="24"/>
  <c r="K955" i="24"/>
  <c r="G955" i="24"/>
  <c r="G963" i="24"/>
  <c r="Q963" i="24"/>
  <c r="L963" i="24"/>
  <c r="N963" i="24"/>
  <c r="M963" i="24"/>
  <c r="O963" i="24"/>
  <c r="E963" i="24"/>
  <c r="F963" i="24"/>
  <c r="I963" i="24"/>
  <c r="H963" i="24"/>
  <c r="K963" i="24"/>
  <c r="P963" i="24"/>
  <c r="J963" i="24"/>
  <c r="Q994" i="24"/>
  <c r="F994" i="24"/>
  <c r="N994" i="24"/>
  <c r="J994" i="24"/>
  <c r="M994" i="24"/>
  <c r="K994" i="24"/>
  <c r="L994" i="24"/>
  <c r="H994" i="24"/>
  <c r="O994" i="24"/>
  <c r="P994" i="24"/>
  <c r="E994" i="24"/>
  <c r="I994" i="24"/>
  <c r="G994" i="24"/>
  <c r="P989" i="24"/>
  <c r="Q989" i="24"/>
  <c r="M989" i="24"/>
  <c r="I989" i="24"/>
  <c r="E989" i="24"/>
  <c r="O989" i="24"/>
  <c r="L989" i="24"/>
  <c r="J989" i="24"/>
  <c r="G989" i="24"/>
  <c r="F989" i="24"/>
  <c r="N989" i="24"/>
  <c r="K989" i="24"/>
  <c r="H989" i="24"/>
  <c r="Q967" i="24"/>
  <c r="K967" i="24"/>
  <c r="L967" i="24"/>
  <c r="O967" i="24"/>
  <c r="G967" i="24"/>
  <c r="I967" i="24"/>
  <c r="P967" i="24"/>
  <c r="F967" i="24"/>
  <c r="N967" i="24"/>
  <c r="H967" i="24"/>
  <c r="J967" i="24"/>
  <c r="M967" i="24"/>
  <c r="E967" i="24"/>
  <c r="Q975" i="24"/>
  <c r="N975" i="24"/>
  <c r="J975" i="24"/>
  <c r="F975" i="24"/>
  <c r="H975" i="24"/>
  <c r="M975" i="24"/>
  <c r="L975" i="24"/>
  <c r="G975" i="24"/>
  <c r="E975" i="24"/>
  <c r="P975" i="24"/>
  <c r="K975" i="24"/>
  <c r="I975" i="24"/>
  <c r="O975" i="24"/>
  <c r="Q961" i="24"/>
  <c r="J961" i="24"/>
  <c r="O961" i="24"/>
  <c r="F961" i="24"/>
  <c r="N961" i="24"/>
  <c r="E961" i="24"/>
  <c r="K961" i="24"/>
  <c r="I961" i="24"/>
  <c r="P961" i="24"/>
  <c r="M961" i="24"/>
  <c r="L961" i="24"/>
  <c r="H961" i="24"/>
  <c r="G961" i="24"/>
  <c r="O999" i="24"/>
  <c r="L999" i="24"/>
  <c r="H999" i="24"/>
  <c r="P999" i="24"/>
  <c r="E999" i="24"/>
  <c r="N999" i="24"/>
  <c r="K999" i="24"/>
  <c r="J999" i="24"/>
  <c r="G999" i="24"/>
  <c r="Q999" i="24"/>
  <c r="F999" i="24"/>
  <c r="I999" i="24"/>
  <c r="M999" i="24"/>
  <c r="P951" i="24"/>
  <c r="Q951" i="24"/>
  <c r="G951" i="24"/>
  <c r="J951" i="24"/>
  <c r="I951" i="24"/>
  <c r="L951" i="24"/>
  <c r="M951" i="24"/>
  <c r="F951" i="24"/>
  <c r="H951" i="24"/>
  <c r="K951" i="24"/>
  <c r="N951" i="24"/>
  <c r="O951" i="24"/>
  <c r="E951" i="24"/>
  <c r="M935" i="24"/>
  <c r="N935" i="24"/>
  <c r="F935" i="24"/>
  <c r="I935" i="24"/>
  <c r="K935" i="24"/>
  <c r="P935" i="24"/>
  <c r="E935" i="24"/>
  <c r="J935" i="24"/>
  <c r="H935" i="24"/>
  <c r="O935" i="24"/>
  <c r="G935" i="24"/>
  <c r="Q935" i="24"/>
  <c r="L935" i="24"/>
  <c r="L945" i="24"/>
  <c r="J945" i="24"/>
  <c r="E945" i="24"/>
  <c r="O945" i="24"/>
  <c r="P945" i="24"/>
  <c r="M945" i="24"/>
  <c r="K945" i="24"/>
  <c r="I945" i="24"/>
  <c r="F945" i="24"/>
  <c r="G945" i="24"/>
  <c r="H945" i="24"/>
  <c r="N945" i="24"/>
  <c r="Q945" i="24"/>
  <c r="H934" i="24"/>
  <c r="N934" i="24"/>
  <c r="Q934" i="24"/>
  <c r="L934" i="24"/>
  <c r="I934" i="24"/>
  <c r="O934" i="24"/>
  <c r="F934" i="24"/>
  <c r="G934" i="24"/>
  <c r="M934" i="24"/>
  <c r="J934" i="24"/>
  <c r="K934" i="24"/>
  <c r="E934" i="24"/>
  <c r="P934" i="24"/>
  <c r="O977" i="24"/>
  <c r="P977" i="24"/>
  <c r="J977" i="24"/>
  <c r="E977" i="24"/>
  <c r="M977" i="24"/>
  <c r="F977" i="24"/>
  <c r="L977" i="24"/>
  <c r="Q977" i="24"/>
  <c r="N977" i="24"/>
  <c r="I977" i="24"/>
  <c r="H977" i="24"/>
  <c r="K977" i="24"/>
  <c r="G977" i="24"/>
  <c r="O946" i="24"/>
  <c r="N946" i="24"/>
  <c r="I946" i="24"/>
  <c r="M946" i="24"/>
  <c r="H946" i="24"/>
  <c r="L946" i="24"/>
  <c r="J946" i="24"/>
  <c r="Q946" i="24"/>
  <c r="F946" i="24"/>
  <c r="P946" i="24"/>
  <c r="E946" i="24"/>
  <c r="K946" i="24"/>
  <c r="G946" i="24"/>
  <c r="L958" i="24"/>
  <c r="O958" i="24"/>
  <c r="K958" i="24"/>
  <c r="F958" i="24"/>
  <c r="P958" i="24"/>
  <c r="J958" i="24"/>
  <c r="I958" i="24"/>
  <c r="Q958" i="24"/>
  <c r="N958" i="24"/>
  <c r="G958" i="24"/>
  <c r="M958" i="24"/>
  <c r="E958" i="24"/>
  <c r="H958" i="24"/>
  <c r="L985" i="24"/>
  <c r="E985" i="24"/>
  <c r="Q985" i="24"/>
  <c r="K985" i="24"/>
  <c r="G985" i="24"/>
  <c r="P985" i="24"/>
  <c r="O985" i="24"/>
  <c r="I985" i="24"/>
  <c r="F985" i="24"/>
  <c r="N985" i="24"/>
  <c r="J985" i="24"/>
  <c r="M985" i="24"/>
  <c r="H985" i="24"/>
  <c r="O948" i="24"/>
  <c r="N948" i="24"/>
  <c r="G948" i="24"/>
  <c r="H948" i="24"/>
  <c r="Q948" i="24"/>
  <c r="P948" i="24"/>
  <c r="M948" i="24"/>
  <c r="F948" i="24"/>
  <c r="L948" i="24"/>
  <c r="J948" i="24"/>
  <c r="E948" i="24"/>
  <c r="I948" i="24"/>
  <c r="K948" i="24"/>
  <c r="O956" i="24"/>
  <c r="M956" i="24"/>
  <c r="H956" i="24"/>
  <c r="Q956" i="24"/>
  <c r="L956" i="24"/>
  <c r="F956" i="24"/>
  <c r="P956" i="24"/>
  <c r="E956" i="24"/>
  <c r="I956" i="24"/>
  <c r="N956" i="24"/>
  <c r="J956" i="24"/>
  <c r="K956" i="24"/>
  <c r="G956" i="24"/>
  <c r="O964" i="24"/>
  <c r="N964" i="24"/>
  <c r="I964" i="24"/>
  <c r="Q964" i="24"/>
  <c r="J964" i="24"/>
  <c r="P964" i="24"/>
  <c r="H964" i="24"/>
  <c r="F964" i="24"/>
  <c r="M964" i="24"/>
  <c r="L964" i="24"/>
  <c r="E964" i="24"/>
  <c r="K964" i="24"/>
  <c r="G964" i="24"/>
  <c r="N976" i="24"/>
  <c r="I976" i="24"/>
  <c r="K976" i="24"/>
  <c r="H976" i="24"/>
  <c r="M976" i="24"/>
  <c r="O976" i="24"/>
  <c r="P976" i="24"/>
  <c r="L976" i="24"/>
  <c r="J976" i="24"/>
  <c r="F976" i="24"/>
  <c r="Q976" i="24"/>
  <c r="E976" i="24"/>
  <c r="G976" i="24"/>
  <c r="O986" i="24"/>
  <c r="M986" i="24"/>
  <c r="H986" i="24"/>
  <c r="Q986" i="24"/>
  <c r="L986" i="24"/>
  <c r="F986" i="24"/>
  <c r="N986" i="24"/>
  <c r="J986" i="24"/>
  <c r="I986" i="24"/>
  <c r="E986" i="24"/>
  <c r="P986" i="24"/>
  <c r="K986" i="24"/>
  <c r="G986" i="24"/>
  <c r="P974" i="24"/>
  <c r="M974" i="24"/>
  <c r="E974" i="24"/>
  <c r="Q974" i="24"/>
  <c r="F974" i="24"/>
  <c r="N974" i="24"/>
  <c r="J974" i="24"/>
  <c r="I974" i="24"/>
  <c r="H974" i="24"/>
  <c r="G974" i="24"/>
  <c r="O974" i="24"/>
  <c r="K974" i="24"/>
  <c r="L974" i="24"/>
  <c r="K930" i="24"/>
  <c r="Q930" i="24"/>
  <c r="F930" i="24"/>
  <c r="P930" i="24"/>
  <c r="M930" i="24"/>
  <c r="G930" i="24"/>
  <c r="I930" i="24"/>
  <c r="L930" i="24"/>
  <c r="N930" i="24"/>
  <c r="J930" i="24"/>
  <c r="H930" i="24"/>
  <c r="O930" i="24"/>
  <c r="E930" i="24"/>
  <c r="N927" i="24"/>
  <c r="E927" i="24"/>
  <c r="J927" i="24"/>
  <c r="G927" i="24"/>
  <c r="P927" i="24"/>
  <c r="K927" i="24"/>
  <c r="I927" i="24"/>
  <c r="F927" i="24"/>
  <c r="H927" i="24"/>
  <c r="Q927" i="24"/>
  <c r="O927" i="24"/>
  <c r="M927" i="24"/>
  <c r="L927" i="24"/>
  <c r="N939" i="24"/>
  <c r="F939" i="24"/>
  <c r="O939" i="24"/>
  <c r="E939" i="24"/>
  <c r="K939" i="24"/>
  <c r="J939" i="24"/>
  <c r="Q939" i="24"/>
  <c r="I939" i="24"/>
  <c r="P939" i="24"/>
  <c r="M939" i="24"/>
  <c r="L939" i="24"/>
  <c r="G939" i="24"/>
  <c r="H939" i="24"/>
  <c r="O928" i="24"/>
  <c r="M928" i="24"/>
  <c r="H928" i="24"/>
  <c r="L928" i="24"/>
  <c r="F928" i="24"/>
  <c r="P928" i="24"/>
  <c r="J928" i="24"/>
  <c r="E928" i="24"/>
  <c r="Q928" i="24"/>
  <c r="N928" i="24"/>
  <c r="I928" i="24"/>
  <c r="G928" i="24"/>
  <c r="K928" i="24"/>
  <c r="Q936" i="24"/>
  <c r="P936" i="24"/>
  <c r="I936" i="24"/>
  <c r="O936" i="24"/>
  <c r="G936" i="24"/>
  <c r="L936" i="24"/>
  <c r="E936" i="24"/>
  <c r="K936" i="24"/>
  <c r="J936" i="24"/>
  <c r="N936" i="24"/>
  <c r="F936" i="24"/>
  <c r="H936" i="24"/>
  <c r="M936" i="24"/>
  <c r="Q979" i="24"/>
  <c r="J979" i="24"/>
  <c r="F979" i="24"/>
  <c r="N979" i="24"/>
  <c r="K979" i="24"/>
  <c r="I979" i="24"/>
  <c r="O979" i="24"/>
  <c r="G979" i="24"/>
  <c r="L979" i="24"/>
  <c r="M979" i="24"/>
  <c r="P979" i="24"/>
  <c r="H979" i="24"/>
  <c r="E979" i="24"/>
  <c r="N947" i="24"/>
  <c r="K947" i="24"/>
  <c r="G947" i="24"/>
  <c r="P947" i="24"/>
  <c r="J947" i="24"/>
  <c r="E947" i="24"/>
  <c r="L947" i="24"/>
  <c r="Q947" i="24"/>
  <c r="F947" i="24"/>
  <c r="O947" i="24"/>
  <c r="I947" i="24"/>
  <c r="H947" i="24"/>
  <c r="M947" i="24"/>
  <c r="P978" i="24"/>
  <c r="M978" i="24"/>
  <c r="E978" i="24"/>
  <c r="N978" i="24"/>
  <c r="J978" i="24"/>
  <c r="Q978" i="24"/>
  <c r="I978" i="24"/>
  <c r="F978" i="24"/>
  <c r="O978" i="24"/>
  <c r="L978" i="24"/>
  <c r="G978" i="24"/>
  <c r="H978" i="24"/>
  <c r="K978" i="24"/>
  <c r="O949" i="24"/>
  <c r="M949" i="24"/>
  <c r="E949" i="24"/>
  <c r="N949" i="24"/>
  <c r="L949" i="24"/>
  <c r="K949" i="24"/>
  <c r="Q949" i="24"/>
  <c r="I949" i="24"/>
  <c r="F949" i="24"/>
  <c r="G949" i="24"/>
  <c r="J949" i="24"/>
  <c r="H949" i="24"/>
  <c r="P949" i="24"/>
  <c r="Q957" i="24"/>
  <c r="J957" i="24"/>
  <c r="I957" i="24"/>
  <c r="O957" i="24"/>
  <c r="N957" i="24"/>
  <c r="E957" i="24"/>
  <c r="F957" i="24"/>
  <c r="G957" i="24"/>
  <c r="P957" i="24"/>
  <c r="L957" i="24"/>
  <c r="H957" i="24"/>
  <c r="K957" i="24"/>
  <c r="M957" i="24"/>
  <c r="O997" i="24"/>
  <c r="L997" i="24"/>
  <c r="H997" i="24"/>
  <c r="P997" i="24"/>
  <c r="M997" i="24"/>
  <c r="G997" i="24"/>
  <c r="F997" i="24"/>
  <c r="I997" i="24"/>
  <c r="Q997" i="24"/>
  <c r="E997" i="24"/>
  <c r="J997" i="24"/>
  <c r="K997" i="24"/>
  <c r="N997" i="24"/>
  <c r="P998" i="24"/>
  <c r="E998" i="24"/>
  <c r="Q998" i="24"/>
  <c r="M998" i="24"/>
  <c r="I998" i="24"/>
  <c r="N998" i="24"/>
  <c r="G998" i="24"/>
  <c r="F998" i="24"/>
  <c r="O998" i="24"/>
  <c r="J998" i="24"/>
  <c r="H998" i="24"/>
  <c r="K998" i="24"/>
  <c r="L998" i="24"/>
  <c r="K995" i="24"/>
  <c r="J995" i="24"/>
  <c r="I995" i="24"/>
  <c r="H995" i="24"/>
  <c r="M995" i="24"/>
  <c r="O995" i="24"/>
  <c r="F995" i="24"/>
  <c r="G995" i="24"/>
  <c r="L995" i="24"/>
  <c r="N995" i="24"/>
  <c r="E995" i="24"/>
  <c r="P995" i="24"/>
  <c r="Q995" i="24"/>
  <c r="N980" i="24"/>
  <c r="P980" i="24"/>
  <c r="O980" i="24"/>
  <c r="E980" i="24"/>
  <c r="K980" i="24"/>
  <c r="Q980" i="24"/>
  <c r="J980" i="24"/>
  <c r="M980" i="24"/>
  <c r="H980" i="24"/>
  <c r="F980" i="24"/>
  <c r="G980" i="24"/>
  <c r="L980" i="24"/>
  <c r="I980" i="24"/>
  <c r="O987" i="24"/>
  <c r="I987" i="24"/>
  <c r="N987" i="24"/>
  <c r="F987" i="24"/>
  <c r="J987" i="24"/>
  <c r="E987" i="24"/>
  <c r="Q987" i="24"/>
  <c r="K987" i="24"/>
  <c r="L987" i="24"/>
  <c r="P987" i="24"/>
  <c r="G987" i="24"/>
  <c r="M987" i="24"/>
  <c r="H987" i="24"/>
  <c r="O983" i="24"/>
  <c r="P983" i="24"/>
  <c r="J983" i="24"/>
  <c r="E983" i="24"/>
  <c r="N983" i="24"/>
  <c r="I983" i="24"/>
  <c r="L983" i="24"/>
  <c r="H983" i="24"/>
  <c r="Q983" i="24"/>
  <c r="F983" i="24"/>
  <c r="M983" i="24"/>
  <c r="K983" i="24"/>
  <c r="G983" i="24"/>
  <c r="Q965" i="24"/>
  <c r="K965" i="24"/>
  <c r="F965" i="24"/>
  <c r="G965" i="24"/>
  <c r="J965" i="24"/>
  <c r="H965" i="24"/>
  <c r="O965" i="24"/>
  <c r="P965" i="24"/>
  <c r="L965" i="24"/>
  <c r="E965" i="24"/>
  <c r="M965" i="24"/>
  <c r="I965" i="24"/>
  <c r="N965" i="24"/>
  <c r="O937" i="24"/>
  <c r="Q937" i="24"/>
  <c r="L937" i="24"/>
  <c r="F937" i="24"/>
  <c r="N937" i="24"/>
  <c r="H937" i="24"/>
  <c r="M937" i="24"/>
  <c r="E937" i="24"/>
  <c r="J937" i="24"/>
  <c r="P937" i="24"/>
  <c r="I937" i="24"/>
  <c r="G937" i="24"/>
  <c r="K937" i="24"/>
  <c r="G931" i="24"/>
  <c r="L931" i="24"/>
  <c r="E931" i="24"/>
  <c r="J931" i="24"/>
  <c r="F931" i="24"/>
  <c r="H931" i="24"/>
  <c r="K931" i="24"/>
  <c r="N931" i="24"/>
  <c r="P931" i="24"/>
  <c r="Q931" i="24"/>
  <c r="I931" i="24"/>
  <c r="O931" i="24"/>
  <c r="M931" i="24"/>
  <c r="K940" i="24"/>
  <c r="P940" i="24"/>
  <c r="G940" i="24"/>
  <c r="O940" i="24"/>
  <c r="F940" i="24"/>
  <c r="L940" i="24"/>
  <c r="J940" i="24"/>
  <c r="E940" i="24"/>
  <c r="M940" i="24"/>
  <c r="I940" i="24"/>
  <c r="N940" i="24"/>
  <c r="H940" i="24"/>
  <c r="Q940" i="24"/>
  <c r="P929" i="24"/>
  <c r="Q929" i="24"/>
  <c r="I929" i="24"/>
  <c r="M929" i="24"/>
  <c r="E929" i="24"/>
  <c r="J929" i="24"/>
  <c r="N929" i="24"/>
  <c r="F929" i="24"/>
  <c r="K929" i="24"/>
  <c r="L929" i="24"/>
  <c r="O929" i="24"/>
  <c r="H929" i="24"/>
  <c r="G929" i="24"/>
  <c r="O942" i="24"/>
  <c r="Q942" i="24"/>
  <c r="L942" i="24"/>
  <c r="F942" i="24"/>
  <c r="P942" i="24"/>
  <c r="I942" i="24"/>
  <c r="N942" i="24"/>
  <c r="H942" i="24"/>
  <c r="M942" i="24"/>
  <c r="E942" i="24"/>
  <c r="J942" i="24"/>
  <c r="K942" i="24"/>
  <c r="G942" i="24"/>
  <c r="O952" i="24"/>
  <c r="N952" i="24"/>
  <c r="I952" i="24"/>
  <c r="M952" i="24"/>
  <c r="H952" i="24"/>
  <c r="Q952" i="24"/>
  <c r="F952" i="24"/>
  <c r="P952" i="24"/>
  <c r="E952" i="24"/>
  <c r="J952" i="24"/>
  <c r="L952" i="24"/>
  <c r="G952" i="24"/>
  <c r="K952" i="24"/>
  <c r="O981" i="24"/>
  <c r="P981" i="24"/>
  <c r="J981" i="24"/>
  <c r="E981" i="24"/>
  <c r="N981" i="24"/>
  <c r="I981" i="24"/>
  <c r="Q981" i="24"/>
  <c r="F981" i="24"/>
  <c r="M981" i="24"/>
  <c r="L981" i="24"/>
  <c r="H981" i="24"/>
  <c r="G981" i="24"/>
  <c r="K981" i="24"/>
  <c r="O954" i="24"/>
  <c r="N954" i="24"/>
  <c r="G954" i="24"/>
  <c r="I954" i="24"/>
  <c r="F954" i="24"/>
  <c r="P954" i="24"/>
  <c r="L954" i="24"/>
  <c r="Q954" i="24"/>
  <c r="M954" i="24"/>
  <c r="K954" i="24"/>
  <c r="J954" i="24"/>
  <c r="H954" i="24"/>
  <c r="E954" i="24"/>
  <c r="O960" i="24"/>
  <c r="N960" i="24"/>
  <c r="I960" i="24"/>
  <c r="P960" i="24"/>
  <c r="H960" i="24"/>
  <c r="M960" i="24"/>
  <c r="F960" i="24"/>
  <c r="L960" i="24"/>
  <c r="J960" i="24"/>
  <c r="E960" i="24"/>
  <c r="Q960" i="24"/>
  <c r="G960" i="24"/>
  <c r="K960" i="24"/>
  <c r="P1000" i="24"/>
  <c r="E1000" i="24"/>
  <c r="Q1000" i="24"/>
  <c r="M1000" i="24"/>
  <c r="I1000" i="24"/>
  <c r="F1000" i="24"/>
  <c r="J1000" i="24"/>
  <c r="L1000" i="24"/>
  <c r="H1000" i="24"/>
  <c r="N1000" i="24"/>
  <c r="G1000" i="24"/>
  <c r="K1000" i="24"/>
  <c r="O1000" i="24"/>
  <c r="O988" i="24"/>
  <c r="N988" i="24"/>
  <c r="I988" i="24"/>
  <c r="M988" i="24"/>
  <c r="H988" i="24"/>
  <c r="P988" i="24"/>
  <c r="E988" i="24"/>
  <c r="L988" i="24"/>
  <c r="Q988" i="24"/>
  <c r="J988" i="24"/>
  <c r="F988" i="24"/>
  <c r="K988" i="24"/>
  <c r="G988" i="24"/>
  <c r="L966" i="24"/>
  <c r="G966" i="24"/>
  <c r="I966" i="24"/>
  <c r="O966" i="24"/>
  <c r="P966" i="24"/>
  <c r="E966" i="24"/>
  <c r="H966" i="24"/>
  <c r="N966" i="24"/>
  <c r="J966" i="24"/>
  <c r="F966" i="24"/>
  <c r="Q966" i="24"/>
  <c r="K966" i="24"/>
  <c r="M966" i="24"/>
  <c r="N982" i="24"/>
  <c r="H982" i="24"/>
  <c r="G982" i="24"/>
  <c r="M982" i="24"/>
  <c r="J982" i="24"/>
  <c r="L982" i="24"/>
  <c r="K982" i="24"/>
  <c r="F982" i="24"/>
  <c r="P982" i="24"/>
  <c r="Q982" i="24"/>
  <c r="E982" i="24"/>
  <c r="I982" i="24"/>
  <c r="O982" i="24"/>
  <c r="Q992" i="24"/>
  <c r="N992" i="24"/>
  <c r="J992" i="24"/>
  <c r="F992" i="24"/>
  <c r="K992" i="24"/>
  <c r="H992" i="24"/>
  <c r="I992" i="24"/>
  <c r="G992" i="24"/>
  <c r="E992" i="24"/>
  <c r="O992" i="24"/>
  <c r="L992" i="24"/>
  <c r="M992" i="24"/>
  <c r="P992" i="24"/>
  <c r="Q1001" i="24"/>
  <c r="N1001" i="24"/>
  <c r="J1001" i="24"/>
  <c r="F1001" i="24"/>
  <c r="K1001" i="24"/>
  <c r="H1001" i="24"/>
  <c r="I1001" i="24"/>
  <c r="L1001" i="24"/>
  <c r="P1001" i="24"/>
  <c r="E1001" i="24"/>
  <c r="M1001" i="24"/>
  <c r="O1001" i="24"/>
  <c r="G1001" i="24"/>
  <c r="L819" i="24"/>
  <c r="O819" i="24"/>
  <c r="J819" i="24"/>
  <c r="G819" i="24"/>
  <c r="Q819" i="24"/>
  <c r="H819" i="24"/>
  <c r="F819" i="24"/>
  <c r="M819" i="24"/>
  <c r="N819" i="24"/>
  <c r="K819" i="24"/>
  <c r="E819" i="24"/>
  <c r="I819" i="24"/>
  <c r="P819" i="24"/>
  <c r="N810" i="24"/>
  <c r="F810" i="24"/>
  <c r="K810" i="24"/>
  <c r="E810" i="24"/>
  <c r="O810" i="24"/>
  <c r="J810" i="24"/>
  <c r="Q810" i="24"/>
  <c r="I810" i="24"/>
  <c r="G810" i="24"/>
  <c r="P810" i="24"/>
  <c r="M810" i="24"/>
  <c r="H810" i="24"/>
  <c r="L810" i="24"/>
  <c r="Q818" i="24"/>
  <c r="N818" i="24"/>
  <c r="I818" i="24"/>
  <c r="L818" i="24"/>
  <c r="H818" i="24"/>
  <c r="E818" i="24"/>
  <c r="K818" i="24"/>
  <c r="P818" i="24"/>
  <c r="M818" i="24"/>
  <c r="O818" i="24"/>
  <c r="G818" i="24"/>
  <c r="F818" i="24"/>
  <c r="J818" i="24"/>
  <c r="O838" i="24"/>
  <c r="Q838" i="24"/>
  <c r="L838" i="24"/>
  <c r="F838" i="24"/>
  <c r="P838" i="24"/>
  <c r="J838" i="24"/>
  <c r="E838" i="24"/>
  <c r="N838" i="24"/>
  <c r="I838" i="24"/>
  <c r="M838" i="24"/>
  <c r="H838" i="24"/>
  <c r="G838" i="24"/>
  <c r="K838" i="24"/>
  <c r="M831" i="24"/>
  <c r="E831" i="24"/>
  <c r="L831" i="24"/>
  <c r="G831" i="24"/>
  <c r="J831" i="24"/>
  <c r="K831" i="24"/>
  <c r="H831" i="24"/>
  <c r="O831" i="24"/>
  <c r="Q831" i="24"/>
  <c r="P831" i="24"/>
  <c r="I831" i="24"/>
  <c r="N831" i="24"/>
  <c r="F831" i="24"/>
  <c r="O862" i="24"/>
  <c r="Q862" i="24"/>
  <c r="L862" i="24"/>
  <c r="F862" i="24"/>
  <c r="P862" i="24"/>
  <c r="J862" i="24"/>
  <c r="E862" i="24"/>
  <c r="N862" i="24"/>
  <c r="I862" i="24"/>
  <c r="H862" i="24"/>
  <c r="M862" i="24"/>
  <c r="K862" i="24"/>
  <c r="G862" i="24"/>
  <c r="M839" i="24"/>
  <c r="E839" i="24"/>
  <c r="P839" i="24"/>
  <c r="K839" i="24"/>
  <c r="N839" i="24"/>
  <c r="L839" i="24"/>
  <c r="F839" i="24"/>
  <c r="J839" i="24"/>
  <c r="Q839" i="24"/>
  <c r="O839" i="24"/>
  <c r="G839" i="24"/>
  <c r="H839" i="24"/>
  <c r="I839" i="24"/>
  <c r="O828" i="24"/>
  <c r="J828" i="24"/>
  <c r="E828" i="24"/>
  <c r="G828" i="24"/>
  <c r="P828" i="24"/>
  <c r="M828" i="24"/>
  <c r="F828" i="24"/>
  <c r="H828" i="24"/>
  <c r="N828" i="24"/>
  <c r="Q828" i="24"/>
  <c r="K828" i="24"/>
  <c r="L828" i="24"/>
  <c r="I828" i="24"/>
  <c r="N877" i="24"/>
  <c r="F877" i="24"/>
  <c r="M877" i="24"/>
  <c r="K877" i="24"/>
  <c r="H877" i="24"/>
  <c r="I877" i="24"/>
  <c r="G877" i="24"/>
  <c r="L877" i="24"/>
  <c r="E877" i="24"/>
  <c r="Q877" i="24"/>
  <c r="P877" i="24"/>
  <c r="O877" i="24"/>
  <c r="J877" i="24"/>
  <c r="O826" i="24"/>
  <c r="I826" i="24"/>
  <c r="N826" i="24"/>
  <c r="F826" i="24"/>
  <c r="K826" i="24"/>
  <c r="E826" i="24"/>
  <c r="J826" i="24"/>
  <c r="Q826" i="24"/>
  <c r="P826" i="24"/>
  <c r="M826" i="24"/>
  <c r="L826" i="24"/>
  <c r="G826" i="24"/>
  <c r="H826" i="24"/>
  <c r="N869" i="24"/>
  <c r="F869" i="24"/>
  <c r="K869" i="24"/>
  <c r="E869" i="24"/>
  <c r="Q869" i="24"/>
  <c r="J869" i="24"/>
  <c r="O869" i="24"/>
  <c r="I869" i="24"/>
  <c r="L869" i="24"/>
  <c r="H869" i="24"/>
  <c r="P869" i="24"/>
  <c r="M869" i="24"/>
  <c r="G869" i="24"/>
  <c r="O866" i="24"/>
  <c r="P866" i="24"/>
  <c r="J866" i="24"/>
  <c r="E866" i="24"/>
  <c r="N866" i="24"/>
  <c r="I866" i="24"/>
  <c r="M866" i="24"/>
  <c r="H866" i="24"/>
  <c r="L866" i="24"/>
  <c r="F866" i="24"/>
  <c r="Q866" i="24"/>
  <c r="G866" i="24"/>
  <c r="K866" i="24"/>
  <c r="I875" i="24"/>
  <c r="O875" i="24"/>
  <c r="J875" i="24"/>
  <c r="E875" i="24"/>
  <c r="L875" i="24"/>
  <c r="F875" i="24"/>
  <c r="N875" i="24"/>
  <c r="M875" i="24"/>
  <c r="G875" i="24"/>
  <c r="K875" i="24"/>
  <c r="Q875" i="24"/>
  <c r="H875" i="24"/>
  <c r="P875" i="24"/>
  <c r="N901" i="24"/>
  <c r="J901" i="24"/>
  <c r="F901" i="24"/>
  <c r="Q901" i="24"/>
  <c r="M901" i="24"/>
  <c r="I901" i="24"/>
  <c r="E901" i="24"/>
  <c r="P901" i="24"/>
  <c r="L901" i="24"/>
  <c r="H901" i="24"/>
  <c r="G901" i="24"/>
  <c r="O901" i="24"/>
  <c r="K901" i="24"/>
  <c r="Q851" i="24"/>
  <c r="M851" i="24"/>
  <c r="J851" i="24"/>
  <c r="F851" i="24"/>
  <c r="H851" i="24"/>
  <c r="O851" i="24"/>
  <c r="N851" i="24"/>
  <c r="L851" i="24"/>
  <c r="G851" i="24"/>
  <c r="K851" i="24"/>
  <c r="P851" i="24"/>
  <c r="I851" i="24"/>
  <c r="E851" i="24"/>
  <c r="K870" i="24"/>
  <c r="P870" i="24"/>
  <c r="J870" i="24"/>
  <c r="O870" i="24"/>
  <c r="G870" i="24"/>
  <c r="L870" i="24"/>
  <c r="F870" i="24"/>
  <c r="Q870" i="24"/>
  <c r="H870" i="24"/>
  <c r="M870" i="24"/>
  <c r="E870" i="24"/>
  <c r="N870" i="24"/>
  <c r="I870" i="24"/>
  <c r="O842" i="24"/>
  <c r="I842" i="24"/>
  <c r="N842" i="24"/>
  <c r="F842" i="24"/>
  <c r="K842" i="24"/>
  <c r="E842" i="24"/>
  <c r="Q842" i="24"/>
  <c r="J842" i="24"/>
  <c r="G842" i="24"/>
  <c r="P842" i="24"/>
  <c r="M842" i="24"/>
  <c r="H842" i="24"/>
  <c r="L842" i="24"/>
  <c r="L860" i="24"/>
  <c r="K860" i="24"/>
  <c r="J860" i="24"/>
  <c r="P860" i="24"/>
  <c r="F860" i="24"/>
  <c r="O860" i="24"/>
  <c r="Q860" i="24"/>
  <c r="H860" i="24"/>
  <c r="E860" i="24"/>
  <c r="M860" i="24"/>
  <c r="G860" i="24"/>
  <c r="I860" i="24"/>
  <c r="N860" i="24"/>
  <c r="L878" i="24"/>
  <c r="Q878" i="24"/>
  <c r="P878" i="24"/>
  <c r="G878" i="24"/>
  <c r="M878" i="24"/>
  <c r="K878" i="24"/>
  <c r="E878" i="24"/>
  <c r="J878" i="24"/>
  <c r="O878" i="24"/>
  <c r="H878" i="24"/>
  <c r="I878" i="24"/>
  <c r="N878" i="24"/>
  <c r="F878" i="24"/>
  <c r="K879" i="24"/>
  <c r="N879" i="24"/>
  <c r="L879" i="24"/>
  <c r="J879" i="24"/>
  <c r="G879" i="24"/>
  <c r="Q879" i="24"/>
  <c r="P879" i="24"/>
  <c r="M879" i="24"/>
  <c r="H879" i="24"/>
  <c r="F879" i="24"/>
  <c r="I879" i="24"/>
  <c r="O879" i="24"/>
  <c r="E879" i="24"/>
  <c r="O912" i="24"/>
  <c r="P912" i="24"/>
  <c r="J912" i="24"/>
  <c r="E912" i="24"/>
  <c r="N912" i="24"/>
  <c r="I912" i="24"/>
  <c r="M912" i="24"/>
  <c r="H912" i="24"/>
  <c r="F912" i="24"/>
  <c r="Q912" i="24"/>
  <c r="L912" i="24"/>
  <c r="G912" i="24"/>
  <c r="K912" i="24"/>
  <c r="N921" i="24"/>
  <c r="J921" i="24"/>
  <c r="F921" i="24"/>
  <c r="Q921" i="24"/>
  <c r="M921" i="24"/>
  <c r="I921" i="24"/>
  <c r="E921" i="24"/>
  <c r="P921" i="24"/>
  <c r="L921" i="24"/>
  <c r="H921" i="24"/>
  <c r="O921" i="24"/>
  <c r="K921" i="24"/>
  <c r="G921" i="24"/>
  <c r="L896" i="24"/>
  <c r="K896" i="24"/>
  <c r="G896" i="24"/>
  <c r="F896" i="24"/>
  <c r="P896" i="24"/>
  <c r="E896" i="24"/>
  <c r="Q896" i="24"/>
  <c r="H896" i="24"/>
  <c r="N896" i="24"/>
  <c r="O896" i="24"/>
  <c r="M896" i="24"/>
  <c r="J896" i="24"/>
  <c r="I896" i="24"/>
  <c r="P915" i="24"/>
  <c r="L915" i="24"/>
  <c r="H915" i="24"/>
  <c r="O915" i="24"/>
  <c r="K915" i="24"/>
  <c r="G915" i="24"/>
  <c r="N915" i="24"/>
  <c r="J915" i="24"/>
  <c r="F915" i="24"/>
  <c r="M915" i="24"/>
  <c r="I915" i="24"/>
  <c r="E915" i="24"/>
  <c r="Q915" i="24"/>
  <c r="O890" i="24"/>
  <c r="I890" i="24"/>
  <c r="K890" i="24"/>
  <c r="E890" i="24"/>
  <c r="N890" i="24"/>
  <c r="J890" i="24"/>
  <c r="F890" i="24"/>
  <c r="Q890" i="24"/>
  <c r="P890" i="24"/>
  <c r="M890" i="24"/>
  <c r="G890" i="24"/>
  <c r="L890" i="24"/>
  <c r="H890" i="24"/>
  <c r="O908" i="24"/>
  <c r="M908" i="24"/>
  <c r="H908" i="24"/>
  <c r="Q908" i="24"/>
  <c r="L908" i="24"/>
  <c r="F908" i="24"/>
  <c r="P908" i="24"/>
  <c r="J908" i="24"/>
  <c r="E908" i="24"/>
  <c r="N908" i="24"/>
  <c r="I908" i="24"/>
  <c r="G908" i="24"/>
  <c r="K908" i="24"/>
  <c r="O805" i="24"/>
  <c r="P805" i="24"/>
  <c r="J805" i="24"/>
  <c r="E805" i="24"/>
  <c r="N805" i="24"/>
  <c r="I805" i="24"/>
  <c r="M805" i="24"/>
  <c r="H805" i="24"/>
  <c r="Q805" i="24"/>
  <c r="L805" i="24"/>
  <c r="F805" i="24"/>
  <c r="G805" i="24"/>
  <c r="K805" i="24"/>
  <c r="F807" i="24"/>
  <c r="K807" i="24"/>
  <c r="J807" i="24"/>
  <c r="O807" i="24"/>
  <c r="P807" i="24"/>
  <c r="E807" i="24"/>
  <c r="Q807" i="24"/>
  <c r="H807" i="24"/>
  <c r="I807" i="24"/>
  <c r="L807" i="24"/>
  <c r="M807" i="24"/>
  <c r="N807" i="24"/>
  <c r="G807" i="24"/>
  <c r="I820" i="24"/>
  <c r="P820" i="24"/>
  <c r="E820" i="24"/>
  <c r="O820" i="24"/>
  <c r="K820" i="24"/>
  <c r="H820" i="24"/>
  <c r="L820" i="24"/>
  <c r="N820" i="24"/>
  <c r="M820" i="24"/>
  <c r="Q820" i="24"/>
  <c r="F820" i="24"/>
  <c r="G820" i="24"/>
  <c r="J820" i="24"/>
  <c r="Q808" i="24"/>
  <c r="K808" i="24"/>
  <c r="P808" i="24"/>
  <c r="I808" i="24"/>
  <c r="G808" i="24"/>
  <c r="O808" i="24"/>
  <c r="E808" i="24"/>
  <c r="L808" i="24"/>
  <c r="N808" i="24"/>
  <c r="M808" i="24"/>
  <c r="J808" i="24"/>
  <c r="H808" i="24"/>
  <c r="F808" i="24"/>
  <c r="N835" i="24"/>
  <c r="G835" i="24"/>
  <c r="L835" i="24"/>
  <c r="E835" i="24"/>
  <c r="H835" i="24"/>
  <c r="I835" i="24"/>
  <c r="M835" i="24"/>
  <c r="P835" i="24"/>
  <c r="J835" i="24"/>
  <c r="K835" i="24"/>
  <c r="O835" i="24"/>
  <c r="Q835" i="24"/>
  <c r="F835" i="24"/>
  <c r="N863" i="24"/>
  <c r="F863" i="24"/>
  <c r="K863" i="24"/>
  <c r="E863" i="24"/>
  <c r="Q863" i="24"/>
  <c r="J863" i="24"/>
  <c r="I863" i="24"/>
  <c r="O863" i="24"/>
  <c r="P863" i="24"/>
  <c r="M863" i="24"/>
  <c r="L863" i="24"/>
  <c r="G863" i="24"/>
  <c r="H863" i="24"/>
  <c r="Q812" i="24"/>
  <c r="K812" i="24"/>
  <c r="F812" i="24"/>
  <c r="I812" i="24"/>
  <c r="P812" i="24"/>
  <c r="G812" i="24"/>
  <c r="H812" i="24"/>
  <c r="O812" i="24"/>
  <c r="E812" i="24"/>
  <c r="J812" i="24"/>
  <c r="M812" i="24"/>
  <c r="L812" i="24"/>
  <c r="N812" i="24"/>
  <c r="K840" i="24"/>
  <c r="H840" i="24"/>
  <c r="O840" i="24"/>
  <c r="I840" i="24"/>
  <c r="J840" i="24"/>
  <c r="E840" i="24"/>
  <c r="P840" i="24"/>
  <c r="F840" i="24"/>
  <c r="M840" i="24"/>
  <c r="G840" i="24"/>
  <c r="N840" i="24"/>
  <c r="Q840" i="24"/>
  <c r="L840" i="24"/>
  <c r="O821" i="24"/>
  <c r="M821" i="24"/>
  <c r="H821" i="24"/>
  <c r="Q821" i="24"/>
  <c r="L821" i="24"/>
  <c r="F821" i="24"/>
  <c r="P821" i="24"/>
  <c r="J821" i="24"/>
  <c r="E821" i="24"/>
  <c r="N821" i="24"/>
  <c r="I821" i="24"/>
  <c r="G821" i="24"/>
  <c r="K821" i="24"/>
  <c r="P829" i="24"/>
  <c r="K829" i="24"/>
  <c r="F829" i="24"/>
  <c r="I829" i="24"/>
  <c r="J829" i="24"/>
  <c r="G829" i="24"/>
  <c r="E829" i="24"/>
  <c r="O829" i="24"/>
  <c r="L829" i="24"/>
  <c r="M829" i="24"/>
  <c r="N829" i="24"/>
  <c r="H829" i="24"/>
  <c r="Q829" i="24"/>
  <c r="O837" i="24"/>
  <c r="E837" i="24"/>
  <c r="M837" i="24"/>
  <c r="K837" i="24"/>
  <c r="H837" i="24"/>
  <c r="J837" i="24"/>
  <c r="G837" i="24"/>
  <c r="F837" i="24"/>
  <c r="I837" i="24"/>
  <c r="N837" i="24"/>
  <c r="L837" i="24"/>
  <c r="P837" i="24"/>
  <c r="Q837" i="24"/>
  <c r="O867" i="24"/>
  <c r="I867" i="24"/>
  <c r="K867" i="24"/>
  <c r="P867" i="24"/>
  <c r="J867" i="24"/>
  <c r="M867" i="24"/>
  <c r="F867" i="24"/>
  <c r="H867" i="24"/>
  <c r="N867" i="24"/>
  <c r="Q867" i="24"/>
  <c r="L867" i="24"/>
  <c r="E867" i="24"/>
  <c r="G867" i="24"/>
  <c r="O876" i="24"/>
  <c r="Q876" i="24"/>
  <c r="J876" i="24"/>
  <c r="E876" i="24"/>
  <c r="N876" i="24"/>
  <c r="I876" i="24"/>
  <c r="M876" i="24"/>
  <c r="H876" i="24"/>
  <c r="L876" i="24"/>
  <c r="F876" i="24"/>
  <c r="G876" i="24"/>
  <c r="K876" i="24"/>
  <c r="P876" i="24"/>
  <c r="N836" i="24"/>
  <c r="L836" i="24"/>
  <c r="H836" i="24"/>
  <c r="G836" i="24"/>
  <c r="O836" i="24"/>
  <c r="M836" i="24"/>
  <c r="K836" i="24"/>
  <c r="I836" i="24"/>
  <c r="F836" i="24"/>
  <c r="Q836" i="24"/>
  <c r="P836" i="24"/>
  <c r="E836" i="24"/>
  <c r="J836" i="24"/>
  <c r="O857" i="24"/>
  <c r="F857" i="24"/>
  <c r="I857" i="24"/>
  <c r="Q857" i="24"/>
  <c r="P857" i="24"/>
  <c r="K857" i="24"/>
  <c r="M857" i="24"/>
  <c r="H857" i="24"/>
  <c r="J857" i="24"/>
  <c r="G857" i="24"/>
  <c r="E857" i="24"/>
  <c r="L857" i="24"/>
  <c r="N857" i="24"/>
  <c r="N881" i="24"/>
  <c r="G881" i="24"/>
  <c r="P881" i="24"/>
  <c r="K881" i="24"/>
  <c r="J881" i="24"/>
  <c r="L881" i="24"/>
  <c r="F881" i="24"/>
  <c r="Q881" i="24"/>
  <c r="O881" i="24"/>
  <c r="M881" i="24"/>
  <c r="H881" i="24"/>
  <c r="I881" i="24"/>
  <c r="E881" i="24"/>
  <c r="M853" i="24"/>
  <c r="G853" i="24"/>
  <c r="N853" i="24"/>
  <c r="K853" i="24"/>
  <c r="H853" i="24"/>
  <c r="J853" i="24"/>
  <c r="E853" i="24"/>
  <c r="L853" i="24"/>
  <c r="O853" i="24"/>
  <c r="P853" i="24"/>
  <c r="Q853" i="24"/>
  <c r="F853" i="24"/>
  <c r="I853" i="24"/>
  <c r="M865" i="24"/>
  <c r="H865" i="24"/>
  <c r="F865" i="24"/>
  <c r="O865" i="24"/>
  <c r="G865" i="24"/>
  <c r="P865" i="24"/>
  <c r="I865" i="24"/>
  <c r="J865" i="24"/>
  <c r="E865" i="24"/>
  <c r="L865" i="24"/>
  <c r="N865" i="24"/>
  <c r="K865" i="24"/>
  <c r="Q865" i="24"/>
  <c r="O880" i="24"/>
  <c r="Q880" i="24"/>
  <c r="L880" i="24"/>
  <c r="F880" i="24"/>
  <c r="N880" i="24"/>
  <c r="I880" i="24"/>
  <c r="J880" i="24"/>
  <c r="H880" i="24"/>
  <c r="P880" i="24"/>
  <c r="E880" i="24"/>
  <c r="M880" i="24"/>
  <c r="G880" i="24"/>
  <c r="K880" i="24"/>
  <c r="L883" i="24"/>
  <c r="E883" i="24"/>
  <c r="P883" i="24"/>
  <c r="I883" i="24"/>
  <c r="K883" i="24"/>
  <c r="G883" i="24"/>
  <c r="Q883" i="24"/>
  <c r="O883" i="24"/>
  <c r="J883" i="24"/>
  <c r="H883" i="24"/>
  <c r="M883" i="24"/>
  <c r="N883" i="24"/>
  <c r="F883" i="24"/>
  <c r="Q913" i="24"/>
  <c r="M913" i="24"/>
  <c r="I913" i="24"/>
  <c r="E913" i="24"/>
  <c r="P913" i="24"/>
  <c r="L913" i="24"/>
  <c r="H913" i="24"/>
  <c r="O913" i="24"/>
  <c r="K913" i="24"/>
  <c r="G913" i="24"/>
  <c r="F913" i="24"/>
  <c r="N913" i="24"/>
  <c r="J913" i="24"/>
  <c r="Q892" i="24"/>
  <c r="K892" i="24"/>
  <c r="O892" i="24"/>
  <c r="G892" i="24"/>
  <c r="N892" i="24"/>
  <c r="I892" i="24"/>
  <c r="F892" i="24"/>
  <c r="P892" i="24"/>
  <c r="E892" i="24"/>
  <c r="M892" i="24"/>
  <c r="H892" i="24"/>
  <c r="L892" i="24"/>
  <c r="J892" i="24"/>
  <c r="L906" i="24"/>
  <c r="M906" i="24"/>
  <c r="N906" i="24"/>
  <c r="F906" i="24"/>
  <c r="I906" i="24"/>
  <c r="E906" i="24"/>
  <c r="J906" i="24"/>
  <c r="H906" i="24"/>
  <c r="K906" i="24"/>
  <c r="O906" i="24"/>
  <c r="G906" i="24"/>
  <c r="P906" i="24"/>
  <c r="Q906" i="24"/>
  <c r="Q917" i="24"/>
  <c r="P917" i="24"/>
  <c r="L917" i="24"/>
  <c r="H917" i="24"/>
  <c r="O917" i="24"/>
  <c r="K917" i="24"/>
  <c r="G917" i="24"/>
  <c r="N917" i="24"/>
  <c r="J917" i="24"/>
  <c r="F917" i="24"/>
  <c r="M917" i="24"/>
  <c r="I917" i="24"/>
  <c r="E917" i="24"/>
  <c r="O902" i="24"/>
  <c r="M902" i="24"/>
  <c r="H902" i="24"/>
  <c r="Q902" i="24"/>
  <c r="L902" i="24"/>
  <c r="F902" i="24"/>
  <c r="P902" i="24"/>
  <c r="J902" i="24"/>
  <c r="E902" i="24"/>
  <c r="I902" i="24"/>
  <c r="N902" i="24"/>
  <c r="G902" i="24"/>
  <c r="K902" i="24"/>
  <c r="O909" i="24"/>
  <c r="K909" i="24"/>
  <c r="G909" i="24"/>
  <c r="N909" i="24"/>
  <c r="J909" i="24"/>
  <c r="F909" i="24"/>
  <c r="Q909" i="24"/>
  <c r="M909" i="24"/>
  <c r="I909" i="24"/>
  <c r="E909" i="24"/>
  <c r="P909" i="24"/>
  <c r="L909" i="24"/>
  <c r="H909" i="24"/>
  <c r="O809" i="24"/>
  <c r="Q809" i="24"/>
  <c r="L809" i="24"/>
  <c r="F809" i="24"/>
  <c r="P809" i="24"/>
  <c r="J809" i="24"/>
  <c r="E809" i="24"/>
  <c r="N809" i="24"/>
  <c r="M809" i="24"/>
  <c r="I809" i="24"/>
  <c r="H809" i="24"/>
  <c r="K809" i="24"/>
  <c r="G809" i="24"/>
  <c r="O817" i="24"/>
  <c r="Q817" i="24"/>
  <c r="P817" i="24"/>
  <c r="J817" i="24"/>
  <c r="E817" i="24"/>
  <c r="N817" i="24"/>
  <c r="I817" i="24"/>
  <c r="H817" i="24"/>
  <c r="F817" i="24"/>
  <c r="L817" i="24"/>
  <c r="M817" i="24"/>
  <c r="K817" i="24"/>
  <c r="G817" i="24"/>
  <c r="O813" i="24"/>
  <c r="P813" i="24"/>
  <c r="J813" i="24"/>
  <c r="E813" i="24"/>
  <c r="N813" i="24"/>
  <c r="I813" i="24"/>
  <c r="L813" i="24"/>
  <c r="H813" i="24"/>
  <c r="Q813" i="24"/>
  <c r="F813" i="24"/>
  <c r="M813" i="24"/>
  <c r="G813" i="24"/>
  <c r="K813" i="24"/>
  <c r="K811" i="24"/>
  <c r="P811" i="24"/>
  <c r="J811" i="24"/>
  <c r="G811" i="24"/>
  <c r="F811" i="24"/>
  <c r="O811" i="24"/>
  <c r="L811" i="24"/>
  <c r="I811" i="24"/>
  <c r="E811" i="24"/>
  <c r="M811" i="24"/>
  <c r="N811" i="24"/>
  <c r="Q811" i="24"/>
  <c r="H811" i="24"/>
  <c r="O858" i="24"/>
  <c r="Q858" i="24"/>
  <c r="L858" i="24"/>
  <c r="F858" i="24"/>
  <c r="P858" i="24"/>
  <c r="J858" i="24"/>
  <c r="E858" i="24"/>
  <c r="N858" i="24"/>
  <c r="I858" i="24"/>
  <c r="H858" i="24"/>
  <c r="M858" i="24"/>
  <c r="G858" i="24"/>
  <c r="K858" i="24"/>
  <c r="N882" i="24"/>
  <c r="H882" i="24"/>
  <c r="K882" i="24"/>
  <c r="F882" i="24"/>
  <c r="O882" i="24"/>
  <c r="E882" i="24"/>
  <c r="P882" i="24"/>
  <c r="I882" i="24"/>
  <c r="J882" i="24"/>
  <c r="Q882" i="24"/>
  <c r="M882" i="24"/>
  <c r="L882" i="24"/>
  <c r="G882" i="24"/>
  <c r="L815" i="24"/>
  <c r="E815" i="24"/>
  <c r="J815" i="24"/>
  <c r="F815" i="24"/>
  <c r="G815" i="24"/>
  <c r="Q815" i="24"/>
  <c r="H815" i="24"/>
  <c r="O815" i="24"/>
  <c r="P815" i="24"/>
  <c r="I815" i="24"/>
  <c r="K815" i="24"/>
  <c r="M815" i="24"/>
  <c r="N815" i="24"/>
  <c r="G852" i="24"/>
  <c r="N852" i="24"/>
  <c r="F852" i="24"/>
  <c r="L852" i="24"/>
  <c r="K852" i="24"/>
  <c r="Q852" i="24"/>
  <c r="O852" i="24"/>
  <c r="M852" i="24"/>
  <c r="J852" i="24"/>
  <c r="E852" i="24"/>
  <c r="P852" i="24"/>
  <c r="I852" i="24"/>
  <c r="H852" i="24"/>
  <c r="J822" i="24"/>
  <c r="I822" i="24"/>
  <c r="O822" i="24"/>
  <c r="E822" i="24"/>
  <c r="N822" i="24"/>
  <c r="H822" i="24"/>
  <c r="Q822" i="24"/>
  <c r="G822" i="24"/>
  <c r="L822" i="24"/>
  <c r="K822" i="24"/>
  <c r="M822" i="24"/>
  <c r="F822" i="24"/>
  <c r="P822" i="24"/>
  <c r="L832" i="24"/>
  <c r="F832" i="24"/>
  <c r="I832" i="24"/>
  <c r="H832" i="24"/>
  <c r="E832" i="24"/>
  <c r="P832" i="24"/>
  <c r="M832" i="24"/>
  <c r="J832" i="24"/>
  <c r="K832" i="24"/>
  <c r="N832" i="24"/>
  <c r="Q832" i="24"/>
  <c r="O832" i="24"/>
  <c r="G832" i="24"/>
  <c r="L841" i="24"/>
  <c r="E841" i="24"/>
  <c r="Q841" i="24"/>
  <c r="K841" i="24"/>
  <c r="P841" i="24"/>
  <c r="I841" i="24"/>
  <c r="O841" i="24"/>
  <c r="G841" i="24"/>
  <c r="N841" i="24"/>
  <c r="M841" i="24"/>
  <c r="J841" i="24"/>
  <c r="H841" i="24"/>
  <c r="F841" i="24"/>
  <c r="O872" i="24"/>
  <c r="P872" i="24"/>
  <c r="J872" i="24"/>
  <c r="E872" i="24"/>
  <c r="N872" i="24"/>
  <c r="I872" i="24"/>
  <c r="M872" i="24"/>
  <c r="H872" i="24"/>
  <c r="Q872" i="24"/>
  <c r="F872" i="24"/>
  <c r="L872" i="24"/>
  <c r="G872" i="24"/>
  <c r="K872" i="24"/>
  <c r="O898" i="24"/>
  <c r="Q898" i="24"/>
  <c r="L898" i="24"/>
  <c r="F898" i="24"/>
  <c r="P898" i="24"/>
  <c r="J898" i="24"/>
  <c r="E898" i="24"/>
  <c r="N898" i="24"/>
  <c r="I898" i="24"/>
  <c r="H898" i="24"/>
  <c r="M898" i="24"/>
  <c r="G898" i="24"/>
  <c r="K898" i="24"/>
  <c r="L844" i="24"/>
  <c r="K844" i="24"/>
  <c r="Q844" i="24"/>
  <c r="G844" i="24"/>
  <c r="M844" i="24"/>
  <c r="E844" i="24"/>
  <c r="J844" i="24"/>
  <c r="H844" i="24"/>
  <c r="F844" i="24"/>
  <c r="P844" i="24"/>
  <c r="N844" i="24"/>
  <c r="I844" i="24"/>
  <c r="O844" i="24"/>
  <c r="Q861" i="24"/>
  <c r="K861" i="24"/>
  <c r="P861" i="24"/>
  <c r="I861" i="24"/>
  <c r="O861" i="24"/>
  <c r="G861" i="24"/>
  <c r="E861" i="24"/>
  <c r="L861" i="24"/>
  <c r="J861" i="24"/>
  <c r="F861" i="24"/>
  <c r="N861" i="24"/>
  <c r="M861" i="24"/>
  <c r="H861" i="24"/>
  <c r="K914" i="24"/>
  <c r="N914" i="24"/>
  <c r="Q914" i="24"/>
  <c r="P914" i="24"/>
  <c r="M914" i="24"/>
  <c r="L914" i="24"/>
  <c r="I914" i="24"/>
  <c r="E914" i="24"/>
  <c r="J914" i="24"/>
  <c r="H914" i="24"/>
  <c r="F914" i="24"/>
  <c r="O914" i="24"/>
  <c r="G914" i="24"/>
  <c r="O854" i="24"/>
  <c r="M854" i="24"/>
  <c r="H854" i="24"/>
  <c r="Q854" i="24"/>
  <c r="L854" i="24"/>
  <c r="F854" i="24"/>
  <c r="P854" i="24"/>
  <c r="J854" i="24"/>
  <c r="E854" i="24"/>
  <c r="I854" i="24"/>
  <c r="N854" i="24"/>
  <c r="G854" i="24"/>
  <c r="K854" i="24"/>
  <c r="Q871" i="24"/>
  <c r="N871" i="24"/>
  <c r="M871" i="24"/>
  <c r="P871" i="24"/>
  <c r="J871" i="24"/>
  <c r="L871" i="24"/>
  <c r="H871" i="24"/>
  <c r="O871" i="24"/>
  <c r="K871" i="24"/>
  <c r="F871" i="24"/>
  <c r="I871" i="24"/>
  <c r="G871" i="24"/>
  <c r="E871" i="24"/>
  <c r="O900" i="24"/>
  <c r="J900" i="24"/>
  <c r="M900" i="24"/>
  <c r="Q900" i="24"/>
  <c r="H900" i="24"/>
  <c r="P900" i="24"/>
  <c r="N900" i="24"/>
  <c r="I900" i="24"/>
  <c r="L900" i="24"/>
  <c r="E900" i="24"/>
  <c r="F900" i="24"/>
  <c r="K900" i="24"/>
  <c r="G900" i="24"/>
  <c r="L891" i="24"/>
  <c r="F891" i="24"/>
  <c r="P891" i="24"/>
  <c r="J891" i="24"/>
  <c r="K891" i="24"/>
  <c r="G891" i="24"/>
  <c r="O891" i="24"/>
  <c r="E891" i="24"/>
  <c r="H891" i="24"/>
  <c r="Q891" i="24"/>
  <c r="N891" i="24"/>
  <c r="M891" i="24"/>
  <c r="I891" i="24"/>
  <c r="P916" i="24"/>
  <c r="M916" i="24"/>
  <c r="E916" i="24"/>
  <c r="J916" i="24"/>
  <c r="Q916" i="24"/>
  <c r="I916" i="24"/>
  <c r="N916" i="24"/>
  <c r="F916" i="24"/>
  <c r="G916" i="24"/>
  <c r="L916" i="24"/>
  <c r="O916" i="24"/>
  <c r="H916" i="24"/>
  <c r="K916" i="24"/>
  <c r="O894" i="24"/>
  <c r="N894" i="24"/>
  <c r="I894" i="24"/>
  <c r="M894" i="24"/>
  <c r="H894" i="24"/>
  <c r="Q894" i="24"/>
  <c r="L894" i="24"/>
  <c r="F894" i="24"/>
  <c r="P894" i="24"/>
  <c r="J894" i="24"/>
  <c r="E894" i="24"/>
  <c r="K894" i="24"/>
  <c r="G894" i="24"/>
  <c r="K910" i="24"/>
  <c r="G910" i="24"/>
  <c r="J910" i="24"/>
  <c r="I910" i="24"/>
  <c r="H910" i="24"/>
  <c r="Q910" i="24"/>
  <c r="L910" i="24"/>
  <c r="M910" i="24"/>
  <c r="O910" i="24"/>
  <c r="N910" i="24"/>
  <c r="E910" i="24"/>
  <c r="F910" i="24"/>
  <c r="P910" i="24"/>
  <c r="Q920" i="24"/>
  <c r="M920" i="24"/>
  <c r="I920" i="24"/>
  <c r="E920" i="24"/>
  <c r="P920" i="24"/>
  <c r="L920" i="24"/>
  <c r="H920" i="24"/>
  <c r="O920" i="24"/>
  <c r="K920" i="24"/>
  <c r="G920" i="24"/>
  <c r="N920" i="24"/>
  <c r="J920" i="24"/>
  <c r="F920" i="24"/>
  <c r="O903" i="24"/>
  <c r="K903" i="24"/>
  <c r="G903" i="24"/>
  <c r="N903" i="24"/>
  <c r="J903" i="24"/>
  <c r="F903" i="24"/>
  <c r="Q903" i="24"/>
  <c r="M903" i="24"/>
  <c r="I903" i="24"/>
  <c r="E903" i="24"/>
  <c r="L903" i="24"/>
  <c r="H903" i="24"/>
  <c r="P903" i="24"/>
  <c r="P919" i="24"/>
  <c r="L919" i="24"/>
  <c r="H919" i="24"/>
  <c r="O919" i="24"/>
  <c r="K919" i="24"/>
  <c r="G919" i="24"/>
  <c r="N919" i="24"/>
  <c r="J919" i="24"/>
  <c r="F919" i="24"/>
  <c r="Q919" i="24"/>
  <c r="M919" i="24"/>
  <c r="I919" i="24"/>
  <c r="E919" i="24"/>
  <c r="O806" i="24"/>
  <c r="E806" i="24"/>
  <c r="N806" i="24"/>
  <c r="I806" i="24"/>
  <c r="J806" i="24"/>
  <c r="P806" i="24"/>
  <c r="M806" i="24"/>
  <c r="K806" i="24"/>
  <c r="L806" i="24"/>
  <c r="Q806" i="24"/>
  <c r="G806" i="24"/>
  <c r="F806" i="24"/>
  <c r="H806" i="24"/>
  <c r="Q816" i="24"/>
  <c r="I816" i="24"/>
  <c r="O816" i="24"/>
  <c r="G816" i="24"/>
  <c r="F816" i="24"/>
  <c r="P816" i="24"/>
  <c r="L816" i="24"/>
  <c r="H816" i="24"/>
  <c r="J816" i="24"/>
  <c r="K816" i="24"/>
  <c r="E816" i="24"/>
  <c r="N816" i="24"/>
  <c r="M816" i="24"/>
  <c r="Q814" i="24"/>
  <c r="O814" i="24"/>
  <c r="K814" i="24"/>
  <c r="P814" i="24"/>
  <c r="M814" i="24"/>
  <c r="L814" i="24"/>
  <c r="J814" i="24"/>
  <c r="F814" i="24"/>
  <c r="G814" i="24"/>
  <c r="N814" i="24"/>
  <c r="I814" i="24"/>
  <c r="H814" i="24"/>
  <c r="E814" i="24"/>
  <c r="P830" i="24"/>
  <c r="G830" i="24"/>
  <c r="L830" i="24"/>
  <c r="E830" i="24"/>
  <c r="I830" i="24"/>
  <c r="K830" i="24"/>
  <c r="Q830" i="24"/>
  <c r="J830" i="24"/>
  <c r="F830" i="24"/>
  <c r="N830" i="24"/>
  <c r="M830" i="24"/>
  <c r="O830" i="24"/>
  <c r="H830" i="24"/>
  <c r="L824" i="24"/>
  <c r="E824" i="24"/>
  <c r="Q824" i="24"/>
  <c r="K824" i="24"/>
  <c r="P824" i="24"/>
  <c r="I824" i="24"/>
  <c r="O824" i="24"/>
  <c r="G824" i="24"/>
  <c r="J824" i="24"/>
  <c r="F824" i="24"/>
  <c r="N824" i="24"/>
  <c r="M824" i="24"/>
  <c r="H824" i="24"/>
  <c r="Q859" i="24"/>
  <c r="I859" i="24"/>
  <c r="O859" i="24"/>
  <c r="E859" i="24"/>
  <c r="N859" i="24"/>
  <c r="J859" i="24"/>
  <c r="F859" i="24"/>
  <c r="L859" i="24"/>
  <c r="K859" i="24"/>
  <c r="P859" i="24"/>
  <c r="M859" i="24"/>
  <c r="H859" i="24"/>
  <c r="G859" i="24"/>
  <c r="O834" i="24"/>
  <c r="Q834" i="24"/>
  <c r="P834" i="24"/>
  <c r="N834" i="24"/>
  <c r="L834" i="24"/>
  <c r="F834" i="24"/>
  <c r="J834" i="24"/>
  <c r="E834" i="24"/>
  <c r="H834" i="24"/>
  <c r="I834" i="24"/>
  <c r="M834" i="24"/>
  <c r="G834" i="24"/>
  <c r="K834" i="24"/>
  <c r="O823" i="24"/>
  <c r="K823" i="24"/>
  <c r="J823" i="24"/>
  <c r="F823" i="24"/>
  <c r="P823" i="24"/>
  <c r="M823" i="24"/>
  <c r="N823" i="24"/>
  <c r="I823" i="24"/>
  <c r="G823" i="24"/>
  <c r="Q823" i="24"/>
  <c r="H823" i="24"/>
  <c r="E823" i="24"/>
  <c r="L823" i="24"/>
  <c r="O856" i="24"/>
  <c r="G856" i="24"/>
  <c r="I856" i="24"/>
  <c r="F856" i="24"/>
  <c r="L856" i="24"/>
  <c r="N856" i="24"/>
  <c r="E856" i="24"/>
  <c r="J856" i="24"/>
  <c r="M856" i="24"/>
  <c r="K856" i="24"/>
  <c r="H856" i="24"/>
  <c r="Q856" i="24"/>
  <c r="P856" i="24"/>
  <c r="O825" i="24"/>
  <c r="M825" i="24"/>
  <c r="H825" i="24"/>
  <c r="Q825" i="24"/>
  <c r="L825" i="24"/>
  <c r="F825" i="24"/>
  <c r="P825" i="24"/>
  <c r="J825" i="24"/>
  <c r="E825" i="24"/>
  <c r="N825" i="24"/>
  <c r="I825" i="24"/>
  <c r="K825" i="24"/>
  <c r="G825" i="24"/>
  <c r="O833" i="24"/>
  <c r="L833" i="24"/>
  <c r="H833" i="24"/>
  <c r="N833" i="24"/>
  <c r="K833" i="24"/>
  <c r="G833" i="24"/>
  <c r="J833" i="24"/>
  <c r="E833" i="24"/>
  <c r="M833" i="24"/>
  <c r="P833" i="24"/>
  <c r="Q833" i="24"/>
  <c r="F833" i="24"/>
  <c r="I833" i="24"/>
  <c r="L843" i="24"/>
  <c r="F843" i="24"/>
  <c r="K843" i="24"/>
  <c r="P843" i="24"/>
  <c r="J843" i="24"/>
  <c r="G843" i="24"/>
  <c r="O843" i="24"/>
  <c r="I843" i="24"/>
  <c r="E843" i="24"/>
  <c r="M843" i="24"/>
  <c r="N843" i="24"/>
  <c r="H843" i="24"/>
  <c r="Q843" i="24"/>
  <c r="Q873" i="24"/>
  <c r="F873" i="24"/>
  <c r="G873" i="24"/>
  <c r="I873" i="24"/>
  <c r="K873" i="24"/>
  <c r="P873" i="24"/>
  <c r="M873" i="24"/>
  <c r="H873" i="24"/>
  <c r="O873" i="24"/>
  <c r="E873" i="24"/>
  <c r="J873" i="24"/>
  <c r="L873" i="24"/>
  <c r="N873" i="24"/>
  <c r="N899" i="24"/>
  <c r="I899" i="24"/>
  <c r="H899" i="24"/>
  <c r="O899" i="24"/>
  <c r="L899" i="24"/>
  <c r="J899" i="24"/>
  <c r="K899" i="24"/>
  <c r="P899" i="24"/>
  <c r="E899" i="24"/>
  <c r="F899" i="24"/>
  <c r="G899" i="24"/>
  <c r="Q899" i="24"/>
  <c r="M899" i="24"/>
  <c r="O845" i="24"/>
  <c r="N845" i="24"/>
  <c r="I845" i="24"/>
  <c r="M845" i="24"/>
  <c r="H845" i="24"/>
  <c r="Q845" i="24"/>
  <c r="L845" i="24"/>
  <c r="F845" i="24"/>
  <c r="P845" i="24"/>
  <c r="J845" i="24"/>
  <c r="E845" i="24"/>
  <c r="G845" i="24"/>
  <c r="K845" i="24"/>
  <c r="K864" i="24"/>
  <c r="P864" i="24"/>
  <c r="J864" i="24"/>
  <c r="O864" i="24"/>
  <c r="G864" i="24"/>
  <c r="L864" i="24"/>
  <c r="F864" i="24"/>
  <c r="E864" i="24"/>
  <c r="Q864" i="24"/>
  <c r="H864" i="24"/>
  <c r="I864" i="24"/>
  <c r="M864" i="24"/>
  <c r="N864" i="24"/>
  <c r="N855" i="24"/>
  <c r="K855" i="24"/>
  <c r="G855" i="24"/>
  <c r="H855" i="24"/>
  <c r="I855" i="24"/>
  <c r="O855" i="24"/>
  <c r="Q855" i="24"/>
  <c r="L855" i="24"/>
  <c r="E855" i="24"/>
  <c r="M855" i="24"/>
  <c r="P855" i="24"/>
  <c r="F855" i="24"/>
  <c r="J855" i="24"/>
  <c r="L874" i="24"/>
  <c r="I874" i="24"/>
  <c r="F874" i="24"/>
  <c r="E874" i="24"/>
  <c r="M874" i="24"/>
  <c r="N874" i="24"/>
  <c r="O874" i="24"/>
  <c r="G874" i="24"/>
  <c r="Q874" i="24"/>
  <c r="K874" i="24"/>
  <c r="H874" i="24"/>
  <c r="J874" i="24"/>
  <c r="P874" i="24"/>
  <c r="N907" i="24"/>
  <c r="J907" i="24"/>
  <c r="F907" i="24"/>
  <c r="Q907" i="24"/>
  <c r="M907" i="24"/>
  <c r="I907" i="24"/>
  <c r="E907" i="24"/>
  <c r="P907" i="24"/>
  <c r="L907" i="24"/>
  <c r="H907" i="24"/>
  <c r="O907" i="24"/>
  <c r="K907" i="24"/>
  <c r="G907" i="24"/>
  <c r="Q897" i="24"/>
  <c r="M897" i="24"/>
  <c r="I897" i="24"/>
  <c r="E897" i="24"/>
  <c r="P897" i="24"/>
  <c r="L897" i="24"/>
  <c r="H897" i="24"/>
  <c r="O897" i="24"/>
  <c r="K897" i="24"/>
  <c r="G897" i="24"/>
  <c r="J897" i="24"/>
  <c r="F897" i="24"/>
  <c r="N897" i="24"/>
  <c r="N918" i="24"/>
  <c r="G918" i="24"/>
  <c r="L918" i="24"/>
  <c r="I918" i="24"/>
  <c r="K918" i="24"/>
  <c r="O918" i="24"/>
  <c r="E918" i="24"/>
  <c r="F918" i="24"/>
  <c r="H918" i="24"/>
  <c r="M918" i="24"/>
  <c r="J918" i="24"/>
  <c r="P918" i="24"/>
  <c r="Q918" i="24"/>
  <c r="K895" i="24"/>
  <c r="J895" i="24"/>
  <c r="Q895" i="24"/>
  <c r="F895" i="24"/>
  <c r="O895" i="24"/>
  <c r="E895" i="24"/>
  <c r="L895" i="24"/>
  <c r="P895" i="24"/>
  <c r="M895" i="24"/>
  <c r="N895" i="24"/>
  <c r="H895" i="24"/>
  <c r="G895" i="24"/>
  <c r="I895" i="24"/>
  <c r="P911" i="24"/>
  <c r="L911" i="24"/>
  <c r="H911" i="24"/>
  <c r="O911" i="24"/>
  <c r="K911" i="24"/>
  <c r="G911" i="24"/>
  <c r="N911" i="24"/>
  <c r="J911" i="24"/>
  <c r="F911" i="24"/>
  <c r="I911" i="24"/>
  <c r="E911" i="24"/>
  <c r="Q911" i="24"/>
  <c r="M911" i="24"/>
  <c r="O884" i="24"/>
  <c r="M884" i="24"/>
  <c r="H884" i="24"/>
  <c r="P884" i="24"/>
  <c r="J884" i="24"/>
  <c r="E884" i="24"/>
  <c r="Q884" i="24"/>
  <c r="F884" i="24"/>
  <c r="N884" i="24"/>
  <c r="L884" i="24"/>
  <c r="I884" i="24"/>
  <c r="G884" i="24"/>
  <c r="K884" i="24"/>
  <c r="O905" i="24"/>
  <c r="K905" i="24"/>
  <c r="G905" i="24"/>
  <c r="N905" i="24"/>
  <c r="J905" i="24"/>
  <c r="F905" i="24"/>
  <c r="Q905" i="24"/>
  <c r="M905" i="24"/>
  <c r="I905" i="24"/>
  <c r="E905" i="24"/>
  <c r="H905" i="24"/>
  <c r="P905" i="24"/>
  <c r="L905" i="24"/>
  <c r="E214" i="24"/>
  <c r="E719" i="24"/>
  <c r="L719" i="24"/>
  <c r="G719" i="24"/>
  <c r="O719" i="24"/>
  <c r="H719" i="24"/>
  <c r="P719" i="24"/>
  <c r="K719" i="24"/>
  <c r="N719" i="24"/>
  <c r="I719" i="24"/>
  <c r="J719" i="24"/>
  <c r="F719" i="24"/>
  <c r="Q719" i="24"/>
  <c r="M719" i="24"/>
  <c r="E721" i="24"/>
  <c r="K721" i="24"/>
  <c r="L721" i="24"/>
  <c r="G721" i="24"/>
  <c r="N721" i="24"/>
  <c r="M721" i="24"/>
  <c r="J721" i="24"/>
  <c r="I721" i="24"/>
  <c r="P721" i="24"/>
  <c r="F721" i="24"/>
  <c r="H721" i="24"/>
  <c r="O721" i="24"/>
  <c r="Q721" i="24"/>
  <c r="H720" i="24"/>
  <c r="G720" i="24"/>
  <c r="O720" i="24"/>
  <c r="M720" i="24"/>
  <c r="K720" i="24"/>
  <c r="N720" i="24"/>
  <c r="I720" i="24"/>
  <c r="J720" i="24"/>
  <c r="E720" i="24"/>
  <c r="P720" i="24"/>
  <c r="F720" i="24"/>
  <c r="Q720" i="24"/>
  <c r="L720" i="24"/>
  <c r="O718" i="24"/>
  <c r="K718" i="24"/>
  <c r="G718" i="24"/>
  <c r="N718" i="24"/>
  <c r="J718" i="24"/>
  <c r="F718" i="24"/>
  <c r="Q718" i="24"/>
  <c r="M718" i="24"/>
  <c r="I718" i="24"/>
  <c r="E718" i="24"/>
  <c r="P718" i="24"/>
  <c r="L718" i="24"/>
  <c r="H718" i="24"/>
  <c r="G214" i="24"/>
  <c r="I214" i="24"/>
  <c r="H214" i="24"/>
  <c r="O66" i="24"/>
  <c r="K66" i="24"/>
  <c r="G66" i="24"/>
  <c r="M66" i="24"/>
  <c r="H66" i="24"/>
  <c r="Q66" i="24"/>
  <c r="J66" i="24"/>
  <c r="I66" i="24"/>
  <c r="F66" i="24"/>
  <c r="P66" i="24"/>
  <c r="E66" i="24"/>
  <c r="N66" i="24"/>
  <c r="L66" i="24"/>
  <c r="Q49" i="24"/>
  <c r="M49" i="24"/>
  <c r="I49" i="24"/>
  <c r="P49" i="24"/>
  <c r="K49" i="24"/>
  <c r="F49" i="24"/>
  <c r="O49" i="24"/>
  <c r="H49" i="24"/>
  <c r="N49" i="24"/>
  <c r="E49" i="24"/>
  <c r="L49" i="24"/>
  <c r="J49" i="24"/>
  <c r="G49" i="24"/>
  <c r="P35" i="24"/>
  <c r="L35" i="24"/>
  <c r="H35" i="24"/>
  <c r="Q35" i="24"/>
  <c r="K35" i="24"/>
  <c r="F35" i="24"/>
  <c r="O35" i="24"/>
  <c r="J35" i="24"/>
  <c r="E35" i="24"/>
  <c r="N35" i="24"/>
  <c r="M35" i="24"/>
  <c r="I35" i="24"/>
  <c r="G35" i="24"/>
  <c r="P14" i="24"/>
  <c r="L14" i="24"/>
  <c r="H14" i="24"/>
  <c r="O14" i="24"/>
  <c r="J14" i="24"/>
  <c r="E14" i="24"/>
  <c r="N14" i="24"/>
  <c r="G14" i="24"/>
  <c r="M14" i="24"/>
  <c r="F14" i="24"/>
  <c r="K14" i="24"/>
  <c r="Q14" i="24"/>
  <c r="I14" i="24"/>
  <c r="P42" i="24"/>
  <c r="L42" i="24"/>
  <c r="H42" i="24"/>
  <c r="M42" i="24"/>
  <c r="G42" i="24"/>
  <c r="Q42" i="24"/>
  <c r="J42" i="24"/>
  <c r="O42" i="24"/>
  <c r="I42" i="24"/>
  <c r="N42" i="24"/>
  <c r="K42" i="24"/>
  <c r="F42" i="24"/>
  <c r="E42" i="24"/>
  <c r="N20" i="24"/>
  <c r="J20" i="24"/>
  <c r="F20" i="24"/>
  <c r="Q20" i="24"/>
  <c r="L20" i="24"/>
  <c r="G20" i="24"/>
  <c r="O20" i="24"/>
  <c r="H20" i="24"/>
  <c r="M20" i="24"/>
  <c r="E20" i="24"/>
  <c r="K20" i="24"/>
  <c r="P20" i="24"/>
  <c r="I20" i="24"/>
  <c r="O43" i="24"/>
  <c r="K43" i="24"/>
  <c r="G43" i="24"/>
  <c r="P43" i="24"/>
  <c r="J43" i="24"/>
  <c r="E43" i="24"/>
  <c r="L43" i="24"/>
  <c r="Q43" i="24"/>
  <c r="I43" i="24"/>
  <c r="N43" i="24"/>
  <c r="M43" i="24"/>
  <c r="H43" i="24"/>
  <c r="F43" i="24"/>
  <c r="Q80" i="24"/>
  <c r="M80" i="24"/>
  <c r="I80" i="24"/>
  <c r="E80" i="24"/>
  <c r="L80" i="24"/>
  <c r="G80" i="24"/>
  <c r="N80" i="24"/>
  <c r="F80" i="24"/>
  <c r="P80" i="24"/>
  <c r="H80" i="24"/>
  <c r="O80" i="24"/>
  <c r="K80" i="24"/>
  <c r="J80" i="24"/>
  <c r="O15" i="24"/>
  <c r="K15" i="24"/>
  <c r="G15" i="24"/>
  <c r="M15" i="24"/>
  <c r="H15" i="24"/>
  <c r="P15" i="24"/>
  <c r="I15" i="24"/>
  <c r="N15" i="24"/>
  <c r="F15" i="24"/>
  <c r="L15" i="24"/>
  <c r="E15" i="24"/>
  <c r="Q15" i="24"/>
  <c r="J15" i="24"/>
  <c r="N75" i="24"/>
  <c r="J75" i="24"/>
  <c r="F75" i="24"/>
  <c r="M75" i="24"/>
  <c r="H75" i="24"/>
  <c r="O75" i="24"/>
  <c r="G75" i="24"/>
  <c r="P75" i="24"/>
  <c r="E75" i="24"/>
  <c r="L75" i="24"/>
  <c r="I75" i="24"/>
  <c r="Q75" i="24"/>
  <c r="K75" i="24"/>
  <c r="N12" i="24"/>
  <c r="J12" i="24"/>
  <c r="F12" i="24"/>
  <c r="O12" i="24"/>
  <c r="I12" i="24"/>
  <c r="L12" i="24"/>
  <c r="E12" i="24"/>
  <c r="Q12" i="24"/>
  <c r="K12" i="24"/>
  <c r="P12" i="24"/>
  <c r="H12" i="24"/>
  <c r="M12" i="24"/>
  <c r="G12" i="24"/>
  <c r="P77" i="24"/>
  <c r="L77" i="24"/>
  <c r="H77" i="24"/>
  <c r="N77" i="24"/>
  <c r="I77" i="24"/>
  <c r="Q77" i="24"/>
  <c r="J77" i="24"/>
  <c r="G77" i="24"/>
  <c r="O77" i="24"/>
  <c r="F77" i="24"/>
  <c r="M77" i="24"/>
  <c r="K77" i="24"/>
  <c r="E77" i="24"/>
  <c r="P27" i="24"/>
  <c r="L27" i="24"/>
  <c r="H27" i="24"/>
  <c r="N27" i="24"/>
  <c r="I27" i="24"/>
  <c r="O27" i="24"/>
  <c r="G27" i="24"/>
  <c r="M27" i="24"/>
  <c r="F27" i="24"/>
  <c r="K27" i="24"/>
  <c r="E27" i="24"/>
  <c r="Q27" i="24"/>
  <c r="J27" i="24"/>
  <c r="N52" i="24"/>
  <c r="J52" i="24"/>
  <c r="F52" i="24"/>
  <c r="O52" i="24"/>
  <c r="I52" i="24"/>
  <c r="L52" i="24"/>
  <c r="E52" i="24"/>
  <c r="M52" i="24"/>
  <c r="K52" i="24"/>
  <c r="Q52" i="24"/>
  <c r="P52" i="24"/>
  <c r="H52" i="24"/>
  <c r="G52" i="24"/>
  <c r="O23" i="24"/>
  <c r="K23" i="24"/>
  <c r="G23" i="24"/>
  <c r="P23" i="24"/>
  <c r="J23" i="24"/>
  <c r="E23" i="24"/>
  <c r="L23" i="24"/>
  <c r="Q23" i="24"/>
  <c r="I23" i="24"/>
  <c r="N23" i="24"/>
  <c r="H23" i="24"/>
  <c r="M23" i="24"/>
  <c r="F23" i="24"/>
  <c r="N67" i="24"/>
  <c r="J67" i="24"/>
  <c r="F67" i="24"/>
  <c r="P67" i="24"/>
  <c r="K67" i="24"/>
  <c r="E67" i="24"/>
  <c r="L67" i="24"/>
  <c r="O67" i="24"/>
  <c r="G67" i="24"/>
  <c r="H67" i="24"/>
  <c r="Q67" i="24"/>
  <c r="M67" i="24"/>
  <c r="I67" i="24"/>
  <c r="O51" i="24"/>
  <c r="K51" i="24"/>
  <c r="G51" i="24"/>
  <c r="Q51" i="24"/>
  <c r="L51" i="24"/>
  <c r="F51" i="24"/>
  <c r="J51" i="24"/>
  <c r="P51" i="24"/>
  <c r="H51" i="24"/>
  <c r="N51" i="24"/>
  <c r="E51" i="24"/>
  <c r="M51" i="24"/>
  <c r="I51" i="24"/>
  <c r="Q76" i="24"/>
  <c r="M76" i="24"/>
  <c r="I76" i="24"/>
  <c r="E76" i="24"/>
  <c r="P76" i="24"/>
  <c r="K76" i="24"/>
  <c r="F76" i="24"/>
  <c r="O76" i="24"/>
  <c r="H76" i="24"/>
  <c r="L76" i="24"/>
  <c r="J76" i="24"/>
  <c r="N76" i="24"/>
  <c r="G76" i="24"/>
  <c r="Q37" i="24"/>
  <c r="N37" i="24"/>
  <c r="J37" i="24"/>
  <c r="F37" i="24"/>
  <c r="L37" i="24"/>
  <c r="G37" i="24"/>
  <c r="P37" i="24"/>
  <c r="K37" i="24"/>
  <c r="E37" i="24"/>
  <c r="I37" i="24"/>
  <c r="H37" i="24"/>
  <c r="O37" i="24"/>
  <c r="M37" i="24"/>
  <c r="P18" i="24"/>
  <c r="L18" i="24"/>
  <c r="H18" i="24"/>
  <c r="Q18" i="24"/>
  <c r="K18" i="24"/>
  <c r="F18" i="24"/>
  <c r="M18" i="24"/>
  <c r="E18" i="24"/>
  <c r="J18" i="24"/>
  <c r="O18" i="24"/>
  <c r="I18" i="24"/>
  <c r="N18" i="24"/>
  <c r="G18" i="24"/>
  <c r="Q68" i="24"/>
  <c r="M68" i="24"/>
  <c r="I68" i="24"/>
  <c r="E68" i="24"/>
  <c r="N68" i="24"/>
  <c r="H68" i="24"/>
  <c r="L68" i="24"/>
  <c r="F68" i="24"/>
  <c r="K68" i="24"/>
  <c r="G68" i="24"/>
  <c r="P68" i="24"/>
  <c r="O68" i="24"/>
  <c r="J68" i="24"/>
  <c r="O74" i="24"/>
  <c r="K74" i="24"/>
  <c r="G74" i="24"/>
  <c r="P74" i="24"/>
  <c r="J74" i="24"/>
  <c r="E74" i="24"/>
  <c r="M74" i="24"/>
  <c r="F74" i="24"/>
  <c r="I74" i="24"/>
  <c r="Q74" i="24"/>
  <c r="H74" i="24"/>
  <c r="N74" i="24"/>
  <c r="L74" i="24"/>
  <c r="Q17" i="24"/>
  <c r="M17" i="24"/>
  <c r="I17" i="24"/>
  <c r="E17" i="24"/>
  <c r="N17" i="24"/>
  <c r="H17" i="24"/>
  <c r="K17" i="24"/>
  <c r="P17" i="24"/>
  <c r="J17" i="24"/>
  <c r="O17" i="24"/>
  <c r="G17" i="24"/>
  <c r="L17" i="24"/>
  <c r="F17" i="24"/>
  <c r="O19" i="24"/>
  <c r="K19" i="24"/>
  <c r="G19" i="24"/>
  <c r="N19" i="24"/>
  <c r="I19" i="24"/>
  <c r="M19" i="24"/>
  <c r="F19" i="24"/>
  <c r="L19" i="24"/>
  <c r="E19" i="24"/>
  <c r="Q19" i="24"/>
  <c r="J19" i="24"/>
  <c r="P19" i="24"/>
  <c r="H19" i="24"/>
  <c r="N62" i="24"/>
  <c r="J62" i="24"/>
  <c r="F62" i="24"/>
  <c r="O62" i="24"/>
  <c r="I62" i="24"/>
  <c r="M62" i="24"/>
  <c r="G62" i="24"/>
  <c r="K62" i="24"/>
  <c r="H62" i="24"/>
  <c r="Q62" i="24"/>
  <c r="E62" i="24"/>
  <c r="P62" i="24"/>
  <c r="L62" i="24"/>
  <c r="O36" i="24"/>
  <c r="K36" i="24"/>
  <c r="G36" i="24"/>
  <c r="N36" i="24"/>
  <c r="I36" i="24"/>
  <c r="M36" i="24"/>
  <c r="H36" i="24"/>
  <c r="L36" i="24"/>
  <c r="J36" i="24"/>
  <c r="Q36" i="24"/>
  <c r="F36" i="24"/>
  <c r="P36" i="24"/>
  <c r="E36" i="24"/>
  <c r="N33" i="24"/>
  <c r="J33" i="24"/>
  <c r="F33" i="24"/>
  <c r="P33" i="24"/>
  <c r="K33" i="24"/>
  <c r="E33" i="24"/>
  <c r="O33" i="24"/>
  <c r="I33" i="24"/>
  <c r="H33" i="24"/>
  <c r="Q33" i="24"/>
  <c r="G33" i="24"/>
  <c r="M33" i="24"/>
  <c r="L33" i="24"/>
  <c r="O32" i="24"/>
  <c r="K32" i="24"/>
  <c r="G32" i="24"/>
  <c r="M32" i="24"/>
  <c r="H32" i="24"/>
  <c r="Q32" i="24"/>
  <c r="L32" i="24"/>
  <c r="F32" i="24"/>
  <c r="J32" i="24"/>
  <c r="I32" i="24"/>
  <c r="P32" i="24"/>
  <c r="E32" i="24"/>
  <c r="N32" i="24"/>
  <c r="Q34" i="24"/>
  <c r="M34" i="24"/>
  <c r="I34" i="24"/>
  <c r="E34" i="24"/>
  <c r="N34" i="24"/>
  <c r="H34" i="24"/>
  <c r="L34" i="24"/>
  <c r="G34" i="24"/>
  <c r="P34" i="24"/>
  <c r="F34" i="24"/>
  <c r="O34" i="24"/>
  <c r="K34" i="24"/>
  <c r="J34" i="24"/>
  <c r="P31" i="24"/>
  <c r="L31" i="24"/>
  <c r="H31" i="24"/>
  <c r="O31" i="24"/>
  <c r="J31" i="24"/>
  <c r="E31" i="24"/>
  <c r="N31" i="24"/>
  <c r="I31" i="24"/>
  <c r="M31" i="24"/>
  <c r="K31" i="24"/>
  <c r="G31" i="24"/>
  <c r="Q31" i="24"/>
  <c r="F31" i="24"/>
  <c r="P64" i="24"/>
  <c r="L64" i="24"/>
  <c r="H64" i="24"/>
  <c r="O64" i="24"/>
  <c r="J64" i="24"/>
  <c r="E64" i="24"/>
  <c r="Q64" i="24"/>
  <c r="I64" i="24"/>
  <c r="M64" i="24"/>
  <c r="G64" i="24"/>
  <c r="F64" i="24"/>
  <c r="N64" i="24"/>
  <c r="K64" i="24"/>
  <c r="O70" i="24"/>
  <c r="K70" i="24"/>
  <c r="G70" i="24"/>
  <c r="N70" i="24"/>
  <c r="I70" i="24"/>
  <c r="P70" i="24"/>
  <c r="H70" i="24"/>
  <c r="M70" i="24"/>
  <c r="E70" i="24"/>
  <c r="L70" i="24"/>
  <c r="Q70" i="24"/>
  <c r="J70" i="24"/>
  <c r="F70" i="24"/>
  <c r="P69" i="24"/>
  <c r="L69" i="24"/>
  <c r="H69" i="24"/>
  <c r="Q69" i="24"/>
  <c r="K69" i="24"/>
  <c r="F69" i="24"/>
  <c r="N69" i="24"/>
  <c r="G69" i="24"/>
  <c r="I69" i="24"/>
  <c r="O69" i="24"/>
  <c r="E69" i="24"/>
  <c r="J69" i="24"/>
  <c r="M69" i="24"/>
  <c r="P60" i="24"/>
  <c r="L60" i="24"/>
  <c r="H60" i="24"/>
  <c r="N60" i="24"/>
  <c r="I60" i="24"/>
  <c r="K60" i="24"/>
  <c r="E60" i="24"/>
  <c r="Q60" i="24"/>
  <c r="G60" i="24"/>
  <c r="J60" i="24"/>
  <c r="F60" i="24"/>
  <c r="O60" i="24"/>
  <c r="M60" i="24"/>
  <c r="Q25" i="24"/>
  <c r="M25" i="24"/>
  <c r="I25" i="24"/>
  <c r="E25" i="24"/>
  <c r="P25" i="24"/>
  <c r="K25" i="24"/>
  <c r="F25" i="24"/>
  <c r="N25" i="24"/>
  <c r="G25" i="24"/>
  <c r="L25" i="24"/>
  <c r="J25" i="24"/>
  <c r="O25" i="24"/>
  <c r="H25" i="24"/>
  <c r="Q53" i="24"/>
  <c r="M53" i="24"/>
  <c r="I53" i="24"/>
  <c r="E53" i="24"/>
  <c r="L53" i="24"/>
  <c r="G53" i="24"/>
  <c r="N53" i="24"/>
  <c r="F53" i="24"/>
  <c r="J53" i="24"/>
  <c r="P53" i="24"/>
  <c r="H53" i="24"/>
  <c r="O53" i="24"/>
  <c r="K53" i="24"/>
  <c r="Q41" i="24"/>
  <c r="M41" i="24"/>
  <c r="I41" i="24"/>
  <c r="E41" i="24"/>
  <c r="O41" i="24"/>
  <c r="J41" i="24"/>
  <c r="P41" i="24"/>
  <c r="H41" i="24"/>
  <c r="N41" i="24"/>
  <c r="G41" i="24"/>
  <c r="L41" i="24"/>
  <c r="K41" i="24"/>
  <c r="F41" i="24"/>
  <c r="Q30" i="24"/>
  <c r="M30" i="24"/>
  <c r="I30" i="24"/>
  <c r="E30" i="24"/>
  <c r="L30" i="24"/>
  <c r="G30" i="24"/>
  <c r="P30" i="24"/>
  <c r="K30" i="24"/>
  <c r="F30" i="24"/>
  <c r="O30" i="24"/>
  <c r="N30" i="24"/>
  <c r="J30" i="24"/>
  <c r="H30" i="24"/>
  <c r="Q13" i="24"/>
  <c r="M13" i="24"/>
  <c r="I13" i="24"/>
  <c r="E13" i="24"/>
  <c r="L13" i="24"/>
  <c r="G13" i="24"/>
  <c r="N13" i="24"/>
  <c r="F13" i="24"/>
  <c r="K13" i="24"/>
  <c r="P13" i="24"/>
  <c r="J13" i="24"/>
  <c r="O13" i="24"/>
  <c r="H13" i="24"/>
  <c r="Q21" i="24"/>
  <c r="M21" i="24"/>
  <c r="I21" i="24"/>
  <c r="E21" i="24"/>
  <c r="O21" i="24"/>
  <c r="J21" i="24"/>
  <c r="P21" i="24"/>
  <c r="H21" i="24"/>
  <c r="N21" i="24"/>
  <c r="G21" i="24"/>
  <c r="L21" i="24"/>
  <c r="F21" i="24"/>
  <c r="K21" i="24"/>
  <c r="O61" i="24"/>
  <c r="K61" i="24"/>
  <c r="G61" i="24"/>
  <c r="Q61" i="24"/>
  <c r="L61" i="24"/>
  <c r="F61" i="24"/>
  <c r="M61" i="24"/>
  <c r="E61" i="24"/>
  <c r="N61" i="24"/>
  <c r="I61" i="24"/>
  <c r="H61" i="24"/>
  <c r="P61" i="24"/>
  <c r="J61" i="24"/>
  <c r="Q72" i="24"/>
  <c r="M72" i="24"/>
  <c r="I72" i="24"/>
  <c r="E72" i="24"/>
  <c r="O72" i="24"/>
  <c r="J72" i="24"/>
  <c r="K72" i="24"/>
  <c r="P72" i="24"/>
  <c r="G72" i="24"/>
  <c r="N72" i="24"/>
  <c r="F72" i="24"/>
  <c r="H72" i="24"/>
  <c r="L72" i="24"/>
  <c r="N16" i="24"/>
  <c r="J16" i="24"/>
  <c r="F16" i="24"/>
  <c r="P16" i="24"/>
  <c r="K16" i="24"/>
  <c r="E16" i="24"/>
  <c r="Q16" i="24"/>
  <c r="I16" i="24"/>
  <c r="O16" i="24"/>
  <c r="H16" i="24"/>
  <c r="M16" i="24"/>
  <c r="G16" i="24"/>
  <c r="L16" i="24"/>
  <c r="O28" i="24"/>
  <c r="K28" i="24"/>
  <c r="G28" i="24"/>
  <c r="Q28" i="24"/>
  <c r="L28" i="24"/>
  <c r="F28" i="24"/>
  <c r="P28" i="24"/>
  <c r="I28" i="24"/>
  <c r="N28" i="24"/>
  <c r="H28" i="24"/>
  <c r="M28" i="24"/>
  <c r="E28" i="24"/>
  <c r="J28" i="24"/>
  <c r="O39" i="24"/>
  <c r="K39" i="24"/>
  <c r="G39" i="24"/>
  <c r="N39" i="24"/>
  <c r="I39" i="24"/>
  <c r="M39" i="24"/>
  <c r="F39" i="24"/>
  <c r="L39" i="24"/>
  <c r="E39" i="24"/>
  <c r="J39" i="24"/>
  <c r="H39" i="24"/>
  <c r="Q39" i="24"/>
  <c r="P39" i="24"/>
  <c r="O82" i="24"/>
  <c r="K82" i="24"/>
  <c r="G82" i="24"/>
  <c r="M82" i="24"/>
  <c r="H82" i="24"/>
  <c r="P82" i="24"/>
  <c r="I82" i="24"/>
  <c r="J82" i="24"/>
  <c r="Q82" i="24"/>
  <c r="F82" i="24"/>
  <c r="L82" i="24"/>
  <c r="E82" i="24"/>
  <c r="N82" i="24"/>
  <c r="P56" i="24"/>
  <c r="L56" i="24"/>
  <c r="H56" i="24"/>
  <c r="M56" i="24"/>
  <c r="G56" i="24"/>
  <c r="N56" i="24"/>
  <c r="F56" i="24"/>
  <c r="K56" i="24"/>
  <c r="J56" i="24"/>
  <c r="I56" i="24"/>
  <c r="E56" i="24"/>
  <c r="Q56" i="24"/>
  <c r="O56" i="24"/>
  <c r="P38" i="24"/>
  <c r="L38" i="24"/>
  <c r="H38" i="24"/>
  <c r="Q38" i="24"/>
  <c r="K38" i="24"/>
  <c r="F38" i="24"/>
  <c r="M38" i="24"/>
  <c r="E38" i="24"/>
  <c r="J38" i="24"/>
  <c r="I38" i="24"/>
  <c r="G38" i="24"/>
  <c r="O38" i="24"/>
  <c r="N38" i="24"/>
  <c r="N29" i="24"/>
  <c r="J29" i="24"/>
  <c r="F29" i="24"/>
  <c r="O29" i="24"/>
  <c r="I29" i="24"/>
  <c r="Q29" i="24"/>
  <c r="K29" i="24"/>
  <c r="P29" i="24"/>
  <c r="H29" i="24"/>
  <c r="M29" i="24"/>
  <c r="G29" i="24"/>
  <c r="L29" i="24"/>
  <c r="E29" i="24"/>
  <c r="P73" i="24"/>
  <c r="L73" i="24"/>
  <c r="H73" i="24"/>
  <c r="M73" i="24"/>
  <c r="G73" i="24"/>
  <c r="K73" i="24"/>
  <c r="E73" i="24"/>
  <c r="N73" i="24"/>
  <c r="J73" i="24"/>
  <c r="O73" i="24"/>
  <c r="I73" i="24"/>
  <c r="Q73" i="24"/>
  <c r="F73" i="24"/>
  <c r="N71" i="24"/>
  <c r="J71" i="24"/>
  <c r="F71" i="24"/>
  <c r="Q71" i="24"/>
  <c r="L71" i="24"/>
  <c r="G71" i="24"/>
  <c r="P71" i="24"/>
  <c r="I71" i="24"/>
  <c r="K71" i="24"/>
  <c r="H71" i="24"/>
  <c r="O71" i="24"/>
  <c r="M71" i="24"/>
  <c r="E71" i="24"/>
  <c r="P22" i="24"/>
  <c r="L22" i="24"/>
  <c r="H22" i="24"/>
  <c r="M22" i="24"/>
  <c r="G22" i="24"/>
  <c r="Q22" i="24"/>
  <c r="J22" i="24"/>
  <c r="O22" i="24"/>
  <c r="I22" i="24"/>
  <c r="N22" i="24"/>
  <c r="F22" i="24"/>
  <c r="K22" i="24"/>
  <c r="E22" i="24"/>
  <c r="N24" i="24"/>
  <c r="J24" i="24"/>
  <c r="F24" i="24"/>
  <c r="M24" i="24"/>
  <c r="H24" i="24"/>
  <c r="L24" i="24"/>
  <c r="E24" i="24"/>
  <c r="Q24" i="24"/>
  <c r="K24" i="24"/>
  <c r="P24" i="24"/>
  <c r="I24" i="24"/>
  <c r="O24" i="24"/>
  <c r="G24" i="24"/>
  <c r="P10" i="24"/>
  <c r="L10" i="24"/>
  <c r="H10" i="24"/>
  <c r="N10" i="24"/>
  <c r="I10" i="24"/>
  <c r="Q10" i="24"/>
  <c r="J10" i="24"/>
  <c r="O10" i="24"/>
  <c r="G10" i="24"/>
  <c r="M10" i="24"/>
  <c r="F10" i="24"/>
  <c r="K10" i="24"/>
  <c r="E10" i="24"/>
  <c r="Q63" i="24"/>
  <c r="M63" i="24"/>
  <c r="I63" i="24"/>
  <c r="E63" i="24"/>
  <c r="L63" i="24"/>
  <c r="G63" i="24"/>
  <c r="O63" i="24"/>
  <c r="H63" i="24"/>
  <c r="P63" i="24"/>
  <c r="F63" i="24"/>
  <c r="J63" i="24"/>
  <c r="N63" i="24"/>
  <c r="K63" i="24"/>
  <c r="O57" i="24"/>
  <c r="K57" i="24"/>
  <c r="G57" i="24"/>
  <c r="P57" i="24"/>
  <c r="J57" i="24"/>
  <c r="E57" i="24"/>
  <c r="N57" i="24"/>
  <c r="H57" i="24"/>
  <c r="I57" i="24"/>
  <c r="L57" i="24"/>
  <c r="F57" i="24"/>
  <c r="Q57" i="24"/>
  <c r="M57" i="24"/>
  <c r="Q59" i="24"/>
  <c r="M59" i="24"/>
  <c r="I59" i="24"/>
  <c r="E59" i="24"/>
  <c r="P59" i="24"/>
  <c r="K59" i="24"/>
  <c r="F59" i="24"/>
  <c r="J59" i="24"/>
  <c r="L59" i="24"/>
  <c r="H59" i="24"/>
  <c r="G59" i="24"/>
  <c r="O59" i="24"/>
  <c r="N59" i="24"/>
  <c r="Q55" i="24"/>
  <c r="O55" i="24"/>
  <c r="K55" i="24"/>
  <c r="G55" i="24"/>
  <c r="M55" i="24"/>
  <c r="H55" i="24"/>
  <c r="P55" i="24"/>
  <c r="I55" i="24"/>
  <c r="L55" i="24"/>
  <c r="J55" i="24"/>
  <c r="N55" i="24"/>
  <c r="F55" i="24"/>
  <c r="E55" i="24"/>
  <c r="O78" i="24"/>
  <c r="K78" i="24"/>
  <c r="G78" i="24"/>
  <c r="Q78" i="24"/>
  <c r="L78" i="24"/>
  <c r="F78" i="24"/>
  <c r="J78" i="24"/>
  <c r="N78" i="24"/>
  <c r="E78" i="24"/>
  <c r="M78" i="24"/>
  <c r="H78" i="24"/>
  <c r="P78" i="24"/>
  <c r="I78" i="24"/>
  <c r="O11" i="24"/>
  <c r="K11" i="24"/>
  <c r="G11" i="24"/>
  <c r="Q11" i="24"/>
  <c r="L11" i="24"/>
  <c r="F11" i="24"/>
  <c r="J11" i="24"/>
  <c r="P11" i="24"/>
  <c r="I11" i="24"/>
  <c r="N11" i="24"/>
  <c r="H11" i="24"/>
  <c r="M11" i="24"/>
  <c r="E11" i="24"/>
  <c r="P54" i="24"/>
  <c r="L54" i="24"/>
  <c r="H54" i="24"/>
  <c r="O54" i="24"/>
  <c r="J54" i="24"/>
  <c r="E54" i="24"/>
  <c r="N54" i="24"/>
  <c r="G54" i="24"/>
  <c r="Q54" i="24"/>
  <c r="F54" i="24"/>
  <c r="M54" i="24"/>
  <c r="K54" i="24"/>
  <c r="I54" i="24"/>
  <c r="P50" i="24"/>
  <c r="L50" i="24"/>
  <c r="H50" i="24"/>
  <c r="N50" i="24"/>
  <c r="I50" i="24"/>
  <c r="Q50" i="24"/>
  <c r="J50" i="24"/>
  <c r="K50" i="24"/>
  <c r="G50" i="24"/>
  <c r="F50" i="24"/>
  <c r="E50" i="24"/>
  <c r="O50" i="24"/>
  <c r="M50" i="24"/>
  <c r="N40" i="24"/>
  <c r="J40" i="24"/>
  <c r="F40" i="24"/>
  <c r="Q40" i="24"/>
  <c r="L40" i="24"/>
  <c r="G40" i="24"/>
  <c r="O40" i="24"/>
  <c r="H40" i="24"/>
  <c r="M40" i="24"/>
  <c r="E40" i="24"/>
  <c r="K40" i="24"/>
  <c r="I40" i="24"/>
  <c r="P40" i="24"/>
  <c r="N79" i="24"/>
  <c r="J79" i="24"/>
  <c r="F79" i="24"/>
  <c r="O79" i="24"/>
  <c r="I79" i="24"/>
  <c r="L79" i="24"/>
  <c r="E79" i="24"/>
  <c r="K79" i="24"/>
  <c r="Q79" i="24"/>
  <c r="H79" i="24"/>
  <c r="M79" i="24"/>
  <c r="G79" i="24"/>
  <c r="P79" i="24"/>
  <c r="N58" i="24"/>
  <c r="J58" i="24"/>
  <c r="F58" i="24"/>
  <c r="M58" i="24"/>
  <c r="H58" i="24"/>
  <c r="P58" i="24"/>
  <c r="I58" i="24"/>
  <c r="O58" i="24"/>
  <c r="E58" i="24"/>
  <c r="K58" i="24"/>
  <c r="G58" i="24"/>
  <c r="Q58" i="24"/>
  <c r="L58" i="24"/>
  <c r="P81" i="24"/>
  <c r="L81" i="24"/>
  <c r="H81" i="24"/>
  <c r="O81" i="24"/>
  <c r="J81" i="24"/>
  <c r="E81" i="24"/>
  <c r="N81" i="24"/>
  <c r="G81" i="24"/>
  <c r="M81" i="24"/>
  <c r="K81" i="24"/>
  <c r="F81" i="24"/>
  <c r="Q81" i="24"/>
  <c r="I81" i="24"/>
  <c r="P508" i="24"/>
  <c r="L508" i="24"/>
  <c r="H508" i="24"/>
  <c r="O508" i="24"/>
  <c r="K508" i="24"/>
  <c r="G508" i="24"/>
  <c r="Q508" i="24"/>
  <c r="I508" i="24"/>
  <c r="J508" i="24"/>
  <c r="N508" i="24"/>
  <c r="F508" i="24"/>
  <c r="M508" i="24"/>
  <c r="E508" i="24"/>
  <c r="P478" i="24"/>
  <c r="L478" i="24"/>
  <c r="H478" i="24"/>
  <c r="O478" i="24"/>
  <c r="K478" i="24"/>
  <c r="G478" i="24"/>
  <c r="Q478" i="24"/>
  <c r="I478" i="24"/>
  <c r="J478" i="24"/>
  <c r="N478" i="24"/>
  <c r="F478" i="24"/>
  <c r="M478" i="24"/>
  <c r="E478" i="24"/>
  <c r="P414" i="24"/>
  <c r="L414" i="24"/>
  <c r="H414" i="24"/>
  <c r="O414" i="24"/>
  <c r="K414" i="24"/>
  <c r="G414" i="24"/>
  <c r="N414" i="24"/>
  <c r="J414" i="24"/>
  <c r="F414" i="24"/>
  <c r="I414" i="24"/>
  <c r="E414" i="24"/>
  <c r="Q414" i="24"/>
  <c r="M414" i="24"/>
  <c r="O492" i="24"/>
  <c r="K492" i="24"/>
  <c r="G492" i="24"/>
  <c r="N492" i="24"/>
  <c r="J492" i="24"/>
  <c r="F492" i="24"/>
  <c r="L492" i="24"/>
  <c r="E492" i="24"/>
  <c r="Q492" i="24"/>
  <c r="I492" i="24"/>
  <c r="P492" i="24"/>
  <c r="H492" i="24"/>
  <c r="M492" i="24"/>
  <c r="H206" i="24"/>
  <c r="G206" i="24"/>
  <c r="F206" i="24"/>
  <c r="E206" i="24"/>
  <c r="I206" i="24"/>
  <c r="H223" i="24"/>
  <c r="G223" i="24"/>
  <c r="F223" i="24"/>
  <c r="E223" i="24"/>
  <c r="I223" i="24"/>
  <c r="Q473" i="24"/>
  <c r="M473" i="24"/>
  <c r="I473" i="24"/>
  <c r="E473" i="24"/>
  <c r="P473" i="24"/>
  <c r="L473" i="24"/>
  <c r="H473" i="24"/>
  <c r="J473" i="24"/>
  <c r="K473" i="24"/>
  <c r="O473" i="24"/>
  <c r="G473" i="24"/>
  <c r="N473" i="24"/>
  <c r="F473" i="24"/>
  <c r="Q464" i="24"/>
  <c r="M464" i="24"/>
  <c r="I464" i="24"/>
  <c r="E464" i="24"/>
  <c r="P464" i="24"/>
  <c r="L464" i="24"/>
  <c r="H464" i="24"/>
  <c r="J464" i="24"/>
  <c r="K464" i="24"/>
  <c r="O464" i="24"/>
  <c r="G464" i="24"/>
  <c r="N464" i="24"/>
  <c r="F464" i="24"/>
  <c r="Q405" i="24"/>
  <c r="M405" i="24"/>
  <c r="I405" i="24"/>
  <c r="E405" i="24"/>
  <c r="P405" i="24"/>
  <c r="L405" i="24"/>
  <c r="H405" i="24"/>
  <c r="O405" i="24"/>
  <c r="K405" i="24"/>
  <c r="G405" i="24"/>
  <c r="N405" i="24"/>
  <c r="J405" i="24"/>
  <c r="F405" i="24"/>
  <c r="N699" i="24"/>
  <c r="J699" i="24"/>
  <c r="F699" i="24"/>
  <c r="Q699" i="24"/>
  <c r="M699" i="24"/>
  <c r="I699" i="24"/>
  <c r="E699" i="24"/>
  <c r="O699" i="24"/>
  <c r="G699" i="24"/>
  <c r="L699" i="24"/>
  <c r="H699" i="24"/>
  <c r="P699" i="24"/>
  <c r="K699" i="24"/>
  <c r="O715" i="24"/>
  <c r="K715" i="24"/>
  <c r="G715" i="24"/>
  <c r="N715" i="24"/>
  <c r="J715" i="24"/>
  <c r="F715" i="24"/>
  <c r="L715" i="24"/>
  <c r="Q715" i="24"/>
  <c r="I715" i="24"/>
  <c r="E715" i="24"/>
  <c r="P715" i="24"/>
  <c r="M715" i="24"/>
  <c r="H715" i="24"/>
  <c r="H227" i="24"/>
  <c r="G227" i="24"/>
  <c r="F227" i="24"/>
  <c r="I227" i="24"/>
  <c r="E227" i="24"/>
  <c r="O407" i="24"/>
  <c r="K407" i="24"/>
  <c r="G407" i="24"/>
  <c r="N407" i="24"/>
  <c r="J407" i="24"/>
  <c r="F407" i="24"/>
  <c r="Q407" i="24"/>
  <c r="M407" i="24"/>
  <c r="I407" i="24"/>
  <c r="E407" i="24"/>
  <c r="P407" i="24"/>
  <c r="L407" i="24"/>
  <c r="H407" i="24"/>
  <c r="N695" i="24"/>
  <c r="J695" i="24"/>
  <c r="F695" i="24"/>
  <c r="Q695" i="24"/>
  <c r="M695" i="24"/>
  <c r="I695" i="24"/>
  <c r="E695" i="24"/>
  <c r="K695" i="24"/>
  <c r="P695" i="24"/>
  <c r="H695" i="24"/>
  <c r="L695" i="24"/>
  <c r="G695" i="24"/>
  <c r="O695" i="24"/>
  <c r="O411" i="24"/>
  <c r="K411" i="24"/>
  <c r="G411" i="24"/>
  <c r="N411" i="24"/>
  <c r="J411" i="24"/>
  <c r="F411" i="24"/>
  <c r="Q411" i="24"/>
  <c r="M411" i="24"/>
  <c r="I411" i="24"/>
  <c r="E411" i="24"/>
  <c r="P411" i="24"/>
  <c r="H411" i="24"/>
  <c r="L411" i="24"/>
  <c r="O665" i="24"/>
  <c r="K665" i="24"/>
  <c r="G665" i="24"/>
  <c r="N665" i="24"/>
  <c r="I665" i="24"/>
  <c r="M665" i="24"/>
  <c r="H665" i="24"/>
  <c r="P665" i="24"/>
  <c r="E665" i="24"/>
  <c r="L665" i="24"/>
  <c r="F665" i="24"/>
  <c r="Q665" i="24"/>
  <c r="J665" i="24"/>
  <c r="O454" i="24"/>
  <c r="K454" i="24"/>
  <c r="G454" i="24"/>
  <c r="N454" i="24"/>
  <c r="J454" i="24"/>
  <c r="F454" i="24"/>
  <c r="L454" i="24"/>
  <c r="E454" i="24"/>
  <c r="Q454" i="24"/>
  <c r="I454" i="24"/>
  <c r="P454" i="24"/>
  <c r="H454" i="24"/>
  <c r="M454" i="24"/>
  <c r="Q481" i="24"/>
  <c r="M481" i="24"/>
  <c r="I481" i="24"/>
  <c r="E481" i="24"/>
  <c r="P481" i="24"/>
  <c r="L481" i="24"/>
  <c r="H481" i="24"/>
  <c r="J481" i="24"/>
  <c r="O481" i="24"/>
  <c r="G481" i="24"/>
  <c r="N481" i="24"/>
  <c r="F481" i="24"/>
  <c r="K481" i="24"/>
  <c r="P643" i="24"/>
  <c r="O643" i="24"/>
  <c r="K643" i="24"/>
  <c r="G643" i="24"/>
  <c r="Q643" i="24"/>
  <c r="J643" i="24"/>
  <c r="E643" i="24"/>
  <c r="N643" i="24"/>
  <c r="I643" i="24"/>
  <c r="L643" i="24"/>
  <c r="H643" i="24"/>
  <c r="M643" i="24"/>
  <c r="F643" i="24"/>
  <c r="Q477" i="24"/>
  <c r="M477" i="24"/>
  <c r="I477" i="24"/>
  <c r="E477" i="24"/>
  <c r="P477" i="24"/>
  <c r="L477" i="24"/>
  <c r="H477" i="24"/>
  <c r="N477" i="24"/>
  <c r="F477" i="24"/>
  <c r="G477" i="24"/>
  <c r="K477" i="24"/>
  <c r="J477" i="24"/>
  <c r="O477" i="24"/>
  <c r="N607" i="24"/>
  <c r="J607" i="24"/>
  <c r="F607" i="24"/>
  <c r="Q607" i="24"/>
  <c r="M607" i="24"/>
  <c r="I607" i="24"/>
  <c r="E607" i="24"/>
  <c r="K607" i="24"/>
  <c r="P607" i="24"/>
  <c r="H607" i="24"/>
  <c r="L607" i="24"/>
  <c r="G607" i="24"/>
  <c r="O607" i="24"/>
  <c r="P457" i="24"/>
  <c r="L457" i="24"/>
  <c r="H457" i="24"/>
  <c r="O457" i="24"/>
  <c r="K457" i="24"/>
  <c r="G457" i="24"/>
  <c r="M457" i="24"/>
  <c r="E457" i="24"/>
  <c r="N457" i="24"/>
  <c r="J457" i="24"/>
  <c r="Q457" i="24"/>
  <c r="I457" i="24"/>
  <c r="F457" i="24"/>
  <c r="N671" i="24"/>
  <c r="J671" i="24"/>
  <c r="F671" i="24"/>
  <c r="M671" i="24"/>
  <c r="H671" i="24"/>
  <c r="Q671" i="24"/>
  <c r="L671" i="24"/>
  <c r="G671" i="24"/>
  <c r="O671" i="24"/>
  <c r="K671" i="24"/>
  <c r="E671" i="24"/>
  <c r="I671" i="24"/>
  <c r="P671" i="24"/>
  <c r="O635" i="24"/>
  <c r="K635" i="24"/>
  <c r="G635" i="24"/>
  <c r="N635" i="24"/>
  <c r="J635" i="24"/>
  <c r="F635" i="24"/>
  <c r="L635" i="24"/>
  <c r="Q635" i="24"/>
  <c r="I635" i="24"/>
  <c r="M635" i="24"/>
  <c r="H635" i="24"/>
  <c r="E635" i="24"/>
  <c r="P635" i="24"/>
  <c r="N424" i="24"/>
  <c r="J424" i="24"/>
  <c r="F424" i="24"/>
  <c r="K424" i="24"/>
  <c r="Q424" i="24"/>
  <c r="M424" i="24"/>
  <c r="I424" i="24"/>
  <c r="E424" i="24"/>
  <c r="P424" i="24"/>
  <c r="L424" i="24"/>
  <c r="H424" i="24"/>
  <c r="O424" i="24"/>
  <c r="G424" i="24"/>
  <c r="I209" i="24"/>
  <c r="E209" i="24"/>
  <c r="H209" i="24"/>
  <c r="G209" i="24"/>
  <c r="F209" i="24"/>
  <c r="Q633" i="24"/>
  <c r="M633" i="24"/>
  <c r="I633" i="24"/>
  <c r="E633" i="24"/>
  <c r="P633" i="24"/>
  <c r="L633" i="24"/>
  <c r="H633" i="24"/>
  <c r="N633" i="24"/>
  <c r="F633" i="24"/>
  <c r="K633" i="24"/>
  <c r="G633" i="24"/>
  <c r="O633" i="24"/>
  <c r="J633" i="24"/>
  <c r="Q637" i="24"/>
  <c r="M637" i="24"/>
  <c r="I637" i="24"/>
  <c r="E637" i="24"/>
  <c r="N637" i="24"/>
  <c r="H637" i="24"/>
  <c r="L637" i="24"/>
  <c r="G637" i="24"/>
  <c r="O637" i="24"/>
  <c r="K637" i="24"/>
  <c r="F637" i="24"/>
  <c r="P637" i="24"/>
  <c r="J637" i="24"/>
  <c r="O631" i="24"/>
  <c r="K631" i="24"/>
  <c r="G631" i="24"/>
  <c r="N631" i="24"/>
  <c r="J631" i="24"/>
  <c r="F631" i="24"/>
  <c r="P631" i="24"/>
  <c r="H631" i="24"/>
  <c r="M631" i="24"/>
  <c r="E631" i="24"/>
  <c r="Q631" i="24"/>
  <c r="L631" i="24"/>
  <c r="I631" i="24"/>
  <c r="Q421" i="24"/>
  <c r="M421" i="24"/>
  <c r="I421" i="24"/>
  <c r="E421" i="24"/>
  <c r="J421" i="24"/>
  <c r="P421" i="24"/>
  <c r="L421" i="24"/>
  <c r="H421" i="24"/>
  <c r="O421" i="24"/>
  <c r="K421" i="24"/>
  <c r="G421" i="24"/>
  <c r="N421" i="24"/>
  <c r="F421" i="24"/>
  <c r="O606" i="24"/>
  <c r="N606" i="24"/>
  <c r="J606" i="24"/>
  <c r="F606" i="24"/>
  <c r="P606" i="24"/>
  <c r="I606" i="24"/>
  <c r="M606" i="24"/>
  <c r="H606" i="24"/>
  <c r="K606" i="24"/>
  <c r="G606" i="24"/>
  <c r="Q606" i="24"/>
  <c r="E606" i="24"/>
  <c r="L606" i="24"/>
  <c r="Q681" i="24"/>
  <c r="M681" i="24"/>
  <c r="I681" i="24"/>
  <c r="E681" i="24"/>
  <c r="P681" i="24"/>
  <c r="L681" i="24"/>
  <c r="H681" i="24"/>
  <c r="N681" i="24"/>
  <c r="F681" i="24"/>
  <c r="K681" i="24"/>
  <c r="G681" i="24"/>
  <c r="O681" i="24"/>
  <c r="J681" i="24"/>
  <c r="P701" i="24"/>
  <c r="L701" i="24"/>
  <c r="H701" i="24"/>
  <c r="O701" i="24"/>
  <c r="K701" i="24"/>
  <c r="G701" i="24"/>
  <c r="M701" i="24"/>
  <c r="E701" i="24"/>
  <c r="J701" i="24"/>
  <c r="N701" i="24"/>
  <c r="I701" i="24"/>
  <c r="F701" i="24"/>
  <c r="Q701" i="24"/>
  <c r="Q413" i="24"/>
  <c r="M413" i="24"/>
  <c r="I413" i="24"/>
  <c r="E413" i="24"/>
  <c r="P413" i="24"/>
  <c r="L413" i="24"/>
  <c r="H413" i="24"/>
  <c r="O413" i="24"/>
  <c r="K413" i="24"/>
  <c r="G413" i="24"/>
  <c r="F413" i="24"/>
  <c r="N413" i="24"/>
  <c r="J413" i="24"/>
  <c r="P465" i="24"/>
  <c r="L465" i="24"/>
  <c r="H465" i="24"/>
  <c r="O465" i="24"/>
  <c r="K465" i="24"/>
  <c r="G465" i="24"/>
  <c r="M465" i="24"/>
  <c r="E465" i="24"/>
  <c r="N465" i="24"/>
  <c r="J465" i="24"/>
  <c r="Q465" i="24"/>
  <c r="I465" i="24"/>
  <c r="F465" i="24"/>
  <c r="Q700" i="24"/>
  <c r="M700" i="24"/>
  <c r="I700" i="24"/>
  <c r="E700" i="24"/>
  <c r="P700" i="24"/>
  <c r="L700" i="24"/>
  <c r="H700" i="24"/>
  <c r="J700" i="24"/>
  <c r="O700" i="24"/>
  <c r="G700" i="24"/>
  <c r="K700" i="24"/>
  <c r="F700" i="24"/>
  <c r="N700" i="24"/>
  <c r="N510" i="24"/>
  <c r="J510" i="24"/>
  <c r="F510" i="24"/>
  <c r="Q510" i="24"/>
  <c r="M510" i="24"/>
  <c r="I510" i="24"/>
  <c r="E510" i="24"/>
  <c r="O510" i="24"/>
  <c r="G510" i="24"/>
  <c r="L510" i="24"/>
  <c r="K510" i="24"/>
  <c r="P510" i="24"/>
  <c r="H510" i="24"/>
  <c r="P634" i="24"/>
  <c r="L634" i="24"/>
  <c r="H634" i="24"/>
  <c r="O634" i="24"/>
  <c r="K634" i="24"/>
  <c r="G634" i="24"/>
  <c r="Q634" i="24"/>
  <c r="I634" i="24"/>
  <c r="N634" i="24"/>
  <c r="F634" i="24"/>
  <c r="J634" i="24"/>
  <c r="E634" i="24"/>
  <c r="M634" i="24"/>
  <c r="N708" i="24"/>
  <c r="J708" i="24"/>
  <c r="F708" i="24"/>
  <c r="Q708" i="24"/>
  <c r="M708" i="24"/>
  <c r="I708" i="24"/>
  <c r="E708" i="24"/>
  <c r="O708" i="24"/>
  <c r="G708" i="24"/>
  <c r="L708" i="24"/>
  <c r="P708" i="24"/>
  <c r="K708" i="24"/>
  <c r="H708" i="24"/>
  <c r="N513" i="24"/>
  <c r="J513" i="24"/>
  <c r="F513" i="24"/>
  <c r="M513" i="24"/>
  <c r="H513" i="24"/>
  <c r="Q513" i="24"/>
  <c r="L513" i="24"/>
  <c r="G513" i="24"/>
  <c r="I513" i="24"/>
  <c r="P513" i="24"/>
  <c r="E513" i="24"/>
  <c r="O513" i="24"/>
  <c r="K513" i="24"/>
  <c r="N712" i="24"/>
  <c r="J712" i="24"/>
  <c r="F712" i="24"/>
  <c r="Q712" i="24"/>
  <c r="M712" i="24"/>
  <c r="I712" i="24"/>
  <c r="E712" i="24"/>
  <c r="K712" i="24"/>
  <c r="P712" i="24"/>
  <c r="H712" i="24"/>
  <c r="L712" i="24"/>
  <c r="G712" i="24"/>
  <c r="O712" i="24"/>
  <c r="N480" i="24"/>
  <c r="J480" i="24"/>
  <c r="F480" i="24"/>
  <c r="Q480" i="24"/>
  <c r="M480" i="24"/>
  <c r="I480" i="24"/>
  <c r="E480" i="24"/>
  <c r="O480" i="24"/>
  <c r="G480" i="24"/>
  <c r="P480" i="24"/>
  <c r="L480" i="24"/>
  <c r="K480" i="24"/>
  <c r="H480" i="24"/>
  <c r="I217" i="24"/>
  <c r="E217" i="24"/>
  <c r="H217" i="24"/>
  <c r="G217" i="24"/>
  <c r="F217" i="24"/>
  <c r="Q490" i="24"/>
  <c r="M490" i="24"/>
  <c r="I490" i="24"/>
  <c r="E490" i="24"/>
  <c r="P490" i="24"/>
  <c r="L490" i="24"/>
  <c r="H490" i="24"/>
  <c r="N490" i="24"/>
  <c r="F490" i="24"/>
  <c r="O490" i="24"/>
  <c r="K490" i="24"/>
  <c r="J490" i="24"/>
  <c r="G490" i="24"/>
  <c r="P512" i="24"/>
  <c r="L512" i="24"/>
  <c r="H512" i="24"/>
  <c r="O512" i="24"/>
  <c r="K512" i="24"/>
  <c r="G512" i="24"/>
  <c r="M512" i="24"/>
  <c r="E512" i="24"/>
  <c r="N512" i="24"/>
  <c r="J512" i="24"/>
  <c r="Q512" i="24"/>
  <c r="I512" i="24"/>
  <c r="F512" i="24"/>
  <c r="N623" i="24"/>
  <c r="J623" i="24"/>
  <c r="F623" i="24"/>
  <c r="Q623" i="24"/>
  <c r="M623" i="24"/>
  <c r="I623" i="24"/>
  <c r="E623" i="24"/>
  <c r="K623" i="24"/>
  <c r="P623" i="24"/>
  <c r="H623" i="24"/>
  <c r="L623" i="24"/>
  <c r="G623" i="24"/>
  <c r="O623" i="24"/>
  <c r="O626" i="24"/>
  <c r="K626" i="24"/>
  <c r="G626" i="24"/>
  <c r="N626" i="24"/>
  <c r="J626" i="24"/>
  <c r="F626" i="24"/>
  <c r="L626" i="24"/>
  <c r="Q626" i="24"/>
  <c r="I626" i="24"/>
  <c r="E626" i="24"/>
  <c r="P626" i="24"/>
  <c r="M626" i="24"/>
  <c r="H626" i="24"/>
  <c r="O610" i="24"/>
  <c r="K610" i="24"/>
  <c r="G610" i="24"/>
  <c r="N610" i="24"/>
  <c r="J610" i="24"/>
  <c r="F610" i="24"/>
  <c r="L610" i="24"/>
  <c r="Q610" i="24"/>
  <c r="I610" i="24"/>
  <c r="E610" i="24"/>
  <c r="P610" i="24"/>
  <c r="M610" i="24"/>
  <c r="H610" i="24"/>
  <c r="P613" i="24"/>
  <c r="L613" i="24"/>
  <c r="H613" i="24"/>
  <c r="O613" i="24"/>
  <c r="K613" i="24"/>
  <c r="G613" i="24"/>
  <c r="M613" i="24"/>
  <c r="E613" i="24"/>
  <c r="J613" i="24"/>
  <c r="N613" i="24"/>
  <c r="I613" i="24"/>
  <c r="F613" i="24"/>
  <c r="Q613" i="24"/>
  <c r="Q620" i="24"/>
  <c r="M620" i="24"/>
  <c r="I620" i="24"/>
  <c r="E620" i="24"/>
  <c r="P620" i="24"/>
  <c r="L620" i="24"/>
  <c r="H620" i="24"/>
  <c r="J620" i="24"/>
  <c r="O620" i="24"/>
  <c r="G620" i="24"/>
  <c r="F620" i="24"/>
  <c r="N620" i="24"/>
  <c r="K620" i="24"/>
  <c r="Q659" i="24"/>
  <c r="M659" i="24"/>
  <c r="I659" i="24"/>
  <c r="E659" i="24"/>
  <c r="L659" i="24"/>
  <c r="G659" i="24"/>
  <c r="P659" i="24"/>
  <c r="K659" i="24"/>
  <c r="F659" i="24"/>
  <c r="H659" i="24"/>
  <c r="O659" i="24"/>
  <c r="N659" i="24"/>
  <c r="J659" i="24"/>
  <c r="N654" i="24"/>
  <c r="J654" i="24"/>
  <c r="F654" i="24"/>
  <c r="Q654" i="24"/>
  <c r="L654" i="24"/>
  <c r="G654" i="24"/>
  <c r="P654" i="24"/>
  <c r="I654" i="24"/>
  <c r="O654" i="24"/>
  <c r="H654" i="24"/>
  <c r="M654" i="24"/>
  <c r="K654" i="24"/>
  <c r="E654" i="24"/>
  <c r="O423" i="24"/>
  <c r="K423" i="24"/>
  <c r="G423" i="24"/>
  <c r="L423" i="24"/>
  <c r="N423" i="24"/>
  <c r="J423" i="24"/>
  <c r="F423" i="24"/>
  <c r="Q423" i="24"/>
  <c r="M423" i="24"/>
  <c r="I423" i="24"/>
  <c r="E423" i="24"/>
  <c r="P423" i="24"/>
  <c r="H423" i="24"/>
  <c r="Q417" i="24"/>
  <c r="M417" i="24"/>
  <c r="I417" i="24"/>
  <c r="E417" i="24"/>
  <c r="J417" i="24"/>
  <c r="P417" i="24"/>
  <c r="L417" i="24"/>
  <c r="H417" i="24"/>
  <c r="O417" i="24"/>
  <c r="K417" i="24"/>
  <c r="G417" i="24"/>
  <c r="N417" i="24"/>
  <c r="F417" i="24"/>
  <c r="P697" i="24"/>
  <c r="L697" i="24"/>
  <c r="H697" i="24"/>
  <c r="O697" i="24"/>
  <c r="K697" i="24"/>
  <c r="G697" i="24"/>
  <c r="Q697" i="24"/>
  <c r="I697" i="24"/>
  <c r="N697" i="24"/>
  <c r="F697" i="24"/>
  <c r="M697" i="24"/>
  <c r="J697" i="24"/>
  <c r="E697" i="24"/>
  <c r="P515" i="24"/>
  <c r="L515" i="24"/>
  <c r="H515" i="24"/>
  <c r="N515" i="24"/>
  <c r="I515" i="24"/>
  <c r="M515" i="24"/>
  <c r="G515" i="24"/>
  <c r="O515" i="24"/>
  <c r="E515" i="24"/>
  <c r="K515" i="24"/>
  <c r="J515" i="24"/>
  <c r="Q515" i="24"/>
  <c r="F515" i="24"/>
  <c r="Q676" i="24"/>
  <c r="M676" i="24"/>
  <c r="I676" i="24"/>
  <c r="E676" i="24"/>
  <c r="L676" i="24"/>
  <c r="G676" i="24"/>
  <c r="P676" i="24"/>
  <c r="K676" i="24"/>
  <c r="F676" i="24"/>
  <c r="N676" i="24"/>
  <c r="J676" i="24"/>
  <c r="O676" i="24"/>
  <c r="H676" i="24"/>
  <c r="Q646" i="24"/>
  <c r="M646" i="24"/>
  <c r="I646" i="24"/>
  <c r="E646" i="24"/>
  <c r="N646" i="24"/>
  <c r="H646" i="24"/>
  <c r="L646" i="24"/>
  <c r="F646" i="24"/>
  <c r="K646" i="24"/>
  <c r="O646" i="24"/>
  <c r="J646" i="24"/>
  <c r="P646" i="24"/>
  <c r="G646" i="24"/>
  <c r="P652" i="24"/>
  <c r="L652" i="24"/>
  <c r="H652" i="24"/>
  <c r="Q652" i="24"/>
  <c r="K652" i="24"/>
  <c r="F652" i="24"/>
  <c r="N652" i="24"/>
  <c r="G652" i="24"/>
  <c r="M652" i="24"/>
  <c r="E652" i="24"/>
  <c r="O652" i="24"/>
  <c r="J652" i="24"/>
  <c r="I652" i="24"/>
  <c r="G215" i="24"/>
  <c r="F215" i="24"/>
  <c r="I215" i="24"/>
  <c r="E215" i="24"/>
  <c r="H215" i="24"/>
  <c r="N489" i="24"/>
  <c r="J489" i="24"/>
  <c r="F489" i="24"/>
  <c r="Q489" i="24"/>
  <c r="M489" i="24"/>
  <c r="I489" i="24"/>
  <c r="E489" i="24"/>
  <c r="K489" i="24"/>
  <c r="L489" i="24"/>
  <c r="P489" i="24"/>
  <c r="H489" i="24"/>
  <c r="O489" i="24"/>
  <c r="G489" i="24"/>
  <c r="O441" i="24"/>
  <c r="K441" i="24"/>
  <c r="G441" i="24"/>
  <c r="N441" i="24"/>
  <c r="J441" i="24"/>
  <c r="F441" i="24"/>
  <c r="L441" i="24"/>
  <c r="E441" i="24"/>
  <c r="Q441" i="24"/>
  <c r="I441" i="24"/>
  <c r="P441" i="24"/>
  <c r="H441" i="24"/>
  <c r="M441" i="24"/>
  <c r="O707" i="24"/>
  <c r="K707" i="24"/>
  <c r="G707" i="24"/>
  <c r="N707" i="24"/>
  <c r="J707" i="24"/>
  <c r="F707" i="24"/>
  <c r="L707" i="24"/>
  <c r="Q707" i="24"/>
  <c r="I707" i="24"/>
  <c r="M707" i="24"/>
  <c r="H707" i="24"/>
  <c r="E707" i="24"/>
  <c r="P707" i="24"/>
  <c r="Q409" i="24"/>
  <c r="M409" i="24"/>
  <c r="I409" i="24"/>
  <c r="E409" i="24"/>
  <c r="P409" i="24"/>
  <c r="L409" i="24"/>
  <c r="H409" i="24"/>
  <c r="O409" i="24"/>
  <c r="K409" i="24"/>
  <c r="G409" i="24"/>
  <c r="J409" i="24"/>
  <c r="F409" i="24"/>
  <c r="N409" i="24"/>
  <c r="F229" i="24"/>
  <c r="I229" i="24"/>
  <c r="E229" i="24"/>
  <c r="H229" i="24"/>
  <c r="G229" i="24"/>
  <c r="N502" i="24"/>
  <c r="J502" i="24"/>
  <c r="F502" i="24"/>
  <c r="Q502" i="24"/>
  <c r="M502" i="24"/>
  <c r="I502" i="24"/>
  <c r="E502" i="24"/>
  <c r="O502" i="24"/>
  <c r="G502" i="24"/>
  <c r="H502" i="24"/>
  <c r="L502" i="24"/>
  <c r="K502" i="24"/>
  <c r="P502" i="24"/>
  <c r="Q435" i="24"/>
  <c r="M435" i="24"/>
  <c r="I435" i="24"/>
  <c r="E435" i="24"/>
  <c r="P435" i="24"/>
  <c r="L435" i="24"/>
  <c r="H435" i="24"/>
  <c r="J435" i="24"/>
  <c r="F435" i="24"/>
  <c r="K435" i="24"/>
  <c r="O435" i="24"/>
  <c r="G435" i="24"/>
  <c r="N435" i="24"/>
  <c r="P678" i="24"/>
  <c r="L678" i="24"/>
  <c r="H678" i="24"/>
  <c r="O678" i="24"/>
  <c r="K678" i="24"/>
  <c r="G678" i="24"/>
  <c r="M678" i="24"/>
  <c r="E678" i="24"/>
  <c r="J678" i="24"/>
  <c r="N678" i="24"/>
  <c r="I678" i="24"/>
  <c r="F678" i="24"/>
  <c r="Q678" i="24"/>
  <c r="N703" i="24"/>
  <c r="J703" i="24"/>
  <c r="F703" i="24"/>
  <c r="Q703" i="24"/>
  <c r="M703" i="24"/>
  <c r="I703" i="24"/>
  <c r="E703" i="24"/>
  <c r="K703" i="24"/>
  <c r="P703" i="24"/>
  <c r="H703" i="24"/>
  <c r="O703" i="24"/>
  <c r="G703" i="24"/>
  <c r="L703" i="24"/>
  <c r="Q460" i="24"/>
  <c r="M460" i="24"/>
  <c r="I460" i="24"/>
  <c r="E460" i="24"/>
  <c r="P460" i="24"/>
  <c r="L460" i="24"/>
  <c r="H460" i="24"/>
  <c r="N460" i="24"/>
  <c r="F460" i="24"/>
  <c r="G460" i="24"/>
  <c r="K460" i="24"/>
  <c r="J460" i="24"/>
  <c r="O460" i="24"/>
  <c r="P436" i="24"/>
  <c r="L436" i="24"/>
  <c r="H436" i="24"/>
  <c r="O436" i="24"/>
  <c r="K436" i="24"/>
  <c r="G436" i="24"/>
  <c r="M436" i="24"/>
  <c r="E436" i="24"/>
  <c r="N436" i="24"/>
  <c r="J436" i="24"/>
  <c r="Q436" i="24"/>
  <c r="I436" i="24"/>
  <c r="F436" i="24"/>
  <c r="N467" i="24"/>
  <c r="J467" i="24"/>
  <c r="F467" i="24"/>
  <c r="Q467" i="24"/>
  <c r="M467" i="24"/>
  <c r="I467" i="24"/>
  <c r="E467" i="24"/>
  <c r="K467" i="24"/>
  <c r="P467" i="24"/>
  <c r="H467" i="24"/>
  <c r="O467" i="24"/>
  <c r="G467" i="24"/>
  <c r="L467" i="24"/>
  <c r="P668" i="24"/>
  <c r="L668" i="24"/>
  <c r="H668" i="24"/>
  <c r="M668" i="24"/>
  <c r="G668" i="24"/>
  <c r="Q668" i="24"/>
  <c r="K668" i="24"/>
  <c r="F668" i="24"/>
  <c r="I668" i="24"/>
  <c r="O668" i="24"/>
  <c r="E668" i="24"/>
  <c r="J668" i="24"/>
  <c r="N668" i="24"/>
  <c r="P660" i="24"/>
  <c r="L660" i="24"/>
  <c r="H660" i="24"/>
  <c r="O660" i="24"/>
  <c r="J660" i="24"/>
  <c r="E660" i="24"/>
  <c r="N660" i="24"/>
  <c r="I660" i="24"/>
  <c r="Q660" i="24"/>
  <c r="F660" i="24"/>
  <c r="M660" i="24"/>
  <c r="G660" i="24"/>
  <c r="K660" i="24"/>
  <c r="O462" i="24"/>
  <c r="K462" i="24"/>
  <c r="G462" i="24"/>
  <c r="N462" i="24"/>
  <c r="J462" i="24"/>
  <c r="F462" i="24"/>
  <c r="L462" i="24"/>
  <c r="M462" i="24"/>
  <c r="Q462" i="24"/>
  <c r="I462" i="24"/>
  <c r="P462" i="24"/>
  <c r="H462" i="24"/>
  <c r="E462" i="24"/>
  <c r="O692" i="24"/>
  <c r="K692" i="24"/>
  <c r="G692" i="24"/>
  <c r="N692" i="24"/>
  <c r="J692" i="24"/>
  <c r="F692" i="24"/>
  <c r="P692" i="24"/>
  <c r="H692" i="24"/>
  <c r="M692" i="24"/>
  <c r="E692" i="24"/>
  <c r="I692" i="24"/>
  <c r="L692" i="24"/>
  <c r="Q692" i="24"/>
  <c r="P691" i="24"/>
  <c r="L691" i="24"/>
  <c r="H691" i="24"/>
  <c r="O691" i="24"/>
  <c r="K691" i="24"/>
  <c r="G691" i="24"/>
  <c r="M691" i="24"/>
  <c r="E691" i="24"/>
  <c r="J691" i="24"/>
  <c r="F691" i="24"/>
  <c r="Q691" i="24"/>
  <c r="N691" i="24"/>
  <c r="I691" i="24"/>
  <c r="O466" i="24"/>
  <c r="K466" i="24"/>
  <c r="G466" i="24"/>
  <c r="N466" i="24"/>
  <c r="J466" i="24"/>
  <c r="F466" i="24"/>
  <c r="P466" i="24"/>
  <c r="H466" i="24"/>
  <c r="Q466" i="24"/>
  <c r="M466" i="24"/>
  <c r="E466" i="24"/>
  <c r="L466" i="24"/>
  <c r="I466" i="24"/>
  <c r="F216" i="24"/>
  <c r="I216" i="24"/>
  <c r="E216" i="24"/>
  <c r="H216" i="24"/>
  <c r="G216" i="24"/>
  <c r="Q507" i="24"/>
  <c r="M507" i="24"/>
  <c r="I507" i="24"/>
  <c r="E507" i="24"/>
  <c r="P507" i="24"/>
  <c r="L507" i="24"/>
  <c r="H507" i="24"/>
  <c r="N507" i="24"/>
  <c r="F507" i="24"/>
  <c r="K507" i="24"/>
  <c r="J507" i="24"/>
  <c r="O507" i="24"/>
  <c r="G507" i="24"/>
  <c r="F212" i="24"/>
  <c r="I212" i="24"/>
  <c r="E212" i="24"/>
  <c r="H212" i="24"/>
  <c r="G212" i="24"/>
  <c r="Q494" i="24"/>
  <c r="M494" i="24"/>
  <c r="I494" i="24"/>
  <c r="E494" i="24"/>
  <c r="P494" i="24"/>
  <c r="L494" i="24"/>
  <c r="H494" i="24"/>
  <c r="J494" i="24"/>
  <c r="K494" i="24"/>
  <c r="O494" i="24"/>
  <c r="G494" i="24"/>
  <c r="N494" i="24"/>
  <c r="F494" i="24"/>
  <c r="O702" i="24"/>
  <c r="K702" i="24"/>
  <c r="G702" i="24"/>
  <c r="N702" i="24"/>
  <c r="J702" i="24"/>
  <c r="F702" i="24"/>
  <c r="P702" i="24"/>
  <c r="H702" i="24"/>
  <c r="M702" i="24"/>
  <c r="E702" i="24"/>
  <c r="Q702" i="24"/>
  <c r="L702" i="24"/>
  <c r="I702" i="24"/>
  <c r="G232" i="24"/>
  <c r="F232" i="24"/>
  <c r="I232" i="24"/>
  <c r="E232" i="24"/>
  <c r="H232" i="24"/>
  <c r="O505" i="24"/>
  <c r="K505" i="24"/>
  <c r="G505" i="24"/>
  <c r="N505" i="24"/>
  <c r="J505" i="24"/>
  <c r="F505" i="24"/>
  <c r="P505" i="24"/>
  <c r="H505" i="24"/>
  <c r="M505" i="24"/>
  <c r="E505" i="24"/>
  <c r="L505" i="24"/>
  <c r="Q505" i="24"/>
  <c r="I505" i="24"/>
  <c r="P449" i="24"/>
  <c r="L449" i="24"/>
  <c r="H449" i="24"/>
  <c r="O449" i="24"/>
  <c r="K449" i="24"/>
  <c r="G449" i="24"/>
  <c r="M449" i="24"/>
  <c r="E449" i="24"/>
  <c r="F449" i="24"/>
  <c r="J449" i="24"/>
  <c r="Q449" i="24"/>
  <c r="I449" i="24"/>
  <c r="N449" i="24"/>
  <c r="P714" i="24"/>
  <c r="L714" i="24"/>
  <c r="H714" i="24"/>
  <c r="O714" i="24"/>
  <c r="K714" i="24"/>
  <c r="G714" i="24"/>
  <c r="Q714" i="24"/>
  <c r="I714" i="24"/>
  <c r="N714" i="24"/>
  <c r="F714" i="24"/>
  <c r="M714" i="24"/>
  <c r="E714" i="24"/>
  <c r="J714" i="24"/>
  <c r="P499" i="24"/>
  <c r="L499" i="24"/>
  <c r="H499" i="24"/>
  <c r="O499" i="24"/>
  <c r="K499" i="24"/>
  <c r="G499" i="24"/>
  <c r="Q499" i="24"/>
  <c r="I499" i="24"/>
  <c r="N499" i="24"/>
  <c r="F499" i="24"/>
  <c r="M499" i="24"/>
  <c r="E499" i="24"/>
  <c r="J499" i="24"/>
  <c r="G224" i="24"/>
  <c r="F224" i="24"/>
  <c r="I224" i="24"/>
  <c r="E224" i="24"/>
  <c r="H224" i="24"/>
  <c r="P706" i="24"/>
  <c r="L706" i="24"/>
  <c r="H706" i="24"/>
  <c r="O706" i="24"/>
  <c r="K706" i="24"/>
  <c r="G706" i="24"/>
  <c r="Q706" i="24"/>
  <c r="I706" i="24"/>
  <c r="N706" i="24"/>
  <c r="F706" i="24"/>
  <c r="J706" i="24"/>
  <c r="E706" i="24"/>
  <c r="M706" i="24"/>
  <c r="P642" i="24"/>
  <c r="L642" i="24"/>
  <c r="H642" i="24"/>
  <c r="M642" i="24"/>
  <c r="G642" i="24"/>
  <c r="Q642" i="24"/>
  <c r="K642" i="24"/>
  <c r="F642" i="24"/>
  <c r="N642" i="24"/>
  <c r="J642" i="24"/>
  <c r="E642" i="24"/>
  <c r="O642" i="24"/>
  <c r="I642" i="24"/>
  <c r="O415" i="24"/>
  <c r="K415" i="24"/>
  <c r="G415" i="24"/>
  <c r="P415" i="24"/>
  <c r="N415" i="24"/>
  <c r="J415" i="24"/>
  <c r="F415" i="24"/>
  <c r="Q415" i="24"/>
  <c r="M415" i="24"/>
  <c r="I415" i="24"/>
  <c r="E415" i="24"/>
  <c r="L415" i="24"/>
  <c r="H415" i="24"/>
  <c r="O475" i="24"/>
  <c r="K475" i="24"/>
  <c r="G475" i="24"/>
  <c r="N475" i="24"/>
  <c r="J475" i="24"/>
  <c r="F475" i="24"/>
  <c r="P475" i="24"/>
  <c r="H475" i="24"/>
  <c r="Q475" i="24"/>
  <c r="M475" i="24"/>
  <c r="E475" i="24"/>
  <c r="L475" i="24"/>
  <c r="I475" i="24"/>
  <c r="O496" i="24"/>
  <c r="K496" i="24"/>
  <c r="G496" i="24"/>
  <c r="N496" i="24"/>
  <c r="J496" i="24"/>
  <c r="F496" i="24"/>
  <c r="P496" i="24"/>
  <c r="H496" i="24"/>
  <c r="I496" i="24"/>
  <c r="M496" i="24"/>
  <c r="E496" i="24"/>
  <c r="L496" i="24"/>
  <c r="Q496" i="24"/>
  <c r="N442" i="24"/>
  <c r="J442" i="24"/>
  <c r="F442" i="24"/>
  <c r="Q442" i="24"/>
  <c r="M442" i="24"/>
  <c r="I442" i="24"/>
  <c r="E442" i="24"/>
  <c r="O442" i="24"/>
  <c r="G442" i="24"/>
  <c r="H442" i="24"/>
  <c r="L442" i="24"/>
  <c r="K442" i="24"/>
  <c r="P442" i="24"/>
  <c r="P664" i="24"/>
  <c r="L664" i="24"/>
  <c r="H664" i="24"/>
  <c r="Q664" i="24"/>
  <c r="K664" i="24"/>
  <c r="F664" i="24"/>
  <c r="O664" i="24"/>
  <c r="J664" i="24"/>
  <c r="E664" i="24"/>
  <c r="G664" i="24"/>
  <c r="N664" i="24"/>
  <c r="M664" i="24"/>
  <c r="I664" i="24"/>
  <c r="N619" i="24"/>
  <c r="J619" i="24"/>
  <c r="F619" i="24"/>
  <c r="Q619" i="24"/>
  <c r="M619" i="24"/>
  <c r="I619" i="24"/>
  <c r="E619" i="24"/>
  <c r="O619" i="24"/>
  <c r="G619" i="24"/>
  <c r="L619" i="24"/>
  <c r="P619" i="24"/>
  <c r="K619" i="24"/>
  <c r="H619" i="24"/>
  <c r="O622" i="24"/>
  <c r="K622" i="24"/>
  <c r="G622" i="24"/>
  <c r="N622" i="24"/>
  <c r="J622" i="24"/>
  <c r="F622" i="24"/>
  <c r="P622" i="24"/>
  <c r="H622" i="24"/>
  <c r="M622" i="24"/>
  <c r="E622" i="24"/>
  <c r="I622" i="24"/>
  <c r="Q622" i="24"/>
  <c r="L622" i="24"/>
  <c r="P625" i="24"/>
  <c r="L625" i="24"/>
  <c r="H625" i="24"/>
  <c r="O625" i="24"/>
  <c r="K625" i="24"/>
  <c r="G625" i="24"/>
  <c r="Q625" i="24"/>
  <c r="I625" i="24"/>
  <c r="N625" i="24"/>
  <c r="F625" i="24"/>
  <c r="M625" i="24"/>
  <c r="J625" i="24"/>
  <c r="E625" i="24"/>
  <c r="P609" i="24"/>
  <c r="L609" i="24"/>
  <c r="H609" i="24"/>
  <c r="O609" i="24"/>
  <c r="K609" i="24"/>
  <c r="G609" i="24"/>
  <c r="Q609" i="24"/>
  <c r="I609" i="24"/>
  <c r="N609" i="24"/>
  <c r="F609" i="24"/>
  <c r="M609" i="24"/>
  <c r="J609" i="24"/>
  <c r="E609" i="24"/>
  <c r="Q616" i="24"/>
  <c r="M616" i="24"/>
  <c r="I616" i="24"/>
  <c r="E616" i="24"/>
  <c r="P616" i="24"/>
  <c r="L616" i="24"/>
  <c r="H616" i="24"/>
  <c r="N616" i="24"/>
  <c r="F616" i="24"/>
  <c r="K616" i="24"/>
  <c r="G616" i="24"/>
  <c r="O616" i="24"/>
  <c r="J616" i="24"/>
  <c r="N412" i="24"/>
  <c r="J412" i="24"/>
  <c r="F412" i="24"/>
  <c r="Q412" i="24"/>
  <c r="M412" i="24"/>
  <c r="I412" i="24"/>
  <c r="E412" i="24"/>
  <c r="P412" i="24"/>
  <c r="L412" i="24"/>
  <c r="H412" i="24"/>
  <c r="O412" i="24"/>
  <c r="K412" i="24"/>
  <c r="G412" i="24"/>
  <c r="O437" i="24"/>
  <c r="K437" i="24"/>
  <c r="G437" i="24"/>
  <c r="N437" i="24"/>
  <c r="J437" i="24"/>
  <c r="F437" i="24"/>
  <c r="P437" i="24"/>
  <c r="H437" i="24"/>
  <c r="Q437" i="24"/>
  <c r="M437" i="24"/>
  <c r="E437" i="24"/>
  <c r="L437" i="24"/>
  <c r="I437" i="24"/>
  <c r="P638" i="24"/>
  <c r="L638" i="24"/>
  <c r="H638" i="24"/>
  <c r="Q638" i="24"/>
  <c r="K638" i="24"/>
  <c r="F638" i="24"/>
  <c r="O638" i="24"/>
  <c r="J638" i="24"/>
  <c r="E638" i="24"/>
  <c r="M638" i="24"/>
  <c r="I638" i="24"/>
  <c r="N638" i="24"/>
  <c r="G638" i="24"/>
  <c r="Q452" i="24"/>
  <c r="M452" i="24"/>
  <c r="I452" i="24"/>
  <c r="E452" i="24"/>
  <c r="P452" i="24"/>
  <c r="L452" i="24"/>
  <c r="H452" i="24"/>
  <c r="N452" i="24"/>
  <c r="F452" i="24"/>
  <c r="O452" i="24"/>
  <c r="K452" i="24"/>
  <c r="J452" i="24"/>
  <c r="G452" i="24"/>
  <c r="P504" i="24"/>
  <c r="L504" i="24"/>
  <c r="H504" i="24"/>
  <c r="O504" i="24"/>
  <c r="K504" i="24"/>
  <c r="G504" i="24"/>
  <c r="M504" i="24"/>
  <c r="E504" i="24"/>
  <c r="N504" i="24"/>
  <c r="J504" i="24"/>
  <c r="Q504" i="24"/>
  <c r="I504" i="24"/>
  <c r="F504" i="24"/>
  <c r="G207" i="24"/>
  <c r="F207" i="24"/>
  <c r="I207" i="24"/>
  <c r="E207" i="24"/>
  <c r="H207" i="24"/>
  <c r="Q514" i="24"/>
  <c r="M514" i="24"/>
  <c r="I514" i="24"/>
  <c r="E514" i="24"/>
  <c r="P514" i="24"/>
  <c r="K514" i="24"/>
  <c r="F514" i="24"/>
  <c r="O514" i="24"/>
  <c r="J514" i="24"/>
  <c r="G514" i="24"/>
  <c r="N514" i="24"/>
  <c r="L514" i="24"/>
  <c r="H514" i="24"/>
  <c r="Q456" i="24"/>
  <c r="M456" i="24"/>
  <c r="I456" i="24"/>
  <c r="E456" i="24"/>
  <c r="P456" i="24"/>
  <c r="L456" i="24"/>
  <c r="H456" i="24"/>
  <c r="J456" i="24"/>
  <c r="K456" i="24"/>
  <c r="O456" i="24"/>
  <c r="G456" i="24"/>
  <c r="N456" i="24"/>
  <c r="F456" i="24"/>
  <c r="O605" i="24"/>
  <c r="K605" i="24"/>
  <c r="G605" i="24"/>
  <c r="Q605" i="24"/>
  <c r="L605" i="24"/>
  <c r="F605" i="24"/>
  <c r="P605" i="24"/>
  <c r="J605" i="24"/>
  <c r="E605" i="24"/>
  <c r="M605" i="24"/>
  <c r="I605" i="24"/>
  <c r="H605" i="24"/>
  <c r="N605" i="24"/>
  <c r="Q448" i="24"/>
  <c r="M448" i="24"/>
  <c r="I448" i="24"/>
  <c r="E448" i="24"/>
  <c r="P448" i="24"/>
  <c r="L448" i="24"/>
  <c r="H448" i="24"/>
  <c r="J448" i="24"/>
  <c r="O448" i="24"/>
  <c r="G448" i="24"/>
  <c r="N448" i="24"/>
  <c r="F448" i="24"/>
  <c r="K448" i="24"/>
  <c r="P656" i="24"/>
  <c r="L656" i="24"/>
  <c r="H656" i="24"/>
  <c r="M656" i="24"/>
  <c r="G656" i="24"/>
  <c r="K656" i="24"/>
  <c r="E656" i="24"/>
  <c r="Q656" i="24"/>
  <c r="J656" i="24"/>
  <c r="F656" i="24"/>
  <c r="O656" i="24"/>
  <c r="N656" i="24"/>
  <c r="I656" i="24"/>
  <c r="P453" i="24"/>
  <c r="L453" i="24"/>
  <c r="H453" i="24"/>
  <c r="O453" i="24"/>
  <c r="K453" i="24"/>
  <c r="G453" i="24"/>
  <c r="Q453" i="24"/>
  <c r="I453" i="24"/>
  <c r="N453" i="24"/>
  <c r="F453" i="24"/>
  <c r="M453" i="24"/>
  <c r="E453" i="24"/>
  <c r="J453" i="24"/>
  <c r="Q685" i="24"/>
  <c r="M685" i="24"/>
  <c r="I685" i="24"/>
  <c r="E685" i="24"/>
  <c r="P685" i="24"/>
  <c r="L685" i="24"/>
  <c r="H685" i="24"/>
  <c r="J685" i="24"/>
  <c r="O685" i="24"/>
  <c r="G685" i="24"/>
  <c r="N685" i="24"/>
  <c r="F685" i="24"/>
  <c r="K685" i="24"/>
  <c r="N493" i="24"/>
  <c r="J493" i="24"/>
  <c r="F493" i="24"/>
  <c r="Q493" i="24"/>
  <c r="M493" i="24"/>
  <c r="I493" i="24"/>
  <c r="E493" i="24"/>
  <c r="O493" i="24"/>
  <c r="G493" i="24"/>
  <c r="H493" i="24"/>
  <c r="L493" i="24"/>
  <c r="K493" i="24"/>
  <c r="P493" i="24"/>
  <c r="N463" i="24"/>
  <c r="J463" i="24"/>
  <c r="F463" i="24"/>
  <c r="Q463" i="24"/>
  <c r="M463" i="24"/>
  <c r="I463" i="24"/>
  <c r="E463" i="24"/>
  <c r="O463" i="24"/>
  <c r="G463" i="24"/>
  <c r="L463" i="24"/>
  <c r="K463" i="24"/>
  <c r="P463" i="24"/>
  <c r="H463" i="24"/>
  <c r="Q641" i="24"/>
  <c r="M641" i="24"/>
  <c r="I641" i="24"/>
  <c r="E641" i="24"/>
  <c r="O641" i="24"/>
  <c r="J641" i="24"/>
  <c r="N641" i="24"/>
  <c r="H641" i="24"/>
  <c r="P641" i="24"/>
  <c r="F641" i="24"/>
  <c r="L641" i="24"/>
  <c r="K641" i="24"/>
  <c r="G641" i="24"/>
  <c r="N416" i="24"/>
  <c r="J416" i="24"/>
  <c r="F416" i="24"/>
  <c r="K416" i="24"/>
  <c r="Q416" i="24"/>
  <c r="M416" i="24"/>
  <c r="I416" i="24"/>
  <c r="E416" i="24"/>
  <c r="P416" i="24"/>
  <c r="L416" i="24"/>
  <c r="H416" i="24"/>
  <c r="O416" i="24"/>
  <c r="G416" i="24"/>
  <c r="I213" i="24"/>
  <c r="E213" i="24"/>
  <c r="H213" i="24"/>
  <c r="G213" i="24"/>
  <c r="F213" i="24"/>
  <c r="O657" i="24"/>
  <c r="K657" i="24"/>
  <c r="G657" i="24"/>
  <c r="Q657" i="24"/>
  <c r="P657" i="24"/>
  <c r="J657" i="24"/>
  <c r="E657" i="24"/>
  <c r="M657" i="24"/>
  <c r="F657" i="24"/>
  <c r="L657" i="24"/>
  <c r="H657" i="24"/>
  <c r="I657" i="24"/>
  <c r="N657" i="24"/>
  <c r="N434" i="24"/>
  <c r="J434" i="24"/>
  <c r="F434" i="24"/>
  <c r="Q434" i="24"/>
  <c r="M434" i="24"/>
  <c r="I434" i="24"/>
  <c r="E434" i="24"/>
  <c r="O434" i="24"/>
  <c r="G434" i="24"/>
  <c r="H434" i="24"/>
  <c r="L434" i="24"/>
  <c r="K434" i="24"/>
  <c r="P434" i="24"/>
  <c r="N632" i="24"/>
  <c r="J632" i="24"/>
  <c r="F632" i="24"/>
  <c r="Q632" i="24"/>
  <c r="M632" i="24"/>
  <c r="I632" i="24"/>
  <c r="E632" i="24"/>
  <c r="K632" i="24"/>
  <c r="P632" i="24"/>
  <c r="H632" i="24"/>
  <c r="O632" i="24"/>
  <c r="L632" i="24"/>
  <c r="G632" i="24"/>
  <c r="N658" i="24"/>
  <c r="J658" i="24"/>
  <c r="F658" i="24"/>
  <c r="O658" i="24"/>
  <c r="I658" i="24"/>
  <c r="M658" i="24"/>
  <c r="H658" i="24"/>
  <c r="K658" i="24"/>
  <c r="Q658" i="24"/>
  <c r="G658" i="24"/>
  <c r="L658" i="24"/>
  <c r="E658" i="24"/>
  <c r="P658" i="24"/>
  <c r="H231" i="24"/>
  <c r="G231" i="24"/>
  <c r="F231" i="24"/>
  <c r="E231" i="24"/>
  <c r="I231" i="24"/>
  <c r="O679" i="24"/>
  <c r="K679" i="24"/>
  <c r="G679" i="24"/>
  <c r="N679" i="24"/>
  <c r="J679" i="24"/>
  <c r="F679" i="24"/>
  <c r="P679" i="24"/>
  <c r="H679" i="24"/>
  <c r="M679" i="24"/>
  <c r="E679" i="24"/>
  <c r="Q679" i="24"/>
  <c r="L679" i="24"/>
  <c r="I679" i="24"/>
  <c r="N680" i="24"/>
  <c r="J680" i="24"/>
  <c r="F680" i="24"/>
  <c r="Q680" i="24"/>
  <c r="M680" i="24"/>
  <c r="I680" i="24"/>
  <c r="E680" i="24"/>
  <c r="K680" i="24"/>
  <c r="P680" i="24"/>
  <c r="H680" i="24"/>
  <c r="O680" i="24"/>
  <c r="G680" i="24"/>
  <c r="L680" i="24"/>
  <c r="I226" i="24"/>
  <c r="E226" i="24"/>
  <c r="H226" i="24"/>
  <c r="G226" i="24"/>
  <c r="F226" i="24"/>
  <c r="O488" i="24"/>
  <c r="K488" i="24"/>
  <c r="G488" i="24"/>
  <c r="N488" i="24"/>
  <c r="J488" i="24"/>
  <c r="F488" i="24"/>
  <c r="P488" i="24"/>
  <c r="H488" i="24"/>
  <c r="I488" i="24"/>
  <c r="M488" i="24"/>
  <c r="E488" i="24"/>
  <c r="L488" i="24"/>
  <c r="Q488" i="24"/>
  <c r="O479" i="24"/>
  <c r="K479" i="24"/>
  <c r="G479" i="24"/>
  <c r="N479" i="24"/>
  <c r="J479" i="24"/>
  <c r="F479" i="24"/>
  <c r="L479" i="24"/>
  <c r="M479" i="24"/>
  <c r="Q479" i="24"/>
  <c r="I479" i="24"/>
  <c r="P479" i="24"/>
  <c r="H479" i="24"/>
  <c r="E479" i="24"/>
  <c r="P470" i="24"/>
  <c r="L470" i="24"/>
  <c r="H470" i="24"/>
  <c r="O470" i="24"/>
  <c r="K470" i="24"/>
  <c r="G470" i="24"/>
  <c r="Q470" i="24"/>
  <c r="I470" i="24"/>
  <c r="N470" i="24"/>
  <c r="F470" i="24"/>
  <c r="M470" i="24"/>
  <c r="E470" i="24"/>
  <c r="J470" i="24"/>
  <c r="N684" i="24"/>
  <c r="J684" i="24"/>
  <c r="F684" i="24"/>
  <c r="Q684" i="24"/>
  <c r="M684" i="24"/>
  <c r="I684" i="24"/>
  <c r="E684" i="24"/>
  <c r="O684" i="24"/>
  <c r="G684" i="24"/>
  <c r="L684" i="24"/>
  <c r="P684" i="24"/>
  <c r="K684" i="24"/>
  <c r="H684" i="24"/>
  <c r="I230" i="24"/>
  <c r="E230" i="24"/>
  <c r="H230" i="24"/>
  <c r="G230" i="24"/>
  <c r="F230" i="24"/>
  <c r="G211" i="24"/>
  <c r="F211" i="24"/>
  <c r="I211" i="24"/>
  <c r="E211" i="24"/>
  <c r="H211" i="24"/>
  <c r="O450" i="24"/>
  <c r="K450" i="24"/>
  <c r="G450" i="24"/>
  <c r="N450" i="24"/>
  <c r="J450" i="24"/>
  <c r="F450" i="24"/>
  <c r="P450" i="24"/>
  <c r="H450" i="24"/>
  <c r="I450" i="24"/>
  <c r="M450" i="24"/>
  <c r="E450" i="24"/>
  <c r="L450" i="24"/>
  <c r="Q450" i="24"/>
  <c r="O509" i="24"/>
  <c r="K509" i="24"/>
  <c r="G509" i="24"/>
  <c r="N509" i="24"/>
  <c r="J509" i="24"/>
  <c r="F509" i="24"/>
  <c r="L509" i="24"/>
  <c r="Q509" i="24"/>
  <c r="I509" i="24"/>
  <c r="P509" i="24"/>
  <c r="H509" i="24"/>
  <c r="M509" i="24"/>
  <c r="E509" i="24"/>
  <c r="N662" i="24"/>
  <c r="J662" i="24"/>
  <c r="F662" i="24"/>
  <c r="P662" i="24"/>
  <c r="K662" i="24"/>
  <c r="E662" i="24"/>
  <c r="O662" i="24"/>
  <c r="I662" i="24"/>
  <c r="L662" i="24"/>
  <c r="H662" i="24"/>
  <c r="Q662" i="24"/>
  <c r="M662" i="24"/>
  <c r="G662" i="24"/>
  <c r="N640" i="24"/>
  <c r="J640" i="24"/>
  <c r="F640" i="24"/>
  <c r="Q640" i="24"/>
  <c r="L640" i="24"/>
  <c r="G640" i="24"/>
  <c r="P640" i="24"/>
  <c r="K640" i="24"/>
  <c r="E640" i="24"/>
  <c r="H640" i="24"/>
  <c r="O640" i="24"/>
  <c r="I640" i="24"/>
  <c r="M640" i="24"/>
  <c r="N506" i="24"/>
  <c r="J506" i="24"/>
  <c r="F506" i="24"/>
  <c r="Q506" i="24"/>
  <c r="M506" i="24"/>
  <c r="I506" i="24"/>
  <c r="E506" i="24"/>
  <c r="K506" i="24"/>
  <c r="L506" i="24"/>
  <c r="P506" i="24"/>
  <c r="H506" i="24"/>
  <c r="O506" i="24"/>
  <c r="G506" i="24"/>
  <c r="N438" i="24"/>
  <c r="J438" i="24"/>
  <c r="F438" i="24"/>
  <c r="Q438" i="24"/>
  <c r="M438" i="24"/>
  <c r="I438" i="24"/>
  <c r="E438" i="24"/>
  <c r="K438" i="24"/>
  <c r="P438" i="24"/>
  <c r="H438" i="24"/>
  <c r="O438" i="24"/>
  <c r="G438" i="24"/>
  <c r="L438" i="24"/>
  <c r="Q672" i="24"/>
  <c r="M672" i="24"/>
  <c r="I672" i="24"/>
  <c r="E672" i="24"/>
  <c r="P672" i="24"/>
  <c r="K672" i="24"/>
  <c r="F672" i="24"/>
  <c r="O672" i="24"/>
  <c r="J672" i="24"/>
  <c r="L672" i="24"/>
  <c r="H672" i="24"/>
  <c r="N672" i="24"/>
  <c r="G672" i="24"/>
  <c r="P682" i="24"/>
  <c r="L682" i="24"/>
  <c r="H682" i="24"/>
  <c r="O682" i="24"/>
  <c r="K682" i="24"/>
  <c r="G682" i="24"/>
  <c r="Q682" i="24"/>
  <c r="I682" i="24"/>
  <c r="N682" i="24"/>
  <c r="F682" i="24"/>
  <c r="J682" i="24"/>
  <c r="E682" i="24"/>
  <c r="M682" i="24"/>
  <c r="Q469" i="24"/>
  <c r="M469" i="24"/>
  <c r="I469" i="24"/>
  <c r="E469" i="24"/>
  <c r="P469" i="24"/>
  <c r="L469" i="24"/>
  <c r="H469" i="24"/>
  <c r="N469" i="24"/>
  <c r="F469" i="24"/>
  <c r="G469" i="24"/>
  <c r="K469" i="24"/>
  <c r="J469" i="24"/>
  <c r="O469" i="24"/>
  <c r="P410" i="24"/>
  <c r="L410" i="24"/>
  <c r="H410" i="24"/>
  <c r="O410" i="24"/>
  <c r="K410" i="24"/>
  <c r="G410" i="24"/>
  <c r="N410" i="24"/>
  <c r="J410" i="24"/>
  <c r="F410" i="24"/>
  <c r="M410" i="24"/>
  <c r="Q410" i="24"/>
  <c r="I410" i="24"/>
  <c r="E410" i="24"/>
  <c r="O694" i="24"/>
  <c r="K694" i="24"/>
  <c r="G694" i="24"/>
  <c r="N694" i="24"/>
  <c r="J694" i="24"/>
  <c r="F694" i="24"/>
  <c r="P694" i="24"/>
  <c r="H694" i="24"/>
  <c r="M694" i="24"/>
  <c r="E694" i="24"/>
  <c r="I694" i="24"/>
  <c r="Q694" i="24"/>
  <c r="L694" i="24"/>
  <c r="N430" i="24"/>
  <c r="J430" i="24"/>
  <c r="F430" i="24"/>
  <c r="Q430" i="24"/>
  <c r="M430" i="24"/>
  <c r="I430" i="24"/>
  <c r="E430" i="24"/>
  <c r="K430" i="24"/>
  <c r="L430" i="24"/>
  <c r="P430" i="24"/>
  <c r="H430" i="24"/>
  <c r="O430" i="24"/>
  <c r="G430" i="24"/>
  <c r="O670" i="24"/>
  <c r="K670" i="24"/>
  <c r="G670" i="24"/>
  <c r="P670" i="24"/>
  <c r="J670" i="24"/>
  <c r="E670" i="24"/>
  <c r="N670" i="24"/>
  <c r="I670" i="24"/>
  <c r="Q670" i="24"/>
  <c r="F670" i="24"/>
  <c r="M670" i="24"/>
  <c r="L670" i="24"/>
  <c r="H670" i="24"/>
  <c r="N472" i="24"/>
  <c r="J472" i="24"/>
  <c r="F472" i="24"/>
  <c r="Q472" i="24"/>
  <c r="M472" i="24"/>
  <c r="I472" i="24"/>
  <c r="E472" i="24"/>
  <c r="O472" i="24"/>
  <c r="G472" i="24"/>
  <c r="H472" i="24"/>
  <c r="L472" i="24"/>
  <c r="K472" i="24"/>
  <c r="P472" i="24"/>
  <c r="H210" i="24"/>
  <c r="G210" i="24"/>
  <c r="F210" i="24"/>
  <c r="I210" i="24"/>
  <c r="E210" i="24"/>
  <c r="Q717" i="24"/>
  <c r="M717" i="24"/>
  <c r="I717" i="24"/>
  <c r="E717" i="24"/>
  <c r="P717" i="24"/>
  <c r="L717" i="24"/>
  <c r="H717" i="24"/>
  <c r="J717" i="24"/>
  <c r="O717" i="24"/>
  <c r="G717" i="24"/>
  <c r="K717" i="24"/>
  <c r="F717" i="24"/>
  <c r="N717" i="24"/>
  <c r="I205" i="24"/>
  <c r="E205" i="24"/>
  <c r="H205" i="24"/>
  <c r="G205" i="24"/>
  <c r="F205" i="24"/>
  <c r="F233" i="24"/>
  <c r="I233" i="24"/>
  <c r="E233" i="24"/>
  <c r="H233" i="24"/>
  <c r="G233" i="24"/>
  <c r="N476" i="24"/>
  <c r="J476" i="24"/>
  <c r="F476" i="24"/>
  <c r="Q476" i="24"/>
  <c r="M476" i="24"/>
  <c r="I476" i="24"/>
  <c r="E476" i="24"/>
  <c r="K476" i="24"/>
  <c r="P476" i="24"/>
  <c r="H476" i="24"/>
  <c r="O476" i="24"/>
  <c r="G476" i="24"/>
  <c r="L476" i="24"/>
  <c r="O683" i="24"/>
  <c r="K683" i="24"/>
  <c r="G683" i="24"/>
  <c r="N683" i="24"/>
  <c r="J683" i="24"/>
  <c r="F683" i="24"/>
  <c r="L683" i="24"/>
  <c r="Q683" i="24"/>
  <c r="I683" i="24"/>
  <c r="M683" i="24"/>
  <c r="H683" i="24"/>
  <c r="E683" i="24"/>
  <c r="P683" i="24"/>
  <c r="P422" i="24"/>
  <c r="L422" i="24"/>
  <c r="H422" i="24"/>
  <c r="Q422" i="24"/>
  <c r="E422" i="24"/>
  <c r="O422" i="24"/>
  <c r="K422" i="24"/>
  <c r="G422" i="24"/>
  <c r="N422" i="24"/>
  <c r="J422" i="24"/>
  <c r="F422" i="24"/>
  <c r="M422" i="24"/>
  <c r="I422" i="24"/>
  <c r="P693" i="24"/>
  <c r="N693" i="24"/>
  <c r="J693" i="24"/>
  <c r="F693" i="24"/>
  <c r="M693" i="24"/>
  <c r="I693" i="24"/>
  <c r="E693" i="24"/>
  <c r="K693" i="24"/>
  <c r="Q693" i="24"/>
  <c r="H693" i="24"/>
  <c r="L693" i="24"/>
  <c r="G693" i="24"/>
  <c r="O693" i="24"/>
  <c r="P630" i="24"/>
  <c r="L630" i="24"/>
  <c r="H630" i="24"/>
  <c r="O630" i="24"/>
  <c r="K630" i="24"/>
  <c r="G630" i="24"/>
  <c r="M630" i="24"/>
  <c r="E630" i="24"/>
  <c r="J630" i="24"/>
  <c r="N630" i="24"/>
  <c r="I630" i="24"/>
  <c r="F630" i="24"/>
  <c r="Q630" i="24"/>
  <c r="N615" i="24"/>
  <c r="J615" i="24"/>
  <c r="F615" i="24"/>
  <c r="Q615" i="24"/>
  <c r="M615" i="24"/>
  <c r="I615" i="24"/>
  <c r="E615" i="24"/>
  <c r="K615" i="24"/>
  <c r="P615" i="24"/>
  <c r="H615" i="24"/>
  <c r="O615" i="24"/>
  <c r="L615" i="24"/>
  <c r="G615" i="24"/>
  <c r="O618" i="24"/>
  <c r="K618" i="24"/>
  <c r="G618" i="24"/>
  <c r="N618" i="24"/>
  <c r="J618" i="24"/>
  <c r="F618" i="24"/>
  <c r="L618" i="24"/>
  <c r="Q618" i="24"/>
  <c r="I618" i="24"/>
  <c r="M618" i="24"/>
  <c r="H618" i="24"/>
  <c r="E618" i="24"/>
  <c r="P618" i="24"/>
  <c r="P621" i="24"/>
  <c r="L621" i="24"/>
  <c r="H621" i="24"/>
  <c r="O621" i="24"/>
  <c r="K621" i="24"/>
  <c r="G621" i="24"/>
  <c r="M621" i="24"/>
  <c r="E621" i="24"/>
  <c r="J621" i="24"/>
  <c r="F621" i="24"/>
  <c r="Q621" i="24"/>
  <c r="N621" i="24"/>
  <c r="I621" i="24"/>
  <c r="Q629" i="24"/>
  <c r="M629" i="24"/>
  <c r="I629" i="24"/>
  <c r="E629" i="24"/>
  <c r="P629" i="24"/>
  <c r="L629" i="24"/>
  <c r="H629" i="24"/>
  <c r="J629" i="24"/>
  <c r="O629" i="24"/>
  <c r="G629" i="24"/>
  <c r="K629" i="24"/>
  <c r="F629" i="24"/>
  <c r="N629" i="24"/>
  <c r="Q612" i="24"/>
  <c r="M612" i="24"/>
  <c r="I612" i="24"/>
  <c r="E612" i="24"/>
  <c r="P612" i="24"/>
  <c r="L612" i="24"/>
  <c r="H612" i="24"/>
  <c r="J612" i="24"/>
  <c r="O612" i="24"/>
  <c r="G612" i="24"/>
  <c r="K612" i="24"/>
  <c r="F612" i="24"/>
  <c r="N612" i="24"/>
  <c r="N645" i="24"/>
  <c r="J645" i="24"/>
  <c r="F645" i="24"/>
  <c r="P645" i="24"/>
  <c r="K645" i="24"/>
  <c r="E645" i="24"/>
  <c r="L645" i="24"/>
  <c r="Q645" i="24"/>
  <c r="I645" i="24"/>
  <c r="M645" i="24"/>
  <c r="H645" i="24"/>
  <c r="O645" i="24"/>
  <c r="G645" i="24"/>
  <c r="O458" i="24"/>
  <c r="K458" i="24"/>
  <c r="G458" i="24"/>
  <c r="N458" i="24"/>
  <c r="J458" i="24"/>
  <c r="F458" i="24"/>
  <c r="P458" i="24"/>
  <c r="H458" i="24"/>
  <c r="Q458" i="24"/>
  <c r="M458" i="24"/>
  <c r="E458" i="24"/>
  <c r="L458" i="24"/>
  <c r="I458" i="24"/>
  <c r="Q709" i="24"/>
  <c r="M709" i="24"/>
  <c r="I709" i="24"/>
  <c r="E709" i="24"/>
  <c r="P709" i="24"/>
  <c r="L709" i="24"/>
  <c r="H709" i="24"/>
  <c r="J709" i="24"/>
  <c r="O709" i="24"/>
  <c r="G709" i="24"/>
  <c r="N709" i="24"/>
  <c r="F709" i="24"/>
  <c r="K709" i="24"/>
  <c r="O639" i="24"/>
  <c r="K639" i="24"/>
  <c r="G639" i="24"/>
  <c r="N639" i="24"/>
  <c r="I639" i="24"/>
  <c r="M639" i="24"/>
  <c r="H639" i="24"/>
  <c r="J639" i="24"/>
  <c r="Q639" i="24"/>
  <c r="F639" i="24"/>
  <c r="P639" i="24"/>
  <c r="L639" i="24"/>
  <c r="E639" i="24"/>
  <c r="P474" i="24"/>
  <c r="L474" i="24"/>
  <c r="H474" i="24"/>
  <c r="O474" i="24"/>
  <c r="K474" i="24"/>
  <c r="G474" i="24"/>
  <c r="M474" i="24"/>
  <c r="E474" i="24"/>
  <c r="N474" i="24"/>
  <c r="J474" i="24"/>
  <c r="Q474" i="24"/>
  <c r="I474" i="24"/>
  <c r="F474" i="24"/>
  <c r="Q511" i="24"/>
  <c r="M511" i="24"/>
  <c r="I511" i="24"/>
  <c r="E511" i="24"/>
  <c r="P511" i="24"/>
  <c r="L511" i="24"/>
  <c r="H511" i="24"/>
  <c r="J511" i="24"/>
  <c r="O511" i="24"/>
  <c r="G511" i="24"/>
  <c r="N511" i="24"/>
  <c r="F511" i="24"/>
  <c r="K511" i="24"/>
  <c r="O644" i="24"/>
  <c r="K644" i="24"/>
  <c r="G644" i="24"/>
  <c r="M644" i="24"/>
  <c r="H644" i="24"/>
  <c r="Q644" i="24"/>
  <c r="J644" i="24"/>
  <c r="P644" i="24"/>
  <c r="I644" i="24"/>
  <c r="L644" i="24"/>
  <c r="F644" i="24"/>
  <c r="N644" i="24"/>
  <c r="E644" i="24"/>
  <c r="Q667" i="24"/>
  <c r="M667" i="24"/>
  <c r="I667" i="24"/>
  <c r="E667" i="24"/>
  <c r="O667" i="24"/>
  <c r="J667" i="24"/>
  <c r="N667" i="24"/>
  <c r="H667" i="24"/>
  <c r="K667" i="24"/>
  <c r="G667" i="24"/>
  <c r="P667" i="24"/>
  <c r="F667" i="24"/>
  <c r="L667" i="24"/>
  <c r="O698" i="24"/>
  <c r="K698" i="24"/>
  <c r="G698" i="24"/>
  <c r="N698" i="24"/>
  <c r="J698" i="24"/>
  <c r="F698" i="24"/>
  <c r="L698" i="24"/>
  <c r="Q698" i="24"/>
  <c r="I698" i="24"/>
  <c r="E698" i="24"/>
  <c r="P698" i="24"/>
  <c r="H698" i="24"/>
  <c r="M698" i="24"/>
  <c r="P673" i="24"/>
  <c r="L673" i="24"/>
  <c r="H673" i="24"/>
  <c r="N673" i="24"/>
  <c r="I673" i="24"/>
  <c r="M673" i="24"/>
  <c r="G673" i="24"/>
  <c r="J673" i="24"/>
  <c r="Q673" i="24"/>
  <c r="F673" i="24"/>
  <c r="O673" i="24"/>
  <c r="K673" i="24"/>
  <c r="E673" i="24"/>
  <c r="Q713" i="24"/>
  <c r="M713" i="24"/>
  <c r="I713" i="24"/>
  <c r="E713" i="24"/>
  <c r="P713" i="24"/>
  <c r="L713" i="24"/>
  <c r="H713" i="24"/>
  <c r="N713" i="24"/>
  <c r="F713" i="24"/>
  <c r="K713" i="24"/>
  <c r="O713" i="24"/>
  <c r="J713" i="24"/>
  <c r="G713" i="24"/>
  <c r="N497" i="24"/>
  <c r="J497" i="24"/>
  <c r="F497" i="24"/>
  <c r="Q497" i="24"/>
  <c r="M497" i="24"/>
  <c r="I497" i="24"/>
  <c r="E497" i="24"/>
  <c r="K497" i="24"/>
  <c r="L497" i="24"/>
  <c r="P497" i="24"/>
  <c r="H497" i="24"/>
  <c r="O497" i="24"/>
  <c r="G497" i="24"/>
  <c r="P428" i="24"/>
  <c r="L428" i="24"/>
  <c r="H428" i="24"/>
  <c r="O428" i="24"/>
  <c r="K428" i="24"/>
  <c r="G428" i="24"/>
  <c r="M428" i="24"/>
  <c r="E428" i="24"/>
  <c r="F428" i="24"/>
  <c r="J428" i="24"/>
  <c r="Q428" i="24"/>
  <c r="I428" i="24"/>
  <c r="N428" i="24"/>
  <c r="O433" i="24"/>
  <c r="K433" i="24"/>
  <c r="G433" i="24"/>
  <c r="N433" i="24"/>
  <c r="J433" i="24"/>
  <c r="F433" i="24"/>
  <c r="L433" i="24"/>
  <c r="E433" i="24"/>
  <c r="Q433" i="24"/>
  <c r="I433" i="24"/>
  <c r="P433" i="24"/>
  <c r="H433" i="24"/>
  <c r="M433" i="24"/>
  <c r="O711" i="24"/>
  <c r="K711" i="24"/>
  <c r="G711" i="24"/>
  <c r="N711" i="24"/>
  <c r="J711" i="24"/>
  <c r="F711" i="24"/>
  <c r="P711" i="24"/>
  <c r="H711" i="24"/>
  <c r="M711" i="24"/>
  <c r="E711" i="24"/>
  <c r="I711" i="24"/>
  <c r="L711" i="24"/>
  <c r="Q711" i="24"/>
  <c r="O653" i="24"/>
  <c r="K653" i="24"/>
  <c r="G653" i="24"/>
  <c r="N653" i="24"/>
  <c r="I653" i="24"/>
  <c r="P653" i="24"/>
  <c r="H653" i="24"/>
  <c r="M653" i="24"/>
  <c r="F653" i="24"/>
  <c r="Q653" i="24"/>
  <c r="L653" i="24"/>
  <c r="E653" i="24"/>
  <c r="J653" i="24"/>
  <c r="N675" i="24"/>
  <c r="J675" i="24"/>
  <c r="F675" i="24"/>
  <c r="O675" i="24"/>
  <c r="I675" i="24"/>
  <c r="M675" i="24"/>
  <c r="H675" i="24"/>
  <c r="P675" i="24"/>
  <c r="E675" i="24"/>
  <c r="L675" i="24"/>
  <c r="Q675" i="24"/>
  <c r="K675" i="24"/>
  <c r="G675" i="24"/>
  <c r="Q426" i="24"/>
  <c r="M426" i="24"/>
  <c r="I426" i="24"/>
  <c r="E426" i="24"/>
  <c r="P426" i="24"/>
  <c r="L426" i="24"/>
  <c r="H426" i="24"/>
  <c r="J426" i="24"/>
  <c r="O426" i="24"/>
  <c r="G426" i="24"/>
  <c r="N426" i="24"/>
  <c r="F426" i="24"/>
  <c r="K426" i="24"/>
  <c r="O471" i="24"/>
  <c r="K471" i="24"/>
  <c r="G471" i="24"/>
  <c r="N471" i="24"/>
  <c r="J471" i="24"/>
  <c r="F471" i="24"/>
  <c r="L471" i="24"/>
  <c r="E471" i="24"/>
  <c r="Q471" i="24"/>
  <c r="I471" i="24"/>
  <c r="P471" i="24"/>
  <c r="H471" i="24"/>
  <c r="M471" i="24"/>
  <c r="N716" i="24"/>
  <c r="J716" i="24"/>
  <c r="F716" i="24"/>
  <c r="Q716" i="24"/>
  <c r="M716" i="24"/>
  <c r="I716" i="24"/>
  <c r="E716" i="24"/>
  <c r="O716" i="24"/>
  <c r="G716" i="24"/>
  <c r="L716" i="24"/>
  <c r="H716" i="24"/>
  <c r="K716" i="24"/>
  <c r="P716" i="24"/>
  <c r="Q498" i="24"/>
  <c r="M498" i="24"/>
  <c r="I498" i="24"/>
  <c r="E498" i="24"/>
  <c r="P498" i="24"/>
  <c r="L498" i="24"/>
  <c r="H498" i="24"/>
  <c r="N498" i="24"/>
  <c r="F498" i="24"/>
  <c r="O498" i="24"/>
  <c r="K498" i="24"/>
  <c r="J498" i="24"/>
  <c r="G498" i="24"/>
  <c r="F221" i="24"/>
  <c r="I221" i="24"/>
  <c r="E221" i="24"/>
  <c r="H221" i="24"/>
  <c r="G221" i="24"/>
  <c r="P461" i="24"/>
  <c r="L461" i="24"/>
  <c r="H461" i="24"/>
  <c r="O461" i="24"/>
  <c r="K461" i="24"/>
  <c r="G461" i="24"/>
  <c r="Q461" i="24"/>
  <c r="I461" i="24"/>
  <c r="J461" i="24"/>
  <c r="N461" i="24"/>
  <c r="F461" i="24"/>
  <c r="M461" i="24"/>
  <c r="E461" i="24"/>
  <c r="N455" i="24"/>
  <c r="J455" i="24"/>
  <c r="F455" i="24"/>
  <c r="Q455" i="24"/>
  <c r="M455" i="24"/>
  <c r="I455" i="24"/>
  <c r="E455" i="24"/>
  <c r="O455" i="24"/>
  <c r="G455" i="24"/>
  <c r="H455" i="24"/>
  <c r="L455" i="24"/>
  <c r="K455" i="24"/>
  <c r="P455" i="24"/>
  <c r="I222" i="24"/>
  <c r="E222" i="24"/>
  <c r="H222" i="24"/>
  <c r="G222" i="24"/>
  <c r="F222" i="24"/>
  <c r="F208" i="24"/>
  <c r="I208" i="24"/>
  <c r="E208" i="24"/>
  <c r="H208" i="24"/>
  <c r="G208" i="24"/>
  <c r="N420" i="24"/>
  <c r="J420" i="24"/>
  <c r="F420" i="24"/>
  <c r="O420" i="24"/>
  <c r="Q420" i="24"/>
  <c r="M420" i="24"/>
  <c r="I420" i="24"/>
  <c r="E420" i="24"/>
  <c r="P420" i="24"/>
  <c r="L420" i="24"/>
  <c r="H420" i="24"/>
  <c r="K420" i="24"/>
  <c r="G420" i="24"/>
  <c r="P406" i="24"/>
  <c r="L406" i="24"/>
  <c r="H406" i="24"/>
  <c r="O406" i="24"/>
  <c r="K406" i="24"/>
  <c r="G406" i="24"/>
  <c r="N406" i="24"/>
  <c r="J406" i="24"/>
  <c r="F406" i="24"/>
  <c r="Q406" i="24"/>
  <c r="I406" i="24"/>
  <c r="E406" i="24"/>
  <c r="M406" i="24"/>
  <c r="Q663" i="24"/>
  <c r="M663" i="24"/>
  <c r="I663" i="24"/>
  <c r="E663" i="24"/>
  <c r="N663" i="24"/>
  <c r="H663" i="24"/>
  <c r="L663" i="24"/>
  <c r="G663" i="24"/>
  <c r="J663" i="24"/>
  <c r="P663" i="24"/>
  <c r="F663" i="24"/>
  <c r="K663" i="24"/>
  <c r="O663" i="24"/>
  <c r="O674" i="24"/>
  <c r="K674" i="24"/>
  <c r="G674" i="24"/>
  <c r="Q674" i="24"/>
  <c r="L674" i="24"/>
  <c r="F674" i="24"/>
  <c r="P674" i="24"/>
  <c r="J674" i="24"/>
  <c r="E674" i="24"/>
  <c r="H674" i="24"/>
  <c r="N674" i="24"/>
  <c r="I674" i="24"/>
  <c r="M674" i="24"/>
  <c r="N636" i="24"/>
  <c r="J636" i="24"/>
  <c r="P636" i="24"/>
  <c r="K636" i="24"/>
  <c r="F636" i="24"/>
  <c r="O636" i="24"/>
  <c r="I636" i="24"/>
  <c r="E636" i="24"/>
  <c r="Q636" i="24"/>
  <c r="G636" i="24"/>
  <c r="M636" i="24"/>
  <c r="L636" i="24"/>
  <c r="H636" i="24"/>
  <c r="Q696" i="24"/>
  <c r="M696" i="24"/>
  <c r="I696" i="24"/>
  <c r="E696" i="24"/>
  <c r="P696" i="24"/>
  <c r="L696" i="24"/>
  <c r="H696" i="24"/>
  <c r="N696" i="24"/>
  <c r="F696" i="24"/>
  <c r="K696" i="24"/>
  <c r="O696" i="24"/>
  <c r="J696" i="24"/>
  <c r="G696" i="24"/>
  <c r="Q655" i="24"/>
  <c r="M655" i="24"/>
  <c r="I655" i="24"/>
  <c r="E655" i="24"/>
  <c r="O655" i="24"/>
  <c r="J655" i="24"/>
  <c r="K655" i="24"/>
  <c r="P655" i="24"/>
  <c r="H655" i="24"/>
  <c r="F655" i="24"/>
  <c r="N655" i="24"/>
  <c r="G655" i="24"/>
  <c r="L655" i="24"/>
  <c r="Q439" i="24"/>
  <c r="M439" i="24"/>
  <c r="I439" i="24"/>
  <c r="E439" i="24"/>
  <c r="P439" i="24"/>
  <c r="L439" i="24"/>
  <c r="H439" i="24"/>
  <c r="N439" i="24"/>
  <c r="F439" i="24"/>
  <c r="O439" i="24"/>
  <c r="K439" i="24"/>
  <c r="J439" i="24"/>
  <c r="G439" i="24"/>
  <c r="P440" i="24"/>
  <c r="L440" i="24"/>
  <c r="H440" i="24"/>
  <c r="O440" i="24"/>
  <c r="K440" i="24"/>
  <c r="G440" i="24"/>
  <c r="Q440" i="24"/>
  <c r="I440" i="24"/>
  <c r="N440" i="24"/>
  <c r="F440" i="24"/>
  <c r="M440" i="24"/>
  <c r="E440" i="24"/>
  <c r="J440" i="24"/>
  <c r="H219" i="24"/>
  <c r="G219" i="24"/>
  <c r="F219" i="24"/>
  <c r="I219" i="24"/>
  <c r="E219" i="24"/>
  <c r="N451" i="24"/>
  <c r="J451" i="24"/>
  <c r="F451" i="24"/>
  <c r="Q451" i="24"/>
  <c r="M451" i="24"/>
  <c r="I451" i="24"/>
  <c r="E451" i="24"/>
  <c r="K451" i="24"/>
  <c r="L451" i="24"/>
  <c r="P451" i="24"/>
  <c r="H451" i="24"/>
  <c r="O451" i="24"/>
  <c r="G451" i="24"/>
  <c r="O419" i="24"/>
  <c r="K419" i="24"/>
  <c r="G419" i="24"/>
  <c r="P419" i="24"/>
  <c r="H419" i="24"/>
  <c r="N419" i="24"/>
  <c r="J419" i="24"/>
  <c r="F419" i="24"/>
  <c r="Q419" i="24"/>
  <c r="M419" i="24"/>
  <c r="I419" i="24"/>
  <c r="E419" i="24"/>
  <c r="L419" i="24"/>
  <c r="N666" i="24"/>
  <c r="J666" i="24"/>
  <c r="F666" i="24"/>
  <c r="Q666" i="24"/>
  <c r="L666" i="24"/>
  <c r="G666" i="24"/>
  <c r="P666" i="24"/>
  <c r="K666" i="24"/>
  <c r="E666" i="24"/>
  <c r="M666" i="24"/>
  <c r="I666" i="24"/>
  <c r="O666" i="24"/>
  <c r="H666" i="24"/>
  <c r="N425" i="24"/>
  <c r="J425" i="24"/>
  <c r="F425" i="24"/>
  <c r="Q425" i="24"/>
  <c r="M425" i="24"/>
  <c r="I425" i="24"/>
  <c r="E425" i="24"/>
  <c r="O425" i="24"/>
  <c r="G425" i="24"/>
  <c r="P425" i="24"/>
  <c r="L425" i="24"/>
  <c r="K425" i="24"/>
  <c r="H425" i="24"/>
  <c r="P418" i="24"/>
  <c r="L418" i="24"/>
  <c r="H418" i="24"/>
  <c r="M418" i="24"/>
  <c r="E418" i="24"/>
  <c r="O418" i="24"/>
  <c r="K418" i="24"/>
  <c r="G418" i="24"/>
  <c r="N418" i="24"/>
  <c r="J418" i="24"/>
  <c r="F418" i="24"/>
  <c r="Q418" i="24"/>
  <c r="I418" i="24"/>
  <c r="P495" i="24"/>
  <c r="L495" i="24"/>
  <c r="H495" i="24"/>
  <c r="O495" i="24"/>
  <c r="K495" i="24"/>
  <c r="G495" i="24"/>
  <c r="M495" i="24"/>
  <c r="E495" i="24"/>
  <c r="F495" i="24"/>
  <c r="J495" i="24"/>
  <c r="Q495" i="24"/>
  <c r="I495" i="24"/>
  <c r="N495" i="24"/>
  <c r="F225" i="24"/>
  <c r="I225" i="24"/>
  <c r="E225" i="24"/>
  <c r="H225" i="24"/>
  <c r="G225" i="24"/>
  <c r="G220" i="24"/>
  <c r="F220" i="24"/>
  <c r="I220" i="24"/>
  <c r="E220" i="24"/>
  <c r="H220" i="24"/>
  <c r="N459" i="24"/>
  <c r="J459" i="24"/>
  <c r="F459" i="24"/>
  <c r="Q459" i="24"/>
  <c r="M459" i="24"/>
  <c r="I459" i="24"/>
  <c r="E459" i="24"/>
  <c r="K459" i="24"/>
  <c r="P459" i="24"/>
  <c r="H459" i="24"/>
  <c r="O459" i="24"/>
  <c r="G459" i="24"/>
  <c r="L459" i="24"/>
  <c r="N408" i="24"/>
  <c r="J408" i="24"/>
  <c r="F408" i="24"/>
  <c r="Q408" i="24"/>
  <c r="M408" i="24"/>
  <c r="I408" i="24"/>
  <c r="E408" i="24"/>
  <c r="P408" i="24"/>
  <c r="L408" i="24"/>
  <c r="H408" i="24"/>
  <c r="G408" i="24"/>
  <c r="O408" i="24"/>
  <c r="K408" i="24"/>
  <c r="Q431" i="24"/>
  <c r="M431" i="24"/>
  <c r="I431" i="24"/>
  <c r="E431" i="24"/>
  <c r="P431" i="24"/>
  <c r="L431" i="24"/>
  <c r="H431" i="24"/>
  <c r="N431" i="24"/>
  <c r="F431" i="24"/>
  <c r="O431" i="24"/>
  <c r="K431" i="24"/>
  <c r="J431" i="24"/>
  <c r="G431" i="24"/>
  <c r="P491" i="24"/>
  <c r="L491" i="24"/>
  <c r="H491" i="24"/>
  <c r="O491" i="24"/>
  <c r="K491" i="24"/>
  <c r="G491" i="24"/>
  <c r="Q491" i="24"/>
  <c r="I491" i="24"/>
  <c r="N491" i="24"/>
  <c r="F491" i="24"/>
  <c r="M491" i="24"/>
  <c r="E491" i="24"/>
  <c r="J491" i="24"/>
  <c r="O661" i="24"/>
  <c r="K661" i="24"/>
  <c r="G661" i="24"/>
  <c r="M661" i="24"/>
  <c r="H661" i="24"/>
  <c r="Q661" i="24"/>
  <c r="L661" i="24"/>
  <c r="F661" i="24"/>
  <c r="N661" i="24"/>
  <c r="J661" i="24"/>
  <c r="P661" i="24"/>
  <c r="I661" i="24"/>
  <c r="E661" i="24"/>
  <c r="Q705" i="24"/>
  <c r="M705" i="24"/>
  <c r="I705" i="24"/>
  <c r="E705" i="24"/>
  <c r="P705" i="24"/>
  <c r="L705" i="24"/>
  <c r="H705" i="24"/>
  <c r="N705" i="24"/>
  <c r="F705" i="24"/>
  <c r="K705" i="24"/>
  <c r="G705" i="24"/>
  <c r="O705" i="24"/>
  <c r="J705" i="24"/>
  <c r="Q503" i="24"/>
  <c r="M503" i="24"/>
  <c r="I503" i="24"/>
  <c r="E503" i="24"/>
  <c r="P503" i="24"/>
  <c r="L503" i="24"/>
  <c r="H503" i="24"/>
  <c r="J503" i="24"/>
  <c r="K503" i="24"/>
  <c r="O503" i="24"/>
  <c r="G503" i="24"/>
  <c r="N503" i="24"/>
  <c r="F503" i="24"/>
  <c r="P432" i="24"/>
  <c r="L432" i="24"/>
  <c r="H432" i="24"/>
  <c r="O432" i="24"/>
  <c r="K432" i="24"/>
  <c r="G432" i="24"/>
  <c r="Q432" i="24"/>
  <c r="I432" i="24"/>
  <c r="N432" i="24"/>
  <c r="F432" i="24"/>
  <c r="M432" i="24"/>
  <c r="E432" i="24"/>
  <c r="J432" i="24"/>
  <c r="P487" i="24"/>
  <c r="L487" i="24"/>
  <c r="H487" i="24"/>
  <c r="O487" i="24"/>
  <c r="K487" i="24"/>
  <c r="G487" i="24"/>
  <c r="M487" i="24"/>
  <c r="E487" i="24"/>
  <c r="F487" i="24"/>
  <c r="J487" i="24"/>
  <c r="Q487" i="24"/>
  <c r="I487" i="24"/>
  <c r="N487" i="24"/>
  <c r="O429" i="24"/>
  <c r="K429" i="24"/>
  <c r="G429" i="24"/>
  <c r="N429" i="24"/>
  <c r="J429" i="24"/>
  <c r="F429" i="24"/>
  <c r="P429" i="24"/>
  <c r="H429" i="24"/>
  <c r="I429" i="24"/>
  <c r="M429" i="24"/>
  <c r="E429" i="24"/>
  <c r="L429" i="24"/>
  <c r="Q429" i="24"/>
  <c r="N628" i="24"/>
  <c r="J628" i="24"/>
  <c r="F628" i="24"/>
  <c r="Q628" i="24"/>
  <c r="M628" i="24"/>
  <c r="I628" i="24"/>
  <c r="E628" i="24"/>
  <c r="O628" i="24"/>
  <c r="G628" i="24"/>
  <c r="L628" i="24"/>
  <c r="H628" i="24"/>
  <c r="P628" i="24"/>
  <c r="K628" i="24"/>
  <c r="N611" i="24"/>
  <c r="J611" i="24"/>
  <c r="F611" i="24"/>
  <c r="Q611" i="24"/>
  <c r="M611" i="24"/>
  <c r="I611" i="24"/>
  <c r="E611" i="24"/>
  <c r="O611" i="24"/>
  <c r="G611" i="24"/>
  <c r="L611" i="24"/>
  <c r="H611" i="24"/>
  <c r="P611" i="24"/>
  <c r="K611" i="24"/>
  <c r="O614" i="24"/>
  <c r="K614" i="24"/>
  <c r="G614" i="24"/>
  <c r="N614" i="24"/>
  <c r="J614" i="24"/>
  <c r="F614" i="24"/>
  <c r="P614" i="24"/>
  <c r="H614" i="24"/>
  <c r="M614" i="24"/>
  <c r="E614" i="24"/>
  <c r="Q614" i="24"/>
  <c r="L614" i="24"/>
  <c r="I614" i="24"/>
  <c r="P617" i="24"/>
  <c r="L617" i="24"/>
  <c r="H617" i="24"/>
  <c r="O617" i="24"/>
  <c r="K617" i="24"/>
  <c r="G617" i="24"/>
  <c r="Q617" i="24"/>
  <c r="I617" i="24"/>
  <c r="N617" i="24"/>
  <c r="F617" i="24"/>
  <c r="J617" i="24"/>
  <c r="E617" i="24"/>
  <c r="M617" i="24"/>
  <c r="Q624" i="24"/>
  <c r="M624" i="24"/>
  <c r="I624" i="24"/>
  <c r="E624" i="24"/>
  <c r="P624" i="24"/>
  <c r="L624" i="24"/>
  <c r="H624" i="24"/>
  <c r="N624" i="24"/>
  <c r="F624" i="24"/>
  <c r="K624" i="24"/>
  <c r="O624" i="24"/>
  <c r="J624" i="24"/>
  <c r="G624" i="24"/>
  <c r="Q608" i="24"/>
  <c r="M608" i="24"/>
  <c r="I608" i="24"/>
  <c r="E608" i="24"/>
  <c r="P608" i="24"/>
  <c r="L608" i="24"/>
  <c r="H608" i="24"/>
  <c r="N608" i="24"/>
  <c r="F608" i="24"/>
  <c r="K608" i="24"/>
  <c r="O608" i="24"/>
  <c r="J608" i="24"/>
  <c r="G608" i="24"/>
  <c r="Q677" i="24"/>
  <c r="M677" i="24"/>
  <c r="P677" i="24"/>
  <c r="L677" i="24"/>
  <c r="H677" i="24"/>
  <c r="J677" i="24"/>
  <c r="E677" i="24"/>
  <c r="O677" i="24"/>
  <c r="I677" i="24"/>
  <c r="K677" i="24"/>
  <c r="G677" i="24"/>
  <c r="N677" i="24"/>
  <c r="F677" i="24"/>
  <c r="G228" i="24"/>
  <c r="F228" i="24"/>
  <c r="I228" i="24"/>
  <c r="E228" i="24"/>
  <c r="H228" i="24"/>
  <c r="P710" i="24"/>
  <c r="L710" i="24"/>
  <c r="H710" i="24"/>
  <c r="O710" i="24"/>
  <c r="K710" i="24"/>
  <c r="G710" i="24"/>
  <c r="M710" i="24"/>
  <c r="E710" i="24"/>
  <c r="J710" i="24"/>
  <c r="F710" i="24"/>
  <c r="Q710" i="24"/>
  <c r="N710" i="24"/>
  <c r="I710" i="24"/>
  <c r="O501" i="24"/>
  <c r="K501" i="24"/>
  <c r="G501" i="24"/>
  <c r="N501" i="24"/>
  <c r="J501" i="24"/>
  <c r="F501" i="24"/>
  <c r="L501" i="24"/>
  <c r="E501" i="24"/>
  <c r="Q501" i="24"/>
  <c r="I501" i="24"/>
  <c r="P501" i="24"/>
  <c r="H501" i="24"/>
  <c r="M501" i="24"/>
  <c r="D2" i="24"/>
  <c r="J1" i="24"/>
  <c r="I230" i="22" l="1"/>
  <c r="A229" i="22"/>
  <c r="I231" i="22" l="1"/>
  <c r="A230" i="22"/>
  <c r="I232" i="22" l="1"/>
  <c r="A231" i="22"/>
  <c r="A232" i="22" l="1"/>
  <c r="I233" i="22"/>
  <c r="I234" i="22" l="1"/>
  <c r="A233" i="22"/>
  <c r="I235" i="22" l="1"/>
  <c r="A234" i="22"/>
  <c r="A235" i="22" l="1"/>
  <c r="I236" i="22"/>
  <c r="I237" i="22" l="1"/>
  <c r="A236" i="22"/>
  <c r="A237" i="22" l="1"/>
  <c r="I238" i="22"/>
  <c r="A238" i="22" l="1"/>
  <c r="I239" i="22"/>
  <c r="I240" i="22" l="1"/>
  <c r="A239" i="22"/>
  <c r="I241" i="22" l="1"/>
  <c r="A240" i="22"/>
  <c r="I242" i="22" l="1"/>
  <c r="A241" i="22"/>
  <c r="I243" i="22" l="1"/>
  <c r="A242" i="22"/>
  <c r="I244" i="22" l="1"/>
  <c r="A244" i="22" s="1"/>
  <c r="A243" i="22"/>
</calcChain>
</file>

<file path=xl/sharedStrings.xml><?xml version="1.0" encoding="utf-8"?>
<sst xmlns="http://schemas.openxmlformats.org/spreadsheetml/2006/main" count="22208" uniqueCount="11814">
  <si>
    <t>Pouvoir fédéral</t>
  </si>
  <si>
    <t>Federale overheid</t>
  </si>
  <si>
    <t>Sécurité sociale</t>
  </si>
  <si>
    <t>Sociale zekerheid</t>
  </si>
  <si>
    <t>Sous-secteur du pouvoir fédéral</t>
  </si>
  <si>
    <t>Subsector van de federale overheid</t>
  </si>
  <si>
    <t>Sous-secteur de la sécurité sociale</t>
  </si>
  <si>
    <t>Subsector van de sociale zekerheid</t>
  </si>
  <si>
    <t>Sous-secteur des entités fédérées</t>
  </si>
  <si>
    <t>Subsector van de deelstaten</t>
  </si>
  <si>
    <t>Communauté flamande</t>
  </si>
  <si>
    <t>Vlaamse Gemeenschap</t>
  </si>
  <si>
    <t>Communauté française</t>
  </si>
  <si>
    <t>Franse Gemeenschap</t>
  </si>
  <si>
    <t>Communauté germanophone</t>
  </si>
  <si>
    <t>Duitstalige Gemeenschap</t>
  </si>
  <si>
    <t>Région wallonne</t>
  </si>
  <si>
    <t>Waals Gewest</t>
  </si>
  <si>
    <t>Région de Bruxelles-Capitale</t>
  </si>
  <si>
    <t>Brussels Hoofdstedelijk Gewest</t>
  </si>
  <si>
    <t>Commission communautaire française</t>
  </si>
  <si>
    <t>Franse Gemeenschapscommissie</t>
  </si>
  <si>
    <t>Commission communautaire flamande</t>
  </si>
  <si>
    <t>Vlaamse Gemeenschapscommissie</t>
  </si>
  <si>
    <t>Commission communautaire commune</t>
  </si>
  <si>
    <t>Gemeenschappelijke Gemeenschapscommissie</t>
  </si>
  <si>
    <t>Sous-secteur des pouvoirs locaux</t>
  </si>
  <si>
    <t>Communes</t>
  </si>
  <si>
    <t>Gemeenten</t>
  </si>
  <si>
    <t>Provinces</t>
  </si>
  <si>
    <t>Provincies</t>
  </si>
  <si>
    <t>CPAS</t>
  </si>
  <si>
    <t>OCMW's</t>
  </si>
  <si>
    <t>Social security</t>
  </si>
  <si>
    <t>Flemish Community</t>
  </si>
  <si>
    <t>French Community</t>
  </si>
  <si>
    <t>Walloon Region</t>
  </si>
  <si>
    <t>German-speaking Community</t>
  </si>
  <si>
    <t>Brussels Capitale Region</t>
  </si>
  <si>
    <t>PSWC (public social welfare centre)</t>
  </si>
  <si>
    <t>Flemish Community Commission</t>
  </si>
  <si>
    <t>Common Community Commission</t>
  </si>
  <si>
    <t>Central State</t>
  </si>
  <si>
    <t>Wallonische Region</t>
  </si>
  <si>
    <t>Region Brüssel-Hauptstadt</t>
  </si>
  <si>
    <t>Deutschsprachige Gemeinschaft</t>
  </si>
  <si>
    <t>Flämische Gemeinschaft</t>
  </si>
  <si>
    <t>Französische Gemeinschaft</t>
  </si>
  <si>
    <t>Provinzen</t>
  </si>
  <si>
    <t>Gemeinden</t>
  </si>
  <si>
    <t>Soziale Sicherheit</t>
  </si>
  <si>
    <t>ÖSHZ</t>
  </si>
  <si>
    <t>Französische Gemeinschaftskommission</t>
  </si>
  <si>
    <t>Flämische Gemeinschaftskommission</t>
  </si>
  <si>
    <t>Gemeinsame Gemeinschaftskommission</t>
  </si>
  <si>
    <t>French Community Commission</t>
  </si>
  <si>
    <t xml:space="preserve">Année : </t>
  </si>
  <si>
    <t xml:space="preserve">Jaar: </t>
  </si>
  <si>
    <t xml:space="preserve">Jahr: </t>
  </si>
  <si>
    <t xml:space="preserve">Year: </t>
  </si>
  <si>
    <t>Paramètres</t>
  </si>
  <si>
    <t>Parameters</t>
  </si>
  <si>
    <t>Libellé</t>
  </si>
  <si>
    <t>Janvier</t>
  </si>
  <si>
    <t>Février</t>
  </si>
  <si>
    <t>Mars</t>
  </si>
  <si>
    <t>Avril</t>
  </si>
  <si>
    <t>Mai</t>
  </si>
  <si>
    <t>Juin</t>
  </si>
  <si>
    <t>Juillet</t>
  </si>
  <si>
    <t>Août</t>
  </si>
  <si>
    <t>Septembre</t>
  </si>
  <si>
    <t>Octobre</t>
  </si>
  <si>
    <t>Novembre</t>
  </si>
  <si>
    <t>Décembre</t>
  </si>
  <si>
    <t>milliers EUR</t>
  </si>
  <si>
    <t>Divers</t>
  </si>
  <si>
    <t>Salaires et charges sociales</t>
  </si>
  <si>
    <t>Dépenses courantes pour biens et services</t>
  </si>
  <si>
    <t>Charges d'intérêt</t>
  </si>
  <si>
    <t>Transferts à l'intérieur du groupe institutionnel</t>
  </si>
  <si>
    <t>Transferts aux pouvoirs locaux</t>
  </si>
  <si>
    <t>Transferts à l'enseignement autonome subsidié</t>
  </si>
  <si>
    <t>Transferts vers d'autres groupes institutionnels</t>
  </si>
  <si>
    <t>Investissements</t>
  </si>
  <si>
    <t>Total hors opérations financières et opérations internes</t>
  </si>
  <si>
    <t>Octroi de crédits, participations et autres produits financiers</t>
  </si>
  <si>
    <t>Opérations financières relatives à la dette</t>
  </si>
  <si>
    <t>Opérations internes</t>
  </si>
  <si>
    <t>Recettes courantes pour biens et services</t>
  </si>
  <si>
    <t>Revenus de la propriété</t>
  </si>
  <si>
    <t>Recettes fiscales</t>
  </si>
  <si>
    <t>Transferts en provenance de la sécurité sociale</t>
  </si>
  <si>
    <t>Transferts en provenance des pouvoirs locaux</t>
  </si>
  <si>
    <t>Transferts en provenance d'autres groupes institutionnels</t>
  </si>
  <si>
    <t>Désinvestissements</t>
  </si>
  <si>
    <t>Remboursements de crédits, liquidations de participations et autres produits financiers</t>
  </si>
  <si>
    <t>Solde hors opérations financières et opérations internes</t>
  </si>
  <si>
    <t>Total</t>
  </si>
  <si>
    <t>Organismes du périmètre de consolidation</t>
  </si>
  <si>
    <t>Administration centrale</t>
  </si>
  <si>
    <t>Centrale overheid</t>
  </si>
  <si>
    <t>Omschrijving</t>
  </si>
  <si>
    <t>Januari</t>
  </si>
  <si>
    <t>Februari</t>
  </si>
  <si>
    <t>Maart</t>
  </si>
  <si>
    <t>April</t>
  </si>
  <si>
    <t>Mei</t>
  </si>
  <si>
    <t>Juni</t>
  </si>
  <si>
    <t>Juli</t>
  </si>
  <si>
    <t>Augustus</t>
  </si>
  <si>
    <t>September</t>
  </si>
  <si>
    <t>Oktober</t>
  </si>
  <si>
    <t>November</t>
  </si>
  <si>
    <t>December</t>
  </si>
  <si>
    <t>duizend EUR</t>
  </si>
  <si>
    <t xml:space="preserve">Entité : </t>
  </si>
  <si>
    <t>Budget initial</t>
  </si>
  <si>
    <t>Budget ajusté</t>
  </si>
  <si>
    <t xml:space="preserve"> </t>
  </si>
  <si>
    <t>Transferts vers les organismes à consolider</t>
  </si>
  <si>
    <t>Transferts à la sécurité sociale</t>
  </si>
  <si>
    <t>Transferts en provenance des organismes à consolider</t>
  </si>
  <si>
    <t xml:space="preserve">Unité monétaire : </t>
  </si>
  <si>
    <t xml:space="preserve">Munteenheid: </t>
  </si>
  <si>
    <t>Initiële begroting</t>
  </si>
  <si>
    <t>Aangepaste begroting</t>
  </si>
  <si>
    <t>Totaal</t>
  </si>
  <si>
    <t>Recettes</t>
  </si>
  <si>
    <t>Dépenses</t>
  </si>
  <si>
    <t>Solde</t>
  </si>
  <si>
    <t>Diverse</t>
  </si>
  <si>
    <t>Lonen en sociale lasten</t>
  </si>
  <si>
    <t>Lopende uitgaven  voor goederen en diensten</t>
  </si>
  <si>
    <t>Overdrachten aan de te consolideren instellingen</t>
  </si>
  <si>
    <t>Overdrachten aan de sociale zekerheid</t>
  </si>
  <si>
    <t>Overdrachten aan lokale overheden</t>
  </si>
  <si>
    <t>Overdrachten aan het gesubsidieerd autonoom onderwijs</t>
  </si>
  <si>
    <t>Overdrachten aan andere institutionele groepen</t>
  </si>
  <si>
    <t>Investeringen</t>
  </si>
  <si>
    <t>Totaal buiten financiële en interne verrichtingen</t>
  </si>
  <si>
    <t>Kredietverleningen, deelnemingen en andere financiële producten</t>
  </si>
  <si>
    <t>Financiële verrichtingen betreffende de schuld</t>
  </si>
  <si>
    <t>Interne verrichtingen</t>
  </si>
  <si>
    <t>Total général des dépenses</t>
  </si>
  <si>
    <t>Ontvangsten</t>
  </si>
  <si>
    <t>Lopende ontvangsten van goederen en diensten</t>
  </si>
  <si>
    <t>Inkomsten uit eigendom</t>
  </si>
  <si>
    <t>Fiscale ontvangsten</t>
  </si>
  <si>
    <t>Overdrachten van de te consolideren instellingen</t>
  </si>
  <si>
    <t>Overdrachten van de sociale zekerheid</t>
  </si>
  <si>
    <t>Overdrachten van lokale overheden</t>
  </si>
  <si>
    <t>Overdrachten van andere institutionele groepen</t>
  </si>
  <si>
    <t>Desinvesteringen</t>
  </si>
  <si>
    <t>Kredietaflossingen, vereffeningen van deelnemingen en andere financiële producten</t>
  </si>
  <si>
    <t>Total général des recettes</t>
  </si>
  <si>
    <t>Saldo buiten financiële en interne verrichtingen</t>
  </si>
  <si>
    <t>Overdrachten binnen de institutionele groep</t>
  </si>
  <si>
    <t>Central administration</t>
  </si>
  <si>
    <t>Description</t>
  </si>
  <si>
    <t>January</t>
  </si>
  <si>
    <t>February</t>
  </si>
  <si>
    <t>March</t>
  </si>
  <si>
    <t>May</t>
  </si>
  <si>
    <t>June</t>
  </si>
  <si>
    <t>July</t>
  </si>
  <si>
    <t>August</t>
  </si>
  <si>
    <t>October</t>
  </si>
  <si>
    <t xml:space="preserve">Authority: </t>
  </si>
  <si>
    <t xml:space="preserve">Currency unit: </t>
  </si>
  <si>
    <t>thousands EUR</t>
  </si>
  <si>
    <t>Expenses</t>
  </si>
  <si>
    <t>Uitgaven</t>
  </si>
  <si>
    <t>Wages and social cost</t>
  </si>
  <si>
    <t>Common expenses for goods and services</t>
  </si>
  <si>
    <t>Interest debt</t>
  </si>
  <si>
    <t>Transfers to other sectors</t>
  </si>
  <si>
    <t>Transfers to institutions to consolidate</t>
  </si>
  <si>
    <t>Transfers to social security</t>
  </si>
  <si>
    <t>Transfers to local authorities</t>
  </si>
  <si>
    <t>Transfers to the subsidised autonomous education</t>
  </si>
  <si>
    <t>Transfers to other institutional groups</t>
  </si>
  <si>
    <t>Investments</t>
  </si>
  <si>
    <t>Total except financial en intern operations</t>
  </si>
  <si>
    <t>Financial operations concerning the debt</t>
  </si>
  <si>
    <t>Intern operations</t>
  </si>
  <si>
    <t>General total of the expenses</t>
  </si>
  <si>
    <t>Revenues</t>
  </si>
  <si>
    <t>General balance</t>
  </si>
  <si>
    <t>Institutions of the consolidation perimeter</t>
  </si>
  <si>
    <t>Transfers inside the institutional group</t>
  </si>
  <si>
    <t>General total of the revenues</t>
  </si>
  <si>
    <t>Balance exceppt financial en intern operations</t>
  </si>
  <si>
    <t>Common revenues for goods and services</t>
  </si>
  <si>
    <t>Revenues from property</t>
  </si>
  <si>
    <t>Fiscal revenues</t>
  </si>
  <si>
    <t>Transfers from other sectors</t>
  </si>
  <si>
    <t>Transfers from the institutions to consolidate</t>
  </si>
  <si>
    <t>Transfers from the social security</t>
  </si>
  <si>
    <t>Transfers from local authorities</t>
  </si>
  <si>
    <t>Transfers from other institutional groups</t>
  </si>
  <si>
    <t>Disinvestments</t>
  </si>
  <si>
    <t>Reimbursement of loans, liquidations of shares and other financial products</t>
  </si>
  <si>
    <t>Initial budget</t>
  </si>
  <si>
    <t>Adapted budget</t>
  </si>
  <si>
    <t>Januar</t>
  </si>
  <si>
    <t>Februar</t>
  </si>
  <si>
    <t>März</t>
  </si>
  <si>
    <t>Parameter</t>
  </si>
  <si>
    <t>Zentrale Behörde</t>
  </si>
  <si>
    <t>Umschreibung</t>
  </si>
  <si>
    <t>Behörde</t>
  </si>
  <si>
    <t>Währung</t>
  </si>
  <si>
    <t>tausend EUR</t>
  </si>
  <si>
    <t>Ausgaben</t>
  </si>
  <si>
    <t>Gehälter und sociale Kost</t>
  </si>
  <si>
    <t>Laufende Ausgaben für</t>
  </si>
  <si>
    <t>Gesamttotal</t>
  </si>
  <si>
    <t>Zinsen auf Anleihen(leningen)/Schuld</t>
  </si>
  <si>
    <t>Teilsektoren</t>
  </si>
  <si>
    <t>Zentraalstaat</t>
  </si>
  <si>
    <t>Teilsektor Sozialversicherung</t>
  </si>
  <si>
    <t>Français</t>
  </si>
  <si>
    <t>Nederlands</t>
  </si>
  <si>
    <t>English</t>
  </si>
  <si>
    <t>Deutsch</t>
  </si>
  <si>
    <t>CS</t>
  </si>
  <si>
    <t>BCR</t>
  </si>
  <si>
    <t>CCC</t>
  </si>
  <si>
    <t>SS</t>
  </si>
  <si>
    <t>FlC</t>
  </si>
  <si>
    <t>FrC</t>
  </si>
  <si>
    <t>GC</t>
  </si>
  <si>
    <t>WR</t>
  </si>
  <si>
    <t>FrCC</t>
  </si>
  <si>
    <t>FlCC</t>
  </si>
  <si>
    <t>EXP</t>
  </si>
  <si>
    <t>REV</t>
  </si>
  <si>
    <t>BAL</t>
  </si>
  <si>
    <t>CA</t>
  </si>
  <si>
    <t>INS</t>
  </si>
  <si>
    <t>Structure of the State</t>
  </si>
  <si>
    <t>Zones de police</t>
  </si>
  <si>
    <t>Zones de secours</t>
  </si>
  <si>
    <t>S1311</t>
  </si>
  <si>
    <t>S1312</t>
  </si>
  <si>
    <t>S1314</t>
  </si>
  <si>
    <t>Communes flamandes</t>
  </si>
  <si>
    <t>Communes wallonnes</t>
  </si>
  <si>
    <t>Communes bruxelloises</t>
  </si>
  <si>
    <t>Communes germanophones</t>
  </si>
  <si>
    <t>Provinces flamandes</t>
  </si>
  <si>
    <t>Provinces wallonnes</t>
  </si>
  <si>
    <t>CPAS flamands</t>
  </si>
  <si>
    <t>CPAS wallons</t>
  </si>
  <si>
    <t>CPAS bruxellois</t>
  </si>
  <si>
    <t>CPAS germanophones</t>
  </si>
  <si>
    <t>S1313</t>
  </si>
  <si>
    <t>C-Fl</t>
  </si>
  <si>
    <t>P-Fl</t>
  </si>
  <si>
    <t>C-W</t>
  </si>
  <si>
    <t>C-B</t>
  </si>
  <si>
    <t>C-G</t>
  </si>
  <si>
    <t>P-W</t>
  </si>
  <si>
    <t>PSWC-Fl</t>
  </si>
  <si>
    <t>PSWC-W</t>
  </si>
  <si>
    <t>PSWC-B</t>
  </si>
  <si>
    <t>PSWC-G</t>
  </si>
  <si>
    <t>PZ</t>
  </si>
  <si>
    <t>RZ</t>
  </si>
  <si>
    <t>Rescue zones</t>
  </si>
  <si>
    <t>Vlaamse gemeenten</t>
  </si>
  <si>
    <t>Waalse gemeenten</t>
  </si>
  <si>
    <t>Brusselse gemeenten</t>
  </si>
  <si>
    <t>Duitstalige gemeenten</t>
  </si>
  <si>
    <t>Vlaamse provincies</t>
  </si>
  <si>
    <t>Waalse provincies</t>
  </si>
  <si>
    <t>Vlaamse OCMW's</t>
  </si>
  <si>
    <t>Waalse OCMW's</t>
  </si>
  <si>
    <t>Brusselse OCMW's</t>
  </si>
  <si>
    <t>Duitstalige OCMW's</t>
  </si>
  <si>
    <t>Politiezones</t>
  </si>
  <si>
    <t>Hulpverleningszones</t>
  </si>
  <si>
    <t>Transferts vers l'autorité supérieure</t>
  </si>
  <si>
    <t>Transferts vers les provinces et les autres pouvoirs publics</t>
  </si>
  <si>
    <t>Transferts en provenance de l'autorité supérieure</t>
  </si>
  <si>
    <t>Transferts en provenance des provinces et d'autres pouvoirs publics</t>
  </si>
  <si>
    <t>PSWC</t>
  </si>
  <si>
    <t>P</t>
  </si>
  <si>
    <t>C</t>
  </si>
  <si>
    <t>Overdrachten aan hogere overheden</t>
  </si>
  <si>
    <t>Overdrachten aan provincies en andere overheden</t>
  </si>
  <si>
    <t>Overdrachten van hogere overheden</t>
  </si>
  <si>
    <t>Overdrachten van provincies en andere overheden</t>
  </si>
  <si>
    <t xml:space="preserve">Entités : </t>
  </si>
  <si>
    <t xml:space="preserve">Authorities: </t>
  </si>
  <si>
    <t>Prestations</t>
  </si>
  <si>
    <t>INAMI-Indemnités</t>
  </si>
  <si>
    <t>ONAFTS</t>
  </si>
  <si>
    <t>ONEm</t>
  </si>
  <si>
    <t>Mineurs</t>
  </si>
  <si>
    <t>CSPM</t>
  </si>
  <si>
    <t>Pool des Marins</t>
  </si>
  <si>
    <t>Frais de paiement</t>
  </si>
  <si>
    <t>Frais d'administration</t>
  </si>
  <si>
    <t>Transferts externes</t>
  </si>
  <si>
    <t>INAMI-Soins de santé</t>
  </si>
  <si>
    <t>Autres</t>
  </si>
  <si>
    <t>Dépenses propres</t>
  </si>
  <si>
    <t>D'une branche vers l'ONSS-Gestion globale</t>
  </si>
  <si>
    <t>De l'ONSS-Gestion globale vers une branche</t>
  </si>
  <si>
    <t>Transferts internes</t>
  </si>
  <si>
    <t>Cotisations</t>
  </si>
  <si>
    <t>Subventions de l'État</t>
  </si>
  <si>
    <t>Financement alternatif</t>
  </si>
  <si>
    <t>Recettes affectées</t>
  </si>
  <si>
    <t>INASTI</t>
  </si>
  <si>
    <t>Revenus de placements</t>
  </si>
  <si>
    <t>Recettes propres</t>
  </si>
  <si>
    <t>INASTI-Pensions</t>
  </si>
  <si>
    <t>INASTI-Prestations familiales</t>
  </si>
  <si>
    <t>INASTI-Soins palliatifs</t>
  </si>
  <si>
    <t>FAMIFED</t>
  </si>
  <si>
    <t>Fraude sociale</t>
  </si>
  <si>
    <t>D'une branche vers l'INASTI-Gestion globale</t>
  </si>
  <si>
    <t>De l'INASTI-Gestion globale vers une branche</t>
  </si>
  <si>
    <t>À charge des OA</t>
  </si>
  <si>
    <t>À charge de l'INAMI</t>
  </si>
  <si>
    <t>Transferts gestions globales</t>
  </si>
  <si>
    <t xml:space="preserve">ONP - Cotisations pensions </t>
  </si>
  <si>
    <t>Salariés</t>
  </si>
  <si>
    <t>Werknemers</t>
  </si>
  <si>
    <t>Prestaties</t>
  </si>
  <si>
    <t>RIZIV-Uitkeringen</t>
  </si>
  <si>
    <t>RKW</t>
  </si>
  <si>
    <t>RVA</t>
  </si>
  <si>
    <t>Mijnwerkers</t>
  </si>
  <si>
    <t>HVKZ</t>
  </si>
  <si>
    <t>Pool der Zeelieden</t>
  </si>
  <si>
    <t>Betalingskosten</t>
  </si>
  <si>
    <t>Beheerskosten</t>
  </si>
  <si>
    <t>Externe overdrachten</t>
  </si>
  <si>
    <t>RIZIV-Geneeskundige verzorging</t>
  </si>
  <si>
    <t>Andere</t>
  </si>
  <si>
    <t>Eigen uitgaven</t>
  </si>
  <si>
    <t>Van een tak naar het RSZ-Globaal beheer</t>
  </si>
  <si>
    <t>Van het RSZ-Globaal beheer naar een tak</t>
  </si>
  <si>
    <t>Interne overdrachten</t>
  </si>
  <si>
    <t>Indépendants</t>
  </si>
  <si>
    <t>INAMI - Soins de santé</t>
  </si>
  <si>
    <t>Bijdragen</t>
  </si>
  <si>
    <t>Staatstoelagen</t>
  </si>
  <si>
    <t>Alternatieve financiering</t>
  </si>
  <si>
    <t>Toegewezen ontvangsten</t>
  </si>
  <si>
    <t xml:space="preserve">RSVZ </t>
  </si>
  <si>
    <t>Opbrengsten beleggingen</t>
  </si>
  <si>
    <t>Eigen ontvangsten</t>
  </si>
  <si>
    <t>Zelfstandigen</t>
  </si>
  <si>
    <t>RSVZ-Pensioenen</t>
  </si>
  <si>
    <t>RSVZ-Gezinsbijslag</t>
  </si>
  <si>
    <t>RSVZ-Palliatieve verzorging</t>
  </si>
  <si>
    <t>Sociale fraude</t>
  </si>
  <si>
    <t>Van een tak naar het RSVZ-Globaal beheer</t>
  </si>
  <si>
    <t>Van het RSVZ-Globaal beheer naar een tak</t>
  </si>
  <si>
    <t>RIZIV - Geneeskundige verzorging</t>
  </si>
  <si>
    <t>Ten laste van de VI</t>
  </si>
  <si>
    <t>Ten laste van het RIZIV</t>
  </si>
  <si>
    <t>RSZ-Globaal beheer</t>
  </si>
  <si>
    <t>RSVZ-Globaal beheer</t>
  </si>
  <si>
    <t>Overdrachten globaal beheer</t>
  </si>
  <si>
    <t xml:space="preserve">RVP - Bijdragen pensioenen </t>
  </si>
  <si>
    <t>WO</t>
  </si>
  <si>
    <t>FL</t>
  </si>
  <si>
    <t>HC</t>
  </si>
  <si>
    <t>Directive 2011/85/EU art. 3,2</t>
  </si>
  <si>
    <t>Richtlijn 2011/85/EU art. 3,2</t>
  </si>
  <si>
    <t>STRUCTURE DE L'ÉTAT</t>
  </si>
  <si>
    <t>UTILISATION DU FICHIER</t>
  </si>
  <si>
    <t>STAATSSTRUCTUUR</t>
  </si>
  <si>
    <t>GEBRUIK VAN HET BESTAND</t>
  </si>
  <si>
    <t xml:space="preserve">En vue de renforcer la surveillance budgétaire de ses États membres, l’Union européenne a adopté la directive 2011/85/UE. Celle-ci prévoit en son article 3.2 l’obligation pour les États membres de publier régulièrement et à partir de 2014 des données sur l’exécution du budget des différentes administrations publiques. 
Ces données budgétaires doivent consister en un résumé des recettes, des dépenses et du solde. Leur publication doit être mensuelle pour le pouvoir fédéral, les Régions, les Communautés, les Commissions communautaires et le sous-secteur de la sécurité sociale. Elle doit être trimestrielle pour ce qui concerne les pouvoirs locaux.
Le rapportage de ces données pour la Belgique se fait via ce fichier : 
- Sous l'onglet ReadMe est reprise la structure de l'État belge, structure qui est utilisée pour le présent rapportage ; 
- Sous l'onglet "Data", les données d'exécution budgétaire sont affichées en fonction de l'année et du niveau de gouvernement sélectionnés. </t>
  </si>
  <si>
    <t>Langue / taal:</t>
  </si>
  <si>
    <t>Periodieke rapportering van de begrotingsuitvoering van de overheden</t>
  </si>
  <si>
    <t>D-001</t>
  </si>
  <si>
    <t>D-002</t>
  </si>
  <si>
    <t>D-003</t>
  </si>
  <si>
    <t>D-004</t>
  </si>
  <si>
    <t>D-005</t>
  </si>
  <si>
    <t>D-006</t>
  </si>
  <si>
    <t>D-007</t>
  </si>
  <si>
    <t>D-008</t>
  </si>
  <si>
    <t>D-009</t>
  </si>
  <si>
    <t>D-010</t>
  </si>
  <si>
    <t>D-011</t>
  </si>
  <si>
    <t>D-012</t>
  </si>
  <si>
    <t>D-013</t>
  </si>
  <si>
    <t>D-014</t>
  </si>
  <si>
    <t>D-015</t>
  </si>
  <si>
    <t>D-016</t>
  </si>
  <si>
    <t>D-017</t>
  </si>
  <si>
    <t>D-018</t>
  </si>
  <si>
    <t>D-019</t>
  </si>
  <si>
    <t>D-020</t>
  </si>
  <si>
    <t>D-021</t>
  </si>
  <si>
    <t>D-022</t>
  </si>
  <si>
    <t>D-023</t>
  </si>
  <si>
    <t>D-024</t>
  </si>
  <si>
    <t>D-025</t>
  </si>
  <si>
    <t>D-026</t>
  </si>
  <si>
    <t>D-027</t>
  </si>
  <si>
    <t>D-028</t>
  </si>
  <si>
    <t>D-029</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</si>
  <si>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</si>
  <si>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</si>
  <si>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</si>
  <si>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</si>
  <si>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</si>
  <si>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</si>
  <si>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</si>
  <si>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</si>
  <si>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</si>
  <si>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</si>
  <si>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</si>
  <si>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</si>
  <si>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</si>
  <si>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</si>
  <si>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</si>
  <si>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</si>
  <si>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</si>
  <si>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</si>
  <si>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</si>
  <si>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</si>
  <si>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</si>
  <si>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</si>
  <si>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D-052</t>
  </si>
  <si>
    <t>D-053</t>
  </si>
  <si>
    <t>D-054</t>
  </si>
  <si>
    <t>D-055</t>
  </si>
  <si>
    <t>D-056</t>
  </si>
  <si>
    <t>D-057</t>
  </si>
  <si>
    <t>D-058</t>
  </si>
  <si>
    <t>D-059</t>
  </si>
  <si>
    <t>D-060</t>
  </si>
  <si>
    <t>D-061</t>
  </si>
  <si>
    <t>D-062</t>
  </si>
  <si>
    <t>D-063</t>
  </si>
  <si>
    <t>D-064</t>
  </si>
  <si>
    <t>D-065</t>
  </si>
  <si>
    <t>D-066</t>
  </si>
  <si>
    <t>D-067</t>
  </si>
  <si>
    <t>D-068</t>
  </si>
  <si>
    <t>D-069</t>
  </si>
  <si>
    <t>D-070</t>
  </si>
  <si>
    <t>D-071</t>
  </si>
  <si>
    <t>D-072</t>
  </si>
  <si>
    <t>D-073</t>
  </si>
  <si>
    <t>D-074</t>
  </si>
  <si>
    <t>D-075</t>
  </si>
  <si>
    <t>D-076</t>
  </si>
  <si>
    <t>D-077</t>
  </si>
  <si>
    <t>D-078</t>
  </si>
  <si>
    <t>D-079</t>
  </si>
  <si>
    <t>D-080</t>
  </si>
  <si>
    <t>D-081</t>
  </si>
  <si>
    <t>D-082</t>
  </si>
  <si>
    <t>D-083</t>
  </si>
  <si>
    <t>D-084</t>
  </si>
  <si>
    <t>D-085</t>
  </si>
  <si>
    <t>D-086</t>
  </si>
  <si>
    <t>D-087</t>
  </si>
  <si>
    <t>D-088</t>
  </si>
  <si>
    <t>D-089</t>
  </si>
  <si>
    <t>D-090</t>
  </si>
  <si>
    <t>D-091</t>
  </si>
  <si>
    <t>D-092</t>
  </si>
  <si>
    <t>D-093</t>
  </si>
  <si>
    <t>D-094</t>
  </si>
  <si>
    <t>D-095</t>
  </si>
  <si>
    <t>D-096</t>
  </si>
  <si>
    <t>D-097</t>
  </si>
  <si>
    <t>D-098</t>
  </si>
  <si>
    <t>INTITULÉS</t>
  </si>
  <si>
    <t>OMSCHRIJVINGEN</t>
  </si>
  <si>
    <t>DESCRIPTIONS</t>
  </si>
  <si>
    <t>ANNÉES</t>
  </si>
  <si>
    <t>JAREN</t>
  </si>
  <si>
    <t>INTITULÉS SPÉCIAUX</t>
  </si>
  <si>
    <t>BIJZONDERE OMSCHRIJVINGEN</t>
  </si>
  <si>
    <t>SPECIAL DESCRIPTIONS</t>
  </si>
  <si>
    <t>D-099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</si>
  <si>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</si>
  <si>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</si>
  <si>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</si>
  <si>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</si>
  <si>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</si>
  <si>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</si>
  <si>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</si>
  <si>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</si>
  <si>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</si>
  <si>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</si>
  <si>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</si>
  <si>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</si>
  <si>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</si>
  <si>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</si>
  <si>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</si>
  <si>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</si>
  <si>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</si>
  <si>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</si>
  <si>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</si>
  <si>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</si>
  <si>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</si>
  <si>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</si>
  <si>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</si>
  <si>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</si>
  <si>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</si>
  <si>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</si>
  <si>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</si>
  <si>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</si>
  <si>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</si>
  <si>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</si>
  <si>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</si>
  <si>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2014_CS_CA_EXP_D-021</t>
  </si>
  <si>
    <t>2014_CS_CA_EXP_D-022</t>
  </si>
  <si>
    <t>2014_CS_CA_EXP_D-023</t>
  </si>
  <si>
    <t>2014_CS_CA_EXP_D-024</t>
  </si>
  <si>
    <t>2014_CS_CA_EXP_D-025</t>
  </si>
  <si>
    <t>2014_CS_CA_EXP_D-026</t>
  </si>
  <si>
    <t>2014_CS_CA_EXP_D-027</t>
  </si>
  <si>
    <t>2014_CS_CA_EXP_D-028</t>
  </si>
  <si>
    <t>2014_CS_CA_EXP_D-029</t>
  </si>
  <si>
    <t>2014_CS_CA_EXP_D-030</t>
  </si>
  <si>
    <t>2014_CS_CA_EXP_D-031</t>
  </si>
  <si>
    <t>2014_CS_CA_EXP_D-032</t>
  </si>
  <si>
    <t>2014_CS_CA_EXP_D-033</t>
  </si>
  <si>
    <t>2014_CS_CA_EXP_D-034</t>
  </si>
  <si>
    <t>2014_CS_CA_EXP_D-035</t>
  </si>
  <si>
    <t>2014_CS_CA_EXP_D-036</t>
  </si>
  <si>
    <t>2014_CS_CA_REV_D-021</t>
  </si>
  <si>
    <t>2014_CS_CA_REV_D-038</t>
  </si>
  <si>
    <t>2014_CS_CA_REV_D-039</t>
  </si>
  <si>
    <t>2014_CS_CA_REV_D-040</t>
  </si>
  <si>
    <t>2014_CS_CA_REV_D-041</t>
  </si>
  <si>
    <t>2014_CS_CA_REV_D-042</t>
  </si>
  <si>
    <t>2014_CS_CA_REV_D-043</t>
  </si>
  <si>
    <t>2014_CS_CA_REV_D-044</t>
  </si>
  <si>
    <t>2014_CS_CA_REV_D-045</t>
  </si>
  <si>
    <t>2014_CS_CA_REV_D-046</t>
  </si>
  <si>
    <t>2014_CS_CA_REV_D-032</t>
  </si>
  <si>
    <t>2014_CS_CA_REV_D-047</t>
  </si>
  <si>
    <t>2014_CS_CA_REV_D-034</t>
  </si>
  <si>
    <t>2014_CS_CA_REV_D-035</t>
  </si>
  <si>
    <t>2014_CS_CA_REV_D-048</t>
  </si>
  <si>
    <t>2014_CS_CA_BAL_D-049</t>
  </si>
  <si>
    <t>2014_CS_CA_BAL_D-050</t>
  </si>
  <si>
    <t>2014_CS_INS_EXP_D-021</t>
  </si>
  <si>
    <t>2014_CS_INS_EXP_D-022</t>
  </si>
  <si>
    <t>2014_CS_INS_EXP_D-023</t>
  </si>
  <si>
    <t>2014_CS_INS_EXP_D-024</t>
  </si>
  <si>
    <t>2014_CS_INS_EXP_D-025</t>
  </si>
  <si>
    <t>2014_CS_INS_EXP_D-053</t>
  </si>
  <si>
    <t>2014_CS_INS_EXP_D-027</t>
  </si>
  <si>
    <t>2014_CS_INS_EXP_D-028</t>
  </si>
  <si>
    <t>2014_CS_INS_EXP_D-029</t>
  </si>
  <si>
    <t>2014_CS_INS_EXP_D-030</t>
  </si>
  <si>
    <t>2014_CS_INS_EXP_D-031</t>
  </si>
  <si>
    <t>2014_CS_INS_EXP_D-032</t>
  </si>
  <si>
    <t>2014_CS_INS_EXP_D-033</t>
  </si>
  <si>
    <t>2014_CS_INS_EXP_D-034</t>
  </si>
  <si>
    <t>2014_CS_INS_EXP_D-035</t>
  </si>
  <si>
    <t>2014_CS_INS_EXP_D-036</t>
  </si>
  <si>
    <t>2014_CS_INS_REV_D-021</t>
  </si>
  <si>
    <t>2014_CS_INS_REV_D-038</t>
  </si>
  <si>
    <t>2014_CS_INS_REV_D-039</t>
  </si>
  <si>
    <t>2014_CS_INS_REV_D-040</t>
  </si>
  <si>
    <t>2014_CS_INS_REV_D-041</t>
  </si>
  <si>
    <t>2014_CS_INS_REV_D-053</t>
  </si>
  <si>
    <t>2014_CS_INS_REV_D-043</t>
  </si>
  <si>
    <t>2014_CS_INS_REV_D-044</t>
  </si>
  <si>
    <t>2014_CS_INS_REV_D-045</t>
  </si>
  <si>
    <t>2014_CS_INS_REV_D-046</t>
  </si>
  <si>
    <t>2014_CS_INS_REV_D-032</t>
  </si>
  <si>
    <t>2014_CS_INS_REV_D-047</t>
  </si>
  <si>
    <t>2014_CS_INS_REV_D-034</t>
  </si>
  <si>
    <t>2014_CS_INS_REV_D-035</t>
  </si>
  <si>
    <t>2014_CS_INS_REV_D-048</t>
  </si>
  <si>
    <t>2014_CS_INS_BAL_D-049</t>
  </si>
  <si>
    <t>2014_CS_INS_BAL_D-050</t>
  </si>
  <si>
    <t>2014_FlC_CA_EXP_D-021</t>
  </si>
  <si>
    <t>2014_FlC_CA_EXP_D-022</t>
  </si>
  <si>
    <t>2014_FlC_CA_EXP_D-023</t>
  </si>
  <si>
    <t>2014_FlC_CA_EXP_D-024</t>
  </si>
  <si>
    <t>2014_FlC_CA_EXP_D-025</t>
  </si>
  <si>
    <t>2014_FlC_CA_EXP_D-026</t>
  </si>
  <si>
    <t>2014_FlC_CA_EXP_D-027</t>
  </si>
  <si>
    <t>2014_FlC_CA_EXP_D-028</t>
  </si>
  <si>
    <t>2014_FlC_CA_EXP_D-029</t>
  </si>
  <si>
    <t>2014_FlC_CA_EXP_D-030</t>
  </si>
  <si>
    <t>2014_FlC_CA_EXP_D-031</t>
  </si>
  <si>
    <t>2014_FlC_CA_EXP_D-032</t>
  </si>
  <si>
    <t>2014_FlC_CA_EXP_D-033</t>
  </si>
  <si>
    <t>2014_FlC_CA_EXP_D-034</t>
  </si>
  <si>
    <t>2014_FlC_CA_EXP_D-035</t>
  </si>
  <si>
    <t>2014_FlC_CA_EXP_D-036</t>
  </si>
  <si>
    <t>2014_FlC_CA_REV_D-021</t>
  </si>
  <si>
    <t>2014_FlC_CA_REV_D-038</t>
  </si>
  <si>
    <t>2014_FlC_CA_REV_D-039</t>
  </si>
  <si>
    <t>2014_FlC_CA_REV_D-040</t>
  </si>
  <si>
    <t>2014_FlC_CA_REV_D-041</t>
  </si>
  <si>
    <t>2014_FlC_CA_REV_D-042</t>
  </si>
  <si>
    <t>2014_FlC_CA_REV_D-043</t>
  </si>
  <si>
    <t>2014_FlC_CA_REV_D-044</t>
  </si>
  <si>
    <t>2014_FlC_CA_REV_D-045</t>
  </si>
  <si>
    <t>2014_FlC_CA_REV_D-046</t>
  </si>
  <si>
    <t>2014_FlC_CA_REV_D-032</t>
  </si>
  <si>
    <t>2014_FlC_CA_REV_D-047</t>
  </si>
  <si>
    <t>2014_FlC_CA_REV_D-034</t>
  </si>
  <si>
    <t>2014_FlC_CA_REV_D-035</t>
  </si>
  <si>
    <t>2014_FlC_CA_REV_D-048</t>
  </si>
  <si>
    <t>2014_FlC_CA_BAL_D-049</t>
  </si>
  <si>
    <t>2014_FlC_CA_BAL_D-050</t>
  </si>
  <si>
    <t>2014_FlC_INS_EXP_D-021</t>
  </si>
  <si>
    <t>2014_FlC_INS_EXP_D-022</t>
  </si>
  <si>
    <t>2014_FlC_INS_EXP_D-023</t>
  </si>
  <si>
    <t>2014_FlC_INS_EXP_D-024</t>
  </si>
  <si>
    <t>2014_FlC_INS_EXP_D-025</t>
  </si>
  <si>
    <t>2014_FlC_INS_EXP_D-053</t>
  </si>
  <si>
    <t>2014_FlC_INS_EXP_D-027</t>
  </si>
  <si>
    <t>2014_FlC_INS_EXP_D-028</t>
  </si>
  <si>
    <t>2014_FlC_INS_EXP_D-029</t>
  </si>
  <si>
    <t>2014_FlC_INS_EXP_D-030</t>
  </si>
  <si>
    <t>2014_FlC_INS_EXP_D-031</t>
  </si>
  <si>
    <t>2014_FlC_INS_EXP_D-032</t>
  </si>
  <si>
    <t>2014_FlC_INS_EXP_D-033</t>
  </si>
  <si>
    <t>2014_FlC_INS_EXP_D-034</t>
  </si>
  <si>
    <t>2014_FlC_INS_EXP_D-035</t>
  </si>
  <si>
    <t>2014_FlC_INS_EXP_D-036</t>
  </si>
  <si>
    <t>2014_FlC_INS_REV_D-021</t>
  </si>
  <si>
    <t>2014_FlC_INS_REV_D-038</t>
  </si>
  <si>
    <t>2014_FlC_INS_REV_D-039</t>
  </si>
  <si>
    <t>2014_FlC_INS_REV_D-040</t>
  </si>
  <si>
    <t>2014_FlC_INS_REV_D-041</t>
  </si>
  <si>
    <t>2014_FlC_INS_REV_D-053</t>
  </si>
  <si>
    <t>2014_FlC_INS_REV_D-043</t>
  </si>
  <si>
    <t>2014_FlC_INS_REV_D-044</t>
  </si>
  <si>
    <t>2014_FlC_INS_REV_D-045</t>
  </si>
  <si>
    <t>2014_FlC_INS_REV_D-046</t>
  </si>
  <si>
    <t>2014_FlC_INS_REV_D-032</t>
  </si>
  <si>
    <t>2014_FlC_INS_REV_D-047</t>
  </si>
  <si>
    <t>2014_FlC_INS_REV_D-034</t>
  </si>
  <si>
    <t>2014_FlC_INS_REV_D-035</t>
  </si>
  <si>
    <t>2014_FlC_INS_REV_D-048</t>
  </si>
  <si>
    <t>2014_FlC_INS_BAL_D-049</t>
  </si>
  <si>
    <t>2014_FlC_INS_BAL_D-050</t>
  </si>
  <si>
    <t>2014_FrC_CA_EXP_D-021</t>
  </si>
  <si>
    <t>2014_FrC_CA_EXP_D-022</t>
  </si>
  <si>
    <t>2014_FrC_CA_EXP_D-023</t>
  </si>
  <si>
    <t>2014_FrC_CA_EXP_D-024</t>
  </si>
  <si>
    <t>2014_FrC_CA_EXP_D-025</t>
  </si>
  <si>
    <t>2014_FrC_CA_EXP_D-026</t>
  </si>
  <si>
    <t>2014_FrC_CA_EXP_D-027</t>
  </si>
  <si>
    <t>2014_FrC_CA_EXP_D-028</t>
  </si>
  <si>
    <t>2014_FrC_CA_EXP_D-029</t>
  </si>
  <si>
    <t>2014_FrC_CA_EXP_D-030</t>
  </si>
  <si>
    <t>2014_FrC_CA_EXP_D-031</t>
  </si>
  <si>
    <t>2014_FrC_CA_EXP_D-032</t>
  </si>
  <si>
    <t>2014_FrC_CA_EXP_D-033</t>
  </si>
  <si>
    <t>2014_FrC_CA_EXP_D-034</t>
  </si>
  <si>
    <t>2014_FrC_CA_EXP_D-035</t>
  </si>
  <si>
    <t>2014_FrC_CA_EXP_D-036</t>
  </si>
  <si>
    <t>2014_FrC_CA_REV_D-021</t>
  </si>
  <si>
    <t>2014_FrC_CA_REV_D-038</t>
  </si>
  <si>
    <t>2014_FrC_CA_REV_D-039</t>
  </si>
  <si>
    <t>2014_FrC_CA_REV_D-040</t>
  </si>
  <si>
    <t>2014_FrC_CA_REV_D-041</t>
  </si>
  <si>
    <t>2014_FrC_CA_REV_D-042</t>
  </si>
  <si>
    <t>2014_FrC_CA_REV_D-043</t>
  </si>
  <si>
    <t>2014_FrC_CA_REV_D-044</t>
  </si>
  <si>
    <t>2014_FrC_CA_REV_D-045</t>
  </si>
  <si>
    <t>2014_FrC_CA_REV_D-046</t>
  </si>
  <si>
    <t>2014_FrC_CA_REV_D-032</t>
  </si>
  <si>
    <t>2014_FrC_CA_REV_D-047</t>
  </si>
  <si>
    <t>2014_FrC_CA_REV_D-034</t>
  </si>
  <si>
    <t>2014_FrC_CA_REV_D-035</t>
  </si>
  <si>
    <t>2014_FrC_CA_REV_D-048</t>
  </si>
  <si>
    <t>2014_FrC_CA_BAL_D-049</t>
  </si>
  <si>
    <t>2014_FrC_CA_BAL_D-050</t>
  </si>
  <si>
    <t>2014_FrC_INS_EXP_D-021</t>
  </si>
  <si>
    <t>2014_FrC_INS_EXP_D-022</t>
  </si>
  <si>
    <t>2014_FrC_INS_EXP_D-023</t>
  </si>
  <si>
    <t>2014_FrC_INS_EXP_D-024</t>
  </si>
  <si>
    <t>2014_FrC_INS_EXP_D-025</t>
  </si>
  <si>
    <t>2014_FrC_INS_EXP_D-053</t>
  </si>
  <si>
    <t>2014_FrC_INS_EXP_D-027</t>
  </si>
  <si>
    <t>2014_FrC_INS_EXP_D-028</t>
  </si>
  <si>
    <t>2014_FrC_INS_EXP_D-029</t>
  </si>
  <si>
    <t>2014_FrC_INS_EXP_D-030</t>
  </si>
  <si>
    <t>2014_FrC_INS_EXP_D-031</t>
  </si>
  <si>
    <t>2014_FrC_INS_EXP_D-032</t>
  </si>
  <si>
    <t>2014_FrC_INS_EXP_D-033</t>
  </si>
  <si>
    <t>2014_FrC_INS_EXP_D-034</t>
  </si>
  <si>
    <t>2014_FrC_INS_EXP_D-035</t>
  </si>
  <si>
    <t>2014_FrC_INS_EXP_D-036</t>
  </si>
  <si>
    <t>2014_FrC_INS_REV_D-021</t>
  </si>
  <si>
    <t>2014_FrC_INS_REV_D-038</t>
  </si>
  <si>
    <t>2014_FrC_INS_REV_D-039</t>
  </si>
  <si>
    <t>2014_FrC_INS_REV_D-040</t>
  </si>
  <si>
    <t>2014_FrC_INS_REV_D-041</t>
  </si>
  <si>
    <t>2014_FrC_INS_REV_D-053</t>
  </si>
  <si>
    <t>2014_FrC_INS_REV_D-043</t>
  </si>
  <si>
    <t>2014_FrC_INS_REV_D-044</t>
  </si>
  <si>
    <t>2014_FrC_INS_REV_D-045</t>
  </si>
  <si>
    <t>2014_FrC_INS_REV_D-046</t>
  </si>
  <si>
    <t>2014_FrC_INS_REV_D-032</t>
  </si>
  <si>
    <t>2014_FrC_INS_REV_D-047</t>
  </si>
  <si>
    <t>2014_FrC_INS_REV_D-034</t>
  </si>
  <si>
    <t>2014_FrC_INS_REV_D-035</t>
  </si>
  <si>
    <t>2014_FrC_INS_REV_D-048</t>
  </si>
  <si>
    <t>2014_FrC_INS_BAL_D-049</t>
  </si>
  <si>
    <t>2014_FrC_INS_BAL_D-050</t>
  </si>
  <si>
    <t>2014_GC_CA_EXP_D-021</t>
  </si>
  <si>
    <t>2014_GC_CA_EXP_D-022</t>
  </si>
  <si>
    <t>2014_GC_CA_EXP_D-023</t>
  </si>
  <si>
    <t>2014_GC_CA_EXP_D-024</t>
  </si>
  <si>
    <t>2014_GC_CA_EXP_D-025</t>
  </si>
  <si>
    <t>2014_GC_CA_EXP_D-026</t>
  </si>
  <si>
    <t>2014_GC_CA_EXP_D-027</t>
  </si>
  <si>
    <t>2014_GC_CA_EXP_D-028</t>
  </si>
  <si>
    <t>2014_GC_CA_EXP_D-029</t>
  </si>
  <si>
    <t>2014_GC_CA_EXP_D-030</t>
  </si>
  <si>
    <t>2014_GC_CA_EXP_D-031</t>
  </si>
  <si>
    <t>2014_GC_CA_EXP_D-032</t>
  </si>
  <si>
    <t>2014_GC_CA_EXP_D-033</t>
  </si>
  <si>
    <t>2014_GC_CA_EXP_D-034</t>
  </si>
  <si>
    <t>2014_GC_CA_EXP_D-035</t>
  </si>
  <si>
    <t>2014_GC_CA_EXP_D-036</t>
  </si>
  <si>
    <t>2014_GC_CA_REV_D-021</t>
  </si>
  <si>
    <t>2014_GC_CA_REV_D-038</t>
  </si>
  <si>
    <t>2014_GC_CA_REV_D-039</t>
  </si>
  <si>
    <t>2014_GC_CA_REV_D-040</t>
  </si>
  <si>
    <t>2014_GC_CA_REV_D-041</t>
  </si>
  <si>
    <t>2014_GC_CA_REV_D-042</t>
  </si>
  <si>
    <t>2014_GC_CA_REV_D-043</t>
  </si>
  <si>
    <t>2014_GC_CA_REV_D-044</t>
  </si>
  <si>
    <t>2014_GC_CA_REV_D-045</t>
  </si>
  <si>
    <t>2014_GC_CA_REV_D-046</t>
  </si>
  <si>
    <t>2014_GC_CA_REV_D-032</t>
  </si>
  <si>
    <t>2014_GC_CA_REV_D-047</t>
  </si>
  <si>
    <t>2014_GC_CA_REV_D-034</t>
  </si>
  <si>
    <t>2014_GC_CA_REV_D-035</t>
  </si>
  <si>
    <t>2014_GC_CA_REV_D-048</t>
  </si>
  <si>
    <t>2014_GC_CA_BAL_D-049</t>
  </si>
  <si>
    <t>2014_GC_CA_BAL_D-050</t>
  </si>
  <si>
    <t>2014_GC_INS_EXP_D-021</t>
  </si>
  <si>
    <t>2014_GC_INS_EXP_D-022</t>
  </si>
  <si>
    <t>2014_GC_INS_EXP_D-023</t>
  </si>
  <si>
    <t>2014_GC_INS_EXP_D-024</t>
  </si>
  <si>
    <t>2014_GC_INS_EXP_D-025</t>
  </si>
  <si>
    <t>2014_GC_INS_EXP_D-053</t>
  </si>
  <si>
    <t>2014_GC_INS_EXP_D-027</t>
  </si>
  <si>
    <t>2014_GC_INS_EXP_D-028</t>
  </si>
  <si>
    <t>2014_GC_INS_EXP_D-029</t>
  </si>
  <si>
    <t>2014_GC_INS_EXP_D-030</t>
  </si>
  <si>
    <t>2014_GC_INS_EXP_D-031</t>
  </si>
  <si>
    <t>2014_GC_INS_EXP_D-032</t>
  </si>
  <si>
    <t>2014_GC_INS_EXP_D-033</t>
  </si>
  <si>
    <t>2014_GC_INS_EXP_D-034</t>
  </si>
  <si>
    <t>2014_GC_INS_EXP_D-035</t>
  </si>
  <si>
    <t>2014_GC_INS_EXP_D-036</t>
  </si>
  <si>
    <t>2014_GC_INS_REV_D-021</t>
  </si>
  <si>
    <t>2014_GC_INS_REV_D-038</t>
  </si>
  <si>
    <t>2014_GC_INS_REV_D-039</t>
  </si>
  <si>
    <t>2014_GC_INS_REV_D-040</t>
  </si>
  <si>
    <t>2014_GC_INS_REV_D-041</t>
  </si>
  <si>
    <t>2014_GC_INS_REV_D-053</t>
  </si>
  <si>
    <t>2014_GC_INS_REV_D-043</t>
  </si>
  <si>
    <t>2014_GC_INS_REV_D-044</t>
  </si>
  <si>
    <t>2014_GC_INS_REV_D-045</t>
  </si>
  <si>
    <t>2014_GC_INS_REV_D-046</t>
  </si>
  <si>
    <t>2014_GC_INS_REV_D-032</t>
  </si>
  <si>
    <t>2014_GC_INS_REV_D-047</t>
  </si>
  <si>
    <t>2014_GC_INS_REV_D-034</t>
  </si>
  <si>
    <t>2014_GC_INS_REV_D-035</t>
  </si>
  <si>
    <t>2014_GC_INS_REV_D-048</t>
  </si>
  <si>
    <t>2014_GC_INS_BAL_D-049</t>
  </si>
  <si>
    <t>2014_GC_INS_BAL_D-050</t>
  </si>
  <si>
    <t>2014_WR_CA_EXP_D-021</t>
  </si>
  <si>
    <t>2014_WR_CA_EXP_D-022</t>
  </si>
  <si>
    <t>2014_WR_CA_EXP_D-023</t>
  </si>
  <si>
    <t>2014_WR_CA_EXP_D-024</t>
  </si>
  <si>
    <t>2014_WR_CA_EXP_D-025</t>
  </si>
  <si>
    <t>2014_WR_CA_EXP_D-026</t>
  </si>
  <si>
    <t>2014_WR_CA_EXP_D-027</t>
  </si>
  <si>
    <t>2014_WR_CA_EXP_D-028</t>
  </si>
  <si>
    <t>2014_WR_CA_EXP_D-029</t>
  </si>
  <si>
    <t>2014_WR_CA_EXP_D-030</t>
  </si>
  <si>
    <t>2014_WR_CA_EXP_D-031</t>
  </si>
  <si>
    <t>2014_WR_CA_EXP_D-032</t>
  </si>
  <si>
    <t>2014_WR_CA_EXP_D-033</t>
  </si>
  <si>
    <t>2014_WR_CA_EXP_D-034</t>
  </si>
  <si>
    <t>2014_WR_CA_EXP_D-035</t>
  </si>
  <si>
    <t>2014_WR_CA_EXP_D-036</t>
  </si>
  <si>
    <t>2014_WR_CA_REV_D-021</t>
  </si>
  <si>
    <t>2014_WR_CA_REV_D-038</t>
  </si>
  <si>
    <t>2014_WR_CA_REV_D-039</t>
  </si>
  <si>
    <t>2014_WR_CA_REV_D-040</t>
  </si>
  <si>
    <t>2014_WR_CA_REV_D-041</t>
  </si>
  <si>
    <t>2014_WR_CA_REV_D-042</t>
  </si>
  <si>
    <t>2014_WR_CA_REV_D-043</t>
  </si>
  <si>
    <t>2014_WR_CA_REV_D-044</t>
  </si>
  <si>
    <t>2014_WR_CA_REV_D-045</t>
  </si>
  <si>
    <t>2014_WR_CA_REV_D-046</t>
  </si>
  <si>
    <t>2014_WR_CA_REV_D-032</t>
  </si>
  <si>
    <t>2014_WR_CA_REV_D-047</t>
  </si>
  <si>
    <t>2014_WR_CA_REV_D-034</t>
  </si>
  <si>
    <t>2014_WR_CA_REV_D-035</t>
  </si>
  <si>
    <t>2014_WR_CA_REV_D-048</t>
  </si>
  <si>
    <t>2014_WR_CA_BAL_D-049</t>
  </si>
  <si>
    <t>2014_WR_CA_BAL_D-050</t>
  </si>
  <si>
    <t>2014_WR_INS_EXP_D-021</t>
  </si>
  <si>
    <t>2014_WR_INS_EXP_D-022</t>
  </si>
  <si>
    <t>2014_WR_INS_EXP_D-023</t>
  </si>
  <si>
    <t>2014_WR_INS_EXP_D-024</t>
  </si>
  <si>
    <t>2014_WR_INS_EXP_D-025</t>
  </si>
  <si>
    <t>2014_WR_INS_EXP_D-053</t>
  </si>
  <si>
    <t>2014_WR_INS_EXP_D-027</t>
  </si>
  <si>
    <t>2014_WR_INS_EXP_D-028</t>
  </si>
  <si>
    <t>2014_WR_INS_EXP_D-029</t>
  </si>
  <si>
    <t>2014_WR_INS_EXP_D-030</t>
  </si>
  <si>
    <t>2014_WR_INS_EXP_D-031</t>
  </si>
  <si>
    <t>2014_WR_INS_EXP_D-032</t>
  </si>
  <si>
    <t>2014_WR_INS_EXP_D-033</t>
  </si>
  <si>
    <t>2014_WR_INS_EXP_D-034</t>
  </si>
  <si>
    <t>2014_WR_INS_EXP_D-035</t>
  </si>
  <si>
    <t>2014_WR_INS_EXP_D-036</t>
  </si>
  <si>
    <t>2014_WR_INS_REV_D-021</t>
  </si>
  <si>
    <t>2014_WR_INS_REV_D-038</t>
  </si>
  <si>
    <t>2014_WR_INS_REV_D-039</t>
  </si>
  <si>
    <t>2014_WR_INS_REV_D-040</t>
  </si>
  <si>
    <t>2014_WR_INS_REV_D-041</t>
  </si>
  <si>
    <t>2014_WR_INS_REV_D-053</t>
  </si>
  <si>
    <t>2014_WR_INS_REV_D-043</t>
  </si>
  <si>
    <t>2014_WR_INS_REV_D-044</t>
  </si>
  <si>
    <t>2014_WR_INS_REV_D-045</t>
  </si>
  <si>
    <t>2014_WR_INS_REV_D-046</t>
  </si>
  <si>
    <t>2014_WR_INS_REV_D-032</t>
  </si>
  <si>
    <t>2014_WR_INS_REV_D-047</t>
  </si>
  <si>
    <t>2014_WR_INS_REV_D-034</t>
  </si>
  <si>
    <t>2014_WR_INS_REV_D-035</t>
  </si>
  <si>
    <t>2014_WR_INS_REV_D-048</t>
  </si>
  <si>
    <t>2014_WR_INS_BAL_D-049</t>
  </si>
  <si>
    <t>2014_WR_INS_BAL_D-050</t>
  </si>
  <si>
    <t>2014_BCR_CA_EXP_D-021</t>
  </si>
  <si>
    <t>2014_BCR_CA_EXP_D-022</t>
  </si>
  <si>
    <t>2014_BCR_CA_EXP_D-023</t>
  </si>
  <si>
    <t>2014_BCR_CA_EXP_D-024</t>
  </si>
  <si>
    <t>2014_BCR_CA_EXP_D-025</t>
  </si>
  <si>
    <t>2014_BCR_CA_EXP_D-026</t>
  </si>
  <si>
    <t>2014_BCR_CA_EXP_D-027</t>
  </si>
  <si>
    <t>2014_BCR_CA_EXP_D-028</t>
  </si>
  <si>
    <t>2014_BCR_CA_EXP_D-029</t>
  </si>
  <si>
    <t>2014_BCR_CA_EXP_D-030</t>
  </si>
  <si>
    <t>2014_BCR_CA_EXP_D-031</t>
  </si>
  <si>
    <t>2014_BCR_CA_EXP_D-032</t>
  </si>
  <si>
    <t>2014_BCR_CA_EXP_D-033</t>
  </si>
  <si>
    <t>2014_BCR_CA_EXP_D-034</t>
  </si>
  <si>
    <t>2014_BCR_CA_EXP_D-035</t>
  </si>
  <si>
    <t>2014_BCR_CA_EXP_D-036</t>
  </si>
  <si>
    <t>2014_BCR_CA_REV_D-021</t>
  </si>
  <si>
    <t>2014_BCR_CA_REV_D-038</t>
  </si>
  <si>
    <t>2014_BCR_CA_REV_D-039</t>
  </si>
  <si>
    <t>2014_BCR_CA_REV_D-040</t>
  </si>
  <si>
    <t>2014_BCR_CA_REV_D-041</t>
  </si>
  <si>
    <t>2014_BCR_CA_REV_D-042</t>
  </si>
  <si>
    <t>2014_BCR_CA_REV_D-043</t>
  </si>
  <si>
    <t>2014_BCR_CA_REV_D-044</t>
  </si>
  <si>
    <t>2014_BCR_CA_REV_D-045</t>
  </si>
  <si>
    <t>2014_BCR_CA_REV_D-046</t>
  </si>
  <si>
    <t>2014_BCR_CA_REV_D-032</t>
  </si>
  <si>
    <t>2014_BCR_CA_REV_D-047</t>
  </si>
  <si>
    <t>2014_BCR_CA_REV_D-034</t>
  </si>
  <si>
    <t>2014_BCR_CA_REV_D-035</t>
  </si>
  <si>
    <t>2014_BCR_CA_REV_D-048</t>
  </si>
  <si>
    <t>2014_BCR_CA_BAL_D-049</t>
  </si>
  <si>
    <t>2014_BCR_CA_BAL_D-050</t>
  </si>
  <si>
    <t>2014_BCR_INS_EXP_D-021</t>
  </si>
  <si>
    <t>2014_BCR_INS_EXP_D-022</t>
  </si>
  <si>
    <t>2014_BCR_INS_EXP_D-023</t>
  </si>
  <si>
    <t>2014_BCR_INS_EXP_D-024</t>
  </si>
  <si>
    <t>2014_BCR_INS_EXP_D-025</t>
  </si>
  <si>
    <t>2014_BCR_INS_EXP_D-053</t>
  </si>
  <si>
    <t>2014_BCR_INS_EXP_D-027</t>
  </si>
  <si>
    <t>2014_BCR_INS_EXP_D-028</t>
  </si>
  <si>
    <t>2014_BCR_INS_EXP_D-029</t>
  </si>
  <si>
    <t>2014_BCR_INS_EXP_D-030</t>
  </si>
  <si>
    <t>2014_BCR_INS_EXP_D-031</t>
  </si>
  <si>
    <t>2014_BCR_INS_EXP_D-032</t>
  </si>
  <si>
    <t>2014_BCR_INS_EXP_D-033</t>
  </si>
  <si>
    <t>2014_BCR_INS_EXP_D-034</t>
  </si>
  <si>
    <t>2014_BCR_INS_EXP_D-035</t>
  </si>
  <si>
    <t>2014_BCR_INS_EXP_D-036</t>
  </si>
  <si>
    <t>2014_BCR_INS_REV_D-021</t>
  </si>
  <si>
    <t>2014_BCR_INS_REV_D-038</t>
  </si>
  <si>
    <t>2014_BCR_INS_REV_D-039</t>
  </si>
  <si>
    <t>2014_BCR_INS_REV_D-040</t>
  </si>
  <si>
    <t>2014_BCR_INS_REV_D-041</t>
  </si>
  <si>
    <t>2014_BCR_INS_REV_D-053</t>
  </si>
  <si>
    <t>2014_BCR_INS_REV_D-043</t>
  </si>
  <si>
    <t>2014_BCR_INS_REV_D-044</t>
  </si>
  <si>
    <t>2014_BCR_INS_REV_D-045</t>
  </si>
  <si>
    <t>2014_BCR_INS_REV_D-046</t>
  </si>
  <si>
    <t>2014_BCR_INS_REV_D-032</t>
  </si>
  <si>
    <t>2014_BCR_INS_REV_D-047</t>
  </si>
  <si>
    <t>2014_BCR_INS_REV_D-034</t>
  </si>
  <si>
    <t>2014_BCR_INS_REV_D-035</t>
  </si>
  <si>
    <t>2014_BCR_INS_REV_D-048</t>
  </si>
  <si>
    <t>2014_BCR_INS_BAL_D-049</t>
  </si>
  <si>
    <t>2014_BCR_INS_BAL_D-050</t>
  </si>
  <si>
    <t>2014_FrCC_CA_EXP_D-021</t>
  </si>
  <si>
    <t>2014_FrCC_CA_EXP_D-022</t>
  </si>
  <si>
    <t>2014_FrCC_CA_EXP_D-023</t>
  </si>
  <si>
    <t>2014_FrCC_CA_EXP_D-024</t>
  </si>
  <si>
    <t>2014_FrCC_CA_EXP_D-025</t>
  </si>
  <si>
    <t>2014_FrCC_CA_EXP_D-026</t>
  </si>
  <si>
    <t>2014_FrCC_CA_EXP_D-027</t>
  </si>
  <si>
    <t>2014_FrCC_CA_EXP_D-028</t>
  </si>
  <si>
    <t>2014_FrCC_CA_EXP_D-029</t>
  </si>
  <si>
    <t>2014_FrCC_CA_EXP_D-030</t>
  </si>
  <si>
    <t>2014_FrCC_CA_EXP_D-031</t>
  </si>
  <si>
    <t>2014_FrCC_CA_EXP_D-032</t>
  </si>
  <si>
    <t>2014_FrCC_CA_EXP_D-033</t>
  </si>
  <si>
    <t>2014_FrCC_CA_EXP_D-034</t>
  </si>
  <si>
    <t>2014_FrCC_CA_EXP_D-035</t>
  </si>
  <si>
    <t>2014_FrCC_CA_EXP_D-036</t>
  </si>
  <si>
    <t>2014_FrCC_CA_REV_D-021</t>
  </si>
  <si>
    <t>2014_FrCC_CA_REV_D-038</t>
  </si>
  <si>
    <t>2014_FrCC_CA_REV_D-039</t>
  </si>
  <si>
    <t>2014_FrCC_CA_REV_D-040</t>
  </si>
  <si>
    <t>2014_FrCC_CA_REV_D-041</t>
  </si>
  <si>
    <t>2014_FrCC_CA_REV_D-042</t>
  </si>
  <si>
    <t>2014_FrCC_CA_REV_D-043</t>
  </si>
  <si>
    <t>2014_FrCC_CA_REV_D-044</t>
  </si>
  <si>
    <t>2014_FrCC_CA_REV_D-045</t>
  </si>
  <si>
    <t>2014_FrCC_CA_REV_D-046</t>
  </si>
  <si>
    <t>2014_FrCC_CA_REV_D-032</t>
  </si>
  <si>
    <t>2014_FrCC_CA_REV_D-047</t>
  </si>
  <si>
    <t>2014_FrCC_CA_REV_D-034</t>
  </si>
  <si>
    <t>2014_FrCC_CA_REV_D-035</t>
  </si>
  <si>
    <t>2014_FrCC_CA_REV_D-048</t>
  </si>
  <si>
    <t>2014_FrCC_CA_BAL_D-049</t>
  </si>
  <si>
    <t>2014_FrCC_CA_BAL_D-050</t>
  </si>
  <si>
    <t>2014_FrCC_INS_EXP_D-021</t>
  </si>
  <si>
    <t>2014_FrCC_INS_EXP_D-022</t>
  </si>
  <si>
    <t>2014_FrCC_INS_EXP_D-023</t>
  </si>
  <si>
    <t>2014_FrCC_INS_EXP_D-024</t>
  </si>
  <si>
    <t>2014_FrCC_INS_EXP_D-025</t>
  </si>
  <si>
    <t>2014_FrCC_INS_EXP_D-053</t>
  </si>
  <si>
    <t>2014_FrCC_INS_EXP_D-027</t>
  </si>
  <si>
    <t>2014_FrCC_INS_EXP_D-028</t>
  </si>
  <si>
    <t>2014_FrCC_INS_EXP_D-029</t>
  </si>
  <si>
    <t>2014_FrCC_INS_EXP_D-030</t>
  </si>
  <si>
    <t>2014_FrCC_INS_EXP_D-031</t>
  </si>
  <si>
    <t>2014_FrCC_INS_EXP_D-032</t>
  </si>
  <si>
    <t>2014_FrCC_INS_EXP_D-033</t>
  </si>
  <si>
    <t>2014_FrCC_INS_EXP_D-034</t>
  </si>
  <si>
    <t>2014_FrCC_INS_EXP_D-035</t>
  </si>
  <si>
    <t>2014_FrCC_INS_EXP_D-036</t>
  </si>
  <si>
    <t>2014_FrCC_INS_REV_D-021</t>
  </si>
  <si>
    <t>2014_FrCC_INS_REV_D-038</t>
  </si>
  <si>
    <t>2014_FrCC_INS_REV_D-039</t>
  </si>
  <si>
    <t>2014_FrCC_INS_REV_D-040</t>
  </si>
  <si>
    <t>2014_FrCC_INS_REV_D-041</t>
  </si>
  <si>
    <t>2014_FrCC_INS_REV_D-053</t>
  </si>
  <si>
    <t>2014_FrCC_INS_REV_D-043</t>
  </si>
  <si>
    <t>2014_FrCC_INS_REV_D-044</t>
  </si>
  <si>
    <t>2014_FrCC_INS_REV_D-045</t>
  </si>
  <si>
    <t>2014_FrCC_INS_REV_D-046</t>
  </si>
  <si>
    <t>2014_FrCC_INS_REV_D-032</t>
  </si>
  <si>
    <t>2014_FrCC_INS_REV_D-047</t>
  </si>
  <si>
    <t>2014_FrCC_INS_REV_D-034</t>
  </si>
  <si>
    <t>2014_FrCC_INS_REV_D-035</t>
  </si>
  <si>
    <t>2014_FrCC_INS_REV_D-048</t>
  </si>
  <si>
    <t>2014_FrCC_INS_BAL_D-049</t>
  </si>
  <si>
    <t>2014_FrCC_INS_BAL_D-050</t>
  </si>
  <si>
    <t>2014_FlCC_CA_EXP_D-021</t>
  </si>
  <si>
    <t>2014_FlCC_CA_EXP_D-022</t>
  </si>
  <si>
    <t>2014_FlCC_CA_EXP_D-023</t>
  </si>
  <si>
    <t>2014_FlCC_CA_EXP_D-024</t>
  </si>
  <si>
    <t>2014_FlCC_CA_EXP_D-025</t>
  </si>
  <si>
    <t>2014_FlCC_CA_EXP_D-026</t>
  </si>
  <si>
    <t>2014_FlCC_CA_EXP_D-027</t>
  </si>
  <si>
    <t>2014_FlCC_CA_EXP_D-028</t>
  </si>
  <si>
    <t>2014_FlCC_CA_EXP_D-029</t>
  </si>
  <si>
    <t>2014_FlCC_CA_EXP_D-030</t>
  </si>
  <si>
    <t>2014_FlCC_CA_EXP_D-031</t>
  </si>
  <si>
    <t>2014_FlCC_CA_EXP_D-032</t>
  </si>
  <si>
    <t>2014_FlCC_CA_EXP_D-033</t>
  </si>
  <si>
    <t>2014_FlCC_CA_EXP_D-034</t>
  </si>
  <si>
    <t>2014_FlCC_CA_EXP_D-035</t>
  </si>
  <si>
    <t>2014_FlCC_CA_EXP_D-036</t>
  </si>
  <si>
    <t>2014_FlCC_CA_REV_D-021</t>
  </si>
  <si>
    <t>2014_FlCC_CA_REV_D-038</t>
  </si>
  <si>
    <t>2014_FlCC_CA_REV_D-039</t>
  </si>
  <si>
    <t>2014_FlCC_CA_REV_D-040</t>
  </si>
  <si>
    <t>2014_FlCC_CA_REV_D-041</t>
  </si>
  <si>
    <t>2014_FlCC_CA_REV_D-042</t>
  </si>
  <si>
    <t>2014_FlCC_CA_REV_D-043</t>
  </si>
  <si>
    <t>2014_FlCC_CA_REV_D-044</t>
  </si>
  <si>
    <t>2014_FlCC_CA_REV_D-045</t>
  </si>
  <si>
    <t>2014_FlCC_CA_REV_D-046</t>
  </si>
  <si>
    <t>2014_FlCC_CA_REV_D-032</t>
  </si>
  <si>
    <t>2014_FlCC_CA_REV_D-047</t>
  </si>
  <si>
    <t>2014_FlCC_CA_REV_D-034</t>
  </si>
  <si>
    <t>2014_FlCC_CA_REV_D-035</t>
  </si>
  <si>
    <t>2014_FlCC_CA_REV_D-048</t>
  </si>
  <si>
    <t>2014_FlCC_CA_BAL_D-049</t>
  </si>
  <si>
    <t>2014_FlCC_CA_BAL_D-050</t>
  </si>
  <si>
    <t>2014_FlCC_INS_EXP_D-021</t>
  </si>
  <si>
    <t>2014_FlCC_INS_EXP_D-022</t>
  </si>
  <si>
    <t>2014_FlCC_INS_EXP_D-023</t>
  </si>
  <si>
    <t>2014_FlCC_INS_EXP_D-024</t>
  </si>
  <si>
    <t>2014_FlCC_INS_EXP_D-025</t>
  </si>
  <si>
    <t>2014_FlCC_INS_EXP_D-053</t>
  </si>
  <si>
    <t>2014_FlCC_INS_EXP_D-027</t>
  </si>
  <si>
    <t>2014_FlCC_INS_EXP_D-028</t>
  </si>
  <si>
    <t>2014_FlCC_INS_EXP_D-029</t>
  </si>
  <si>
    <t>2014_FlCC_INS_EXP_D-030</t>
  </si>
  <si>
    <t>2014_FlCC_INS_EXP_D-031</t>
  </si>
  <si>
    <t>2014_FlCC_INS_EXP_D-032</t>
  </si>
  <si>
    <t>2014_FlCC_INS_EXP_D-033</t>
  </si>
  <si>
    <t>2014_FlCC_INS_EXP_D-034</t>
  </si>
  <si>
    <t>2014_FlCC_INS_EXP_D-035</t>
  </si>
  <si>
    <t>2014_FlCC_INS_EXP_D-036</t>
  </si>
  <si>
    <t>2014_FlCC_INS_REV_D-021</t>
  </si>
  <si>
    <t>2014_FlCC_INS_REV_D-038</t>
  </si>
  <si>
    <t>2014_FlCC_INS_REV_D-039</t>
  </si>
  <si>
    <t>2014_FlCC_INS_REV_D-040</t>
  </si>
  <si>
    <t>2014_FlCC_INS_REV_D-041</t>
  </si>
  <si>
    <t>2014_FlCC_INS_REV_D-053</t>
  </si>
  <si>
    <t>2014_FlCC_INS_REV_D-043</t>
  </si>
  <si>
    <t>2014_FlCC_INS_REV_D-044</t>
  </si>
  <si>
    <t>2014_FlCC_INS_REV_D-045</t>
  </si>
  <si>
    <t>2014_FlCC_INS_REV_D-046</t>
  </si>
  <si>
    <t>2014_FlCC_INS_REV_D-032</t>
  </si>
  <si>
    <t>2014_FlCC_INS_REV_D-047</t>
  </si>
  <si>
    <t>2014_FlCC_INS_REV_D-034</t>
  </si>
  <si>
    <t>2014_FlCC_INS_REV_D-035</t>
  </si>
  <si>
    <t>2014_FlCC_INS_REV_D-048</t>
  </si>
  <si>
    <t>2014_FlCC_INS_BAL_D-049</t>
  </si>
  <si>
    <t>2014_FlCC_INS_BAL_D-050</t>
  </si>
  <si>
    <t>2014_CCC_CA_EXP_D-021</t>
  </si>
  <si>
    <t>2014_CCC_CA_EXP_D-022</t>
  </si>
  <si>
    <t>2014_CCC_CA_EXP_D-023</t>
  </si>
  <si>
    <t>2014_CCC_CA_EXP_D-024</t>
  </si>
  <si>
    <t>2014_CCC_CA_EXP_D-025</t>
  </si>
  <si>
    <t>2014_CCC_CA_EXP_D-026</t>
  </si>
  <si>
    <t>2014_CCC_CA_EXP_D-027</t>
  </si>
  <si>
    <t>2014_CCC_CA_EXP_D-028</t>
  </si>
  <si>
    <t>2014_CCC_CA_EXP_D-029</t>
  </si>
  <si>
    <t>2014_CCC_CA_EXP_D-030</t>
  </si>
  <si>
    <t>2014_CCC_CA_EXP_D-031</t>
  </si>
  <si>
    <t>2014_CCC_CA_EXP_D-032</t>
  </si>
  <si>
    <t>2014_CCC_CA_EXP_D-033</t>
  </si>
  <si>
    <t>2014_CCC_CA_EXP_D-034</t>
  </si>
  <si>
    <t>2014_CCC_CA_EXP_D-035</t>
  </si>
  <si>
    <t>2014_CCC_CA_EXP_D-036</t>
  </si>
  <si>
    <t>2014_CCC_CA_REV_D-021</t>
  </si>
  <si>
    <t>2014_CCC_CA_REV_D-038</t>
  </si>
  <si>
    <t>2014_CCC_CA_REV_D-039</t>
  </si>
  <si>
    <t>2014_CCC_CA_REV_D-040</t>
  </si>
  <si>
    <t>2014_CCC_CA_REV_D-041</t>
  </si>
  <si>
    <t>2014_CCC_CA_REV_D-042</t>
  </si>
  <si>
    <t>2014_CCC_CA_REV_D-043</t>
  </si>
  <si>
    <t>2014_CCC_CA_REV_D-044</t>
  </si>
  <si>
    <t>2014_CCC_CA_REV_D-045</t>
  </si>
  <si>
    <t>2014_CCC_CA_REV_D-046</t>
  </si>
  <si>
    <t>2014_CCC_CA_REV_D-032</t>
  </si>
  <si>
    <t>2014_CCC_CA_REV_D-047</t>
  </si>
  <si>
    <t>2014_CCC_CA_REV_D-034</t>
  </si>
  <si>
    <t>2014_CCC_CA_REV_D-035</t>
  </si>
  <si>
    <t>2014_CCC_CA_REV_D-048</t>
  </si>
  <si>
    <t>2014_CCC_CA_BAL_D-049</t>
  </si>
  <si>
    <t>2014_CCC_CA_BAL_D-050</t>
  </si>
  <si>
    <t>2014_CCC_INS_EXP_D-021</t>
  </si>
  <si>
    <t>2014_CCC_INS_EXP_D-022</t>
  </si>
  <si>
    <t>2014_CCC_INS_EXP_D-023</t>
  </si>
  <si>
    <t>2014_CCC_INS_EXP_D-024</t>
  </si>
  <si>
    <t>2014_CCC_INS_EXP_D-025</t>
  </si>
  <si>
    <t>2014_CCC_INS_EXP_D-053</t>
  </si>
  <si>
    <t>2014_CCC_INS_EXP_D-027</t>
  </si>
  <si>
    <t>2014_CCC_INS_EXP_D-028</t>
  </si>
  <si>
    <t>2014_CCC_INS_EXP_D-029</t>
  </si>
  <si>
    <t>2014_CCC_INS_EXP_D-030</t>
  </si>
  <si>
    <t>2014_CCC_INS_EXP_D-031</t>
  </si>
  <si>
    <t>2014_CCC_INS_EXP_D-032</t>
  </si>
  <si>
    <t>2014_CCC_INS_EXP_D-033</t>
  </si>
  <si>
    <t>2014_CCC_INS_EXP_D-034</t>
  </si>
  <si>
    <t>2014_CCC_INS_EXP_D-035</t>
  </si>
  <si>
    <t>2014_CCC_INS_EXP_D-036</t>
  </si>
  <si>
    <t>2014_CCC_INS_REV_D-021</t>
  </si>
  <si>
    <t>2014_CCC_INS_REV_D-038</t>
  </si>
  <si>
    <t>2014_CCC_INS_REV_D-039</t>
  </si>
  <si>
    <t>2014_CCC_INS_REV_D-040</t>
  </si>
  <si>
    <t>2014_CCC_INS_REV_D-041</t>
  </si>
  <si>
    <t>2014_CCC_INS_REV_D-053</t>
  </si>
  <si>
    <t>2014_CCC_INS_REV_D-043</t>
  </si>
  <si>
    <t>2014_CCC_INS_REV_D-044</t>
  </si>
  <si>
    <t>2014_CCC_INS_REV_D-045</t>
  </si>
  <si>
    <t>2014_CCC_INS_REV_D-046</t>
  </si>
  <si>
    <t>2014_CCC_INS_REV_D-032</t>
  </si>
  <si>
    <t>2014_CCC_INS_REV_D-047</t>
  </si>
  <si>
    <t>2014_CCC_INS_REV_D-034</t>
  </si>
  <si>
    <t>2014_CCC_INS_REV_D-035</t>
  </si>
  <si>
    <t>2014_CCC_INS_REV_D-048</t>
  </si>
  <si>
    <t>2014_CCC_INS_BAL_D-049</t>
  </si>
  <si>
    <t>2014_CCC_INS_BAL_D-050</t>
  </si>
  <si>
    <t>2015_CS_CA_EXP_D-021</t>
  </si>
  <si>
    <t>2015_CS_CA_EXP_D-022</t>
  </si>
  <si>
    <t>2015_CS_CA_EXP_D-023</t>
  </si>
  <si>
    <t>2015_CS_CA_EXP_D-024</t>
  </si>
  <si>
    <t>2015_CS_CA_EXP_D-025</t>
  </si>
  <si>
    <t>2015_CS_CA_EXP_D-026</t>
  </si>
  <si>
    <t>2015_CS_CA_EXP_D-027</t>
  </si>
  <si>
    <t>2015_CS_CA_EXP_D-028</t>
  </si>
  <si>
    <t>2015_CS_CA_EXP_D-029</t>
  </si>
  <si>
    <t>2015_CS_CA_EXP_D-030</t>
  </si>
  <si>
    <t>2015_CS_CA_EXP_D-031</t>
  </si>
  <si>
    <t>2015_CS_CA_EXP_D-032</t>
  </si>
  <si>
    <t>2015_CS_CA_EXP_D-033</t>
  </si>
  <si>
    <t>2015_CS_CA_EXP_D-034</t>
  </si>
  <si>
    <t>2015_CS_CA_EXP_D-035</t>
  </si>
  <si>
    <t>2015_CS_CA_EXP_D-036</t>
  </si>
  <si>
    <t>2015_CS_CA_REV_D-021</t>
  </si>
  <si>
    <t>2015_CS_CA_REV_D-038</t>
  </si>
  <si>
    <t>2015_CS_CA_REV_D-039</t>
  </si>
  <si>
    <t>2015_CS_CA_REV_D-040</t>
  </si>
  <si>
    <t>2015_CS_CA_REV_D-041</t>
  </si>
  <si>
    <t>2015_CS_CA_REV_D-042</t>
  </si>
  <si>
    <t>2015_CS_CA_REV_D-043</t>
  </si>
  <si>
    <t>2015_CS_CA_REV_D-044</t>
  </si>
  <si>
    <t>2015_CS_CA_REV_D-045</t>
  </si>
  <si>
    <t>2015_CS_CA_REV_D-046</t>
  </si>
  <si>
    <t>2015_CS_CA_REV_D-032</t>
  </si>
  <si>
    <t>2015_CS_CA_REV_D-047</t>
  </si>
  <si>
    <t>2015_CS_CA_REV_D-034</t>
  </si>
  <si>
    <t>2015_CS_CA_REV_D-035</t>
  </si>
  <si>
    <t>2015_CS_CA_REV_D-048</t>
  </si>
  <si>
    <t>2015_CS_CA_BAL_D-049</t>
  </si>
  <si>
    <t>2015_CS_CA_BAL_D-050</t>
  </si>
  <si>
    <t>2015_CS_INS_EXP_D-021</t>
  </si>
  <si>
    <t>2015_CS_INS_EXP_D-022</t>
  </si>
  <si>
    <t>2015_CS_INS_EXP_D-023</t>
  </si>
  <si>
    <t>2015_CS_INS_EXP_D-024</t>
  </si>
  <si>
    <t>2015_CS_INS_EXP_D-025</t>
  </si>
  <si>
    <t>2015_CS_INS_EXP_D-053</t>
  </si>
  <si>
    <t>2015_CS_INS_EXP_D-027</t>
  </si>
  <si>
    <t>2015_CS_INS_EXP_D-028</t>
  </si>
  <si>
    <t>2015_CS_INS_EXP_D-029</t>
  </si>
  <si>
    <t>2015_CS_INS_EXP_D-030</t>
  </si>
  <si>
    <t>2015_CS_INS_EXP_D-031</t>
  </si>
  <si>
    <t>2015_CS_INS_EXP_D-032</t>
  </si>
  <si>
    <t>2015_CS_INS_EXP_D-033</t>
  </si>
  <si>
    <t>2015_CS_INS_EXP_D-034</t>
  </si>
  <si>
    <t>2015_CS_INS_EXP_D-035</t>
  </si>
  <si>
    <t>2015_CS_INS_EXP_D-036</t>
  </si>
  <si>
    <t>2015_CS_INS_REV_D-021</t>
  </si>
  <si>
    <t>2015_CS_INS_REV_D-038</t>
  </si>
  <si>
    <t>2015_CS_INS_REV_D-039</t>
  </si>
  <si>
    <t>2015_CS_INS_REV_D-040</t>
  </si>
  <si>
    <t>2015_CS_INS_REV_D-041</t>
  </si>
  <si>
    <t>2015_CS_INS_REV_D-053</t>
  </si>
  <si>
    <t>2015_CS_INS_REV_D-043</t>
  </si>
  <si>
    <t>2015_CS_INS_REV_D-044</t>
  </si>
  <si>
    <t>2015_CS_INS_REV_D-045</t>
  </si>
  <si>
    <t>2015_CS_INS_REV_D-046</t>
  </si>
  <si>
    <t>2015_CS_INS_REV_D-032</t>
  </si>
  <si>
    <t>2015_CS_INS_REV_D-047</t>
  </si>
  <si>
    <t>2015_CS_INS_REV_D-034</t>
  </si>
  <si>
    <t>2015_CS_INS_REV_D-035</t>
  </si>
  <si>
    <t>2015_CS_INS_REV_D-048</t>
  </si>
  <si>
    <t>2015_CS_INS_BAL_D-049</t>
  </si>
  <si>
    <t>2015_CS_INS_BAL_D-050</t>
  </si>
  <si>
    <t>2015_FlC_CA_EXP_D-021</t>
  </si>
  <si>
    <t>2015_FlC_CA_EXP_D-022</t>
  </si>
  <si>
    <t>2015_FlC_CA_EXP_D-023</t>
  </si>
  <si>
    <t>2015_FlC_CA_EXP_D-024</t>
  </si>
  <si>
    <t>2015_FlC_CA_EXP_D-025</t>
  </si>
  <si>
    <t>2015_FlC_CA_EXP_D-026</t>
  </si>
  <si>
    <t>2015_FlC_CA_EXP_D-027</t>
  </si>
  <si>
    <t>2015_FlC_CA_EXP_D-028</t>
  </si>
  <si>
    <t>2015_FlC_CA_EXP_D-029</t>
  </si>
  <si>
    <t>2015_FlC_CA_EXP_D-030</t>
  </si>
  <si>
    <t>2015_FlC_CA_EXP_D-031</t>
  </si>
  <si>
    <t>2015_FlC_CA_EXP_D-032</t>
  </si>
  <si>
    <t>2015_FlC_CA_EXP_D-033</t>
  </si>
  <si>
    <t>2015_FlC_CA_EXP_D-034</t>
  </si>
  <si>
    <t>2015_FlC_CA_EXP_D-035</t>
  </si>
  <si>
    <t>2015_FlC_CA_EXP_D-036</t>
  </si>
  <si>
    <t>2015_FlC_CA_REV_D-021</t>
  </si>
  <si>
    <t>2015_FlC_CA_REV_D-038</t>
  </si>
  <si>
    <t>2015_FlC_CA_REV_D-039</t>
  </si>
  <si>
    <t>2015_FlC_CA_REV_D-040</t>
  </si>
  <si>
    <t>2015_FlC_CA_REV_D-041</t>
  </si>
  <si>
    <t>2015_FlC_CA_REV_D-042</t>
  </si>
  <si>
    <t>2015_FlC_CA_REV_D-043</t>
  </si>
  <si>
    <t>2015_FlC_CA_REV_D-044</t>
  </si>
  <si>
    <t>2015_FlC_CA_REV_D-045</t>
  </si>
  <si>
    <t>2015_FlC_CA_REV_D-046</t>
  </si>
  <si>
    <t>2015_FlC_CA_REV_D-032</t>
  </si>
  <si>
    <t>2015_FlC_CA_REV_D-047</t>
  </si>
  <si>
    <t>2015_FlC_CA_REV_D-034</t>
  </si>
  <si>
    <t>2015_FlC_CA_REV_D-035</t>
  </si>
  <si>
    <t>2015_FlC_CA_REV_D-048</t>
  </si>
  <si>
    <t>2015_FlC_CA_BAL_D-049</t>
  </si>
  <si>
    <t>2015_FlC_CA_BAL_D-050</t>
  </si>
  <si>
    <t>2015_FlC_INS_EXP_D-021</t>
  </si>
  <si>
    <t>2015_FlC_INS_EXP_D-022</t>
  </si>
  <si>
    <t>2015_FlC_INS_EXP_D-023</t>
  </si>
  <si>
    <t>2015_FlC_INS_EXP_D-024</t>
  </si>
  <si>
    <t>2015_FlC_INS_EXP_D-025</t>
  </si>
  <si>
    <t>2015_FlC_INS_EXP_D-053</t>
  </si>
  <si>
    <t>2015_FlC_INS_EXP_D-027</t>
  </si>
  <si>
    <t>2015_FlC_INS_EXP_D-028</t>
  </si>
  <si>
    <t>2015_FlC_INS_EXP_D-029</t>
  </si>
  <si>
    <t>2015_FlC_INS_EXP_D-030</t>
  </si>
  <si>
    <t>2015_FlC_INS_EXP_D-031</t>
  </si>
  <si>
    <t>2015_FlC_INS_EXP_D-032</t>
  </si>
  <si>
    <t>2015_FlC_INS_EXP_D-033</t>
  </si>
  <si>
    <t>2015_FlC_INS_EXP_D-034</t>
  </si>
  <si>
    <t>2015_FlC_INS_EXP_D-035</t>
  </si>
  <si>
    <t>2015_FlC_INS_EXP_D-036</t>
  </si>
  <si>
    <t>2015_FlC_INS_REV_D-021</t>
  </si>
  <si>
    <t>2015_FlC_INS_REV_D-038</t>
  </si>
  <si>
    <t>2015_FlC_INS_REV_D-039</t>
  </si>
  <si>
    <t>2015_FlC_INS_REV_D-040</t>
  </si>
  <si>
    <t>2015_FlC_INS_REV_D-041</t>
  </si>
  <si>
    <t>2015_FlC_INS_REV_D-053</t>
  </si>
  <si>
    <t>2015_FlC_INS_REV_D-043</t>
  </si>
  <si>
    <t>2015_FlC_INS_REV_D-044</t>
  </si>
  <si>
    <t>2015_FlC_INS_REV_D-045</t>
  </si>
  <si>
    <t>2015_FlC_INS_REV_D-046</t>
  </si>
  <si>
    <t>2015_FlC_INS_REV_D-032</t>
  </si>
  <si>
    <t>2015_FlC_INS_REV_D-047</t>
  </si>
  <si>
    <t>2015_FlC_INS_REV_D-034</t>
  </si>
  <si>
    <t>2015_FlC_INS_REV_D-035</t>
  </si>
  <si>
    <t>2015_FlC_INS_REV_D-048</t>
  </si>
  <si>
    <t>2015_FlC_INS_BAL_D-049</t>
  </si>
  <si>
    <t>2015_FlC_INS_BAL_D-050</t>
  </si>
  <si>
    <t>2015_FrC_CA_EXP_D-021</t>
  </si>
  <si>
    <t>2015_FrC_CA_EXP_D-022</t>
  </si>
  <si>
    <t>2015_FrC_CA_EXP_D-023</t>
  </si>
  <si>
    <t>2015_FrC_CA_EXP_D-024</t>
  </si>
  <si>
    <t>2015_FrC_CA_EXP_D-025</t>
  </si>
  <si>
    <t>2015_FrC_CA_EXP_D-026</t>
  </si>
  <si>
    <t>2015_FrC_CA_EXP_D-027</t>
  </si>
  <si>
    <t>2015_FrC_CA_EXP_D-028</t>
  </si>
  <si>
    <t>2015_FrC_CA_EXP_D-029</t>
  </si>
  <si>
    <t>2015_FrC_CA_EXP_D-030</t>
  </si>
  <si>
    <t>2015_FrC_CA_EXP_D-031</t>
  </si>
  <si>
    <t>2015_FrC_CA_EXP_D-032</t>
  </si>
  <si>
    <t>2015_FrC_CA_EXP_D-033</t>
  </si>
  <si>
    <t>2015_FrC_CA_EXP_D-034</t>
  </si>
  <si>
    <t>2015_FrC_CA_EXP_D-035</t>
  </si>
  <si>
    <t>2015_FrC_CA_EXP_D-036</t>
  </si>
  <si>
    <t>2015_FrC_CA_REV_D-021</t>
  </si>
  <si>
    <t>2015_FrC_CA_REV_D-038</t>
  </si>
  <si>
    <t>2015_FrC_CA_REV_D-039</t>
  </si>
  <si>
    <t>2015_FrC_CA_REV_D-040</t>
  </si>
  <si>
    <t>2015_FrC_CA_REV_D-041</t>
  </si>
  <si>
    <t>2015_FrC_CA_REV_D-042</t>
  </si>
  <si>
    <t>2015_FrC_CA_REV_D-043</t>
  </si>
  <si>
    <t>2015_FrC_CA_REV_D-044</t>
  </si>
  <si>
    <t>2015_FrC_CA_REV_D-045</t>
  </si>
  <si>
    <t>2015_FrC_CA_REV_D-046</t>
  </si>
  <si>
    <t>2015_FrC_CA_REV_D-032</t>
  </si>
  <si>
    <t>2015_FrC_CA_REV_D-047</t>
  </si>
  <si>
    <t>2015_FrC_CA_REV_D-034</t>
  </si>
  <si>
    <t>2015_FrC_CA_REV_D-035</t>
  </si>
  <si>
    <t>2015_FrC_CA_REV_D-048</t>
  </si>
  <si>
    <t>2015_FrC_CA_BAL_D-049</t>
  </si>
  <si>
    <t>2015_FrC_CA_BAL_D-050</t>
  </si>
  <si>
    <t>2015_FrC_INS_EXP_D-021</t>
  </si>
  <si>
    <t>2015_FrC_INS_EXP_D-022</t>
  </si>
  <si>
    <t>2015_FrC_INS_EXP_D-023</t>
  </si>
  <si>
    <t>2015_FrC_INS_EXP_D-024</t>
  </si>
  <si>
    <t>2015_FrC_INS_EXP_D-025</t>
  </si>
  <si>
    <t>2015_FrC_INS_EXP_D-053</t>
  </si>
  <si>
    <t>2015_FrC_INS_EXP_D-027</t>
  </si>
  <si>
    <t>2015_FrC_INS_EXP_D-028</t>
  </si>
  <si>
    <t>2015_FrC_INS_EXP_D-029</t>
  </si>
  <si>
    <t>2015_FrC_INS_EXP_D-030</t>
  </si>
  <si>
    <t>2015_FrC_INS_EXP_D-031</t>
  </si>
  <si>
    <t>2015_FrC_INS_EXP_D-032</t>
  </si>
  <si>
    <t>2015_FrC_INS_EXP_D-033</t>
  </si>
  <si>
    <t>2015_FrC_INS_EXP_D-034</t>
  </si>
  <si>
    <t>2015_FrC_INS_EXP_D-035</t>
  </si>
  <si>
    <t>2015_FrC_INS_EXP_D-036</t>
  </si>
  <si>
    <t>2015_FrC_INS_REV_D-021</t>
  </si>
  <si>
    <t>2015_FrC_INS_REV_D-038</t>
  </si>
  <si>
    <t>2015_FrC_INS_REV_D-039</t>
  </si>
  <si>
    <t>2015_FrC_INS_REV_D-040</t>
  </si>
  <si>
    <t>2015_FrC_INS_REV_D-041</t>
  </si>
  <si>
    <t>2015_FrC_INS_REV_D-053</t>
  </si>
  <si>
    <t>2015_FrC_INS_REV_D-043</t>
  </si>
  <si>
    <t>2015_FrC_INS_REV_D-044</t>
  </si>
  <si>
    <t>2015_FrC_INS_REV_D-045</t>
  </si>
  <si>
    <t>2015_FrC_INS_REV_D-046</t>
  </si>
  <si>
    <t>2015_FrC_INS_REV_D-032</t>
  </si>
  <si>
    <t>2015_FrC_INS_REV_D-047</t>
  </si>
  <si>
    <t>2015_FrC_INS_REV_D-034</t>
  </si>
  <si>
    <t>2015_FrC_INS_REV_D-035</t>
  </si>
  <si>
    <t>2015_FrC_INS_REV_D-048</t>
  </si>
  <si>
    <t>2015_FrC_INS_BAL_D-049</t>
  </si>
  <si>
    <t>2015_FrC_INS_BAL_D-050</t>
  </si>
  <si>
    <t>2015_GC_CA_EXP_D-021</t>
  </si>
  <si>
    <t>2015_GC_CA_EXP_D-022</t>
  </si>
  <si>
    <t>2015_GC_CA_EXP_D-023</t>
  </si>
  <si>
    <t>2015_GC_CA_EXP_D-024</t>
  </si>
  <si>
    <t>2015_GC_CA_EXP_D-025</t>
  </si>
  <si>
    <t>2015_GC_CA_EXP_D-026</t>
  </si>
  <si>
    <t>2015_GC_CA_EXP_D-027</t>
  </si>
  <si>
    <t>2015_GC_CA_EXP_D-028</t>
  </si>
  <si>
    <t>2015_GC_CA_EXP_D-029</t>
  </si>
  <si>
    <t>2015_GC_CA_EXP_D-030</t>
  </si>
  <si>
    <t>2015_GC_CA_EXP_D-031</t>
  </si>
  <si>
    <t>2015_GC_CA_EXP_D-032</t>
  </si>
  <si>
    <t>2015_GC_CA_EXP_D-033</t>
  </si>
  <si>
    <t>2015_GC_CA_EXP_D-034</t>
  </si>
  <si>
    <t>2015_GC_CA_EXP_D-035</t>
  </si>
  <si>
    <t>2015_GC_CA_EXP_D-036</t>
  </si>
  <si>
    <t>2015_GC_CA_REV_D-021</t>
  </si>
  <si>
    <t>2015_GC_CA_REV_D-038</t>
  </si>
  <si>
    <t>2015_GC_CA_REV_D-039</t>
  </si>
  <si>
    <t>2015_GC_CA_REV_D-040</t>
  </si>
  <si>
    <t>2015_GC_CA_REV_D-041</t>
  </si>
  <si>
    <t>2015_GC_CA_REV_D-042</t>
  </si>
  <si>
    <t>2015_GC_CA_REV_D-043</t>
  </si>
  <si>
    <t>2015_GC_CA_REV_D-044</t>
  </si>
  <si>
    <t>2015_GC_CA_REV_D-045</t>
  </si>
  <si>
    <t>2015_GC_CA_REV_D-046</t>
  </si>
  <si>
    <t>2015_GC_CA_REV_D-032</t>
  </si>
  <si>
    <t>2015_GC_CA_REV_D-047</t>
  </si>
  <si>
    <t>2015_GC_CA_REV_D-034</t>
  </si>
  <si>
    <t>2015_GC_CA_REV_D-035</t>
  </si>
  <si>
    <t>2015_GC_CA_REV_D-048</t>
  </si>
  <si>
    <t>2015_GC_CA_BAL_D-049</t>
  </si>
  <si>
    <t>2015_GC_CA_BAL_D-050</t>
  </si>
  <si>
    <t>2015_GC_INS_EXP_D-021</t>
  </si>
  <si>
    <t>2015_GC_INS_EXP_D-022</t>
  </si>
  <si>
    <t>2015_GC_INS_EXP_D-023</t>
  </si>
  <si>
    <t>2015_GC_INS_EXP_D-024</t>
  </si>
  <si>
    <t>2015_GC_INS_EXP_D-025</t>
  </si>
  <si>
    <t>2015_GC_INS_EXP_D-053</t>
  </si>
  <si>
    <t>2015_GC_INS_EXP_D-027</t>
  </si>
  <si>
    <t>2015_GC_INS_EXP_D-028</t>
  </si>
  <si>
    <t>2015_GC_INS_EXP_D-029</t>
  </si>
  <si>
    <t>2015_GC_INS_EXP_D-030</t>
  </si>
  <si>
    <t>2015_GC_INS_EXP_D-031</t>
  </si>
  <si>
    <t>2015_GC_INS_EXP_D-032</t>
  </si>
  <si>
    <t>2015_GC_INS_EXP_D-033</t>
  </si>
  <si>
    <t>2015_GC_INS_EXP_D-034</t>
  </si>
  <si>
    <t>2015_GC_INS_EXP_D-035</t>
  </si>
  <si>
    <t>2015_GC_INS_EXP_D-036</t>
  </si>
  <si>
    <t>2015_GC_INS_REV_D-021</t>
  </si>
  <si>
    <t>2015_GC_INS_REV_D-038</t>
  </si>
  <si>
    <t>2015_GC_INS_REV_D-039</t>
  </si>
  <si>
    <t>2015_GC_INS_REV_D-040</t>
  </si>
  <si>
    <t>2015_GC_INS_REV_D-041</t>
  </si>
  <si>
    <t>2015_GC_INS_REV_D-053</t>
  </si>
  <si>
    <t>2015_GC_INS_REV_D-043</t>
  </si>
  <si>
    <t>2015_GC_INS_REV_D-044</t>
  </si>
  <si>
    <t>2015_GC_INS_REV_D-045</t>
  </si>
  <si>
    <t>2015_GC_INS_REV_D-046</t>
  </si>
  <si>
    <t>2015_GC_INS_REV_D-032</t>
  </si>
  <si>
    <t>2015_GC_INS_REV_D-047</t>
  </si>
  <si>
    <t>2015_GC_INS_REV_D-034</t>
  </si>
  <si>
    <t>2015_GC_INS_REV_D-035</t>
  </si>
  <si>
    <t>2015_GC_INS_REV_D-048</t>
  </si>
  <si>
    <t>2015_GC_INS_BAL_D-049</t>
  </si>
  <si>
    <t>2015_GC_INS_BAL_D-050</t>
  </si>
  <si>
    <t>2015_WR_CA_EXP_D-021</t>
  </si>
  <si>
    <t>2015_WR_CA_EXP_D-022</t>
  </si>
  <si>
    <t>2015_WR_CA_EXP_D-023</t>
  </si>
  <si>
    <t>2015_WR_CA_EXP_D-024</t>
  </si>
  <si>
    <t>2015_WR_CA_EXP_D-025</t>
  </si>
  <si>
    <t>2015_WR_CA_EXP_D-026</t>
  </si>
  <si>
    <t>2015_WR_CA_EXP_D-027</t>
  </si>
  <si>
    <t>2015_WR_CA_EXP_D-028</t>
  </si>
  <si>
    <t>2015_WR_CA_EXP_D-029</t>
  </si>
  <si>
    <t>2015_WR_CA_EXP_D-030</t>
  </si>
  <si>
    <t>2015_WR_CA_EXP_D-031</t>
  </si>
  <si>
    <t>2015_WR_CA_EXP_D-032</t>
  </si>
  <si>
    <t>2015_WR_CA_EXP_D-033</t>
  </si>
  <si>
    <t>2015_WR_CA_EXP_D-034</t>
  </si>
  <si>
    <t>2015_WR_CA_EXP_D-035</t>
  </si>
  <si>
    <t>2015_WR_CA_EXP_D-036</t>
  </si>
  <si>
    <t>2015_WR_CA_REV_D-021</t>
  </si>
  <si>
    <t>2015_WR_CA_REV_D-038</t>
  </si>
  <si>
    <t>2015_WR_CA_REV_D-039</t>
  </si>
  <si>
    <t>2015_WR_CA_REV_D-040</t>
  </si>
  <si>
    <t>2015_WR_CA_REV_D-041</t>
  </si>
  <si>
    <t>2015_WR_CA_REV_D-042</t>
  </si>
  <si>
    <t>2015_WR_CA_REV_D-043</t>
  </si>
  <si>
    <t>2015_WR_CA_REV_D-044</t>
  </si>
  <si>
    <t>2015_WR_CA_REV_D-045</t>
  </si>
  <si>
    <t>2015_WR_CA_REV_D-046</t>
  </si>
  <si>
    <t>2015_WR_CA_REV_D-032</t>
  </si>
  <si>
    <t>2015_WR_CA_REV_D-047</t>
  </si>
  <si>
    <t>2015_WR_CA_REV_D-034</t>
  </si>
  <si>
    <t>2015_WR_CA_REV_D-035</t>
  </si>
  <si>
    <t>2015_WR_CA_REV_D-048</t>
  </si>
  <si>
    <t>2015_WR_CA_BAL_D-049</t>
  </si>
  <si>
    <t>2015_WR_CA_BAL_D-050</t>
  </si>
  <si>
    <t>2015_WR_INS_EXP_D-021</t>
  </si>
  <si>
    <t>2015_WR_INS_EXP_D-022</t>
  </si>
  <si>
    <t>2015_WR_INS_EXP_D-023</t>
  </si>
  <si>
    <t>2015_WR_INS_EXP_D-024</t>
  </si>
  <si>
    <t>2015_WR_INS_EXP_D-025</t>
  </si>
  <si>
    <t>2015_WR_INS_EXP_D-053</t>
  </si>
  <si>
    <t>2015_WR_INS_EXP_D-027</t>
  </si>
  <si>
    <t>2015_WR_INS_EXP_D-028</t>
  </si>
  <si>
    <t>2015_WR_INS_EXP_D-029</t>
  </si>
  <si>
    <t>2015_WR_INS_EXP_D-030</t>
  </si>
  <si>
    <t>2015_WR_INS_EXP_D-031</t>
  </si>
  <si>
    <t>2015_WR_INS_EXP_D-032</t>
  </si>
  <si>
    <t>2015_WR_INS_EXP_D-033</t>
  </si>
  <si>
    <t>2015_WR_INS_EXP_D-034</t>
  </si>
  <si>
    <t>2015_WR_INS_EXP_D-035</t>
  </si>
  <si>
    <t>2015_WR_INS_EXP_D-036</t>
  </si>
  <si>
    <t>2015_WR_INS_REV_D-021</t>
  </si>
  <si>
    <t>2015_WR_INS_REV_D-038</t>
  </si>
  <si>
    <t>2015_WR_INS_REV_D-039</t>
  </si>
  <si>
    <t>2015_WR_INS_REV_D-040</t>
  </si>
  <si>
    <t>2015_WR_INS_REV_D-041</t>
  </si>
  <si>
    <t>2015_WR_INS_REV_D-053</t>
  </si>
  <si>
    <t>2015_WR_INS_REV_D-043</t>
  </si>
  <si>
    <t>2015_WR_INS_REV_D-044</t>
  </si>
  <si>
    <t>2015_WR_INS_REV_D-045</t>
  </si>
  <si>
    <t>2015_WR_INS_REV_D-046</t>
  </si>
  <si>
    <t>2015_WR_INS_REV_D-032</t>
  </si>
  <si>
    <t>2015_WR_INS_REV_D-047</t>
  </si>
  <si>
    <t>2015_WR_INS_REV_D-034</t>
  </si>
  <si>
    <t>2015_WR_INS_REV_D-035</t>
  </si>
  <si>
    <t>2015_WR_INS_REV_D-048</t>
  </si>
  <si>
    <t>2015_WR_INS_BAL_D-049</t>
  </si>
  <si>
    <t>2015_WR_INS_BAL_D-050</t>
  </si>
  <si>
    <t>2015_BCR_CA_EXP_D-021</t>
  </si>
  <si>
    <t>2015_BCR_CA_EXP_D-022</t>
  </si>
  <si>
    <t>2015_BCR_CA_EXP_D-023</t>
  </si>
  <si>
    <t>2015_BCR_CA_EXP_D-024</t>
  </si>
  <si>
    <t>2015_BCR_CA_EXP_D-025</t>
  </si>
  <si>
    <t>2015_BCR_CA_EXP_D-026</t>
  </si>
  <si>
    <t>2015_BCR_CA_EXP_D-027</t>
  </si>
  <si>
    <t>2015_BCR_CA_EXP_D-028</t>
  </si>
  <si>
    <t>2015_BCR_CA_EXP_D-029</t>
  </si>
  <si>
    <t>2015_BCR_CA_EXP_D-030</t>
  </si>
  <si>
    <t>2015_BCR_CA_EXP_D-031</t>
  </si>
  <si>
    <t>2015_BCR_CA_EXP_D-032</t>
  </si>
  <si>
    <t>2015_BCR_CA_EXP_D-033</t>
  </si>
  <si>
    <t>2015_BCR_CA_EXP_D-034</t>
  </si>
  <si>
    <t>2015_BCR_CA_EXP_D-035</t>
  </si>
  <si>
    <t>2015_BCR_CA_EXP_D-036</t>
  </si>
  <si>
    <t>2015_BCR_CA_REV_D-021</t>
  </si>
  <si>
    <t>2015_BCR_CA_REV_D-038</t>
  </si>
  <si>
    <t>2015_BCR_CA_REV_D-039</t>
  </si>
  <si>
    <t>2015_BCR_CA_REV_D-040</t>
  </si>
  <si>
    <t>2015_BCR_CA_REV_D-041</t>
  </si>
  <si>
    <t>2015_BCR_CA_REV_D-042</t>
  </si>
  <si>
    <t>2015_BCR_CA_REV_D-043</t>
  </si>
  <si>
    <t>2015_BCR_CA_REV_D-044</t>
  </si>
  <si>
    <t>2015_BCR_CA_REV_D-045</t>
  </si>
  <si>
    <t>2015_BCR_CA_REV_D-046</t>
  </si>
  <si>
    <t>2015_BCR_CA_REV_D-032</t>
  </si>
  <si>
    <t>2015_BCR_CA_REV_D-047</t>
  </si>
  <si>
    <t>2015_BCR_CA_REV_D-034</t>
  </si>
  <si>
    <t>2015_BCR_CA_REV_D-035</t>
  </si>
  <si>
    <t>2015_BCR_CA_REV_D-048</t>
  </si>
  <si>
    <t>2015_BCR_CA_BAL_D-049</t>
  </si>
  <si>
    <t>2015_BCR_CA_BAL_D-050</t>
  </si>
  <si>
    <t>2015_BCR_INS_EXP_D-021</t>
  </si>
  <si>
    <t>2015_BCR_INS_EXP_D-022</t>
  </si>
  <si>
    <t>2015_BCR_INS_EXP_D-023</t>
  </si>
  <si>
    <t>2015_BCR_INS_EXP_D-024</t>
  </si>
  <si>
    <t>2015_BCR_INS_EXP_D-025</t>
  </si>
  <si>
    <t>2015_BCR_INS_EXP_D-053</t>
  </si>
  <si>
    <t>2015_BCR_INS_EXP_D-027</t>
  </si>
  <si>
    <t>2015_BCR_INS_EXP_D-028</t>
  </si>
  <si>
    <t>2015_BCR_INS_EXP_D-029</t>
  </si>
  <si>
    <t>2015_BCR_INS_EXP_D-030</t>
  </si>
  <si>
    <t>2015_BCR_INS_EXP_D-031</t>
  </si>
  <si>
    <t>2015_BCR_INS_EXP_D-032</t>
  </si>
  <si>
    <t>2015_BCR_INS_EXP_D-033</t>
  </si>
  <si>
    <t>2015_BCR_INS_EXP_D-034</t>
  </si>
  <si>
    <t>2015_BCR_INS_EXP_D-035</t>
  </si>
  <si>
    <t>2015_BCR_INS_EXP_D-036</t>
  </si>
  <si>
    <t>2015_BCR_INS_REV_D-021</t>
  </si>
  <si>
    <t>2015_BCR_INS_REV_D-038</t>
  </si>
  <si>
    <t>2015_BCR_INS_REV_D-039</t>
  </si>
  <si>
    <t>2015_BCR_INS_REV_D-040</t>
  </si>
  <si>
    <t>2015_BCR_INS_REV_D-041</t>
  </si>
  <si>
    <t>2015_BCR_INS_REV_D-053</t>
  </si>
  <si>
    <t>2015_BCR_INS_REV_D-043</t>
  </si>
  <si>
    <t>2015_BCR_INS_REV_D-044</t>
  </si>
  <si>
    <t>2015_BCR_INS_REV_D-045</t>
  </si>
  <si>
    <t>2015_BCR_INS_REV_D-046</t>
  </si>
  <si>
    <t>2015_BCR_INS_REV_D-032</t>
  </si>
  <si>
    <t>2015_BCR_INS_REV_D-047</t>
  </si>
  <si>
    <t>2015_BCR_INS_REV_D-034</t>
  </si>
  <si>
    <t>2015_BCR_INS_REV_D-035</t>
  </si>
  <si>
    <t>2015_BCR_INS_REV_D-048</t>
  </si>
  <si>
    <t>2015_BCR_INS_BAL_D-049</t>
  </si>
  <si>
    <t>2015_BCR_INS_BAL_D-050</t>
  </si>
  <si>
    <t>2015_FrCC_CA_EXP_D-021</t>
  </si>
  <si>
    <t>2015_FrCC_CA_EXP_D-022</t>
  </si>
  <si>
    <t>2015_FrCC_CA_EXP_D-023</t>
  </si>
  <si>
    <t>2015_FrCC_CA_EXP_D-024</t>
  </si>
  <si>
    <t>2015_FrCC_CA_EXP_D-025</t>
  </si>
  <si>
    <t>2015_FrCC_CA_EXP_D-026</t>
  </si>
  <si>
    <t>2015_FrCC_CA_EXP_D-027</t>
  </si>
  <si>
    <t>2015_FrCC_CA_EXP_D-028</t>
  </si>
  <si>
    <t>2015_FrCC_CA_EXP_D-029</t>
  </si>
  <si>
    <t>2015_FrCC_CA_EXP_D-030</t>
  </si>
  <si>
    <t>2015_FrCC_CA_EXP_D-031</t>
  </si>
  <si>
    <t>2015_FrCC_CA_EXP_D-032</t>
  </si>
  <si>
    <t>2015_FrCC_CA_EXP_D-033</t>
  </si>
  <si>
    <t>2015_FrCC_CA_EXP_D-034</t>
  </si>
  <si>
    <t>2015_FrCC_CA_EXP_D-035</t>
  </si>
  <si>
    <t>2015_FrCC_CA_EXP_D-036</t>
  </si>
  <si>
    <t>2015_FrCC_CA_REV_D-021</t>
  </si>
  <si>
    <t>2015_FrCC_CA_REV_D-038</t>
  </si>
  <si>
    <t>2015_FrCC_CA_REV_D-039</t>
  </si>
  <si>
    <t>2015_FrCC_CA_REV_D-040</t>
  </si>
  <si>
    <t>2015_FrCC_CA_REV_D-041</t>
  </si>
  <si>
    <t>2015_FrCC_CA_REV_D-042</t>
  </si>
  <si>
    <t>2015_FrCC_CA_REV_D-043</t>
  </si>
  <si>
    <t>2015_FrCC_CA_REV_D-044</t>
  </si>
  <si>
    <t>2015_FrCC_CA_REV_D-045</t>
  </si>
  <si>
    <t>2015_FrCC_CA_REV_D-046</t>
  </si>
  <si>
    <t>2015_FrCC_CA_REV_D-032</t>
  </si>
  <si>
    <t>2015_FrCC_CA_REV_D-047</t>
  </si>
  <si>
    <t>2015_FrCC_CA_REV_D-034</t>
  </si>
  <si>
    <t>2015_FrCC_CA_REV_D-035</t>
  </si>
  <si>
    <t>2015_FrCC_CA_REV_D-048</t>
  </si>
  <si>
    <t>2015_FrCC_CA_BAL_D-049</t>
  </si>
  <si>
    <t>2015_FrCC_CA_BAL_D-050</t>
  </si>
  <si>
    <t>2015_FrCC_INS_EXP_D-021</t>
  </si>
  <si>
    <t>2015_FrCC_INS_EXP_D-022</t>
  </si>
  <si>
    <t>2015_FrCC_INS_EXP_D-023</t>
  </si>
  <si>
    <t>2015_FrCC_INS_EXP_D-024</t>
  </si>
  <si>
    <t>2015_FrCC_INS_EXP_D-025</t>
  </si>
  <si>
    <t>2015_FrCC_INS_EXP_D-053</t>
  </si>
  <si>
    <t>2015_FrCC_INS_EXP_D-027</t>
  </si>
  <si>
    <t>2015_FrCC_INS_EXP_D-028</t>
  </si>
  <si>
    <t>2015_FrCC_INS_EXP_D-029</t>
  </si>
  <si>
    <t>2015_FrCC_INS_EXP_D-030</t>
  </si>
  <si>
    <t>2015_FrCC_INS_EXP_D-031</t>
  </si>
  <si>
    <t>2015_FrCC_INS_EXP_D-032</t>
  </si>
  <si>
    <t>2015_FrCC_INS_EXP_D-033</t>
  </si>
  <si>
    <t>2015_FrCC_INS_EXP_D-034</t>
  </si>
  <si>
    <t>2015_FrCC_INS_EXP_D-035</t>
  </si>
  <si>
    <t>2015_FrCC_INS_EXP_D-036</t>
  </si>
  <si>
    <t>2015_FrCC_INS_REV_D-021</t>
  </si>
  <si>
    <t>2015_FrCC_INS_REV_D-038</t>
  </si>
  <si>
    <t>2015_FrCC_INS_REV_D-039</t>
  </si>
  <si>
    <t>2015_FrCC_INS_REV_D-040</t>
  </si>
  <si>
    <t>2015_FrCC_INS_REV_D-041</t>
  </si>
  <si>
    <t>2015_FrCC_INS_REV_D-053</t>
  </si>
  <si>
    <t>2015_FrCC_INS_REV_D-043</t>
  </si>
  <si>
    <t>2015_FrCC_INS_REV_D-044</t>
  </si>
  <si>
    <t>2015_FrCC_INS_REV_D-045</t>
  </si>
  <si>
    <t>2015_FrCC_INS_REV_D-046</t>
  </si>
  <si>
    <t>2015_FrCC_INS_REV_D-032</t>
  </si>
  <si>
    <t>2015_FrCC_INS_REV_D-047</t>
  </si>
  <si>
    <t>2015_FrCC_INS_REV_D-034</t>
  </si>
  <si>
    <t>2015_FrCC_INS_REV_D-035</t>
  </si>
  <si>
    <t>2015_FrCC_INS_REV_D-048</t>
  </si>
  <si>
    <t>2015_FrCC_INS_BAL_D-049</t>
  </si>
  <si>
    <t>2015_FrCC_INS_BAL_D-050</t>
  </si>
  <si>
    <t>2015_FlCC_CA_EXP_D-021</t>
  </si>
  <si>
    <t>2015_FlCC_CA_EXP_D-022</t>
  </si>
  <si>
    <t>2015_FlCC_CA_EXP_D-023</t>
  </si>
  <si>
    <t>2015_FlCC_CA_EXP_D-024</t>
  </si>
  <si>
    <t>2015_FlCC_CA_EXP_D-025</t>
  </si>
  <si>
    <t>2015_FlCC_CA_EXP_D-026</t>
  </si>
  <si>
    <t>2015_FlCC_CA_EXP_D-027</t>
  </si>
  <si>
    <t>2015_FlCC_CA_EXP_D-028</t>
  </si>
  <si>
    <t>2015_FlCC_CA_EXP_D-029</t>
  </si>
  <si>
    <t>2015_FlCC_CA_EXP_D-030</t>
  </si>
  <si>
    <t>2015_FlCC_CA_EXP_D-031</t>
  </si>
  <si>
    <t>2015_FlCC_CA_EXP_D-032</t>
  </si>
  <si>
    <t>2015_FlCC_CA_EXP_D-033</t>
  </si>
  <si>
    <t>2015_FlCC_CA_EXP_D-034</t>
  </si>
  <si>
    <t>2015_FlCC_CA_EXP_D-035</t>
  </si>
  <si>
    <t>2015_FlCC_CA_EXP_D-036</t>
  </si>
  <si>
    <t>2015_FlCC_CA_REV_D-021</t>
  </si>
  <si>
    <t>2015_FlCC_CA_REV_D-038</t>
  </si>
  <si>
    <t>2015_FlCC_CA_REV_D-039</t>
  </si>
  <si>
    <t>2015_FlCC_CA_REV_D-040</t>
  </si>
  <si>
    <t>2015_FlCC_CA_REV_D-041</t>
  </si>
  <si>
    <t>2015_FlCC_CA_REV_D-042</t>
  </si>
  <si>
    <t>2015_FlCC_CA_REV_D-043</t>
  </si>
  <si>
    <t>2015_FlCC_CA_REV_D-044</t>
  </si>
  <si>
    <t>2015_FlCC_CA_REV_D-045</t>
  </si>
  <si>
    <t>2015_FlCC_CA_REV_D-046</t>
  </si>
  <si>
    <t>2015_FlCC_CA_REV_D-032</t>
  </si>
  <si>
    <t>2015_FlCC_CA_REV_D-047</t>
  </si>
  <si>
    <t>2015_FlCC_CA_REV_D-034</t>
  </si>
  <si>
    <t>2015_FlCC_CA_REV_D-035</t>
  </si>
  <si>
    <t>2015_FlCC_CA_REV_D-048</t>
  </si>
  <si>
    <t>2015_FlCC_CA_BAL_D-049</t>
  </si>
  <si>
    <t>2015_FlCC_CA_BAL_D-050</t>
  </si>
  <si>
    <t>2015_FlCC_INS_EXP_D-021</t>
  </si>
  <si>
    <t>2015_FlCC_INS_EXP_D-022</t>
  </si>
  <si>
    <t>2015_FlCC_INS_EXP_D-023</t>
  </si>
  <si>
    <t>2015_FlCC_INS_EXP_D-024</t>
  </si>
  <si>
    <t>2015_FlCC_INS_EXP_D-025</t>
  </si>
  <si>
    <t>2015_FlCC_INS_EXP_D-053</t>
  </si>
  <si>
    <t>2015_FlCC_INS_EXP_D-027</t>
  </si>
  <si>
    <t>2015_FlCC_INS_EXP_D-028</t>
  </si>
  <si>
    <t>2015_FlCC_INS_EXP_D-029</t>
  </si>
  <si>
    <t>2015_FlCC_INS_EXP_D-030</t>
  </si>
  <si>
    <t>2015_FlCC_INS_EXP_D-031</t>
  </si>
  <si>
    <t>2015_FlCC_INS_EXP_D-032</t>
  </si>
  <si>
    <t>2015_FlCC_INS_EXP_D-033</t>
  </si>
  <si>
    <t>2015_FlCC_INS_EXP_D-034</t>
  </si>
  <si>
    <t>2015_FlCC_INS_EXP_D-035</t>
  </si>
  <si>
    <t>2015_FlCC_INS_EXP_D-036</t>
  </si>
  <si>
    <t>2015_FlCC_INS_REV_D-021</t>
  </si>
  <si>
    <t>2015_FlCC_INS_REV_D-038</t>
  </si>
  <si>
    <t>2015_FlCC_INS_REV_D-039</t>
  </si>
  <si>
    <t>2015_FlCC_INS_REV_D-040</t>
  </si>
  <si>
    <t>2015_FlCC_INS_REV_D-041</t>
  </si>
  <si>
    <t>2015_FlCC_INS_REV_D-053</t>
  </si>
  <si>
    <t>2015_FlCC_INS_REV_D-043</t>
  </si>
  <si>
    <t>2015_FlCC_INS_REV_D-044</t>
  </si>
  <si>
    <t>2015_FlCC_INS_REV_D-045</t>
  </si>
  <si>
    <t>2015_FlCC_INS_REV_D-046</t>
  </si>
  <si>
    <t>2015_FlCC_INS_REV_D-032</t>
  </si>
  <si>
    <t>2015_FlCC_INS_REV_D-047</t>
  </si>
  <si>
    <t>2015_FlCC_INS_REV_D-034</t>
  </si>
  <si>
    <t>2015_FlCC_INS_REV_D-035</t>
  </si>
  <si>
    <t>2015_FlCC_INS_REV_D-048</t>
  </si>
  <si>
    <t>2015_FlCC_INS_BAL_D-049</t>
  </si>
  <si>
    <t>2015_FlCC_INS_BAL_D-050</t>
  </si>
  <si>
    <t>2015_CCC_CA_EXP_D-021</t>
  </si>
  <si>
    <t>2015_CCC_CA_EXP_D-022</t>
  </si>
  <si>
    <t>2015_CCC_CA_EXP_D-023</t>
  </si>
  <si>
    <t>2015_CCC_CA_EXP_D-024</t>
  </si>
  <si>
    <t>2015_CCC_CA_EXP_D-025</t>
  </si>
  <si>
    <t>2015_CCC_CA_EXP_D-026</t>
  </si>
  <si>
    <t>2015_CCC_CA_EXP_D-027</t>
  </si>
  <si>
    <t>2015_CCC_CA_EXP_D-028</t>
  </si>
  <si>
    <t>2015_CCC_CA_EXP_D-029</t>
  </si>
  <si>
    <t>2015_CCC_CA_EXP_D-030</t>
  </si>
  <si>
    <t>2015_CCC_CA_EXP_D-031</t>
  </si>
  <si>
    <t>2015_CCC_CA_EXP_D-032</t>
  </si>
  <si>
    <t>2015_CCC_CA_EXP_D-033</t>
  </si>
  <si>
    <t>2015_CCC_CA_EXP_D-034</t>
  </si>
  <si>
    <t>2015_CCC_CA_EXP_D-035</t>
  </si>
  <si>
    <t>2015_CCC_CA_EXP_D-036</t>
  </si>
  <si>
    <t>2015_CCC_CA_REV_D-021</t>
  </si>
  <si>
    <t>2015_CCC_CA_REV_D-038</t>
  </si>
  <si>
    <t>2015_CCC_CA_REV_D-039</t>
  </si>
  <si>
    <t>2015_CCC_CA_REV_D-040</t>
  </si>
  <si>
    <t>2015_CCC_CA_REV_D-041</t>
  </si>
  <si>
    <t>2015_CCC_CA_REV_D-042</t>
  </si>
  <si>
    <t>2015_CCC_CA_REV_D-043</t>
  </si>
  <si>
    <t>2015_CCC_CA_REV_D-044</t>
  </si>
  <si>
    <t>2015_CCC_CA_REV_D-045</t>
  </si>
  <si>
    <t>2015_CCC_CA_REV_D-046</t>
  </si>
  <si>
    <t>2015_CCC_CA_REV_D-032</t>
  </si>
  <si>
    <t>2015_CCC_CA_REV_D-047</t>
  </si>
  <si>
    <t>2015_CCC_CA_REV_D-034</t>
  </si>
  <si>
    <t>2015_CCC_CA_REV_D-035</t>
  </si>
  <si>
    <t>2015_CCC_CA_REV_D-048</t>
  </si>
  <si>
    <t>2015_CCC_CA_BAL_D-049</t>
  </si>
  <si>
    <t>2015_CCC_CA_BAL_D-050</t>
  </si>
  <si>
    <t>2015_CCC_INS_EXP_D-021</t>
  </si>
  <si>
    <t>2015_CCC_INS_EXP_D-022</t>
  </si>
  <si>
    <t>2015_CCC_INS_EXP_D-023</t>
  </si>
  <si>
    <t>2015_CCC_INS_EXP_D-024</t>
  </si>
  <si>
    <t>2015_CCC_INS_EXP_D-025</t>
  </si>
  <si>
    <t>2015_CCC_INS_EXP_D-053</t>
  </si>
  <si>
    <t>2015_CCC_INS_EXP_D-027</t>
  </si>
  <si>
    <t>2015_CCC_INS_EXP_D-028</t>
  </si>
  <si>
    <t>2015_CCC_INS_EXP_D-029</t>
  </si>
  <si>
    <t>2015_CCC_INS_EXP_D-030</t>
  </si>
  <si>
    <t>2015_CCC_INS_EXP_D-031</t>
  </si>
  <si>
    <t>2015_CCC_INS_EXP_D-032</t>
  </si>
  <si>
    <t>2015_CCC_INS_EXP_D-033</t>
  </si>
  <si>
    <t>2015_CCC_INS_EXP_D-034</t>
  </si>
  <si>
    <t>2015_CCC_INS_EXP_D-035</t>
  </si>
  <si>
    <t>2015_CCC_INS_EXP_D-036</t>
  </si>
  <si>
    <t>2015_CCC_INS_REV_D-021</t>
  </si>
  <si>
    <t>2015_CCC_INS_REV_D-038</t>
  </si>
  <si>
    <t>2015_CCC_INS_REV_D-039</t>
  </si>
  <si>
    <t>2015_CCC_INS_REV_D-040</t>
  </si>
  <si>
    <t>2015_CCC_INS_REV_D-041</t>
  </si>
  <si>
    <t>2015_CCC_INS_REV_D-053</t>
  </si>
  <si>
    <t>2015_CCC_INS_REV_D-043</t>
  </si>
  <si>
    <t>2015_CCC_INS_REV_D-044</t>
  </si>
  <si>
    <t>2015_CCC_INS_REV_D-045</t>
  </si>
  <si>
    <t>2015_CCC_INS_REV_D-046</t>
  </si>
  <si>
    <t>2015_CCC_INS_REV_D-032</t>
  </si>
  <si>
    <t>2015_CCC_INS_REV_D-047</t>
  </si>
  <si>
    <t>2015_CCC_INS_REV_D-034</t>
  </si>
  <si>
    <t>2015_CCC_INS_REV_D-035</t>
  </si>
  <si>
    <t>2015_CCC_INS_REV_D-048</t>
  </si>
  <si>
    <t>2015_CCC_INS_BAL_D-049</t>
  </si>
  <si>
    <t>2015_CCC_INS_BAL_D-050</t>
  </si>
  <si>
    <t>2016_CS_CA_EXP_D-021</t>
  </si>
  <si>
    <t>2016_CS_CA_EXP_D-022</t>
  </si>
  <si>
    <t>2016_CS_CA_EXP_D-023</t>
  </si>
  <si>
    <t>2016_CS_CA_EXP_D-024</t>
  </si>
  <si>
    <t>2016_CS_CA_EXP_D-025</t>
  </si>
  <si>
    <t>2016_CS_CA_EXP_D-026</t>
  </si>
  <si>
    <t>2016_CS_CA_EXP_D-027</t>
  </si>
  <si>
    <t>2016_CS_CA_EXP_D-028</t>
  </si>
  <si>
    <t>2016_CS_CA_EXP_D-029</t>
  </si>
  <si>
    <t>2016_CS_CA_EXP_D-030</t>
  </si>
  <si>
    <t>2016_CS_CA_EXP_D-031</t>
  </si>
  <si>
    <t>2016_CS_CA_EXP_D-032</t>
  </si>
  <si>
    <t>2016_CS_CA_EXP_D-033</t>
  </si>
  <si>
    <t>2016_CS_CA_EXP_D-034</t>
  </si>
  <si>
    <t>2016_CS_CA_EXP_D-035</t>
  </si>
  <si>
    <t>2016_CS_CA_EXP_D-036</t>
  </si>
  <si>
    <t>2016_CS_CA_REV_D-021</t>
  </si>
  <si>
    <t>2016_CS_CA_REV_D-038</t>
  </si>
  <si>
    <t>2016_CS_CA_REV_D-039</t>
  </si>
  <si>
    <t>2016_CS_CA_REV_D-040</t>
  </si>
  <si>
    <t>2016_CS_CA_REV_D-041</t>
  </si>
  <si>
    <t>2016_CS_CA_REV_D-042</t>
  </si>
  <si>
    <t>2016_CS_CA_REV_D-043</t>
  </si>
  <si>
    <t>2016_CS_CA_REV_D-044</t>
  </si>
  <si>
    <t>2016_CS_CA_REV_D-045</t>
  </si>
  <si>
    <t>2016_CS_CA_REV_D-046</t>
  </si>
  <si>
    <t>2016_CS_CA_REV_D-032</t>
  </si>
  <si>
    <t>2016_CS_CA_REV_D-047</t>
  </si>
  <si>
    <t>2016_CS_CA_REV_D-034</t>
  </si>
  <si>
    <t>2016_CS_CA_REV_D-035</t>
  </si>
  <si>
    <t>2016_CS_CA_REV_D-048</t>
  </si>
  <si>
    <t>2016_CS_CA_BAL_D-049</t>
  </si>
  <si>
    <t>2016_CS_CA_BAL_D-050</t>
  </si>
  <si>
    <t>2016_CS_INS_EXP_D-021</t>
  </si>
  <si>
    <t>2016_CS_INS_EXP_D-022</t>
  </si>
  <si>
    <t>2016_CS_INS_EXP_D-023</t>
  </si>
  <si>
    <t>2016_CS_INS_EXP_D-024</t>
  </si>
  <si>
    <t>2016_CS_INS_EXP_D-025</t>
  </si>
  <si>
    <t>2016_CS_INS_EXP_D-053</t>
  </si>
  <si>
    <t>2016_CS_INS_EXP_D-027</t>
  </si>
  <si>
    <t>2016_CS_INS_EXP_D-028</t>
  </si>
  <si>
    <t>2016_CS_INS_EXP_D-029</t>
  </si>
  <si>
    <t>2016_CS_INS_EXP_D-030</t>
  </si>
  <si>
    <t>2016_CS_INS_EXP_D-031</t>
  </si>
  <si>
    <t>2016_CS_INS_EXP_D-032</t>
  </si>
  <si>
    <t>2016_CS_INS_EXP_D-033</t>
  </si>
  <si>
    <t>2016_CS_INS_EXP_D-034</t>
  </si>
  <si>
    <t>2016_CS_INS_EXP_D-035</t>
  </si>
  <si>
    <t>2016_CS_INS_EXP_D-036</t>
  </si>
  <si>
    <t>2016_CS_INS_REV_D-021</t>
  </si>
  <si>
    <t>2016_CS_INS_REV_D-038</t>
  </si>
  <si>
    <t>2016_CS_INS_REV_D-039</t>
  </si>
  <si>
    <t>2016_CS_INS_REV_D-040</t>
  </si>
  <si>
    <t>2016_CS_INS_REV_D-041</t>
  </si>
  <si>
    <t>2016_CS_INS_REV_D-053</t>
  </si>
  <si>
    <t>2016_CS_INS_REV_D-043</t>
  </si>
  <si>
    <t>2016_CS_INS_REV_D-044</t>
  </si>
  <si>
    <t>2016_CS_INS_REV_D-045</t>
  </si>
  <si>
    <t>2016_CS_INS_REV_D-046</t>
  </si>
  <si>
    <t>2016_CS_INS_REV_D-032</t>
  </si>
  <si>
    <t>2016_CS_INS_REV_D-047</t>
  </si>
  <si>
    <t>2016_CS_INS_REV_D-034</t>
  </si>
  <si>
    <t>2016_CS_INS_REV_D-035</t>
  </si>
  <si>
    <t>2016_CS_INS_REV_D-048</t>
  </si>
  <si>
    <t>2016_CS_INS_BAL_D-049</t>
  </si>
  <si>
    <t>2016_CS_INS_BAL_D-050</t>
  </si>
  <si>
    <t>2016_FlC_CA_EXP_D-021</t>
  </si>
  <si>
    <t>2016_FlC_CA_EXP_D-022</t>
  </si>
  <si>
    <t>2016_FlC_CA_EXP_D-023</t>
  </si>
  <si>
    <t>2016_FlC_CA_EXP_D-024</t>
  </si>
  <si>
    <t>2016_FlC_CA_EXP_D-025</t>
  </si>
  <si>
    <t>2016_FlC_CA_EXP_D-026</t>
  </si>
  <si>
    <t>2016_FlC_CA_EXP_D-027</t>
  </si>
  <si>
    <t>2016_FlC_CA_EXP_D-028</t>
  </si>
  <si>
    <t>2016_FlC_CA_EXP_D-029</t>
  </si>
  <si>
    <t>2016_FlC_CA_EXP_D-030</t>
  </si>
  <si>
    <t>2016_FlC_CA_EXP_D-031</t>
  </si>
  <si>
    <t>2016_FlC_CA_EXP_D-032</t>
  </si>
  <si>
    <t>2016_FlC_CA_EXP_D-033</t>
  </si>
  <si>
    <t>2016_FlC_CA_EXP_D-034</t>
  </si>
  <si>
    <t>2016_FlC_CA_EXP_D-035</t>
  </si>
  <si>
    <t>2016_FlC_CA_EXP_D-036</t>
  </si>
  <si>
    <t>2016_FlC_CA_REV_D-021</t>
  </si>
  <si>
    <t>2016_FlC_CA_REV_D-038</t>
  </si>
  <si>
    <t>2016_FlC_CA_REV_D-039</t>
  </si>
  <si>
    <t>2016_FlC_CA_REV_D-040</t>
  </si>
  <si>
    <t>2016_FlC_CA_REV_D-041</t>
  </si>
  <si>
    <t>2016_FlC_CA_REV_D-042</t>
  </si>
  <si>
    <t>2016_FlC_CA_REV_D-043</t>
  </si>
  <si>
    <t>2016_FlC_CA_REV_D-044</t>
  </si>
  <si>
    <t>2016_FlC_CA_REV_D-045</t>
  </si>
  <si>
    <t>2016_FlC_CA_REV_D-046</t>
  </si>
  <si>
    <t>2016_FlC_CA_REV_D-032</t>
  </si>
  <si>
    <t>2016_FlC_CA_REV_D-047</t>
  </si>
  <si>
    <t>2016_FlC_CA_REV_D-034</t>
  </si>
  <si>
    <t>2016_FlC_CA_REV_D-035</t>
  </si>
  <si>
    <t>2016_FlC_CA_REV_D-048</t>
  </si>
  <si>
    <t>2016_FlC_CA_BAL_D-049</t>
  </si>
  <si>
    <t>2016_FlC_CA_BAL_D-050</t>
  </si>
  <si>
    <t>2016_FlC_INS_EXP_D-021</t>
  </si>
  <si>
    <t>2016_FlC_INS_EXP_D-022</t>
  </si>
  <si>
    <t>2016_FlC_INS_EXP_D-023</t>
  </si>
  <si>
    <t>2016_FlC_INS_EXP_D-024</t>
  </si>
  <si>
    <t>2016_FlC_INS_EXP_D-025</t>
  </si>
  <si>
    <t>2016_FlC_INS_EXP_D-053</t>
  </si>
  <si>
    <t>2016_FlC_INS_EXP_D-027</t>
  </si>
  <si>
    <t>2016_FlC_INS_EXP_D-028</t>
  </si>
  <si>
    <t>2016_FlC_INS_EXP_D-029</t>
  </si>
  <si>
    <t>2016_FlC_INS_EXP_D-030</t>
  </si>
  <si>
    <t>2016_FlC_INS_EXP_D-031</t>
  </si>
  <si>
    <t>2016_FlC_INS_EXP_D-032</t>
  </si>
  <si>
    <t>2016_FlC_INS_EXP_D-033</t>
  </si>
  <si>
    <t>2016_FlC_INS_EXP_D-034</t>
  </si>
  <si>
    <t>2016_FlC_INS_EXP_D-035</t>
  </si>
  <si>
    <t>2016_FlC_INS_EXP_D-036</t>
  </si>
  <si>
    <t>2016_FlC_INS_REV_D-021</t>
  </si>
  <si>
    <t>2016_FlC_INS_REV_D-038</t>
  </si>
  <si>
    <t>2016_FlC_INS_REV_D-039</t>
  </si>
  <si>
    <t>2016_FlC_INS_REV_D-040</t>
  </si>
  <si>
    <t>2016_FlC_INS_REV_D-041</t>
  </si>
  <si>
    <t>2016_FlC_INS_REV_D-053</t>
  </si>
  <si>
    <t>2016_FlC_INS_REV_D-043</t>
  </si>
  <si>
    <t>2016_FlC_INS_REV_D-044</t>
  </si>
  <si>
    <t>2016_FlC_INS_REV_D-045</t>
  </si>
  <si>
    <t>2016_FlC_INS_REV_D-046</t>
  </si>
  <si>
    <t>2016_FlC_INS_REV_D-032</t>
  </si>
  <si>
    <t>2016_FlC_INS_REV_D-047</t>
  </si>
  <si>
    <t>2016_FlC_INS_REV_D-034</t>
  </si>
  <si>
    <t>2016_FlC_INS_REV_D-035</t>
  </si>
  <si>
    <t>2016_FlC_INS_REV_D-048</t>
  </si>
  <si>
    <t>2016_FlC_INS_BAL_D-049</t>
  </si>
  <si>
    <t>2016_FlC_INS_BAL_D-050</t>
  </si>
  <si>
    <t>2016_FrC_CA_EXP_D-021</t>
  </si>
  <si>
    <t>2016_FrC_CA_EXP_D-022</t>
  </si>
  <si>
    <t>2016_FrC_CA_EXP_D-023</t>
  </si>
  <si>
    <t>2016_FrC_CA_EXP_D-024</t>
  </si>
  <si>
    <t>2016_FrC_CA_EXP_D-025</t>
  </si>
  <si>
    <t>2016_FrC_CA_EXP_D-026</t>
  </si>
  <si>
    <t>2016_FrC_CA_EXP_D-027</t>
  </si>
  <si>
    <t>2016_FrC_CA_EXP_D-028</t>
  </si>
  <si>
    <t>2016_FrC_CA_EXP_D-029</t>
  </si>
  <si>
    <t>2016_FrC_CA_EXP_D-030</t>
  </si>
  <si>
    <t>2016_FrC_CA_EXP_D-031</t>
  </si>
  <si>
    <t>2016_FrC_CA_EXP_D-032</t>
  </si>
  <si>
    <t>2016_FrC_CA_EXP_D-033</t>
  </si>
  <si>
    <t>2016_FrC_CA_EXP_D-034</t>
  </si>
  <si>
    <t>2016_FrC_CA_EXP_D-035</t>
  </si>
  <si>
    <t>2016_FrC_CA_EXP_D-036</t>
  </si>
  <si>
    <t>2016_FrC_CA_REV_D-021</t>
  </si>
  <si>
    <t>2016_FrC_CA_REV_D-038</t>
  </si>
  <si>
    <t>2016_FrC_CA_REV_D-039</t>
  </si>
  <si>
    <t>2016_FrC_CA_REV_D-040</t>
  </si>
  <si>
    <t>2016_FrC_CA_REV_D-041</t>
  </si>
  <si>
    <t>2016_FrC_CA_REV_D-042</t>
  </si>
  <si>
    <t>2016_FrC_CA_REV_D-043</t>
  </si>
  <si>
    <t>2016_FrC_CA_REV_D-044</t>
  </si>
  <si>
    <t>2016_FrC_CA_REV_D-045</t>
  </si>
  <si>
    <t>2016_FrC_CA_REV_D-046</t>
  </si>
  <si>
    <t>2016_FrC_CA_REV_D-032</t>
  </si>
  <si>
    <t>2016_FrC_CA_REV_D-047</t>
  </si>
  <si>
    <t>2016_FrC_CA_REV_D-034</t>
  </si>
  <si>
    <t>2016_FrC_CA_REV_D-035</t>
  </si>
  <si>
    <t>2016_FrC_CA_REV_D-048</t>
  </si>
  <si>
    <t>2016_FrC_CA_BAL_D-049</t>
  </si>
  <si>
    <t>2016_FrC_CA_BAL_D-050</t>
  </si>
  <si>
    <t>2016_FrC_INS_EXP_D-021</t>
  </si>
  <si>
    <t>2016_FrC_INS_EXP_D-022</t>
  </si>
  <si>
    <t>2016_FrC_INS_EXP_D-023</t>
  </si>
  <si>
    <t>2016_FrC_INS_EXP_D-024</t>
  </si>
  <si>
    <t>2016_FrC_INS_EXP_D-025</t>
  </si>
  <si>
    <t>2016_FrC_INS_EXP_D-053</t>
  </si>
  <si>
    <t>2016_FrC_INS_EXP_D-027</t>
  </si>
  <si>
    <t>2016_FrC_INS_EXP_D-028</t>
  </si>
  <si>
    <t>2016_FrC_INS_EXP_D-029</t>
  </si>
  <si>
    <t>2016_FrC_INS_EXP_D-030</t>
  </si>
  <si>
    <t>2016_FrC_INS_EXP_D-031</t>
  </si>
  <si>
    <t>2016_FrC_INS_EXP_D-032</t>
  </si>
  <si>
    <t>2016_FrC_INS_EXP_D-033</t>
  </si>
  <si>
    <t>2016_FrC_INS_EXP_D-034</t>
  </si>
  <si>
    <t>2016_FrC_INS_EXP_D-035</t>
  </si>
  <si>
    <t>2016_FrC_INS_EXP_D-036</t>
  </si>
  <si>
    <t>2016_FrC_INS_REV_D-021</t>
  </si>
  <si>
    <t>2016_FrC_INS_REV_D-038</t>
  </si>
  <si>
    <t>2016_FrC_INS_REV_D-039</t>
  </si>
  <si>
    <t>2016_FrC_INS_REV_D-040</t>
  </si>
  <si>
    <t>2016_FrC_INS_REV_D-041</t>
  </si>
  <si>
    <t>2016_FrC_INS_REV_D-053</t>
  </si>
  <si>
    <t>2016_FrC_INS_REV_D-043</t>
  </si>
  <si>
    <t>2016_FrC_INS_REV_D-044</t>
  </si>
  <si>
    <t>2016_FrC_INS_REV_D-045</t>
  </si>
  <si>
    <t>2016_FrC_INS_REV_D-046</t>
  </si>
  <si>
    <t>2016_FrC_INS_REV_D-032</t>
  </si>
  <si>
    <t>2016_FrC_INS_REV_D-047</t>
  </si>
  <si>
    <t>2016_FrC_INS_REV_D-034</t>
  </si>
  <si>
    <t>2016_FrC_INS_REV_D-035</t>
  </si>
  <si>
    <t>2016_FrC_INS_REV_D-048</t>
  </si>
  <si>
    <t>2016_FrC_INS_BAL_D-049</t>
  </si>
  <si>
    <t>2016_FrC_INS_BAL_D-050</t>
  </si>
  <si>
    <t>2016_GC_CA_EXP_D-021</t>
  </si>
  <si>
    <t>2016_GC_CA_EXP_D-022</t>
  </si>
  <si>
    <t>2016_GC_CA_EXP_D-023</t>
  </si>
  <si>
    <t>2016_GC_CA_EXP_D-024</t>
  </si>
  <si>
    <t>2016_GC_CA_EXP_D-025</t>
  </si>
  <si>
    <t>2016_GC_CA_EXP_D-026</t>
  </si>
  <si>
    <t>2016_GC_CA_EXP_D-027</t>
  </si>
  <si>
    <t>2016_GC_CA_EXP_D-028</t>
  </si>
  <si>
    <t>2016_GC_CA_EXP_D-029</t>
  </si>
  <si>
    <t>2016_GC_CA_EXP_D-030</t>
  </si>
  <si>
    <t>2016_GC_CA_EXP_D-031</t>
  </si>
  <si>
    <t>2016_GC_CA_EXP_D-032</t>
  </si>
  <si>
    <t>2016_GC_CA_EXP_D-033</t>
  </si>
  <si>
    <t>2016_GC_CA_EXP_D-034</t>
  </si>
  <si>
    <t>2016_GC_CA_EXP_D-035</t>
  </si>
  <si>
    <t>2016_GC_CA_EXP_D-036</t>
  </si>
  <si>
    <t>2016_GC_CA_REV_D-021</t>
  </si>
  <si>
    <t>2016_GC_CA_REV_D-038</t>
  </si>
  <si>
    <t>2016_GC_CA_REV_D-039</t>
  </si>
  <si>
    <t>2016_GC_CA_REV_D-040</t>
  </si>
  <si>
    <t>2016_GC_CA_REV_D-041</t>
  </si>
  <si>
    <t>2016_GC_CA_REV_D-042</t>
  </si>
  <si>
    <t>2016_GC_CA_REV_D-043</t>
  </si>
  <si>
    <t>2016_GC_CA_REV_D-044</t>
  </si>
  <si>
    <t>2016_GC_CA_REV_D-045</t>
  </si>
  <si>
    <t>2016_GC_CA_REV_D-046</t>
  </si>
  <si>
    <t>2016_GC_CA_REV_D-032</t>
  </si>
  <si>
    <t>2016_GC_CA_REV_D-047</t>
  </si>
  <si>
    <t>2016_GC_CA_REV_D-034</t>
  </si>
  <si>
    <t>2016_GC_CA_REV_D-035</t>
  </si>
  <si>
    <t>2016_GC_CA_REV_D-048</t>
  </si>
  <si>
    <t>2016_GC_CA_BAL_D-049</t>
  </si>
  <si>
    <t>2016_GC_CA_BAL_D-050</t>
  </si>
  <si>
    <t>2016_GC_INS_EXP_D-021</t>
  </si>
  <si>
    <t>2016_GC_INS_EXP_D-022</t>
  </si>
  <si>
    <t>2016_GC_INS_EXP_D-023</t>
  </si>
  <si>
    <t>2016_GC_INS_EXP_D-024</t>
  </si>
  <si>
    <t>2016_GC_INS_EXP_D-025</t>
  </si>
  <si>
    <t>2016_GC_INS_EXP_D-053</t>
  </si>
  <si>
    <t>2016_GC_INS_EXP_D-027</t>
  </si>
  <si>
    <t>2016_GC_INS_EXP_D-028</t>
  </si>
  <si>
    <t>2016_GC_INS_EXP_D-029</t>
  </si>
  <si>
    <t>2016_GC_INS_EXP_D-030</t>
  </si>
  <si>
    <t>2016_GC_INS_EXP_D-031</t>
  </si>
  <si>
    <t>2016_GC_INS_EXP_D-032</t>
  </si>
  <si>
    <t>2016_GC_INS_EXP_D-033</t>
  </si>
  <si>
    <t>2016_GC_INS_EXP_D-034</t>
  </si>
  <si>
    <t>2016_GC_INS_EXP_D-035</t>
  </si>
  <si>
    <t>2016_GC_INS_EXP_D-036</t>
  </si>
  <si>
    <t>2016_GC_INS_REV_D-021</t>
  </si>
  <si>
    <t>2016_GC_INS_REV_D-038</t>
  </si>
  <si>
    <t>2016_GC_INS_REV_D-039</t>
  </si>
  <si>
    <t>2016_GC_INS_REV_D-040</t>
  </si>
  <si>
    <t>2016_GC_INS_REV_D-041</t>
  </si>
  <si>
    <t>2016_GC_INS_REV_D-053</t>
  </si>
  <si>
    <t>2016_GC_INS_REV_D-043</t>
  </si>
  <si>
    <t>2016_GC_INS_REV_D-044</t>
  </si>
  <si>
    <t>2016_GC_INS_REV_D-045</t>
  </si>
  <si>
    <t>2016_GC_INS_REV_D-046</t>
  </si>
  <si>
    <t>2016_GC_INS_REV_D-032</t>
  </si>
  <si>
    <t>2016_GC_INS_REV_D-047</t>
  </si>
  <si>
    <t>2016_GC_INS_REV_D-034</t>
  </si>
  <si>
    <t>2016_GC_INS_REV_D-035</t>
  </si>
  <si>
    <t>2016_GC_INS_REV_D-048</t>
  </si>
  <si>
    <t>2016_GC_INS_BAL_D-049</t>
  </si>
  <si>
    <t>2016_GC_INS_BAL_D-050</t>
  </si>
  <si>
    <t>2016_WR_CA_EXP_D-021</t>
  </si>
  <si>
    <t>2016_WR_CA_EXP_D-022</t>
  </si>
  <si>
    <t>2016_WR_CA_EXP_D-023</t>
  </si>
  <si>
    <t>2016_WR_CA_EXP_D-024</t>
  </si>
  <si>
    <t>2016_WR_CA_EXP_D-025</t>
  </si>
  <si>
    <t>2016_WR_CA_EXP_D-026</t>
  </si>
  <si>
    <t>2016_WR_CA_EXP_D-027</t>
  </si>
  <si>
    <t>2016_WR_CA_EXP_D-028</t>
  </si>
  <si>
    <t>2016_WR_CA_EXP_D-029</t>
  </si>
  <si>
    <t>2016_WR_CA_EXP_D-030</t>
  </si>
  <si>
    <t>2016_WR_CA_EXP_D-031</t>
  </si>
  <si>
    <t>2016_WR_CA_EXP_D-032</t>
  </si>
  <si>
    <t>2016_WR_CA_EXP_D-033</t>
  </si>
  <si>
    <t>2016_WR_CA_EXP_D-034</t>
  </si>
  <si>
    <t>2016_WR_CA_EXP_D-035</t>
  </si>
  <si>
    <t>2016_WR_CA_EXP_D-036</t>
  </si>
  <si>
    <t>2016_WR_CA_REV_D-021</t>
  </si>
  <si>
    <t>2016_WR_CA_REV_D-038</t>
  </si>
  <si>
    <t>2016_WR_CA_REV_D-039</t>
  </si>
  <si>
    <t>2016_WR_CA_REV_D-040</t>
  </si>
  <si>
    <t>2016_WR_CA_REV_D-041</t>
  </si>
  <si>
    <t>2016_WR_CA_REV_D-042</t>
  </si>
  <si>
    <t>2016_WR_CA_REV_D-043</t>
  </si>
  <si>
    <t>2016_WR_CA_REV_D-044</t>
  </si>
  <si>
    <t>2016_WR_CA_REV_D-045</t>
  </si>
  <si>
    <t>2016_WR_CA_REV_D-046</t>
  </si>
  <si>
    <t>2016_WR_CA_REV_D-032</t>
  </si>
  <si>
    <t>2016_WR_CA_REV_D-047</t>
  </si>
  <si>
    <t>2016_WR_CA_REV_D-034</t>
  </si>
  <si>
    <t>2016_WR_CA_REV_D-035</t>
  </si>
  <si>
    <t>2016_WR_CA_REV_D-048</t>
  </si>
  <si>
    <t>2016_WR_CA_BAL_D-049</t>
  </si>
  <si>
    <t>2016_WR_CA_BAL_D-050</t>
  </si>
  <si>
    <t>2016_WR_INS_EXP_D-021</t>
  </si>
  <si>
    <t>2016_WR_INS_EXP_D-022</t>
  </si>
  <si>
    <t>2016_WR_INS_EXP_D-023</t>
  </si>
  <si>
    <t>2016_WR_INS_EXP_D-024</t>
  </si>
  <si>
    <t>2016_WR_INS_EXP_D-025</t>
  </si>
  <si>
    <t>2016_WR_INS_EXP_D-053</t>
  </si>
  <si>
    <t>2016_WR_INS_EXP_D-027</t>
  </si>
  <si>
    <t>2016_WR_INS_EXP_D-028</t>
  </si>
  <si>
    <t>2016_WR_INS_EXP_D-029</t>
  </si>
  <si>
    <t>2016_WR_INS_EXP_D-030</t>
  </si>
  <si>
    <t>2016_WR_INS_EXP_D-031</t>
  </si>
  <si>
    <t>2016_WR_INS_EXP_D-032</t>
  </si>
  <si>
    <t>2016_WR_INS_EXP_D-033</t>
  </si>
  <si>
    <t>2016_WR_INS_EXP_D-034</t>
  </si>
  <si>
    <t>2016_WR_INS_EXP_D-035</t>
  </si>
  <si>
    <t>2016_WR_INS_EXP_D-036</t>
  </si>
  <si>
    <t>2016_WR_INS_REV_D-021</t>
  </si>
  <si>
    <t>2016_WR_INS_REV_D-038</t>
  </si>
  <si>
    <t>2016_WR_INS_REV_D-039</t>
  </si>
  <si>
    <t>2016_WR_INS_REV_D-040</t>
  </si>
  <si>
    <t>2016_WR_INS_REV_D-041</t>
  </si>
  <si>
    <t>2016_WR_INS_REV_D-053</t>
  </si>
  <si>
    <t>2016_WR_INS_REV_D-043</t>
  </si>
  <si>
    <t>2016_WR_INS_REV_D-044</t>
  </si>
  <si>
    <t>2016_WR_INS_REV_D-045</t>
  </si>
  <si>
    <t>2016_WR_INS_REV_D-046</t>
  </si>
  <si>
    <t>2016_WR_INS_REV_D-032</t>
  </si>
  <si>
    <t>2016_WR_INS_REV_D-047</t>
  </si>
  <si>
    <t>2016_WR_INS_REV_D-034</t>
  </si>
  <si>
    <t>2016_WR_INS_REV_D-035</t>
  </si>
  <si>
    <t>2016_WR_INS_REV_D-048</t>
  </si>
  <si>
    <t>2016_WR_INS_BAL_D-049</t>
  </si>
  <si>
    <t>2016_WR_INS_BAL_D-050</t>
  </si>
  <si>
    <t>2016_BCR_CA_EXP_D-021</t>
  </si>
  <si>
    <t>2016_BCR_CA_EXP_D-022</t>
  </si>
  <si>
    <t>2016_BCR_CA_EXP_D-023</t>
  </si>
  <si>
    <t>2016_BCR_CA_EXP_D-024</t>
  </si>
  <si>
    <t>2016_BCR_CA_EXP_D-025</t>
  </si>
  <si>
    <t>2016_BCR_CA_EXP_D-026</t>
  </si>
  <si>
    <t>2016_BCR_CA_EXP_D-027</t>
  </si>
  <si>
    <t>2016_BCR_CA_EXP_D-028</t>
  </si>
  <si>
    <t>2016_BCR_CA_EXP_D-029</t>
  </si>
  <si>
    <t>2016_BCR_CA_EXP_D-030</t>
  </si>
  <si>
    <t>2016_BCR_CA_EXP_D-031</t>
  </si>
  <si>
    <t>2016_BCR_CA_EXP_D-032</t>
  </si>
  <si>
    <t>2016_BCR_CA_EXP_D-033</t>
  </si>
  <si>
    <t>2016_BCR_CA_EXP_D-034</t>
  </si>
  <si>
    <t>2016_BCR_CA_EXP_D-035</t>
  </si>
  <si>
    <t>2016_BCR_CA_EXP_D-036</t>
  </si>
  <si>
    <t>2016_BCR_CA_REV_D-021</t>
  </si>
  <si>
    <t>2016_BCR_CA_REV_D-038</t>
  </si>
  <si>
    <t>2016_BCR_CA_REV_D-039</t>
  </si>
  <si>
    <t>2016_BCR_CA_REV_D-040</t>
  </si>
  <si>
    <t>2016_BCR_CA_REV_D-041</t>
  </si>
  <si>
    <t>2016_BCR_CA_REV_D-042</t>
  </si>
  <si>
    <t>2016_BCR_CA_REV_D-043</t>
  </si>
  <si>
    <t>2016_BCR_CA_REV_D-044</t>
  </si>
  <si>
    <t>2016_BCR_CA_REV_D-045</t>
  </si>
  <si>
    <t>2016_BCR_CA_REV_D-046</t>
  </si>
  <si>
    <t>2016_BCR_CA_REV_D-032</t>
  </si>
  <si>
    <t>2016_BCR_CA_REV_D-047</t>
  </si>
  <si>
    <t>2016_BCR_CA_REV_D-034</t>
  </si>
  <si>
    <t>2016_BCR_CA_REV_D-035</t>
  </si>
  <si>
    <t>2016_BCR_CA_REV_D-048</t>
  </si>
  <si>
    <t>2016_BCR_CA_BAL_D-049</t>
  </si>
  <si>
    <t>2016_BCR_CA_BAL_D-050</t>
  </si>
  <si>
    <t>2016_BCR_INS_EXP_D-021</t>
  </si>
  <si>
    <t>2016_BCR_INS_EXP_D-022</t>
  </si>
  <si>
    <t>2016_BCR_INS_EXP_D-023</t>
  </si>
  <si>
    <t>2016_BCR_INS_EXP_D-024</t>
  </si>
  <si>
    <t>2016_BCR_INS_EXP_D-025</t>
  </si>
  <si>
    <t>2016_BCR_INS_EXP_D-053</t>
  </si>
  <si>
    <t>2016_BCR_INS_EXP_D-027</t>
  </si>
  <si>
    <t>2016_BCR_INS_EXP_D-028</t>
  </si>
  <si>
    <t>2016_BCR_INS_EXP_D-029</t>
  </si>
  <si>
    <t>2016_BCR_INS_EXP_D-030</t>
  </si>
  <si>
    <t>2016_BCR_INS_EXP_D-031</t>
  </si>
  <si>
    <t>2016_BCR_INS_EXP_D-032</t>
  </si>
  <si>
    <t>2016_BCR_INS_EXP_D-033</t>
  </si>
  <si>
    <t>2016_BCR_INS_EXP_D-034</t>
  </si>
  <si>
    <t>2016_BCR_INS_EXP_D-035</t>
  </si>
  <si>
    <t>2016_BCR_INS_EXP_D-036</t>
  </si>
  <si>
    <t>2016_BCR_INS_REV_D-021</t>
  </si>
  <si>
    <t>2016_BCR_INS_REV_D-038</t>
  </si>
  <si>
    <t>2016_BCR_INS_REV_D-039</t>
  </si>
  <si>
    <t>2016_BCR_INS_REV_D-040</t>
  </si>
  <si>
    <t>2016_BCR_INS_REV_D-041</t>
  </si>
  <si>
    <t>2016_BCR_INS_REV_D-053</t>
  </si>
  <si>
    <t>2016_BCR_INS_REV_D-043</t>
  </si>
  <si>
    <t>2016_BCR_INS_REV_D-044</t>
  </si>
  <si>
    <t>2016_BCR_INS_REV_D-045</t>
  </si>
  <si>
    <t>2016_BCR_INS_REV_D-046</t>
  </si>
  <si>
    <t>2016_BCR_INS_REV_D-032</t>
  </si>
  <si>
    <t>2016_BCR_INS_REV_D-047</t>
  </si>
  <si>
    <t>2016_BCR_INS_REV_D-034</t>
  </si>
  <si>
    <t>2016_BCR_INS_REV_D-035</t>
  </si>
  <si>
    <t>2016_BCR_INS_REV_D-048</t>
  </si>
  <si>
    <t>2016_BCR_INS_BAL_D-049</t>
  </si>
  <si>
    <t>2016_BCR_INS_BAL_D-050</t>
  </si>
  <si>
    <t>2016_FrCC_CA_EXP_D-021</t>
  </si>
  <si>
    <t>2016_FrCC_CA_EXP_D-022</t>
  </si>
  <si>
    <t>2016_FrCC_CA_EXP_D-023</t>
  </si>
  <si>
    <t>2016_FrCC_CA_EXP_D-024</t>
  </si>
  <si>
    <t>2016_FrCC_CA_EXP_D-025</t>
  </si>
  <si>
    <t>2016_FrCC_CA_EXP_D-026</t>
  </si>
  <si>
    <t>2016_FrCC_CA_EXP_D-027</t>
  </si>
  <si>
    <t>2016_FrCC_CA_EXP_D-028</t>
  </si>
  <si>
    <t>2016_FrCC_CA_EXP_D-029</t>
  </si>
  <si>
    <t>2016_FrCC_CA_EXP_D-030</t>
  </si>
  <si>
    <t>2016_FrCC_CA_EXP_D-031</t>
  </si>
  <si>
    <t>2016_FrCC_CA_EXP_D-032</t>
  </si>
  <si>
    <t>2016_FrCC_CA_EXP_D-033</t>
  </si>
  <si>
    <t>2016_FrCC_CA_EXP_D-034</t>
  </si>
  <si>
    <t>2016_FrCC_CA_EXP_D-035</t>
  </si>
  <si>
    <t>2016_FrCC_CA_EXP_D-036</t>
  </si>
  <si>
    <t>2016_FrCC_CA_REV_D-021</t>
  </si>
  <si>
    <t>2016_FrCC_CA_REV_D-038</t>
  </si>
  <si>
    <t>2016_FrCC_CA_REV_D-039</t>
  </si>
  <si>
    <t>2016_FrCC_CA_REV_D-040</t>
  </si>
  <si>
    <t>2016_FrCC_CA_REV_D-041</t>
  </si>
  <si>
    <t>2016_FrCC_CA_REV_D-042</t>
  </si>
  <si>
    <t>2016_FrCC_CA_REV_D-043</t>
  </si>
  <si>
    <t>2016_FrCC_CA_REV_D-044</t>
  </si>
  <si>
    <t>2016_FrCC_CA_REV_D-045</t>
  </si>
  <si>
    <t>2016_FrCC_CA_REV_D-046</t>
  </si>
  <si>
    <t>2016_FrCC_CA_REV_D-032</t>
  </si>
  <si>
    <t>2016_FrCC_CA_REV_D-047</t>
  </si>
  <si>
    <t>2016_FrCC_CA_REV_D-034</t>
  </si>
  <si>
    <t>2016_FrCC_CA_REV_D-035</t>
  </si>
  <si>
    <t>2016_FrCC_CA_REV_D-048</t>
  </si>
  <si>
    <t>2016_FrCC_CA_BAL_D-049</t>
  </si>
  <si>
    <t>2016_FrCC_CA_BAL_D-050</t>
  </si>
  <si>
    <t>2016_FrCC_INS_EXP_D-021</t>
  </si>
  <si>
    <t>2016_FrCC_INS_EXP_D-022</t>
  </si>
  <si>
    <t>2016_FrCC_INS_EXP_D-023</t>
  </si>
  <si>
    <t>2016_FrCC_INS_EXP_D-024</t>
  </si>
  <si>
    <t>2016_FrCC_INS_EXP_D-025</t>
  </si>
  <si>
    <t>2016_FrCC_INS_EXP_D-053</t>
  </si>
  <si>
    <t>2016_FrCC_INS_EXP_D-027</t>
  </si>
  <si>
    <t>2016_FrCC_INS_EXP_D-028</t>
  </si>
  <si>
    <t>2016_FrCC_INS_EXP_D-029</t>
  </si>
  <si>
    <t>2016_FrCC_INS_EXP_D-030</t>
  </si>
  <si>
    <t>2016_FrCC_INS_EXP_D-031</t>
  </si>
  <si>
    <t>2016_FrCC_INS_EXP_D-032</t>
  </si>
  <si>
    <t>2016_FrCC_INS_EXP_D-033</t>
  </si>
  <si>
    <t>2016_FrCC_INS_EXP_D-034</t>
  </si>
  <si>
    <t>2016_FrCC_INS_EXP_D-035</t>
  </si>
  <si>
    <t>2016_FrCC_INS_EXP_D-036</t>
  </si>
  <si>
    <t>2016_FrCC_INS_REV_D-021</t>
  </si>
  <si>
    <t>2016_FrCC_INS_REV_D-038</t>
  </si>
  <si>
    <t>2016_FrCC_INS_REV_D-039</t>
  </si>
  <si>
    <t>2016_FrCC_INS_REV_D-040</t>
  </si>
  <si>
    <t>2016_FrCC_INS_REV_D-041</t>
  </si>
  <si>
    <t>2016_FrCC_INS_REV_D-053</t>
  </si>
  <si>
    <t>2016_FrCC_INS_REV_D-043</t>
  </si>
  <si>
    <t>2016_FrCC_INS_REV_D-044</t>
  </si>
  <si>
    <t>2016_FrCC_INS_REV_D-045</t>
  </si>
  <si>
    <t>2016_FrCC_INS_REV_D-046</t>
  </si>
  <si>
    <t>2016_FrCC_INS_REV_D-032</t>
  </si>
  <si>
    <t>2016_FrCC_INS_REV_D-047</t>
  </si>
  <si>
    <t>2016_FrCC_INS_REV_D-034</t>
  </si>
  <si>
    <t>2016_FrCC_INS_REV_D-035</t>
  </si>
  <si>
    <t>2016_FrCC_INS_REV_D-048</t>
  </si>
  <si>
    <t>2016_FrCC_INS_BAL_D-049</t>
  </si>
  <si>
    <t>2016_FrCC_INS_BAL_D-050</t>
  </si>
  <si>
    <t>2016_FlCC_CA_EXP_D-021</t>
  </si>
  <si>
    <t>2016_FlCC_CA_EXP_D-022</t>
  </si>
  <si>
    <t>2016_FlCC_CA_EXP_D-023</t>
  </si>
  <si>
    <t>2016_FlCC_CA_EXP_D-024</t>
  </si>
  <si>
    <t>2016_FlCC_CA_EXP_D-025</t>
  </si>
  <si>
    <t>2016_FlCC_CA_EXP_D-026</t>
  </si>
  <si>
    <t>2016_FlCC_CA_EXP_D-027</t>
  </si>
  <si>
    <t>2016_FlCC_CA_EXP_D-028</t>
  </si>
  <si>
    <t>2016_FlCC_CA_EXP_D-029</t>
  </si>
  <si>
    <t>2016_FlCC_CA_EXP_D-030</t>
  </si>
  <si>
    <t>2016_FlCC_CA_EXP_D-031</t>
  </si>
  <si>
    <t>2016_FlCC_CA_EXP_D-032</t>
  </si>
  <si>
    <t>2016_FlCC_CA_EXP_D-033</t>
  </si>
  <si>
    <t>2016_FlCC_CA_EXP_D-034</t>
  </si>
  <si>
    <t>2016_FlCC_CA_EXP_D-035</t>
  </si>
  <si>
    <t>2016_FlCC_CA_EXP_D-036</t>
  </si>
  <si>
    <t>2016_FlCC_CA_REV_D-021</t>
  </si>
  <si>
    <t>2016_FlCC_CA_REV_D-038</t>
  </si>
  <si>
    <t>2016_FlCC_CA_REV_D-039</t>
  </si>
  <si>
    <t>2016_FlCC_CA_REV_D-040</t>
  </si>
  <si>
    <t>2016_FlCC_CA_REV_D-041</t>
  </si>
  <si>
    <t>2016_FlCC_CA_REV_D-042</t>
  </si>
  <si>
    <t>2016_FlCC_CA_REV_D-043</t>
  </si>
  <si>
    <t>2016_FlCC_CA_REV_D-044</t>
  </si>
  <si>
    <t>2016_FlCC_CA_REV_D-045</t>
  </si>
  <si>
    <t>2016_FlCC_CA_REV_D-046</t>
  </si>
  <si>
    <t>2016_FlCC_CA_REV_D-032</t>
  </si>
  <si>
    <t>2016_FlCC_CA_REV_D-047</t>
  </si>
  <si>
    <t>2016_FlCC_CA_REV_D-034</t>
  </si>
  <si>
    <t>2016_FlCC_CA_REV_D-035</t>
  </si>
  <si>
    <t>2016_FlCC_CA_REV_D-048</t>
  </si>
  <si>
    <t>2016_FlCC_CA_BAL_D-049</t>
  </si>
  <si>
    <t>2016_FlCC_CA_BAL_D-050</t>
  </si>
  <si>
    <t>2016_FlCC_INS_EXP_D-021</t>
  </si>
  <si>
    <t>2016_FlCC_INS_EXP_D-022</t>
  </si>
  <si>
    <t>2016_FlCC_INS_EXP_D-023</t>
  </si>
  <si>
    <t>2016_FlCC_INS_EXP_D-024</t>
  </si>
  <si>
    <t>2016_FlCC_INS_EXP_D-025</t>
  </si>
  <si>
    <t>2016_FlCC_INS_EXP_D-053</t>
  </si>
  <si>
    <t>2016_FlCC_INS_EXP_D-027</t>
  </si>
  <si>
    <t>2016_FlCC_INS_EXP_D-028</t>
  </si>
  <si>
    <t>2016_FlCC_INS_EXP_D-029</t>
  </si>
  <si>
    <t>2016_FlCC_INS_EXP_D-030</t>
  </si>
  <si>
    <t>2016_FlCC_INS_EXP_D-031</t>
  </si>
  <si>
    <t>2016_FlCC_INS_EXP_D-032</t>
  </si>
  <si>
    <t>2016_FlCC_INS_EXP_D-033</t>
  </si>
  <si>
    <t>2016_FlCC_INS_EXP_D-034</t>
  </si>
  <si>
    <t>2016_FlCC_INS_EXP_D-035</t>
  </si>
  <si>
    <t>2016_FlCC_INS_EXP_D-036</t>
  </si>
  <si>
    <t>2016_FlCC_INS_REV_D-021</t>
  </si>
  <si>
    <t>2016_FlCC_INS_REV_D-038</t>
  </si>
  <si>
    <t>2016_FlCC_INS_REV_D-039</t>
  </si>
  <si>
    <t>2016_FlCC_INS_REV_D-040</t>
  </si>
  <si>
    <t>2016_FlCC_INS_REV_D-041</t>
  </si>
  <si>
    <t>2016_FlCC_INS_REV_D-053</t>
  </si>
  <si>
    <t>2016_FlCC_INS_REV_D-043</t>
  </si>
  <si>
    <t>2016_FlCC_INS_REV_D-044</t>
  </si>
  <si>
    <t>2016_FlCC_INS_REV_D-045</t>
  </si>
  <si>
    <t>2016_FlCC_INS_REV_D-046</t>
  </si>
  <si>
    <t>2016_FlCC_INS_REV_D-032</t>
  </si>
  <si>
    <t>2016_FlCC_INS_REV_D-047</t>
  </si>
  <si>
    <t>2016_FlCC_INS_REV_D-034</t>
  </si>
  <si>
    <t>2016_FlCC_INS_REV_D-035</t>
  </si>
  <si>
    <t>2016_FlCC_INS_REV_D-048</t>
  </si>
  <si>
    <t>2016_FlCC_INS_BAL_D-049</t>
  </si>
  <si>
    <t>2016_FlCC_INS_BAL_D-050</t>
  </si>
  <si>
    <t>2016_CCC_CA_EXP_D-021</t>
  </si>
  <si>
    <t>2016_CCC_CA_EXP_D-022</t>
  </si>
  <si>
    <t>2016_CCC_CA_EXP_D-023</t>
  </si>
  <si>
    <t>2016_CCC_CA_EXP_D-024</t>
  </si>
  <si>
    <t>2016_CCC_CA_EXP_D-025</t>
  </si>
  <si>
    <t>2016_CCC_CA_EXP_D-026</t>
  </si>
  <si>
    <t>2016_CCC_CA_EXP_D-027</t>
  </si>
  <si>
    <t>2016_CCC_CA_EXP_D-028</t>
  </si>
  <si>
    <t>2016_CCC_CA_EXP_D-029</t>
  </si>
  <si>
    <t>2016_CCC_CA_EXP_D-030</t>
  </si>
  <si>
    <t>2016_CCC_CA_EXP_D-031</t>
  </si>
  <si>
    <t>2016_CCC_CA_EXP_D-032</t>
  </si>
  <si>
    <t>2016_CCC_CA_EXP_D-033</t>
  </si>
  <si>
    <t>2016_CCC_CA_EXP_D-034</t>
  </si>
  <si>
    <t>2016_CCC_CA_EXP_D-035</t>
  </si>
  <si>
    <t>2016_CCC_CA_EXP_D-036</t>
  </si>
  <si>
    <t>2016_CCC_CA_REV_D-021</t>
  </si>
  <si>
    <t>2016_CCC_CA_REV_D-038</t>
  </si>
  <si>
    <t>2016_CCC_CA_REV_D-039</t>
  </si>
  <si>
    <t>2016_CCC_CA_REV_D-040</t>
  </si>
  <si>
    <t>2016_CCC_CA_REV_D-041</t>
  </si>
  <si>
    <t>2016_CCC_CA_REV_D-042</t>
  </si>
  <si>
    <t>2016_CCC_CA_REV_D-043</t>
  </si>
  <si>
    <t>2016_CCC_CA_REV_D-044</t>
  </si>
  <si>
    <t>2016_CCC_CA_REV_D-045</t>
  </si>
  <si>
    <t>2016_CCC_CA_REV_D-046</t>
  </si>
  <si>
    <t>2016_CCC_CA_REV_D-032</t>
  </si>
  <si>
    <t>2016_CCC_CA_REV_D-047</t>
  </si>
  <si>
    <t>2016_CCC_CA_REV_D-034</t>
  </si>
  <si>
    <t>2016_CCC_CA_REV_D-035</t>
  </si>
  <si>
    <t>2016_CCC_CA_REV_D-048</t>
  </si>
  <si>
    <t>2016_CCC_CA_BAL_D-049</t>
  </si>
  <si>
    <t>2016_CCC_CA_BAL_D-050</t>
  </si>
  <si>
    <t>2016_CCC_INS_EXP_D-021</t>
  </si>
  <si>
    <t>2016_CCC_INS_EXP_D-022</t>
  </si>
  <si>
    <t>2016_CCC_INS_EXP_D-023</t>
  </si>
  <si>
    <t>2016_CCC_INS_EXP_D-024</t>
  </si>
  <si>
    <t>2016_CCC_INS_EXP_D-025</t>
  </si>
  <si>
    <t>2016_CCC_INS_EXP_D-053</t>
  </si>
  <si>
    <t>2016_CCC_INS_EXP_D-027</t>
  </si>
  <si>
    <t>2016_CCC_INS_EXP_D-028</t>
  </si>
  <si>
    <t>2016_CCC_INS_EXP_D-029</t>
  </si>
  <si>
    <t>2016_CCC_INS_EXP_D-030</t>
  </si>
  <si>
    <t>2016_CCC_INS_EXP_D-031</t>
  </si>
  <si>
    <t>2016_CCC_INS_EXP_D-032</t>
  </si>
  <si>
    <t>2016_CCC_INS_EXP_D-033</t>
  </si>
  <si>
    <t>2016_CCC_INS_EXP_D-034</t>
  </si>
  <si>
    <t>2016_CCC_INS_EXP_D-035</t>
  </si>
  <si>
    <t>2016_CCC_INS_EXP_D-036</t>
  </si>
  <si>
    <t>2016_CCC_INS_REV_D-021</t>
  </si>
  <si>
    <t>2016_CCC_INS_REV_D-038</t>
  </si>
  <si>
    <t>2016_CCC_INS_REV_D-039</t>
  </si>
  <si>
    <t>2016_CCC_INS_REV_D-040</t>
  </si>
  <si>
    <t>2016_CCC_INS_REV_D-041</t>
  </si>
  <si>
    <t>2016_CCC_INS_REV_D-053</t>
  </si>
  <si>
    <t>2016_CCC_INS_REV_D-043</t>
  </si>
  <si>
    <t>2016_CCC_INS_REV_D-044</t>
  </si>
  <si>
    <t>2016_CCC_INS_REV_D-045</t>
  </si>
  <si>
    <t>2016_CCC_INS_REV_D-046</t>
  </si>
  <si>
    <t>2016_CCC_INS_REV_D-032</t>
  </si>
  <si>
    <t>2016_CCC_INS_REV_D-047</t>
  </si>
  <si>
    <t>2016_CCC_INS_REV_D-034</t>
  </si>
  <si>
    <t>2016_CCC_INS_REV_D-035</t>
  </si>
  <si>
    <t>2016_CCC_INS_REV_D-048</t>
  </si>
  <si>
    <t>2016_CCC_INS_BAL_D-049</t>
  </si>
  <si>
    <t>2016_CCC_INS_BAL_D-050</t>
  </si>
  <si>
    <t>2014_C-Fl_EXP_D-021</t>
  </si>
  <si>
    <t>2014_C-Fl_EXP_D-022</t>
  </si>
  <si>
    <t>2014_C-Fl_EXP_D-023</t>
  </si>
  <si>
    <t>2014_C-Fl_EXP_D-024</t>
  </si>
  <si>
    <t>2014_C-Fl_EXP_D-025</t>
  </si>
  <si>
    <t>2014_C-Fl_EXP_D-031</t>
  </si>
  <si>
    <t>2014_C-Fl_EXP_D-032</t>
  </si>
  <si>
    <t>2014_C-Fl_EXP_D-033</t>
  </si>
  <si>
    <t>2014_C-Fl_EXP_D-034</t>
  </si>
  <si>
    <t>2014_C-Fl_EXP_D-035</t>
  </si>
  <si>
    <t>2014_C-Fl_EXP_D-036</t>
  </si>
  <si>
    <t>2014_C-Fl_REV_D-021</t>
  </si>
  <si>
    <t>2014_C-Fl_REV_D-038</t>
  </si>
  <si>
    <t>2014_C-Fl_REV_D-039</t>
  </si>
  <si>
    <t>2014_C-Fl_REV_D-040</t>
  </si>
  <si>
    <t>2014_C-Fl_REV_D-041</t>
  </si>
  <si>
    <t>2014_C-Fl_REV_D-046</t>
  </si>
  <si>
    <t>2014_C-Fl_REV_D-032</t>
  </si>
  <si>
    <t>2014_C-Fl_REV_D-047</t>
  </si>
  <si>
    <t>2014_C-Fl_REV_D-034</t>
  </si>
  <si>
    <t>2014_C-Fl_REV_D-035</t>
  </si>
  <si>
    <t>2014_C-Fl_REV_D-048</t>
  </si>
  <si>
    <t>2014_C-Fl_BAL_D-049</t>
  </si>
  <si>
    <t>2014_C-Fl_BAL_D-050</t>
  </si>
  <si>
    <t>2014_C-W_EXP_D-021</t>
  </si>
  <si>
    <t>2014_C-W_EXP_D-022</t>
  </si>
  <si>
    <t>2014_C-W_EXP_D-023</t>
  </si>
  <si>
    <t>2014_C-W_EXP_D-024</t>
  </si>
  <si>
    <t>2014_C-W_EXP_D-025</t>
  </si>
  <si>
    <t>2014_C-W_EXP_D-031</t>
  </si>
  <si>
    <t>2014_C-W_EXP_D-032</t>
  </si>
  <si>
    <t>2014_C-W_EXP_D-033</t>
  </si>
  <si>
    <t>2014_C-W_EXP_D-034</t>
  </si>
  <si>
    <t>2014_C-W_EXP_D-035</t>
  </si>
  <si>
    <t>2014_C-W_EXP_D-036</t>
  </si>
  <si>
    <t>2014_C-W_REV_D-021</t>
  </si>
  <si>
    <t>2014_C-W_REV_D-038</t>
  </si>
  <si>
    <t>2014_C-W_REV_D-039</t>
  </si>
  <si>
    <t>2014_C-W_REV_D-040</t>
  </si>
  <si>
    <t>2014_C-W_REV_D-041</t>
  </si>
  <si>
    <t>2014_C-W_REV_D-046</t>
  </si>
  <si>
    <t>2014_C-W_REV_D-032</t>
  </si>
  <si>
    <t>2014_C-W_REV_D-047</t>
  </si>
  <si>
    <t>2014_C-W_REV_D-034</t>
  </si>
  <si>
    <t>2014_C-W_REV_D-035</t>
  </si>
  <si>
    <t>2014_C-W_REV_D-048</t>
  </si>
  <si>
    <t>2014_C-W_BAL_D-049</t>
  </si>
  <si>
    <t>2014_C-W_BAL_D-050</t>
  </si>
  <si>
    <t>2014_C-B_EXP_D-021</t>
  </si>
  <si>
    <t>2014_C-B_EXP_D-022</t>
  </si>
  <si>
    <t>2014_C-B_EXP_D-023</t>
  </si>
  <si>
    <t>2014_C-B_EXP_D-024</t>
  </si>
  <si>
    <t>2014_C-B_EXP_D-025</t>
  </si>
  <si>
    <t>2014_C-B_EXP_D-031</t>
  </si>
  <si>
    <t>2014_C-B_EXP_D-032</t>
  </si>
  <si>
    <t>2014_C-B_EXP_D-033</t>
  </si>
  <si>
    <t>2014_C-B_EXP_D-034</t>
  </si>
  <si>
    <t>2014_C-B_EXP_D-035</t>
  </si>
  <si>
    <t>2014_C-B_EXP_D-036</t>
  </si>
  <si>
    <t>2014_C-B_REV_D-021</t>
  </si>
  <si>
    <t>2014_C-B_REV_D-038</t>
  </si>
  <si>
    <t>2014_C-B_REV_D-039</t>
  </si>
  <si>
    <t>2014_C-B_REV_D-040</t>
  </si>
  <si>
    <t>2014_C-B_REV_D-041</t>
  </si>
  <si>
    <t>2014_C-B_REV_D-046</t>
  </si>
  <si>
    <t>2014_C-B_REV_D-032</t>
  </si>
  <si>
    <t>2014_C-B_REV_D-047</t>
  </si>
  <si>
    <t>2014_C-B_REV_D-034</t>
  </si>
  <si>
    <t>2014_C-B_REV_D-035</t>
  </si>
  <si>
    <t>2014_C-B_REV_D-048</t>
  </si>
  <si>
    <t>2014_C-B_BAL_D-049</t>
  </si>
  <si>
    <t>2014_C-B_BAL_D-050</t>
  </si>
  <si>
    <t>2014_C-G_EXP_D-021</t>
  </si>
  <si>
    <t>2014_C-G_EXP_D-022</t>
  </si>
  <si>
    <t>2014_C-G_EXP_D-023</t>
  </si>
  <si>
    <t>2014_C-G_EXP_D-024</t>
  </si>
  <si>
    <t>2014_C-G_EXP_D-025</t>
  </si>
  <si>
    <t>2014_C-G_EXP_D-031</t>
  </si>
  <si>
    <t>2014_C-G_EXP_D-032</t>
  </si>
  <si>
    <t>2014_C-G_EXP_D-033</t>
  </si>
  <si>
    <t>2014_C-G_EXP_D-034</t>
  </si>
  <si>
    <t>2014_C-G_EXP_D-035</t>
  </si>
  <si>
    <t>2014_C-G_EXP_D-036</t>
  </si>
  <si>
    <t>2014_C-G_REV_D-021</t>
  </si>
  <si>
    <t>2014_C-G_REV_D-038</t>
  </si>
  <si>
    <t>2014_C-G_REV_D-039</t>
  </si>
  <si>
    <t>2014_C-G_REV_D-040</t>
  </si>
  <si>
    <t>2014_C-G_REV_D-041</t>
  </si>
  <si>
    <t>2014_C-G_REV_D-046</t>
  </si>
  <si>
    <t>2014_C-G_REV_D-032</t>
  </si>
  <si>
    <t>2014_C-G_REV_D-047</t>
  </si>
  <si>
    <t>2014_C-G_REV_D-034</t>
  </si>
  <si>
    <t>2014_C-G_REV_D-035</t>
  </si>
  <si>
    <t>2014_C-G_REV_D-048</t>
  </si>
  <si>
    <t>2014_C-G_BAL_D-049</t>
  </si>
  <si>
    <t>2014_C-G_BAL_D-050</t>
  </si>
  <si>
    <t>2014_P-Fl_EXP_D-021</t>
  </si>
  <si>
    <t>2014_P-Fl_EXP_D-022</t>
  </si>
  <si>
    <t>2014_P-Fl_EXP_D-023</t>
  </si>
  <si>
    <t>2014_P-Fl_EXP_D-024</t>
  </si>
  <si>
    <t>2014_P-Fl_EXP_D-025</t>
  </si>
  <si>
    <t>2014_P-Fl_EXP_D-031</t>
  </si>
  <si>
    <t>2014_P-Fl_EXP_D-032</t>
  </si>
  <si>
    <t>2014_P-Fl_EXP_D-033</t>
  </si>
  <si>
    <t>2014_P-Fl_EXP_D-034</t>
  </si>
  <si>
    <t>2014_P-Fl_EXP_D-035</t>
  </si>
  <si>
    <t>2014_P-Fl_EXP_D-036</t>
  </si>
  <si>
    <t>2014_P-Fl_REV_D-021</t>
  </si>
  <si>
    <t>2014_P-Fl_REV_D-038</t>
  </si>
  <si>
    <t>2014_P-Fl_REV_D-039</t>
  </si>
  <si>
    <t>2014_P-Fl_REV_D-040</t>
  </si>
  <si>
    <t>2014_P-Fl_REV_D-041</t>
  </si>
  <si>
    <t>2014_P-Fl_REV_D-046</t>
  </si>
  <si>
    <t>2014_P-Fl_REV_D-032</t>
  </si>
  <si>
    <t>2014_P-Fl_REV_D-047</t>
  </si>
  <si>
    <t>2014_P-Fl_REV_D-034</t>
  </si>
  <si>
    <t>2014_P-Fl_REV_D-035</t>
  </si>
  <si>
    <t>2014_P-Fl_REV_D-048</t>
  </si>
  <si>
    <t>2014_P-Fl_BAL_D-049</t>
  </si>
  <si>
    <t>2014_P-Fl_BAL_D-050</t>
  </si>
  <si>
    <t>2014_P-W_EXP_D-021</t>
  </si>
  <si>
    <t>2014_P-W_EXP_D-022</t>
  </si>
  <si>
    <t>2014_P-W_EXP_D-023</t>
  </si>
  <si>
    <t>2014_P-W_EXP_D-024</t>
  </si>
  <si>
    <t>2014_P-W_EXP_D-025</t>
  </si>
  <si>
    <t>2014_P-W_EXP_D-031</t>
  </si>
  <si>
    <t>2014_P-W_EXP_D-032</t>
  </si>
  <si>
    <t>2014_P-W_EXP_D-033</t>
  </si>
  <si>
    <t>2014_P-W_EXP_D-034</t>
  </si>
  <si>
    <t>2014_P-W_EXP_D-035</t>
  </si>
  <si>
    <t>2014_P-W_EXP_D-036</t>
  </si>
  <si>
    <t>2014_P-W_REV_D-021</t>
  </si>
  <si>
    <t>2014_P-W_REV_D-038</t>
  </si>
  <si>
    <t>2014_P-W_REV_D-039</t>
  </si>
  <si>
    <t>2014_P-W_REV_D-040</t>
  </si>
  <si>
    <t>2014_P-W_REV_D-041</t>
  </si>
  <si>
    <t>2014_P-W_REV_D-046</t>
  </si>
  <si>
    <t>2014_P-W_REV_D-032</t>
  </si>
  <si>
    <t>2014_P-W_REV_D-047</t>
  </si>
  <si>
    <t>2014_P-W_REV_D-034</t>
  </si>
  <si>
    <t>2014_P-W_REV_D-035</t>
  </si>
  <si>
    <t>2014_P-W_REV_D-048</t>
  </si>
  <si>
    <t>2014_P-W_BAL_D-049</t>
  </si>
  <si>
    <t>2014_P-W_BAL_D-050</t>
  </si>
  <si>
    <t>2014_PSWC-Fl_EXP_D-021</t>
  </si>
  <si>
    <t>2014_PSWC-Fl_EXP_D-022</t>
  </si>
  <si>
    <t>2014_PSWC-Fl_EXP_D-023</t>
  </si>
  <si>
    <t>2014_PSWC-Fl_EXP_D-024</t>
  </si>
  <si>
    <t>2014_PSWC-Fl_EXP_D-025</t>
  </si>
  <si>
    <t>2014_PSWC-Fl_EXP_D-031</t>
  </si>
  <si>
    <t>2014_PSWC-Fl_EXP_D-032</t>
  </si>
  <si>
    <t>2014_PSWC-Fl_EXP_D-033</t>
  </si>
  <si>
    <t>2014_PSWC-Fl_EXP_D-034</t>
  </si>
  <si>
    <t>2014_PSWC-Fl_EXP_D-035</t>
  </si>
  <si>
    <t>2014_PSWC-Fl_EXP_D-036</t>
  </si>
  <si>
    <t>2014_PSWC-Fl_REV_D-021</t>
  </si>
  <si>
    <t>2014_PSWC-Fl_REV_D-038</t>
  </si>
  <si>
    <t>2014_PSWC-Fl_REV_D-039</t>
  </si>
  <si>
    <t>2014_PSWC-Fl_REV_D-040</t>
  </si>
  <si>
    <t>2014_PSWC-Fl_REV_D-041</t>
  </si>
  <si>
    <t>2014_PSWC-Fl_REV_D-046</t>
  </si>
  <si>
    <t>2014_PSWC-Fl_REV_D-032</t>
  </si>
  <si>
    <t>2014_PSWC-Fl_REV_D-047</t>
  </si>
  <si>
    <t>2014_PSWC-Fl_REV_D-034</t>
  </si>
  <si>
    <t>2014_PSWC-Fl_REV_D-035</t>
  </si>
  <si>
    <t>2014_PSWC-Fl_REV_D-048</t>
  </si>
  <si>
    <t>2014_PSWC-Fl_BAL_D-049</t>
  </si>
  <si>
    <t>2014_PSWC-Fl_BAL_D-050</t>
  </si>
  <si>
    <t>2014_PSWC-W_EXP_D-021</t>
  </si>
  <si>
    <t>2014_PSWC-W_EXP_D-022</t>
  </si>
  <si>
    <t>2014_PSWC-W_EXP_D-023</t>
  </si>
  <si>
    <t>2014_PSWC-W_EXP_D-024</t>
  </si>
  <si>
    <t>2014_PSWC-W_EXP_D-025</t>
  </si>
  <si>
    <t>2014_PSWC-W_EXP_D-031</t>
  </si>
  <si>
    <t>2014_PSWC-W_EXP_D-032</t>
  </si>
  <si>
    <t>2014_PSWC-W_EXP_D-033</t>
  </si>
  <si>
    <t>2014_PSWC-W_EXP_D-034</t>
  </si>
  <si>
    <t>2014_PSWC-W_EXP_D-035</t>
  </si>
  <si>
    <t>2014_PSWC-W_EXP_D-036</t>
  </si>
  <si>
    <t>2014_PSWC-W_REV_D-021</t>
  </si>
  <si>
    <t>2014_PSWC-W_REV_D-038</t>
  </si>
  <si>
    <t>2014_PSWC-W_REV_D-039</t>
  </si>
  <si>
    <t>2014_PSWC-W_REV_D-040</t>
  </si>
  <si>
    <t>2014_PSWC-W_REV_D-041</t>
  </si>
  <si>
    <t>2014_PSWC-W_REV_D-046</t>
  </si>
  <si>
    <t>2014_PSWC-W_REV_D-032</t>
  </si>
  <si>
    <t>2014_PSWC-W_REV_D-047</t>
  </si>
  <si>
    <t>2014_PSWC-W_REV_D-034</t>
  </si>
  <si>
    <t>2014_PSWC-W_REV_D-035</t>
  </si>
  <si>
    <t>2014_PSWC-W_REV_D-048</t>
  </si>
  <si>
    <t>2014_PSWC-W_BAL_D-049</t>
  </si>
  <si>
    <t>2014_PSWC-W_BAL_D-050</t>
  </si>
  <si>
    <t>2014_PSWC-B_EXP_D-021</t>
  </si>
  <si>
    <t>2014_PSWC-B_EXP_D-022</t>
  </si>
  <si>
    <t>2014_PSWC-B_EXP_D-023</t>
  </si>
  <si>
    <t>2014_PSWC-B_EXP_D-024</t>
  </si>
  <si>
    <t>2014_PSWC-B_EXP_D-025</t>
  </si>
  <si>
    <t>2014_PSWC-B_EXP_D-031</t>
  </si>
  <si>
    <t>2014_PSWC-B_EXP_D-032</t>
  </si>
  <si>
    <t>2014_PSWC-B_EXP_D-033</t>
  </si>
  <si>
    <t>2014_PSWC-B_EXP_D-034</t>
  </si>
  <si>
    <t>2014_PSWC-B_EXP_D-035</t>
  </si>
  <si>
    <t>2014_PSWC-B_EXP_D-036</t>
  </si>
  <si>
    <t>2014_PSWC-B_REV_D-021</t>
  </si>
  <si>
    <t>2014_PSWC-B_REV_D-038</t>
  </si>
  <si>
    <t>2014_PSWC-B_REV_D-039</t>
  </si>
  <si>
    <t>2014_PSWC-B_REV_D-040</t>
  </si>
  <si>
    <t>2014_PSWC-B_REV_D-041</t>
  </si>
  <si>
    <t>2014_PSWC-B_REV_D-046</t>
  </si>
  <si>
    <t>2014_PSWC-B_REV_D-032</t>
  </si>
  <si>
    <t>2014_PSWC-B_REV_D-047</t>
  </si>
  <si>
    <t>2014_PSWC-B_REV_D-034</t>
  </si>
  <si>
    <t>2014_PSWC-B_REV_D-035</t>
  </si>
  <si>
    <t>2014_PSWC-B_REV_D-048</t>
  </si>
  <si>
    <t>2014_PSWC-B_BAL_D-049</t>
  </si>
  <si>
    <t>2014_PSWC-B_BAL_D-050</t>
  </si>
  <si>
    <t>2014_PSWC-G_EXP_D-021</t>
  </si>
  <si>
    <t>2014_PSWC-G_EXP_D-022</t>
  </si>
  <si>
    <t>2014_PSWC-G_EXP_D-023</t>
  </si>
  <si>
    <t>2014_PSWC-G_EXP_D-024</t>
  </si>
  <si>
    <t>2014_PSWC-G_EXP_D-025</t>
  </si>
  <si>
    <t>2014_PSWC-G_EXP_D-031</t>
  </si>
  <si>
    <t>2014_PSWC-G_EXP_D-032</t>
  </si>
  <si>
    <t>2014_PSWC-G_EXP_D-033</t>
  </si>
  <si>
    <t>2014_PSWC-G_EXP_D-034</t>
  </si>
  <si>
    <t>2014_PSWC-G_EXP_D-035</t>
  </si>
  <si>
    <t>2014_PSWC-G_EXP_D-036</t>
  </si>
  <si>
    <t>2014_PSWC-G_REV_D-021</t>
  </si>
  <si>
    <t>2014_PSWC-G_REV_D-038</t>
  </si>
  <si>
    <t>2014_PSWC-G_REV_D-039</t>
  </si>
  <si>
    <t>2014_PSWC-G_REV_D-040</t>
  </si>
  <si>
    <t>2014_PSWC-G_REV_D-041</t>
  </si>
  <si>
    <t>2014_PSWC-G_REV_D-046</t>
  </si>
  <si>
    <t>2014_PSWC-G_REV_D-032</t>
  </si>
  <si>
    <t>2014_PSWC-G_REV_D-047</t>
  </si>
  <si>
    <t>2014_PSWC-G_REV_D-034</t>
  </si>
  <si>
    <t>2014_PSWC-G_REV_D-035</t>
  </si>
  <si>
    <t>2014_PSWC-G_REV_D-048</t>
  </si>
  <si>
    <t>2014_PSWC-G_BAL_D-049</t>
  </si>
  <si>
    <t>2014_PSWC-G_BAL_D-050</t>
  </si>
  <si>
    <t>2015_C-Fl_EXP_D-021</t>
  </si>
  <si>
    <t>2015_C-Fl_EXP_D-022</t>
  </si>
  <si>
    <t>2015_C-Fl_EXP_D-023</t>
  </si>
  <si>
    <t>2015_C-Fl_EXP_D-024</t>
  </si>
  <si>
    <t>2015_C-Fl_EXP_D-025</t>
  </si>
  <si>
    <t>2015_C-Fl_EXP_D-031</t>
  </si>
  <si>
    <t>2015_C-Fl_EXP_D-032</t>
  </si>
  <si>
    <t>2015_C-Fl_EXP_D-033</t>
  </si>
  <si>
    <t>2015_C-Fl_EXP_D-034</t>
  </si>
  <si>
    <t>2015_C-Fl_EXP_D-035</t>
  </si>
  <si>
    <t>2015_C-Fl_EXP_D-036</t>
  </si>
  <si>
    <t>2015_C-Fl_REV_D-021</t>
  </si>
  <si>
    <t>2015_C-Fl_REV_D-038</t>
  </si>
  <si>
    <t>2015_C-Fl_REV_D-039</t>
  </si>
  <si>
    <t>2015_C-Fl_REV_D-040</t>
  </si>
  <si>
    <t>2015_C-Fl_REV_D-041</t>
  </si>
  <si>
    <t>2015_C-Fl_REV_D-046</t>
  </si>
  <si>
    <t>2015_C-Fl_REV_D-032</t>
  </si>
  <si>
    <t>2015_C-Fl_REV_D-047</t>
  </si>
  <si>
    <t>2015_C-Fl_REV_D-034</t>
  </si>
  <si>
    <t>2015_C-Fl_REV_D-035</t>
  </si>
  <si>
    <t>2015_C-Fl_REV_D-048</t>
  </si>
  <si>
    <t>2015_C-Fl_BAL_D-049</t>
  </si>
  <si>
    <t>2015_C-Fl_BAL_D-050</t>
  </si>
  <si>
    <t>2015_C-W_EXP_D-021</t>
  </si>
  <si>
    <t>2015_C-W_EXP_D-022</t>
  </si>
  <si>
    <t>2015_C-W_EXP_D-023</t>
  </si>
  <si>
    <t>2015_C-W_EXP_D-024</t>
  </si>
  <si>
    <t>2015_C-W_EXP_D-025</t>
  </si>
  <si>
    <t>2015_C-W_EXP_D-031</t>
  </si>
  <si>
    <t>2015_C-W_EXP_D-032</t>
  </si>
  <si>
    <t>2015_C-W_EXP_D-033</t>
  </si>
  <si>
    <t>2015_C-W_EXP_D-034</t>
  </si>
  <si>
    <t>2015_C-W_EXP_D-035</t>
  </si>
  <si>
    <t>2015_C-W_EXP_D-036</t>
  </si>
  <si>
    <t>2015_C-W_REV_D-021</t>
  </si>
  <si>
    <t>2015_C-W_REV_D-038</t>
  </si>
  <si>
    <t>2015_C-W_REV_D-039</t>
  </si>
  <si>
    <t>2015_C-W_REV_D-040</t>
  </si>
  <si>
    <t>2015_C-W_REV_D-041</t>
  </si>
  <si>
    <t>2015_C-W_REV_D-046</t>
  </si>
  <si>
    <t>2015_C-W_REV_D-032</t>
  </si>
  <si>
    <t>2015_C-W_REV_D-047</t>
  </si>
  <si>
    <t>2015_C-W_REV_D-034</t>
  </si>
  <si>
    <t>2015_C-W_REV_D-035</t>
  </si>
  <si>
    <t>2015_C-W_REV_D-048</t>
  </si>
  <si>
    <t>2015_C-W_BAL_D-049</t>
  </si>
  <si>
    <t>2015_C-W_BAL_D-050</t>
  </si>
  <si>
    <t>2015_C-B_EXP_D-021</t>
  </si>
  <si>
    <t>2015_C-B_EXP_D-022</t>
  </si>
  <si>
    <t>2015_C-B_EXP_D-023</t>
  </si>
  <si>
    <t>2015_C-B_EXP_D-024</t>
  </si>
  <si>
    <t>2015_C-B_EXP_D-025</t>
  </si>
  <si>
    <t>2015_C-B_EXP_D-031</t>
  </si>
  <si>
    <t>2015_C-B_EXP_D-032</t>
  </si>
  <si>
    <t>2015_C-B_EXP_D-033</t>
  </si>
  <si>
    <t>2015_C-B_EXP_D-034</t>
  </si>
  <si>
    <t>2015_C-B_EXP_D-035</t>
  </si>
  <si>
    <t>2015_C-B_EXP_D-036</t>
  </si>
  <si>
    <t>2015_C-B_REV_D-021</t>
  </si>
  <si>
    <t>2015_C-B_REV_D-038</t>
  </si>
  <si>
    <t>2015_C-B_REV_D-039</t>
  </si>
  <si>
    <t>2015_C-B_REV_D-040</t>
  </si>
  <si>
    <t>2015_C-B_REV_D-041</t>
  </si>
  <si>
    <t>2015_C-B_REV_D-046</t>
  </si>
  <si>
    <t>2015_C-B_REV_D-032</t>
  </si>
  <si>
    <t>2015_C-B_REV_D-047</t>
  </si>
  <si>
    <t>2015_C-B_REV_D-034</t>
  </si>
  <si>
    <t>2015_C-B_REV_D-035</t>
  </si>
  <si>
    <t>2015_C-B_REV_D-048</t>
  </si>
  <si>
    <t>2015_C-B_BAL_D-049</t>
  </si>
  <si>
    <t>2015_C-B_BAL_D-050</t>
  </si>
  <si>
    <t>2015_C-G_EXP_D-021</t>
  </si>
  <si>
    <t>2015_C-G_EXP_D-022</t>
  </si>
  <si>
    <t>2015_C-G_EXP_D-023</t>
  </si>
  <si>
    <t>2015_C-G_EXP_D-024</t>
  </si>
  <si>
    <t>2015_C-G_EXP_D-025</t>
  </si>
  <si>
    <t>2015_C-G_EXP_D-031</t>
  </si>
  <si>
    <t>2015_C-G_EXP_D-032</t>
  </si>
  <si>
    <t>2015_C-G_EXP_D-033</t>
  </si>
  <si>
    <t>2015_C-G_EXP_D-034</t>
  </si>
  <si>
    <t>2015_C-G_EXP_D-035</t>
  </si>
  <si>
    <t>2015_C-G_EXP_D-036</t>
  </si>
  <si>
    <t>2015_C-G_REV_D-021</t>
  </si>
  <si>
    <t>2015_C-G_REV_D-038</t>
  </si>
  <si>
    <t>2015_C-G_REV_D-039</t>
  </si>
  <si>
    <t>2015_C-G_REV_D-040</t>
  </si>
  <si>
    <t>2015_C-G_REV_D-041</t>
  </si>
  <si>
    <t>2015_C-G_REV_D-046</t>
  </si>
  <si>
    <t>2015_C-G_REV_D-032</t>
  </si>
  <si>
    <t>2015_C-G_REV_D-047</t>
  </si>
  <si>
    <t>2015_C-G_REV_D-034</t>
  </si>
  <si>
    <t>2015_C-G_REV_D-035</t>
  </si>
  <si>
    <t>2015_C-G_REV_D-048</t>
  </si>
  <si>
    <t>2015_C-G_BAL_D-049</t>
  </si>
  <si>
    <t>2015_C-G_BAL_D-050</t>
  </si>
  <si>
    <t>2015_P-Fl_EXP_D-021</t>
  </si>
  <si>
    <t>2015_P-Fl_EXP_D-022</t>
  </si>
  <si>
    <t>2015_P-Fl_EXP_D-023</t>
  </si>
  <si>
    <t>2015_P-Fl_EXP_D-024</t>
  </si>
  <si>
    <t>2015_P-Fl_EXP_D-025</t>
  </si>
  <si>
    <t>2015_P-Fl_EXP_D-031</t>
  </si>
  <si>
    <t>2015_P-Fl_EXP_D-032</t>
  </si>
  <si>
    <t>2015_P-Fl_EXP_D-033</t>
  </si>
  <si>
    <t>2015_P-Fl_EXP_D-034</t>
  </si>
  <si>
    <t>2015_P-Fl_EXP_D-035</t>
  </si>
  <si>
    <t>2015_P-Fl_EXP_D-036</t>
  </si>
  <si>
    <t>2015_P-Fl_REV_D-021</t>
  </si>
  <si>
    <t>2015_P-Fl_REV_D-038</t>
  </si>
  <si>
    <t>2015_P-Fl_REV_D-039</t>
  </si>
  <si>
    <t>2015_P-Fl_REV_D-040</t>
  </si>
  <si>
    <t>2015_P-Fl_REV_D-041</t>
  </si>
  <si>
    <t>2015_P-Fl_REV_D-046</t>
  </si>
  <si>
    <t>2015_P-Fl_REV_D-032</t>
  </si>
  <si>
    <t>2015_P-Fl_REV_D-047</t>
  </si>
  <si>
    <t>2015_P-Fl_REV_D-034</t>
  </si>
  <si>
    <t>2015_P-Fl_REV_D-035</t>
  </si>
  <si>
    <t>2015_P-Fl_REV_D-048</t>
  </si>
  <si>
    <t>2015_P-Fl_BAL_D-049</t>
  </si>
  <si>
    <t>2015_P-Fl_BAL_D-050</t>
  </si>
  <si>
    <t>2015_P-W_EXP_D-021</t>
  </si>
  <si>
    <t>2015_P-W_EXP_D-022</t>
  </si>
  <si>
    <t>2015_P-W_EXP_D-023</t>
  </si>
  <si>
    <t>2015_P-W_EXP_D-024</t>
  </si>
  <si>
    <t>2015_P-W_EXP_D-025</t>
  </si>
  <si>
    <t>2015_P-W_EXP_D-031</t>
  </si>
  <si>
    <t>2015_P-W_EXP_D-032</t>
  </si>
  <si>
    <t>2015_P-W_EXP_D-033</t>
  </si>
  <si>
    <t>2015_P-W_EXP_D-034</t>
  </si>
  <si>
    <t>2015_P-W_EXP_D-035</t>
  </si>
  <si>
    <t>2015_P-W_EXP_D-036</t>
  </si>
  <si>
    <t>2015_P-W_REV_D-021</t>
  </si>
  <si>
    <t>2015_P-W_REV_D-038</t>
  </si>
  <si>
    <t>2015_P-W_REV_D-039</t>
  </si>
  <si>
    <t>2015_P-W_REV_D-040</t>
  </si>
  <si>
    <t>2015_P-W_REV_D-041</t>
  </si>
  <si>
    <t>2015_P-W_REV_D-046</t>
  </si>
  <si>
    <t>2015_P-W_REV_D-032</t>
  </si>
  <si>
    <t>2015_P-W_REV_D-047</t>
  </si>
  <si>
    <t>2015_P-W_REV_D-034</t>
  </si>
  <si>
    <t>2015_P-W_REV_D-035</t>
  </si>
  <si>
    <t>2015_P-W_REV_D-048</t>
  </si>
  <si>
    <t>2015_P-W_BAL_D-049</t>
  </si>
  <si>
    <t>2015_P-W_BAL_D-050</t>
  </si>
  <si>
    <t>2015_PSWC-Fl_EXP_D-021</t>
  </si>
  <si>
    <t>2015_PSWC-Fl_EXP_D-022</t>
  </si>
  <si>
    <t>2015_PSWC-Fl_EXP_D-023</t>
  </si>
  <si>
    <t>2015_PSWC-Fl_EXP_D-024</t>
  </si>
  <si>
    <t>2015_PSWC-Fl_EXP_D-025</t>
  </si>
  <si>
    <t>2015_PSWC-Fl_EXP_D-031</t>
  </si>
  <si>
    <t>2015_PSWC-Fl_EXP_D-032</t>
  </si>
  <si>
    <t>2015_PSWC-Fl_EXP_D-033</t>
  </si>
  <si>
    <t>2015_PSWC-Fl_EXP_D-034</t>
  </si>
  <si>
    <t>2015_PSWC-Fl_EXP_D-035</t>
  </si>
  <si>
    <t>2015_PSWC-Fl_EXP_D-036</t>
  </si>
  <si>
    <t>2015_PSWC-Fl_REV_D-021</t>
  </si>
  <si>
    <t>2015_PSWC-Fl_REV_D-038</t>
  </si>
  <si>
    <t>2015_PSWC-Fl_REV_D-039</t>
  </si>
  <si>
    <t>2015_PSWC-Fl_REV_D-040</t>
  </si>
  <si>
    <t>2015_PSWC-Fl_REV_D-041</t>
  </si>
  <si>
    <t>2015_PSWC-Fl_REV_D-046</t>
  </si>
  <si>
    <t>2015_PSWC-Fl_REV_D-032</t>
  </si>
  <si>
    <t>2015_PSWC-Fl_REV_D-047</t>
  </si>
  <si>
    <t>2015_PSWC-Fl_REV_D-034</t>
  </si>
  <si>
    <t>2015_PSWC-Fl_REV_D-035</t>
  </si>
  <si>
    <t>2015_PSWC-Fl_REV_D-048</t>
  </si>
  <si>
    <t>2015_PSWC-Fl_BAL_D-049</t>
  </si>
  <si>
    <t>2015_PSWC-Fl_BAL_D-050</t>
  </si>
  <si>
    <t>2015_PSWC-W_EXP_D-021</t>
  </si>
  <si>
    <t>2015_PSWC-W_EXP_D-022</t>
  </si>
  <si>
    <t>2015_PSWC-W_EXP_D-023</t>
  </si>
  <si>
    <t>2015_PSWC-W_EXP_D-024</t>
  </si>
  <si>
    <t>2015_PSWC-W_EXP_D-025</t>
  </si>
  <si>
    <t>2015_PSWC-W_EXP_D-031</t>
  </si>
  <si>
    <t>2015_PSWC-W_EXP_D-032</t>
  </si>
  <si>
    <t>2015_PSWC-W_EXP_D-033</t>
  </si>
  <si>
    <t>2015_PSWC-W_EXP_D-034</t>
  </si>
  <si>
    <t>2015_PSWC-W_EXP_D-035</t>
  </si>
  <si>
    <t>2015_PSWC-W_EXP_D-036</t>
  </si>
  <si>
    <t>2015_PSWC-W_REV_D-021</t>
  </si>
  <si>
    <t>2015_PSWC-W_REV_D-038</t>
  </si>
  <si>
    <t>2015_PSWC-W_REV_D-039</t>
  </si>
  <si>
    <t>2015_PSWC-W_REV_D-040</t>
  </si>
  <si>
    <t>2015_PSWC-W_REV_D-041</t>
  </si>
  <si>
    <t>2015_PSWC-W_REV_D-046</t>
  </si>
  <si>
    <t>2015_PSWC-W_REV_D-032</t>
  </si>
  <si>
    <t>2015_PSWC-W_REV_D-047</t>
  </si>
  <si>
    <t>2015_PSWC-W_REV_D-034</t>
  </si>
  <si>
    <t>2015_PSWC-W_REV_D-035</t>
  </si>
  <si>
    <t>2015_PSWC-W_REV_D-048</t>
  </si>
  <si>
    <t>2015_PSWC-W_BAL_D-049</t>
  </si>
  <si>
    <t>2015_PSWC-W_BAL_D-050</t>
  </si>
  <si>
    <t>2015_PSWC-B_EXP_D-021</t>
  </si>
  <si>
    <t>2015_PSWC-B_EXP_D-022</t>
  </si>
  <si>
    <t>2015_PSWC-B_EXP_D-023</t>
  </si>
  <si>
    <t>2015_PSWC-B_EXP_D-024</t>
  </si>
  <si>
    <t>2015_PSWC-B_EXP_D-025</t>
  </si>
  <si>
    <t>2015_PSWC-B_EXP_D-031</t>
  </si>
  <si>
    <t>2015_PSWC-B_EXP_D-032</t>
  </si>
  <si>
    <t>2015_PSWC-B_EXP_D-033</t>
  </si>
  <si>
    <t>2015_PSWC-B_EXP_D-034</t>
  </si>
  <si>
    <t>2015_PSWC-B_EXP_D-035</t>
  </si>
  <si>
    <t>2015_PSWC-B_EXP_D-036</t>
  </si>
  <si>
    <t>2015_PSWC-B_REV_D-021</t>
  </si>
  <si>
    <t>2015_PSWC-B_REV_D-038</t>
  </si>
  <si>
    <t>2015_PSWC-B_REV_D-039</t>
  </si>
  <si>
    <t>2015_PSWC-B_REV_D-040</t>
  </si>
  <si>
    <t>2015_PSWC-B_REV_D-041</t>
  </si>
  <si>
    <t>2015_PSWC-B_REV_D-046</t>
  </si>
  <si>
    <t>2015_PSWC-B_REV_D-032</t>
  </si>
  <si>
    <t>2015_PSWC-B_REV_D-047</t>
  </si>
  <si>
    <t>2015_PSWC-B_REV_D-034</t>
  </si>
  <si>
    <t>2015_PSWC-B_REV_D-035</t>
  </si>
  <si>
    <t>2015_PSWC-B_REV_D-048</t>
  </si>
  <si>
    <t>2015_PSWC-B_BAL_D-049</t>
  </si>
  <si>
    <t>2015_PSWC-B_BAL_D-050</t>
  </si>
  <si>
    <t>2015_PSWC-G_EXP_D-021</t>
  </si>
  <si>
    <t>2015_PSWC-G_EXP_D-022</t>
  </si>
  <si>
    <t>2015_PSWC-G_EXP_D-023</t>
  </si>
  <si>
    <t>2015_PSWC-G_EXP_D-024</t>
  </si>
  <si>
    <t>2015_PSWC-G_EXP_D-025</t>
  </si>
  <si>
    <t>2015_PSWC-G_EXP_D-031</t>
  </si>
  <si>
    <t>2015_PSWC-G_EXP_D-032</t>
  </si>
  <si>
    <t>2015_PSWC-G_EXP_D-033</t>
  </si>
  <si>
    <t>2015_PSWC-G_EXP_D-034</t>
  </si>
  <si>
    <t>2015_PSWC-G_EXP_D-035</t>
  </si>
  <si>
    <t>2015_PSWC-G_EXP_D-036</t>
  </si>
  <si>
    <t>2015_PSWC-G_REV_D-021</t>
  </si>
  <si>
    <t>2015_PSWC-G_REV_D-038</t>
  </si>
  <si>
    <t>2015_PSWC-G_REV_D-039</t>
  </si>
  <si>
    <t>2015_PSWC-G_REV_D-040</t>
  </si>
  <si>
    <t>2015_PSWC-G_REV_D-041</t>
  </si>
  <si>
    <t>2015_PSWC-G_REV_D-046</t>
  </si>
  <si>
    <t>2015_PSWC-G_REV_D-032</t>
  </si>
  <si>
    <t>2015_PSWC-G_REV_D-047</t>
  </si>
  <si>
    <t>2015_PSWC-G_REV_D-034</t>
  </si>
  <si>
    <t>2015_PSWC-G_REV_D-035</t>
  </si>
  <si>
    <t>2015_PSWC-G_REV_D-048</t>
  </si>
  <si>
    <t>2015_PSWC-G_BAL_D-049</t>
  </si>
  <si>
    <t>2015_PSWC-G_BAL_D-050</t>
  </si>
  <si>
    <t>2016_C-Fl_EXP_D-021</t>
  </si>
  <si>
    <t>2016_C-Fl_EXP_D-022</t>
  </si>
  <si>
    <t>2016_C-Fl_EXP_D-023</t>
  </si>
  <si>
    <t>2016_C-Fl_EXP_D-024</t>
  </si>
  <si>
    <t>2016_C-Fl_EXP_D-025</t>
  </si>
  <si>
    <t>2016_C-Fl_EXP_D-031</t>
  </si>
  <si>
    <t>2016_C-Fl_EXP_D-032</t>
  </si>
  <si>
    <t>2016_C-Fl_EXP_D-033</t>
  </si>
  <si>
    <t>2016_C-Fl_EXP_D-034</t>
  </si>
  <si>
    <t>2016_C-Fl_EXP_D-035</t>
  </si>
  <si>
    <t>2016_C-Fl_EXP_D-036</t>
  </si>
  <si>
    <t>2016_C-Fl_REV_D-021</t>
  </si>
  <si>
    <t>2016_C-Fl_REV_D-038</t>
  </si>
  <si>
    <t>2016_C-Fl_REV_D-039</t>
  </si>
  <si>
    <t>2016_C-Fl_REV_D-040</t>
  </si>
  <si>
    <t>2016_C-Fl_REV_D-041</t>
  </si>
  <si>
    <t>2016_C-Fl_REV_D-046</t>
  </si>
  <si>
    <t>2016_C-Fl_REV_D-032</t>
  </si>
  <si>
    <t>2016_C-Fl_REV_D-047</t>
  </si>
  <si>
    <t>2016_C-Fl_REV_D-034</t>
  </si>
  <si>
    <t>2016_C-Fl_REV_D-035</t>
  </si>
  <si>
    <t>2016_C-Fl_REV_D-048</t>
  </si>
  <si>
    <t>2016_C-Fl_BAL_D-049</t>
  </si>
  <si>
    <t>2016_C-Fl_BAL_D-050</t>
  </si>
  <si>
    <t>2016_C-W_EXP_D-021</t>
  </si>
  <si>
    <t>2016_C-W_EXP_D-022</t>
  </si>
  <si>
    <t>2016_C-W_EXP_D-023</t>
  </si>
  <si>
    <t>2016_C-W_EXP_D-024</t>
  </si>
  <si>
    <t>2016_C-W_EXP_D-025</t>
  </si>
  <si>
    <t>2016_C-W_EXP_D-031</t>
  </si>
  <si>
    <t>2016_C-W_EXP_D-032</t>
  </si>
  <si>
    <t>2016_C-W_EXP_D-033</t>
  </si>
  <si>
    <t>2016_C-W_EXP_D-034</t>
  </si>
  <si>
    <t>2016_C-W_EXP_D-035</t>
  </si>
  <si>
    <t>2016_C-W_EXP_D-036</t>
  </si>
  <si>
    <t>2016_C-W_REV_D-021</t>
  </si>
  <si>
    <t>2016_C-W_REV_D-038</t>
  </si>
  <si>
    <t>2016_C-W_REV_D-039</t>
  </si>
  <si>
    <t>2016_C-W_REV_D-040</t>
  </si>
  <si>
    <t>2016_C-W_REV_D-041</t>
  </si>
  <si>
    <t>2016_C-W_REV_D-046</t>
  </si>
  <si>
    <t>2016_C-W_REV_D-032</t>
  </si>
  <si>
    <t>2016_C-W_REV_D-047</t>
  </si>
  <si>
    <t>2016_C-W_REV_D-034</t>
  </si>
  <si>
    <t>2016_C-W_REV_D-035</t>
  </si>
  <si>
    <t>2016_C-W_REV_D-048</t>
  </si>
  <si>
    <t>2016_C-W_BAL_D-049</t>
  </si>
  <si>
    <t>2016_C-W_BAL_D-050</t>
  </si>
  <si>
    <t>2016_C-B_EXP_D-021</t>
  </si>
  <si>
    <t>2016_C-B_EXP_D-022</t>
  </si>
  <si>
    <t>2016_C-B_EXP_D-023</t>
  </si>
  <si>
    <t>2016_C-B_EXP_D-024</t>
  </si>
  <si>
    <t>2016_C-B_EXP_D-025</t>
  </si>
  <si>
    <t>2016_C-B_EXP_D-031</t>
  </si>
  <si>
    <t>2016_C-B_EXP_D-032</t>
  </si>
  <si>
    <t>2016_C-B_EXP_D-033</t>
  </si>
  <si>
    <t>2016_C-B_EXP_D-034</t>
  </si>
  <si>
    <t>2016_C-B_EXP_D-035</t>
  </si>
  <si>
    <t>2016_C-B_EXP_D-036</t>
  </si>
  <si>
    <t>2016_C-B_REV_D-021</t>
  </si>
  <si>
    <t>2016_C-B_REV_D-038</t>
  </si>
  <si>
    <t>2016_C-B_REV_D-039</t>
  </si>
  <si>
    <t>2016_C-B_REV_D-040</t>
  </si>
  <si>
    <t>2016_C-B_REV_D-041</t>
  </si>
  <si>
    <t>2016_C-B_REV_D-046</t>
  </si>
  <si>
    <t>2016_C-B_REV_D-032</t>
  </si>
  <si>
    <t>2016_C-B_REV_D-047</t>
  </si>
  <si>
    <t>2016_C-B_REV_D-034</t>
  </si>
  <si>
    <t>2016_C-B_REV_D-035</t>
  </si>
  <si>
    <t>2016_C-B_REV_D-048</t>
  </si>
  <si>
    <t>2016_C-B_BAL_D-049</t>
  </si>
  <si>
    <t>2016_C-B_BAL_D-050</t>
  </si>
  <si>
    <t>2016_C-G_EXP_D-021</t>
  </si>
  <si>
    <t>2016_C-G_EXP_D-022</t>
  </si>
  <si>
    <t>2016_C-G_EXP_D-023</t>
  </si>
  <si>
    <t>2016_C-G_EXP_D-024</t>
  </si>
  <si>
    <t>2016_C-G_EXP_D-025</t>
  </si>
  <si>
    <t>2016_C-G_EXP_D-031</t>
  </si>
  <si>
    <t>2016_C-G_EXP_D-032</t>
  </si>
  <si>
    <t>2016_C-G_EXP_D-033</t>
  </si>
  <si>
    <t>2016_C-G_EXP_D-034</t>
  </si>
  <si>
    <t>2016_C-G_EXP_D-035</t>
  </si>
  <si>
    <t>2016_C-G_EXP_D-036</t>
  </si>
  <si>
    <t>2016_C-G_REV_D-021</t>
  </si>
  <si>
    <t>2016_C-G_REV_D-038</t>
  </si>
  <si>
    <t>2016_C-G_REV_D-039</t>
  </si>
  <si>
    <t>2016_C-G_REV_D-040</t>
  </si>
  <si>
    <t>2016_C-G_REV_D-041</t>
  </si>
  <si>
    <t>2016_C-G_REV_D-046</t>
  </si>
  <si>
    <t>2016_C-G_REV_D-032</t>
  </si>
  <si>
    <t>2016_C-G_REV_D-047</t>
  </si>
  <si>
    <t>2016_C-G_REV_D-034</t>
  </si>
  <si>
    <t>2016_C-G_REV_D-035</t>
  </si>
  <si>
    <t>2016_C-G_REV_D-048</t>
  </si>
  <si>
    <t>2016_C-G_BAL_D-049</t>
  </si>
  <si>
    <t>2016_C-G_BAL_D-050</t>
  </si>
  <si>
    <t>2016_P-Fl_EXP_D-021</t>
  </si>
  <si>
    <t>2016_P-Fl_EXP_D-022</t>
  </si>
  <si>
    <t>2016_P-Fl_EXP_D-023</t>
  </si>
  <si>
    <t>2016_P-Fl_EXP_D-024</t>
  </si>
  <si>
    <t>2016_P-Fl_EXP_D-025</t>
  </si>
  <si>
    <t>2016_P-Fl_EXP_D-031</t>
  </si>
  <si>
    <t>2016_P-Fl_EXP_D-032</t>
  </si>
  <si>
    <t>2016_P-Fl_EXP_D-033</t>
  </si>
  <si>
    <t>2016_P-Fl_EXP_D-034</t>
  </si>
  <si>
    <t>2016_P-Fl_EXP_D-035</t>
  </si>
  <si>
    <t>2016_P-Fl_EXP_D-036</t>
  </si>
  <si>
    <t>2016_P-Fl_REV_D-021</t>
  </si>
  <si>
    <t>2016_P-Fl_REV_D-038</t>
  </si>
  <si>
    <t>2016_P-Fl_REV_D-039</t>
  </si>
  <si>
    <t>2016_P-Fl_REV_D-040</t>
  </si>
  <si>
    <t>2016_P-Fl_REV_D-041</t>
  </si>
  <si>
    <t>2016_P-Fl_REV_D-046</t>
  </si>
  <si>
    <t>2016_P-Fl_REV_D-032</t>
  </si>
  <si>
    <t>2016_P-Fl_REV_D-047</t>
  </si>
  <si>
    <t>2016_P-Fl_REV_D-034</t>
  </si>
  <si>
    <t>2016_P-Fl_REV_D-035</t>
  </si>
  <si>
    <t>2016_P-Fl_REV_D-048</t>
  </si>
  <si>
    <t>2016_P-Fl_BAL_D-049</t>
  </si>
  <si>
    <t>2016_P-Fl_BAL_D-050</t>
  </si>
  <si>
    <t>2016_P-W_EXP_D-021</t>
  </si>
  <si>
    <t>2016_P-W_EXP_D-022</t>
  </si>
  <si>
    <t>2016_P-W_EXP_D-023</t>
  </si>
  <si>
    <t>2016_P-W_EXP_D-024</t>
  </si>
  <si>
    <t>2016_P-W_EXP_D-025</t>
  </si>
  <si>
    <t>2016_P-W_EXP_D-031</t>
  </si>
  <si>
    <t>2016_P-W_EXP_D-032</t>
  </si>
  <si>
    <t>2016_P-W_EXP_D-033</t>
  </si>
  <si>
    <t>2016_P-W_EXP_D-034</t>
  </si>
  <si>
    <t>2016_P-W_EXP_D-035</t>
  </si>
  <si>
    <t>2016_P-W_EXP_D-036</t>
  </si>
  <si>
    <t>2016_P-W_REV_D-021</t>
  </si>
  <si>
    <t>2016_P-W_REV_D-038</t>
  </si>
  <si>
    <t>2016_P-W_REV_D-039</t>
  </si>
  <si>
    <t>2016_P-W_REV_D-040</t>
  </si>
  <si>
    <t>2016_P-W_REV_D-041</t>
  </si>
  <si>
    <t>2016_P-W_REV_D-046</t>
  </si>
  <si>
    <t>2016_P-W_REV_D-032</t>
  </si>
  <si>
    <t>2016_P-W_REV_D-047</t>
  </si>
  <si>
    <t>2016_P-W_REV_D-034</t>
  </si>
  <si>
    <t>2016_P-W_REV_D-035</t>
  </si>
  <si>
    <t>2016_P-W_REV_D-048</t>
  </si>
  <si>
    <t>2016_P-W_BAL_D-049</t>
  </si>
  <si>
    <t>2016_P-W_BAL_D-050</t>
  </si>
  <si>
    <t>2016_PSWC-Fl_EXP_D-021</t>
  </si>
  <si>
    <t>2016_PSWC-Fl_EXP_D-022</t>
  </si>
  <si>
    <t>2016_PSWC-Fl_EXP_D-023</t>
  </si>
  <si>
    <t>2016_PSWC-Fl_EXP_D-024</t>
  </si>
  <si>
    <t>2016_PSWC-Fl_EXP_D-025</t>
  </si>
  <si>
    <t>2016_PSWC-Fl_EXP_D-031</t>
  </si>
  <si>
    <t>2016_PSWC-Fl_EXP_D-032</t>
  </si>
  <si>
    <t>2016_PSWC-Fl_EXP_D-033</t>
  </si>
  <si>
    <t>2016_PSWC-Fl_EXP_D-034</t>
  </si>
  <si>
    <t>2016_PSWC-Fl_EXP_D-035</t>
  </si>
  <si>
    <t>2016_PSWC-Fl_EXP_D-036</t>
  </si>
  <si>
    <t>2016_PSWC-Fl_REV_D-021</t>
  </si>
  <si>
    <t>2016_PSWC-Fl_REV_D-038</t>
  </si>
  <si>
    <t>2016_PSWC-Fl_REV_D-039</t>
  </si>
  <si>
    <t>2016_PSWC-Fl_REV_D-040</t>
  </si>
  <si>
    <t>2016_PSWC-Fl_REV_D-041</t>
  </si>
  <si>
    <t>2016_PSWC-Fl_REV_D-046</t>
  </si>
  <si>
    <t>2016_PSWC-Fl_REV_D-032</t>
  </si>
  <si>
    <t>2016_PSWC-Fl_REV_D-047</t>
  </si>
  <si>
    <t>2016_PSWC-Fl_REV_D-034</t>
  </si>
  <si>
    <t>2016_PSWC-Fl_REV_D-035</t>
  </si>
  <si>
    <t>2016_PSWC-Fl_REV_D-048</t>
  </si>
  <si>
    <t>2016_PSWC-Fl_BAL_D-049</t>
  </si>
  <si>
    <t>2016_PSWC-Fl_BAL_D-050</t>
  </si>
  <si>
    <t>2016_PSWC-W_EXP_D-021</t>
  </si>
  <si>
    <t>2016_PSWC-W_EXP_D-022</t>
  </si>
  <si>
    <t>2016_PSWC-W_EXP_D-023</t>
  </si>
  <si>
    <t>2016_PSWC-W_EXP_D-024</t>
  </si>
  <si>
    <t>2016_PSWC-W_EXP_D-025</t>
  </si>
  <si>
    <t>2016_PSWC-W_EXP_D-031</t>
  </si>
  <si>
    <t>2016_PSWC-W_EXP_D-032</t>
  </si>
  <si>
    <t>2016_PSWC-W_EXP_D-033</t>
  </si>
  <si>
    <t>2016_PSWC-W_EXP_D-034</t>
  </si>
  <si>
    <t>2016_PSWC-W_EXP_D-035</t>
  </si>
  <si>
    <t>2016_PSWC-W_EXP_D-036</t>
  </si>
  <si>
    <t>2016_PSWC-W_REV_D-021</t>
  </si>
  <si>
    <t>2016_PSWC-W_REV_D-038</t>
  </si>
  <si>
    <t>2016_PSWC-W_REV_D-039</t>
  </si>
  <si>
    <t>2016_PSWC-W_REV_D-040</t>
  </si>
  <si>
    <t>2016_PSWC-W_REV_D-041</t>
  </si>
  <si>
    <t>2016_PSWC-W_REV_D-046</t>
  </si>
  <si>
    <t>2016_PSWC-W_REV_D-032</t>
  </si>
  <si>
    <t>2016_PSWC-W_REV_D-047</t>
  </si>
  <si>
    <t>2016_PSWC-W_REV_D-034</t>
  </si>
  <si>
    <t>2016_PSWC-W_REV_D-035</t>
  </si>
  <si>
    <t>2016_PSWC-W_REV_D-048</t>
  </si>
  <si>
    <t>2016_PSWC-W_BAL_D-049</t>
  </si>
  <si>
    <t>2016_PSWC-W_BAL_D-050</t>
  </si>
  <si>
    <t>2016_PSWC-B_EXP_D-021</t>
  </si>
  <si>
    <t>2016_PSWC-B_EXP_D-022</t>
  </si>
  <si>
    <t>2016_PSWC-B_EXP_D-023</t>
  </si>
  <si>
    <t>2016_PSWC-B_EXP_D-024</t>
  </si>
  <si>
    <t>2016_PSWC-B_EXP_D-025</t>
  </si>
  <si>
    <t>2016_PSWC-B_EXP_D-031</t>
  </si>
  <si>
    <t>2016_PSWC-B_EXP_D-032</t>
  </si>
  <si>
    <t>2016_PSWC-B_EXP_D-033</t>
  </si>
  <si>
    <t>2016_PSWC-B_EXP_D-034</t>
  </si>
  <si>
    <t>2016_PSWC-B_EXP_D-035</t>
  </si>
  <si>
    <t>2016_PSWC-B_EXP_D-036</t>
  </si>
  <si>
    <t>2016_PSWC-B_REV_D-021</t>
  </si>
  <si>
    <t>2016_PSWC-B_REV_D-038</t>
  </si>
  <si>
    <t>2016_PSWC-B_REV_D-039</t>
  </si>
  <si>
    <t>2016_PSWC-B_REV_D-040</t>
  </si>
  <si>
    <t>2016_PSWC-B_REV_D-041</t>
  </si>
  <si>
    <t>2016_PSWC-B_REV_D-046</t>
  </si>
  <si>
    <t>2016_PSWC-B_REV_D-032</t>
  </si>
  <si>
    <t>2016_PSWC-B_REV_D-047</t>
  </si>
  <si>
    <t>2016_PSWC-B_REV_D-034</t>
  </si>
  <si>
    <t>2016_PSWC-B_REV_D-035</t>
  </si>
  <si>
    <t>2016_PSWC-B_REV_D-048</t>
  </si>
  <si>
    <t>2016_PSWC-B_BAL_D-049</t>
  </si>
  <si>
    <t>2016_PSWC-B_BAL_D-050</t>
  </si>
  <si>
    <t>2016_PSWC-G_EXP_D-021</t>
  </si>
  <si>
    <t>2016_PSWC-G_EXP_D-022</t>
  </si>
  <si>
    <t>2016_PSWC-G_EXP_D-023</t>
  </si>
  <si>
    <t>2016_PSWC-G_EXP_D-024</t>
  </si>
  <si>
    <t>2016_PSWC-G_EXP_D-025</t>
  </si>
  <si>
    <t>2016_PSWC-G_EXP_D-031</t>
  </si>
  <si>
    <t>2016_PSWC-G_EXP_D-032</t>
  </si>
  <si>
    <t>2016_PSWC-G_EXP_D-033</t>
  </si>
  <si>
    <t>2016_PSWC-G_EXP_D-034</t>
  </si>
  <si>
    <t>2016_PSWC-G_EXP_D-035</t>
  </si>
  <si>
    <t>2016_PSWC-G_EXP_D-036</t>
  </si>
  <si>
    <t>2016_PSWC-G_REV_D-021</t>
  </si>
  <si>
    <t>2016_PSWC-G_REV_D-038</t>
  </si>
  <si>
    <t>2016_PSWC-G_REV_D-039</t>
  </si>
  <si>
    <t>2016_PSWC-G_REV_D-040</t>
  </si>
  <si>
    <t>2016_PSWC-G_REV_D-041</t>
  </si>
  <si>
    <t>2016_PSWC-G_REV_D-046</t>
  </si>
  <si>
    <t>2016_PSWC-G_REV_D-032</t>
  </si>
  <si>
    <t>2016_PSWC-G_REV_D-047</t>
  </si>
  <si>
    <t>2016_PSWC-G_REV_D-034</t>
  </si>
  <si>
    <t>2016_PSWC-G_REV_D-035</t>
  </si>
  <si>
    <t>2016_PSWC-G_REV_D-048</t>
  </si>
  <si>
    <t>2016_PSWC-G_BAL_D-049</t>
  </si>
  <si>
    <t>2016_PSWC-G_BAL_D-050</t>
  </si>
  <si>
    <t>2014_PZ_EXP_D-021</t>
  </si>
  <si>
    <t>2014_PZ_EXP_D-022</t>
  </si>
  <si>
    <t>2014_PZ_EXP_D-023</t>
  </si>
  <si>
    <t>2014_PZ_EXP_D-024</t>
  </si>
  <si>
    <t>2014_PZ_EXP_D-025</t>
  </si>
  <si>
    <t>2014_PZ_EXP_D-031</t>
  </si>
  <si>
    <t>2014_PZ_EXP_D-032</t>
  </si>
  <si>
    <t>2014_PZ_EXP_D-033</t>
  </si>
  <si>
    <t>2014_PZ_EXP_D-034</t>
  </si>
  <si>
    <t>2014_PZ_EXP_D-035</t>
  </si>
  <si>
    <t>2014_PZ_EXP_D-036</t>
  </si>
  <si>
    <t>2014_PZ_REV_D-021</t>
  </si>
  <si>
    <t>2014_PZ_REV_D-038</t>
  </si>
  <si>
    <t>2014_PZ_REV_D-039</t>
  </si>
  <si>
    <t>2014_PZ_REV_D-040</t>
  </si>
  <si>
    <t>2014_PZ_REV_D-041</t>
  </si>
  <si>
    <t>2014_PZ_REV_D-046</t>
  </si>
  <si>
    <t>2014_PZ_REV_D-032</t>
  </si>
  <si>
    <t>2014_PZ_REV_D-047</t>
  </si>
  <si>
    <t>2014_PZ_REV_D-034</t>
  </si>
  <si>
    <t>2014_PZ_REV_D-035</t>
  </si>
  <si>
    <t>2014_PZ_REV_D-048</t>
  </si>
  <si>
    <t>2014_PZ_BAL_D-049</t>
  </si>
  <si>
    <t>2014_PZ_BAL_D-050</t>
  </si>
  <si>
    <t>2015_PZ_EXP_D-021</t>
  </si>
  <si>
    <t>2015_PZ_EXP_D-022</t>
  </si>
  <si>
    <t>2015_PZ_EXP_D-023</t>
  </si>
  <si>
    <t>2015_PZ_EXP_D-024</t>
  </si>
  <si>
    <t>2015_PZ_EXP_D-025</t>
  </si>
  <si>
    <t>2015_PZ_EXP_D-031</t>
  </si>
  <si>
    <t>2015_PZ_EXP_D-032</t>
  </si>
  <si>
    <t>2015_PZ_EXP_D-033</t>
  </si>
  <si>
    <t>2015_PZ_EXP_D-034</t>
  </si>
  <si>
    <t>2015_PZ_EXP_D-035</t>
  </si>
  <si>
    <t>2015_PZ_EXP_D-036</t>
  </si>
  <si>
    <t>2015_PZ_REV_D-021</t>
  </si>
  <si>
    <t>2015_PZ_REV_D-038</t>
  </si>
  <si>
    <t>2015_PZ_REV_D-039</t>
  </si>
  <si>
    <t>2015_PZ_REV_D-040</t>
  </si>
  <si>
    <t>2015_PZ_REV_D-041</t>
  </si>
  <si>
    <t>2015_PZ_REV_D-046</t>
  </si>
  <si>
    <t>2015_PZ_REV_D-032</t>
  </si>
  <si>
    <t>2015_PZ_REV_D-047</t>
  </si>
  <si>
    <t>2015_PZ_REV_D-034</t>
  </si>
  <si>
    <t>2015_PZ_REV_D-035</t>
  </si>
  <si>
    <t>2015_PZ_REV_D-048</t>
  </si>
  <si>
    <t>2015_PZ_BAL_D-049</t>
  </si>
  <si>
    <t>2015_PZ_BAL_D-050</t>
  </si>
  <si>
    <t>2016_PZ_EXP_D-021</t>
  </si>
  <si>
    <t>2016_PZ_EXP_D-022</t>
  </si>
  <si>
    <t>2016_PZ_EXP_D-023</t>
  </si>
  <si>
    <t>2016_PZ_EXP_D-024</t>
  </si>
  <si>
    <t>2016_PZ_EXP_D-025</t>
  </si>
  <si>
    <t>2016_PZ_EXP_D-031</t>
  </si>
  <si>
    <t>2016_PZ_EXP_D-032</t>
  </si>
  <si>
    <t>2016_PZ_EXP_D-033</t>
  </si>
  <si>
    <t>2016_PZ_EXP_D-034</t>
  </si>
  <si>
    <t>2016_PZ_EXP_D-035</t>
  </si>
  <si>
    <t>2016_PZ_EXP_D-036</t>
  </si>
  <si>
    <t>2016_PZ_REV_D-021</t>
  </si>
  <si>
    <t>2016_PZ_REV_D-038</t>
  </si>
  <si>
    <t>2016_PZ_REV_D-039</t>
  </si>
  <si>
    <t>2016_PZ_REV_D-040</t>
  </si>
  <si>
    <t>2016_PZ_REV_D-041</t>
  </si>
  <si>
    <t>2016_PZ_REV_D-046</t>
  </si>
  <si>
    <t>2016_PZ_REV_D-032</t>
  </si>
  <si>
    <t>2016_PZ_REV_D-047</t>
  </si>
  <si>
    <t>2016_PZ_REV_D-034</t>
  </si>
  <si>
    <t>2016_PZ_REV_D-035</t>
  </si>
  <si>
    <t>2016_PZ_REV_D-048</t>
  </si>
  <si>
    <t>2016_PZ_BAL_D-049</t>
  </si>
  <si>
    <t>2016_PZ_BAL_D-050</t>
  </si>
  <si>
    <t>2014_RZ_EXP_D-021</t>
  </si>
  <si>
    <t>2014_RZ_EXP_D-022</t>
  </si>
  <si>
    <t>2014_RZ_EXP_D-023</t>
  </si>
  <si>
    <t>2014_RZ_EXP_D-024</t>
  </si>
  <si>
    <t>2014_RZ_EXP_D-025</t>
  </si>
  <si>
    <t>2014_RZ_EXP_D-031</t>
  </si>
  <si>
    <t>2014_RZ_EXP_D-032</t>
  </si>
  <si>
    <t>2014_RZ_EXP_D-033</t>
  </si>
  <si>
    <t>2014_RZ_EXP_D-034</t>
  </si>
  <si>
    <t>2014_RZ_EXP_D-035</t>
  </si>
  <si>
    <t>2014_RZ_EXP_D-036</t>
  </si>
  <si>
    <t>2014_RZ_REV_D-021</t>
  </si>
  <si>
    <t>2014_RZ_REV_D-038</t>
  </si>
  <si>
    <t>2014_RZ_REV_D-039</t>
  </si>
  <si>
    <t>2014_RZ_REV_D-040</t>
  </si>
  <si>
    <t>2014_RZ_REV_D-041</t>
  </si>
  <si>
    <t>2014_RZ_REV_D-046</t>
  </si>
  <si>
    <t>2014_RZ_REV_D-032</t>
  </si>
  <si>
    <t>2014_RZ_REV_D-047</t>
  </si>
  <si>
    <t>2014_RZ_REV_D-034</t>
  </si>
  <si>
    <t>2014_RZ_REV_D-035</t>
  </si>
  <si>
    <t>2014_RZ_REV_D-048</t>
  </si>
  <si>
    <t>2014_RZ_BAL_D-049</t>
  </si>
  <si>
    <t>2014_RZ_BAL_D-050</t>
  </si>
  <si>
    <t>2015_RZ_EXP_D-021</t>
  </si>
  <si>
    <t>2015_RZ_EXP_D-022</t>
  </si>
  <si>
    <t>2015_RZ_EXP_D-023</t>
  </si>
  <si>
    <t>2015_RZ_EXP_D-024</t>
  </si>
  <si>
    <t>2015_RZ_EXP_D-025</t>
  </si>
  <si>
    <t>2015_RZ_EXP_D-031</t>
  </si>
  <si>
    <t>2015_RZ_EXP_D-032</t>
  </si>
  <si>
    <t>2015_RZ_EXP_D-033</t>
  </si>
  <si>
    <t>2015_RZ_EXP_D-034</t>
  </si>
  <si>
    <t>2015_RZ_EXP_D-035</t>
  </si>
  <si>
    <t>2015_RZ_EXP_D-036</t>
  </si>
  <si>
    <t>2015_RZ_REV_D-021</t>
  </si>
  <si>
    <t>2015_RZ_REV_D-038</t>
  </si>
  <si>
    <t>2015_RZ_REV_D-039</t>
  </si>
  <si>
    <t>2015_RZ_REV_D-040</t>
  </si>
  <si>
    <t>2015_RZ_REV_D-041</t>
  </si>
  <si>
    <t>2015_RZ_REV_D-046</t>
  </si>
  <si>
    <t>2015_RZ_REV_D-032</t>
  </si>
  <si>
    <t>2015_RZ_REV_D-047</t>
  </si>
  <si>
    <t>2015_RZ_REV_D-034</t>
  </si>
  <si>
    <t>2015_RZ_REV_D-035</t>
  </si>
  <si>
    <t>2015_RZ_REV_D-048</t>
  </si>
  <si>
    <t>2015_RZ_BAL_D-049</t>
  </si>
  <si>
    <t>2015_RZ_BAL_D-050</t>
  </si>
  <si>
    <t>2016_RZ_EXP_D-021</t>
  </si>
  <si>
    <t>2016_RZ_EXP_D-022</t>
  </si>
  <si>
    <t>2016_RZ_EXP_D-023</t>
  </si>
  <si>
    <t>2016_RZ_EXP_D-024</t>
  </si>
  <si>
    <t>2016_RZ_EXP_D-025</t>
  </si>
  <si>
    <t>2016_RZ_EXP_D-031</t>
  </si>
  <si>
    <t>2016_RZ_EXP_D-032</t>
  </si>
  <si>
    <t>2016_RZ_EXP_D-033</t>
  </si>
  <si>
    <t>2016_RZ_EXP_D-034</t>
  </si>
  <si>
    <t>2016_RZ_EXP_D-035</t>
  </si>
  <si>
    <t>2016_RZ_EXP_D-036</t>
  </si>
  <si>
    <t>2016_RZ_REV_D-021</t>
  </si>
  <si>
    <t>2016_RZ_REV_D-038</t>
  </si>
  <si>
    <t>2016_RZ_REV_D-039</t>
  </si>
  <si>
    <t>2016_RZ_REV_D-040</t>
  </si>
  <si>
    <t>2016_RZ_REV_D-041</t>
  </si>
  <si>
    <t>2016_RZ_REV_D-046</t>
  </si>
  <si>
    <t>2016_RZ_REV_D-032</t>
  </si>
  <si>
    <t>2016_RZ_REV_D-047</t>
  </si>
  <si>
    <t>2016_RZ_REV_D-034</t>
  </si>
  <si>
    <t>2016_RZ_REV_D-035</t>
  </si>
  <si>
    <t>2016_RZ_REV_D-048</t>
  </si>
  <si>
    <t>2016_RZ_BAL_D-049</t>
  </si>
  <si>
    <t>2016_RZ_BAL_D-050</t>
  </si>
  <si>
    <t>2014_SS_WO_EXP_D-056</t>
  </si>
  <si>
    <t>2014_SS_WO_EXP_D-057</t>
  </si>
  <si>
    <t>2014_SS_WO_EXP_D-058</t>
  </si>
  <si>
    <t>2014_SS_WO_EXP_D-059</t>
  </si>
  <si>
    <t>2014_SS_WO_EXP_D-060</t>
  </si>
  <si>
    <t>2014_SS_WO_EXP_D-061</t>
  </si>
  <si>
    <t>2014_SS_WO_EXP_D-062</t>
  </si>
  <si>
    <t>2014_SS_WO_EXP_D-063</t>
  </si>
  <si>
    <t>2014_SS_WO_EXP_D-064</t>
  </si>
  <si>
    <t>2014_SS_WO_EXP_D-065</t>
  </si>
  <si>
    <t>2014_SS_WO_EXP_D-066</t>
  </si>
  <si>
    <t>2014_SS_WO_EXP_D-067</t>
  </si>
  <si>
    <t>2014_SS_WO_EXP_D-068</t>
  </si>
  <si>
    <t>2014_SS_WO_EXP_D-069</t>
  </si>
  <si>
    <t>2014_SS_WO_EXP_D-070</t>
  </si>
  <si>
    <t>2014_SS_WO_EXP_D-024</t>
  </si>
  <si>
    <t>2014_SS_WO_EXP_D-021</t>
  </si>
  <si>
    <t>2014_SS_WO_EXP_D-071</t>
  </si>
  <si>
    <t>2014_SS_WO_EXP_D-072</t>
  </si>
  <si>
    <t>2014_SS_WO_EXP_D-073</t>
  </si>
  <si>
    <t>2014_SS_WO_EXP_D-074</t>
  </si>
  <si>
    <t>2014_SS_WO_EXP_D-036</t>
  </si>
  <si>
    <t>2014_SS_WO_REV_D-075</t>
  </si>
  <si>
    <t>2014_SS_WO_REV_D-076</t>
  </si>
  <si>
    <t>2014_SS_WO_REV_D-077</t>
  </si>
  <si>
    <t>2014_SS_WO_REV_D-078</t>
  </si>
  <si>
    <t>2014_SS_WO_REV_D-068</t>
  </si>
  <si>
    <t>2014_SS_WO_REV_D-079</t>
  </si>
  <si>
    <t>2014_SS_WO_REV_D-070</t>
  </si>
  <si>
    <t>2014_SS_WO_REV_D-080</t>
  </si>
  <si>
    <t>2014_SS_WO_REV_D-021</t>
  </si>
  <si>
    <t>2014_SS_WO_REV_D-081</t>
  </si>
  <si>
    <t>2014_SS_WO_REV_D-073</t>
  </si>
  <si>
    <t>2014_SS_WO_REV_D-072</t>
  </si>
  <si>
    <t>2014_SS_WO_REV_D-074</t>
  </si>
  <si>
    <t>2014_SS_WO_REV_D-048</t>
  </si>
  <si>
    <t>2014_SS_WO_BAL_D-050</t>
  </si>
  <si>
    <t>2014_SS_FL_EXP_D-056</t>
  </si>
  <si>
    <t>2014_SS_FL_EXP_D-057</t>
  </si>
  <si>
    <t>2014_SS_FL_EXP_D-083</t>
  </si>
  <si>
    <t>2014_SS_FL_EXP_D-084</t>
  </si>
  <si>
    <t>2014_SS_FL_EXP_D-085</t>
  </si>
  <si>
    <t>2014_SS_FL_EXP_D-086</t>
  </si>
  <si>
    <t>2014_SS_FL_EXP_D-066</t>
  </si>
  <si>
    <t>2014_SS_FL_EXP_D-067</t>
  </si>
  <si>
    <t>2014_SS_FL_EXP_D-068</t>
  </si>
  <si>
    <t>2014_SS_FL_EXP_D-069</t>
  </si>
  <si>
    <t>2014_SS_FL_EXP_D-087</t>
  </si>
  <si>
    <t>2014_SS_FL_EXP_D-070</t>
  </si>
  <si>
    <t>2014_SS_FL_EXP_D-024</t>
  </si>
  <si>
    <t>2014_SS_FL_EXP_D-021</t>
  </si>
  <si>
    <t>2014_SS_FL_EXP_D-088</t>
  </si>
  <si>
    <t>2014_SS_FL_EXP_D-071</t>
  </si>
  <si>
    <t>2014_SS_FL_EXP_D-089</t>
  </si>
  <si>
    <t>2014_SS_FL_EXP_D-090</t>
  </si>
  <si>
    <t>2014_SS_FL_EXP_D-074</t>
  </si>
  <si>
    <t>2014_SS_FL_EXP_D-036</t>
  </si>
  <si>
    <t>2014_SS_FL_REV_D-075</t>
  </si>
  <si>
    <t>2014_SS_FL_REV_D-076</t>
  </si>
  <si>
    <t>2014_SS_FL_REV_D-077</t>
  </si>
  <si>
    <t>2014_SS_FL_REV_D-078</t>
  </si>
  <si>
    <t>2014_SS_FL_REV_D-068</t>
  </si>
  <si>
    <t>2014_SS_FL_REV_D-080</t>
  </si>
  <si>
    <t>2014_SS_FL_REV_D-021</t>
  </si>
  <si>
    <t>2014_SS_FL_REV_D-081</t>
  </si>
  <si>
    <t>2014_SS_FL_REV_D-090</t>
  </si>
  <si>
    <t>2014_SS_FL_REV_D-089</t>
  </si>
  <si>
    <t>2014_SS_FL_REV_D-074</t>
  </si>
  <si>
    <t>2014_SS_FL_REV_D-048</t>
  </si>
  <si>
    <t>2014_SS_FL_BAL_D-050</t>
  </si>
  <si>
    <t>2014_SS_HC_EXP_D-056</t>
  </si>
  <si>
    <t>2014_SS_HC_EXP_D-092</t>
  </si>
  <si>
    <t>2014_SS_HC_EXP_D-093</t>
  </si>
  <si>
    <t>2014_SS_HC_EXP_D-066</t>
  </si>
  <si>
    <t>2014_SS_HC_EXP_D-067</t>
  </si>
  <si>
    <t>2014_SS_HC_EXP_D-068</t>
  </si>
  <si>
    <t>2014_SS_HC_EXP_D-024</t>
  </si>
  <si>
    <t>2014_SS_HC_EXP_D-021</t>
  </si>
  <si>
    <t>2014_SS_HC_EXP_D-071</t>
  </si>
  <si>
    <t>2014_SS_HC_EXP_D-094</t>
  </si>
  <si>
    <t>2014_SS_HC_EXP_D-095</t>
  </si>
  <si>
    <t>2014_SS_HC_EXP_D-096</t>
  </si>
  <si>
    <t>2014_SS_HC_EXP_D-036</t>
  </si>
  <si>
    <t>2014_SS_HC_REV_D-075</t>
  </si>
  <si>
    <t>2014_SS_HC_REV_D-076</t>
  </si>
  <si>
    <t>2014_SS_HC_REV_D-077</t>
  </si>
  <si>
    <t>2014_SS_HC_REV_D-078</t>
  </si>
  <si>
    <t>2014_SS_HC_REV_D-068</t>
  </si>
  <si>
    <t>2014_SS_HC_REV_D-080</t>
  </si>
  <si>
    <t>2014_SS_HC_REV_D-021</t>
  </si>
  <si>
    <t>2014_SS_HC_REV_D-081</t>
  </si>
  <si>
    <t>2014_SS_HC_REV_D-094</t>
  </si>
  <si>
    <t>2014_SS_HC_REV_D-097</t>
  </si>
  <si>
    <t>2014_SS_HC_REV_D-095</t>
  </si>
  <si>
    <t>2014_SS_HC_REV_D-098</t>
  </si>
  <si>
    <t>2014_SS_HC_REV_D-096</t>
  </si>
  <si>
    <t>2014_SS_HC_REV_D-048</t>
  </si>
  <si>
    <t>2014_SS_HC_BAL_D-050</t>
  </si>
  <si>
    <t>2015_SS_WO_EXP_D-056</t>
  </si>
  <si>
    <t>2015_SS_WO_EXP_D-057</t>
  </si>
  <si>
    <t>2015_SS_WO_EXP_D-058</t>
  </si>
  <si>
    <t>2015_SS_WO_EXP_D-059</t>
  </si>
  <si>
    <t>2015_SS_WO_EXP_D-060</t>
  </si>
  <si>
    <t>2015_SS_WO_EXP_D-061</t>
  </si>
  <si>
    <t>2015_SS_WO_EXP_D-062</t>
  </si>
  <si>
    <t>2015_SS_WO_EXP_D-063</t>
  </si>
  <si>
    <t>2015_SS_WO_EXP_D-064</t>
  </si>
  <si>
    <t>2015_SS_WO_EXP_D-065</t>
  </si>
  <si>
    <t>2015_SS_WO_EXP_D-066</t>
  </si>
  <si>
    <t>2015_SS_WO_EXP_D-067</t>
  </si>
  <si>
    <t>2015_SS_WO_EXP_D-068</t>
  </si>
  <si>
    <t>2015_SS_WO_EXP_D-069</t>
  </si>
  <si>
    <t>2015_SS_WO_EXP_D-070</t>
  </si>
  <si>
    <t>2015_SS_WO_EXP_D-024</t>
  </si>
  <si>
    <t>2015_SS_WO_EXP_D-021</t>
  </si>
  <si>
    <t>2015_SS_WO_EXP_D-071</t>
  </si>
  <si>
    <t>2015_SS_WO_EXP_D-072</t>
  </si>
  <si>
    <t>2015_SS_WO_EXP_D-073</t>
  </si>
  <si>
    <t>2015_SS_WO_EXP_D-074</t>
  </si>
  <si>
    <t>2015_SS_WO_EXP_D-036</t>
  </si>
  <si>
    <t>2015_SS_WO_REV_D-075</t>
  </si>
  <si>
    <t>2015_SS_WO_REV_D-076</t>
  </si>
  <si>
    <t>2015_SS_WO_REV_D-077</t>
  </si>
  <si>
    <t>2015_SS_WO_REV_D-078</t>
  </si>
  <si>
    <t>2015_SS_WO_REV_D-068</t>
  </si>
  <si>
    <t>2015_SS_WO_REV_D-079</t>
  </si>
  <si>
    <t>2015_SS_WO_REV_D-070</t>
  </si>
  <si>
    <t>2015_SS_WO_REV_D-080</t>
  </si>
  <si>
    <t>2015_SS_WO_REV_D-021</t>
  </si>
  <si>
    <t>2015_SS_WO_REV_D-081</t>
  </si>
  <si>
    <t>2015_SS_WO_REV_D-073</t>
  </si>
  <si>
    <t>2015_SS_WO_REV_D-072</t>
  </si>
  <si>
    <t>2015_SS_WO_REV_D-074</t>
  </si>
  <si>
    <t>2015_SS_WO_REV_D-048</t>
  </si>
  <si>
    <t>2015_SS_WO_BAL_D-050</t>
  </si>
  <si>
    <t>2015_SS_FL_EXP_D-056</t>
  </si>
  <si>
    <t>2015_SS_FL_EXP_D-057</t>
  </si>
  <si>
    <t>2015_SS_FL_EXP_D-066</t>
  </si>
  <si>
    <t>2015_SS_FL_EXP_D-067</t>
  </si>
  <si>
    <t>2015_SS_FL_EXP_D-068</t>
  </si>
  <si>
    <t>2015_SS_FL_EXP_D-069</t>
  </si>
  <si>
    <t>2015_SS_FL_EXP_D-070</t>
  </si>
  <si>
    <t>2015_SS_FL_EXP_D-024</t>
  </si>
  <si>
    <t>2015_SS_FL_EXP_D-021</t>
  </si>
  <si>
    <t>2015_SS_FL_EXP_D-071</t>
  </si>
  <si>
    <t>2015_SS_FL_EXP_D-074</t>
  </si>
  <si>
    <t>2015_SS_FL_EXP_D-036</t>
  </si>
  <si>
    <t>2015_SS_FL_REV_D-075</t>
  </si>
  <si>
    <t>2015_SS_FL_REV_D-076</t>
  </si>
  <si>
    <t>2015_SS_FL_REV_D-077</t>
  </si>
  <si>
    <t>2015_SS_FL_REV_D-078</t>
  </si>
  <si>
    <t>2015_SS_FL_REV_D-068</t>
  </si>
  <si>
    <t>2015_SS_FL_REV_D-080</t>
  </si>
  <si>
    <t>2015_SS_FL_REV_D-021</t>
  </si>
  <si>
    <t>2015_SS_FL_REV_D-081</t>
  </si>
  <si>
    <t>2015_SS_FL_REV_D-074</t>
  </si>
  <si>
    <t>2015_SS_FL_REV_D-048</t>
  </si>
  <si>
    <t>2015_SS_FL_BAL_D-050</t>
  </si>
  <si>
    <t>2015_SS_HC_EXP_D-056</t>
  </si>
  <si>
    <t>2015_SS_HC_EXP_D-066</t>
  </si>
  <si>
    <t>2015_SS_HC_EXP_D-067</t>
  </si>
  <si>
    <t>2015_SS_HC_EXP_D-068</t>
  </si>
  <si>
    <t>2015_SS_HC_EXP_D-024</t>
  </si>
  <si>
    <t>2015_SS_HC_EXP_D-021</t>
  </si>
  <si>
    <t>2015_SS_HC_EXP_D-071</t>
  </si>
  <si>
    <t>2015_SS_HC_EXP_D-036</t>
  </si>
  <si>
    <t>2015_SS_HC_REV_D-075</t>
  </si>
  <si>
    <t>2015_SS_HC_REV_D-076</t>
  </si>
  <si>
    <t>2015_SS_HC_REV_D-077</t>
  </si>
  <si>
    <t>2015_SS_HC_REV_D-078</t>
  </si>
  <si>
    <t>2015_SS_HC_REV_D-068</t>
  </si>
  <si>
    <t>2015_SS_HC_REV_D-080</t>
  </si>
  <si>
    <t>2015_SS_HC_REV_D-021</t>
  </si>
  <si>
    <t>2015_SS_HC_REV_D-081</t>
  </si>
  <si>
    <t>2015_SS_HC_REV_D-048</t>
  </si>
  <si>
    <t>2015_SS_HC_BAL_D-050</t>
  </si>
  <si>
    <t>CODE</t>
  </si>
  <si>
    <t>INTITULÉ</t>
  </si>
  <si>
    <t>TEXTES</t>
  </si>
  <si>
    <t>TEKSTEN</t>
  </si>
  <si>
    <t>FR</t>
  </si>
  <si>
    <t>EN</t>
  </si>
  <si>
    <t>DE</t>
  </si>
  <si>
    <t>NL</t>
  </si>
  <si>
    <t>META-INDEX</t>
  </si>
  <si>
    <t>META-VALEUR</t>
  </si>
  <si>
    <t>(Tableau)</t>
  </si>
  <si>
    <t xml:space="preserve">
Pour accéder aux données, veuillez activer les macros et le contenu de ce fichier. 
Om toegang te hebben tot de gegevens, gelieve de macros en de inhoud van dit bestand in te schakelen.
To get access to the data, please activate the macros and the content of this file.</t>
  </si>
  <si>
    <t>Subsector van de lokale overheden</t>
  </si>
  <si>
    <t>Algemeen totaal van de uitgaven</t>
  </si>
  <si>
    <t>Algemeen totaal van de ontvangsten</t>
  </si>
  <si>
    <t>Saldo</t>
  </si>
  <si>
    <t>Entiteiten:</t>
  </si>
  <si>
    <t>Instellingen van de consolidatieperimeter</t>
  </si>
  <si>
    <t>Om het begrotingstoezicht op de Lidstaten te versterken heeft de Europese Unie richtlijn 2011/85/EU goedgekeurd. Artikel 3.2 van deze richtlijn bepaalt dat de Lidstaten verplicht zijn vanaf 2014 regelmatig gegevens te publiceren met betrekking tot de uitvoering van de begroting van de verschillende overheden. 
Deze begrotingsgegevens moeten bestaan uit een samenvatting van de ontvangsten, de uitgaven en het saldo. Zij moeten maandelijks gepubliceerd worden voor de federale overheid, de Gewesten, de Gemeenschappen, de Gemeenschapscommissies en de subsector van de sociale zekerheid en driemaandelijks voor de lokale overheden.
De rapportering van de gegevens voor België wordt uitgevoerd via dit bestand: 
- Onder het tabblad "ReadMe" wordt de structuur van de Belgische Staat overgenomen, die de basis vormt van deze rapportering ; 
- Onder het tabblad "Data" worden de gegevens voor de uitvoering van begroting weergegeven in functie van het geselecteerde jaar en het geselecteerde overheidsniveau.</t>
  </si>
  <si>
    <t>Interestlasten</t>
  </si>
  <si>
    <t>Diversen</t>
  </si>
  <si>
    <t>Subventions des pouvoirs publics</t>
  </si>
  <si>
    <t>Entités fédérées</t>
  </si>
  <si>
    <t>01-03/</t>
  </si>
  <si>
    <t>04-06/</t>
  </si>
  <si>
    <t>07-09/</t>
  </si>
  <si>
    <t>10-12/</t>
  </si>
  <si>
    <t>NS_EXP_D-021</t>
  </si>
  <si>
    <t>NS_REV_D-021</t>
  </si>
  <si>
    <t>NS_EXP_D-022</t>
  </si>
  <si>
    <t>NS_REV_D-038</t>
  </si>
  <si>
    <t>NS_EXP_D-023</t>
  </si>
  <si>
    <t>NS_REV_D-039</t>
  </si>
  <si>
    <t>NS_EXP_D-024</t>
  </si>
  <si>
    <t>NS_REV_D-040</t>
  </si>
  <si>
    <t>NS_EXP_D-025</t>
  </si>
  <si>
    <t>NS_REV_D-041</t>
  </si>
  <si>
    <t>NS_EXP_D-053</t>
  </si>
  <si>
    <t>NS_REV_D-053</t>
  </si>
  <si>
    <t>NS_EXP_D-027</t>
  </si>
  <si>
    <t>NS_REV_D-043</t>
  </si>
  <si>
    <t>NS_EXP_D-028</t>
  </si>
  <si>
    <t>NS_REV_D-044</t>
  </si>
  <si>
    <t>NS_EXP_D-029</t>
  </si>
  <si>
    <t>NS_REV_D-045</t>
  </si>
  <si>
    <t>NS_EXP_D-030</t>
  </si>
  <si>
    <t>NS_REV_D-046</t>
  </si>
  <si>
    <t>NS_EXP_D-031</t>
  </si>
  <si>
    <t>NS_REV_D-032</t>
  </si>
  <si>
    <t>NS_EXP_D-032</t>
  </si>
  <si>
    <t>NS_REV_D-047</t>
  </si>
  <si>
    <t>NS_EXP_D-033</t>
  </si>
  <si>
    <t>NS_REV_D-034</t>
  </si>
  <si>
    <t>NS_EXP_D-034</t>
  </si>
  <si>
    <t>NS_REV_D-035</t>
  </si>
  <si>
    <t>NS_EXP_D-035</t>
  </si>
  <si>
    <t>NS_REV_D-048</t>
  </si>
  <si>
    <t>NS_EXP_D-036</t>
  </si>
  <si>
    <t>CA_EXP_D-021</t>
  </si>
  <si>
    <t>CA_EXP_D-022</t>
  </si>
  <si>
    <t>CA_EXP_D-023</t>
  </si>
  <si>
    <t>CA_EXP_D-024</t>
  </si>
  <si>
    <t>CA_EXP_D-025</t>
  </si>
  <si>
    <t>CA_EXP_D-026</t>
  </si>
  <si>
    <t>CA_EXP_D-027</t>
  </si>
  <si>
    <t>CA_EXP_D-028</t>
  </si>
  <si>
    <t>CA_EXP_D-029</t>
  </si>
  <si>
    <t>CA_EXP_D-030</t>
  </si>
  <si>
    <t>CA_EXP_D-031</t>
  </si>
  <si>
    <t>CA_EXP_D-032</t>
  </si>
  <si>
    <t>CA_EXP_D-033</t>
  </si>
  <si>
    <t>CA_EXP_D-034</t>
  </si>
  <si>
    <t>CA_EXP_D-035</t>
  </si>
  <si>
    <t>CA_EXP_D-036</t>
  </si>
  <si>
    <t>CA_REV_D-021</t>
  </si>
  <si>
    <t>CA_REV_D-038</t>
  </si>
  <si>
    <t>CA_REV_D-039</t>
  </si>
  <si>
    <t>CA_REV_D-040</t>
  </si>
  <si>
    <t>CA_REV_D-041</t>
  </si>
  <si>
    <t>CA_REV_D-042</t>
  </si>
  <si>
    <t>CA_REV_D-043</t>
  </si>
  <si>
    <t>CA_REV_D-044</t>
  </si>
  <si>
    <t>CA_REV_D-045</t>
  </si>
  <si>
    <t>CA_REV_D-046</t>
  </si>
  <si>
    <t>CA_REV_D-032</t>
  </si>
  <si>
    <t>CA_REV_D-047</t>
  </si>
  <si>
    <t>CA_REV_D-034</t>
  </si>
  <si>
    <t>CA_REV_D-035</t>
  </si>
  <si>
    <t>CA_REV_D-048</t>
  </si>
  <si>
    <t>NS_BAL_D-049</t>
  </si>
  <si>
    <t>NS_BAL_D-050</t>
  </si>
  <si>
    <t>CA_BAL_D-049</t>
  </si>
  <si>
    <t>CA_BAL_D-050</t>
  </si>
  <si>
    <t>Num</t>
  </si>
  <si>
    <t>Code</t>
  </si>
  <si>
    <t>TOTAL</t>
  </si>
  <si>
    <t>FF</t>
  </si>
  <si>
    <t>Sector</t>
  </si>
  <si>
    <t>2016_SS_WO_EXP_D-056</t>
  </si>
  <si>
    <t>2016_SS_WO_EXP_D-057</t>
  </si>
  <si>
    <t>2016_SS_WO_EXP_D-058</t>
  </si>
  <si>
    <t>2016_SS_WO_EXP_D-060</t>
  </si>
  <si>
    <t>2016_SS_WO_EXP_D-061</t>
  </si>
  <si>
    <t>2016_SS_WO_EXP_D-062</t>
  </si>
  <si>
    <t>2016_SS_WO_EXP_D-063</t>
  </si>
  <si>
    <t>2016_SS_WO_EXP_D-064</t>
  </si>
  <si>
    <t>2016_SS_WO_EXP_D-065</t>
  </si>
  <si>
    <t>2016_SS_WO_EXP_D-066</t>
  </si>
  <si>
    <t>2016_SS_WO_EXP_D-067</t>
  </si>
  <si>
    <t>2016_SS_WO_EXP_D-068</t>
  </si>
  <si>
    <t>2016_SS_WO_EXP_D-069</t>
  </si>
  <si>
    <t>2016_SS_WO_EXP_D-070</t>
  </si>
  <si>
    <t>2016_SS_WO_EXP_D-024</t>
  </si>
  <si>
    <t>2016_SS_WO_EXP_D-021</t>
  </si>
  <si>
    <t>2016_SS_WO_EXP_D-071</t>
  </si>
  <si>
    <t>2016_SS_WO_EXP_D-072</t>
  </si>
  <si>
    <t>2016_SS_WO_EXP_D-073</t>
  </si>
  <si>
    <t>2016_SS_WO_EXP_D-074</t>
  </si>
  <si>
    <t>2016_SS_WO_EXP_D-036</t>
  </si>
  <si>
    <t>2016_SS_WO_REV_D-075</t>
  </si>
  <si>
    <t>2016_SS_WO_REV_D-120</t>
  </si>
  <si>
    <t>2016_SS_WO_REV_D-121</t>
  </si>
  <si>
    <t>2016_SS_WO_REV_D-122</t>
  </si>
  <si>
    <t>2016_SS_WO_REV_D-077</t>
  </si>
  <si>
    <t>2016_SS_WO_REV_D-078</t>
  </si>
  <si>
    <t>2016_SS_WO_REV_D-068</t>
  </si>
  <si>
    <t>2016_SS_WO_REV_D-069</t>
  </si>
  <si>
    <t>2016_SS_WO_REV_D-070</t>
  </si>
  <si>
    <t>2016_SS_WO_REV_D-080</t>
  </si>
  <si>
    <t>2016_SS_WO_REV_D-021</t>
  </si>
  <si>
    <t>2016_SS_WO_REV_D-081</t>
  </si>
  <si>
    <t>2016_SS_WO_REV_D-073</t>
  </si>
  <si>
    <t>2016_SS_WO_REV_D-072</t>
  </si>
  <si>
    <t>2016_SS_WO_REV_D-074</t>
  </si>
  <si>
    <t>2016_SS_WO_REV_D-048</t>
  </si>
  <si>
    <t>2016_SS_WO_BAL_D-050</t>
  </si>
  <si>
    <t>2016_SS_FL_EXP_D-056</t>
  </si>
  <si>
    <t>2016_SS_FL_EXP_D-057</t>
  </si>
  <si>
    <t>2016_SS_FL_EXP_D-083</t>
  </si>
  <si>
    <t>2016_SS_FL_EXP_D-085</t>
  </si>
  <si>
    <t>2016_SS_FL_EXP_D-086</t>
  </si>
  <si>
    <t>2016_SS_FL_EXP_D-066</t>
  </si>
  <si>
    <t>2016_SS_FL_EXP_D-067</t>
  </si>
  <si>
    <t>2016_SS_FL_EXP_D-068</t>
  </si>
  <si>
    <t>2016_SS_FL_EXP_D-069</t>
  </si>
  <si>
    <t>2016_SS_FL_EXP_D-070</t>
  </si>
  <si>
    <t>2016_SS_FL_EXP_D-024</t>
  </si>
  <si>
    <t>2016_SS_FL_EXP_D-021</t>
  </si>
  <si>
    <t>2016_SS_FL_EXP_D-071</t>
  </si>
  <si>
    <t>2016_SS_FL_EXP_D-089</t>
  </si>
  <si>
    <t>2016_SS_FL_EXP_D-090</t>
  </si>
  <si>
    <t>2016_SS_FL_EXP_D-074</t>
  </si>
  <si>
    <t>2016_SS_FL_EXP_D-036</t>
  </si>
  <si>
    <t>2016_SS_FL_REV_D-075</t>
  </si>
  <si>
    <t>2016_SS_FL_REV_D-120</t>
  </si>
  <si>
    <t>2016_SS_FL_REV_D-121</t>
  </si>
  <si>
    <t>2016_SS_FL_REV_D-122</t>
  </si>
  <si>
    <t>2016_SS_FL_REV_D-077</t>
  </si>
  <si>
    <t>2016_SS_FL_REV_D-078</t>
  </si>
  <si>
    <t>2016_SS_FL_REV_D-068</t>
  </si>
  <si>
    <t>2016_SS_FL_REV_D-069</t>
  </si>
  <si>
    <t>2016_SS_FL_REV_D-080</t>
  </si>
  <si>
    <t>2016_SS_FL_REV_D-021</t>
  </si>
  <si>
    <t>2016_SS_FL_REV_D-081</t>
  </si>
  <si>
    <t>2016_SS_FL_REV_D-090</t>
  </si>
  <si>
    <t>2016_SS_FL_REV_D-089</t>
  </si>
  <si>
    <t>2016_SS_FL_REV_D-074</t>
  </si>
  <si>
    <t>2016_SS_FL_REV_D-048</t>
  </si>
  <si>
    <t>2016_SS_FL_BAL_D-050</t>
  </si>
  <si>
    <t>2016_SS_HC_EXP_D-056</t>
  </si>
  <si>
    <t>2016_SS_HC_EXP_D-092</t>
  </si>
  <si>
    <t>2016_SS_HC_EXP_D-093</t>
  </si>
  <si>
    <t>2016_SS_HC_EXP_D-066</t>
  </si>
  <si>
    <t>2016_SS_HC_EXP_D-067</t>
  </si>
  <si>
    <t>2016_SS_HC_EXP_D-068</t>
  </si>
  <si>
    <t>2016_SS_HC_EXP_D-024</t>
  </si>
  <si>
    <t>2016_SS_HC_EXP_D-021</t>
  </si>
  <si>
    <t>2016_SS_HC_EXP_D-071</t>
  </si>
  <si>
    <t>2016_SS_HC_EXP_D-094</t>
  </si>
  <si>
    <t>2016_SS_HC_EXP_D-095</t>
  </si>
  <si>
    <t>2016_SS_HC_EXP_D-096</t>
  </si>
  <si>
    <t>2016_SS_HC_EXP_D-036</t>
  </si>
  <si>
    <t>2016_SS_HC_REV_D-075</t>
  </si>
  <si>
    <t>2016_SS_HC_REV_D-120</t>
  </si>
  <si>
    <t>2016_SS_HC_REV_D-121</t>
  </si>
  <si>
    <t>2016_SS_HC_REV_D-122</t>
  </si>
  <si>
    <t>2016_SS_HC_REV_D-077</t>
  </si>
  <si>
    <t>2016_SS_HC_REV_D-078</t>
  </si>
  <si>
    <t>2016_SS_HC_REV_D-068</t>
  </si>
  <si>
    <t>2016_SS_HC_REV_D-080</t>
  </si>
  <si>
    <t>2016_SS_HC_REV_D-021</t>
  </si>
  <si>
    <t>2016_SS_HC_REV_D-081</t>
  </si>
  <si>
    <t>2016_SS_HC_REV_D-094</t>
  </si>
  <si>
    <t>2016_SS_HC_REV_D-095</t>
  </si>
  <si>
    <t>2016_SS_HC_REV_D-098</t>
  </si>
  <si>
    <t>2016_SS_HC_REV_D-096</t>
  </si>
  <si>
    <t>2016_SS_HC_REV_D-048</t>
  </si>
  <si>
    <t>2016_SS_HC_BAL_D-050</t>
  </si>
  <si>
    <t>WO_EXP_D-056</t>
  </si>
  <si>
    <t>WO_EXP_D-057</t>
  </si>
  <si>
    <t>WO_EXP_D-058</t>
  </si>
  <si>
    <t>WO_EXP_D-060</t>
  </si>
  <si>
    <t>WO_EXP_D-061</t>
  </si>
  <si>
    <t>WO_EXP_D-062</t>
  </si>
  <si>
    <t>WO_EXP_D-063</t>
  </si>
  <si>
    <t>WO_EXP_D-066</t>
  </si>
  <si>
    <t>WO_EXP_D-067</t>
  </si>
  <si>
    <t>WO_EXP_D-068</t>
  </si>
  <si>
    <t>WO_EXP_D-069</t>
  </si>
  <si>
    <t>WO_EXP_D-070</t>
  </si>
  <si>
    <t>WO_EXP_D-024</t>
  </si>
  <si>
    <t>WO_EXP_D-021</t>
  </si>
  <si>
    <t>WO_EXP_D-071</t>
  </si>
  <si>
    <t>WO_EXP_D-072</t>
  </si>
  <si>
    <t>WO_EXP_D-073</t>
  </si>
  <si>
    <t>WO_EXP_D-074</t>
  </si>
  <si>
    <t>WO_EXP_D-036</t>
  </si>
  <si>
    <t>WO_REV_D-075</t>
  </si>
  <si>
    <t>WO_REV_D-120</t>
  </si>
  <si>
    <t>WO_REV_D-121</t>
  </si>
  <si>
    <t>WO_REV_D-122</t>
  </si>
  <si>
    <t>WO_REV_D-077</t>
  </si>
  <si>
    <t>WO_REV_D-078</t>
  </si>
  <si>
    <t>WO_REV_D-068</t>
  </si>
  <si>
    <t>WO_REV_D-069</t>
  </si>
  <si>
    <t>WO_REV_D-070</t>
  </si>
  <si>
    <t>WO_REV_D-080</t>
  </si>
  <si>
    <t>WO_REV_D-021</t>
  </si>
  <si>
    <t>WO_REV_D-081</t>
  </si>
  <si>
    <t>WO_REV_D-073</t>
  </si>
  <si>
    <t>WO_REV_D-072</t>
  </si>
  <si>
    <t>WO_REV_D-074</t>
  </si>
  <si>
    <t>WO_REV_D-048</t>
  </si>
  <si>
    <t>WO_BAL_D-050</t>
  </si>
  <si>
    <t>FL_EXP_D-056</t>
  </si>
  <si>
    <t>FL_EXP_D-057</t>
  </si>
  <si>
    <t>FL_EXP_D-083</t>
  </si>
  <si>
    <t>FL_EXP_D-085</t>
  </si>
  <si>
    <t>FL_EXP_D-086</t>
  </si>
  <si>
    <t>FL_EXP_D-066</t>
  </si>
  <si>
    <t>FL_EXP_D-067</t>
  </si>
  <si>
    <t>FL_EXP_D-068</t>
  </si>
  <si>
    <t>FL_EXP_D-069</t>
  </si>
  <si>
    <t>FL_EXP_D-070</t>
  </si>
  <si>
    <t>FL_EXP_D-024</t>
  </si>
  <si>
    <t>FL_EXP_D-021</t>
  </si>
  <si>
    <t>FL_EXP_D-071</t>
  </si>
  <si>
    <t>FL_EXP_D-089</t>
  </si>
  <si>
    <t>FL_EXP_D-090</t>
  </si>
  <si>
    <t>FL_EXP_D-074</t>
  </si>
  <si>
    <t>FL_EXP_D-036</t>
  </si>
  <si>
    <t>FL_REV_D-075</t>
  </si>
  <si>
    <t>FL_REV_D-120</t>
  </si>
  <si>
    <t>FL_REV_D-121</t>
  </si>
  <si>
    <t>FL_REV_D-122</t>
  </si>
  <si>
    <t>FL_REV_D-077</t>
  </si>
  <si>
    <t>FL_REV_D-078</t>
  </si>
  <si>
    <t>FL_REV_D-068</t>
  </si>
  <si>
    <t>FL_REV_D-069</t>
  </si>
  <si>
    <t>FL_REV_D-080</t>
  </si>
  <si>
    <t>FL_REV_D-021</t>
  </si>
  <si>
    <t>FL_REV_D-081</t>
  </si>
  <si>
    <t>FL_REV_D-090</t>
  </si>
  <si>
    <t>FL_REV_D-089</t>
  </si>
  <si>
    <t>FL_REV_D-074</t>
  </si>
  <si>
    <t>FL_REV_D-048</t>
  </si>
  <si>
    <t>FL_BAL_D-050</t>
  </si>
  <si>
    <t>HC_EXP_D-056</t>
  </si>
  <si>
    <t>HC_EXP_D-092</t>
  </si>
  <si>
    <t>HC_EXP_D-093</t>
  </si>
  <si>
    <t>HC_EXP_D-066</t>
  </si>
  <si>
    <t>HC_EXP_D-067</t>
  </si>
  <si>
    <t>HC_EXP_D-068</t>
  </si>
  <si>
    <t>HC_EXP_D-024</t>
  </si>
  <si>
    <t>HC_EXP_D-021</t>
  </si>
  <si>
    <t>HC_EXP_D-071</t>
  </si>
  <si>
    <t>HC_EXP_D-094</t>
  </si>
  <si>
    <t>HC_EXP_D-095</t>
  </si>
  <si>
    <t>HC_EXP_D-096</t>
  </si>
  <si>
    <t>HC_EXP_D-036</t>
  </si>
  <si>
    <t>HC_REV_D-075</t>
  </si>
  <si>
    <t>HC_REV_D-120</t>
  </si>
  <si>
    <t>HC_REV_D-121</t>
  </si>
  <si>
    <t>HC_REV_D-122</t>
  </si>
  <si>
    <t>HC_REV_D-077</t>
  </si>
  <si>
    <t>HC_REV_D-078</t>
  </si>
  <si>
    <t>HC_REV_D-068</t>
  </si>
  <si>
    <t>HC_REV_D-080</t>
  </si>
  <si>
    <t>HC_REV_D-021</t>
  </si>
  <si>
    <t>HC_REV_D-081</t>
  </si>
  <si>
    <t>HC_REV_D-094</t>
  </si>
  <si>
    <t>HC_REV_D-095</t>
  </si>
  <si>
    <t>HC_REV_D-098</t>
  </si>
  <si>
    <t>HC_REV_D-096</t>
  </si>
  <si>
    <t>HC_REV_D-048</t>
  </si>
  <si>
    <t>HC_BAL_D-050</t>
  </si>
  <si>
    <t>2016_SS_WO_REV_D-079</t>
  </si>
  <si>
    <t>WO_REV_D-079</t>
  </si>
  <si>
    <t xml:space="preserve">Toelagen van de overheden  </t>
  </si>
  <si>
    <t xml:space="preserve">Federale overheid </t>
  </si>
  <si>
    <t xml:space="preserve">Gefedereerde entiteiten </t>
  </si>
  <si>
    <t xml:space="preserve">Entiteit: </t>
  </si>
  <si>
    <t>LG</t>
  </si>
  <si>
    <t>_EXP_D-021</t>
  </si>
  <si>
    <t>_EXP_D-022</t>
  </si>
  <si>
    <t>_EXP_D-023</t>
  </si>
  <si>
    <t>_EXP_D-024</t>
  </si>
  <si>
    <t>_EXP_D-025</t>
  </si>
  <si>
    <t>_EXP_D-031</t>
  </si>
  <si>
    <t>_EXP_D-032</t>
  </si>
  <si>
    <t>_EXP_D-033</t>
  </si>
  <si>
    <t>_EXP_D-034</t>
  </si>
  <si>
    <t>_EXP_D-035</t>
  </si>
  <si>
    <t>_EXP_D-036</t>
  </si>
  <si>
    <t>_REV_D-021</t>
  </si>
  <si>
    <t>_REV_D-038</t>
  </si>
  <si>
    <t>_REV_D-039</t>
  </si>
  <si>
    <t>_REV_D-040</t>
  </si>
  <si>
    <t>_REV_D-041</t>
  </si>
  <si>
    <t>_REV_D-046</t>
  </si>
  <si>
    <t>_REV_D-032</t>
  </si>
  <si>
    <t>_REV_D-047</t>
  </si>
  <si>
    <t>_REV_D-034</t>
  </si>
  <si>
    <t>_REV_D-035</t>
  </si>
  <si>
    <t>_REV_D-048</t>
  </si>
  <si>
    <t>_BAL_D-049</t>
  </si>
  <si>
    <t>_BAL_D-050</t>
  </si>
  <si>
    <t>Transferts en provenance d'autres secteurs (ménages, entreprises,…)</t>
  </si>
  <si>
    <t>Transferts à d'autres secteurs (ménages, entreprises,…)</t>
  </si>
  <si>
    <t>Overdrachten aan andere sectoren (gezinnen, bedrijven,…)</t>
  </si>
  <si>
    <t>Overdrachten van andere sectoren (gezinnen, bedrijven,…)</t>
  </si>
  <si>
    <t>2014_C-B_EXP_D-109</t>
  </si>
  <si>
    <t>2014_C-Fl_EXP_D-109</t>
  </si>
  <si>
    <t>2014_C-G_EXP_D-109</t>
  </si>
  <si>
    <t>2014_C-W_EXP_D-109</t>
  </si>
  <si>
    <t>2014_P-Fl_EXP_D-109</t>
  </si>
  <si>
    <t>2014_PSWC-B_EXP_D-109</t>
  </si>
  <si>
    <t>2014_PSWC-Fl_EXP_D-109</t>
  </si>
  <si>
    <t>2014_PSWC-G_EXP_D-109</t>
  </si>
  <si>
    <t>2014_PSWC-W_EXP_D-109</t>
  </si>
  <si>
    <t>2014_P-W_EXP_D-109</t>
  </si>
  <si>
    <t>2014_PZ_EXP_D-109</t>
  </si>
  <si>
    <t>2014_RZ_EXP_D-109</t>
  </si>
  <si>
    <t>2015_C-B_EXP_D-109</t>
  </si>
  <si>
    <t>2015_C-Fl_EXP_D-109</t>
  </si>
  <si>
    <t>2015_C-G_EXP_D-109</t>
  </si>
  <si>
    <t>2015_C-W_EXP_D-109</t>
  </si>
  <si>
    <t>2015_P-Fl_EXP_D-109</t>
  </si>
  <si>
    <t>2015_PSWC-B_EXP_D-109</t>
  </si>
  <si>
    <t>2015_PSWC-Fl_EXP_D-109</t>
  </si>
  <si>
    <t>2015_PSWC-G_EXP_D-109</t>
  </si>
  <si>
    <t>2015_PSWC-W_EXP_D-109</t>
  </si>
  <si>
    <t>2015_P-W_EXP_D-109</t>
  </si>
  <si>
    <t>2015_PZ_EXP_D-109</t>
  </si>
  <si>
    <t>2015_RZ_EXP_D-109</t>
  </si>
  <si>
    <t>2016_C-B_EXP_D-109</t>
  </si>
  <si>
    <t>2016_C-Fl_EXP_D-109</t>
  </si>
  <si>
    <t>2016_C-G_EXP_D-109</t>
  </si>
  <si>
    <t>2016_C-W_EXP_D-109</t>
  </si>
  <si>
    <t>2016_P-Fl_EXP_D-109</t>
  </si>
  <si>
    <t>2016_PSWC-B_EXP_D-109</t>
  </si>
  <si>
    <t>2016_PSWC-Fl_EXP_D-109</t>
  </si>
  <si>
    <t>2016_PSWC-G_EXP_D-109</t>
  </si>
  <si>
    <t>2016_PSWC-W_EXP_D-109</t>
  </si>
  <si>
    <t>2016_P-W_EXP_D-109</t>
  </si>
  <si>
    <t>2016_PZ_EXP_D-109</t>
  </si>
  <si>
    <t>2016_RZ_EXP_D-109</t>
  </si>
  <si>
    <t>2014_C-B_EXP_D-110</t>
  </si>
  <si>
    <t>2014_C-Fl_EXP_D-110</t>
  </si>
  <si>
    <t>2014_C-G_EXP_D-110</t>
  </si>
  <si>
    <t>2014_C-W_EXP_D-110</t>
  </si>
  <si>
    <t>2014_P-Fl_EXP_D-110</t>
  </si>
  <si>
    <t>2014_PSWC-B_EXP_D-110</t>
  </si>
  <si>
    <t>2014_PSWC-Fl_EXP_D-110</t>
  </si>
  <si>
    <t>2014_PSWC-G_EXP_D-110</t>
  </si>
  <si>
    <t>2014_PSWC-W_EXP_D-110</t>
  </si>
  <si>
    <t>2014_P-W_EXP_D-110</t>
  </si>
  <si>
    <t>2014_PZ_EXP_D-110</t>
  </si>
  <si>
    <t>2014_RZ_EXP_D-110</t>
  </si>
  <si>
    <t>2015_C-B_EXP_D-110</t>
  </si>
  <si>
    <t>2015_C-Fl_EXP_D-110</t>
  </si>
  <si>
    <t>2015_C-G_EXP_D-110</t>
  </si>
  <si>
    <t>2015_C-W_EXP_D-110</t>
  </si>
  <si>
    <t>2015_P-Fl_EXP_D-110</t>
  </si>
  <si>
    <t>2015_PSWC-B_EXP_D-110</t>
  </si>
  <si>
    <t>2015_PSWC-Fl_EXP_D-110</t>
  </si>
  <si>
    <t>2015_PSWC-G_EXP_D-110</t>
  </si>
  <si>
    <t>2015_PSWC-W_EXP_D-110</t>
  </si>
  <si>
    <t>2015_P-W_EXP_D-110</t>
  </si>
  <si>
    <t>2015_PZ_EXP_D-110</t>
  </si>
  <si>
    <t>2015_RZ_EXP_D-110</t>
  </si>
  <si>
    <t>2016_C-B_EXP_D-110</t>
  </si>
  <si>
    <t>2016_C-Fl_EXP_D-110</t>
  </si>
  <si>
    <t>2016_C-G_EXP_D-110</t>
  </si>
  <si>
    <t>2016_C-W_EXP_D-110</t>
  </si>
  <si>
    <t>2016_P-Fl_EXP_D-110</t>
  </si>
  <si>
    <t>2016_PSWC-B_EXP_D-110</t>
  </si>
  <si>
    <t>2016_PSWC-Fl_EXP_D-110</t>
  </si>
  <si>
    <t>2016_PSWC-G_EXP_D-110</t>
  </si>
  <si>
    <t>2016_PSWC-W_EXP_D-110</t>
  </si>
  <si>
    <t>2016_P-W_EXP_D-110</t>
  </si>
  <si>
    <t>2016_PZ_EXP_D-110</t>
  </si>
  <si>
    <t>2016_RZ_EXP_D-110</t>
  </si>
  <si>
    <t>2014_C-B_REV_D-111</t>
  </si>
  <si>
    <t>2014_C-Fl_REV_D-111</t>
  </si>
  <si>
    <t>2014_C-G_REV_D-111</t>
  </si>
  <si>
    <t>2014_C-W_REV_D-111</t>
  </si>
  <si>
    <t>2014_P-Fl_REV_D-111</t>
  </si>
  <si>
    <t>2014_PSWC-B_REV_D-111</t>
  </si>
  <si>
    <t>2014_PSWC-Fl_REV_D-111</t>
  </si>
  <si>
    <t>2014_PSWC-G_REV_D-111</t>
  </si>
  <si>
    <t>2014_PSWC-W_REV_D-111</t>
  </si>
  <si>
    <t>2014_P-W_REV_D-111</t>
  </si>
  <si>
    <t>2014_PZ_REV_D-111</t>
  </si>
  <si>
    <t>2014_RZ_REV_D-111</t>
  </si>
  <si>
    <t>2015_C-B_REV_D-111</t>
  </si>
  <si>
    <t>2015_C-Fl_REV_D-111</t>
  </si>
  <si>
    <t>2015_C-G_REV_D-111</t>
  </si>
  <si>
    <t>2015_C-W_REV_D-111</t>
  </si>
  <si>
    <t>2015_P-Fl_REV_D-111</t>
  </si>
  <si>
    <t>2015_PSWC-B_REV_D-111</t>
  </si>
  <si>
    <t>2015_PSWC-Fl_REV_D-111</t>
  </si>
  <si>
    <t>2015_PSWC-G_REV_D-111</t>
  </si>
  <si>
    <t>2015_PSWC-W_REV_D-111</t>
  </si>
  <si>
    <t>2015_P-W_REV_D-111</t>
  </si>
  <si>
    <t>2015_PZ_REV_D-111</t>
  </si>
  <si>
    <t>2015_RZ_REV_D-111</t>
  </si>
  <si>
    <t>2016_C-B_REV_D-111</t>
  </si>
  <si>
    <t>2016_C-Fl_REV_D-111</t>
  </si>
  <si>
    <t>2016_C-G_REV_D-111</t>
  </si>
  <si>
    <t>2016_C-W_REV_D-111</t>
  </si>
  <si>
    <t>2016_P-Fl_REV_D-111</t>
  </si>
  <si>
    <t>2016_PSWC-B_REV_D-111</t>
  </si>
  <si>
    <t>2016_PSWC-Fl_REV_D-111</t>
  </si>
  <si>
    <t>2016_PSWC-G_REV_D-111</t>
  </si>
  <si>
    <t>2016_PSWC-W_REV_D-111</t>
  </si>
  <si>
    <t>2016_P-W_REV_D-111</t>
  </si>
  <si>
    <t>2016_PZ_REV_D-111</t>
  </si>
  <si>
    <t>2016_RZ_REV_D-111</t>
  </si>
  <si>
    <t>2014_C-B_REV_D-112</t>
  </si>
  <si>
    <t>2014_C-Fl_REV_D-112</t>
  </si>
  <si>
    <t>2014_C-G_REV_D-112</t>
  </si>
  <si>
    <t>2014_P-Fl_REV_D-112</t>
  </si>
  <si>
    <t>2014_PSWC-B_REV_D-112</t>
  </si>
  <si>
    <t>2014_C-W_REV_D-112</t>
  </si>
  <si>
    <t>2014_PSWC-Fl_REV_D-112</t>
  </si>
  <si>
    <t>2014_PSWC-G_REV_D-112</t>
  </si>
  <si>
    <t>2014_PSWC-W_REV_D-112</t>
  </si>
  <si>
    <t>2014_P-W_REV_D-112</t>
  </si>
  <si>
    <t>2014_PZ_REV_D-112</t>
  </si>
  <si>
    <t>2014_RZ_REV_D-112</t>
  </si>
  <si>
    <t>2015_C-B_REV_D-112</t>
  </si>
  <si>
    <t>2015_C-Fl_REV_D-112</t>
  </si>
  <si>
    <t>2015_C-G_REV_D-112</t>
  </si>
  <si>
    <t>2015_C-W_REV_D-112</t>
  </si>
  <si>
    <t>2015_P-Fl_REV_D-112</t>
  </si>
  <si>
    <t>2015_PSWC-B_REV_D-112</t>
  </si>
  <si>
    <t>2015_PSWC-Fl_REV_D-112</t>
  </si>
  <si>
    <t>2015_PSWC-G_REV_D-112</t>
  </si>
  <si>
    <t>2015_PSWC-W_REV_D-112</t>
  </si>
  <si>
    <t>2015_P-W_REV_D-112</t>
  </si>
  <si>
    <t>2015_PZ_REV_D-112</t>
  </si>
  <si>
    <t>2015_RZ_REV_D-112</t>
  </si>
  <si>
    <t>2016_C-B_REV_D-112</t>
  </si>
  <si>
    <t>2016_C-Fl_REV_D-112</t>
  </si>
  <si>
    <t>2016_C-G_REV_D-112</t>
  </si>
  <si>
    <t>2016_C-W_REV_D-112</t>
  </si>
  <si>
    <t>2016_P-Fl_REV_D-112</t>
  </si>
  <si>
    <t>2016_PSWC-B_REV_D-112</t>
  </si>
  <si>
    <t>2016_PSWC-Fl_REV_D-112</t>
  </si>
  <si>
    <t>2016_PSWC-G_REV_D-112</t>
  </si>
  <si>
    <t>2016_PSWC-W_REV_D-112</t>
  </si>
  <si>
    <t>2016_P-W_REV_D-112</t>
  </si>
  <si>
    <t>2016_PZ_REV_D-112</t>
  </si>
  <si>
    <t>2016_RZ_REV_D-112</t>
  </si>
  <si>
    <t>_EXP_D-109</t>
  </si>
  <si>
    <t>_EXP_D-110</t>
  </si>
  <si>
    <t>_REV_D-111</t>
  </si>
  <si>
    <t>_REV_D-112</t>
  </si>
  <si>
    <t>FRANÇAIS</t>
  </si>
  <si>
    <t>NEDERLANDS</t>
  </si>
  <si>
    <t>ENGLISH</t>
  </si>
  <si>
    <t>DEUTSCH</t>
  </si>
  <si>
    <t>POUVOIR FÉDÉRAL</t>
  </si>
  <si>
    <t>FEDERALE OVERHEID</t>
  </si>
  <si>
    <t>SÉCURITÉ SOCIALE</t>
  </si>
  <si>
    <t>SOCIALE ZEKERHEID</t>
  </si>
  <si>
    <t>COMMUNAUTÉ FLAMANDE</t>
  </si>
  <si>
    <t>VLAAMSE GEMEENSCHAP</t>
  </si>
  <si>
    <t>COMMUNAUTÉ FRANÇAISE</t>
  </si>
  <si>
    <t>FRANSE GEMEENSCHAP</t>
  </si>
  <si>
    <t>COMMUNAUTÉ GERMANOPHONE</t>
  </si>
  <si>
    <t>DUITSTALIGE GEMEENSCHAP</t>
  </si>
  <si>
    <t>RÉGION WALLONNE</t>
  </si>
  <si>
    <t>WAALS GEWEST</t>
  </si>
  <si>
    <t>RÉGION DE BRUXELLES-CAPITALE</t>
  </si>
  <si>
    <t>BRUSSELS HOOFDSTEDELIJK GEWEST</t>
  </si>
  <si>
    <t>COMMISSION COMMUNAUTAIRE FRANÇAISE</t>
  </si>
  <si>
    <t>FRANSE GEMEENSCHAPSCOMMISSIE</t>
  </si>
  <si>
    <t>COMMISSION COMMUNAUTAIRE FLAMANDE</t>
  </si>
  <si>
    <t>VLAAMSE GEMEENSCHAPSCOMMISSIE</t>
  </si>
  <si>
    <t>COMMISSION COMMUNAUTAIRE COMMUNE</t>
  </si>
  <si>
    <t>GEMEENSCHAPPELIJKE GEMEENSCHAPSCOMMISSIE</t>
  </si>
  <si>
    <t>COMMUNES FLAMANDES</t>
  </si>
  <si>
    <t>VLAAMSE GEMEENTEN</t>
  </si>
  <si>
    <t>COMMUNES WALLONNES</t>
  </si>
  <si>
    <t>WAALSE GEMEENTEN</t>
  </si>
  <si>
    <t>COMMUNES BRUXELLOISES</t>
  </si>
  <si>
    <t>BRUSSELSE GEMEENTEN</t>
  </si>
  <si>
    <t>COMMUNES GERMANOPHONES</t>
  </si>
  <si>
    <t>DUITSTALIGE GEMEENTEN</t>
  </si>
  <si>
    <t>PROVINCES FLAMANDES</t>
  </si>
  <si>
    <t>VLAAMSE PROVINCIES</t>
  </si>
  <si>
    <t>PROVINCES WALLONNES</t>
  </si>
  <si>
    <t>WAALSE PROVINCIES</t>
  </si>
  <si>
    <t>CPAS FLAMANDS</t>
  </si>
  <si>
    <t>VLAAMSE OCMW'S</t>
  </si>
  <si>
    <t>CPAS WALLONS</t>
  </si>
  <si>
    <t>WAALSE OCMW'S</t>
  </si>
  <si>
    <t>CPAS BRUXELLOIS</t>
  </si>
  <si>
    <t>BRUSSELSE OCMW'S</t>
  </si>
  <si>
    <t>CPAS GERMANOPHONES</t>
  </si>
  <si>
    <t>DUITSTALIGE OCMW'S</t>
  </si>
  <si>
    <t>ZONES DE POLICE</t>
  </si>
  <si>
    <t>POLITIEZONES</t>
  </si>
  <si>
    <t>ZONES DE SECOURS</t>
  </si>
  <si>
    <t>HULPVERLENINGSZONES</t>
  </si>
  <si>
    <t>2017_BCR_CA_BAL_D-049</t>
  </si>
  <si>
    <t>2017_BCR_CA_BAL_D-050</t>
  </si>
  <si>
    <t>2017_BCR_CA_EXP_D-021</t>
  </si>
  <si>
    <t>2017_BCR_CA_EXP_D-022</t>
  </si>
  <si>
    <t>2017_BCR_CA_EXP_D-023</t>
  </si>
  <si>
    <t>2017_BCR_CA_EXP_D-024</t>
  </si>
  <si>
    <t>2017_BCR_CA_EXP_D-025</t>
  </si>
  <si>
    <t>2017_BCR_CA_EXP_D-026</t>
  </si>
  <si>
    <t>2017_BCR_CA_EXP_D-027</t>
  </si>
  <si>
    <t>2017_BCR_CA_EXP_D-028</t>
  </si>
  <si>
    <t>2017_BCR_CA_EXP_D-029</t>
  </si>
  <si>
    <t>2017_BCR_CA_EXP_D-030</t>
  </si>
  <si>
    <t>2017_BCR_CA_EXP_D-031</t>
  </si>
  <si>
    <t>2017_BCR_CA_EXP_D-032</t>
  </si>
  <si>
    <t>2017_BCR_CA_EXP_D-033</t>
  </si>
  <si>
    <t>2017_BCR_CA_EXP_D-034</t>
  </si>
  <si>
    <t>2017_BCR_CA_EXP_D-035</t>
  </si>
  <si>
    <t>2017_BCR_CA_EXP_D-036</t>
  </si>
  <si>
    <t>2017_BCR_CA_REV_D-021</t>
  </si>
  <si>
    <t>2017_BCR_CA_REV_D-032</t>
  </si>
  <si>
    <t>2017_BCR_CA_REV_D-034</t>
  </si>
  <si>
    <t>2017_BCR_CA_REV_D-035</t>
  </si>
  <si>
    <t>2017_BCR_CA_REV_D-038</t>
  </si>
  <si>
    <t>2017_BCR_CA_REV_D-039</t>
  </si>
  <si>
    <t>2017_BCR_CA_REV_D-040</t>
  </si>
  <si>
    <t>2017_BCR_CA_REV_D-041</t>
  </si>
  <si>
    <t>2017_BCR_CA_REV_D-042</t>
  </si>
  <si>
    <t>2017_BCR_CA_REV_D-043</t>
  </si>
  <si>
    <t>2017_BCR_CA_REV_D-044</t>
  </si>
  <si>
    <t>2017_BCR_CA_REV_D-045</t>
  </si>
  <si>
    <t>2017_BCR_CA_REV_D-046</t>
  </si>
  <si>
    <t>2017_BCR_CA_REV_D-047</t>
  </si>
  <si>
    <t>2017_BCR_CA_REV_D-048</t>
  </si>
  <si>
    <t>2017_BCR_INS_BAL_D-049</t>
  </si>
  <si>
    <t>2017_BCR_INS_BAL_D-050</t>
  </si>
  <si>
    <t>2017_BCR_INS_EXP_D-021</t>
  </si>
  <si>
    <t>2017_BCR_INS_EXP_D-022</t>
  </si>
  <si>
    <t>2017_BCR_INS_EXP_D-023</t>
  </si>
  <si>
    <t>2017_BCR_INS_EXP_D-024</t>
  </si>
  <si>
    <t>2017_BCR_INS_EXP_D-025</t>
  </si>
  <si>
    <t>2017_BCR_INS_EXP_D-027</t>
  </si>
  <si>
    <t>2017_BCR_INS_EXP_D-028</t>
  </si>
  <si>
    <t>2017_BCR_INS_EXP_D-029</t>
  </si>
  <si>
    <t>2017_BCR_INS_EXP_D-030</t>
  </si>
  <si>
    <t>2017_BCR_INS_EXP_D-031</t>
  </si>
  <si>
    <t>2017_BCR_INS_EXP_D-032</t>
  </si>
  <si>
    <t>2017_BCR_INS_EXP_D-033</t>
  </si>
  <si>
    <t>2017_BCR_INS_EXP_D-034</t>
  </si>
  <si>
    <t>2017_BCR_INS_EXP_D-035</t>
  </si>
  <si>
    <t>2017_BCR_INS_EXP_D-036</t>
  </si>
  <si>
    <t>2017_BCR_INS_EXP_D-053</t>
  </si>
  <si>
    <t>2017_BCR_INS_REV_D-021</t>
  </si>
  <si>
    <t>2017_BCR_INS_REV_D-032</t>
  </si>
  <si>
    <t>2017_BCR_INS_REV_D-034</t>
  </si>
  <si>
    <t>2017_BCR_INS_REV_D-035</t>
  </si>
  <si>
    <t>2017_BCR_INS_REV_D-038</t>
  </si>
  <si>
    <t>2017_BCR_INS_REV_D-039</t>
  </si>
  <si>
    <t>2017_BCR_INS_REV_D-040</t>
  </si>
  <si>
    <t>2017_BCR_INS_REV_D-041</t>
  </si>
  <si>
    <t>2017_BCR_INS_REV_D-043</t>
  </si>
  <si>
    <t>2017_BCR_INS_REV_D-044</t>
  </si>
  <si>
    <t>2017_BCR_INS_REV_D-045</t>
  </si>
  <si>
    <t>2017_BCR_INS_REV_D-046</t>
  </si>
  <si>
    <t>2017_BCR_INS_REV_D-047</t>
  </si>
  <si>
    <t>2017_BCR_INS_REV_D-048</t>
  </si>
  <si>
    <t>2017_BCR_INS_REV_D-053</t>
  </si>
  <si>
    <t>2017_C-B_BAL_D-049</t>
  </si>
  <si>
    <t>2017_C-B_BAL_D-050</t>
  </si>
  <si>
    <t>2017_C-B_EXP_D-021</t>
  </si>
  <si>
    <t>2017_C-B_EXP_D-022</t>
  </si>
  <si>
    <t>2017_C-B_EXP_D-023</t>
  </si>
  <si>
    <t>2017_C-B_EXP_D-024</t>
  </si>
  <si>
    <t>2017_C-B_EXP_D-025</t>
  </si>
  <si>
    <t>2017_C-B_EXP_D-031</t>
  </si>
  <si>
    <t>2017_C-B_EXP_D-032</t>
  </si>
  <si>
    <t>2017_C-B_EXP_D-033</t>
  </si>
  <si>
    <t>2017_C-B_EXP_D-034</t>
  </si>
  <si>
    <t>2017_C-B_EXP_D-035</t>
  </si>
  <si>
    <t>2017_C-B_EXP_D-036</t>
  </si>
  <si>
    <t>2017_C-B_EXP_D-109</t>
  </si>
  <si>
    <t>2017_C-B_EXP_D-110</t>
  </si>
  <si>
    <t>2017_C-B_REV_D-021</t>
  </si>
  <si>
    <t>2017_C-B_REV_D-032</t>
  </si>
  <si>
    <t>2017_C-B_REV_D-034</t>
  </si>
  <si>
    <t>2017_C-B_REV_D-035</t>
  </si>
  <si>
    <t>2017_C-B_REV_D-038</t>
  </si>
  <si>
    <t>2017_C-B_REV_D-039</t>
  </si>
  <si>
    <t>2017_C-B_REV_D-040</t>
  </si>
  <si>
    <t>2017_C-B_REV_D-041</t>
  </si>
  <si>
    <t>2017_C-B_REV_D-046</t>
  </si>
  <si>
    <t>2017_C-B_REV_D-047</t>
  </si>
  <si>
    <t>2017_C-B_REV_D-048</t>
  </si>
  <si>
    <t>2017_C-B_REV_D-111</t>
  </si>
  <si>
    <t>2017_C-B_REV_D-112</t>
  </si>
  <si>
    <t>2017_CCC_CA_BAL_D-049</t>
  </si>
  <si>
    <t>2017_CCC_CA_BAL_D-050</t>
  </si>
  <si>
    <t>2017_CCC_CA_EXP_D-021</t>
  </si>
  <si>
    <t>2017_CCC_CA_EXP_D-022</t>
  </si>
  <si>
    <t>2017_CCC_CA_EXP_D-023</t>
  </si>
  <si>
    <t>2017_CCC_CA_EXP_D-024</t>
  </si>
  <si>
    <t>2017_CCC_CA_EXP_D-025</t>
  </si>
  <si>
    <t>2017_CCC_CA_EXP_D-026</t>
  </si>
  <si>
    <t>2017_CCC_CA_EXP_D-027</t>
  </si>
  <si>
    <t>2017_CCC_CA_EXP_D-028</t>
  </si>
  <si>
    <t>2017_CCC_CA_EXP_D-029</t>
  </si>
  <si>
    <t>2017_CCC_CA_EXP_D-030</t>
  </si>
  <si>
    <t>2017_CCC_CA_EXP_D-031</t>
  </si>
  <si>
    <t>2017_CCC_CA_EXP_D-032</t>
  </si>
  <si>
    <t>2017_CCC_CA_EXP_D-033</t>
  </si>
  <si>
    <t>2017_CCC_CA_EXP_D-034</t>
  </si>
  <si>
    <t>2017_CCC_CA_EXP_D-035</t>
  </si>
  <si>
    <t>2017_CCC_CA_EXP_D-036</t>
  </si>
  <si>
    <t>2017_CCC_CA_REV_D-021</t>
  </si>
  <si>
    <t>2017_CCC_CA_REV_D-032</t>
  </si>
  <si>
    <t>2017_CCC_CA_REV_D-034</t>
  </si>
  <si>
    <t>2017_CCC_CA_REV_D-035</t>
  </si>
  <si>
    <t>2017_CCC_CA_REV_D-038</t>
  </si>
  <si>
    <t>2017_CCC_CA_REV_D-039</t>
  </si>
  <si>
    <t>2017_CCC_CA_REV_D-040</t>
  </si>
  <si>
    <t>2017_CCC_CA_REV_D-041</t>
  </si>
  <si>
    <t>2017_CCC_CA_REV_D-042</t>
  </si>
  <si>
    <t>2017_CCC_CA_REV_D-043</t>
  </si>
  <si>
    <t>2017_CCC_CA_REV_D-044</t>
  </si>
  <si>
    <t>2017_CCC_CA_REV_D-045</t>
  </si>
  <si>
    <t>2017_CCC_CA_REV_D-046</t>
  </si>
  <si>
    <t>2017_CCC_CA_REV_D-047</t>
  </si>
  <si>
    <t>2017_CCC_CA_REV_D-048</t>
  </si>
  <si>
    <t>2017_CCC_INS_BAL_D-049</t>
  </si>
  <si>
    <t>2017_CCC_INS_BAL_D-050</t>
  </si>
  <si>
    <t>2017_CCC_INS_EXP_D-021</t>
  </si>
  <si>
    <t>2017_CCC_INS_EXP_D-022</t>
  </si>
  <si>
    <t>2017_CCC_INS_EXP_D-023</t>
  </si>
  <si>
    <t>2017_CCC_INS_EXP_D-024</t>
  </si>
  <si>
    <t>2017_CCC_INS_EXP_D-025</t>
  </si>
  <si>
    <t>2017_CCC_INS_EXP_D-027</t>
  </si>
  <si>
    <t>2017_CCC_INS_EXP_D-028</t>
  </si>
  <si>
    <t>2017_CCC_INS_EXP_D-029</t>
  </si>
  <si>
    <t>2017_CCC_INS_EXP_D-030</t>
  </si>
  <si>
    <t>2017_CCC_INS_EXP_D-031</t>
  </si>
  <si>
    <t>2017_CCC_INS_EXP_D-032</t>
  </si>
  <si>
    <t>2017_CCC_INS_EXP_D-033</t>
  </si>
  <si>
    <t>2017_CCC_INS_EXP_D-034</t>
  </si>
  <si>
    <t>2017_CCC_INS_EXP_D-035</t>
  </si>
  <si>
    <t>2017_CCC_INS_EXP_D-036</t>
  </si>
  <si>
    <t>2017_CCC_INS_EXP_D-053</t>
  </si>
  <si>
    <t>2017_CCC_INS_REV_D-021</t>
  </si>
  <si>
    <t>2017_CCC_INS_REV_D-032</t>
  </si>
  <si>
    <t>2017_CCC_INS_REV_D-034</t>
  </si>
  <si>
    <t>2017_CCC_INS_REV_D-035</t>
  </si>
  <si>
    <t>2017_CCC_INS_REV_D-038</t>
  </si>
  <si>
    <t>2017_CCC_INS_REV_D-039</t>
  </si>
  <si>
    <t>2017_CCC_INS_REV_D-040</t>
  </si>
  <si>
    <t>2017_CCC_INS_REV_D-041</t>
  </si>
  <si>
    <t>2017_CCC_INS_REV_D-043</t>
  </si>
  <si>
    <t>2017_CCC_INS_REV_D-044</t>
  </si>
  <si>
    <t>2017_CCC_INS_REV_D-045</t>
  </si>
  <si>
    <t>2017_CCC_INS_REV_D-046</t>
  </si>
  <si>
    <t>2017_CCC_INS_REV_D-047</t>
  </si>
  <si>
    <t>2017_CCC_INS_REV_D-048</t>
  </si>
  <si>
    <t>2017_CCC_INS_REV_D-053</t>
  </si>
  <si>
    <t>2017_C-Fl_BAL_D-049</t>
  </si>
  <si>
    <t>2017_C-Fl_BAL_D-050</t>
  </si>
  <si>
    <t>2017_C-Fl_EXP_D-021</t>
  </si>
  <si>
    <t>2017_C-Fl_EXP_D-022</t>
  </si>
  <si>
    <t>2017_C-Fl_EXP_D-023</t>
  </si>
  <si>
    <t>2017_C-Fl_EXP_D-024</t>
  </si>
  <si>
    <t>2017_C-Fl_EXP_D-025</t>
  </si>
  <si>
    <t>2017_C-Fl_EXP_D-031</t>
  </si>
  <si>
    <t>2017_C-Fl_EXP_D-032</t>
  </si>
  <si>
    <t>2017_C-Fl_EXP_D-033</t>
  </si>
  <si>
    <t>2017_C-Fl_EXP_D-034</t>
  </si>
  <si>
    <t>2017_C-Fl_EXP_D-035</t>
  </si>
  <si>
    <t>2017_C-Fl_EXP_D-036</t>
  </si>
  <si>
    <t>2017_C-Fl_EXP_D-109</t>
  </si>
  <si>
    <t>2017_C-Fl_EXP_D-110</t>
  </si>
  <si>
    <t>2017_C-Fl_REV_D-021</t>
  </si>
  <si>
    <t>2017_C-Fl_REV_D-032</t>
  </si>
  <si>
    <t>2017_C-Fl_REV_D-034</t>
  </si>
  <si>
    <t>2017_C-Fl_REV_D-035</t>
  </si>
  <si>
    <t>2017_C-Fl_REV_D-038</t>
  </si>
  <si>
    <t>2017_C-Fl_REV_D-039</t>
  </si>
  <si>
    <t>2017_C-Fl_REV_D-040</t>
  </si>
  <si>
    <t>2017_C-Fl_REV_D-041</t>
  </si>
  <si>
    <t>2017_C-Fl_REV_D-046</t>
  </si>
  <si>
    <t>2017_C-Fl_REV_D-047</t>
  </si>
  <si>
    <t>2017_C-Fl_REV_D-048</t>
  </si>
  <si>
    <t>2017_C-Fl_REV_D-111</t>
  </si>
  <si>
    <t>2017_C-Fl_REV_D-112</t>
  </si>
  <si>
    <t>2017_C-G_BAL_D-049</t>
  </si>
  <si>
    <t>2017_C-G_BAL_D-050</t>
  </si>
  <si>
    <t>2017_C-G_EXP_D-021</t>
  </si>
  <si>
    <t>2017_C-G_EXP_D-022</t>
  </si>
  <si>
    <t>2017_C-G_EXP_D-023</t>
  </si>
  <si>
    <t>2017_C-G_EXP_D-024</t>
  </si>
  <si>
    <t>2017_C-G_EXP_D-025</t>
  </si>
  <si>
    <t>2017_C-G_EXP_D-031</t>
  </si>
  <si>
    <t>2017_C-G_EXP_D-032</t>
  </si>
  <si>
    <t>2017_C-G_EXP_D-033</t>
  </si>
  <si>
    <t>2017_C-G_EXP_D-034</t>
  </si>
  <si>
    <t>2017_C-G_EXP_D-035</t>
  </si>
  <si>
    <t>2017_C-G_EXP_D-036</t>
  </si>
  <si>
    <t>2017_C-G_EXP_D-109</t>
  </si>
  <si>
    <t>2017_C-G_EXP_D-110</t>
  </si>
  <si>
    <t>2017_C-G_REV_D-021</t>
  </si>
  <si>
    <t>2017_C-G_REV_D-032</t>
  </si>
  <si>
    <t>2017_C-G_REV_D-034</t>
  </si>
  <si>
    <t>2017_C-G_REV_D-035</t>
  </si>
  <si>
    <t>2017_C-G_REV_D-038</t>
  </si>
  <si>
    <t>2017_C-G_REV_D-039</t>
  </si>
  <si>
    <t>2017_C-G_REV_D-040</t>
  </si>
  <si>
    <t>2017_C-G_REV_D-041</t>
  </si>
  <si>
    <t>2017_C-G_REV_D-046</t>
  </si>
  <si>
    <t>2017_C-G_REV_D-047</t>
  </si>
  <si>
    <t>2017_C-G_REV_D-048</t>
  </si>
  <si>
    <t>2017_C-G_REV_D-111</t>
  </si>
  <si>
    <t>2017_C-G_REV_D-112</t>
  </si>
  <si>
    <t>2017_CS_CA_BAL_D-049</t>
  </si>
  <si>
    <t>2017_CS_CA_BAL_D-050</t>
  </si>
  <si>
    <t>2017_CS_CA_EXP_D-021</t>
  </si>
  <si>
    <t>2017_CS_CA_EXP_D-022</t>
  </si>
  <si>
    <t>2017_CS_CA_EXP_D-023</t>
  </si>
  <si>
    <t>2017_CS_CA_EXP_D-024</t>
  </si>
  <si>
    <t>2017_CS_CA_EXP_D-025</t>
  </si>
  <si>
    <t>2017_CS_CA_EXP_D-026</t>
  </si>
  <si>
    <t>2017_CS_CA_EXP_D-027</t>
  </si>
  <si>
    <t>2017_CS_CA_EXP_D-028</t>
  </si>
  <si>
    <t>2017_CS_CA_EXP_D-029</t>
  </si>
  <si>
    <t>2017_CS_CA_EXP_D-030</t>
  </si>
  <si>
    <t>2017_CS_CA_EXP_D-031</t>
  </si>
  <si>
    <t>2017_CS_CA_EXP_D-032</t>
  </si>
  <si>
    <t>2017_CS_CA_EXP_D-033</t>
  </si>
  <si>
    <t>2017_CS_CA_EXP_D-034</t>
  </si>
  <si>
    <t>2017_CS_CA_EXP_D-035</t>
  </si>
  <si>
    <t>2017_CS_CA_EXP_D-036</t>
  </si>
  <si>
    <t>2017_CS_CA_REV_D-021</t>
  </si>
  <si>
    <t>2017_CS_CA_REV_D-032</t>
  </si>
  <si>
    <t>2017_CS_CA_REV_D-034</t>
  </si>
  <si>
    <t>2017_CS_CA_REV_D-035</t>
  </si>
  <si>
    <t>2017_CS_CA_REV_D-038</t>
  </si>
  <si>
    <t>2017_CS_CA_REV_D-039</t>
  </si>
  <si>
    <t>2017_CS_CA_REV_D-040</t>
  </si>
  <si>
    <t>2017_CS_CA_REV_D-041</t>
  </si>
  <si>
    <t>2017_CS_CA_REV_D-042</t>
  </si>
  <si>
    <t>2017_CS_CA_REV_D-043</t>
  </si>
  <si>
    <t>2017_CS_CA_REV_D-044</t>
  </si>
  <si>
    <t>2017_CS_CA_REV_D-045</t>
  </si>
  <si>
    <t>2017_CS_CA_REV_D-046</t>
  </si>
  <si>
    <t>2017_CS_CA_REV_D-047</t>
  </si>
  <si>
    <t>2017_CS_CA_REV_D-048</t>
  </si>
  <si>
    <t>2017_CS_INS_BAL_D-049</t>
  </si>
  <si>
    <t>2017_CS_INS_BAL_D-050</t>
  </si>
  <si>
    <t>2017_CS_INS_EXP_D-021</t>
  </si>
  <si>
    <t>2017_CS_INS_EXP_D-022</t>
  </si>
  <si>
    <t>2017_CS_INS_EXP_D-023</t>
  </si>
  <si>
    <t>2017_CS_INS_EXP_D-024</t>
  </si>
  <si>
    <t>2017_CS_INS_EXP_D-025</t>
  </si>
  <si>
    <t>2017_CS_INS_EXP_D-027</t>
  </si>
  <si>
    <t>2017_CS_INS_EXP_D-028</t>
  </si>
  <si>
    <t>2017_CS_INS_EXP_D-029</t>
  </si>
  <si>
    <t>2017_CS_INS_EXP_D-030</t>
  </si>
  <si>
    <t>2017_CS_INS_EXP_D-031</t>
  </si>
  <si>
    <t>2017_CS_INS_EXP_D-032</t>
  </si>
  <si>
    <t>2017_CS_INS_EXP_D-033</t>
  </si>
  <si>
    <t>2017_CS_INS_EXP_D-034</t>
  </si>
  <si>
    <t>2017_CS_INS_EXP_D-035</t>
  </si>
  <si>
    <t>2017_CS_INS_EXP_D-036</t>
  </si>
  <si>
    <t>2017_CS_INS_EXP_D-053</t>
  </si>
  <si>
    <t>2017_CS_INS_REV_D-021</t>
  </si>
  <si>
    <t>2017_CS_INS_REV_D-032</t>
  </si>
  <si>
    <t>2017_CS_INS_REV_D-034</t>
  </si>
  <si>
    <t>2017_CS_INS_REV_D-035</t>
  </si>
  <si>
    <t>2017_CS_INS_REV_D-038</t>
  </si>
  <si>
    <t>2017_CS_INS_REV_D-039</t>
  </si>
  <si>
    <t>2017_CS_INS_REV_D-040</t>
  </si>
  <si>
    <t>2017_CS_INS_REV_D-041</t>
  </si>
  <si>
    <t>2017_CS_INS_REV_D-043</t>
  </si>
  <si>
    <t>2017_CS_INS_REV_D-044</t>
  </si>
  <si>
    <t>2017_CS_INS_REV_D-045</t>
  </si>
  <si>
    <t>2017_CS_INS_REV_D-046</t>
  </si>
  <si>
    <t>2017_CS_INS_REV_D-047</t>
  </si>
  <si>
    <t>2017_CS_INS_REV_D-048</t>
  </si>
  <si>
    <t>2017_CS_INS_REV_D-053</t>
  </si>
  <si>
    <t>2017_C-W_BAL_D-049</t>
  </si>
  <si>
    <t>2017_C-W_BAL_D-050</t>
  </si>
  <si>
    <t>2017_C-W_EXP_D-021</t>
  </si>
  <si>
    <t>2017_C-W_EXP_D-022</t>
  </si>
  <si>
    <t>2017_C-W_EXP_D-023</t>
  </si>
  <si>
    <t>2017_C-W_EXP_D-024</t>
  </si>
  <si>
    <t>2017_C-W_EXP_D-025</t>
  </si>
  <si>
    <t>2017_C-W_EXP_D-031</t>
  </si>
  <si>
    <t>2017_C-W_EXP_D-032</t>
  </si>
  <si>
    <t>2017_C-W_EXP_D-033</t>
  </si>
  <si>
    <t>2017_C-W_EXP_D-034</t>
  </si>
  <si>
    <t>2017_C-W_EXP_D-035</t>
  </si>
  <si>
    <t>2017_C-W_EXP_D-036</t>
  </si>
  <si>
    <t>2017_C-W_EXP_D-109</t>
  </si>
  <si>
    <t>2017_C-W_EXP_D-110</t>
  </si>
  <si>
    <t>2017_C-W_REV_D-021</t>
  </si>
  <si>
    <t>2017_C-W_REV_D-032</t>
  </si>
  <si>
    <t>2017_C-W_REV_D-034</t>
  </si>
  <si>
    <t>2017_C-W_REV_D-035</t>
  </si>
  <si>
    <t>2017_C-W_REV_D-038</t>
  </si>
  <si>
    <t>2017_C-W_REV_D-039</t>
  </si>
  <si>
    <t>2017_C-W_REV_D-040</t>
  </si>
  <si>
    <t>2017_C-W_REV_D-041</t>
  </si>
  <si>
    <t>2017_C-W_REV_D-046</t>
  </si>
  <si>
    <t>2017_C-W_REV_D-047</t>
  </si>
  <si>
    <t>2017_C-W_REV_D-048</t>
  </si>
  <si>
    <t>2017_C-W_REV_D-111</t>
  </si>
  <si>
    <t>2017_C-W_REV_D-112</t>
  </si>
  <si>
    <t>2017_FlC_CA_BAL_D-049</t>
  </si>
  <si>
    <t>2017_FlC_CA_BAL_D-050</t>
  </si>
  <si>
    <t>2017_FlC_CA_EXP_D-021</t>
  </si>
  <si>
    <t>2017_FlC_CA_EXP_D-022</t>
  </si>
  <si>
    <t>2017_FlC_CA_EXP_D-023</t>
  </si>
  <si>
    <t>2017_FlC_CA_EXP_D-024</t>
  </si>
  <si>
    <t>2017_FlC_CA_EXP_D-025</t>
  </si>
  <si>
    <t>2017_FlC_CA_EXP_D-026</t>
  </si>
  <si>
    <t>2017_FlC_CA_EXP_D-027</t>
  </si>
  <si>
    <t>2017_FlC_CA_EXP_D-028</t>
  </si>
  <si>
    <t>2017_FlC_CA_EXP_D-029</t>
  </si>
  <si>
    <t>2017_FlC_CA_EXP_D-030</t>
  </si>
  <si>
    <t>2017_FlC_CA_EXP_D-031</t>
  </si>
  <si>
    <t>2017_FlC_CA_EXP_D-032</t>
  </si>
  <si>
    <t>2017_FlC_CA_EXP_D-033</t>
  </si>
  <si>
    <t>2017_FlC_CA_EXP_D-034</t>
  </si>
  <si>
    <t>2017_FlC_CA_EXP_D-035</t>
  </si>
  <si>
    <t>2017_FlC_CA_EXP_D-036</t>
  </si>
  <si>
    <t>2017_FlC_CA_REV_D-021</t>
  </si>
  <si>
    <t>2017_FlC_CA_REV_D-032</t>
  </si>
  <si>
    <t>2017_FlC_CA_REV_D-034</t>
  </si>
  <si>
    <t>2017_FlC_CA_REV_D-035</t>
  </si>
  <si>
    <t>2017_FlC_CA_REV_D-038</t>
  </si>
  <si>
    <t>2017_FlC_CA_REV_D-039</t>
  </si>
  <si>
    <t>2017_FlC_CA_REV_D-040</t>
  </si>
  <si>
    <t>2017_FlC_CA_REV_D-041</t>
  </si>
  <si>
    <t>2017_FlC_CA_REV_D-042</t>
  </si>
  <si>
    <t>2017_FlC_CA_REV_D-043</t>
  </si>
  <si>
    <t>2017_FlC_CA_REV_D-044</t>
  </si>
  <si>
    <t>2017_FlC_CA_REV_D-045</t>
  </si>
  <si>
    <t>2017_FlC_CA_REV_D-046</t>
  </si>
  <si>
    <t>2017_FlC_CA_REV_D-047</t>
  </si>
  <si>
    <t>2017_FlC_CA_REV_D-048</t>
  </si>
  <si>
    <t>2017_FlC_INS_BAL_D-049</t>
  </si>
  <si>
    <t>2017_FlC_INS_BAL_D-050</t>
  </si>
  <si>
    <t>2017_FlC_INS_EXP_D-021</t>
  </si>
  <si>
    <t>2017_FlC_INS_EXP_D-022</t>
  </si>
  <si>
    <t>2017_FlC_INS_EXP_D-023</t>
  </si>
  <si>
    <t>2017_FlC_INS_EXP_D-024</t>
  </si>
  <si>
    <t>2017_FlC_INS_EXP_D-025</t>
  </si>
  <si>
    <t>2017_FlC_INS_EXP_D-027</t>
  </si>
  <si>
    <t>2017_FlC_INS_EXP_D-028</t>
  </si>
  <si>
    <t>2017_FlC_INS_EXP_D-029</t>
  </si>
  <si>
    <t>2017_FlC_INS_EXP_D-030</t>
  </si>
  <si>
    <t>2017_FlC_INS_EXP_D-031</t>
  </si>
  <si>
    <t>2017_FlC_INS_EXP_D-032</t>
  </si>
  <si>
    <t>2017_FlC_INS_EXP_D-033</t>
  </si>
  <si>
    <t>2017_FlC_INS_EXP_D-034</t>
  </si>
  <si>
    <t>2017_FlC_INS_EXP_D-035</t>
  </si>
  <si>
    <t>2017_FlC_INS_EXP_D-036</t>
  </si>
  <si>
    <t>2017_FlC_INS_EXP_D-053</t>
  </si>
  <si>
    <t>2017_FlC_INS_REV_D-021</t>
  </si>
  <si>
    <t>2017_FlC_INS_REV_D-032</t>
  </si>
  <si>
    <t>2017_FlC_INS_REV_D-034</t>
  </si>
  <si>
    <t>2017_FlC_INS_REV_D-035</t>
  </si>
  <si>
    <t>2017_FlC_INS_REV_D-038</t>
  </si>
  <si>
    <t>2017_FlC_INS_REV_D-039</t>
  </si>
  <si>
    <t>2017_FlC_INS_REV_D-040</t>
  </si>
  <si>
    <t>2017_FlC_INS_REV_D-041</t>
  </si>
  <si>
    <t>2017_FlC_INS_REV_D-043</t>
  </si>
  <si>
    <t>2017_FlC_INS_REV_D-044</t>
  </si>
  <si>
    <t>2017_FlC_INS_REV_D-045</t>
  </si>
  <si>
    <t>2017_FlC_INS_REV_D-046</t>
  </si>
  <si>
    <t>2017_FlC_INS_REV_D-047</t>
  </si>
  <si>
    <t>2017_FlC_INS_REV_D-048</t>
  </si>
  <si>
    <t>2017_FlC_INS_REV_D-053</t>
  </si>
  <si>
    <t>2017_FlCC_CA_BAL_D-049</t>
  </si>
  <si>
    <t>2017_FlCC_CA_BAL_D-050</t>
  </si>
  <si>
    <t>2017_FlCC_CA_EXP_D-021</t>
  </si>
  <si>
    <t>2017_FlCC_CA_EXP_D-022</t>
  </si>
  <si>
    <t>2017_FlCC_CA_EXP_D-023</t>
  </si>
  <si>
    <t>2017_FlCC_CA_EXP_D-024</t>
  </si>
  <si>
    <t>2017_FlCC_CA_EXP_D-025</t>
  </si>
  <si>
    <t>2017_FlCC_CA_EXP_D-026</t>
  </si>
  <si>
    <t>2017_FlCC_CA_EXP_D-027</t>
  </si>
  <si>
    <t>2017_FlCC_CA_EXP_D-028</t>
  </si>
  <si>
    <t>2017_FlCC_CA_EXP_D-029</t>
  </si>
  <si>
    <t>2017_FlCC_CA_EXP_D-030</t>
  </si>
  <si>
    <t>2017_FlCC_CA_EXP_D-031</t>
  </si>
  <si>
    <t>2017_FlCC_CA_EXP_D-032</t>
  </si>
  <si>
    <t>2017_FlCC_CA_EXP_D-033</t>
  </si>
  <si>
    <t>2017_FlCC_CA_EXP_D-034</t>
  </si>
  <si>
    <t>2017_FlCC_CA_EXP_D-035</t>
  </si>
  <si>
    <t>2017_FlCC_CA_EXP_D-036</t>
  </si>
  <si>
    <t>2017_FlCC_CA_REV_D-021</t>
  </si>
  <si>
    <t>2017_FlCC_CA_REV_D-032</t>
  </si>
  <si>
    <t>2017_FlCC_CA_REV_D-034</t>
  </si>
  <si>
    <t>2017_FlCC_CA_REV_D-035</t>
  </si>
  <si>
    <t>2017_FlCC_CA_REV_D-038</t>
  </si>
  <si>
    <t>2017_FlCC_CA_REV_D-039</t>
  </si>
  <si>
    <t>2017_FlCC_CA_REV_D-040</t>
  </si>
  <si>
    <t>2017_FlCC_CA_REV_D-041</t>
  </si>
  <si>
    <t>2017_FlCC_CA_REV_D-042</t>
  </si>
  <si>
    <t>2017_FlCC_CA_REV_D-043</t>
  </si>
  <si>
    <t>2017_FlCC_CA_REV_D-044</t>
  </si>
  <si>
    <t>2017_FlCC_CA_REV_D-045</t>
  </si>
  <si>
    <t>2017_FlCC_CA_REV_D-046</t>
  </si>
  <si>
    <t>2017_FlCC_CA_REV_D-047</t>
  </si>
  <si>
    <t>2017_FlCC_CA_REV_D-048</t>
  </si>
  <si>
    <t>2017_FlCC_INS_BAL_D-049</t>
  </si>
  <si>
    <t>2017_FlCC_INS_BAL_D-050</t>
  </si>
  <si>
    <t>2017_FlCC_INS_EXP_D-021</t>
  </si>
  <si>
    <t>2017_FlCC_INS_EXP_D-022</t>
  </si>
  <si>
    <t>2017_FlCC_INS_EXP_D-023</t>
  </si>
  <si>
    <t>2017_FlCC_INS_EXP_D-024</t>
  </si>
  <si>
    <t>2017_FlCC_INS_EXP_D-025</t>
  </si>
  <si>
    <t>2017_FlCC_INS_EXP_D-027</t>
  </si>
  <si>
    <t>2017_FlCC_INS_EXP_D-028</t>
  </si>
  <si>
    <t>2017_FlCC_INS_EXP_D-029</t>
  </si>
  <si>
    <t>2017_FlCC_INS_EXP_D-030</t>
  </si>
  <si>
    <t>2017_FlCC_INS_EXP_D-031</t>
  </si>
  <si>
    <t>2017_FlCC_INS_EXP_D-032</t>
  </si>
  <si>
    <t>2017_FlCC_INS_EXP_D-033</t>
  </si>
  <si>
    <t>2017_FlCC_INS_EXP_D-034</t>
  </si>
  <si>
    <t>2017_FlCC_INS_EXP_D-035</t>
  </si>
  <si>
    <t>2017_FlCC_INS_EXP_D-036</t>
  </si>
  <si>
    <t>2017_FlCC_INS_EXP_D-053</t>
  </si>
  <si>
    <t>2017_FlCC_INS_REV_D-021</t>
  </si>
  <si>
    <t>2017_FlCC_INS_REV_D-032</t>
  </si>
  <si>
    <t>2017_FlCC_INS_REV_D-034</t>
  </si>
  <si>
    <t>2017_FlCC_INS_REV_D-035</t>
  </si>
  <si>
    <t>2017_FlCC_INS_REV_D-038</t>
  </si>
  <si>
    <t>2017_FlCC_INS_REV_D-039</t>
  </si>
  <si>
    <t>2017_FlCC_INS_REV_D-040</t>
  </si>
  <si>
    <t>2017_FlCC_INS_REV_D-041</t>
  </si>
  <si>
    <t>2017_FlCC_INS_REV_D-043</t>
  </si>
  <si>
    <t>2017_FlCC_INS_REV_D-044</t>
  </si>
  <si>
    <t>2017_FlCC_INS_REV_D-045</t>
  </si>
  <si>
    <t>2017_FlCC_INS_REV_D-046</t>
  </si>
  <si>
    <t>2017_FlCC_INS_REV_D-047</t>
  </si>
  <si>
    <t>2017_FlCC_INS_REV_D-048</t>
  </si>
  <si>
    <t>2017_FlCC_INS_REV_D-053</t>
  </si>
  <si>
    <t>2017_FrC_CA_BAL_D-049</t>
  </si>
  <si>
    <t>2017_FrC_CA_BAL_D-050</t>
  </si>
  <si>
    <t>2017_FrC_CA_EXP_D-021</t>
  </si>
  <si>
    <t>2017_FrC_CA_EXP_D-022</t>
  </si>
  <si>
    <t>2017_FrC_CA_EXP_D-023</t>
  </si>
  <si>
    <t>2017_FrC_CA_EXP_D-024</t>
  </si>
  <si>
    <t>2017_FrC_CA_EXP_D-025</t>
  </si>
  <si>
    <t>2017_FrC_CA_EXP_D-026</t>
  </si>
  <si>
    <t>2017_FrC_CA_EXP_D-027</t>
  </si>
  <si>
    <t>2017_FrC_CA_EXP_D-028</t>
  </si>
  <si>
    <t>2017_FrC_CA_EXP_D-029</t>
  </si>
  <si>
    <t>2017_FrC_CA_EXP_D-030</t>
  </si>
  <si>
    <t>2017_FrC_CA_EXP_D-031</t>
  </si>
  <si>
    <t>2017_FrC_CA_EXP_D-032</t>
  </si>
  <si>
    <t>2017_FrC_CA_EXP_D-033</t>
  </si>
  <si>
    <t>2017_FrC_CA_EXP_D-034</t>
  </si>
  <si>
    <t>2017_FrC_CA_EXP_D-035</t>
  </si>
  <si>
    <t>2017_FrC_CA_EXP_D-036</t>
  </si>
  <si>
    <t>2017_FrC_CA_REV_D-021</t>
  </si>
  <si>
    <t>2017_FrC_CA_REV_D-032</t>
  </si>
  <si>
    <t>2017_FrC_CA_REV_D-034</t>
  </si>
  <si>
    <t>2017_FrC_CA_REV_D-035</t>
  </si>
  <si>
    <t>2017_FrC_CA_REV_D-038</t>
  </si>
  <si>
    <t>2017_FrC_CA_REV_D-039</t>
  </si>
  <si>
    <t>2017_FrC_CA_REV_D-040</t>
  </si>
  <si>
    <t>2017_FrC_CA_REV_D-041</t>
  </si>
  <si>
    <t>2017_FrC_CA_REV_D-042</t>
  </si>
  <si>
    <t>2017_FrC_CA_REV_D-043</t>
  </si>
  <si>
    <t>2017_FrC_CA_REV_D-044</t>
  </si>
  <si>
    <t>2017_FrC_CA_REV_D-045</t>
  </si>
  <si>
    <t>2017_FrC_CA_REV_D-046</t>
  </si>
  <si>
    <t>2017_FrC_CA_REV_D-047</t>
  </si>
  <si>
    <t>2017_FrC_CA_REV_D-048</t>
  </si>
  <si>
    <t>2017_FrC_INS_BAL_D-049</t>
  </si>
  <si>
    <t>2017_FrC_INS_BAL_D-050</t>
  </si>
  <si>
    <t>2017_FrC_INS_EXP_D-021</t>
  </si>
  <si>
    <t>2017_FrC_INS_EXP_D-022</t>
  </si>
  <si>
    <t>2017_FrC_INS_EXP_D-023</t>
  </si>
  <si>
    <t>2017_FrC_INS_EXP_D-024</t>
  </si>
  <si>
    <t>2017_FrC_INS_EXP_D-025</t>
  </si>
  <si>
    <t>2017_FrC_INS_EXP_D-027</t>
  </si>
  <si>
    <t>2017_FrC_INS_EXP_D-028</t>
  </si>
  <si>
    <t>2017_FrC_INS_EXP_D-029</t>
  </si>
  <si>
    <t>2017_FrC_INS_EXP_D-030</t>
  </si>
  <si>
    <t>2017_FrC_INS_EXP_D-031</t>
  </si>
  <si>
    <t>2017_FrC_INS_EXP_D-032</t>
  </si>
  <si>
    <t>2017_FrC_INS_EXP_D-033</t>
  </si>
  <si>
    <t>2017_FrC_INS_EXP_D-034</t>
  </si>
  <si>
    <t>2017_FrC_INS_EXP_D-035</t>
  </si>
  <si>
    <t>2017_FrC_INS_EXP_D-036</t>
  </si>
  <si>
    <t>2017_FrC_INS_EXP_D-053</t>
  </si>
  <si>
    <t>2017_FrC_INS_REV_D-021</t>
  </si>
  <si>
    <t>2017_FrC_INS_REV_D-032</t>
  </si>
  <si>
    <t>2017_FrC_INS_REV_D-034</t>
  </si>
  <si>
    <t>2017_FrC_INS_REV_D-035</t>
  </si>
  <si>
    <t>2017_FrC_INS_REV_D-038</t>
  </si>
  <si>
    <t>2017_FrC_INS_REV_D-039</t>
  </si>
  <si>
    <t>2017_FrC_INS_REV_D-040</t>
  </si>
  <si>
    <t>2017_FrC_INS_REV_D-041</t>
  </si>
  <si>
    <t>2017_FrC_INS_REV_D-043</t>
  </si>
  <si>
    <t>2017_FrC_INS_REV_D-044</t>
  </si>
  <si>
    <t>2017_FrC_INS_REV_D-045</t>
  </si>
  <si>
    <t>2017_FrC_INS_REV_D-046</t>
  </si>
  <si>
    <t>2017_FrC_INS_REV_D-047</t>
  </si>
  <si>
    <t>2017_FrC_INS_REV_D-048</t>
  </si>
  <si>
    <t>2017_FrC_INS_REV_D-053</t>
  </si>
  <si>
    <t>2017_FrCC_CA_BAL_D-049</t>
  </si>
  <si>
    <t>2017_FrCC_CA_BAL_D-050</t>
  </si>
  <si>
    <t>2017_FrCC_CA_EXP_D-021</t>
  </si>
  <si>
    <t>2017_FrCC_CA_EXP_D-022</t>
  </si>
  <si>
    <t>2017_FrCC_CA_EXP_D-023</t>
  </si>
  <si>
    <t>2017_FrCC_CA_EXP_D-024</t>
  </si>
  <si>
    <t>2017_FrCC_CA_EXP_D-025</t>
  </si>
  <si>
    <t>2017_FrCC_CA_EXP_D-026</t>
  </si>
  <si>
    <t>2017_FrCC_CA_EXP_D-027</t>
  </si>
  <si>
    <t>2017_FrCC_CA_EXP_D-028</t>
  </si>
  <si>
    <t>2017_FrCC_CA_EXP_D-029</t>
  </si>
  <si>
    <t>2017_FrCC_CA_EXP_D-030</t>
  </si>
  <si>
    <t>2017_FrCC_CA_EXP_D-031</t>
  </si>
  <si>
    <t>2017_FrCC_CA_EXP_D-032</t>
  </si>
  <si>
    <t>2017_FrCC_CA_EXP_D-033</t>
  </si>
  <si>
    <t>2017_FrCC_CA_EXP_D-034</t>
  </si>
  <si>
    <t>2017_FrCC_CA_EXP_D-035</t>
  </si>
  <si>
    <t>2017_FrCC_CA_EXP_D-036</t>
  </si>
  <si>
    <t>2017_FrCC_CA_REV_D-021</t>
  </si>
  <si>
    <t>2017_FrCC_CA_REV_D-032</t>
  </si>
  <si>
    <t>2017_FrCC_CA_REV_D-034</t>
  </si>
  <si>
    <t>2017_FrCC_CA_REV_D-035</t>
  </si>
  <si>
    <t>2017_FrCC_CA_REV_D-038</t>
  </si>
  <si>
    <t>2017_FrCC_CA_REV_D-039</t>
  </si>
  <si>
    <t>2017_FrCC_CA_REV_D-040</t>
  </si>
  <si>
    <t>2017_FrCC_CA_REV_D-041</t>
  </si>
  <si>
    <t>2017_FrCC_CA_REV_D-042</t>
  </si>
  <si>
    <t>2017_FrCC_CA_REV_D-043</t>
  </si>
  <si>
    <t>2017_FrCC_CA_REV_D-044</t>
  </si>
  <si>
    <t>2017_FrCC_CA_REV_D-045</t>
  </si>
  <si>
    <t>2017_FrCC_CA_REV_D-046</t>
  </si>
  <si>
    <t>2017_FrCC_CA_REV_D-047</t>
  </si>
  <si>
    <t>2017_FrCC_CA_REV_D-048</t>
  </si>
  <si>
    <t>2017_FrCC_INS_BAL_D-049</t>
  </si>
  <si>
    <t>2017_FrCC_INS_BAL_D-050</t>
  </si>
  <si>
    <t>2017_FrCC_INS_EXP_D-021</t>
  </si>
  <si>
    <t>2017_FrCC_INS_EXP_D-022</t>
  </si>
  <si>
    <t>2017_FrCC_INS_EXP_D-023</t>
  </si>
  <si>
    <t>2017_FrCC_INS_EXP_D-024</t>
  </si>
  <si>
    <t>2017_FrCC_INS_EXP_D-025</t>
  </si>
  <si>
    <t>2017_FrCC_INS_EXP_D-027</t>
  </si>
  <si>
    <t>2017_FrCC_INS_EXP_D-028</t>
  </si>
  <si>
    <t>2017_FrCC_INS_EXP_D-029</t>
  </si>
  <si>
    <t>2017_FrCC_INS_EXP_D-030</t>
  </si>
  <si>
    <t>2017_FrCC_INS_EXP_D-031</t>
  </si>
  <si>
    <t>2017_FrCC_INS_EXP_D-032</t>
  </si>
  <si>
    <t>2017_FrCC_INS_EXP_D-033</t>
  </si>
  <si>
    <t>2017_FrCC_INS_EXP_D-034</t>
  </si>
  <si>
    <t>2017_FrCC_INS_EXP_D-035</t>
  </si>
  <si>
    <t>2017_FrCC_INS_EXP_D-036</t>
  </si>
  <si>
    <t>2017_FrCC_INS_EXP_D-053</t>
  </si>
  <si>
    <t>2017_FrCC_INS_REV_D-021</t>
  </si>
  <si>
    <t>2017_FrCC_INS_REV_D-032</t>
  </si>
  <si>
    <t>2017_FrCC_INS_REV_D-034</t>
  </si>
  <si>
    <t>2017_FrCC_INS_REV_D-035</t>
  </si>
  <si>
    <t>2017_FrCC_INS_REV_D-038</t>
  </si>
  <si>
    <t>2017_FrCC_INS_REV_D-039</t>
  </si>
  <si>
    <t>2017_FrCC_INS_REV_D-040</t>
  </si>
  <si>
    <t>2017_FrCC_INS_REV_D-041</t>
  </si>
  <si>
    <t>2017_FrCC_INS_REV_D-043</t>
  </si>
  <si>
    <t>2017_FrCC_INS_REV_D-044</t>
  </si>
  <si>
    <t>2017_FrCC_INS_REV_D-045</t>
  </si>
  <si>
    <t>2017_FrCC_INS_REV_D-046</t>
  </si>
  <si>
    <t>2017_FrCC_INS_REV_D-047</t>
  </si>
  <si>
    <t>2017_FrCC_INS_REV_D-048</t>
  </si>
  <si>
    <t>2017_FrCC_INS_REV_D-053</t>
  </si>
  <si>
    <t>2017_GC_CA_BAL_D-049</t>
  </si>
  <si>
    <t>2017_GC_CA_BAL_D-050</t>
  </si>
  <si>
    <t>2017_GC_CA_EXP_D-021</t>
  </si>
  <si>
    <t>2017_GC_CA_EXP_D-022</t>
  </si>
  <si>
    <t>2017_GC_CA_EXP_D-023</t>
  </si>
  <si>
    <t>2017_GC_CA_EXP_D-024</t>
  </si>
  <si>
    <t>2017_GC_CA_EXP_D-025</t>
  </si>
  <si>
    <t>2017_GC_CA_EXP_D-026</t>
  </si>
  <si>
    <t>2017_GC_CA_EXP_D-027</t>
  </si>
  <si>
    <t>2017_GC_CA_EXP_D-028</t>
  </si>
  <si>
    <t>2017_GC_CA_EXP_D-029</t>
  </si>
  <si>
    <t>2017_GC_CA_EXP_D-030</t>
  </si>
  <si>
    <t>2017_GC_CA_EXP_D-031</t>
  </si>
  <si>
    <t>2017_GC_CA_EXP_D-032</t>
  </si>
  <si>
    <t>2017_GC_CA_EXP_D-033</t>
  </si>
  <si>
    <t>2017_GC_CA_EXP_D-034</t>
  </si>
  <si>
    <t>2017_GC_CA_EXP_D-035</t>
  </si>
  <si>
    <t>2017_GC_CA_EXP_D-036</t>
  </si>
  <si>
    <t>2017_GC_CA_REV_D-021</t>
  </si>
  <si>
    <t>2017_GC_CA_REV_D-032</t>
  </si>
  <si>
    <t>2017_GC_CA_REV_D-034</t>
  </si>
  <si>
    <t>2017_GC_CA_REV_D-035</t>
  </si>
  <si>
    <t>2017_GC_CA_REV_D-038</t>
  </si>
  <si>
    <t>2017_GC_CA_REV_D-039</t>
  </si>
  <si>
    <t>2017_GC_CA_REV_D-040</t>
  </si>
  <si>
    <t>2017_GC_CA_REV_D-041</t>
  </si>
  <si>
    <t>2017_GC_CA_REV_D-042</t>
  </si>
  <si>
    <t>2017_GC_CA_REV_D-043</t>
  </si>
  <si>
    <t>2017_GC_CA_REV_D-044</t>
  </si>
  <si>
    <t>2017_GC_CA_REV_D-045</t>
  </si>
  <si>
    <t>2017_GC_CA_REV_D-046</t>
  </si>
  <si>
    <t>2017_GC_CA_REV_D-047</t>
  </si>
  <si>
    <t>2017_GC_CA_REV_D-048</t>
  </si>
  <si>
    <t>2017_GC_INS_BAL_D-049</t>
  </si>
  <si>
    <t>2017_GC_INS_BAL_D-050</t>
  </si>
  <si>
    <t>2017_GC_INS_EXP_D-021</t>
  </si>
  <si>
    <t>2017_GC_INS_EXP_D-022</t>
  </si>
  <si>
    <t>2017_GC_INS_EXP_D-023</t>
  </si>
  <si>
    <t>2017_GC_INS_EXP_D-024</t>
  </si>
  <si>
    <t>2017_GC_INS_EXP_D-025</t>
  </si>
  <si>
    <t>2017_GC_INS_EXP_D-027</t>
  </si>
  <si>
    <t>2017_GC_INS_EXP_D-028</t>
  </si>
  <si>
    <t>2017_GC_INS_EXP_D-029</t>
  </si>
  <si>
    <t>2017_GC_INS_EXP_D-030</t>
  </si>
  <si>
    <t>2017_GC_INS_EXP_D-031</t>
  </si>
  <si>
    <t>2017_GC_INS_EXP_D-032</t>
  </si>
  <si>
    <t>2017_GC_INS_EXP_D-033</t>
  </si>
  <si>
    <t>2017_GC_INS_EXP_D-034</t>
  </si>
  <si>
    <t>2017_GC_INS_EXP_D-035</t>
  </si>
  <si>
    <t>2017_GC_INS_EXP_D-036</t>
  </si>
  <si>
    <t>2017_GC_INS_EXP_D-053</t>
  </si>
  <si>
    <t>2017_GC_INS_REV_D-021</t>
  </si>
  <si>
    <t>2017_GC_INS_REV_D-032</t>
  </si>
  <si>
    <t>2017_GC_INS_REV_D-034</t>
  </si>
  <si>
    <t>2017_GC_INS_REV_D-035</t>
  </si>
  <si>
    <t>2017_GC_INS_REV_D-038</t>
  </si>
  <si>
    <t>2017_GC_INS_REV_D-039</t>
  </si>
  <si>
    <t>2017_GC_INS_REV_D-040</t>
  </si>
  <si>
    <t>2017_GC_INS_REV_D-041</t>
  </si>
  <si>
    <t>2017_GC_INS_REV_D-043</t>
  </si>
  <si>
    <t>2017_GC_INS_REV_D-044</t>
  </si>
  <si>
    <t>2017_GC_INS_REV_D-045</t>
  </si>
  <si>
    <t>2017_GC_INS_REV_D-046</t>
  </si>
  <si>
    <t>2017_GC_INS_REV_D-047</t>
  </si>
  <si>
    <t>2017_GC_INS_REV_D-048</t>
  </si>
  <si>
    <t>2017_GC_INS_REV_D-053</t>
  </si>
  <si>
    <t>2017_P-Fl_BAL_D-049</t>
  </si>
  <si>
    <t>2017_P-Fl_BAL_D-050</t>
  </si>
  <si>
    <t>2017_P-Fl_EXP_D-021</t>
  </si>
  <si>
    <t>2017_P-Fl_EXP_D-022</t>
  </si>
  <si>
    <t>2017_P-Fl_EXP_D-023</t>
  </si>
  <si>
    <t>2017_P-Fl_EXP_D-024</t>
  </si>
  <si>
    <t>2017_P-Fl_EXP_D-025</t>
  </si>
  <si>
    <t>2017_P-Fl_EXP_D-031</t>
  </si>
  <si>
    <t>2017_P-Fl_EXP_D-032</t>
  </si>
  <si>
    <t>2017_P-Fl_EXP_D-033</t>
  </si>
  <si>
    <t>2017_P-Fl_EXP_D-034</t>
  </si>
  <si>
    <t>2017_P-Fl_EXP_D-035</t>
  </si>
  <si>
    <t>2017_P-Fl_EXP_D-036</t>
  </si>
  <si>
    <t>2017_P-Fl_EXP_D-109</t>
  </si>
  <si>
    <t>2017_P-Fl_EXP_D-110</t>
  </si>
  <si>
    <t>2017_P-Fl_REV_D-021</t>
  </si>
  <si>
    <t>2017_P-Fl_REV_D-032</t>
  </si>
  <si>
    <t>2017_P-Fl_REV_D-034</t>
  </si>
  <si>
    <t>2017_P-Fl_REV_D-035</t>
  </si>
  <si>
    <t>2017_P-Fl_REV_D-038</t>
  </si>
  <si>
    <t>2017_P-Fl_REV_D-039</t>
  </si>
  <si>
    <t>2017_P-Fl_REV_D-040</t>
  </si>
  <si>
    <t>2017_P-Fl_REV_D-041</t>
  </si>
  <si>
    <t>2017_P-Fl_REV_D-046</t>
  </si>
  <si>
    <t>2017_P-Fl_REV_D-047</t>
  </si>
  <si>
    <t>2017_P-Fl_REV_D-048</t>
  </si>
  <si>
    <t>2017_P-Fl_REV_D-111</t>
  </si>
  <si>
    <t>2017_P-Fl_REV_D-112</t>
  </si>
  <si>
    <t>2017_PSWC-B_BAL_D-049</t>
  </si>
  <si>
    <t>2017_PSWC-B_BAL_D-050</t>
  </si>
  <si>
    <t>2017_PSWC-B_EXP_D-021</t>
  </si>
  <si>
    <t>2017_PSWC-B_EXP_D-022</t>
  </si>
  <si>
    <t>2017_PSWC-B_EXP_D-023</t>
  </si>
  <si>
    <t>2017_PSWC-B_EXP_D-024</t>
  </si>
  <si>
    <t>2017_PSWC-B_EXP_D-025</t>
  </si>
  <si>
    <t>2017_PSWC-B_EXP_D-031</t>
  </si>
  <si>
    <t>2017_PSWC-B_EXP_D-032</t>
  </si>
  <si>
    <t>2017_PSWC-B_EXP_D-033</t>
  </si>
  <si>
    <t>2017_PSWC-B_EXP_D-034</t>
  </si>
  <si>
    <t>2017_PSWC-B_EXP_D-035</t>
  </si>
  <si>
    <t>2017_PSWC-B_EXP_D-036</t>
  </si>
  <si>
    <t>2017_PSWC-B_EXP_D-109</t>
  </si>
  <si>
    <t>2017_PSWC-B_EXP_D-110</t>
  </si>
  <si>
    <t>2017_PSWC-B_REV_D-021</t>
  </si>
  <si>
    <t>2017_PSWC-B_REV_D-032</t>
  </si>
  <si>
    <t>2017_PSWC-B_REV_D-034</t>
  </si>
  <si>
    <t>2017_PSWC-B_REV_D-035</t>
  </si>
  <si>
    <t>2017_PSWC-B_REV_D-038</t>
  </si>
  <si>
    <t>2017_PSWC-B_REV_D-039</t>
  </si>
  <si>
    <t>2017_PSWC-B_REV_D-040</t>
  </si>
  <si>
    <t>2017_PSWC-B_REV_D-041</t>
  </si>
  <si>
    <t>2017_PSWC-B_REV_D-046</t>
  </si>
  <si>
    <t>2017_PSWC-B_REV_D-047</t>
  </si>
  <si>
    <t>2017_PSWC-B_REV_D-048</t>
  </si>
  <si>
    <t>2017_PSWC-B_REV_D-111</t>
  </si>
  <si>
    <t>2017_PSWC-B_REV_D-112</t>
  </si>
  <si>
    <t>2017_PSWC-Fl_BAL_D-049</t>
  </si>
  <si>
    <t>2017_PSWC-Fl_BAL_D-050</t>
  </si>
  <si>
    <t>2017_PSWC-Fl_EXP_D-021</t>
  </si>
  <si>
    <t>2017_PSWC-Fl_EXP_D-022</t>
  </si>
  <si>
    <t>2017_PSWC-Fl_EXP_D-023</t>
  </si>
  <si>
    <t>2017_PSWC-Fl_EXP_D-024</t>
  </si>
  <si>
    <t>2017_PSWC-Fl_EXP_D-025</t>
  </si>
  <si>
    <t>2017_PSWC-Fl_EXP_D-031</t>
  </si>
  <si>
    <t>2017_PSWC-Fl_EXP_D-032</t>
  </si>
  <si>
    <t>2017_PSWC-Fl_EXP_D-033</t>
  </si>
  <si>
    <t>2017_PSWC-Fl_EXP_D-034</t>
  </si>
  <si>
    <t>2017_PSWC-Fl_EXP_D-035</t>
  </si>
  <si>
    <t>2017_PSWC-Fl_EXP_D-036</t>
  </si>
  <si>
    <t>2017_PSWC-Fl_EXP_D-109</t>
  </si>
  <si>
    <t>2017_PSWC-Fl_EXP_D-110</t>
  </si>
  <si>
    <t>2017_PSWC-Fl_REV_D-021</t>
  </si>
  <si>
    <t>2017_PSWC-Fl_REV_D-032</t>
  </si>
  <si>
    <t>2017_PSWC-Fl_REV_D-034</t>
  </si>
  <si>
    <t>2017_PSWC-Fl_REV_D-035</t>
  </si>
  <si>
    <t>2017_PSWC-Fl_REV_D-038</t>
  </si>
  <si>
    <t>2017_PSWC-Fl_REV_D-039</t>
  </si>
  <si>
    <t>2017_PSWC-Fl_REV_D-040</t>
  </si>
  <si>
    <t>2017_PSWC-Fl_REV_D-041</t>
  </si>
  <si>
    <t>2017_PSWC-Fl_REV_D-046</t>
  </si>
  <si>
    <t>2017_PSWC-Fl_REV_D-047</t>
  </si>
  <si>
    <t>2017_PSWC-Fl_REV_D-048</t>
  </si>
  <si>
    <t>2017_PSWC-Fl_REV_D-111</t>
  </si>
  <si>
    <t>2017_PSWC-Fl_REV_D-112</t>
  </si>
  <si>
    <t>2017_PSWC-G_BAL_D-049</t>
  </si>
  <si>
    <t>2017_PSWC-G_BAL_D-050</t>
  </si>
  <si>
    <t>2017_PSWC-G_EXP_D-021</t>
  </si>
  <si>
    <t>2017_PSWC-G_EXP_D-022</t>
  </si>
  <si>
    <t>2017_PSWC-G_EXP_D-023</t>
  </si>
  <si>
    <t>2017_PSWC-G_EXP_D-024</t>
  </si>
  <si>
    <t>2017_PSWC-G_EXP_D-025</t>
  </si>
  <si>
    <t>2017_PSWC-G_EXP_D-031</t>
  </si>
  <si>
    <t>2017_PSWC-G_EXP_D-032</t>
  </si>
  <si>
    <t>2017_PSWC-G_EXP_D-033</t>
  </si>
  <si>
    <t>2017_PSWC-G_EXP_D-034</t>
  </si>
  <si>
    <t>2017_PSWC-G_EXP_D-035</t>
  </si>
  <si>
    <t>2017_PSWC-G_EXP_D-036</t>
  </si>
  <si>
    <t>2017_PSWC-G_EXP_D-109</t>
  </si>
  <si>
    <t>2017_PSWC-G_EXP_D-110</t>
  </si>
  <si>
    <t>2017_PSWC-G_REV_D-021</t>
  </si>
  <si>
    <t>2017_PSWC-G_REV_D-032</t>
  </si>
  <si>
    <t>2017_PSWC-G_REV_D-034</t>
  </si>
  <si>
    <t>2017_PSWC-G_REV_D-035</t>
  </si>
  <si>
    <t>2017_PSWC-G_REV_D-038</t>
  </si>
  <si>
    <t>2017_PSWC-G_REV_D-039</t>
  </si>
  <si>
    <t>2017_PSWC-G_REV_D-040</t>
  </si>
  <si>
    <t>2017_PSWC-G_REV_D-041</t>
  </si>
  <si>
    <t>2017_PSWC-G_REV_D-046</t>
  </si>
  <si>
    <t>2017_PSWC-G_REV_D-047</t>
  </si>
  <si>
    <t>2017_PSWC-G_REV_D-048</t>
  </si>
  <si>
    <t>2017_PSWC-G_REV_D-111</t>
  </si>
  <si>
    <t>2017_PSWC-G_REV_D-112</t>
  </si>
  <si>
    <t>2017_PSWC-W_BAL_D-049</t>
  </si>
  <si>
    <t>2017_PSWC-W_BAL_D-050</t>
  </si>
  <si>
    <t>2017_PSWC-W_EXP_D-021</t>
  </si>
  <si>
    <t>2017_PSWC-W_EXP_D-022</t>
  </si>
  <si>
    <t>2017_PSWC-W_EXP_D-023</t>
  </si>
  <si>
    <t>2017_PSWC-W_EXP_D-024</t>
  </si>
  <si>
    <t>2017_PSWC-W_EXP_D-025</t>
  </si>
  <si>
    <t>2017_PSWC-W_EXP_D-031</t>
  </si>
  <si>
    <t>2017_PSWC-W_EXP_D-032</t>
  </si>
  <si>
    <t>2017_PSWC-W_EXP_D-033</t>
  </si>
  <si>
    <t>2017_PSWC-W_EXP_D-034</t>
  </si>
  <si>
    <t>2017_PSWC-W_EXP_D-035</t>
  </si>
  <si>
    <t>2017_PSWC-W_EXP_D-036</t>
  </si>
  <si>
    <t>2017_PSWC-W_EXP_D-109</t>
  </si>
  <si>
    <t>2017_PSWC-W_EXP_D-110</t>
  </si>
  <si>
    <t>2017_PSWC-W_REV_D-021</t>
  </si>
  <si>
    <t>2017_PSWC-W_REV_D-032</t>
  </si>
  <si>
    <t>2017_PSWC-W_REV_D-034</t>
  </si>
  <si>
    <t>2017_PSWC-W_REV_D-035</t>
  </si>
  <si>
    <t>2017_PSWC-W_REV_D-038</t>
  </si>
  <si>
    <t>2017_PSWC-W_REV_D-039</t>
  </si>
  <si>
    <t>2017_PSWC-W_REV_D-040</t>
  </si>
  <si>
    <t>2017_PSWC-W_REV_D-041</t>
  </si>
  <si>
    <t>2017_PSWC-W_REV_D-046</t>
  </si>
  <si>
    <t>2017_PSWC-W_REV_D-047</t>
  </si>
  <si>
    <t>2017_PSWC-W_REV_D-048</t>
  </si>
  <si>
    <t>2017_PSWC-W_REV_D-111</t>
  </si>
  <si>
    <t>2017_PSWC-W_REV_D-112</t>
  </si>
  <si>
    <t>2017_P-W_BAL_D-049</t>
  </si>
  <si>
    <t>2017_P-W_BAL_D-050</t>
  </si>
  <si>
    <t>2017_P-W_EXP_D-021</t>
  </si>
  <si>
    <t>2017_P-W_EXP_D-022</t>
  </si>
  <si>
    <t>2017_P-W_EXP_D-023</t>
  </si>
  <si>
    <t>2017_P-W_EXP_D-024</t>
  </si>
  <si>
    <t>2017_P-W_EXP_D-025</t>
  </si>
  <si>
    <t>2017_P-W_EXP_D-031</t>
  </si>
  <si>
    <t>2017_P-W_EXP_D-032</t>
  </si>
  <si>
    <t>2017_P-W_EXP_D-033</t>
  </si>
  <si>
    <t>2017_P-W_EXP_D-034</t>
  </si>
  <si>
    <t>2017_P-W_EXP_D-035</t>
  </si>
  <si>
    <t>2017_P-W_EXP_D-036</t>
  </si>
  <si>
    <t>2017_P-W_EXP_D-109</t>
  </si>
  <si>
    <t>2017_P-W_EXP_D-110</t>
  </si>
  <si>
    <t>2017_P-W_REV_D-021</t>
  </si>
  <si>
    <t>2017_P-W_REV_D-032</t>
  </si>
  <si>
    <t>2017_P-W_REV_D-034</t>
  </si>
  <si>
    <t>2017_P-W_REV_D-035</t>
  </si>
  <si>
    <t>2017_P-W_REV_D-038</t>
  </si>
  <si>
    <t>2017_P-W_REV_D-039</t>
  </si>
  <si>
    <t>2017_P-W_REV_D-040</t>
  </si>
  <si>
    <t>2017_P-W_REV_D-041</t>
  </si>
  <si>
    <t>2017_P-W_REV_D-046</t>
  </si>
  <si>
    <t>2017_P-W_REV_D-047</t>
  </si>
  <si>
    <t>2017_P-W_REV_D-048</t>
  </si>
  <si>
    <t>2017_P-W_REV_D-111</t>
  </si>
  <si>
    <t>2017_P-W_REV_D-112</t>
  </si>
  <si>
    <t>2017_PZ_BAL_D-049</t>
  </si>
  <si>
    <t>2017_PZ_BAL_D-050</t>
  </si>
  <si>
    <t>2017_PZ_EXP_D-021</t>
  </si>
  <si>
    <t>2017_PZ_EXP_D-022</t>
  </si>
  <si>
    <t>2017_PZ_EXP_D-023</t>
  </si>
  <si>
    <t>2017_PZ_EXP_D-024</t>
  </si>
  <si>
    <t>2017_PZ_EXP_D-025</t>
  </si>
  <si>
    <t>2017_PZ_EXP_D-031</t>
  </si>
  <si>
    <t>2017_PZ_EXP_D-032</t>
  </si>
  <si>
    <t>2017_PZ_EXP_D-033</t>
  </si>
  <si>
    <t>2017_PZ_EXP_D-034</t>
  </si>
  <si>
    <t>2017_PZ_EXP_D-035</t>
  </si>
  <si>
    <t>2017_PZ_EXP_D-036</t>
  </si>
  <si>
    <t>2017_PZ_EXP_D-109</t>
  </si>
  <si>
    <t>2017_PZ_EXP_D-110</t>
  </si>
  <si>
    <t>2017_PZ_REV_D-021</t>
  </si>
  <si>
    <t>2017_PZ_REV_D-032</t>
  </si>
  <si>
    <t>2017_PZ_REV_D-034</t>
  </si>
  <si>
    <t>2017_PZ_REV_D-035</t>
  </si>
  <si>
    <t>2017_PZ_REV_D-038</t>
  </si>
  <si>
    <t>2017_PZ_REV_D-039</t>
  </si>
  <si>
    <t>2017_PZ_REV_D-040</t>
  </si>
  <si>
    <t>2017_PZ_REV_D-041</t>
  </si>
  <si>
    <t>2017_PZ_REV_D-046</t>
  </si>
  <si>
    <t>2017_PZ_REV_D-047</t>
  </si>
  <si>
    <t>2017_PZ_REV_D-048</t>
  </si>
  <si>
    <t>2017_PZ_REV_D-111</t>
  </si>
  <si>
    <t>2017_PZ_REV_D-112</t>
  </si>
  <si>
    <t>2017_RZ_BAL_D-049</t>
  </si>
  <si>
    <t>2017_RZ_BAL_D-050</t>
  </si>
  <si>
    <t>2017_RZ_EXP_D-021</t>
  </si>
  <si>
    <t>2017_RZ_EXP_D-022</t>
  </si>
  <si>
    <t>2017_RZ_EXP_D-023</t>
  </si>
  <si>
    <t>2017_RZ_EXP_D-024</t>
  </si>
  <si>
    <t>2017_RZ_EXP_D-025</t>
  </si>
  <si>
    <t>2017_RZ_EXP_D-031</t>
  </si>
  <si>
    <t>2017_RZ_EXP_D-032</t>
  </si>
  <si>
    <t>2017_RZ_EXP_D-033</t>
  </si>
  <si>
    <t>2017_RZ_EXP_D-034</t>
  </si>
  <si>
    <t>2017_RZ_EXP_D-035</t>
  </si>
  <si>
    <t>2017_RZ_EXP_D-036</t>
  </si>
  <si>
    <t>2017_RZ_EXP_D-109</t>
  </si>
  <si>
    <t>2017_RZ_EXP_D-110</t>
  </si>
  <si>
    <t>2017_RZ_REV_D-021</t>
  </si>
  <si>
    <t>2017_RZ_REV_D-032</t>
  </si>
  <si>
    <t>2017_RZ_REV_D-034</t>
  </si>
  <si>
    <t>2017_RZ_REV_D-035</t>
  </si>
  <si>
    <t>2017_RZ_REV_D-038</t>
  </si>
  <si>
    <t>2017_RZ_REV_D-039</t>
  </si>
  <si>
    <t>2017_RZ_REV_D-040</t>
  </si>
  <si>
    <t>2017_RZ_REV_D-041</t>
  </si>
  <si>
    <t>2017_RZ_REV_D-046</t>
  </si>
  <si>
    <t>2017_RZ_REV_D-047</t>
  </si>
  <si>
    <t>2017_RZ_REV_D-048</t>
  </si>
  <si>
    <t>2017_RZ_REV_D-111</t>
  </si>
  <si>
    <t>2017_RZ_REV_D-112</t>
  </si>
  <si>
    <t>2017_SS_FL_BAL_D-050</t>
  </si>
  <si>
    <t>2017_SS_FL_EXP_D-021</t>
  </si>
  <si>
    <t>2017_SS_FL_EXP_D-024</t>
  </si>
  <si>
    <t>2017_SS_FL_EXP_D-036</t>
  </si>
  <si>
    <t>2017_SS_FL_EXP_D-056</t>
  </si>
  <si>
    <t>2017_SS_FL_EXP_D-057</t>
  </si>
  <si>
    <t>2017_SS_FL_EXP_D-066</t>
  </si>
  <si>
    <t>2017_SS_FL_EXP_D-067</t>
  </si>
  <si>
    <t>2017_SS_FL_EXP_D-068</t>
  </si>
  <si>
    <t>2017_SS_FL_EXP_D-069</t>
  </si>
  <si>
    <t>2017_SS_FL_EXP_D-070</t>
  </si>
  <si>
    <t>2017_SS_FL_EXP_D-071</t>
  </si>
  <si>
    <t>2017_SS_FL_EXP_D-074</t>
  </si>
  <si>
    <t>2017_SS_FL_EXP_D-083</t>
  </si>
  <si>
    <t>2017_SS_FL_EXP_D-085</t>
  </si>
  <si>
    <t>2017_SS_FL_EXP_D-086</t>
  </si>
  <si>
    <t>2017_SS_FL_EXP_D-089</t>
  </si>
  <si>
    <t>2017_SS_FL_EXP_D-090</t>
  </si>
  <si>
    <t>2017_SS_FL_REV_D-021</t>
  </si>
  <si>
    <t>2017_SS_FL_REV_D-048</t>
  </si>
  <si>
    <t>2017_SS_FL_REV_D-068</t>
  </si>
  <si>
    <t>2017_SS_FL_REV_D-069</t>
  </si>
  <si>
    <t>2017_SS_FL_REV_D-074</t>
  </si>
  <si>
    <t>2017_SS_FL_REV_D-075</t>
  </si>
  <si>
    <t>2017_SS_FL_REV_D-077</t>
  </si>
  <si>
    <t>2017_SS_FL_REV_D-078</t>
  </si>
  <si>
    <t>2017_SS_FL_REV_D-080</t>
  </si>
  <si>
    <t>2017_SS_FL_REV_D-081</t>
  </si>
  <si>
    <t>2017_SS_FL_REV_D-089</t>
  </si>
  <si>
    <t>2017_SS_FL_REV_D-090</t>
  </si>
  <si>
    <t>2017_SS_FL_REV_D-120</t>
  </si>
  <si>
    <t>2017_SS_FL_REV_D-121</t>
  </si>
  <si>
    <t>2017_SS_FL_REV_D-122</t>
  </si>
  <si>
    <t>2017_SS_HC_BAL_D-050</t>
  </si>
  <si>
    <t>2017_SS_HC_EXP_D-021</t>
  </si>
  <si>
    <t>2017_SS_HC_EXP_D-024</t>
  </si>
  <si>
    <t>2017_SS_HC_EXP_D-036</t>
  </si>
  <si>
    <t>2017_SS_HC_EXP_D-056</t>
  </si>
  <si>
    <t>2017_SS_HC_EXP_D-066</t>
  </si>
  <si>
    <t>2017_SS_HC_EXP_D-067</t>
  </si>
  <si>
    <t>2017_SS_HC_EXP_D-068</t>
  </si>
  <si>
    <t>2017_SS_HC_EXP_D-071</t>
  </si>
  <si>
    <t>2017_SS_HC_EXP_D-092</t>
  </si>
  <si>
    <t>2017_SS_HC_EXP_D-093</t>
  </si>
  <si>
    <t>2017_SS_HC_EXP_D-094</t>
  </si>
  <si>
    <t>2017_SS_HC_EXP_D-095</t>
  </si>
  <si>
    <t>2017_SS_HC_EXP_D-096</t>
  </si>
  <si>
    <t>2017_SS_HC_REV_D-021</t>
  </si>
  <si>
    <t>2017_SS_HC_REV_D-048</t>
  </si>
  <si>
    <t>2017_SS_HC_REV_D-068</t>
  </si>
  <si>
    <t>2017_SS_HC_REV_D-075</t>
  </si>
  <si>
    <t>2017_SS_HC_REV_D-077</t>
  </si>
  <si>
    <t>2017_SS_HC_REV_D-078</t>
  </si>
  <si>
    <t>2017_SS_HC_REV_D-080</t>
  </si>
  <si>
    <t>2017_SS_HC_REV_D-081</t>
  </si>
  <si>
    <t>2017_SS_HC_REV_D-094</t>
  </si>
  <si>
    <t>2017_SS_HC_REV_D-095</t>
  </si>
  <si>
    <t>2017_SS_HC_REV_D-096</t>
  </si>
  <si>
    <t>2017_SS_HC_REV_D-098</t>
  </si>
  <si>
    <t>2017_SS_HC_REV_D-120</t>
  </si>
  <si>
    <t>2017_SS_HC_REV_D-121</t>
  </si>
  <si>
    <t>2017_SS_HC_REV_D-122</t>
  </si>
  <si>
    <t>2017_SS_WO_BAL_D-050</t>
  </si>
  <si>
    <t>2017_SS_WO_EXP_D-021</t>
  </si>
  <si>
    <t>2017_SS_WO_EXP_D-024</t>
  </si>
  <si>
    <t>2017_SS_WO_EXP_D-036</t>
  </si>
  <si>
    <t>2017_SS_WO_EXP_D-056</t>
  </si>
  <si>
    <t>2017_SS_WO_EXP_D-057</t>
  </si>
  <si>
    <t>2017_SS_WO_EXP_D-058</t>
  </si>
  <si>
    <t>2017_SS_WO_EXP_D-060</t>
  </si>
  <si>
    <t>2017_SS_WO_EXP_D-061</t>
  </si>
  <si>
    <t>2017_SS_WO_EXP_D-062</t>
  </si>
  <si>
    <t>2017_SS_WO_EXP_D-063</t>
  </si>
  <si>
    <t>2017_SS_WO_EXP_D-064</t>
  </si>
  <si>
    <t>2017_SS_WO_EXP_D-065</t>
  </si>
  <si>
    <t>2017_SS_WO_EXP_D-066</t>
  </si>
  <si>
    <t>2017_SS_WO_EXP_D-067</t>
  </si>
  <si>
    <t>2017_SS_WO_EXP_D-068</t>
  </si>
  <si>
    <t>2017_SS_WO_EXP_D-069</t>
  </si>
  <si>
    <t>2017_SS_WO_EXP_D-070</t>
  </si>
  <si>
    <t>2017_SS_WO_EXP_D-071</t>
  </si>
  <si>
    <t>2017_SS_WO_EXP_D-072</t>
  </si>
  <si>
    <t>2017_SS_WO_EXP_D-073</t>
  </si>
  <si>
    <t>2017_SS_WO_EXP_D-074</t>
  </si>
  <si>
    <t>2017_SS_WO_REV_D-021</t>
  </si>
  <si>
    <t>2017_SS_WO_REV_D-048</t>
  </si>
  <si>
    <t>2017_SS_WO_REV_D-068</t>
  </si>
  <si>
    <t>2017_SS_WO_REV_D-069</t>
  </si>
  <si>
    <t>2017_SS_WO_REV_D-070</t>
  </si>
  <si>
    <t>2017_SS_WO_REV_D-072</t>
  </si>
  <si>
    <t>2017_SS_WO_REV_D-073</t>
  </si>
  <si>
    <t>2017_SS_WO_REV_D-074</t>
  </si>
  <si>
    <t>2017_SS_WO_REV_D-075</t>
  </si>
  <si>
    <t>2017_SS_WO_REV_D-077</t>
  </si>
  <si>
    <t>2017_SS_WO_REV_D-078</t>
  </si>
  <si>
    <t>2017_SS_WO_REV_D-079</t>
  </si>
  <si>
    <t>2017_SS_WO_REV_D-080</t>
  </si>
  <si>
    <t>2017_SS_WO_REV_D-081</t>
  </si>
  <si>
    <t>2017_SS_WO_REV_D-120</t>
  </si>
  <si>
    <t>2017_SS_WO_REV_D-121</t>
  </si>
  <si>
    <t>2017_SS_WO_REV_D-122</t>
  </si>
  <si>
    <t>2017_WR_CA_BAL_D-049</t>
  </si>
  <si>
    <t>2017_WR_CA_BAL_D-050</t>
  </si>
  <si>
    <t>2017_WR_CA_EXP_D-021</t>
  </si>
  <si>
    <t>2017_WR_CA_EXP_D-022</t>
  </si>
  <si>
    <t>2017_WR_CA_EXP_D-023</t>
  </si>
  <si>
    <t>2017_WR_CA_EXP_D-024</t>
  </si>
  <si>
    <t>2017_WR_CA_EXP_D-025</t>
  </si>
  <si>
    <t>2017_WR_CA_EXP_D-026</t>
  </si>
  <si>
    <t>2017_WR_CA_EXP_D-027</t>
  </si>
  <si>
    <t>2017_WR_CA_EXP_D-028</t>
  </si>
  <si>
    <t>2017_WR_CA_EXP_D-029</t>
  </si>
  <si>
    <t>2017_WR_CA_EXP_D-030</t>
  </si>
  <si>
    <t>2017_WR_CA_EXP_D-031</t>
  </si>
  <si>
    <t>2017_WR_CA_EXP_D-032</t>
  </si>
  <si>
    <t>2017_WR_CA_EXP_D-033</t>
  </si>
  <si>
    <t>2017_WR_CA_EXP_D-034</t>
  </si>
  <si>
    <t>2017_WR_CA_EXP_D-035</t>
  </si>
  <si>
    <t>2017_WR_CA_EXP_D-036</t>
  </si>
  <si>
    <t>2017_WR_CA_REV_D-021</t>
  </si>
  <si>
    <t>2017_WR_CA_REV_D-032</t>
  </si>
  <si>
    <t>2017_WR_CA_REV_D-034</t>
  </si>
  <si>
    <t>2017_WR_CA_REV_D-035</t>
  </si>
  <si>
    <t>2017_WR_CA_REV_D-038</t>
  </si>
  <si>
    <t>2017_WR_CA_REV_D-039</t>
  </si>
  <si>
    <t>2017_WR_CA_REV_D-040</t>
  </si>
  <si>
    <t>2017_WR_CA_REV_D-041</t>
  </si>
  <si>
    <t>2017_WR_CA_REV_D-042</t>
  </si>
  <si>
    <t>2017_WR_CA_REV_D-043</t>
  </si>
  <si>
    <t>2017_WR_CA_REV_D-044</t>
  </si>
  <si>
    <t>2017_WR_CA_REV_D-045</t>
  </si>
  <si>
    <t>2017_WR_CA_REV_D-046</t>
  </si>
  <si>
    <t>2017_WR_CA_REV_D-047</t>
  </si>
  <si>
    <t>2017_WR_CA_REV_D-048</t>
  </si>
  <si>
    <t>2017_WR_INS_BAL_D-049</t>
  </si>
  <si>
    <t>2017_WR_INS_BAL_D-050</t>
  </si>
  <si>
    <t>2017_WR_INS_EXP_D-021</t>
  </si>
  <si>
    <t>2017_WR_INS_EXP_D-022</t>
  </si>
  <si>
    <t>2017_WR_INS_EXP_D-023</t>
  </si>
  <si>
    <t>2017_WR_INS_EXP_D-024</t>
  </si>
  <si>
    <t>2017_WR_INS_EXP_D-025</t>
  </si>
  <si>
    <t>2017_WR_INS_EXP_D-027</t>
  </si>
  <si>
    <t>2017_WR_INS_EXP_D-028</t>
  </si>
  <si>
    <t>2017_WR_INS_EXP_D-029</t>
  </si>
  <si>
    <t>2017_WR_INS_EXP_D-030</t>
  </si>
  <si>
    <t>2017_WR_INS_EXP_D-031</t>
  </si>
  <si>
    <t>2017_WR_INS_EXP_D-032</t>
  </si>
  <si>
    <t>2017_WR_INS_EXP_D-033</t>
  </si>
  <si>
    <t>2017_WR_INS_EXP_D-034</t>
  </si>
  <si>
    <t>2017_WR_INS_EXP_D-035</t>
  </si>
  <si>
    <t>2017_WR_INS_EXP_D-036</t>
  </si>
  <si>
    <t>2017_WR_INS_EXP_D-053</t>
  </si>
  <si>
    <t>2017_WR_INS_REV_D-021</t>
  </si>
  <si>
    <t>2017_WR_INS_REV_D-032</t>
  </si>
  <si>
    <t>2017_WR_INS_REV_D-034</t>
  </si>
  <si>
    <t>2017_WR_INS_REV_D-035</t>
  </si>
  <si>
    <t>2017_WR_INS_REV_D-038</t>
  </si>
  <si>
    <t>2017_WR_INS_REV_D-039</t>
  </si>
  <si>
    <t>2017_WR_INS_REV_D-040</t>
  </si>
  <si>
    <t>2017_WR_INS_REV_D-041</t>
  </si>
  <si>
    <t>2017_WR_INS_REV_D-043</t>
  </si>
  <si>
    <t>2017_WR_INS_REV_D-044</t>
  </si>
  <si>
    <t>2017_WR_INS_REV_D-045</t>
  </si>
  <si>
    <t>2017_WR_INS_REV_D-046</t>
  </si>
  <si>
    <t>2017_WR_INS_REV_D-047</t>
  </si>
  <si>
    <t>2017_WR_INS_REV_D-048</t>
  </si>
  <si>
    <t>2017_WR_INS_REV_D-053</t>
  </si>
  <si>
    <t>Reporting périodique sur l'exécution budgétaire des administrations publiques</t>
  </si>
  <si>
    <t>Police zones</t>
  </si>
  <si>
    <t>Non-réparti</t>
  </si>
  <si>
    <t xml:space="preserve">Niet verdeeld </t>
  </si>
  <si>
    <t>Van HVKZ-Bijdragen naar RSZ-Glob beheer</t>
  </si>
  <si>
    <t>Du CSPM-Cotisations vers l'ONSS-Gest globale</t>
  </si>
  <si>
    <t>2016_SS_WO_EXP_D-127</t>
  </si>
  <si>
    <t>2016_SS_WO_REV_D-128</t>
  </si>
  <si>
    <t>2017_SS_WO_EXP_D-127</t>
  </si>
  <si>
    <t>2017_SS_WO_REV_D-128</t>
  </si>
  <si>
    <t>WO_EXP_D-127</t>
  </si>
  <si>
    <t>2018_BCR_CA_BAL_D-049</t>
  </si>
  <si>
    <t>2018_BCR_CA_BAL_D-050</t>
  </si>
  <si>
    <t>2018_BCR_CA_EXP_D-021</t>
  </si>
  <si>
    <t>2018_BCR_CA_EXP_D-022</t>
  </si>
  <si>
    <t>2018_BCR_CA_EXP_D-023</t>
  </si>
  <si>
    <t>2018_BCR_CA_EXP_D-024</t>
  </si>
  <si>
    <t>2018_BCR_CA_EXP_D-025</t>
  </si>
  <si>
    <t>2018_BCR_CA_EXP_D-026</t>
  </si>
  <si>
    <t>2018_BCR_CA_EXP_D-027</t>
  </si>
  <si>
    <t>2018_BCR_CA_EXP_D-028</t>
  </si>
  <si>
    <t>2018_BCR_CA_EXP_D-029</t>
  </si>
  <si>
    <t>2018_BCR_CA_EXP_D-030</t>
  </si>
  <si>
    <t>2018_BCR_CA_EXP_D-031</t>
  </si>
  <si>
    <t>2018_BCR_CA_EXP_D-032</t>
  </si>
  <si>
    <t>2018_BCR_CA_EXP_D-033</t>
  </si>
  <si>
    <t>2018_BCR_CA_EXP_D-034</t>
  </si>
  <si>
    <t>2018_BCR_CA_EXP_D-035</t>
  </si>
  <si>
    <t>2018_BCR_CA_EXP_D-036</t>
  </si>
  <si>
    <t>2018_BCR_CA_REV_D-021</t>
  </si>
  <si>
    <t>2018_BCR_CA_REV_D-032</t>
  </si>
  <si>
    <t>2018_BCR_CA_REV_D-034</t>
  </si>
  <si>
    <t>2018_BCR_CA_REV_D-035</t>
  </si>
  <si>
    <t>2018_BCR_CA_REV_D-038</t>
  </si>
  <si>
    <t>2018_BCR_CA_REV_D-039</t>
  </si>
  <si>
    <t>2018_BCR_CA_REV_D-040</t>
  </si>
  <si>
    <t>2018_BCR_CA_REV_D-041</t>
  </si>
  <si>
    <t>2018_BCR_CA_REV_D-042</t>
  </si>
  <si>
    <t>2018_BCR_CA_REV_D-043</t>
  </si>
  <si>
    <t>2018_BCR_CA_REV_D-044</t>
  </si>
  <si>
    <t>2018_BCR_CA_REV_D-045</t>
  </si>
  <si>
    <t>2018_BCR_CA_REV_D-046</t>
  </si>
  <si>
    <t>2018_BCR_CA_REV_D-047</t>
  </si>
  <si>
    <t>2018_BCR_CA_REV_D-048</t>
  </si>
  <si>
    <t>2018_BCR_INS_BAL_D-049</t>
  </si>
  <si>
    <t>2018_BCR_INS_BAL_D-050</t>
  </si>
  <si>
    <t>2018_BCR_INS_EXP_D-021</t>
  </si>
  <si>
    <t>2018_BCR_INS_EXP_D-022</t>
  </si>
  <si>
    <t>2018_BCR_INS_EXP_D-023</t>
  </si>
  <si>
    <t>2018_BCR_INS_EXP_D-024</t>
  </si>
  <si>
    <t>2018_BCR_INS_EXP_D-025</t>
  </si>
  <si>
    <t>2018_BCR_INS_EXP_D-027</t>
  </si>
  <si>
    <t>2018_BCR_INS_EXP_D-028</t>
  </si>
  <si>
    <t>2018_BCR_INS_EXP_D-029</t>
  </si>
  <si>
    <t>2018_BCR_INS_EXP_D-030</t>
  </si>
  <si>
    <t>2018_BCR_INS_EXP_D-031</t>
  </si>
  <si>
    <t>2018_BCR_INS_EXP_D-032</t>
  </si>
  <si>
    <t>2018_BCR_INS_EXP_D-033</t>
  </si>
  <si>
    <t>2018_BCR_INS_EXP_D-034</t>
  </si>
  <si>
    <t>2018_BCR_INS_EXP_D-035</t>
  </si>
  <si>
    <t>2018_BCR_INS_EXP_D-036</t>
  </si>
  <si>
    <t>2018_BCR_INS_EXP_D-053</t>
  </si>
  <si>
    <t>2018_BCR_INS_REV_D-021</t>
  </si>
  <si>
    <t>2018_BCR_INS_REV_D-032</t>
  </si>
  <si>
    <t>2018_BCR_INS_REV_D-034</t>
  </si>
  <si>
    <t>2018_BCR_INS_REV_D-035</t>
  </si>
  <si>
    <t>2018_BCR_INS_REV_D-038</t>
  </si>
  <si>
    <t>2018_BCR_INS_REV_D-039</t>
  </si>
  <si>
    <t>2018_BCR_INS_REV_D-040</t>
  </si>
  <si>
    <t>2018_BCR_INS_REV_D-041</t>
  </si>
  <si>
    <t>2018_BCR_INS_REV_D-043</t>
  </si>
  <si>
    <t>2018_BCR_INS_REV_D-044</t>
  </si>
  <si>
    <t>2018_BCR_INS_REV_D-045</t>
  </si>
  <si>
    <t>2018_BCR_INS_REV_D-046</t>
  </si>
  <si>
    <t>2018_BCR_INS_REV_D-047</t>
  </si>
  <si>
    <t>2018_BCR_INS_REV_D-048</t>
  </si>
  <si>
    <t>2018_BCR_INS_REV_D-053</t>
  </si>
  <si>
    <t>2018_C-B_BAL_D-049</t>
  </si>
  <si>
    <t>2018_C-B_BAL_D-050</t>
  </si>
  <si>
    <t>2018_C-B_EXP_D-021</t>
  </si>
  <si>
    <t>2018_C-B_EXP_D-022</t>
  </si>
  <si>
    <t>2018_C-B_EXP_D-023</t>
  </si>
  <si>
    <t>2018_C-B_EXP_D-024</t>
  </si>
  <si>
    <t>2018_C-B_EXP_D-025</t>
  </si>
  <si>
    <t>2018_C-B_EXP_D-031</t>
  </si>
  <si>
    <t>2018_C-B_EXP_D-032</t>
  </si>
  <si>
    <t>2018_C-B_EXP_D-033</t>
  </si>
  <si>
    <t>2018_C-B_EXP_D-034</t>
  </si>
  <si>
    <t>2018_C-B_EXP_D-035</t>
  </si>
  <si>
    <t>2018_C-B_EXP_D-036</t>
  </si>
  <si>
    <t>2018_C-B_EXP_D-109</t>
  </si>
  <si>
    <t>2018_C-B_EXP_D-110</t>
  </si>
  <si>
    <t>2018_C-B_REV_D-021</t>
  </si>
  <si>
    <t>2018_C-B_REV_D-032</t>
  </si>
  <si>
    <t>2018_C-B_REV_D-034</t>
  </si>
  <si>
    <t>2018_C-B_REV_D-035</t>
  </si>
  <si>
    <t>2018_C-B_REV_D-038</t>
  </si>
  <si>
    <t>2018_C-B_REV_D-039</t>
  </si>
  <si>
    <t>2018_C-B_REV_D-040</t>
  </si>
  <si>
    <t>2018_C-B_REV_D-041</t>
  </si>
  <si>
    <t>2018_C-B_REV_D-046</t>
  </si>
  <si>
    <t>2018_C-B_REV_D-047</t>
  </si>
  <si>
    <t>2018_C-B_REV_D-048</t>
  </si>
  <si>
    <t>2018_C-B_REV_D-111</t>
  </si>
  <si>
    <t>2018_C-B_REV_D-112</t>
  </si>
  <si>
    <t>2018_CCC_CA_BAL_D-049</t>
  </si>
  <si>
    <t>2018_CCC_CA_BAL_D-050</t>
  </si>
  <si>
    <t>2018_CCC_CA_EXP_D-021</t>
  </si>
  <si>
    <t>2018_CCC_CA_EXP_D-022</t>
  </si>
  <si>
    <t>2018_CCC_CA_EXP_D-023</t>
  </si>
  <si>
    <t>2018_CCC_CA_EXP_D-024</t>
  </si>
  <si>
    <t>2018_CCC_CA_EXP_D-025</t>
  </si>
  <si>
    <t>2018_CCC_CA_EXP_D-026</t>
  </si>
  <si>
    <t>2018_CCC_CA_EXP_D-027</t>
  </si>
  <si>
    <t>2018_CCC_CA_EXP_D-028</t>
  </si>
  <si>
    <t>2018_CCC_CA_EXP_D-029</t>
  </si>
  <si>
    <t>2018_CCC_CA_EXP_D-030</t>
  </si>
  <si>
    <t>2018_CCC_CA_EXP_D-031</t>
  </si>
  <si>
    <t>2018_CCC_CA_EXP_D-032</t>
  </si>
  <si>
    <t>2018_CCC_CA_EXP_D-033</t>
  </si>
  <si>
    <t>2018_CCC_CA_EXP_D-034</t>
  </si>
  <si>
    <t>2018_CCC_CA_EXP_D-035</t>
  </si>
  <si>
    <t>2018_CCC_CA_EXP_D-036</t>
  </si>
  <si>
    <t>2018_CCC_CA_REV_D-021</t>
  </si>
  <si>
    <t>2018_CCC_CA_REV_D-032</t>
  </si>
  <si>
    <t>2018_CCC_CA_REV_D-034</t>
  </si>
  <si>
    <t>2018_CCC_CA_REV_D-035</t>
  </si>
  <si>
    <t>2018_CCC_CA_REV_D-038</t>
  </si>
  <si>
    <t>2018_CCC_CA_REV_D-039</t>
  </si>
  <si>
    <t>2018_CCC_CA_REV_D-040</t>
  </si>
  <si>
    <t>2018_CCC_CA_REV_D-041</t>
  </si>
  <si>
    <t>2018_CCC_CA_REV_D-042</t>
  </si>
  <si>
    <t>2018_CCC_CA_REV_D-043</t>
  </si>
  <si>
    <t>2018_CCC_CA_REV_D-044</t>
  </si>
  <si>
    <t>2018_CCC_CA_REV_D-045</t>
  </si>
  <si>
    <t>2018_CCC_CA_REV_D-046</t>
  </si>
  <si>
    <t>2018_CCC_CA_REV_D-047</t>
  </si>
  <si>
    <t>2018_CCC_CA_REV_D-048</t>
  </si>
  <si>
    <t>2018_CCC_INS_BAL_D-049</t>
  </si>
  <si>
    <t>2018_CCC_INS_BAL_D-050</t>
  </si>
  <si>
    <t>2018_CCC_INS_EXP_D-021</t>
  </si>
  <si>
    <t>2018_CCC_INS_EXP_D-022</t>
  </si>
  <si>
    <t>2018_CCC_INS_EXP_D-023</t>
  </si>
  <si>
    <t>2018_CCC_INS_EXP_D-024</t>
  </si>
  <si>
    <t>2018_CCC_INS_EXP_D-025</t>
  </si>
  <si>
    <t>2018_CCC_INS_EXP_D-027</t>
  </si>
  <si>
    <t>2018_CCC_INS_EXP_D-028</t>
  </si>
  <si>
    <t>2018_CCC_INS_EXP_D-029</t>
  </si>
  <si>
    <t>2018_CCC_INS_EXP_D-030</t>
  </si>
  <si>
    <t>2018_CCC_INS_EXP_D-031</t>
  </si>
  <si>
    <t>2018_CCC_INS_EXP_D-032</t>
  </si>
  <si>
    <t>2018_CCC_INS_EXP_D-033</t>
  </si>
  <si>
    <t>2018_CCC_INS_EXP_D-034</t>
  </si>
  <si>
    <t>2018_CCC_INS_EXP_D-035</t>
  </si>
  <si>
    <t>2018_CCC_INS_EXP_D-036</t>
  </si>
  <si>
    <t>2018_CCC_INS_EXP_D-053</t>
  </si>
  <si>
    <t>2018_CCC_INS_REV_D-021</t>
  </si>
  <si>
    <t>2018_CCC_INS_REV_D-032</t>
  </si>
  <si>
    <t>2018_CCC_INS_REV_D-034</t>
  </si>
  <si>
    <t>2018_CCC_INS_REV_D-035</t>
  </si>
  <si>
    <t>2018_CCC_INS_REV_D-038</t>
  </si>
  <si>
    <t>2018_CCC_INS_REV_D-039</t>
  </si>
  <si>
    <t>2018_CCC_INS_REV_D-040</t>
  </si>
  <si>
    <t>2018_CCC_INS_REV_D-041</t>
  </si>
  <si>
    <t>2018_CCC_INS_REV_D-043</t>
  </si>
  <si>
    <t>2018_CCC_INS_REV_D-044</t>
  </si>
  <si>
    <t>2018_CCC_INS_REV_D-045</t>
  </si>
  <si>
    <t>2018_CCC_INS_REV_D-046</t>
  </si>
  <si>
    <t>2018_CCC_INS_REV_D-047</t>
  </si>
  <si>
    <t>2018_CCC_INS_REV_D-048</t>
  </si>
  <si>
    <t>2018_CCC_INS_REV_D-053</t>
  </si>
  <si>
    <t>2018_C-Fl_BAL_D-049</t>
  </si>
  <si>
    <t>2018_C-Fl_BAL_D-050</t>
  </si>
  <si>
    <t>2018_C-Fl_EXP_D-021</t>
  </si>
  <si>
    <t>2018_C-Fl_EXP_D-022</t>
  </si>
  <si>
    <t>2018_C-Fl_EXP_D-023</t>
  </si>
  <si>
    <t>2018_C-Fl_EXP_D-024</t>
  </si>
  <si>
    <t>2018_C-Fl_EXP_D-025</t>
  </si>
  <si>
    <t>2018_C-Fl_EXP_D-031</t>
  </si>
  <si>
    <t>2018_C-Fl_EXP_D-032</t>
  </si>
  <si>
    <t>2018_C-Fl_EXP_D-033</t>
  </si>
  <si>
    <t>2018_C-Fl_EXP_D-034</t>
  </si>
  <si>
    <t>2018_C-Fl_EXP_D-035</t>
  </si>
  <si>
    <t>2018_C-Fl_EXP_D-036</t>
  </si>
  <si>
    <t>2018_C-Fl_EXP_D-109</t>
  </si>
  <si>
    <t>2018_C-Fl_EXP_D-110</t>
  </si>
  <si>
    <t>2018_C-Fl_REV_D-021</t>
  </si>
  <si>
    <t>2018_C-Fl_REV_D-032</t>
  </si>
  <si>
    <t>2018_C-Fl_REV_D-034</t>
  </si>
  <si>
    <t>2018_C-Fl_REV_D-035</t>
  </si>
  <si>
    <t>2018_C-Fl_REV_D-038</t>
  </si>
  <si>
    <t>2018_C-Fl_REV_D-039</t>
  </si>
  <si>
    <t>2018_C-Fl_REV_D-040</t>
  </si>
  <si>
    <t>2018_C-Fl_REV_D-041</t>
  </si>
  <si>
    <t>2018_C-Fl_REV_D-046</t>
  </si>
  <si>
    <t>2018_C-Fl_REV_D-047</t>
  </si>
  <si>
    <t>2018_C-Fl_REV_D-048</t>
  </si>
  <si>
    <t>2018_C-Fl_REV_D-111</t>
  </si>
  <si>
    <t>2018_C-Fl_REV_D-112</t>
  </si>
  <si>
    <t>2018_C-G_BAL_D-049</t>
  </si>
  <si>
    <t>2018_C-G_BAL_D-050</t>
  </si>
  <si>
    <t>2018_C-G_EXP_D-021</t>
  </si>
  <si>
    <t>2018_C-G_EXP_D-022</t>
  </si>
  <si>
    <t>2018_C-G_EXP_D-023</t>
  </si>
  <si>
    <t>2018_C-G_EXP_D-024</t>
  </si>
  <si>
    <t>2018_C-G_EXP_D-025</t>
  </si>
  <si>
    <t>2018_C-G_EXP_D-031</t>
  </si>
  <si>
    <t>2018_C-G_EXP_D-032</t>
  </si>
  <si>
    <t>2018_C-G_EXP_D-033</t>
  </si>
  <si>
    <t>2018_C-G_EXP_D-034</t>
  </si>
  <si>
    <t>2018_C-G_EXP_D-035</t>
  </si>
  <si>
    <t>2018_C-G_EXP_D-036</t>
  </si>
  <si>
    <t>2018_C-G_EXP_D-109</t>
  </si>
  <si>
    <t>2018_C-G_EXP_D-110</t>
  </si>
  <si>
    <t>2018_C-G_REV_D-021</t>
  </si>
  <si>
    <t>2018_C-G_REV_D-032</t>
  </si>
  <si>
    <t>2018_C-G_REV_D-034</t>
  </si>
  <si>
    <t>2018_C-G_REV_D-035</t>
  </si>
  <si>
    <t>2018_C-G_REV_D-038</t>
  </si>
  <si>
    <t>2018_C-G_REV_D-039</t>
  </si>
  <si>
    <t>2018_C-G_REV_D-040</t>
  </si>
  <si>
    <t>2018_C-G_REV_D-041</t>
  </si>
  <si>
    <t>2018_C-G_REV_D-046</t>
  </si>
  <si>
    <t>2018_C-G_REV_D-047</t>
  </si>
  <si>
    <t>2018_C-G_REV_D-048</t>
  </si>
  <si>
    <t>2018_C-G_REV_D-111</t>
  </si>
  <si>
    <t>2018_C-G_REV_D-112</t>
  </si>
  <si>
    <t>2018_CS_CA_BAL_D-049</t>
  </si>
  <si>
    <t>2018_CS_CA_BAL_D-050</t>
  </si>
  <si>
    <t>2018_CS_CA_EXP_D-021</t>
  </si>
  <si>
    <t>2018_CS_CA_EXP_D-022</t>
  </si>
  <si>
    <t>2018_CS_CA_EXP_D-023</t>
  </si>
  <si>
    <t>2018_CS_CA_EXP_D-024</t>
  </si>
  <si>
    <t>2018_CS_CA_EXP_D-025</t>
  </si>
  <si>
    <t>2018_CS_CA_EXP_D-026</t>
  </si>
  <si>
    <t>2018_CS_CA_EXP_D-027</t>
  </si>
  <si>
    <t>2018_CS_CA_EXP_D-028</t>
  </si>
  <si>
    <t>2018_CS_CA_EXP_D-029</t>
  </si>
  <si>
    <t>2018_CS_CA_EXP_D-030</t>
  </si>
  <si>
    <t>2018_CS_CA_EXP_D-031</t>
  </si>
  <si>
    <t>2018_CS_CA_EXP_D-032</t>
  </si>
  <si>
    <t>2018_CS_CA_EXP_D-033</t>
  </si>
  <si>
    <t>2018_CS_CA_EXP_D-034</t>
  </si>
  <si>
    <t>2018_CS_CA_EXP_D-035</t>
  </si>
  <si>
    <t>2018_CS_CA_EXP_D-036</t>
  </si>
  <si>
    <t>2018_CS_CA_REV_D-021</t>
  </si>
  <si>
    <t>2018_CS_CA_REV_D-032</t>
  </si>
  <si>
    <t>2018_CS_CA_REV_D-034</t>
  </si>
  <si>
    <t>2018_CS_CA_REV_D-035</t>
  </si>
  <si>
    <t>2018_CS_CA_REV_D-038</t>
  </si>
  <si>
    <t>2018_CS_CA_REV_D-039</t>
  </si>
  <si>
    <t>2018_CS_CA_REV_D-040</t>
  </si>
  <si>
    <t>2018_CS_CA_REV_D-041</t>
  </si>
  <si>
    <t>2018_CS_CA_REV_D-042</t>
  </si>
  <si>
    <t>2018_CS_CA_REV_D-043</t>
  </si>
  <si>
    <t>2018_CS_CA_REV_D-044</t>
  </si>
  <si>
    <t>2018_CS_CA_REV_D-045</t>
  </si>
  <si>
    <t>2018_CS_CA_REV_D-046</t>
  </si>
  <si>
    <t>2018_CS_CA_REV_D-047</t>
  </si>
  <si>
    <t>2018_CS_CA_REV_D-048</t>
  </si>
  <si>
    <t>2018_CS_INS_BAL_D-049</t>
  </si>
  <si>
    <t>2018_CS_INS_BAL_D-050</t>
  </si>
  <si>
    <t>2018_CS_INS_EXP_D-021</t>
  </si>
  <si>
    <t>2018_CS_INS_EXP_D-022</t>
  </si>
  <si>
    <t>2018_CS_INS_EXP_D-023</t>
  </si>
  <si>
    <t>2018_CS_INS_EXP_D-024</t>
  </si>
  <si>
    <t>2018_CS_INS_EXP_D-025</t>
  </si>
  <si>
    <t>2018_CS_INS_EXP_D-027</t>
  </si>
  <si>
    <t>2018_CS_INS_EXP_D-028</t>
  </si>
  <si>
    <t>2018_CS_INS_EXP_D-029</t>
  </si>
  <si>
    <t>2018_CS_INS_EXP_D-030</t>
  </si>
  <si>
    <t>2018_CS_INS_EXP_D-031</t>
  </si>
  <si>
    <t>2018_CS_INS_EXP_D-032</t>
  </si>
  <si>
    <t>2018_CS_INS_EXP_D-033</t>
  </si>
  <si>
    <t>2018_CS_INS_EXP_D-034</t>
  </si>
  <si>
    <t>2018_CS_INS_EXP_D-035</t>
  </si>
  <si>
    <t>2018_CS_INS_EXP_D-036</t>
  </si>
  <si>
    <t>2018_CS_INS_EXP_D-053</t>
  </si>
  <si>
    <t>2018_CS_INS_REV_D-021</t>
  </si>
  <si>
    <t>2018_CS_INS_REV_D-032</t>
  </si>
  <si>
    <t>2018_CS_INS_REV_D-034</t>
  </si>
  <si>
    <t>2018_CS_INS_REV_D-035</t>
  </si>
  <si>
    <t>2018_CS_INS_REV_D-038</t>
  </si>
  <si>
    <t>2018_CS_INS_REV_D-039</t>
  </si>
  <si>
    <t>2018_CS_INS_REV_D-040</t>
  </si>
  <si>
    <t>2018_CS_INS_REV_D-041</t>
  </si>
  <si>
    <t>2018_CS_INS_REV_D-043</t>
  </si>
  <si>
    <t>2018_CS_INS_REV_D-044</t>
  </si>
  <si>
    <t>2018_CS_INS_REV_D-045</t>
  </si>
  <si>
    <t>2018_CS_INS_REV_D-046</t>
  </si>
  <si>
    <t>2018_CS_INS_REV_D-047</t>
  </si>
  <si>
    <t>2018_CS_INS_REV_D-048</t>
  </si>
  <si>
    <t>2018_CS_INS_REV_D-053</t>
  </si>
  <si>
    <t>2018_C-W_BAL_D-049</t>
  </si>
  <si>
    <t>2018_C-W_BAL_D-050</t>
  </si>
  <si>
    <t>2018_C-W_EXP_D-021</t>
  </si>
  <si>
    <t>2018_C-W_EXP_D-022</t>
  </si>
  <si>
    <t>2018_C-W_EXP_D-023</t>
  </si>
  <si>
    <t>2018_C-W_EXP_D-024</t>
  </si>
  <si>
    <t>2018_C-W_EXP_D-025</t>
  </si>
  <si>
    <t>2018_C-W_EXP_D-031</t>
  </si>
  <si>
    <t>2018_C-W_EXP_D-032</t>
  </si>
  <si>
    <t>2018_C-W_EXP_D-033</t>
  </si>
  <si>
    <t>2018_C-W_EXP_D-034</t>
  </si>
  <si>
    <t>2018_C-W_EXP_D-035</t>
  </si>
  <si>
    <t>2018_C-W_EXP_D-036</t>
  </si>
  <si>
    <t>2018_C-W_EXP_D-109</t>
  </si>
  <si>
    <t>2018_C-W_EXP_D-110</t>
  </si>
  <si>
    <t>2018_C-W_REV_D-021</t>
  </si>
  <si>
    <t>2018_C-W_REV_D-032</t>
  </si>
  <si>
    <t>2018_C-W_REV_D-034</t>
  </si>
  <si>
    <t>2018_C-W_REV_D-035</t>
  </si>
  <si>
    <t>2018_C-W_REV_D-038</t>
  </si>
  <si>
    <t>2018_C-W_REV_D-039</t>
  </si>
  <si>
    <t>2018_C-W_REV_D-040</t>
  </si>
  <si>
    <t>2018_C-W_REV_D-041</t>
  </si>
  <si>
    <t>2018_C-W_REV_D-046</t>
  </si>
  <si>
    <t>2018_C-W_REV_D-047</t>
  </si>
  <si>
    <t>2018_C-W_REV_D-048</t>
  </si>
  <si>
    <t>2018_C-W_REV_D-111</t>
  </si>
  <si>
    <t>2018_C-W_REV_D-112</t>
  </si>
  <si>
    <t>2018_FlC_CA_BAL_D-049</t>
  </si>
  <si>
    <t>2018_FlC_CA_BAL_D-050</t>
  </si>
  <si>
    <t>2018_FlC_CA_EXP_D-021</t>
  </si>
  <si>
    <t>2018_FlC_CA_EXP_D-022</t>
  </si>
  <si>
    <t>2018_FlC_CA_EXP_D-023</t>
  </si>
  <si>
    <t>2018_FlC_CA_EXP_D-024</t>
  </si>
  <si>
    <t>2018_FlC_CA_EXP_D-025</t>
  </si>
  <si>
    <t>2018_FlC_CA_EXP_D-026</t>
  </si>
  <si>
    <t>2018_FlC_CA_EXP_D-027</t>
  </si>
  <si>
    <t>2018_FlC_CA_EXP_D-028</t>
  </si>
  <si>
    <t>2018_FlC_CA_EXP_D-029</t>
  </si>
  <si>
    <t>2018_FlC_CA_EXP_D-030</t>
  </si>
  <si>
    <t>2018_FlC_CA_EXP_D-031</t>
  </si>
  <si>
    <t>2018_FlC_CA_EXP_D-032</t>
  </si>
  <si>
    <t>2018_FlC_CA_EXP_D-033</t>
  </si>
  <si>
    <t>2018_FlC_CA_EXP_D-034</t>
  </si>
  <si>
    <t>2018_FlC_CA_EXP_D-035</t>
  </si>
  <si>
    <t>2018_FlC_CA_EXP_D-036</t>
  </si>
  <si>
    <t>2018_FlC_CA_REV_D-021</t>
  </si>
  <si>
    <t>2018_FlC_CA_REV_D-032</t>
  </si>
  <si>
    <t>2018_FlC_CA_REV_D-034</t>
  </si>
  <si>
    <t>2018_FlC_CA_REV_D-035</t>
  </si>
  <si>
    <t>2018_FlC_CA_REV_D-038</t>
  </si>
  <si>
    <t>2018_FlC_CA_REV_D-039</t>
  </si>
  <si>
    <t>2018_FlC_CA_REV_D-040</t>
  </si>
  <si>
    <t>2018_FlC_CA_REV_D-041</t>
  </si>
  <si>
    <t>2018_FlC_CA_REV_D-042</t>
  </si>
  <si>
    <t>2018_FlC_CA_REV_D-043</t>
  </si>
  <si>
    <t>2018_FlC_CA_REV_D-044</t>
  </si>
  <si>
    <t>2018_FlC_CA_REV_D-045</t>
  </si>
  <si>
    <t>2018_FlC_CA_REV_D-046</t>
  </si>
  <si>
    <t>2018_FlC_CA_REV_D-047</t>
  </si>
  <si>
    <t>2018_FlC_CA_REV_D-048</t>
  </si>
  <si>
    <t>2018_FlC_INS_BAL_D-049</t>
  </si>
  <si>
    <t>2018_FlC_INS_BAL_D-050</t>
  </si>
  <si>
    <t>2018_FlC_INS_EXP_D-021</t>
  </si>
  <si>
    <t>2018_FlC_INS_EXP_D-022</t>
  </si>
  <si>
    <t>2018_FlC_INS_EXP_D-023</t>
  </si>
  <si>
    <t>2018_FlC_INS_EXP_D-024</t>
  </si>
  <si>
    <t>2018_FlC_INS_EXP_D-025</t>
  </si>
  <si>
    <t>2018_FlC_INS_EXP_D-027</t>
  </si>
  <si>
    <t>2018_FlC_INS_EXP_D-028</t>
  </si>
  <si>
    <t>2018_FlC_INS_EXP_D-029</t>
  </si>
  <si>
    <t>2018_FlC_INS_EXP_D-030</t>
  </si>
  <si>
    <t>2018_FlC_INS_EXP_D-031</t>
  </si>
  <si>
    <t>2018_FlC_INS_EXP_D-032</t>
  </si>
  <si>
    <t>2018_FlC_INS_EXP_D-033</t>
  </si>
  <si>
    <t>2018_FlC_INS_EXP_D-034</t>
  </si>
  <si>
    <t>2018_FlC_INS_EXP_D-035</t>
  </si>
  <si>
    <t>2018_FlC_INS_EXP_D-036</t>
  </si>
  <si>
    <t>2018_FlC_INS_EXP_D-053</t>
  </si>
  <si>
    <t>2018_FlC_INS_REV_D-021</t>
  </si>
  <si>
    <t>2018_FlC_INS_REV_D-032</t>
  </si>
  <si>
    <t>2018_FlC_INS_REV_D-034</t>
  </si>
  <si>
    <t>2018_FlC_INS_REV_D-035</t>
  </si>
  <si>
    <t>2018_FlC_INS_REV_D-038</t>
  </si>
  <si>
    <t>2018_FlC_INS_REV_D-039</t>
  </si>
  <si>
    <t>2018_FlC_INS_REV_D-040</t>
  </si>
  <si>
    <t>2018_FlC_INS_REV_D-041</t>
  </si>
  <si>
    <t>2018_FlC_INS_REV_D-043</t>
  </si>
  <si>
    <t>2018_FlC_INS_REV_D-044</t>
  </si>
  <si>
    <t>2018_FlC_INS_REV_D-045</t>
  </si>
  <si>
    <t>2018_FlC_INS_REV_D-046</t>
  </si>
  <si>
    <t>2018_FlC_INS_REV_D-047</t>
  </si>
  <si>
    <t>2018_FlC_INS_REV_D-048</t>
  </si>
  <si>
    <t>2018_FlC_INS_REV_D-053</t>
  </si>
  <si>
    <t>2018_FlCC_CA_BAL_D-049</t>
  </si>
  <si>
    <t>2018_FlCC_CA_BAL_D-050</t>
  </si>
  <si>
    <t>2018_FlCC_CA_EXP_D-021</t>
  </si>
  <si>
    <t>2018_FlCC_CA_EXP_D-022</t>
  </si>
  <si>
    <t>2018_FlCC_CA_EXP_D-023</t>
  </si>
  <si>
    <t>2018_FlCC_CA_EXP_D-024</t>
  </si>
  <si>
    <t>2018_FlCC_CA_EXP_D-025</t>
  </si>
  <si>
    <t>2018_FlCC_CA_EXP_D-026</t>
  </si>
  <si>
    <t>2018_FlCC_CA_EXP_D-027</t>
  </si>
  <si>
    <t>2018_FlCC_CA_EXP_D-028</t>
  </si>
  <si>
    <t>2018_FlCC_CA_EXP_D-029</t>
  </si>
  <si>
    <t>2018_FlCC_CA_EXP_D-030</t>
  </si>
  <si>
    <t>2018_FlCC_CA_EXP_D-031</t>
  </si>
  <si>
    <t>2018_FlCC_CA_EXP_D-032</t>
  </si>
  <si>
    <t>2018_FlCC_CA_EXP_D-033</t>
  </si>
  <si>
    <t>2018_FlCC_CA_EXP_D-034</t>
  </si>
  <si>
    <t>2018_FlCC_CA_EXP_D-035</t>
  </si>
  <si>
    <t>2018_FlCC_CA_EXP_D-036</t>
  </si>
  <si>
    <t>2018_FlCC_CA_REV_D-021</t>
  </si>
  <si>
    <t>2018_FlCC_CA_REV_D-032</t>
  </si>
  <si>
    <t>2018_FlCC_CA_REV_D-034</t>
  </si>
  <si>
    <t>2018_FlCC_CA_REV_D-035</t>
  </si>
  <si>
    <t>2018_FlCC_CA_REV_D-038</t>
  </si>
  <si>
    <t>2018_FlCC_CA_REV_D-039</t>
  </si>
  <si>
    <t>2018_FlCC_CA_REV_D-040</t>
  </si>
  <si>
    <t>2018_FlCC_CA_REV_D-041</t>
  </si>
  <si>
    <t>2018_FlCC_CA_REV_D-042</t>
  </si>
  <si>
    <t>2018_FlCC_CA_REV_D-043</t>
  </si>
  <si>
    <t>2018_FlCC_CA_REV_D-044</t>
  </si>
  <si>
    <t>2018_FlCC_CA_REV_D-045</t>
  </si>
  <si>
    <t>2018_FlCC_CA_REV_D-046</t>
  </si>
  <si>
    <t>2018_FlCC_CA_REV_D-047</t>
  </si>
  <si>
    <t>2018_FlCC_CA_REV_D-048</t>
  </si>
  <si>
    <t>2018_FlCC_INS_BAL_D-049</t>
  </si>
  <si>
    <t>2018_FlCC_INS_BAL_D-050</t>
  </si>
  <si>
    <t>2018_FlCC_INS_EXP_D-021</t>
  </si>
  <si>
    <t>2018_FlCC_INS_EXP_D-022</t>
  </si>
  <si>
    <t>2018_FlCC_INS_EXP_D-023</t>
  </si>
  <si>
    <t>2018_FlCC_INS_EXP_D-024</t>
  </si>
  <si>
    <t>2018_FlCC_INS_EXP_D-025</t>
  </si>
  <si>
    <t>2018_FlCC_INS_EXP_D-027</t>
  </si>
  <si>
    <t>2018_FlCC_INS_EXP_D-028</t>
  </si>
  <si>
    <t>2018_FlCC_INS_EXP_D-029</t>
  </si>
  <si>
    <t>2018_FlCC_INS_EXP_D-030</t>
  </si>
  <si>
    <t>2018_FlCC_INS_EXP_D-031</t>
  </si>
  <si>
    <t>2018_FlCC_INS_EXP_D-032</t>
  </si>
  <si>
    <t>2018_FlCC_INS_EXP_D-033</t>
  </si>
  <si>
    <t>2018_FlCC_INS_EXP_D-034</t>
  </si>
  <si>
    <t>2018_FlCC_INS_EXP_D-035</t>
  </si>
  <si>
    <t>2018_FlCC_INS_EXP_D-036</t>
  </si>
  <si>
    <t>2018_FlCC_INS_EXP_D-053</t>
  </si>
  <si>
    <t>2018_FlCC_INS_REV_D-021</t>
  </si>
  <si>
    <t>2018_FlCC_INS_REV_D-032</t>
  </si>
  <si>
    <t>2018_FlCC_INS_REV_D-034</t>
  </si>
  <si>
    <t>2018_FlCC_INS_REV_D-035</t>
  </si>
  <si>
    <t>2018_FlCC_INS_REV_D-038</t>
  </si>
  <si>
    <t>2018_FlCC_INS_REV_D-039</t>
  </si>
  <si>
    <t>2018_FlCC_INS_REV_D-040</t>
  </si>
  <si>
    <t>2018_FlCC_INS_REV_D-041</t>
  </si>
  <si>
    <t>2018_FlCC_INS_REV_D-043</t>
  </si>
  <si>
    <t>2018_FlCC_INS_REV_D-044</t>
  </si>
  <si>
    <t>2018_FlCC_INS_REV_D-045</t>
  </si>
  <si>
    <t>2018_FlCC_INS_REV_D-046</t>
  </si>
  <si>
    <t>2018_FlCC_INS_REV_D-047</t>
  </si>
  <si>
    <t>2018_FlCC_INS_REV_D-048</t>
  </si>
  <si>
    <t>2018_FlCC_INS_REV_D-053</t>
  </si>
  <si>
    <t>2018_FrC_CA_BAL_D-049</t>
  </si>
  <si>
    <t>2018_FrC_CA_BAL_D-050</t>
  </si>
  <si>
    <t>2018_FrC_CA_EXP_D-021</t>
  </si>
  <si>
    <t>2018_FrC_CA_EXP_D-022</t>
  </si>
  <si>
    <t>2018_FrC_CA_EXP_D-023</t>
  </si>
  <si>
    <t>2018_FrC_CA_EXP_D-024</t>
  </si>
  <si>
    <t>2018_FrC_CA_EXP_D-025</t>
  </si>
  <si>
    <t>2018_FrC_CA_EXP_D-026</t>
  </si>
  <si>
    <t>2018_FrC_CA_EXP_D-027</t>
  </si>
  <si>
    <t>2018_FrC_CA_EXP_D-028</t>
  </si>
  <si>
    <t>2018_FrC_CA_EXP_D-029</t>
  </si>
  <si>
    <t>2018_FrC_CA_EXP_D-030</t>
  </si>
  <si>
    <t>2018_FrC_CA_EXP_D-031</t>
  </si>
  <si>
    <t>2018_FrC_CA_EXP_D-032</t>
  </si>
  <si>
    <t>2018_FrC_CA_EXP_D-033</t>
  </si>
  <si>
    <t>2018_FrC_CA_EXP_D-034</t>
  </si>
  <si>
    <t>2018_FrC_CA_EXP_D-035</t>
  </si>
  <si>
    <t>2018_FrC_CA_EXP_D-036</t>
  </si>
  <si>
    <t>2018_FrC_CA_REV_D-021</t>
  </si>
  <si>
    <t>2018_FrC_CA_REV_D-032</t>
  </si>
  <si>
    <t>2018_FrC_CA_REV_D-034</t>
  </si>
  <si>
    <t>2018_FrC_CA_REV_D-035</t>
  </si>
  <si>
    <t>2018_FrC_CA_REV_D-038</t>
  </si>
  <si>
    <t>2018_FrC_CA_REV_D-039</t>
  </si>
  <si>
    <t>2018_FrC_CA_REV_D-040</t>
  </si>
  <si>
    <t>2018_FrC_CA_REV_D-041</t>
  </si>
  <si>
    <t>2018_FrC_CA_REV_D-042</t>
  </si>
  <si>
    <t>2018_FrC_CA_REV_D-043</t>
  </si>
  <si>
    <t>2018_FrC_CA_REV_D-044</t>
  </si>
  <si>
    <t>2018_FrC_CA_REV_D-045</t>
  </si>
  <si>
    <t>2018_FrC_CA_REV_D-046</t>
  </si>
  <si>
    <t>2018_FrC_CA_REV_D-047</t>
  </si>
  <si>
    <t>2018_FrC_CA_REV_D-048</t>
  </si>
  <si>
    <t>2018_FrC_INS_BAL_D-049</t>
  </si>
  <si>
    <t>2018_FrC_INS_BAL_D-050</t>
  </si>
  <si>
    <t>2018_FrC_INS_EXP_D-021</t>
  </si>
  <si>
    <t>2018_FrC_INS_EXP_D-022</t>
  </si>
  <si>
    <t>2018_FrC_INS_EXP_D-023</t>
  </si>
  <si>
    <t>2018_FrC_INS_EXP_D-024</t>
  </si>
  <si>
    <t>2018_FrC_INS_EXP_D-025</t>
  </si>
  <si>
    <t>2018_FrC_INS_EXP_D-027</t>
  </si>
  <si>
    <t>2018_FrC_INS_EXP_D-028</t>
  </si>
  <si>
    <t>2018_FrC_INS_EXP_D-029</t>
  </si>
  <si>
    <t>2018_FrC_INS_EXP_D-030</t>
  </si>
  <si>
    <t>2018_FrC_INS_EXP_D-031</t>
  </si>
  <si>
    <t>2018_FrC_INS_EXP_D-032</t>
  </si>
  <si>
    <t>2018_FrC_INS_EXP_D-033</t>
  </si>
  <si>
    <t>2018_FrC_INS_EXP_D-034</t>
  </si>
  <si>
    <t>2018_FrC_INS_EXP_D-035</t>
  </si>
  <si>
    <t>2018_FrC_INS_EXP_D-036</t>
  </si>
  <si>
    <t>2018_FrC_INS_EXP_D-053</t>
  </si>
  <si>
    <t>2018_FrC_INS_REV_D-021</t>
  </si>
  <si>
    <t>2018_FrC_INS_REV_D-032</t>
  </si>
  <si>
    <t>2018_FrC_INS_REV_D-034</t>
  </si>
  <si>
    <t>2018_FrC_INS_REV_D-035</t>
  </si>
  <si>
    <t>2018_FrC_INS_REV_D-038</t>
  </si>
  <si>
    <t>2018_FrC_INS_REV_D-039</t>
  </si>
  <si>
    <t>2018_FrC_INS_REV_D-040</t>
  </si>
  <si>
    <t>2018_FrC_INS_REV_D-041</t>
  </si>
  <si>
    <t>2018_FrC_INS_REV_D-043</t>
  </si>
  <si>
    <t>2018_FrC_INS_REV_D-044</t>
  </si>
  <si>
    <t>2018_FrC_INS_REV_D-045</t>
  </si>
  <si>
    <t>2018_FrC_INS_REV_D-046</t>
  </si>
  <si>
    <t>2018_FrC_INS_REV_D-047</t>
  </si>
  <si>
    <t>2018_FrC_INS_REV_D-048</t>
  </si>
  <si>
    <t>2018_FrC_INS_REV_D-053</t>
  </si>
  <si>
    <t>2018_FrCC_CA_BAL_D-049</t>
  </si>
  <si>
    <t>2018_FrCC_CA_BAL_D-050</t>
  </si>
  <si>
    <t>2018_FrCC_CA_EXP_D-021</t>
  </si>
  <si>
    <t>2018_FrCC_CA_EXP_D-022</t>
  </si>
  <si>
    <t>2018_FrCC_CA_EXP_D-023</t>
  </si>
  <si>
    <t>2018_FrCC_CA_EXP_D-024</t>
  </si>
  <si>
    <t>2018_FrCC_CA_EXP_D-025</t>
  </si>
  <si>
    <t>2018_FrCC_CA_EXP_D-026</t>
  </si>
  <si>
    <t>2018_FrCC_CA_EXP_D-027</t>
  </si>
  <si>
    <t>2018_FrCC_CA_EXP_D-028</t>
  </si>
  <si>
    <t>2018_FrCC_CA_EXP_D-029</t>
  </si>
  <si>
    <t>2018_FrCC_CA_EXP_D-030</t>
  </si>
  <si>
    <t>2018_FrCC_CA_EXP_D-031</t>
  </si>
  <si>
    <t>2018_FrCC_CA_EXP_D-032</t>
  </si>
  <si>
    <t>2018_FrCC_CA_EXP_D-033</t>
  </si>
  <si>
    <t>2018_FrCC_CA_EXP_D-034</t>
  </si>
  <si>
    <t>2018_FrCC_CA_EXP_D-035</t>
  </si>
  <si>
    <t>2018_FrCC_CA_EXP_D-036</t>
  </si>
  <si>
    <t>2018_FrCC_CA_REV_D-021</t>
  </si>
  <si>
    <t>2018_FrCC_CA_REV_D-032</t>
  </si>
  <si>
    <t>2018_FrCC_CA_REV_D-034</t>
  </si>
  <si>
    <t>2018_FrCC_CA_REV_D-035</t>
  </si>
  <si>
    <t>2018_FrCC_CA_REV_D-038</t>
  </si>
  <si>
    <t>2018_FrCC_CA_REV_D-039</t>
  </si>
  <si>
    <t>2018_FrCC_CA_REV_D-040</t>
  </si>
  <si>
    <t>2018_FrCC_CA_REV_D-041</t>
  </si>
  <si>
    <t>2018_FrCC_CA_REV_D-042</t>
  </si>
  <si>
    <t>2018_FrCC_CA_REV_D-043</t>
  </si>
  <si>
    <t>2018_FrCC_CA_REV_D-044</t>
  </si>
  <si>
    <t>2018_FrCC_CA_REV_D-045</t>
  </si>
  <si>
    <t>2018_FrCC_CA_REV_D-046</t>
  </si>
  <si>
    <t>2018_FrCC_CA_REV_D-047</t>
  </si>
  <si>
    <t>2018_FrCC_CA_REV_D-048</t>
  </si>
  <si>
    <t>2018_FrCC_INS_BAL_D-049</t>
  </si>
  <si>
    <t>2018_FrCC_INS_BAL_D-050</t>
  </si>
  <si>
    <t>2018_FrCC_INS_EXP_D-021</t>
  </si>
  <si>
    <t>2018_FrCC_INS_EXP_D-022</t>
  </si>
  <si>
    <t>2018_FrCC_INS_EXP_D-023</t>
  </si>
  <si>
    <t>2018_FrCC_INS_EXP_D-024</t>
  </si>
  <si>
    <t>2018_FrCC_INS_EXP_D-025</t>
  </si>
  <si>
    <t>2018_FrCC_INS_EXP_D-027</t>
  </si>
  <si>
    <t>2018_FrCC_INS_EXP_D-028</t>
  </si>
  <si>
    <t>2018_FrCC_INS_EXP_D-029</t>
  </si>
  <si>
    <t>2018_FrCC_INS_EXP_D-030</t>
  </si>
  <si>
    <t>2018_FrCC_INS_EXP_D-031</t>
  </si>
  <si>
    <t>2018_FrCC_INS_EXP_D-032</t>
  </si>
  <si>
    <t>2018_FrCC_INS_EXP_D-033</t>
  </si>
  <si>
    <t>2018_FrCC_INS_EXP_D-034</t>
  </si>
  <si>
    <t>2018_FrCC_INS_EXP_D-035</t>
  </si>
  <si>
    <t>2018_FrCC_INS_EXP_D-036</t>
  </si>
  <si>
    <t>2018_FrCC_INS_EXP_D-053</t>
  </si>
  <si>
    <t>2018_FrCC_INS_REV_D-021</t>
  </si>
  <si>
    <t>2018_FrCC_INS_REV_D-032</t>
  </si>
  <si>
    <t>2018_FrCC_INS_REV_D-034</t>
  </si>
  <si>
    <t>2018_FrCC_INS_REV_D-035</t>
  </si>
  <si>
    <t>2018_FrCC_INS_REV_D-038</t>
  </si>
  <si>
    <t>2018_FrCC_INS_REV_D-039</t>
  </si>
  <si>
    <t>2018_FrCC_INS_REV_D-040</t>
  </si>
  <si>
    <t>2018_FrCC_INS_REV_D-041</t>
  </si>
  <si>
    <t>2018_FrCC_INS_REV_D-043</t>
  </si>
  <si>
    <t>2018_FrCC_INS_REV_D-044</t>
  </si>
  <si>
    <t>2018_FrCC_INS_REV_D-045</t>
  </si>
  <si>
    <t>2018_FrCC_INS_REV_D-046</t>
  </si>
  <si>
    <t>2018_FrCC_INS_REV_D-047</t>
  </si>
  <si>
    <t>2018_FrCC_INS_REV_D-048</t>
  </si>
  <si>
    <t>2018_FrCC_INS_REV_D-053</t>
  </si>
  <si>
    <t>2018_GC_CA_BAL_D-049</t>
  </si>
  <si>
    <t>2018_GC_CA_BAL_D-050</t>
  </si>
  <si>
    <t>2018_GC_CA_EXP_D-021</t>
  </si>
  <si>
    <t>2018_GC_CA_EXP_D-022</t>
  </si>
  <si>
    <t>2018_GC_CA_EXP_D-023</t>
  </si>
  <si>
    <t>2018_GC_CA_EXP_D-024</t>
  </si>
  <si>
    <t>2018_GC_CA_EXP_D-025</t>
  </si>
  <si>
    <t>2018_GC_CA_EXP_D-026</t>
  </si>
  <si>
    <t>2018_GC_CA_EXP_D-027</t>
  </si>
  <si>
    <t>2018_GC_CA_EXP_D-028</t>
  </si>
  <si>
    <t>2018_GC_CA_EXP_D-029</t>
  </si>
  <si>
    <t>2018_GC_CA_EXP_D-030</t>
  </si>
  <si>
    <t>2018_GC_CA_EXP_D-031</t>
  </si>
  <si>
    <t>2018_GC_CA_EXP_D-032</t>
  </si>
  <si>
    <t>2018_GC_CA_EXP_D-033</t>
  </si>
  <si>
    <t>2018_GC_CA_EXP_D-034</t>
  </si>
  <si>
    <t>2018_GC_CA_EXP_D-035</t>
  </si>
  <si>
    <t>2018_GC_CA_EXP_D-036</t>
  </si>
  <si>
    <t>2018_GC_CA_REV_D-021</t>
  </si>
  <si>
    <t>2018_GC_CA_REV_D-032</t>
  </si>
  <si>
    <t>2018_GC_CA_REV_D-034</t>
  </si>
  <si>
    <t>2018_GC_CA_REV_D-035</t>
  </si>
  <si>
    <t>2018_GC_CA_REV_D-038</t>
  </si>
  <si>
    <t>2018_GC_CA_REV_D-039</t>
  </si>
  <si>
    <t>2018_GC_CA_REV_D-040</t>
  </si>
  <si>
    <t>2018_GC_CA_REV_D-041</t>
  </si>
  <si>
    <t>2018_GC_CA_REV_D-042</t>
  </si>
  <si>
    <t>2018_GC_CA_REV_D-043</t>
  </si>
  <si>
    <t>2018_GC_CA_REV_D-044</t>
  </si>
  <si>
    <t>2018_GC_CA_REV_D-045</t>
  </si>
  <si>
    <t>2018_GC_CA_REV_D-046</t>
  </si>
  <si>
    <t>2018_GC_CA_REV_D-047</t>
  </si>
  <si>
    <t>2018_GC_CA_REV_D-048</t>
  </si>
  <si>
    <t>2018_GC_INS_BAL_D-049</t>
  </si>
  <si>
    <t>2018_GC_INS_BAL_D-050</t>
  </si>
  <si>
    <t>2018_GC_INS_EXP_D-021</t>
  </si>
  <si>
    <t>2018_GC_INS_EXP_D-022</t>
  </si>
  <si>
    <t>2018_GC_INS_EXP_D-023</t>
  </si>
  <si>
    <t>2018_GC_INS_EXP_D-024</t>
  </si>
  <si>
    <t>2018_GC_INS_EXP_D-025</t>
  </si>
  <si>
    <t>2018_GC_INS_EXP_D-027</t>
  </si>
  <si>
    <t>2018_GC_INS_EXP_D-028</t>
  </si>
  <si>
    <t>2018_GC_INS_EXP_D-029</t>
  </si>
  <si>
    <t>2018_GC_INS_EXP_D-030</t>
  </si>
  <si>
    <t>2018_GC_INS_EXP_D-031</t>
  </si>
  <si>
    <t>2018_GC_INS_EXP_D-032</t>
  </si>
  <si>
    <t>2018_GC_INS_EXP_D-033</t>
  </si>
  <si>
    <t>2018_GC_INS_EXP_D-034</t>
  </si>
  <si>
    <t>2018_GC_INS_EXP_D-035</t>
  </si>
  <si>
    <t>2018_GC_INS_EXP_D-036</t>
  </si>
  <si>
    <t>2018_GC_INS_EXP_D-053</t>
  </si>
  <si>
    <t>2018_GC_INS_REV_D-021</t>
  </si>
  <si>
    <t>2018_GC_INS_REV_D-032</t>
  </si>
  <si>
    <t>2018_GC_INS_REV_D-034</t>
  </si>
  <si>
    <t>2018_GC_INS_REV_D-035</t>
  </si>
  <si>
    <t>2018_GC_INS_REV_D-038</t>
  </si>
  <si>
    <t>2018_GC_INS_REV_D-039</t>
  </si>
  <si>
    <t>2018_GC_INS_REV_D-040</t>
  </si>
  <si>
    <t>2018_GC_INS_REV_D-041</t>
  </si>
  <si>
    <t>2018_GC_INS_REV_D-043</t>
  </si>
  <si>
    <t>2018_GC_INS_REV_D-044</t>
  </si>
  <si>
    <t>2018_GC_INS_REV_D-045</t>
  </si>
  <si>
    <t>2018_GC_INS_REV_D-046</t>
  </si>
  <si>
    <t>2018_GC_INS_REV_D-047</t>
  </si>
  <si>
    <t>2018_GC_INS_REV_D-048</t>
  </si>
  <si>
    <t>2018_GC_INS_REV_D-053</t>
  </si>
  <si>
    <t>2018_P-Fl_BAL_D-049</t>
  </si>
  <si>
    <t>2018_P-Fl_BAL_D-050</t>
  </si>
  <si>
    <t>2018_P-Fl_EXP_D-021</t>
  </si>
  <si>
    <t>2018_P-Fl_EXP_D-022</t>
  </si>
  <si>
    <t>2018_P-Fl_EXP_D-023</t>
  </si>
  <si>
    <t>2018_P-Fl_EXP_D-024</t>
  </si>
  <si>
    <t>2018_P-Fl_EXP_D-025</t>
  </si>
  <si>
    <t>2018_P-Fl_EXP_D-031</t>
  </si>
  <si>
    <t>2018_P-Fl_EXP_D-032</t>
  </si>
  <si>
    <t>2018_P-Fl_EXP_D-033</t>
  </si>
  <si>
    <t>2018_P-Fl_EXP_D-034</t>
  </si>
  <si>
    <t>2018_P-Fl_EXP_D-035</t>
  </si>
  <si>
    <t>2018_P-Fl_EXP_D-036</t>
  </si>
  <si>
    <t>2018_P-Fl_EXP_D-109</t>
  </si>
  <si>
    <t>2018_P-Fl_EXP_D-110</t>
  </si>
  <si>
    <t>2018_P-Fl_REV_D-021</t>
  </si>
  <si>
    <t>2018_P-Fl_REV_D-032</t>
  </si>
  <si>
    <t>2018_P-Fl_REV_D-034</t>
  </si>
  <si>
    <t>2018_P-Fl_REV_D-035</t>
  </si>
  <si>
    <t>2018_P-Fl_REV_D-038</t>
  </si>
  <si>
    <t>2018_P-Fl_REV_D-039</t>
  </si>
  <si>
    <t>2018_P-Fl_REV_D-040</t>
  </si>
  <si>
    <t>2018_P-Fl_REV_D-041</t>
  </si>
  <si>
    <t>2018_P-Fl_REV_D-046</t>
  </si>
  <si>
    <t>2018_P-Fl_REV_D-047</t>
  </si>
  <si>
    <t>2018_P-Fl_REV_D-048</t>
  </si>
  <si>
    <t>2018_P-Fl_REV_D-111</t>
  </si>
  <si>
    <t>2018_P-Fl_REV_D-112</t>
  </si>
  <si>
    <t>2018_PSWC-B_BAL_D-049</t>
  </si>
  <si>
    <t>2018_PSWC-B_BAL_D-050</t>
  </si>
  <si>
    <t>2018_PSWC-B_EXP_D-021</t>
  </si>
  <si>
    <t>2018_PSWC-B_EXP_D-022</t>
  </si>
  <si>
    <t>2018_PSWC-B_EXP_D-023</t>
  </si>
  <si>
    <t>2018_PSWC-B_EXP_D-024</t>
  </si>
  <si>
    <t>2018_PSWC-B_EXP_D-025</t>
  </si>
  <si>
    <t>2018_PSWC-B_EXP_D-031</t>
  </si>
  <si>
    <t>2018_PSWC-B_EXP_D-032</t>
  </si>
  <si>
    <t>2018_PSWC-B_EXP_D-033</t>
  </si>
  <si>
    <t>2018_PSWC-B_EXP_D-034</t>
  </si>
  <si>
    <t>2018_PSWC-B_EXP_D-035</t>
  </si>
  <si>
    <t>2018_PSWC-B_EXP_D-036</t>
  </si>
  <si>
    <t>2018_PSWC-B_EXP_D-109</t>
  </si>
  <si>
    <t>2018_PSWC-B_EXP_D-110</t>
  </si>
  <si>
    <t>2018_PSWC-B_REV_D-021</t>
  </si>
  <si>
    <t>2018_PSWC-B_REV_D-032</t>
  </si>
  <si>
    <t>2018_PSWC-B_REV_D-034</t>
  </si>
  <si>
    <t>2018_PSWC-B_REV_D-035</t>
  </si>
  <si>
    <t>2018_PSWC-B_REV_D-038</t>
  </si>
  <si>
    <t>2018_PSWC-B_REV_D-039</t>
  </si>
  <si>
    <t>2018_PSWC-B_REV_D-040</t>
  </si>
  <si>
    <t>2018_PSWC-B_REV_D-041</t>
  </si>
  <si>
    <t>2018_PSWC-B_REV_D-046</t>
  </si>
  <si>
    <t>2018_PSWC-B_REV_D-047</t>
  </si>
  <si>
    <t>2018_PSWC-B_REV_D-048</t>
  </si>
  <si>
    <t>2018_PSWC-B_REV_D-111</t>
  </si>
  <si>
    <t>2018_PSWC-B_REV_D-112</t>
  </si>
  <si>
    <t>2018_PSWC-Fl_BAL_D-049</t>
  </si>
  <si>
    <t>2018_PSWC-Fl_BAL_D-050</t>
  </si>
  <si>
    <t>2018_PSWC-Fl_EXP_D-021</t>
  </si>
  <si>
    <t>2018_PSWC-Fl_EXP_D-022</t>
  </si>
  <si>
    <t>2018_PSWC-Fl_EXP_D-023</t>
  </si>
  <si>
    <t>2018_PSWC-Fl_EXP_D-024</t>
  </si>
  <si>
    <t>2018_PSWC-Fl_EXP_D-025</t>
  </si>
  <si>
    <t>2018_PSWC-Fl_EXP_D-031</t>
  </si>
  <si>
    <t>2018_PSWC-Fl_EXP_D-032</t>
  </si>
  <si>
    <t>2018_PSWC-Fl_EXP_D-033</t>
  </si>
  <si>
    <t>2018_PSWC-Fl_EXP_D-034</t>
  </si>
  <si>
    <t>2018_PSWC-Fl_EXP_D-035</t>
  </si>
  <si>
    <t>2018_PSWC-Fl_EXP_D-036</t>
  </si>
  <si>
    <t>2018_PSWC-Fl_EXP_D-109</t>
  </si>
  <si>
    <t>2018_PSWC-Fl_EXP_D-110</t>
  </si>
  <si>
    <t>2018_PSWC-Fl_REV_D-021</t>
  </si>
  <si>
    <t>2018_PSWC-Fl_REV_D-032</t>
  </si>
  <si>
    <t>2018_PSWC-Fl_REV_D-034</t>
  </si>
  <si>
    <t>2018_PSWC-Fl_REV_D-035</t>
  </si>
  <si>
    <t>2018_PSWC-Fl_REV_D-038</t>
  </si>
  <si>
    <t>2018_PSWC-Fl_REV_D-039</t>
  </si>
  <si>
    <t>2018_PSWC-Fl_REV_D-040</t>
  </si>
  <si>
    <t>2018_PSWC-Fl_REV_D-041</t>
  </si>
  <si>
    <t>2018_PSWC-Fl_REV_D-046</t>
  </si>
  <si>
    <t>2018_PSWC-Fl_REV_D-047</t>
  </si>
  <si>
    <t>2018_PSWC-Fl_REV_D-048</t>
  </si>
  <si>
    <t>2018_PSWC-Fl_REV_D-111</t>
  </si>
  <si>
    <t>2018_PSWC-Fl_REV_D-112</t>
  </si>
  <si>
    <t>2018_PSWC-G_BAL_D-049</t>
  </si>
  <si>
    <t>2018_PSWC-G_BAL_D-050</t>
  </si>
  <si>
    <t>2018_PSWC-G_EXP_D-021</t>
  </si>
  <si>
    <t>2018_PSWC-G_EXP_D-022</t>
  </si>
  <si>
    <t>2018_PSWC-G_EXP_D-023</t>
  </si>
  <si>
    <t>2018_PSWC-G_EXP_D-024</t>
  </si>
  <si>
    <t>2018_PSWC-G_EXP_D-025</t>
  </si>
  <si>
    <t>2018_PSWC-G_EXP_D-031</t>
  </si>
  <si>
    <t>2018_PSWC-G_EXP_D-032</t>
  </si>
  <si>
    <t>2018_PSWC-G_EXP_D-033</t>
  </si>
  <si>
    <t>2018_PSWC-G_EXP_D-034</t>
  </si>
  <si>
    <t>2018_PSWC-G_EXP_D-035</t>
  </si>
  <si>
    <t>2018_PSWC-G_EXP_D-036</t>
  </si>
  <si>
    <t>2018_PSWC-G_EXP_D-109</t>
  </si>
  <si>
    <t>2018_PSWC-G_EXP_D-110</t>
  </si>
  <si>
    <t>2018_PSWC-G_REV_D-021</t>
  </si>
  <si>
    <t>2018_PSWC-G_REV_D-032</t>
  </si>
  <si>
    <t>2018_PSWC-G_REV_D-034</t>
  </si>
  <si>
    <t>2018_PSWC-G_REV_D-035</t>
  </si>
  <si>
    <t>2018_PSWC-G_REV_D-038</t>
  </si>
  <si>
    <t>2018_PSWC-G_REV_D-039</t>
  </si>
  <si>
    <t>2018_PSWC-G_REV_D-040</t>
  </si>
  <si>
    <t>2018_PSWC-G_REV_D-041</t>
  </si>
  <si>
    <t>2018_PSWC-G_REV_D-046</t>
  </si>
  <si>
    <t>2018_PSWC-G_REV_D-047</t>
  </si>
  <si>
    <t>2018_PSWC-G_REV_D-048</t>
  </si>
  <si>
    <t>2018_PSWC-G_REV_D-111</t>
  </si>
  <si>
    <t>2018_PSWC-G_REV_D-112</t>
  </si>
  <si>
    <t>2018_PSWC-W_BAL_D-049</t>
  </si>
  <si>
    <t>2018_PSWC-W_BAL_D-050</t>
  </si>
  <si>
    <t>2018_PSWC-W_EXP_D-021</t>
  </si>
  <si>
    <t>2018_PSWC-W_EXP_D-022</t>
  </si>
  <si>
    <t>2018_PSWC-W_EXP_D-023</t>
  </si>
  <si>
    <t>2018_PSWC-W_EXP_D-024</t>
  </si>
  <si>
    <t>2018_PSWC-W_EXP_D-025</t>
  </si>
  <si>
    <t>2018_PSWC-W_EXP_D-031</t>
  </si>
  <si>
    <t>2018_PSWC-W_EXP_D-032</t>
  </si>
  <si>
    <t>2018_PSWC-W_EXP_D-033</t>
  </si>
  <si>
    <t>2018_PSWC-W_EXP_D-034</t>
  </si>
  <si>
    <t>2018_PSWC-W_EXP_D-035</t>
  </si>
  <si>
    <t>2018_PSWC-W_EXP_D-036</t>
  </si>
  <si>
    <t>2018_PSWC-W_EXP_D-109</t>
  </si>
  <si>
    <t>2018_PSWC-W_EXP_D-110</t>
  </si>
  <si>
    <t>2018_PSWC-W_REV_D-021</t>
  </si>
  <si>
    <t>2018_PSWC-W_REV_D-032</t>
  </si>
  <si>
    <t>2018_PSWC-W_REV_D-034</t>
  </si>
  <si>
    <t>2018_PSWC-W_REV_D-035</t>
  </si>
  <si>
    <t>2018_PSWC-W_REV_D-038</t>
  </si>
  <si>
    <t>2018_PSWC-W_REV_D-039</t>
  </si>
  <si>
    <t>2018_PSWC-W_REV_D-040</t>
  </si>
  <si>
    <t>2018_PSWC-W_REV_D-041</t>
  </si>
  <si>
    <t>2018_PSWC-W_REV_D-046</t>
  </si>
  <si>
    <t>2018_PSWC-W_REV_D-047</t>
  </si>
  <si>
    <t>2018_PSWC-W_REV_D-048</t>
  </si>
  <si>
    <t>2018_PSWC-W_REV_D-111</t>
  </si>
  <si>
    <t>2018_PSWC-W_REV_D-112</t>
  </si>
  <si>
    <t>2018_P-W_BAL_D-049</t>
  </si>
  <si>
    <t>2018_P-W_BAL_D-050</t>
  </si>
  <si>
    <t>2018_P-W_EXP_D-021</t>
  </si>
  <si>
    <t>2018_P-W_EXP_D-022</t>
  </si>
  <si>
    <t>2018_P-W_EXP_D-023</t>
  </si>
  <si>
    <t>2018_P-W_EXP_D-024</t>
  </si>
  <si>
    <t>2018_P-W_EXP_D-025</t>
  </si>
  <si>
    <t>2018_P-W_EXP_D-031</t>
  </si>
  <si>
    <t>2018_P-W_EXP_D-032</t>
  </si>
  <si>
    <t>2018_P-W_EXP_D-033</t>
  </si>
  <si>
    <t>2018_P-W_EXP_D-034</t>
  </si>
  <si>
    <t>2018_P-W_EXP_D-035</t>
  </si>
  <si>
    <t>2018_P-W_EXP_D-036</t>
  </si>
  <si>
    <t>2018_P-W_EXP_D-109</t>
  </si>
  <si>
    <t>2018_P-W_EXP_D-110</t>
  </si>
  <si>
    <t>2018_P-W_REV_D-021</t>
  </si>
  <si>
    <t>2018_P-W_REV_D-032</t>
  </si>
  <si>
    <t>2018_P-W_REV_D-034</t>
  </si>
  <si>
    <t>2018_P-W_REV_D-035</t>
  </si>
  <si>
    <t>2018_P-W_REV_D-038</t>
  </si>
  <si>
    <t>2018_P-W_REV_D-039</t>
  </si>
  <si>
    <t>2018_P-W_REV_D-040</t>
  </si>
  <si>
    <t>2018_P-W_REV_D-041</t>
  </si>
  <si>
    <t>2018_P-W_REV_D-046</t>
  </si>
  <si>
    <t>2018_P-W_REV_D-047</t>
  </si>
  <si>
    <t>2018_P-W_REV_D-048</t>
  </si>
  <si>
    <t>2018_P-W_REV_D-111</t>
  </si>
  <si>
    <t>2018_P-W_REV_D-112</t>
  </si>
  <si>
    <t>2018_PZ_BAL_D-049</t>
  </si>
  <si>
    <t>2018_PZ_BAL_D-050</t>
  </si>
  <si>
    <t>2018_PZ_EXP_D-021</t>
  </si>
  <si>
    <t>2018_PZ_EXP_D-022</t>
  </si>
  <si>
    <t>2018_PZ_EXP_D-023</t>
  </si>
  <si>
    <t>2018_PZ_EXP_D-024</t>
  </si>
  <si>
    <t>2018_PZ_EXP_D-025</t>
  </si>
  <si>
    <t>2018_PZ_EXP_D-031</t>
  </si>
  <si>
    <t>2018_PZ_EXP_D-032</t>
  </si>
  <si>
    <t>2018_PZ_EXP_D-033</t>
  </si>
  <si>
    <t>2018_PZ_EXP_D-034</t>
  </si>
  <si>
    <t>2018_PZ_EXP_D-035</t>
  </si>
  <si>
    <t>2018_PZ_EXP_D-036</t>
  </si>
  <si>
    <t>2018_PZ_EXP_D-109</t>
  </si>
  <si>
    <t>2018_PZ_EXP_D-110</t>
  </si>
  <si>
    <t>2018_PZ_REV_D-021</t>
  </si>
  <si>
    <t>2018_PZ_REV_D-032</t>
  </si>
  <si>
    <t>2018_PZ_REV_D-034</t>
  </si>
  <si>
    <t>2018_PZ_REV_D-035</t>
  </si>
  <si>
    <t>2018_PZ_REV_D-038</t>
  </si>
  <si>
    <t>2018_PZ_REV_D-039</t>
  </si>
  <si>
    <t>2018_PZ_REV_D-040</t>
  </si>
  <si>
    <t>2018_PZ_REV_D-041</t>
  </si>
  <si>
    <t>2018_PZ_REV_D-046</t>
  </si>
  <si>
    <t>2018_PZ_REV_D-047</t>
  </si>
  <si>
    <t>2018_PZ_REV_D-048</t>
  </si>
  <si>
    <t>2018_PZ_REV_D-111</t>
  </si>
  <si>
    <t>2018_PZ_REV_D-112</t>
  </si>
  <si>
    <t>2018_RZ_BAL_D-049</t>
  </si>
  <si>
    <t>2018_RZ_BAL_D-050</t>
  </si>
  <si>
    <t>2018_RZ_EXP_D-021</t>
  </si>
  <si>
    <t>2018_RZ_EXP_D-022</t>
  </si>
  <si>
    <t>2018_RZ_EXP_D-023</t>
  </si>
  <si>
    <t>2018_RZ_EXP_D-024</t>
  </si>
  <si>
    <t>2018_RZ_EXP_D-025</t>
  </si>
  <si>
    <t>2018_RZ_EXP_D-031</t>
  </si>
  <si>
    <t>2018_RZ_EXP_D-032</t>
  </si>
  <si>
    <t>2018_RZ_EXP_D-033</t>
  </si>
  <si>
    <t>2018_RZ_EXP_D-034</t>
  </si>
  <si>
    <t>2018_RZ_EXP_D-035</t>
  </si>
  <si>
    <t>2018_RZ_EXP_D-036</t>
  </si>
  <si>
    <t>2018_RZ_EXP_D-109</t>
  </si>
  <si>
    <t>2018_RZ_EXP_D-110</t>
  </si>
  <si>
    <t>2018_RZ_REV_D-021</t>
  </si>
  <si>
    <t>2018_RZ_REV_D-032</t>
  </si>
  <si>
    <t>2018_RZ_REV_D-034</t>
  </si>
  <si>
    <t>2018_RZ_REV_D-035</t>
  </si>
  <si>
    <t>2018_RZ_REV_D-038</t>
  </si>
  <si>
    <t>2018_RZ_REV_D-039</t>
  </si>
  <si>
    <t>2018_RZ_REV_D-040</t>
  </si>
  <si>
    <t>2018_RZ_REV_D-041</t>
  </si>
  <si>
    <t>2018_RZ_REV_D-046</t>
  </si>
  <si>
    <t>2018_RZ_REV_D-047</t>
  </si>
  <si>
    <t>2018_RZ_REV_D-048</t>
  </si>
  <si>
    <t>2018_RZ_REV_D-111</t>
  </si>
  <si>
    <t>2018_RZ_REV_D-112</t>
  </si>
  <si>
    <t>2018_SS_FL_BAL_D-050</t>
  </si>
  <si>
    <t>2018_SS_FL_EXP_D-021</t>
  </si>
  <si>
    <t>2018_SS_FL_EXP_D-024</t>
  </si>
  <si>
    <t>2018_SS_FL_EXP_D-036</t>
  </si>
  <si>
    <t>2018_SS_FL_EXP_D-056</t>
  </si>
  <si>
    <t>2018_SS_FL_EXP_D-057</t>
  </si>
  <si>
    <t>2018_SS_FL_EXP_D-066</t>
  </si>
  <si>
    <t>2018_SS_FL_EXP_D-067</t>
  </si>
  <si>
    <t>2018_SS_FL_EXP_D-068</t>
  </si>
  <si>
    <t>2018_SS_FL_EXP_D-069</t>
  </si>
  <si>
    <t>2018_SS_FL_EXP_D-070</t>
  </si>
  <si>
    <t>2018_SS_FL_EXP_D-071</t>
  </si>
  <si>
    <t>2018_SS_FL_EXP_D-074</t>
  </si>
  <si>
    <t>2018_SS_FL_EXP_D-083</t>
  </si>
  <si>
    <t>2018_SS_FL_EXP_D-085</t>
  </si>
  <si>
    <t>2018_SS_FL_EXP_D-086</t>
  </si>
  <si>
    <t>2018_SS_FL_EXP_D-089</t>
  </si>
  <si>
    <t>2018_SS_FL_EXP_D-090</t>
  </si>
  <si>
    <t>2018_SS_FL_REV_D-021</t>
  </si>
  <si>
    <t>2018_SS_FL_REV_D-048</t>
  </si>
  <si>
    <t>2018_SS_FL_REV_D-068</t>
  </si>
  <si>
    <t>2018_SS_FL_REV_D-069</t>
  </si>
  <si>
    <t>2018_SS_FL_REV_D-074</t>
  </si>
  <si>
    <t>2018_SS_FL_REV_D-075</t>
  </si>
  <si>
    <t>2018_SS_FL_REV_D-077</t>
  </si>
  <si>
    <t>2018_SS_FL_REV_D-078</t>
  </si>
  <si>
    <t>2018_SS_FL_REV_D-080</t>
  </si>
  <si>
    <t>2018_SS_FL_REV_D-081</t>
  </si>
  <si>
    <t>2018_SS_FL_REV_D-089</t>
  </si>
  <si>
    <t>2018_SS_FL_REV_D-090</t>
  </si>
  <si>
    <t>2018_SS_FL_REV_D-120</t>
  </si>
  <si>
    <t>2018_SS_FL_REV_D-121</t>
  </si>
  <si>
    <t>2018_SS_FL_REV_D-122</t>
  </si>
  <si>
    <t>2018_SS_HC_BAL_D-050</t>
  </si>
  <si>
    <t>2018_SS_HC_EXP_D-021</t>
  </si>
  <si>
    <t>2018_SS_HC_EXP_D-024</t>
  </si>
  <si>
    <t>2018_SS_HC_EXP_D-036</t>
  </si>
  <si>
    <t>2018_SS_HC_EXP_D-056</t>
  </si>
  <si>
    <t>2018_SS_HC_EXP_D-066</t>
  </si>
  <si>
    <t>2018_SS_HC_EXP_D-067</t>
  </si>
  <si>
    <t>2018_SS_HC_EXP_D-068</t>
  </si>
  <si>
    <t>2018_SS_HC_EXP_D-071</t>
  </si>
  <si>
    <t>2018_SS_HC_EXP_D-092</t>
  </si>
  <si>
    <t>2018_SS_HC_EXP_D-093</t>
  </si>
  <si>
    <t>2018_SS_HC_EXP_D-094</t>
  </si>
  <si>
    <t>2018_SS_HC_EXP_D-095</t>
  </si>
  <si>
    <t>2018_SS_HC_EXP_D-096</t>
  </si>
  <si>
    <t>2018_SS_HC_REV_D-021</t>
  </si>
  <si>
    <t>2018_SS_HC_REV_D-048</t>
  </si>
  <si>
    <t>2018_SS_HC_REV_D-068</t>
  </si>
  <si>
    <t>2018_SS_HC_REV_D-075</t>
  </si>
  <si>
    <t>2018_SS_HC_REV_D-077</t>
  </si>
  <si>
    <t>2018_SS_HC_REV_D-078</t>
  </si>
  <si>
    <t>2018_SS_HC_REV_D-080</t>
  </si>
  <si>
    <t>2018_SS_HC_REV_D-081</t>
  </si>
  <si>
    <t>2018_SS_HC_REV_D-094</t>
  </si>
  <si>
    <t>2018_SS_HC_REV_D-095</t>
  </si>
  <si>
    <t>2018_SS_HC_REV_D-096</t>
  </si>
  <si>
    <t>2018_SS_HC_REV_D-098</t>
  </si>
  <si>
    <t>2018_SS_HC_REV_D-120</t>
  </si>
  <si>
    <t>2018_SS_HC_REV_D-121</t>
  </si>
  <si>
    <t>2018_SS_HC_REV_D-122</t>
  </si>
  <si>
    <t>2018_SS_WO_BAL_D-050</t>
  </si>
  <si>
    <t>2018_SS_WO_EXP_D-021</t>
  </si>
  <si>
    <t>2018_SS_WO_EXP_D-024</t>
  </si>
  <si>
    <t>2018_SS_WO_EXP_D-036</t>
  </si>
  <si>
    <t>2018_SS_WO_EXP_D-056</t>
  </si>
  <si>
    <t>2018_SS_WO_EXP_D-057</t>
  </si>
  <si>
    <t>2018_SS_WO_EXP_D-058</t>
  </si>
  <si>
    <t>2018_SS_WO_EXP_D-060</t>
  </si>
  <si>
    <t>2018_SS_WO_EXP_D-061</t>
  </si>
  <si>
    <t>2018_SS_WO_EXP_D-062</t>
  </si>
  <si>
    <t>2018_SS_WO_EXP_D-063</t>
  </si>
  <si>
    <t>2018_SS_WO_EXP_D-066</t>
  </si>
  <si>
    <t>2018_SS_WO_EXP_D-067</t>
  </si>
  <si>
    <t>2018_SS_WO_EXP_D-068</t>
  </si>
  <si>
    <t>2018_SS_WO_EXP_D-069</t>
  </si>
  <si>
    <t>2018_SS_WO_EXP_D-070</t>
  </si>
  <si>
    <t>2018_SS_WO_EXP_D-071</t>
  </si>
  <si>
    <t>2018_SS_WO_EXP_D-072</t>
  </si>
  <si>
    <t>2018_SS_WO_EXP_D-073</t>
  </si>
  <si>
    <t>2018_SS_WO_EXP_D-074</t>
  </si>
  <si>
    <t>2018_SS_WO_EXP_D-127</t>
  </si>
  <si>
    <t>2018_SS_WO_REV_D-021</t>
  </si>
  <si>
    <t>2018_SS_WO_REV_D-048</t>
  </si>
  <si>
    <t>2018_SS_WO_REV_D-068</t>
  </si>
  <si>
    <t>2018_SS_WO_REV_D-069</t>
  </si>
  <si>
    <t>2018_SS_WO_REV_D-070</t>
  </si>
  <si>
    <t>2018_SS_WO_REV_D-072</t>
  </si>
  <si>
    <t>2018_SS_WO_REV_D-073</t>
  </si>
  <si>
    <t>2018_SS_WO_REV_D-074</t>
  </si>
  <si>
    <t>2018_SS_WO_REV_D-075</t>
  </si>
  <si>
    <t>2018_SS_WO_REV_D-077</t>
  </si>
  <si>
    <t>2018_SS_WO_REV_D-078</t>
  </si>
  <si>
    <t>2018_SS_WO_REV_D-079</t>
  </si>
  <si>
    <t>2018_SS_WO_REV_D-080</t>
  </si>
  <si>
    <t>2018_SS_WO_REV_D-081</t>
  </si>
  <si>
    <t>2018_SS_WO_REV_D-120</t>
  </si>
  <si>
    <t>2018_SS_WO_REV_D-121</t>
  </si>
  <si>
    <t>2018_SS_WO_REV_D-122</t>
  </si>
  <si>
    <t>2018_WR_CA_BAL_D-049</t>
  </si>
  <si>
    <t>2018_WR_CA_BAL_D-050</t>
  </si>
  <si>
    <t>2018_WR_CA_EXP_D-021</t>
  </si>
  <si>
    <t>2018_WR_CA_EXP_D-022</t>
  </si>
  <si>
    <t>2018_WR_CA_EXP_D-023</t>
  </si>
  <si>
    <t>2018_WR_CA_EXP_D-024</t>
  </si>
  <si>
    <t>2018_WR_CA_EXP_D-025</t>
  </si>
  <si>
    <t>2018_WR_CA_EXP_D-026</t>
  </si>
  <si>
    <t>2018_WR_CA_EXP_D-027</t>
  </si>
  <si>
    <t>2018_WR_CA_EXP_D-028</t>
  </si>
  <si>
    <t>2018_WR_CA_EXP_D-029</t>
  </si>
  <si>
    <t>2018_WR_CA_EXP_D-030</t>
  </si>
  <si>
    <t>2018_WR_CA_EXP_D-031</t>
  </si>
  <si>
    <t>2018_WR_CA_EXP_D-032</t>
  </si>
  <si>
    <t>2018_WR_CA_EXP_D-033</t>
  </si>
  <si>
    <t>2018_WR_CA_EXP_D-034</t>
  </si>
  <si>
    <t>2018_WR_CA_EXP_D-035</t>
  </si>
  <si>
    <t>2018_WR_CA_EXP_D-036</t>
  </si>
  <si>
    <t>2018_WR_CA_REV_D-021</t>
  </si>
  <si>
    <t>2018_WR_CA_REV_D-032</t>
  </si>
  <si>
    <t>2018_WR_CA_REV_D-034</t>
  </si>
  <si>
    <t>2018_WR_CA_REV_D-035</t>
  </si>
  <si>
    <t>2018_WR_CA_REV_D-038</t>
  </si>
  <si>
    <t>2018_WR_CA_REV_D-039</t>
  </si>
  <si>
    <t>2018_WR_CA_REV_D-040</t>
  </si>
  <si>
    <t>2018_WR_CA_REV_D-041</t>
  </si>
  <si>
    <t>2018_WR_CA_REV_D-042</t>
  </si>
  <si>
    <t>2018_WR_CA_REV_D-043</t>
  </si>
  <si>
    <t>2018_WR_CA_REV_D-044</t>
  </si>
  <si>
    <t>2018_WR_CA_REV_D-045</t>
  </si>
  <si>
    <t>2018_WR_CA_REV_D-046</t>
  </si>
  <si>
    <t>2018_WR_CA_REV_D-047</t>
  </si>
  <si>
    <t>2018_WR_CA_REV_D-048</t>
  </si>
  <si>
    <t>2018_WR_INS_BAL_D-049</t>
  </si>
  <si>
    <t>2018_WR_INS_BAL_D-050</t>
  </si>
  <si>
    <t>2018_WR_INS_EXP_D-021</t>
  </si>
  <si>
    <t>2018_WR_INS_EXP_D-022</t>
  </si>
  <si>
    <t>2018_WR_INS_EXP_D-023</t>
  </si>
  <si>
    <t>2018_WR_INS_EXP_D-024</t>
  </si>
  <si>
    <t>2018_WR_INS_EXP_D-025</t>
  </si>
  <si>
    <t>2018_WR_INS_EXP_D-027</t>
  </si>
  <si>
    <t>2018_WR_INS_EXP_D-028</t>
  </si>
  <si>
    <t>2018_WR_INS_EXP_D-029</t>
  </si>
  <si>
    <t>2018_WR_INS_EXP_D-030</t>
  </si>
  <si>
    <t>2018_WR_INS_EXP_D-031</t>
  </si>
  <si>
    <t>2018_WR_INS_EXP_D-032</t>
  </si>
  <si>
    <t>2018_WR_INS_EXP_D-033</t>
  </si>
  <si>
    <t>2018_WR_INS_EXP_D-034</t>
  </si>
  <si>
    <t>2018_WR_INS_EXP_D-035</t>
  </si>
  <si>
    <t>2018_WR_INS_EXP_D-036</t>
  </si>
  <si>
    <t>2018_WR_INS_EXP_D-053</t>
  </si>
  <si>
    <t>2018_WR_INS_REV_D-021</t>
  </si>
  <si>
    <t>2018_WR_INS_REV_D-032</t>
  </si>
  <si>
    <t>2018_WR_INS_REV_D-034</t>
  </si>
  <si>
    <t>2018_WR_INS_REV_D-035</t>
  </si>
  <si>
    <t>2018_WR_INS_REV_D-038</t>
  </si>
  <si>
    <t>2018_WR_INS_REV_D-039</t>
  </si>
  <si>
    <t>2018_WR_INS_REV_D-040</t>
  </si>
  <si>
    <t>2018_WR_INS_REV_D-041</t>
  </si>
  <si>
    <t>2018_WR_INS_REV_D-043</t>
  </si>
  <si>
    <t>2018_WR_INS_REV_D-044</t>
  </si>
  <si>
    <t>2018_WR_INS_REV_D-045</t>
  </si>
  <si>
    <t>2018_WR_INS_REV_D-046</t>
  </si>
  <si>
    <t>2018_WR_INS_REV_D-047</t>
  </si>
  <si>
    <t>2018_WR_INS_REV_D-048</t>
  </si>
  <si>
    <t>2018_WR_INS_REV_D-053</t>
  </si>
  <si>
    <t xml:space="preserve">RSZ - IBF </t>
  </si>
  <si>
    <t>HC_REV_D-129</t>
  </si>
  <si>
    <t>2018_SS_HC_REV_D-129</t>
  </si>
  <si>
    <t>D-131</t>
  </si>
  <si>
    <t>D-132</t>
  </si>
  <si>
    <t>D-133</t>
  </si>
  <si>
    <t xml:space="preserve">CAAMI-Maladie, Invalidité </t>
  </si>
  <si>
    <t xml:space="preserve">ONSS-Chômage </t>
  </si>
  <si>
    <t>2018_SS_WO_EXP_D-130</t>
  </si>
  <si>
    <t>2018_SS_WO_EXP_D-131</t>
  </si>
  <si>
    <t>INASTI-Droit passerelle</t>
  </si>
  <si>
    <t>RSVZ-Overbruggingsrecht</t>
  </si>
  <si>
    <t>ONSS - FBI</t>
  </si>
  <si>
    <t>D-134</t>
  </si>
  <si>
    <t>D-135</t>
  </si>
  <si>
    <t>D-136</t>
  </si>
  <si>
    <t>D-137</t>
  </si>
  <si>
    <t>D-138</t>
  </si>
  <si>
    <t>D-139</t>
  </si>
  <si>
    <t>D-140</t>
  </si>
  <si>
    <t>D-141</t>
  </si>
  <si>
    <t>D-142</t>
  </si>
  <si>
    <t>Pensions des fonctionnaires</t>
  </si>
  <si>
    <t xml:space="preserve">Secteur public </t>
  </si>
  <si>
    <t xml:space="preserve">Rentes d'accidents du travail </t>
  </si>
  <si>
    <t xml:space="preserve">SNCB </t>
  </si>
  <si>
    <t xml:space="preserve">Pensions de retraite parastatales </t>
  </si>
  <si>
    <t xml:space="preserve">Conventions directes </t>
  </si>
  <si>
    <t xml:space="preserve">Pensions de réparation et de rentes de guerre </t>
  </si>
  <si>
    <t>Victimes civiles de guerre et victimes d'actes de terrorisme</t>
  </si>
  <si>
    <t>Conventions avec institutions de prévoyance</t>
  </si>
  <si>
    <t>Fonds de pension solidarisé des pouvoirs locaux</t>
  </si>
  <si>
    <t>Fonds des pensions de la police fédérale</t>
  </si>
  <si>
    <t xml:space="preserve">Vers le SFP </t>
  </si>
  <si>
    <t xml:space="preserve">Vers des tiers </t>
  </si>
  <si>
    <t>D-143</t>
  </si>
  <si>
    <t>D-144</t>
  </si>
  <si>
    <t xml:space="preserve">Quotes-parts pension-loi 14.04.1965 </t>
  </si>
  <si>
    <t xml:space="preserve">De l'ONSS vers le SFP </t>
  </si>
  <si>
    <t>D-145</t>
  </si>
  <si>
    <t>D-146</t>
  </si>
  <si>
    <t xml:space="preserve">Du SFP </t>
  </si>
  <si>
    <t xml:space="preserve">De l'ONSS-GFG </t>
  </si>
  <si>
    <t xml:space="preserve">De tiers </t>
  </si>
  <si>
    <t>D-147</t>
  </si>
  <si>
    <t>D-148</t>
  </si>
  <si>
    <t>D-149</t>
  </si>
  <si>
    <t xml:space="preserve">FAT - Capitalisation </t>
  </si>
  <si>
    <t xml:space="preserve">FMP - Fonds amiante </t>
  </si>
  <si>
    <t xml:space="preserve">FMP - APL </t>
  </si>
  <si>
    <t xml:space="preserve">ONEm - Hors gestion globale </t>
  </si>
  <si>
    <t xml:space="preserve">Fonds Accidents Médicaux </t>
  </si>
  <si>
    <t xml:space="preserve">FFE - Marchand </t>
  </si>
  <si>
    <t xml:space="preserve">FFE - Non-marchand </t>
  </si>
  <si>
    <t>D-150</t>
  </si>
  <si>
    <t>D-151</t>
  </si>
  <si>
    <t>D-152</t>
  </si>
  <si>
    <t>D-153</t>
  </si>
  <si>
    <t>D-154</t>
  </si>
  <si>
    <t>D-155</t>
  </si>
  <si>
    <t>D-156</t>
  </si>
  <si>
    <t>Hors gestion globale</t>
  </si>
  <si>
    <t xml:space="preserve">HZIV-Ziekte, Invaliditeit  </t>
  </si>
  <si>
    <t xml:space="preserve">RSZ-Werkloosheid </t>
  </si>
  <si>
    <t>Ambtenarenpensioenen</t>
  </si>
  <si>
    <t xml:space="preserve">Openbare sector </t>
  </si>
  <si>
    <t xml:space="preserve">Vergoedingspensioenen en oorlogsrenten </t>
  </si>
  <si>
    <t>Arbeidsongevallenrenten</t>
  </si>
  <si>
    <t>Burgerijke oorlogsslachtoffers en slachtoffers van een terreurdaad</t>
  </si>
  <si>
    <t>NMBS</t>
  </si>
  <si>
    <t>Parastatale rustpensioenen</t>
  </si>
  <si>
    <t>Rechtstreekse overeenkomsten</t>
  </si>
  <si>
    <t>Overeenkomsten met voorzorgsinstellingen</t>
  </si>
  <si>
    <t>Gesolidariseerd pensioenfonds van de lokale besturen</t>
  </si>
  <si>
    <t>Fonds voor de pensioenen van de federale politie</t>
  </si>
  <si>
    <t>Naar de FPD</t>
  </si>
  <si>
    <t>Naar derden</t>
  </si>
  <si>
    <t>Pensioenaandelen-wet 14.04.1965</t>
  </si>
  <si>
    <t>Van RSZ naar FPD</t>
  </si>
  <si>
    <t>Van FPD</t>
  </si>
  <si>
    <t>Van RSZ-GFB</t>
  </si>
  <si>
    <t>Van derden</t>
  </si>
  <si>
    <t>FAO - Kapitalisatie</t>
  </si>
  <si>
    <t>FBZ - Asbestfonds</t>
  </si>
  <si>
    <t>FBZ - PPO</t>
  </si>
  <si>
    <t>RVA - Buiten globaal beheer</t>
  </si>
  <si>
    <t>Fonds Medische Ongevallen</t>
  </si>
  <si>
    <t>FSO - Profit</t>
  </si>
  <si>
    <t>FSO - Non-profit</t>
  </si>
  <si>
    <t>Buiten globaal beheer</t>
  </si>
  <si>
    <t>2018_SS_PE_EXP_D-056</t>
  </si>
  <si>
    <t>2018_SS_PE_EXP_D-133</t>
  </si>
  <si>
    <t>2018_SS_PE_EXP_D-134</t>
  </si>
  <si>
    <t>2018_SS_PE_EXP_D-135</t>
  </si>
  <si>
    <t>2018_SS_PE_EXP_D-136</t>
  </si>
  <si>
    <t>2018_SS_PE_EXP_D-137</t>
  </si>
  <si>
    <t>2018_SS_PE_EXP_D-138</t>
  </si>
  <si>
    <t>2018_SS_PE_EXP_D-139</t>
  </si>
  <si>
    <t>2018_SS_PE_EXP_D-140</t>
  </si>
  <si>
    <t>2018_SS_PE_EXP_D-141</t>
  </si>
  <si>
    <t>2018_SS_PE_EXP_D-142</t>
  </si>
  <si>
    <t>2018_SS_PE_EXP_D-066</t>
  </si>
  <si>
    <t>2018_SS_PE_EXP_D-067</t>
  </si>
  <si>
    <t>2018_SS_PE_EXP_D-068</t>
  </si>
  <si>
    <t>2018_SS_PE_EXP_D-143</t>
  </si>
  <si>
    <t>2018_SS_PE_EXP_D-144</t>
  </si>
  <si>
    <t>2018_SS_PE_EXP_D-024</t>
  </si>
  <si>
    <t>2018_SS_PE_EXP_D-021</t>
  </si>
  <si>
    <t>2018_SS_PE_EXP_D-071</t>
  </si>
  <si>
    <t>2018_SS_PE_EXP_D-145</t>
  </si>
  <si>
    <t>2018_SS_PE_EXP_D-146</t>
  </si>
  <si>
    <t>2018_SS_PE_EXP_D-074</t>
  </si>
  <si>
    <t>2018_SS_PE_EXP_D-036</t>
  </si>
  <si>
    <t>PE</t>
  </si>
  <si>
    <t>OM</t>
  </si>
  <si>
    <t>WO_EXP_D-130</t>
  </si>
  <si>
    <t>WO_EXP_D-131</t>
  </si>
  <si>
    <t>2018_SS_PE_REV_D-075</t>
  </si>
  <si>
    <t>2018_SS_PE_REV_D-120</t>
  </si>
  <si>
    <t>2018_SS_PE_REV_D-121</t>
  </si>
  <si>
    <t>2018_SS_PE_REV_D-122</t>
  </si>
  <si>
    <t>2018_SS_PE_REV_D-077</t>
  </si>
  <si>
    <t>2018_SS_PE_REV_D-078</t>
  </si>
  <si>
    <t>2018_SS_PE_REV_D-068</t>
  </si>
  <si>
    <t>2018_SS_PE_REV_D-147</t>
  </si>
  <si>
    <t>2018_SS_PE_REV_D-148</t>
  </si>
  <si>
    <t>2018_SS_PE_REV_D-149</t>
  </si>
  <si>
    <t>2018_SS_PE_REV_D-080</t>
  </si>
  <si>
    <t>2018_SS_PE_REV_D-021</t>
  </si>
  <si>
    <t>2018_SS_PE_REV_D-081</t>
  </si>
  <si>
    <t>2018_SS_PE_REV_D-145</t>
  </si>
  <si>
    <t>2018_SS_PE_REV_D-146</t>
  </si>
  <si>
    <t>2018_SS_PE_REV_D-074</t>
  </si>
  <si>
    <t>2018_SS_PE_REV_D-048</t>
  </si>
  <si>
    <t>2018_SS_PE_BAL_D-050</t>
  </si>
  <si>
    <t>2018_SS_OM_EXP_D-056</t>
  </si>
  <si>
    <t>2018_SS_OM_EXP_D-150</t>
  </si>
  <si>
    <t>2018_SS_OM_EXP_D-151</t>
  </si>
  <si>
    <t>2018_SS_OM_EXP_D-152</t>
  </si>
  <si>
    <t>2018_SS_OM_EXP_D-153</t>
  </si>
  <si>
    <t>2018_SS_OM_EXP_D-154</t>
  </si>
  <si>
    <t>2018_SS_OM_EXP_D-155</t>
  </si>
  <si>
    <t>2018_SS_OM_EXP_D-156</t>
  </si>
  <si>
    <t>2018_SS_OM_EXP_D-066</t>
  </si>
  <si>
    <t>2018_SS_OM_EXP_D-067</t>
  </si>
  <si>
    <t>2018_SS_OM_EXP_D-068</t>
  </si>
  <si>
    <t>2018_SS_OM_EXP_D-024</t>
  </si>
  <si>
    <t>2018_SS_OM_EXP_D-021</t>
  </si>
  <si>
    <t>2018_SS_OM_EXP_D-071</t>
  </si>
  <si>
    <t>2018_SS_OM_EXP_D-074</t>
  </si>
  <si>
    <t>2018_SS_OM_EXP_D-036</t>
  </si>
  <si>
    <t>2018_SS_OM_REV_D-075</t>
  </si>
  <si>
    <t>2018_SS_OM_REV_D-120</t>
  </si>
  <si>
    <t>2018_SS_OM_REV_D-077</t>
  </si>
  <si>
    <t>2018_SS_OM_REV_D-078</t>
  </si>
  <si>
    <t>2018_SS_OM_REV_D-068</t>
  </si>
  <si>
    <t>2018_SS_OM_REV_D-080</t>
  </si>
  <si>
    <t>2018_SS_OM_REV_D-021</t>
  </si>
  <si>
    <t>2018_SS_OM_REV_D-081</t>
  </si>
  <si>
    <t>2018_SS_OM_REV_D-074</t>
  </si>
  <si>
    <t>2018_SS_OM_REV_D-048</t>
  </si>
  <si>
    <t>2018_SS_OM_BAL_D-050</t>
  </si>
  <si>
    <t>PE_EXP_D-056</t>
  </si>
  <si>
    <t>PE_EXP_D-133</t>
  </si>
  <si>
    <t>PE_EXP_D-134</t>
  </si>
  <si>
    <t>PE_EXP_D-135</t>
  </si>
  <si>
    <t>PE_EXP_D-136</t>
  </si>
  <si>
    <t>PE_EXP_D-137</t>
  </si>
  <si>
    <t>PE_EXP_D-138</t>
  </si>
  <si>
    <t>PE_EXP_D-139</t>
  </si>
  <si>
    <t>PE_EXP_D-140</t>
  </si>
  <si>
    <t>PE_EXP_D-141</t>
  </si>
  <si>
    <t>PE_EXP_D-142</t>
  </si>
  <si>
    <t>PE_EXP_D-066</t>
  </si>
  <si>
    <t>PE_EXP_D-067</t>
  </si>
  <si>
    <t>PE_EXP_D-068</t>
  </si>
  <si>
    <t>PE_EXP_D-143</t>
  </si>
  <si>
    <t>PE_EXP_D-144</t>
  </si>
  <si>
    <t>PE_EXP_D-024</t>
  </si>
  <si>
    <t>PE_EXP_D-021</t>
  </si>
  <si>
    <t>PE_EXP_D-071</t>
  </si>
  <si>
    <t>PE_EXP_D-145</t>
  </si>
  <si>
    <t>PE_EXP_D-146</t>
  </si>
  <si>
    <t>PE_EXP_D-074</t>
  </si>
  <si>
    <t>PE_EXP_D-036</t>
  </si>
  <si>
    <t>PE_REV_D-075</t>
  </si>
  <si>
    <t>PE_REV_D-120</t>
  </si>
  <si>
    <t>PE_REV_D-121</t>
  </si>
  <si>
    <t>PE_REV_D-122</t>
  </si>
  <si>
    <t>PE_REV_D-077</t>
  </si>
  <si>
    <t>PE_REV_D-078</t>
  </si>
  <si>
    <t>PE_REV_D-068</t>
  </si>
  <si>
    <t>PE_REV_D-147</t>
  </si>
  <si>
    <t>PE_REV_D-148</t>
  </si>
  <si>
    <t>PE_REV_D-149</t>
  </si>
  <si>
    <t>PE_REV_D-080</t>
  </si>
  <si>
    <t>PE_REV_D-021</t>
  </si>
  <si>
    <t>PE_REV_D-081</t>
  </si>
  <si>
    <t>PE_REV_D-145</t>
  </si>
  <si>
    <t>PE_REV_D-146</t>
  </si>
  <si>
    <t>PE_REV_D-074</t>
  </si>
  <si>
    <t>PE_REV_D-048</t>
  </si>
  <si>
    <t>PE_BAL_D-050</t>
  </si>
  <si>
    <t>OM_EXP_D-056</t>
  </si>
  <si>
    <t>OM_EXP_D-150</t>
  </si>
  <si>
    <t>OM_EXP_D-151</t>
  </si>
  <si>
    <t>OM_EXP_D-152</t>
  </si>
  <si>
    <t>OM_EXP_D-153</t>
  </si>
  <si>
    <t>OM_EXP_D-154</t>
  </si>
  <si>
    <t>OM_EXP_D-155</t>
  </si>
  <si>
    <t>OM_EXP_D-156</t>
  </si>
  <si>
    <t>OM_EXP_D-066</t>
  </si>
  <si>
    <t>OM_EXP_D-067</t>
  </si>
  <si>
    <t>OM_EXP_D-068</t>
  </si>
  <si>
    <t>OM_EXP_D-024</t>
  </si>
  <si>
    <t>OM_EXP_D-021</t>
  </si>
  <si>
    <t>OM_EXP_D-071</t>
  </si>
  <si>
    <t>OM_EXP_D-074</t>
  </si>
  <si>
    <t>OM_EXP_D-036</t>
  </si>
  <si>
    <t>OM_REV_D-075</t>
  </si>
  <si>
    <t>OM_REV_D-120</t>
  </si>
  <si>
    <t>OM_REV_D-077</t>
  </si>
  <si>
    <t>OM_REV_D-078</t>
  </si>
  <si>
    <t>OM_REV_D-068</t>
  </si>
  <si>
    <t>OM_REV_D-080</t>
  </si>
  <si>
    <t>OM_REV_D-021</t>
  </si>
  <si>
    <t>OM_REV_D-081</t>
  </si>
  <si>
    <t>OM_REV_D-074</t>
  </si>
  <si>
    <t>OM_REV_D-048</t>
  </si>
  <si>
    <t>OM_BAL_D-050</t>
  </si>
  <si>
    <t>2019_BCR_CA_BAL_D-049</t>
  </si>
  <si>
    <t>2019_BCR_CA_BAL_D-050</t>
  </si>
  <si>
    <t>2019_BCR_CA_EXP_D-021</t>
  </si>
  <si>
    <t>2019_BCR_CA_EXP_D-022</t>
  </si>
  <si>
    <t>2019_BCR_CA_EXP_D-023</t>
  </si>
  <si>
    <t>2019_BCR_CA_EXP_D-024</t>
  </si>
  <si>
    <t>2019_BCR_CA_EXP_D-025</t>
  </si>
  <si>
    <t>2019_BCR_CA_EXP_D-026</t>
  </si>
  <si>
    <t>2019_BCR_CA_EXP_D-027</t>
  </si>
  <si>
    <t>2019_BCR_CA_EXP_D-028</t>
  </si>
  <si>
    <t>2019_BCR_CA_EXP_D-029</t>
  </si>
  <si>
    <t>2019_BCR_CA_EXP_D-030</t>
  </si>
  <si>
    <t>2019_BCR_CA_EXP_D-031</t>
  </si>
  <si>
    <t>2019_BCR_CA_EXP_D-032</t>
  </si>
  <si>
    <t>2019_BCR_CA_EXP_D-033</t>
  </si>
  <si>
    <t>2019_BCR_CA_EXP_D-034</t>
  </si>
  <si>
    <t>2019_BCR_CA_EXP_D-035</t>
  </si>
  <si>
    <t>2019_BCR_CA_EXP_D-036</t>
  </si>
  <si>
    <t>2019_BCR_CA_REV_D-021</t>
  </si>
  <si>
    <t>2019_BCR_CA_REV_D-032</t>
  </si>
  <si>
    <t>2019_BCR_CA_REV_D-034</t>
  </si>
  <si>
    <t>2019_BCR_CA_REV_D-035</t>
  </si>
  <si>
    <t>2019_BCR_CA_REV_D-038</t>
  </si>
  <si>
    <t>2019_BCR_CA_REV_D-039</t>
  </si>
  <si>
    <t>2019_BCR_CA_REV_D-040</t>
  </si>
  <si>
    <t>2019_BCR_CA_REV_D-041</t>
  </si>
  <si>
    <t>2019_BCR_CA_REV_D-042</t>
  </si>
  <si>
    <t>2019_BCR_CA_REV_D-043</t>
  </si>
  <si>
    <t>2019_BCR_CA_REV_D-044</t>
  </si>
  <si>
    <t>2019_BCR_CA_REV_D-045</t>
  </si>
  <si>
    <t>2019_BCR_CA_REV_D-046</t>
  </si>
  <si>
    <t>2019_BCR_CA_REV_D-047</t>
  </si>
  <si>
    <t>2019_BCR_CA_REV_D-048</t>
  </si>
  <si>
    <t>2019_BCR_INS_BAL_D-049</t>
  </si>
  <si>
    <t>2019_BCR_INS_BAL_D-050</t>
  </si>
  <si>
    <t>2019_BCR_INS_EXP_D-021</t>
  </si>
  <si>
    <t>2019_BCR_INS_EXP_D-022</t>
  </si>
  <si>
    <t>2019_BCR_INS_EXP_D-023</t>
  </si>
  <si>
    <t>2019_BCR_INS_EXP_D-024</t>
  </si>
  <si>
    <t>2019_BCR_INS_EXP_D-025</t>
  </si>
  <si>
    <t>2019_BCR_INS_EXP_D-027</t>
  </si>
  <si>
    <t>2019_BCR_INS_EXP_D-028</t>
  </si>
  <si>
    <t>2019_BCR_INS_EXP_D-029</t>
  </si>
  <si>
    <t>2019_BCR_INS_EXP_D-030</t>
  </si>
  <si>
    <t>2019_BCR_INS_EXP_D-031</t>
  </si>
  <si>
    <t>2019_BCR_INS_EXP_D-032</t>
  </si>
  <si>
    <t>2019_BCR_INS_EXP_D-033</t>
  </si>
  <si>
    <t>2019_BCR_INS_EXP_D-034</t>
  </si>
  <si>
    <t>2019_BCR_INS_EXP_D-035</t>
  </si>
  <si>
    <t>2019_BCR_INS_EXP_D-036</t>
  </si>
  <si>
    <t>2019_BCR_INS_EXP_D-053</t>
  </si>
  <si>
    <t>2019_BCR_INS_REV_D-021</t>
  </si>
  <si>
    <t>2019_BCR_INS_REV_D-032</t>
  </si>
  <si>
    <t>2019_BCR_INS_REV_D-034</t>
  </si>
  <si>
    <t>2019_BCR_INS_REV_D-035</t>
  </si>
  <si>
    <t>2019_BCR_INS_REV_D-038</t>
  </si>
  <si>
    <t>2019_BCR_INS_REV_D-039</t>
  </si>
  <si>
    <t>2019_BCR_INS_REV_D-040</t>
  </si>
  <si>
    <t>2019_BCR_INS_REV_D-041</t>
  </si>
  <si>
    <t>2019_BCR_INS_REV_D-043</t>
  </si>
  <si>
    <t>2019_BCR_INS_REV_D-044</t>
  </si>
  <si>
    <t>2019_BCR_INS_REV_D-045</t>
  </si>
  <si>
    <t>2019_BCR_INS_REV_D-046</t>
  </si>
  <si>
    <t>2019_BCR_INS_REV_D-047</t>
  </si>
  <si>
    <t>2019_BCR_INS_REV_D-048</t>
  </si>
  <si>
    <t>2019_BCR_INS_REV_D-053</t>
  </si>
  <si>
    <t>2019_C-B_BAL_D-049</t>
  </si>
  <si>
    <t>2019_C-B_BAL_D-050</t>
  </si>
  <si>
    <t>2019_C-B_EXP_D-021</t>
  </si>
  <si>
    <t>2019_C-B_EXP_D-022</t>
  </si>
  <si>
    <t>2019_C-B_EXP_D-023</t>
  </si>
  <si>
    <t>2019_C-B_EXP_D-024</t>
  </si>
  <si>
    <t>2019_C-B_EXP_D-025</t>
  </si>
  <si>
    <t>2019_C-B_EXP_D-031</t>
  </si>
  <si>
    <t>2019_C-B_EXP_D-032</t>
  </si>
  <si>
    <t>2019_C-B_EXP_D-033</t>
  </si>
  <si>
    <t>2019_C-B_EXP_D-034</t>
  </si>
  <si>
    <t>2019_C-B_EXP_D-035</t>
  </si>
  <si>
    <t>2019_C-B_EXP_D-036</t>
  </si>
  <si>
    <t>2019_C-B_EXP_D-109</t>
  </si>
  <si>
    <t>2019_C-B_EXP_D-110</t>
  </si>
  <si>
    <t>2019_C-B_REV_D-021</t>
  </si>
  <si>
    <t>2019_C-B_REV_D-032</t>
  </si>
  <si>
    <t>2019_C-B_REV_D-034</t>
  </si>
  <si>
    <t>2019_C-B_REV_D-035</t>
  </si>
  <si>
    <t>2019_C-B_REV_D-038</t>
  </si>
  <si>
    <t>2019_C-B_REV_D-039</t>
  </si>
  <si>
    <t>2019_C-B_REV_D-040</t>
  </si>
  <si>
    <t>2019_C-B_REV_D-041</t>
  </si>
  <si>
    <t>2019_C-B_REV_D-046</t>
  </si>
  <si>
    <t>2019_C-B_REV_D-047</t>
  </si>
  <si>
    <t>2019_C-B_REV_D-048</t>
  </si>
  <si>
    <t>2019_C-B_REV_D-111</t>
  </si>
  <si>
    <t>2019_C-B_REV_D-112</t>
  </si>
  <si>
    <t>2019_CCC_CA_BAL_D-049</t>
  </si>
  <si>
    <t>2019_CCC_CA_BAL_D-050</t>
  </si>
  <si>
    <t>2019_CCC_CA_EXP_D-021</t>
  </si>
  <si>
    <t>2019_CCC_CA_EXP_D-022</t>
  </si>
  <si>
    <t>2019_CCC_CA_EXP_D-023</t>
  </si>
  <si>
    <t>2019_CCC_CA_EXP_D-024</t>
  </si>
  <si>
    <t>2019_CCC_CA_EXP_D-025</t>
  </si>
  <si>
    <t>2019_CCC_CA_EXP_D-026</t>
  </si>
  <si>
    <t>2019_CCC_CA_EXP_D-027</t>
  </si>
  <si>
    <t>2019_CCC_CA_EXP_D-028</t>
  </si>
  <si>
    <t>2019_CCC_CA_EXP_D-029</t>
  </si>
  <si>
    <t>2019_CCC_CA_EXP_D-030</t>
  </si>
  <si>
    <t>2019_CCC_CA_EXP_D-031</t>
  </si>
  <si>
    <t>2019_CCC_CA_EXP_D-032</t>
  </si>
  <si>
    <t>2019_CCC_CA_EXP_D-033</t>
  </si>
  <si>
    <t>2019_CCC_CA_EXP_D-034</t>
  </si>
  <si>
    <t>2019_CCC_CA_EXP_D-035</t>
  </si>
  <si>
    <t>2019_CCC_CA_EXP_D-036</t>
  </si>
  <si>
    <t>2019_CCC_CA_REV_D-021</t>
  </si>
  <si>
    <t>2019_CCC_CA_REV_D-032</t>
  </si>
  <si>
    <t>2019_CCC_CA_REV_D-034</t>
  </si>
  <si>
    <t>2019_CCC_CA_REV_D-035</t>
  </si>
  <si>
    <t>2019_CCC_CA_REV_D-038</t>
  </si>
  <si>
    <t>2019_CCC_CA_REV_D-039</t>
  </si>
  <si>
    <t>2019_CCC_CA_REV_D-040</t>
  </si>
  <si>
    <t>2019_CCC_CA_REV_D-041</t>
  </si>
  <si>
    <t>2019_CCC_CA_REV_D-042</t>
  </si>
  <si>
    <t>2019_CCC_CA_REV_D-043</t>
  </si>
  <si>
    <t>2019_CCC_CA_REV_D-044</t>
  </si>
  <si>
    <t>2019_CCC_CA_REV_D-045</t>
  </si>
  <si>
    <t>2019_CCC_CA_REV_D-046</t>
  </si>
  <si>
    <t>2019_CCC_CA_REV_D-047</t>
  </si>
  <si>
    <t>2019_CCC_CA_REV_D-048</t>
  </si>
  <si>
    <t>2019_CCC_INS_BAL_D-049</t>
  </si>
  <si>
    <t>2019_CCC_INS_BAL_D-050</t>
  </si>
  <si>
    <t>2019_CCC_INS_EXP_D-021</t>
  </si>
  <si>
    <t>2019_CCC_INS_EXP_D-022</t>
  </si>
  <si>
    <t>2019_CCC_INS_EXP_D-023</t>
  </si>
  <si>
    <t>2019_CCC_INS_EXP_D-024</t>
  </si>
  <si>
    <t>2019_CCC_INS_EXP_D-025</t>
  </si>
  <si>
    <t>2019_CCC_INS_EXP_D-027</t>
  </si>
  <si>
    <t>2019_CCC_INS_EXP_D-028</t>
  </si>
  <si>
    <t>2019_CCC_INS_EXP_D-029</t>
  </si>
  <si>
    <t>2019_CCC_INS_EXP_D-030</t>
  </si>
  <si>
    <t>2019_CCC_INS_EXP_D-031</t>
  </si>
  <si>
    <t>2019_CCC_INS_EXP_D-032</t>
  </si>
  <si>
    <t>2019_CCC_INS_EXP_D-033</t>
  </si>
  <si>
    <t>2019_CCC_INS_EXP_D-034</t>
  </si>
  <si>
    <t>2019_CCC_INS_EXP_D-035</t>
  </si>
  <si>
    <t>2019_CCC_INS_EXP_D-036</t>
  </si>
  <si>
    <t>2019_CCC_INS_EXP_D-053</t>
  </si>
  <si>
    <t>2019_CCC_INS_REV_D-021</t>
  </si>
  <si>
    <t>2019_CCC_INS_REV_D-032</t>
  </si>
  <si>
    <t>2019_CCC_INS_REV_D-034</t>
  </si>
  <si>
    <t>2019_CCC_INS_REV_D-035</t>
  </si>
  <si>
    <t>2019_CCC_INS_REV_D-038</t>
  </si>
  <si>
    <t>2019_CCC_INS_REV_D-039</t>
  </si>
  <si>
    <t>2019_CCC_INS_REV_D-040</t>
  </si>
  <si>
    <t>2019_CCC_INS_REV_D-041</t>
  </si>
  <si>
    <t>2019_CCC_INS_REV_D-043</t>
  </si>
  <si>
    <t>2019_CCC_INS_REV_D-044</t>
  </si>
  <si>
    <t>2019_CCC_INS_REV_D-045</t>
  </si>
  <si>
    <t>2019_CCC_INS_REV_D-046</t>
  </si>
  <si>
    <t>2019_CCC_INS_REV_D-047</t>
  </si>
  <si>
    <t>2019_CCC_INS_REV_D-048</t>
  </si>
  <si>
    <t>2019_CCC_INS_REV_D-053</t>
  </si>
  <si>
    <t>2019_C-Fl_BAL_D-049</t>
  </si>
  <si>
    <t>2019_C-Fl_BAL_D-050</t>
  </si>
  <si>
    <t>2019_C-Fl_EXP_D-021</t>
  </si>
  <si>
    <t>2019_C-Fl_EXP_D-022</t>
  </si>
  <si>
    <t>2019_C-Fl_EXP_D-023</t>
  </si>
  <si>
    <t>2019_C-Fl_EXP_D-024</t>
  </si>
  <si>
    <t>2019_C-Fl_EXP_D-025</t>
  </si>
  <si>
    <t>2019_C-Fl_EXP_D-031</t>
  </si>
  <si>
    <t>2019_C-Fl_EXP_D-032</t>
  </si>
  <si>
    <t>2019_C-Fl_EXP_D-033</t>
  </si>
  <si>
    <t>2019_C-Fl_EXP_D-034</t>
  </si>
  <si>
    <t>2019_C-Fl_EXP_D-035</t>
  </si>
  <si>
    <t>2019_C-Fl_EXP_D-036</t>
  </si>
  <si>
    <t>2019_C-Fl_EXP_D-109</t>
  </si>
  <si>
    <t>2019_C-Fl_EXP_D-110</t>
  </si>
  <si>
    <t>2019_C-Fl_REV_D-021</t>
  </si>
  <si>
    <t>2019_C-Fl_REV_D-032</t>
  </si>
  <si>
    <t>2019_C-Fl_REV_D-034</t>
  </si>
  <si>
    <t>2019_C-Fl_REV_D-035</t>
  </si>
  <si>
    <t>2019_C-Fl_REV_D-038</t>
  </si>
  <si>
    <t>2019_C-Fl_REV_D-039</t>
  </si>
  <si>
    <t>2019_C-Fl_REV_D-040</t>
  </si>
  <si>
    <t>2019_C-Fl_REV_D-041</t>
  </si>
  <si>
    <t>2019_C-Fl_REV_D-046</t>
  </si>
  <si>
    <t>2019_C-Fl_REV_D-047</t>
  </si>
  <si>
    <t>2019_C-Fl_REV_D-048</t>
  </si>
  <si>
    <t>2019_C-Fl_REV_D-111</t>
  </si>
  <si>
    <t>2019_C-Fl_REV_D-112</t>
  </si>
  <si>
    <t>2019_C-G_BAL_D-049</t>
  </si>
  <si>
    <t>2019_C-G_BAL_D-050</t>
  </si>
  <si>
    <t>2019_C-G_EXP_D-021</t>
  </si>
  <si>
    <t>2019_C-G_EXP_D-022</t>
  </si>
  <si>
    <t>2019_C-G_EXP_D-023</t>
  </si>
  <si>
    <t>2019_C-G_EXP_D-024</t>
  </si>
  <si>
    <t>2019_C-G_EXP_D-025</t>
  </si>
  <si>
    <t>2019_C-G_EXP_D-031</t>
  </si>
  <si>
    <t>2019_C-G_EXP_D-032</t>
  </si>
  <si>
    <t>2019_C-G_EXP_D-033</t>
  </si>
  <si>
    <t>2019_C-G_EXP_D-034</t>
  </si>
  <si>
    <t>2019_C-G_EXP_D-035</t>
  </si>
  <si>
    <t>2019_C-G_EXP_D-036</t>
  </si>
  <si>
    <t>2019_C-G_EXP_D-109</t>
  </si>
  <si>
    <t>2019_C-G_EXP_D-110</t>
  </si>
  <si>
    <t>2019_C-G_REV_D-021</t>
  </si>
  <si>
    <t>2019_C-G_REV_D-032</t>
  </si>
  <si>
    <t>2019_C-G_REV_D-034</t>
  </si>
  <si>
    <t>2019_C-G_REV_D-035</t>
  </si>
  <si>
    <t>2019_C-G_REV_D-038</t>
  </si>
  <si>
    <t>2019_C-G_REV_D-039</t>
  </si>
  <si>
    <t>2019_C-G_REV_D-040</t>
  </si>
  <si>
    <t>2019_C-G_REV_D-041</t>
  </si>
  <si>
    <t>2019_C-G_REV_D-046</t>
  </si>
  <si>
    <t>2019_C-G_REV_D-047</t>
  </si>
  <si>
    <t>2019_C-G_REV_D-048</t>
  </si>
  <si>
    <t>2019_C-G_REV_D-111</t>
  </si>
  <si>
    <t>2019_C-G_REV_D-112</t>
  </si>
  <si>
    <t>2019_CS_CA_BAL_D-049</t>
  </si>
  <si>
    <t>2019_CS_CA_BAL_D-050</t>
  </si>
  <si>
    <t>2019_CS_CA_EXP_D-021</t>
  </si>
  <si>
    <t>2019_CS_CA_EXP_D-022</t>
  </si>
  <si>
    <t>2019_CS_CA_EXP_D-023</t>
  </si>
  <si>
    <t>2019_CS_CA_EXP_D-024</t>
  </si>
  <si>
    <t>2019_CS_CA_EXP_D-025</t>
  </si>
  <si>
    <t>2019_CS_CA_EXP_D-026</t>
  </si>
  <si>
    <t>2019_CS_CA_EXP_D-027</t>
  </si>
  <si>
    <t>2019_CS_CA_EXP_D-028</t>
  </si>
  <si>
    <t>2019_CS_CA_EXP_D-029</t>
  </si>
  <si>
    <t>2019_CS_CA_EXP_D-030</t>
  </si>
  <si>
    <t>2019_CS_CA_EXP_D-031</t>
  </si>
  <si>
    <t>2019_CS_CA_EXP_D-032</t>
  </si>
  <si>
    <t>2019_CS_CA_EXP_D-033</t>
  </si>
  <si>
    <t>2019_CS_CA_EXP_D-034</t>
  </si>
  <si>
    <t>2019_CS_CA_EXP_D-035</t>
  </si>
  <si>
    <t>2019_CS_CA_EXP_D-036</t>
  </si>
  <si>
    <t>2019_CS_CA_REV_D-021</t>
  </si>
  <si>
    <t>2019_CS_CA_REV_D-032</t>
  </si>
  <si>
    <t>2019_CS_CA_REV_D-034</t>
  </si>
  <si>
    <t>2019_CS_CA_REV_D-035</t>
  </si>
  <si>
    <t>2019_CS_CA_REV_D-038</t>
  </si>
  <si>
    <t>2019_CS_CA_REV_D-039</t>
  </si>
  <si>
    <t>2019_CS_CA_REV_D-040</t>
  </si>
  <si>
    <t>2019_CS_CA_REV_D-041</t>
  </si>
  <si>
    <t>2019_CS_CA_REV_D-042</t>
  </si>
  <si>
    <t>2019_CS_CA_REV_D-043</t>
  </si>
  <si>
    <t>2019_CS_CA_REV_D-044</t>
  </si>
  <si>
    <t>2019_CS_CA_REV_D-045</t>
  </si>
  <si>
    <t>2019_CS_CA_REV_D-046</t>
  </si>
  <si>
    <t>2019_CS_CA_REV_D-047</t>
  </si>
  <si>
    <t>2019_CS_CA_REV_D-048</t>
  </si>
  <si>
    <t>2019_CS_INS_BAL_D-049</t>
  </si>
  <si>
    <t>2019_CS_INS_BAL_D-050</t>
  </si>
  <si>
    <t>2019_CS_INS_EXP_D-021</t>
  </si>
  <si>
    <t>2019_CS_INS_EXP_D-022</t>
  </si>
  <si>
    <t>2019_CS_INS_EXP_D-023</t>
  </si>
  <si>
    <t>2019_CS_INS_EXP_D-024</t>
  </si>
  <si>
    <t>2019_CS_INS_EXP_D-025</t>
  </si>
  <si>
    <t>2019_CS_INS_EXP_D-027</t>
  </si>
  <si>
    <t>2019_CS_INS_EXP_D-028</t>
  </si>
  <si>
    <t>2019_CS_INS_EXP_D-029</t>
  </si>
  <si>
    <t>2019_CS_INS_EXP_D-030</t>
  </si>
  <si>
    <t>2019_CS_INS_EXP_D-031</t>
  </si>
  <si>
    <t>2019_CS_INS_EXP_D-032</t>
  </si>
  <si>
    <t>2019_CS_INS_EXP_D-033</t>
  </si>
  <si>
    <t>2019_CS_INS_EXP_D-034</t>
  </si>
  <si>
    <t>2019_CS_INS_EXP_D-035</t>
  </si>
  <si>
    <t>2019_CS_INS_EXP_D-036</t>
  </si>
  <si>
    <t>2019_CS_INS_EXP_D-053</t>
  </si>
  <si>
    <t>2019_CS_INS_REV_D-021</t>
  </si>
  <si>
    <t>2019_CS_INS_REV_D-032</t>
  </si>
  <si>
    <t>2019_CS_INS_REV_D-034</t>
  </si>
  <si>
    <t>2019_CS_INS_REV_D-035</t>
  </si>
  <si>
    <t>2019_CS_INS_REV_D-038</t>
  </si>
  <si>
    <t>2019_CS_INS_REV_D-039</t>
  </si>
  <si>
    <t>2019_CS_INS_REV_D-040</t>
  </si>
  <si>
    <t>2019_CS_INS_REV_D-041</t>
  </si>
  <si>
    <t>2019_CS_INS_REV_D-043</t>
  </si>
  <si>
    <t>2019_CS_INS_REV_D-044</t>
  </si>
  <si>
    <t>2019_CS_INS_REV_D-045</t>
  </si>
  <si>
    <t>2019_CS_INS_REV_D-046</t>
  </si>
  <si>
    <t>2019_CS_INS_REV_D-047</t>
  </si>
  <si>
    <t>2019_CS_INS_REV_D-048</t>
  </si>
  <si>
    <t>2019_CS_INS_REV_D-053</t>
  </si>
  <si>
    <t>2019_C-W_BAL_D-049</t>
  </si>
  <si>
    <t>2019_C-W_BAL_D-050</t>
  </si>
  <si>
    <t>2019_C-W_EXP_D-021</t>
  </si>
  <si>
    <t>2019_C-W_EXP_D-022</t>
  </si>
  <si>
    <t>2019_C-W_EXP_D-023</t>
  </si>
  <si>
    <t>2019_C-W_EXP_D-024</t>
  </si>
  <si>
    <t>2019_C-W_EXP_D-025</t>
  </si>
  <si>
    <t>2019_C-W_EXP_D-031</t>
  </si>
  <si>
    <t>2019_C-W_EXP_D-032</t>
  </si>
  <si>
    <t>2019_C-W_EXP_D-033</t>
  </si>
  <si>
    <t>2019_C-W_EXP_D-034</t>
  </si>
  <si>
    <t>2019_C-W_EXP_D-035</t>
  </si>
  <si>
    <t>2019_C-W_EXP_D-036</t>
  </si>
  <si>
    <t>2019_C-W_EXP_D-109</t>
  </si>
  <si>
    <t>2019_C-W_EXP_D-110</t>
  </si>
  <si>
    <t>2019_C-W_REV_D-021</t>
  </si>
  <si>
    <t>2019_C-W_REV_D-032</t>
  </si>
  <si>
    <t>2019_C-W_REV_D-034</t>
  </si>
  <si>
    <t>2019_C-W_REV_D-035</t>
  </si>
  <si>
    <t>2019_C-W_REV_D-038</t>
  </si>
  <si>
    <t>2019_C-W_REV_D-039</t>
  </si>
  <si>
    <t>2019_C-W_REV_D-040</t>
  </si>
  <si>
    <t>2019_C-W_REV_D-041</t>
  </si>
  <si>
    <t>2019_C-W_REV_D-046</t>
  </si>
  <si>
    <t>2019_C-W_REV_D-047</t>
  </si>
  <si>
    <t>2019_C-W_REV_D-048</t>
  </si>
  <si>
    <t>2019_C-W_REV_D-111</t>
  </si>
  <si>
    <t>2019_C-W_REV_D-112</t>
  </si>
  <si>
    <t>2019_FlC_CA_BAL_D-049</t>
  </si>
  <si>
    <t>2019_FlC_CA_BAL_D-050</t>
  </si>
  <si>
    <t>2019_FlC_CA_EXP_D-021</t>
  </si>
  <si>
    <t>2019_FlC_CA_EXP_D-022</t>
  </si>
  <si>
    <t>2019_FlC_CA_EXP_D-023</t>
  </si>
  <si>
    <t>2019_FlC_CA_EXP_D-024</t>
  </si>
  <si>
    <t>2019_FlC_CA_EXP_D-025</t>
  </si>
  <si>
    <t>2019_FlC_CA_EXP_D-026</t>
  </si>
  <si>
    <t>2019_FlC_CA_EXP_D-027</t>
  </si>
  <si>
    <t>2019_FlC_CA_EXP_D-028</t>
  </si>
  <si>
    <t>2019_FlC_CA_EXP_D-029</t>
  </si>
  <si>
    <t>2019_FlC_CA_EXP_D-030</t>
  </si>
  <si>
    <t>2019_FlC_CA_EXP_D-031</t>
  </si>
  <si>
    <t>2019_FlC_CA_EXP_D-032</t>
  </si>
  <si>
    <t>2019_FlC_CA_EXP_D-033</t>
  </si>
  <si>
    <t>2019_FlC_CA_EXP_D-034</t>
  </si>
  <si>
    <t>2019_FlC_CA_EXP_D-035</t>
  </si>
  <si>
    <t>2019_FlC_CA_EXP_D-036</t>
  </si>
  <si>
    <t>2019_FlC_CA_REV_D-021</t>
  </si>
  <si>
    <t>2019_FlC_CA_REV_D-032</t>
  </si>
  <si>
    <t>2019_FlC_CA_REV_D-034</t>
  </si>
  <si>
    <t>2019_FlC_CA_REV_D-035</t>
  </si>
  <si>
    <t>2019_FlC_CA_REV_D-038</t>
  </si>
  <si>
    <t>2019_FlC_CA_REV_D-039</t>
  </si>
  <si>
    <t>2019_FlC_CA_REV_D-040</t>
  </si>
  <si>
    <t>2019_FlC_CA_REV_D-041</t>
  </si>
  <si>
    <t>2019_FlC_CA_REV_D-042</t>
  </si>
  <si>
    <t>2019_FlC_CA_REV_D-043</t>
  </si>
  <si>
    <t>2019_FlC_CA_REV_D-044</t>
  </si>
  <si>
    <t>2019_FlC_CA_REV_D-045</t>
  </si>
  <si>
    <t>2019_FlC_CA_REV_D-046</t>
  </si>
  <si>
    <t>2019_FlC_CA_REV_D-047</t>
  </si>
  <si>
    <t>2019_FlC_CA_REV_D-048</t>
  </si>
  <si>
    <t>2019_FlC_INS_BAL_D-049</t>
  </si>
  <si>
    <t>2019_FlC_INS_BAL_D-050</t>
  </si>
  <si>
    <t>2019_FlC_INS_EXP_D-021</t>
  </si>
  <si>
    <t>2019_FlC_INS_EXP_D-022</t>
  </si>
  <si>
    <t>2019_FlC_INS_EXP_D-023</t>
  </si>
  <si>
    <t>2019_FlC_INS_EXP_D-024</t>
  </si>
  <si>
    <t>2019_FlC_INS_EXP_D-025</t>
  </si>
  <si>
    <t>2019_FlC_INS_EXP_D-027</t>
  </si>
  <si>
    <t>2019_FlC_INS_EXP_D-028</t>
  </si>
  <si>
    <t>2019_FlC_INS_EXP_D-029</t>
  </si>
  <si>
    <t>2019_FlC_INS_EXP_D-030</t>
  </si>
  <si>
    <t>2019_FlC_INS_EXP_D-031</t>
  </si>
  <si>
    <t>2019_FlC_INS_EXP_D-032</t>
  </si>
  <si>
    <t>2019_FlC_INS_EXP_D-033</t>
  </si>
  <si>
    <t>2019_FlC_INS_EXP_D-034</t>
  </si>
  <si>
    <t>2019_FlC_INS_EXP_D-035</t>
  </si>
  <si>
    <t>2019_FlC_INS_EXP_D-036</t>
  </si>
  <si>
    <t>2019_FlC_INS_EXP_D-053</t>
  </si>
  <si>
    <t>2019_FlC_INS_REV_D-021</t>
  </si>
  <si>
    <t>2019_FlC_INS_REV_D-032</t>
  </si>
  <si>
    <t>2019_FlC_INS_REV_D-034</t>
  </si>
  <si>
    <t>2019_FlC_INS_REV_D-035</t>
  </si>
  <si>
    <t>2019_FlC_INS_REV_D-038</t>
  </si>
  <si>
    <t>2019_FlC_INS_REV_D-039</t>
  </si>
  <si>
    <t>2019_FlC_INS_REV_D-040</t>
  </si>
  <si>
    <t>2019_FlC_INS_REV_D-041</t>
  </si>
  <si>
    <t>2019_FlC_INS_REV_D-043</t>
  </si>
  <si>
    <t>2019_FlC_INS_REV_D-044</t>
  </si>
  <si>
    <t>2019_FlC_INS_REV_D-045</t>
  </si>
  <si>
    <t>2019_FlC_INS_REV_D-046</t>
  </si>
  <si>
    <t>2019_FlC_INS_REV_D-047</t>
  </si>
  <si>
    <t>2019_FlC_INS_REV_D-048</t>
  </si>
  <si>
    <t>2019_FlC_INS_REV_D-053</t>
  </si>
  <si>
    <t>2019_FlCC_CA_BAL_D-049</t>
  </si>
  <si>
    <t>2019_FlCC_CA_BAL_D-050</t>
  </si>
  <si>
    <t>2019_FlCC_CA_EXP_D-021</t>
  </si>
  <si>
    <t>2019_FlCC_CA_EXP_D-022</t>
  </si>
  <si>
    <t>2019_FlCC_CA_EXP_D-023</t>
  </si>
  <si>
    <t>2019_FlCC_CA_EXP_D-024</t>
  </si>
  <si>
    <t>2019_FlCC_CA_EXP_D-025</t>
  </si>
  <si>
    <t>2019_FlCC_CA_EXP_D-026</t>
  </si>
  <si>
    <t>2019_FlCC_CA_EXP_D-027</t>
  </si>
  <si>
    <t>2019_FlCC_CA_EXP_D-028</t>
  </si>
  <si>
    <t>2019_FlCC_CA_EXP_D-029</t>
  </si>
  <si>
    <t>2019_FlCC_CA_EXP_D-030</t>
  </si>
  <si>
    <t>2019_FlCC_CA_EXP_D-031</t>
  </si>
  <si>
    <t>2019_FlCC_CA_EXP_D-032</t>
  </si>
  <si>
    <t>2019_FlCC_CA_EXP_D-033</t>
  </si>
  <si>
    <t>2019_FlCC_CA_EXP_D-034</t>
  </si>
  <si>
    <t>2019_FlCC_CA_EXP_D-035</t>
  </si>
  <si>
    <t>2019_FlCC_CA_EXP_D-036</t>
  </si>
  <si>
    <t>2019_FlCC_CA_REV_D-021</t>
  </si>
  <si>
    <t>2019_FlCC_CA_REV_D-032</t>
  </si>
  <si>
    <t>2019_FlCC_CA_REV_D-034</t>
  </si>
  <si>
    <t>2019_FlCC_CA_REV_D-035</t>
  </si>
  <si>
    <t>2019_FlCC_CA_REV_D-038</t>
  </si>
  <si>
    <t>2019_FlCC_CA_REV_D-039</t>
  </si>
  <si>
    <t>2019_FlCC_CA_REV_D-040</t>
  </si>
  <si>
    <t>2019_FlCC_CA_REV_D-041</t>
  </si>
  <si>
    <t>2019_FlCC_CA_REV_D-042</t>
  </si>
  <si>
    <t>2019_FlCC_CA_REV_D-043</t>
  </si>
  <si>
    <t>2019_FlCC_CA_REV_D-044</t>
  </si>
  <si>
    <t>2019_FlCC_CA_REV_D-045</t>
  </si>
  <si>
    <t>2019_FlCC_CA_REV_D-046</t>
  </si>
  <si>
    <t>2019_FlCC_CA_REV_D-047</t>
  </si>
  <si>
    <t>2019_FlCC_CA_REV_D-048</t>
  </si>
  <si>
    <t>2019_FlCC_INS_BAL_D-049</t>
  </si>
  <si>
    <t>2019_FlCC_INS_BAL_D-050</t>
  </si>
  <si>
    <t>2019_FlCC_INS_EXP_D-021</t>
  </si>
  <si>
    <t>2019_FlCC_INS_EXP_D-022</t>
  </si>
  <si>
    <t>2019_FlCC_INS_EXP_D-023</t>
  </si>
  <si>
    <t>2019_FlCC_INS_EXP_D-024</t>
  </si>
  <si>
    <t>2019_FlCC_INS_EXP_D-025</t>
  </si>
  <si>
    <t>2019_FlCC_INS_EXP_D-027</t>
  </si>
  <si>
    <t>2019_FlCC_INS_EXP_D-028</t>
  </si>
  <si>
    <t>2019_FlCC_INS_EXP_D-029</t>
  </si>
  <si>
    <t>2019_FlCC_INS_EXP_D-030</t>
  </si>
  <si>
    <t>2019_FlCC_INS_EXP_D-031</t>
  </si>
  <si>
    <t>2019_FlCC_INS_EXP_D-032</t>
  </si>
  <si>
    <t>2019_FlCC_INS_EXP_D-033</t>
  </si>
  <si>
    <t>2019_FlCC_INS_EXP_D-034</t>
  </si>
  <si>
    <t>2019_FlCC_INS_EXP_D-035</t>
  </si>
  <si>
    <t>2019_FlCC_INS_EXP_D-036</t>
  </si>
  <si>
    <t>2019_FlCC_INS_EXP_D-053</t>
  </si>
  <si>
    <t>2019_FlCC_INS_REV_D-021</t>
  </si>
  <si>
    <t>2019_FlCC_INS_REV_D-032</t>
  </si>
  <si>
    <t>2019_FlCC_INS_REV_D-034</t>
  </si>
  <si>
    <t>2019_FlCC_INS_REV_D-035</t>
  </si>
  <si>
    <t>2019_FlCC_INS_REV_D-038</t>
  </si>
  <si>
    <t>2019_FlCC_INS_REV_D-039</t>
  </si>
  <si>
    <t>2019_FlCC_INS_REV_D-040</t>
  </si>
  <si>
    <t>2019_FlCC_INS_REV_D-041</t>
  </si>
  <si>
    <t>2019_FlCC_INS_REV_D-043</t>
  </si>
  <si>
    <t>2019_FlCC_INS_REV_D-044</t>
  </si>
  <si>
    <t>2019_FlCC_INS_REV_D-045</t>
  </si>
  <si>
    <t>2019_FlCC_INS_REV_D-046</t>
  </si>
  <si>
    <t>2019_FlCC_INS_REV_D-047</t>
  </si>
  <si>
    <t>2019_FlCC_INS_REV_D-048</t>
  </si>
  <si>
    <t>2019_FlCC_INS_REV_D-053</t>
  </si>
  <si>
    <t>2019_FrC_CA_BAL_D-049</t>
  </si>
  <si>
    <t>2019_FrC_CA_BAL_D-050</t>
  </si>
  <si>
    <t>2019_FrC_CA_EXP_D-021</t>
  </si>
  <si>
    <t>2019_FrC_CA_EXP_D-022</t>
  </si>
  <si>
    <t>2019_FrC_CA_EXP_D-023</t>
  </si>
  <si>
    <t>2019_FrC_CA_EXP_D-024</t>
  </si>
  <si>
    <t>2019_FrC_CA_EXP_D-025</t>
  </si>
  <si>
    <t>2019_FrC_CA_EXP_D-026</t>
  </si>
  <si>
    <t>2019_FrC_CA_EXP_D-027</t>
  </si>
  <si>
    <t>2019_FrC_CA_EXP_D-028</t>
  </si>
  <si>
    <t>2019_FrC_CA_EXP_D-029</t>
  </si>
  <si>
    <t>2019_FrC_CA_EXP_D-030</t>
  </si>
  <si>
    <t>2019_FrC_CA_EXP_D-031</t>
  </si>
  <si>
    <t>2019_FrC_CA_EXP_D-032</t>
  </si>
  <si>
    <t>2019_FrC_CA_EXP_D-033</t>
  </si>
  <si>
    <t>2019_FrC_CA_EXP_D-034</t>
  </si>
  <si>
    <t>2019_FrC_CA_EXP_D-035</t>
  </si>
  <si>
    <t>2019_FrC_CA_EXP_D-036</t>
  </si>
  <si>
    <t>2019_FrC_CA_REV_D-021</t>
  </si>
  <si>
    <t>2019_FrC_CA_REV_D-032</t>
  </si>
  <si>
    <t>2019_FrC_CA_REV_D-034</t>
  </si>
  <si>
    <t>2019_FrC_CA_REV_D-035</t>
  </si>
  <si>
    <t>2019_FrC_CA_REV_D-038</t>
  </si>
  <si>
    <t>2019_FrC_CA_REV_D-039</t>
  </si>
  <si>
    <t>2019_FrC_CA_REV_D-040</t>
  </si>
  <si>
    <t>2019_FrC_CA_REV_D-041</t>
  </si>
  <si>
    <t>2019_FrC_CA_REV_D-042</t>
  </si>
  <si>
    <t>2019_FrC_CA_REV_D-043</t>
  </si>
  <si>
    <t>2019_FrC_CA_REV_D-044</t>
  </si>
  <si>
    <t>2019_FrC_CA_REV_D-045</t>
  </si>
  <si>
    <t>2019_FrC_CA_REV_D-046</t>
  </si>
  <si>
    <t>2019_FrC_CA_REV_D-047</t>
  </si>
  <si>
    <t>2019_FrC_CA_REV_D-048</t>
  </si>
  <si>
    <t>2019_FrC_INS_BAL_D-049</t>
  </si>
  <si>
    <t>2019_FrC_INS_BAL_D-050</t>
  </si>
  <si>
    <t>2019_FrC_INS_EXP_D-021</t>
  </si>
  <si>
    <t>2019_FrC_INS_EXP_D-022</t>
  </si>
  <si>
    <t>2019_FrC_INS_EXP_D-023</t>
  </si>
  <si>
    <t>2019_FrC_INS_EXP_D-024</t>
  </si>
  <si>
    <t>2019_FrC_INS_EXP_D-025</t>
  </si>
  <si>
    <t>2019_FrC_INS_EXP_D-027</t>
  </si>
  <si>
    <t>2019_FrC_INS_EXP_D-028</t>
  </si>
  <si>
    <t>2019_FrC_INS_EXP_D-029</t>
  </si>
  <si>
    <t>2019_FrC_INS_EXP_D-030</t>
  </si>
  <si>
    <t>2019_FrC_INS_EXP_D-031</t>
  </si>
  <si>
    <t>2019_FrC_INS_EXP_D-032</t>
  </si>
  <si>
    <t>2019_FrC_INS_EXP_D-033</t>
  </si>
  <si>
    <t>2019_FrC_INS_EXP_D-034</t>
  </si>
  <si>
    <t>2019_FrC_INS_EXP_D-035</t>
  </si>
  <si>
    <t>2019_FrC_INS_EXP_D-036</t>
  </si>
  <si>
    <t>2019_FrC_INS_EXP_D-053</t>
  </si>
  <si>
    <t>2019_FrC_INS_REV_D-021</t>
  </si>
  <si>
    <t>2019_FrC_INS_REV_D-032</t>
  </si>
  <si>
    <t>2019_FrC_INS_REV_D-034</t>
  </si>
  <si>
    <t>2019_FrC_INS_REV_D-035</t>
  </si>
  <si>
    <t>2019_FrC_INS_REV_D-038</t>
  </si>
  <si>
    <t>2019_FrC_INS_REV_D-039</t>
  </si>
  <si>
    <t>2019_FrC_INS_REV_D-040</t>
  </si>
  <si>
    <t>2019_FrC_INS_REV_D-041</t>
  </si>
  <si>
    <t>2019_FrC_INS_REV_D-043</t>
  </si>
  <si>
    <t>2019_FrC_INS_REV_D-044</t>
  </si>
  <si>
    <t>2019_FrC_INS_REV_D-045</t>
  </si>
  <si>
    <t>2019_FrC_INS_REV_D-046</t>
  </si>
  <si>
    <t>2019_FrC_INS_REV_D-047</t>
  </si>
  <si>
    <t>2019_FrC_INS_REV_D-048</t>
  </si>
  <si>
    <t>2019_FrC_INS_REV_D-053</t>
  </si>
  <si>
    <t>2019_FrCC_CA_BAL_D-049</t>
  </si>
  <si>
    <t>2019_FrCC_CA_BAL_D-050</t>
  </si>
  <si>
    <t>2019_FrCC_CA_EXP_D-021</t>
  </si>
  <si>
    <t>2019_FrCC_CA_EXP_D-022</t>
  </si>
  <si>
    <t>2019_FrCC_CA_EXP_D-023</t>
  </si>
  <si>
    <t>2019_FrCC_CA_EXP_D-024</t>
  </si>
  <si>
    <t>2019_FrCC_CA_EXP_D-025</t>
  </si>
  <si>
    <t>2019_FrCC_CA_EXP_D-026</t>
  </si>
  <si>
    <t>2019_FrCC_CA_EXP_D-027</t>
  </si>
  <si>
    <t>2019_FrCC_CA_EXP_D-028</t>
  </si>
  <si>
    <t>2019_FrCC_CA_EXP_D-029</t>
  </si>
  <si>
    <t>2019_FrCC_CA_EXP_D-030</t>
  </si>
  <si>
    <t>2019_FrCC_CA_EXP_D-031</t>
  </si>
  <si>
    <t>2019_FrCC_CA_EXP_D-032</t>
  </si>
  <si>
    <t>2019_FrCC_CA_EXP_D-033</t>
  </si>
  <si>
    <t>2019_FrCC_CA_EXP_D-034</t>
  </si>
  <si>
    <t>2019_FrCC_CA_EXP_D-035</t>
  </si>
  <si>
    <t>2019_FrCC_CA_EXP_D-036</t>
  </si>
  <si>
    <t>2019_FrCC_CA_REV_D-021</t>
  </si>
  <si>
    <t>2019_FrCC_CA_REV_D-032</t>
  </si>
  <si>
    <t>2019_FrCC_CA_REV_D-034</t>
  </si>
  <si>
    <t>2019_FrCC_CA_REV_D-035</t>
  </si>
  <si>
    <t>2019_FrCC_CA_REV_D-038</t>
  </si>
  <si>
    <t>2019_FrCC_CA_REV_D-039</t>
  </si>
  <si>
    <t>2019_FrCC_CA_REV_D-040</t>
  </si>
  <si>
    <t>2019_FrCC_CA_REV_D-041</t>
  </si>
  <si>
    <t>2019_FrCC_CA_REV_D-042</t>
  </si>
  <si>
    <t>2019_FrCC_CA_REV_D-043</t>
  </si>
  <si>
    <t>2019_FrCC_CA_REV_D-044</t>
  </si>
  <si>
    <t>2019_FrCC_CA_REV_D-045</t>
  </si>
  <si>
    <t>2019_FrCC_CA_REV_D-046</t>
  </si>
  <si>
    <t>2019_FrCC_CA_REV_D-047</t>
  </si>
  <si>
    <t>2019_FrCC_CA_REV_D-048</t>
  </si>
  <si>
    <t>2019_FrCC_INS_BAL_D-049</t>
  </si>
  <si>
    <t>2019_FrCC_INS_BAL_D-050</t>
  </si>
  <si>
    <t>2019_FrCC_INS_EXP_D-021</t>
  </si>
  <si>
    <t>2019_FrCC_INS_EXP_D-022</t>
  </si>
  <si>
    <t>2019_FrCC_INS_EXP_D-023</t>
  </si>
  <si>
    <t>2019_FrCC_INS_EXP_D-024</t>
  </si>
  <si>
    <t>2019_FrCC_INS_EXP_D-025</t>
  </si>
  <si>
    <t>2019_FrCC_INS_EXP_D-027</t>
  </si>
  <si>
    <t>2019_FrCC_INS_EXP_D-028</t>
  </si>
  <si>
    <t>2019_FrCC_INS_EXP_D-029</t>
  </si>
  <si>
    <t>2019_FrCC_INS_EXP_D-030</t>
  </si>
  <si>
    <t>2019_FrCC_INS_EXP_D-031</t>
  </si>
  <si>
    <t>2019_FrCC_INS_EXP_D-032</t>
  </si>
  <si>
    <t>2019_FrCC_INS_EXP_D-033</t>
  </si>
  <si>
    <t>2019_FrCC_INS_EXP_D-034</t>
  </si>
  <si>
    <t>2019_FrCC_INS_EXP_D-035</t>
  </si>
  <si>
    <t>2019_FrCC_INS_EXP_D-036</t>
  </si>
  <si>
    <t>2019_FrCC_INS_EXP_D-053</t>
  </si>
  <si>
    <t>2019_FrCC_INS_REV_D-021</t>
  </si>
  <si>
    <t>2019_FrCC_INS_REV_D-032</t>
  </si>
  <si>
    <t>2019_FrCC_INS_REV_D-034</t>
  </si>
  <si>
    <t>2019_FrCC_INS_REV_D-035</t>
  </si>
  <si>
    <t>2019_FrCC_INS_REV_D-038</t>
  </si>
  <si>
    <t>2019_FrCC_INS_REV_D-039</t>
  </si>
  <si>
    <t>2019_FrCC_INS_REV_D-040</t>
  </si>
  <si>
    <t>2019_FrCC_INS_REV_D-041</t>
  </si>
  <si>
    <t>2019_FrCC_INS_REV_D-043</t>
  </si>
  <si>
    <t>2019_FrCC_INS_REV_D-044</t>
  </si>
  <si>
    <t>2019_FrCC_INS_REV_D-045</t>
  </si>
  <si>
    <t>2019_FrCC_INS_REV_D-046</t>
  </si>
  <si>
    <t>2019_FrCC_INS_REV_D-047</t>
  </si>
  <si>
    <t>2019_FrCC_INS_REV_D-048</t>
  </si>
  <si>
    <t>2019_FrCC_INS_REV_D-053</t>
  </si>
  <si>
    <t>2019_GC_CA_BAL_D-049</t>
  </si>
  <si>
    <t>2019_GC_CA_BAL_D-050</t>
  </si>
  <si>
    <t>2019_GC_CA_EXP_D-021</t>
  </si>
  <si>
    <t>2019_GC_CA_EXP_D-022</t>
  </si>
  <si>
    <t>2019_GC_CA_EXP_D-023</t>
  </si>
  <si>
    <t>2019_GC_CA_EXP_D-024</t>
  </si>
  <si>
    <t>2019_GC_CA_EXP_D-025</t>
  </si>
  <si>
    <t>2019_GC_CA_EXP_D-026</t>
  </si>
  <si>
    <t>2019_GC_CA_EXP_D-027</t>
  </si>
  <si>
    <t>2019_GC_CA_EXP_D-028</t>
  </si>
  <si>
    <t>2019_GC_CA_EXP_D-029</t>
  </si>
  <si>
    <t>2019_GC_CA_EXP_D-030</t>
  </si>
  <si>
    <t>2019_GC_CA_EXP_D-031</t>
  </si>
  <si>
    <t>2019_GC_CA_EXP_D-032</t>
  </si>
  <si>
    <t>2019_GC_CA_EXP_D-033</t>
  </si>
  <si>
    <t>2019_GC_CA_EXP_D-034</t>
  </si>
  <si>
    <t>2019_GC_CA_EXP_D-035</t>
  </si>
  <si>
    <t>2019_GC_CA_EXP_D-036</t>
  </si>
  <si>
    <t>2019_GC_CA_REV_D-021</t>
  </si>
  <si>
    <t>2019_GC_CA_REV_D-032</t>
  </si>
  <si>
    <t>2019_GC_CA_REV_D-034</t>
  </si>
  <si>
    <t>2019_GC_CA_REV_D-035</t>
  </si>
  <si>
    <t>2019_GC_CA_REV_D-038</t>
  </si>
  <si>
    <t>2019_GC_CA_REV_D-039</t>
  </si>
  <si>
    <t>2019_GC_CA_REV_D-040</t>
  </si>
  <si>
    <t>2019_GC_CA_REV_D-041</t>
  </si>
  <si>
    <t>2019_GC_CA_REV_D-042</t>
  </si>
  <si>
    <t>2019_GC_CA_REV_D-043</t>
  </si>
  <si>
    <t>2019_GC_CA_REV_D-044</t>
  </si>
  <si>
    <t>2019_GC_CA_REV_D-045</t>
  </si>
  <si>
    <t>2019_GC_CA_REV_D-046</t>
  </si>
  <si>
    <t>2019_GC_CA_REV_D-047</t>
  </si>
  <si>
    <t>2019_GC_CA_REV_D-048</t>
  </si>
  <si>
    <t>2019_GC_INS_BAL_D-049</t>
  </si>
  <si>
    <t>2019_GC_INS_BAL_D-050</t>
  </si>
  <si>
    <t>2019_GC_INS_EXP_D-021</t>
  </si>
  <si>
    <t>2019_GC_INS_EXP_D-022</t>
  </si>
  <si>
    <t>2019_GC_INS_EXP_D-023</t>
  </si>
  <si>
    <t>2019_GC_INS_EXP_D-024</t>
  </si>
  <si>
    <t>2019_GC_INS_EXP_D-025</t>
  </si>
  <si>
    <t>2019_GC_INS_EXP_D-027</t>
  </si>
  <si>
    <t>2019_GC_INS_EXP_D-028</t>
  </si>
  <si>
    <t>2019_GC_INS_EXP_D-029</t>
  </si>
  <si>
    <t>2019_GC_INS_EXP_D-030</t>
  </si>
  <si>
    <t>2019_GC_INS_EXP_D-031</t>
  </si>
  <si>
    <t>2019_GC_INS_EXP_D-032</t>
  </si>
  <si>
    <t>2019_GC_INS_EXP_D-033</t>
  </si>
  <si>
    <t>2019_GC_INS_EXP_D-034</t>
  </si>
  <si>
    <t>2019_GC_INS_EXP_D-035</t>
  </si>
  <si>
    <t>2019_GC_INS_EXP_D-036</t>
  </si>
  <si>
    <t>2019_GC_INS_EXP_D-053</t>
  </si>
  <si>
    <t>2019_GC_INS_REV_D-021</t>
  </si>
  <si>
    <t>2019_GC_INS_REV_D-032</t>
  </si>
  <si>
    <t>2019_GC_INS_REV_D-034</t>
  </si>
  <si>
    <t>2019_GC_INS_REV_D-035</t>
  </si>
  <si>
    <t>2019_GC_INS_REV_D-038</t>
  </si>
  <si>
    <t>2019_GC_INS_REV_D-039</t>
  </si>
  <si>
    <t>2019_GC_INS_REV_D-040</t>
  </si>
  <si>
    <t>2019_GC_INS_REV_D-041</t>
  </si>
  <si>
    <t>2019_GC_INS_REV_D-043</t>
  </si>
  <si>
    <t>2019_GC_INS_REV_D-044</t>
  </si>
  <si>
    <t>2019_GC_INS_REV_D-045</t>
  </si>
  <si>
    <t>2019_GC_INS_REV_D-046</t>
  </si>
  <si>
    <t>2019_GC_INS_REV_D-047</t>
  </si>
  <si>
    <t>2019_GC_INS_REV_D-048</t>
  </si>
  <si>
    <t>2019_GC_INS_REV_D-053</t>
  </si>
  <si>
    <t>2019_P-Fl_BAL_D-049</t>
  </si>
  <si>
    <t>2019_P-Fl_BAL_D-050</t>
  </si>
  <si>
    <t>2019_P-Fl_EXP_D-021</t>
  </si>
  <si>
    <t>2019_P-Fl_EXP_D-022</t>
  </si>
  <si>
    <t>2019_P-Fl_EXP_D-023</t>
  </si>
  <si>
    <t>2019_P-Fl_EXP_D-024</t>
  </si>
  <si>
    <t>2019_P-Fl_EXP_D-025</t>
  </si>
  <si>
    <t>2019_P-Fl_EXP_D-031</t>
  </si>
  <si>
    <t>2019_P-Fl_EXP_D-032</t>
  </si>
  <si>
    <t>2019_P-Fl_EXP_D-033</t>
  </si>
  <si>
    <t>2019_P-Fl_EXP_D-034</t>
  </si>
  <si>
    <t>2019_P-Fl_EXP_D-035</t>
  </si>
  <si>
    <t>2019_P-Fl_EXP_D-036</t>
  </si>
  <si>
    <t>2019_P-Fl_EXP_D-109</t>
  </si>
  <si>
    <t>2019_P-Fl_EXP_D-110</t>
  </si>
  <si>
    <t>2019_P-Fl_REV_D-021</t>
  </si>
  <si>
    <t>2019_P-Fl_REV_D-032</t>
  </si>
  <si>
    <t>2019_P-Fl_REV_D-034</t>
  </si>
  <si>
    <t>2019_P-Fl_REV_D-035</t>
  </si>
  <si>
    <t>2019_P-Fl_REV_D-038</t>
  </si>
  <si>
    <t>2019_P-Fl_REV_D-039</t>
  </si>
  <si>
    <t>2019_P-Fl_REV_D-040</t>
  </si>
  <si>
    <t>2019_P-Fl_REV_D-041</t>
  </si>
  <si>
    <t>2019_P-Fl_REV_D-046</t>
  </si>
  <si>
    <t>2019_P-Fl_REV_D-047</t>
  </si>
  <si>
    <t>2019_P-Fl_REV_D-048</t>
  </si>
  <si>
    <t>2019_P-Fl_REV_D-111</t>
  </si>
  <si>
    <t>2019_P-Fl_REV_D-112</t>
  </si>
  <si>
    <t>2019_PSWC-B_BAL_D-049</t>
  </si>
  <si>
    <t>2019_PSWC-B_BAL_D-050</t>
  </si>
  <si>
    <t>2019_PSWC-B_EXP_D-021</t>
  </si>
  <si>
    <t>2019_PSWC-B_EXP_D-022</t>
  </si>
  <si>
    <t>2019_PSWC-B_EXP_D-023</t>
  </si>
  <si>
    <t>2019_PSWC-B_EXP_D-024</t>
  </si>
  <si>
    <t>2019_PSWC-B_EXP_D-025</t>
  </si>
  <si>
    <t>2019_PSWC-B_EXP_D-031</t>
  </si>
  <si>
    <t>2019_PSWC-B_EXP_D-032</t>
  </si>
  <si>
    <t>2019_PSWC-B_EXP_D-033</t>
  </si>
  <si>
    <t>2019_PSWC-B_EXP_D-034</t>
  </si>
  <si>
    <t>2019_PSWC-B_EXP_D-035</t>
  </si>
  <si>
    <t>2019_PSWC-B_EXP_D-036</t>
  </si>
  <si>
    <t>2019_PSWC-B_EXP_D-109</t>
  </si>
  <si>
    <t>2019_PSWC-B_EXP_D-110</t>
  </si>
  <si>
    <t>2019_PSWC-B_REV_D-021</t>
  </si>
  <si>
    <t>2019_PSWC-B_REV_D-032</t>
  </si>
  <si>
    <t>2019_PSWC-B_REV_D-034</t>
  </si>
  <si>
    <t>2019_PSWC-B_REV_D-035</t>
  </si>
  <si>
    <t>2019_PSWC-B_REV_D-038</t>
  </si>
  <si>
    <t>2019_PSWC-B_REV_D-039</t>
  </si>
  <si>
    <t>2019_PSWC-B_REV_D-040</t>
  </si>
  <si>
    <t>2019_PSWC-B_REV_D-041</t>
  </si>
  <si>
    <t>2019_PSWC-B_REV_D-046</t>
  </si>
  <si>
    <t>2019_PSWC-B_REV_D-047</t>
  </si>
  <si>
    <t>2019_PSWC-B_REV_D-048</t>
  </si>
  <si>
    <t>2019_PSWC-B_REV_D-111</t>
  </si>
  <si>
    <t>2019_PSWC-B_REV_D-112</t>
  </si>
  <si>
    <t>2019_PSWC-Fl_BAL_D-049</t>
  </si>
  <si>
    <t>2019_PSWC-Fl_BAL_D-050</t>
  </si>
  <si>
    <t>2019_PSWC-Fl_EXP_D-021</t>
  </si>
  <si>
    <t>2019_PSWC-Fl_EXP_D-022</t>
  </si>
  <si>
    <t>2019_PSWC-Fl_EXP_D-023</t>
  </si>
  <si>
    <t>2019_PSWC-Fl_EXP_D-024</t>
  </si>
  <si>
    <t>2019_PSWC-Fl_EXP_D-025</t>
  </si>
  <si>
    <t>2019_PSWC-Fl_EXP_D-031</t>
  </si>
  <si>
    <t>2019_PSWC-Fl_EXP_D-032</t>
  </si>
  <si>
    <t>2019_PSWC-Fl_EXP_D-033</t>
  </si>
  <si>
    <t>2019_PSWC-Fl_EXP_D-034</t>
  </si>
  <si>
    <t>2019_PSWC-Fl_EXP_D-035</t>
  </si>
  <si>
    <t>2019_PSWC-Fl_EXP_D-036</t>
  </si>
  <si>
    <t>2019_PSWC-Fl_EXP_D-109</t>
  </si>
  <si>
    <t>2019_PSWC-Fl_EXP_D-110</t>
  </si>
  <si>
    <t>2019_PSWC-Fl_REV_D-021</t>
  </si>
  <si>
    <t>2019_PSWC-Fl_REV_D-032</t>
  </si>
  <si>
    <t>2019_PSWC-Fl_REV_D-034</t>
  </si>
  <si>
    <t>2019_PSWC-Fl_REV_D-035</t>
  </si>
  <si>
    <t>2019_PSWC-Fl_REV_D-038</t>
  </si>
  <si>
    <t>2019_PSWC-Fl_REV_D-039</t>
  </si>
  <si>
    <t>2019_PSWC-Fl_REV_D-040</t>
  </si>
  <si>
    <t>2019_PSWC-Fl_REV_D-041</t>
  </si>
  <si>
    <t>2019_PSWC-Fl_REV_D-046</t>
  </si>
  <si>
    <t>2019_PSWC-Fl_REV_D-047</t>
  </si>
  <si>
    <t>2019_PSWC-Fl_REV_D-048</t>
  </si>
  <si>
    <t>2019_PSWC-Fl_REV_D-111</t>
  </si>
  <si>
    <t>2019_PSWC-Fl_REV_D-112</t>
  </si>
  <si>
    <t>2019_PSWC-G_BAL_D-049</t>
  </si>
  <si>
    <t>2019_PSWC-G_BAL_D-050</t>
  </si>
  <si>
    <t>2019_PSWC-G_EXP_D-021</t>
  </si>
  <si>
    <t>2019_PSWC-G_EXP_D-022</t>
  </si>
  <si>
    <t>2019_PSWC-G_EXP_D-023</t>
  </si>
  <si>
    <t>2019_PSWC-G_EXP_D-024</t>
  </si>
  <si>
    <t>2019_PSWC-G_EXP_D-025</t>
  </si>
  <si>
    <t>2019_PSWC-G_EXP_D-031</t>
  </si>
  <si>
    <t>2019_PSWC-G_EXP_D-032</t>
  </si>
  <si>
    <t>2019_PSWC-G_EXP_D-033</t>
  </si>
  <si>
    <t>2019_PSWC-G_EXP_D-034</t>
  </si>
  <si>
    <t>2019_PSWC-G_EXP_D-035</t>
  </si>
  <si>
    <t>2019_PSWC-G_EXP_D-036</t>
  </si>
  <si>
    <t>2019_PSWC-G_EXP_D-109</t>
  </si>
  <si>
    <t>2019_PSWC-G_EXP_D-110</t>
  </si>
  <si>
    <t>2019_PSWC-G_REV_D-021</t>
  </si>
  <si>
    <t>2019_PSWC-G_REV_D-032</t>
  </si>
  <si>
    <t>2019_PSWC-G_REV_D-034</t>
  </si>
  <si>
    <t>2019_PSWC-G_REV_D-035</t>
  </si>
  <si>
    <t>2019_PSWC-G_REV_D-038</t>
  </si>
  <si>
    <t>2019_PSWC-G_REV_D-039</t>
  </si>
  <si>
    <t>2019_PSWC-G_REV_D-040</t>
  </si>
  <si>
    <t>2019_PSWC-G_REV_D-041</t>
  </si>
  <si>
    <t>2019_PSWC-G_REV_D-046</t>
  </si>
  <si>
    <t>2019_PSWC-G_REV_D-047</t>
  </si>
  <si>
    <t>2019_PSWC-G_REV_D-048</t>
  </si>
  <si>
    <t>2019_PSWC-G_REV_D-111</t>
  </si>
  <si>
    <t>2019_PSWC-G_REV_D-112</t>
  </si>
  <si>
    <t>2019_PSWC-W_BAL_D-049</t>
  </si>
  <si>
    <t>2019_PSWC-W_BAL_D-050</t>
  </si>
  <si>
    <t>2019_PSWC-W_EXP_D-021</t>
  </si>
  <si>
    <t>2019_PSWC-W_EXP_D-022</t>
  </si>
  <si>
    <t>2019_PSWC-W_EXP_D-023</t>
  </si>
  <si>
    <t>2019_PSWC-W_EXP_D-024</t>
  </si>
  <si>
    <t>2019_PSWC-W_EXP_D-025</t>
  </si>
  <si>
    <t>2019_PSWC-W_EXP_D-031</t>
  </si>
  <si>
    <t>2019_PSWC-W_EXP_D-032</t>
  </si>
  <si>
    <t>2019_PSWC-W_EXP_D-033</t>
  </si>
  <si>
    <t>2019_PSWC-W_EXP_D-034</t>
  </si>
  <si>
    <t>2019_PSWC-W_EXP_D-035</t>
  </si>
  <si>
    <t>2019_PSWC-W_EXP_D-036</t>
  </si>
  <si>
    <t>2019_PSWC-W_EXP_D-109</t>
  </si>
  <si>
    <t>2019_PSWC-W_EXP_D-110</t>
  </si>
  <si>
    <t>2019_PSWC-W_REV_D-021</t>
  </si>
  <si>
    <t>2019_PSWC-W_REV_D-032</t>
  </si>
  <si>
    <t>2019_PSWC-W_REV_D-034</t>
  </si>
  <si>
    <t>2019_PSWC-W_REV_D-035</t>
  </si>
  <si>
    <t>2019_PSWC-W_REV_D-038</t>
  </si>
  <si>
    <t>2019_PSWC-W_REV_D-039</t>
  </si>
  <si>
    <t>2019_PSWC-W_REV_D-040</t>
  </si>
  <si>
    <t>2019_PSWC-W_REV_D-041</t>
  </si>
  <si>
    <t>2019_PSWC-W_REV_D-046</t>
  </si>
  <si>
    <t>2019_PSWC-W_REV_D-047</t>
  </si>
  <si>
    <t>2019_PSWC-W_REV_D-048</t>
  </si>
  <si>
    <t>2019_PSWC-W_REV_D-111</t>
  </si>
  <si>
    <t>2019_PSWC-W_REV_D-112</t>
  </si>
  <si>
    <t>2019_P-W_BAL_D-049</t>
  </si>
  <si>
    <t>2019_P-W_BAL_D-050</t>
  </si>
  <si>
    <t>2019_P-W_EXP_D-021</t>
  </si>
  <si>
    <t>2019_P-W_EXP_D-022</t>
  </si>
  <si>
    <t>2019_P-W_EXP_D-023</t>
  </si>
  <si>
    <t>2019_P-W_EXP_D-024</t>
  </si>
  <si>
    <t>2019_P-W_EXP_D-025</t>
  </si>
  <si>
    <t>2019_P-W_EXP_D-031</t>
  </si>
  <si>
    <t>2019_P-W_EXP_D-032</t>
  </si>
  <si>
    <t>2019_P-W_EXP_D-033</t>
  </si>
  <si>
    <t>2019_P-W_EXP_D-034</t>
  </si>
  <si>
    <t>2019_P-W_EXP_D-035</t>
  </si>
  <si>
    <t>2019_P-W_EXP_D-036</t>
  </si>
  <si>
    <t>2019_P-W_EXP_D-109</t>
  </si>
  <si>
    <t>2019_P-W_EXP_D-110</t>
  </si>
  <si>
    <t>2019_P-W_REV_D-021</t>
  </si>
  <si>
    <t>2019_P-W_REV_D-032</t>
  </si>
  <si>
    <t>2019_P-W_REV_D-034</t>
  </si>
  <si>
    <t>2019_P-W_REV_D-035</t>
  </si>
  <si>
    <t>2019_P-W_REV_D-038</t>
  </si>
  <si>
    <t>2019_P-W_REV_D-039</t>
  </si>
  <si>
    <t>2019_P-W_REV_D-040</t>
  </si>
  <si>
    <t>2019_P-W_REV_D-041</t>
  </si>
  <si>
    <t>2019_P-W_REV_D-046</t>
  </si>
  <si>
    <t>2019_P-W_REV_D-047</t>
  </si>
  <si>
    <t>2019_P-W_REV_D-048</t>
  </si>
  <si>
    <t>2019_P-W_REV_D-111</t>
  </si>
  <si>
    <t>2019_P-W_REV_D-112</t>
  </si>
  <si>
    <t>2019_PZ_BAL_D-049</t>
  </si>
  <si>
    <t>2019_PZ_BAL_D-050</t>
  </si>
  <si>
    <t>2019_PZ_EXP_D-021</t>
  </si>
  <si>
    <t>2019_PZ_EXP_D-022</t>
  </si>
  <si>
    <t>2019_PZ_EXP_D-023</t>
  </si>
  <si>
    <t>2019_PZ_EXP_D-024</t>
  </si>
  <si>
    <t>2019_PZ_EXP_D-025</t>
  </si>
  <si>
    <t>2019_PZ_EXP_D-031</t>
  </si>
  <si>
    <t>2019_PZ_EXP_D-032</t>
  </si>
  <si>
    <t>2019_PZ_EXP_D-033</t>
  </si>
  <si>
    <t>2019_PZ_EXP_D-034</t>
  </si>
  <si>
    <t>2019_PZ_EXP_D-035</t>
  </si>
  <si>
    <t>2019_PZ_EXP_D-036</t>
  </si>
  <si>
    <t>2019_PZ_EXP_D-109</t>
  </si>
  <si>
    <t>2019_PZ_EXP_D-110</t>
  </si>
  <si>
    <t>2019_PZ_REV_D-021</t>
  </si>
  <si>
    <t>2019_PZ_REV_D-032</t>
  </si>
  <si>
    <t>2019_PZ_REV_D-034</t>
  </si>
  <si>
    <t>2019_PZ_REV_D-035</t>
  </si>
  <si>
    <t>2019_PZ_REV_D-038</t>
  </si>
  <si>
    <t>2019_PZ_REV_D-039</t>
  </si>
  <si>
    <t>2019_PZ_REV_D-040</t>
  </si>
  <si>
    <t>2019_PZ_REV_D-041</t>
  </si>
  <si>
    <t>2019_PZ_REV_D-046</t>
  </si>
  <si>
    <t>2019_PZ_REV_D-047</t>
  </si>
  <si>
    <t>2019_PZ_REV_D-048</t>
  </si>
  <si>
    <t>2019_PZ_REV_D-111</t>
  </si>
  <si>
    <t>2019_PZ_REV_D-112</t>
  </si>
  <si>
    <t>2019_RZ_BAL_D-049</t>
  </si>
  <si>
    <t>2019_RZ_BAL_D-050</t>
  </si>
  <si>
    <t>2019_RZ_EXP_D-021</t>
  </si>
  <si>
    <t>2019_RZ_EXP_D-022</t>
  </si>
  <si>
    <t>2019_RZ_EXP_D-023</t>
  </si>
  <si>
    <t>2019_RZ_EXP_D-024</t>
  </si>
  <si>
    <t>2019_RZ_EXP_D-025</t>
  </si>
  <si>
    <t>2019_RZ_EXP_D-031</t>
  </si>
  <si>
    <t>2019_RZ_EXP_D-032</t>
  </si>
  <si>
    <t>2019_RZ_EXP_D-033</t>
  </si>
  <si>
    <t>2019_RZ_EXP_D-034</t>
  </si>
  <si>
    <t>2019_RZ_EXP_D-035</t>
  </si>
  <si>
    <t>2019_RZ_EXP_D-036</t>
  </si>
  <si>
    <t>2019_RZ_EXP_D-109</t>
  </si>
  <si>
    <t>2019_RZ_EXP_D-110</t>
  </si>
  <si>
    <t>2019_RZ_REV_D-021</t>
  </si>
  <si>
    <t>2019_RZ_REV_D-032</t>
  </si>
  <si>
    <t>2019_RZ_REV_D-034</t>
  </si>
  <si>
    <t>2019_RZ_REV_D-035</t>
  </si>
  <si>
    <t>2019_RZ_REV_D-038</t>
  </si>
  <si>
    <t>2019_RZ_REV_D-039</t>
  </si>
  <si>
    <t>2019_RZ_REV_D-040</t>
  </si>
  <si>
    <t>2019_RZ_REV_D-041</t>
  </si>
  <si>
    <t>2019_RZ_REV_D-046</t>
  </si>
  <si>
    <t>2019_RZ_REV_D-047</t>
  </si>
  <si>
    <t>2019_RZ_REV_D-048</t>
  </si>
  <si>
    <t>2019_RZ_REV_D-111</t>
  </si>
  <si>
    <t>2019_RZ_REV_D-112</t>
  </si>
  <si>
    <t>2019_SS_FL_BAL_D-050</t>
  </si>
  <si>
    <t>2019_SS_FL_EXP_D-021</t>
  </si>
  <si>
    <t>2019_SS_FL_EXP_D-024</t>
  </si>
  <si>
    <t>2019_SS_FL_EXP_D-036</t>
  </si>
  <si>
    <t>2019_SS_FL_EXP_D-056</t>
  </si>
  <si>
    <t>2019_SS_FL_EXP_D-057</t>
  </si>
  <si>
    <t>2019_SS_FL_EXP_D-066</t>
  </si>
  <si>
    <t>2019_SS_FL_EXP_D-067</t>
  </si>
  <si>
    <t>2019_SS_FL_EXP_D-068</t>
  </si>
  <si>
    <t>2019_SS_FL_EXP_D-069</t>
  </si>
  <si>
    <t>2019_SS_FL_EXP_D-070</t>
  </si>
  <si>
    <t>2019_SS_FL_EXP_D-071</t>
  </si>
  <si>
    <t>2019_SS_FL_EXP_D-074</t>
  </si>
  <si>
    <t>2019_SS_FL_EXP_D-083</t>
  </si>
  <si>
    <t>2019_SS_FL_EXP_D-085</t>
  </si>
  <si>
    <t>2019_SS_FL_EXP_D-086</t>
  </si>
  <si>
    <t>2019_SS_FL_EXP_D-089</t>
  </si>
  <si>
    <t>2019_SS_FL_EXP_D-090</t>
  </si>
  <si>
    <t>2019_SS_FL_REV_D-021</t>
  </si>
  <si>
    <t>2019_SS_FL_REV_D-048</t>
  </si>
  <si>
    <t>2019_SS_FL_REV_D-068</t>
  </si>
  <si>
    <t>2019_SS_FL_REV_D-069</t>
  </si>
  <si>
    <t>2019_SS_FL_REV_D-074</t>
  </si>
  <si>
    <t>2019_SS_FL_REV_D-075</t>
  </si>
  <si>
    <t>2019_SS_FL_REV_D-077</t>
  </si>
  <si>
    <t>2019_SS_FL_REV_D-078</t>
  </si>
  <si>
    <t>2019_SS_FL_REV_D-080</t>
  </si>
  <si>
    <t>2019_SS_FL_REV_D-081</t>
  </si>
  <si>
    <t>2019_SS_FL_REV_D-089</t>
  </si>
  <si>
    <t>2019_SS_FL_REV_D-090</t>
  </si>
  <si>
    <t>2019_SS_FL_REV_D-120</t>
  </si>
  <si>
    <t>2019_SS_FL_REV_D-121</t>
  </si>
  <si>
    <t>2019_SS_FL_REV_D-122</t>
  </si>
  <si>
    <t>2019_SS_HC_BAL_D-050</t>
  </si>
  <si>
    <t>2019_SS_HC_EXP_D-021</t>
  </si>
  <si>
    <t>2019_SS_HC_EXP_D-024</t>
  </si>
  <si>
    <t>2019_SS_HC_EXP_D-036</t>
  </si>
  <si>
    <t>2019_SS_HC_EXP_D-056</t>
  </si>
  <si>
    <t>2019_SS_HC_EXP_D-066</t>
  </si>
  <si>
    <t>2019_SS_HC_EXP_D-067</t>
  </si>
  <si>
    <t>2019_SS_HC_EXP_D-068</t>
  </si>
  <si>
    <t>2019_SS_HC_EXP_D-071</t>
  </si>
  <si>
    <t>2019_SS_HC_EXP_D-092</t>
  </si>
  <si>
    <t>2019_SS_HC_EXP_D-093</t>
  </si>
  <si>
    <t>2019_SS_HC_EXP_D-094</t>
  </si>
  <si>
    <t>2019_SS_HC_EXP_D-095</t>
  </si>
  <si>
    <t>2019_SS_HC_EXP_D-096</t>
  </si>
  <si>
    <t>2019_SS_HC_REV_D-021</t>
  </si>
  <si>
    <t>2019_SS_HC_REV_D-048</t>
  </si>
  <si>
    <t>2019_SS_HC_REV_D-068</t>
  </si>
  <si>
    <t>2019_SS_HC_REV_D-075</t>
  </si>
  <si>
    <t>2019_SS_HC_REV_D-077</t>
  </si>
  <si>
    <t>2019_SS_HC_REV_D-078</t>
  </si>
  <si>
    <t>2019_SS_HC_REV_D-080</t>
  </si>
  <si>
    <t>2019_SS_HC_REV_D-081</t>
  </si>
  <si>
    <t>2019_SS_HC_REV_D-094</t>
  </si>
  <si>
    <t>2019_SS_HC_REV_D-095</t>
  </si>
  <si>
    <t>2019_SS_HC_REV_D-096</t>
  </si>
  <si>
    <t>2019_SS_HC_REV_D-098</t>
  </si>
  <si>
    <t>2019_SS_HC_REV_D-120</t>
  </si>
  <si>
    <t>2019_SS_HC_REV_D-121</t>
  </si>
  <si>
    <t>2019_SS_HC_REV_D-122</t>
  </si>
  <si>
    <t>2019_SS_HC_REV_D-129</t>
  </si>
  <si>
    <t>2019_SS_OM_BAL_D-050</t>
  </si>
  <si>
    <t>2019_SS_OM_EXP_D-021</t>
  </si>
  <si>
    <t>2019_SS_OM_EXP_D-024</t>
  </si>
  <si>
    <t>2019_SS_OM_EXP_D-036</t>
  </si>
  <si>
    <t>2019_SS_OM_EXP_D-056</t>
  </si>
  <si>
    <t>2019_SS_OM_EXP_D-066</t>
  </si>
  <si>
    <t>2019_SS_OM_EXP_D-067</t>
  </si>
  <si>
    <t>2019_SS_OM_EXP_D-068</t>
  </si>
  <si>
    <t>2019_SS_OM_EXP_D-071</t>
  </si>
  <si>
    <t>2019_SS_OM_EXP_D-074</t>
  </si>
  <si>
    <t>2019_SS_OM_EXP_D-150</t>
  </si>
  <si>
    <t>2019_SS_OM_EXP_D-151</t>
  </si>
  <si>
    <t>2019_SS_OM_EXP_D-152</t>
  </si>
  <si>
    <t>2019_SS_OM_EXP_D-153</t>
  </si>
  <si>
    <t>2019_SS_OM_EXP_D-154</t>
  </si>
  <si>
    <t>2019_SS_OM_EXP_D-155</t>
  </si>
  <si>
    <t>2019_SS_OM_EXP_D-156</t>
  </si>
  <si>
    <t>2019_SS_OM_REV_D-021</t>
  </si>
  <si>
    <t>2019_SS_OM_REV_D-048</t>
  </si>
  <si>
    <t>2019_SS_OM_REV_D-068</t>
  </si>
  <si>
    <t>2019_SS_OM_REV_D-074</t>
  </si>
  <si>
    <t>2019_SS_OM_REV_D-075</t>
  </si>
  <si>
    <t>2019_SS_OM_REV_D-077</t>
  </si>
  <si>
    <t>2019_SS_OM_REV_D-078</t>
  </si>
  <si>
    <t>2019_SS_OM_REV_D-080</t>
  </si>
  <si>
    <t>2019_SS_OM_REV_D-081</t>
  </si>
  <si>
    <t>2019_SS_OM_REV_D-120</t>
  </si>
  <si>
    <t>2019_SS_PE_BAL_D-050</t>
  </si>
  <si>
    <t>2019_SS_PE_EXP_D-021</t>
  </si>
  <si>
    <t>2019_SS_PE_EXP_D-024</t>
  </si>
  <si>
    <t>2019_SS_PE_EXP_D-036</t>
  </si>
  <si>
    <t>2019_SS_PE_EXP_D-056</t>
  </si>
  <si>
    <t>2019_SS_PE_EXP_D-066</t>
  </si>
  <si>
    <t>2019_SS_PE_EXP_D-067</t>
  </si>
  <si>
    <t>2019_SS_PE_EXP_D-068</t>
  </si>
  <si>
    <t>2019_SS_PE_EXP_D-071</t>
  </si>
  <si>
    <t>2019_SS_PE_EXP_D-074</t>
  </si>
  <si>
    <t>2019_SS_PE_EXP_D-133</t>
  </si>
  <si>
    <t>2019_SS_PE_EXP_D-134</t>
  </si>
  <si>
    <t>2019_SS_PE_EXP_D-135</t>
  </si>
  <si>
    <t>2019_SS_PE_EXP_D-136</t>
  </si>
  <si>
    <t>2019_SS_PE_EXP_D-137</t>
  </si>
  <si>
    <t>2019_SS_PE_EXP_D-138</t>
  </si>
  <si>
    <t>2019_SS_PE_EXP_D-139</t>
  </si>
  <si>
    <t>2019_SS_PE_EXP_D-140</t>
  </si>
  <si>
    <t>2019_SS_PE_EXP_D-141</t>
  </si>
  <si>
    <t>2019_SS_PE_EXP_D-142</t>
  </si>
  <si>
    <t>2019_SS_PE_EXP_D-143</t>
  </si>
  <si>
    <t>2019_SS_PE_EXP_D-144</t>
  </si>
  <si>
    <t>2019_SS_PE_EXP_D-145</t>
  </si>
  <si>
    <t>2019_SS_PE_EXP_D-146</t>
  </si>
  <si>
    <t>2019_SS_PE_REV_D-021</t>
  </si>
  <si>
    <t>2019_SS_PE_REV_D-048</t>
  </si>
  <si>
    <t>2019_SS_PE_REV_D-068</t>
  </si>
  <si>
    <t>2019_SS_PE_REV_D-074</t>
  </si>
  <si>
    <t>2019_SS_PE_REV_D-075</t>
  </si>
  <si>
    <t>2019_SS_PE_REV_D-077</t>
  </si>
  <si>
    <t>2019_SS_PE_REV_D-078</t>
  </si>
  <si>
    <t>2019_SS_PE_REV_D-080</t>
  </si>
  <si>
    <t>2019_SS_PE_REV_D-081</t>
  </si>
  <si>
    <t>2019_SS_PE_REV_D-120</t>
  </si>
  <si>
    <t>2019_SS_PE_REV_D-121</t>
  </si>
  <si>
    <t>2019_SS_PE_REV_D-122</t>
  </si>
  <si>
    <t>2019_SS_PE_REV_D-145</t>
  </si>
  <si>
    <t>2019_SS_PE_REV_D-146</t>
  </si>
  <si>
    <t>2019_SS_PE_REV_D-147</t>
  </si>
  <si>
    <t>2019_SS_PE_REV_D-148</t>
  </si>
  <si>
    <t>2019_SS_PE_REV_D-149</t>
  </si>
  <si>
    <t>2019_SS_WO_BAL_D-050</t>
  </si>
  <si>
    <t>2019_SS_WO_EXP_D-021</t>
  </si>
  <si>
    <t>2019_SS_WO_EXP_D-024</t>
  </si>
  <si>
    <t>2019_SS_WO_EXP_D-036</t>
  </si>
  <si>
    <t>2019_SS_WO_EXP_D-056</t>
  </si>
  <si>
    <t>2019_SS_WO_EXP_D-057</t>
  </si>
  <si>
    <t>2019_SS_WO_EXP_D-058</t>
  </si>
  <si>
    <t>2019_SS_WO_EXP_D-060</t>
  </si>
  <si>
    <t>2019_SS_WO_EXP_D-061</t>
  </si>
  <si>
    <t>2019_SS_WO_EXP_D-062</t>
  </si>
  <si>
    <t>2019_SS_WO_EXP_D-063</t>
  </si>
  <si>
    <t>2019_SS_WO_EXP_D-066</t>
  </si>
  <si>
    <t>2019_SS_WO_EXP_D-067</t>
  </si>
  <si>
    <t>2019_SS_WO_EXP_D-068</t>
  </si>
  <si>
    <t>2019_SS_WO_EXP_D-069</t>
  </si>
  <si>
    <t>2019_SS_WO_EXP_D-070</t>
  </si>
  <si>
    <t>2019_SS_WO_EXP_D-071</t>
  </si>
  <si>
    <t>2019_SS_WO_EXP_D-072</t>
  </si>
  <si>
    <t>2019_SS_WO_EXP_D-073</t>
  </si>
  <si>
    <t>2019_SS_WO_EXP_D-074</t>
  </si>
  <si>
    <t>2019_SS_WO_EXP_D-127</t>
  </si>
  <si>
    <t>2019_SS_WO_EXP_D-130</t>
  </si>
  <si>
    <t>2019_SS_WO_EXP_D-131</t>
  </si>
  <si>
    <t>2019_SS_WO_REV_D-021</t>
  </si>
  <si>
    <t>2019_SS_WO_REV_D-048</t>
  </si>
  <si>
    <t>2019_SS_WO_REV_D-068</t>
  </si>
  <si>
    <t>2019_SS_WO_REV_D-069</t>
  </si>
  <si>
    <t>2019_SS_WO_REV_D-070</t>
  </si>
  <si>
    <t>2019_SS_WO_REV_D-072</t>
  </si>
  <si>
    <t>2019_SS_WO_REV_D-073</t>
  </si>
  <si>
    <t>2019_SS_WO_REV_D-074</t>
  </si>
  <si>
    <t>2019_SS_WO_REV_D-075</t>
  </si>
  <si>
    <t>2019_SS_WO_REV_D-077</t>
  </si>
  <si>
    <t>2019_SS_WO_REV_D-078</t>
  </si>
  <si>
    <t>2019_SS_WO_REV_D-079</t>
  </si>
  <si>
    <t>2019_SS_WO_REV_D-080</t>
  </si>
  <si>
    <t>2019_SS_WO_REV_D-081</t>
  </si>
  <si>
    <t>2019_SS_WO_REV_D-120</t>
  </si>
  <si>
    <t>2019_SS_WO_REV_D-121</t>
  </si>
  <si>
    <t>2019_SS_WO_REV_D-122</t>
  </si>
  <si>
    <t>2019_WR_CA_BAL_D-049</t>
  </si>
  <si>
    <t>2019_WR_CA_BAL_D-050</t>
  </si>
  <si>
    <t>2019_WR_CA_EXP_D-021</t>
  </si>
  <si>
    <t>2019_WR_CA_EXP_D-022</t>
  </si>
  <si>
    <t>2019_WR_CA_EXP_D-023</t>
  </si>
  <si>
    <t>2019_WR_CA_EXP_D-024</t>
  </si>
  <si>
    <t>2019_WR_CA_EXP_D-025</t>
  </si>
  <si>
    <t>2019_WR_CA_EXP_D-026</t>
  </si>
  <si>
    <t>2019_WR_CA_EXP_D-027</t>
  </si>
  <si>
    <t>2019_WR_CA_EXP_D-028</t>
  </si>
  <si>
    <t>2019_WR_CA_EXP_D-029</t>
  </si>
  <si>
    <t>2019_WR_CA_EXP_D-030</t>
  </si>
  <si>
    <t>2019_WR_CA_EXP_D-031</t>
  </si>
  <si>
    <t>2019_WR_CA_EXP_D-032</t>
  </si>
  <si>
    <t>2019_WR_CA_EXP_D-033</t>
  </si>
  <si>
    <t>2019_WR_CA_EXP_D-034</t>
  </si>
  <si>
    <t>2019_WR_CA_EXP_D-035</t>
  </si>
  <si>
    <t>2019_WR_CA_EXP_D-036</t>
  </si>
  <si>
    <t>2019_WR_CA_REV_D-021</t>
  </si>
  <si>
    <t>2019_WR_CA_REV_D-032</t>
  </si>
  <si>
    <t>2019_WR_CA_REV_D-034</t>
  </si>
  <si>
    <t>2019_WR_CA_REV_D-035</t>
  </si>
  <si>
    <t>2019_WR_CA_REV_D-038</t>
  </si>
  <si>
    <t>2019_WR_CA_REV_D-039</t>
  </si>
  <si>
    <t>2019_WR_CA_REV_D-040</t>
  </si>
  <si>
    <t>2019_WR_CA_REV_D-041</t>
  </si>
  <si>
    <t>2019_WR_CA_REV_D-042</t>
  </si>
  <si>
    <t>2019_WR_CA_REV_D-043</t>
  </si>
  <si>
    <t>2019_WR_CA_REV_D-044</t>
  </si>
  <si>
    <t>2019_WR_CA_REV_D-045</t>
  </si>
  <si>
    <t>2019_WR_CA_REV_D-046</t>
  </si>
  <si>
    <t>2019_WR_CA_REV_D-047</t>
  </si>
  <si>
    <t>2019_WR_CA_REV_D-048</t>
  </si>
  <si>
    <t>2019_WR_INS_BAL_D-049</t>
  </si>
  <si>
    <t>2019_WR_INS_BAL_D-050</t>
  </si>
  <si>
    <t>2019_WR_INS_EXP_D-021</t>
  </si>
  <si>
    <t>2019_WR_INS_EXP_D-022</t>
  </si>
  <si>
    <t>2019_WR_INS_EXP_D-023</t>
  </si>
  <si>
    <t>2019_WR_INS_EXP_D-024</t>
  </si>
  <si>
    <t>2019_WR_INS_EXP_D-025</t>
  </si>
  <si>
    <t>2019_WR_INS_EXP_D-027</t>
  </si>
  <si>
    <t>2019_WR_INS_EXP_D-028</t>
  </si>
  <si>
    <t>2019_WR_INS_EXP_D-029</t>
  </si>
  <si>
    <t>2019_WR_INS_EXP_D-030</t>
  </si>
  <si>
    <t>2019_WR_INS_EXP_D-031</t>
  </si>
  <si>
    <t>2019_WR_INS_EXP_D-032</t>
  </si>
  <si>
    <t>2019_WR_INS_EXP_D-033</t>
  </si>
  <si>
    <t>2019_WR_INS_EXP_D-034</t>
  </si>
  <si>
    <t>2019_WR_INS_EXP_D-035</t>
  </si>
  <si>
    <t>2019_WR_INS_EXP_D-036</t>
  </si>
  <si>
    <t>2019_WR_INS_EXP_D-053</t>
  </si>
  <si>
    <t>2019_WR_INS_REV_D-021</t>
  </si>
  <si>
    <t>2019_WR_INS_REV_D-032</t>
  </si>
  <si>
    <t>2019_WR_INS_REV_D-034</t>
  </si>
  <si>
    <t>2019_WR_INS_REV_D-035</t>
  </si>
  <si>
    <t>2019_WR_INS_REV_D-038</t>
  </si>
  <si>
    <t>2019_WR_INS_REV_D-039</t>
  </si>
  <si>
    <t>2019_WR_INS_REV_D-040</t>
  </si>
  <si>
    <t>2019_WR_INS_REV_D-041</t>
  </si>
  <si>
    <t>2019_WR_INS_REV_D-043</t>
  </si>
  <si>
    <t>2019_WR_INS_REV_D-044</t>
  </si>
  <si>
    <t>2019_WR_INS_REV_D-045</t>
  </si>
  <si>
    <t>2019_WR_INS_REV_D-046</t>
  </si>
  <si>
    <t>2019_WR_INS_REV_D-047</t>
  </si>
  <si>
    <t>2019_WR_INS_REV_D-048</t>
  </si>
  <si>
    <t>2019_WR_INS_REV_D-053</t>
  </si>
  <si>
    <t xml:space="preserve">Bijdragen </t>
  </si>
  <si>
    <t xml:space="preserve">Alternatieve financiering </t>
  </si>
  <si>
    <t xml:space="preserve">Toegewezen ontvangsten </t>
  </si>
  <si>
    <t xml:space="preserve">Externe overdrachten </t>
  </si>
  <si>
    <t xml:space="preserve">RIZIV-Geneeskundige verzorging </t>
  </si>
  <si>
    <t xml:space="preserve">Andere </t>
  </si>
  <si>
    <t xml:space="preserve">Opbrengsten beleggingen </t>
  </si>
  <si>
    <t xml:space="preserve">Diversen </t>
  </si>
  <si>
    <t xml:space="preserve">EIGEN ONTVANGSTEN </t>
  </si>
  <si>
    <t xml:space="preserve">Van het RSZ-Globaal beheer naar een tak  </t>
  </si>
  <si>
    <t xml:space="preserve">Van een tak naar het RSZ-Globaal beheer </t>
  </si>
  <si>
    <t xml:space="preserve">INTERNE OVERDRACHTEN </t>
  </si>
  <si>
    <t xml:space="preserve">TOTAAL ONTVANGSTEN </t>
  </si>
  <si>
    <t xml:space="preserve">RVA </t>
  </si>
  <si>
    <t xml:space="preserve">Mijnwerkers </t>
  </si>
  <si>
    <t xml:space="preserve">Betalingskosten </t>
  </si>
  <si>
    <t xml:space="preserve">Beheerskosten </t>
  </si>
  <si>
    <t xml:space="preserve">Interestlasten </t>
  </si>
  <si>
    <t xml:space="preserve">EIGEN UITGAVEN </t>
  </si>
  <si>
    <t xml:space="preserve">TOTAAL UITGAVEN </t>
  </si>
  <si>
    <t xml:space="preserve">Prestaties </t>
  </si>
  <si>
    <t xml:space="preserve">RIZIV-Uitkeringen </t>
  </si>
  <si>
    <t xml:space="preserve">FPD </t>
  </si>
  <si>
    <t xml:space="preserve">FEDRIS-Arbeidsongevallen  </t>
  </si>
  <si>
    <t xml:space="preserve">FEDRIS-Beroepsziekten </t>
  </si>
  <si>
    <t xml:space="preserve">RSVZ-Pensioenen </t>
  </si>
  <si>
    <t xml:space="preserve">RSVZ-Overbruggingsrecht </t>
  </si>
  <si>
    <t xml:space="preserve">RSVZ-Palliatieve verzorging </t>
  </si>
  <si>
    <t xml:space="preserve">Van een tak naar het RSVZ-Globaal beheer </t>
  </si>
  <si>
    <t xml:space="preserve">Van het RSVZ-Globaal beheer naar een tak  </t>
  </si>
  <si>
    <t xml:space="preserve">Ten laste van de VI </t>
  </si>
  <si>
    <t xml:space="preserve">Ten laste van het RIZIV </t>
  </si>
  <si>
    <t xml:space="preserve">RSZ-Globaal Beheer </t>
  </si>
  <si>
    <t xml:space="preserve">RSVZ-Globaal Beheer </t>
  </si>
  <si>
    <t xml:space="preserve">OVERDRACHTEN GLOBAAL BEHEER </t>
  </si>
  <si>
    <t xml:space="preserve">RSZ - Globaal beheer </t>
  </si>
  <si>
    <t xml:space="preserve">RSVZ - Globaal beheer </t>
  </si>
  <si>
    <t xml:space="preserve">RSVZ - Gemengde loopbanen </t>
  </si>
  <si>
    <t xml:space="preserve">FAO - Kapitalisatie </t>
  </si>
  <si>
    <t xml:space="preserve">FBZ - Asbestfonds </t>
  </si>
  <si>
    <t xml:space="preserve">FBZ - PPO </t>
  </si>
  <si>
    <t xml:space="preserve">RVA - Buiten globaal beheer </t>
  </si>
  <si>
    <t xml:space="preserve">Fonds Medische Ongevallen </t>
  </si>
  <si>
    <t xml:space="preserve">FSO - Profit </t>
  </si>
  <si>
    <t xml:space="preserve">FSO - Non-profit </t>
  </si>
  <si>
    <t xml:space="preserve">Interne overdrachten </t>
  </si>
  <si>
    <t xml:space="preserve">Vergoedingspensioenen
   en oorlogsrenten </t>
  </si>
  <si>
    <t xml:space="preserve">Arbeidsongevallenrenten </t>
  </si>
  <si>
    <t xml:space="preserve">Burgerijke oorlogsslachtoffers &amp; 
  Slachtoffers van een terreurdaad </t>
  </si>
  <si>
    <t xml:space="preserve">NMBS </t>
  </si>
  <si>
    <t xml:space="preserve">Parastatale rustpensioenen </t>
  </si>
  <si>
    <t xml:space="preserve">Rechtstreekse overeenkomsten </t>
  </si>
  <si>
    <t xml:space="preserve">Overeenkomsten met 
  voorzorgsinstellingen </t>
  </si>
  <si>
    <t xml:space="preserve">Gesolidariseerd pensioenfonds 
  van de lokale besturen </t>
  </si>
  <si>
    <t xml:space="preserve">Fonds voor de pensioenen van
  de federale politie </t>
  </si>
  <si>
    <t xml:space="preserve">Naar de FPD </t>
  </si>
  <si>
    <t xml:space="preserve">Naar derden </t>
  </si>
  <si>
    <t xml:space="preserve">Pensioenaandelen-wet 14.04.1965 </t>
  </si>
  <si>
    <t xml:space="preserve">Van RSZ naar FPD  </t>
  </si>
  <si>
    <t xml:space="preserve">Van FPD </t>
  </si>
  <si>
    <t xml:space="preserve">Van RSZ-GFB </t>
  </si>
  <si>
    <t xml:space="preserve">Van derden </t>
  </si>
  <si>
    <t>FEDRIS-Beroepsziekten</t>
  </si>
  <si>
    <t>FEDRIS-Arbeidsongevallen</t>
  </si>
  <si>
    <t>FPD</t>
  </si>
  <si>
    <t>RSZ - Globaal beheer</t>
  </si>
  <si>
    <t>RSVZ - Globaal beheer</t>
  </si>
  <si>
    <t>RSVZ - Gemengde loopbanen</t>
  </si>
  <si>
    <t>ONSS - Gestion globale</t>
  </si>
  <si>
    <t>INASTI - Gestion globale</t>
  </si>
  <si>
    <t>INASTI - Carrières mixtes</t>
  </si>
  <si>
    <t>SFP</t>
  </si>
  <si>
    <t>Fedris-Accidents du travail</t>
  </si>
  <si>
    <t>FMP-Maladies professionnelles</t>
  </si>
  <si>
    <t>2020_BCR_CA_BAL_D-049</t>
  </si>
  <si>
    <t>2020_BCR_CA_BAL_D-050</t>
  </si>
  <si>
    <t>2020_BCR_CA_EXP_D-021</t>
  </si>
  <si>
    <t>2020_BCR_CA_EXP_D-022</t>
  </si>
  <si>
    <t>2020_BCR_CA_EXP_D-023</t>
  </si>
  <si>
    <t>2020_BCR_CA_EXP_D-024</t>
  </si>
  <si>
    <t>2020_BCR_CA_EXP_D-025</t>
  </si>
  <si>
    <t>2020_BCR_CA_EXP_D-026</t>
  </si>
  <si>
    <t>2020_BCR_CA_EXP_D-027</t>
  </si>
  <si>
    <t>2020_BCR_CA_EXP_D-028</t>
  </si>
  <si>
    <t>2020_BCR_CA_EXP_D-029</t>
  </si>
  <si>
    <t>2020_BCR_CA_EXP_D-030</t>
  </si>
  <si>
    <t>2020_BCR_CA_EXP_D-031</t>
  </si>
  <si>
    <t>2020_BCR_CA_EXP_D-032</t>
  </si>
  <si>
    <t>2020_BCR_CA_EXP_D-033</t>
  </si>
  <si>
    <t>2020_BCR_CA_EXP_D-034</t>
  </si>
  <si>
    <t>2020_BCR_CA_EXP_D-035</t>
  </si>
  <si>
    <t>2020_BCR_CA_EXP_D-036</t>
  </si>
  <si>
    <t>2020_BCR_CA_REV_D-021</t>
  </si>
  <si>
    <t>2020_BCR_CA_REV_D-032</t>
  </si>
  <si>
    <t>2020_BCR_CA_REV_D-034</t>
  </si>
  <si>
    <t>2020_BCR_CA_REV_D-035</t>
  </si>
  <si>
    <t>2020_BCR_CA_REV_D-038</t>
  </si>
  <si>
    <t>2020_BCR_CA_REV_D-039</t>
  </si>
  <si>
    <t>2020_BCR_CA_REV_D-040</t>
  </si>
  <si>
    <t>2020_BCR_CA_REV_D-041</t>
  </si>
  <si>
    <t>2020_BCR_CA_REV_D-042</t>
  </si>
  <si>
    <t>2020_BCR_CA_REV_D-043</t>
  </si>
  <si>
    <t>2020_BCR_CA_REV_D-044</t>
  </si>
  <si>
    <t>2020_BCR_CA_REV_D-045</t>
  </si>
  <si>
    <t>2020_BCR_CA_REV_D-046</t>
  </si>
  <si>
    <t>2020_BCR_CA_REV_D-047</t>
  </si>
  <si>
    <t>2020_BCR_CA_REV_D-048</t>
  </si>
  <si>
    <t>2020_BCR_INS_BAL_D-049</t>
  </si>
  <si>
    <t>2020_BCR_INS_BAL_D-050</t>
  </si>
  <si>
    <t>2020_BCR_INS_EXP_D-021</t>
  </si>
  <si>
    <t>2020_BCR_INS_EXP_D-022</t>
  </si>
  <si>
    <t>2020_BCR_INS_EXP_D-023</t>
  </si>
  <si>
    <t>2020_BCR_INS_EXP_D-024</t>
  </si>
  <si>
    <t>2020_BCR_INS_EXP_D-025</t>
  </si>
  <si>
    <t>2020_BCR_INS_EXP_D-027</t>
  </si>
  <si>
    <t>2020_BCR_INS_EXP_D-028</t>
  </si>
  <si>
    <t>2020_BCR_INS_EXP_D-029</t>
  </si>
  <si>
    <t>2020_BCR_INS_EXP_D-030</t>
  </si>
  <si>
    <t>2020_BCR_INS_EXP_D-031</t>
  </si>
  <si>
    <t>2020_BCR_INS_EXP_D-032</t>
  </si>
  <si>
    <t>2020_BCR_INS_EXP_D-033</t>
  </si>
  <si>
    <t>2020_BCR_INS_EXP_D-034</t>
  </si>
  <si>
    <t>2020_BCR_INS_EXP_D-035</t>
  </si>
  <si>
    <t>2020_BCR_INS_EXP_D-036</t>
  </si>
  <si>
    <t>2020_BCR_INS_EXP_D-053</t>
  </si>
  <si>
    <t>2020_BCR_INS_REV_D-021</t>
  </si>
  <si>
    <t>2020_BCR_INS_REV_D-032</t>
  </si>
  <si>
    <t>2020_BCR_INS_REV_D-034</t>
  </si>
  <si>
    <t>2020_BCR_INS_REV_D-035</t>
  </si>
  <si>
    <t>2020_BCR_INS_REV_D-038</t>
  </si>
  <si>
    <t>2020_BCR_INS_REV_D-039</t>
  </si>
  <si>
    <t>2020_BCR_INS_REV_D-040</t>
  </si>
  <si>
    <t>2020_BCR_INS_REV_D-041</t>
  </si>
  <si>
    <t>2020_BCR_INS_REV_D-043</t>
  </si>
  <si>
    <t>2020_BCR_INS_REV_D-044</t>
  </si>
  <si>
    <t>2020_BCR_INS_REV_D-045</t>
  </si>
  <si>
    <t>2020_BCR_INS_REV_D-046</t>
  </si>
  <si>
    <t>2020_BCR_INS_REV_D-047</t>
  </si>
  <si>
    <t>2020_BCR_INS_REV_D-048</t>
  </si>
  <si>
    <t>2020_BCR_INS_REV_D-053</t>
  </si>
  <si>
    <t>2020_C-B_BAL_D-049</t>
  </si>
  <si>
    <t>2020_C-B_BAL_D-050</t>
  </si>
  <si>
    <t>2020_C-B_EXP_D-021</t>
  </si>
  <si>
    <t>2020_C-B_EXP_D-022</t>
  </si>
  <si>
    <t>2020_C-B_EXP_D-023</t>
  </si>
  <si>
    <t>2020_C-B_EXP_D-024</t>
  </si>
  <si>
    <t>2020_C-B_EXP_D-025</t>
  </si>
  <si>
    <t>2020_C-B_EXP_D-031</t>
  </si>
  <si>
    <t>2020_C-B_EXP_D-032</t>
  </si>
  <si>
    <t>2020_C-B_EXP_D-033</t>
  </si>
  <si>
    <t>2020_C-B_EXP_D-034</t>
  </si>
  <si>
    <t>2020_C-B_EXP_D-035</t>
  </si>
  <si>
    <t>2020_C-B_EXP_D-036</t>
  </si>
  <si>
    <t>2020_C-B_EXP_D-109</t>
  </si>
  <si>
    <t>2020_C-B_EXP_D-110</t>
  </si>
  <si>
    <t>2020_C-B_REV_D-021</t>
  </si>
  <si>
    <t>2020_C-B_REV_D-032</t>
  </si>
  <si>
    <t>2020_C-B_REV_D-034</t>
  </si>
  <si>
    <t>2020_C-B_REV_D-035</t>
  </si>
  <si>
    <t>2020_C-B_REV_D-038</t>
  </si>
  <si>
    <t>2020_C-B_REV_D-039</t>
  </si>
  <si>
    <t>2020_C-B_REV_D-040</t>
  </si>
  <si>
    <t>2020_C-B_REV_D-041</t>
  </si>
  <si>
    <t>2020_C-B_REV_D-046</t>
  </si>
  <si>
    <t>2020_C-B_REV_D-047</t>
  </si>
  <si>
    <t>2020_C-B_REV_D-048</t>
  </si>
  <si>
    <t>2020_C-B_REV_D-111</t>
  </si>
  <si>
    <t>2020_C-B_REV_D-112</t>
  </si>
  <si>
    <t>2020_CCC_CA_BAL_D-049</t>
  </si>
  <si>
    <t>2020_CCC_CA_BAL_D-050</t>
  </si>
  <si>
    <t>2020_CCC_CA_EXP_D-021</t>
  </si>
  <si>
    <t>2020_CCC_CA_EXP_D-022</t>
  </si>
  <si>
    <t>2020_CCC_CA_EXP_D-023</t>
  </si>
  <si>
    <t>2020_CCC_CA_EXP_D-024</t>
  </si>
  <si>
    <t>2020_CCC_CA_EXP_D-025</t>
  </si>
  <si>
    <t>2020_CCC_CA_EXP_D-026</t>
  </si>
  <si>
    <t>2020_CCC_CA_EXP_D-027</t>
  </si>
  <si>
    <t>2020_CCC_CA_EXP_D-028</t>
  </si>
  <si>
    <t>2020_CCC_CA_EXP_D-029</t>
  </si>
  <si>
    <t>2020_CCC_CA_EXP_D-030</t>
  </si>
  <si>
    <t>2020_CCC_CA_EXP_D-031</t>
  </si>
  <si>
    <t>2020_CCC_CA_EXP_D-032</t>
  </si>
  <si>
    <t>2020_CCC_CA_EXP_D-033</t>
  </si>
  <si>
    <t>2020_CCC_CA_EXP_D-034</t>
  </si>
  <si>
    <t>2020_CCC_CA_EXP_D-035</t>
  </si>
  <si>
    <t>2020_CCC_CA_EXP_D-036</t>
  </si>
  <si>
    <t>2020_CCC_CA_REV_D-021</t>
  </si>
  <si>
    <t>2020_CCC_CA_REV_D-032</t>
  </si>
  <si>
    <t>2020_CCC_CA_REV_D-034</t>
  </si>
  <si>
    <t>2020_CCC_CA_REV_D-035</t>
  </si>
  <si>
    <t>2020_CCC_CA_REV_D-038</t>
  </si>
  <si>
    <t>2020_CCC_CA_REV_D-039</t>
  </si>
  <si>
    <t>2020_CCC_CA_REV_D-040</t>
  </si>
  <si>
    <t>2020_CCC_CA_REV_D-041</t>
  </si>
  <si>
    <t>2020_CCC_CA_REV_D-042</t>
  </si>
  <si>
    <t>2020_CCC_CA_REV_D-043</t>
  </si>
  <si>
    <t>2020_CCC_CA_REV_D-044</t>
  </si>
  <si>
    <t>2020_CCC_CA_REV_D-045</t>
  </si>
  <si>
    <t>2020_CCC_CA_REV_D-046</t>
  </si>
  <si>
    <t>2020_CCC_CA_REV_D-047</t>
  </si>
  <si>
    <t>2020_CCC_CA_REV_D-048</t>
  </si>
  <si>
    <t>2020_CCC_INS_BAL_D-049</t>
  </si>
  <si>
    <t>2020_CCC_INS_BAL_D-050</t>
  </si>
  <si>
    <t>2020_CCC_INS_EXP_D-021</t>
  </si>
  <si>
    <t>2020_CCC_INS_EXP_D-022</t>
  </si>
  <si>
    <t>2020_CCC_INS_EXP_D-023</t>
  </si>
  <si>
    <t>2020_CCC_INS_EXP_D-024</t>
  </si>
  <si>
    <t>2020_CCC_INS_EXP_D-025</t>
  </si>
  <si>
    <t>2020_CCC_INS_EXP_D-027</t>
  </si>
  <si>
    <t>2020_CCC_INS_EXP_D-028</t>
  </si>
  <si>
    <t>2020_CCC_INS_EXP_D-029</t>
  </si>
  <si>
    <t>2020_CCC_INS_EXP_D-030</t>
  </si>
  <si>
    <t>2020_CCC_INS_EXP_D-031</t>
  </si>
  <si>
    <t>2020_CCC_INS_EXP_D-032</t>
  </si>
  <si>
    <t>2020_CCC_INS_EXP_D-033</t>
  </si>
  <si>
    <t>2020_CCC_INS_EXP_D-034</t>
  </si>
  <si>
    <t>2020_CCC_INS_EXP_D-035</t>
  </si>
  <si>
    <t>2020_CCC_INS_EXP_D-036</t>
  </si>
  <si>
    <t>2020_CCC_INS_EXP_D-053</t>
  </si>
  <si>
    <t>2020_CCC_INS_REV_D-021</t>
  </si>
  <si>
    <t>2020_CCC_INS_REV_D-032</t>
  </si>
  <si>
    <t>2020_CCC_INS_REV_D-034</t>
  </si>
  <si>
    <t>2020_CCC_INS_REV_D-035</t>
  </si>
  <si>
    <t>2020_CCC_INS_REV_D-038</t>
  </si>
  <si>
    <t>2020_CCC_INS_REV_D-039</t>
  </si>
  <si>
    <t>2020_CCC_INS_REV_D-040</t>
  </si>
  <si>
    <t>2020_CCC_INS_REV_D-041</t>
  </si>
  <si>
    <t>2020_CCC_INS_REV_D-043</t>
  </si>
  <si>
    <t>2020_CCC_INS_REV_D-044</t>
  </si>
  <si>
    <t>2020_CCC_INS_REV_D-045</t>
  </si>
  <si>
    <t>2020_CCC_INS_REV_D-046</t>
  </si>
  <si>
    <t>2020_CCC_INS_REV_D-047</t>
  </si>
  <si>
    <t>2020_CCC_INS_REV_D-048</t>
  </si>
  <si>
    <t>2020_CCC_INS_REV_D-053</t>
  </si>
  <si>
    <t>2020_C-Fl_BAL_D-049</t>
  </si>
  <si>
    <t>2020_C-Fl_BAL_D-050</t>
  </si>
  <si>
    <t>2020_C-Fl_EXP_D-021</t>
  </si>
  <si>
    <t>2020_C-Fl_EXP_D-022</t>
  </si>
  <si>
    <t>2020_C-Fl_EXP_D-023</t>
  </si>
  <si>
    <t>2020_C-Fl_EXP_D-024</t>
  </si>
  <si>
    <t>2020_C-Fl_EXP_D-025</t>
  </si>
  <si>
    <t>2020_C-Fl_EXP_D-031</t>
  </si>
  <si>
    <t>2020_C-Fl_EXP_D-032</t>
  </si>
  <si>
    <t>2020_C-Fl_EXP_D-033</t>
  </si>
  <si>
    <t>2020_C-Fl_EXP_D-034</t>
  </si>
  <si>
    <t>2020_C-Fl_EXP_D-035</t>
  </si>
  <si>
    <t>2020_C-Fl_EXP_D-036</t>
  </si>
  <si>
    <t>2020_C-Fl_EXP_D-109</t>
  </si>
  <si>
    <t>2020_C-Fl_EXP_D-110</t>
  </si>
  <si>
    <t>2020_C-Fl_REV_D-021</t>
  </si>
  <si>
    <t>2020_C-Fl_REV_D-032</t>
  </si>
  <si>
    <t>2020_C-Fl_REV_D-034</t>
  </si>
  <si>
    <t>2020_C-Fl_REV_D-035</t>
  </si>
  <si>
    <t>2020_C-Fl_REV_D-038</t>
  </si>
  <si>
    <t>2020_C-Fl_REV_D-039</t>
  </si>
  <si>
    <t>2020_C-Fl_REV_D-040</t>
  </si>
  <si>
    <t>2020_C-Fl_REV_D-041</t>
  </si>
  <si>
    <t>2020_C-Fl_REV_D-046</t>
  </si>
  <si>
    <t>2020_C-Fl_REV_D-047</t>
  </si>
  <si>
    <t>2020_C-Fl_REV_D-048</t>
  </si>
  <si>
    <t>2020_C-Fl_REV_D-111</t>
  </si>
  <si>
    <t>2020_C-Fl_REV_D-112</t>
  </si>
  <si>
    <t>2020_C-G_BAL_D-049</t>
  </si>
  <si>
    <t>2020_C-G_BAL_D-050</t>
  </si>
  <si>
    <t>2020_C-G_EXP_D-021</t>
  </si>
  <si>
    <t>2020_C-G_EXP_D-022</t>
  </si>
  <si>
    <t>2020_C-G_EXP_D-023</t>
  </si>
  <si>
    <t>2020_C-G_EXP_D-024</t>
  </si>
  <si>
    <t>2020_C-G_EXP_D-025</t>
  </si>
  <si>
    <t>2020_C-G_EXP_D-031</t>
  </si>
  <si>
    <t>2020_C-G_EXP_D-032</t>
  </si>
  <si>
    <t>2020_C-G_EXP_D-033</t>
  </si>
  <si>
    <t>2020_C-G_EXP_D-034</t>
  </si>
  <si>
    <t>2020_C-G_EXP_D-035</t>
  </si>
  <si>
    <t>2020_C-G_EXP_D-036</t>
  </si>
  <si>
    <t>2020_C-G_EXP_D-109</t>
  </si>
  <si>
    <t>2020_C-G_EXP_D-110</t>
  </si>
  <si>
    <t>2020_C-G_REV_D-021</t>
  </si>
  <si>
    <t>2020_C-G_REV_D-032</t>
  </si>
  <si>
    <t>2020_C-G_REV_D-034</t>
  </si>
  <si>
    <t>2020_C-G_REV_D-035</t>
  </si>
  <si>
    <t>2020_C-G_REV_D-038</t>
  </si>
  <si>
    <t>2020_C-G_REV_D-039</t>
  </si>
  <si>
    <t>2020_C-G_REV_D-040</t>
  </si>
  <si>
    <t>2020_C-G_REV_D-041</t>
  </si>
  <si>
    <t>2020_C-G_REV_D-046</t>
  </si>
  <si>
    <t>2020_C-G_REV_D-047</t>
  </si>
  <si>
    <t>2020_C-G_REV_D-048</t>
  </si>
  <si>
    <t>2020_C-G_REV_D-111</t>
  </si>
  <si>
    <t>2020_C-G_REV_D-112</t>
  </si>
  <si>
    <t>2020_CS_CA_BAL_D-049</t>
  </si>
  <si>
    <t>2020_CS_CA_BAL_D-050</t>
  </si>
  <si>
    <t>2020_CS_CA_EXP_D-021</t>
  </si>
  <si>
    <t>2020_CS_CA_EXP_D-022</t>
  </si>
  <si>
    <t>2020_CS_CA_EXP_D-023</t>
  </si>
  <si>
    <t>2020_CS_CA_EXP_D-024</t>
  </si>
  <si>
    <t>2020_CS_CA_EXP_D-025</t>
  </si>
  <si>
    <t>2020_CS_CA_EXP_D-026</t>
  </si>
  <si>
    <t>2020_CS_CA_EXP_D-027</t>
  </si>
  <si>
    <t>2020_CS_CA_EXP_D-028</t>
  </si>
  <si>
    <t>2020_CS_CA_EXP_D-029</t>
  </si>
  <si>
    <t>2020_CS_CA_EXP_D-030</t>
  </si>
  <si>
    <t>2020_CS_CA_EXP_D-031</t>
  </si>
  <si>
    <t>2020_CS_CA_EXP_D-032</t>
  </si>
  <si>
    <t>2020_CS_CA_EXP_D-033</t>
  </si>
  <si>
    <t>2020_CS_CA_EXP_D-034</t>
  </si>
  <si>
    <t>2020_CS_CA_EXP_D-035</t>
  </si>
  <si>
    <t>2020_CS_CA_EXP_D-036</t>
  </si>
  <si>
    <t>2020_CS_CA_REV_D-021</t>
  </si>
  <si>
    <t>2020_CS_CA_REV_D-032</t>
  </si>
  <si>
    <t>2020_CS_CA_REV_D-034</t>
  </si>
  <si>
    <t>2020_CS_CA_REV_D-035</t>
  </si>
  <si>
    <t>2020_CS_CA_REV_D-038</t>
  </si>
  <si>
    <t>2020_CS_CA_REV_D-039</t>
  </si>
  <si>
    <t>2020_CS_CA_REV_D-040</t>
  </si>
  <si>
    <t>2020_CS_CA_REV_D-041</t>
  </si>
  <si>
    <t>2020_CS_CA_REV_D-042</t>
  </si>
  <si>
    <t>2020_CS_CA_REV_D-043</t>
  </si>
  <si>
    <t>2020_CS_CA_REV_D-044</t>
  </si>
  <si>
    <t>2020_CS_CA_REV_D-045</t>
  </si>
  <si>
    <t>2020_CS_CA_REV_D-046</t>
  </si>
  <si>
    <t>2020_CS_CA_REV_D-047</t>
  </si>
  <si>
    <t>2020_CS_CA_REV_D-048</t>
  </si>
  <si>
    <t>2020_CS_INS_BAL_D-049</t>
  </si>
  <si>
    <t>2020_CS_INS_BAL_D-050</t>
  </si>
  <si>
    <t>2020_CS_INS_EXP_D-021</t>
  </si>
  <si>
    <t>2020_CS_INS_EXP_D-022</t>
  </si>
  <si>
    <t>2020_CS_INS_EXP_D-023</t>
  </si>
  <si>
    <t>2020_CS_INS_EXP_D-024</t>
  </si>
  <si>
    <t>2020_CS_INS_EXP_D-025</t>
  </si>
  <si>
    <t>2020_CS_INS_EXP_D-027</t>
  </si>
  <si>
    <t>2020_CS_INS_EXP_D-028</t>
  </si>
  <si>
    <t>2020_CS_INS_EXP_D-029</t>
  </si>
  <si>
    <t>2020_CS_INS_EXP_D-030</t>
  </si>
  <si>
    <t>2020_CS_INS_EXP_D-031</t>
  </si>
  <si>
    <t>2020_CS_INS_EXP_D-032</t>
  </si>
  <si>
    <t>2020_CS_INS_EXP_D-033</t>
  </si>
  <si>
    <t>2020_CS_INS_EXP_D-034</t>
  </si>
  <si>
    <t>2020_CS_INS_EXP_D-035</t>
  </si>
  <si>
    <t>2020_CS_INS_EXP_D-036</t>
  </si>
  <si>
    <t>2020_CS_INS_EXP_D-053</t>
  </si>
  <si>
    <t>2020_CS_INS_REV_D-021</t>
  </si>
  <si>
    <t>2020_CS_INS_REV_D-032</t>
  </si>
  <si>
    <t>2020_CS_INS_REV_D-034</t>
  </si>
  <si>
    <t>2020_CS_INS_REV_D-035</t>
  </si>
  <si>
    <t>2020_CS_INS_REV_D-038</t>
  </si>
  <si>
    <t>2020_CS_INS_REV_D-039</t>
  </si>
  <si>
    <t>2020_CS_INS_REV_D-040</t>
  </si>
  <si>
    <t>2020_CS_INS_REV_D-041</t>
  </si>
  <si>
    <t>2020_CS_INS_REV_D-043</t>
  </si>
  <si>
    <t>2020_CS_INS_REV_D-044</t>
  </si>
  <si>
    <t>2020_CS_INS_REV_D-045</t>
  </si>
  <si>
    <t>2020_CS_INS_REV_D-046</t>
  </si>
  <si>
    <t>2020_CS_INS_REV_D-047</t>
  </si>
  <si>
    <t>2020_CS_INS_REV_D-048</t>
  </si>
  <si>
    <t>2020_CS_INS_REV_D-053</t>
  </si>
  <si>
    <t>2020_C-W_BAL_D-049</t>
  </si>
  <si>
    <t>2020_C-W_BAL_D-050</t>
  </si>
  <si>
    <t>2020_C-W_EXP_D-021</t>
  </si>
  <si>
    <t>2020_C-W_EXP_D-022</t>
  </si>
  <si>
    <t>2020_C-W_EXP_D-023</t>
  </si>
  <si>
    <t>2020_C-W_EXP_D-024</t>
  </si>
  <si>
    <t>2020_C-W_EXP_D-025</t>
  </si>
  <si>
    <t>2020_C-W_EXP_D-031</t>
  </si>
  <si>
    <t>2020_C-W_EXP_D-032</t>
  </si>
  <si>
    <t>2020_C-W_EXP_D-033</t>
  </si>
  <si>
    <t>2020_C-W_EXP_D-034</t>
  </si>
  <si>
    <t>2020_C-W_EXP_D-035</t>
  </si>
  <si>
    <t>2020_C-W_EXP_D-036</t>
  </si>
  <si>
    <t>2020_C-W_EXP_D-109</t>
  </si>
  <si>
    <t>2020_C-W_EXP_D-110</t>
  </si>
  <si>
    <t>2020_C-W_REV_D-021</t>
  </si>
  <si>
    <t>2020_C-W_REV_D-032</t>
  </si>
  <si>
    <t>2020_C-W_REV_D-034</t>
  </si>
  <si>
    <t>2020_C-W_REV_D-035</t>
  </si>
  <si>
    <t>2020_C-W_REV_D-038</t>
  </si>
  <si>
    <t>2020_C-W_REV_D-039</t>
  </si>
  <si>
    <t>2020_C-W_REV_D-040</t>
  </si>
  <si>
    <t>2020_C-W_REV_D-041</t>
  </si>
  <si>
    <t>2020_C-W_REV_D-046</t>
  </si>
  <si>
    <t>2020_C-W_REV_D-047</t>
  </si>
  <si>
    <t>2020_C-W_REV_D-048</t>
  </si>
  <si>
    <t>2020_C-W_REV_D-111</t>
  </si>
  <si>
    <t>2020_C-W_REV_D-112</t>
  </si>
  <si>
    <t>2020_FlC_CA_BAL_D-049</t>
  </si>
  <si>
    <t>2020_FlC_CA_BAL_D-050</t>
  </si>
  <si>
    <t>2020_FlC_CA_EXP_D-021</t>
  </si>
  <si>
    <t>2020_FlC_CA_EXP_D-022</t>
  </si>
  <si>
    <t>2020_FlC_CA_EXP_D-023</t>
  </si>
  <si>
    <t>2020_FlC_CA_EXP_D-024</t>
  </si>
  <si>
    <t>2020_FlC_CA_EXP_D-025</t>
  </si>
  <si>
    <t>2020_FlC_CA_EXP_D-026</t>
  </si>
  <si>
    <t>2020_FlC_CA_EXP_D-027</t>
  </si>
  <si>
    <t>2020_FlC_CA_EXP_D-028</t>
  </si>
  <si>
    <t>2020_FlC_CA_EXP_D-029</t>
  </si>
  <si>
    <t>2020_FlC_CA_EXP_D-030</t>
  </si>
  <si>
    <t>2020_FlC_CA_EXP_D-031</t>
  </si>
  <si>
    <t>2020_FlC_CA_EXP_D-032</t>
  </si>
  <si>
    <t>2020_FlC_CA_EXP_D-033</t>
  </si>
  <si>
    <t>2020_FlC_CA_EXP_D-034</t>
  </si>
  <si>
    <t>2020_FlC_CA_EXP_D-035</t>
  </si>
  <si>
    <t>2020_FlC_CA_EXP_D-036</t>
  </si>
  <si>
    <t>2020_FlC_CA_REV_D-021</t>
  </si>
  <si>
    <t>2020_FlC_CA_REV_D-032</t>
  </si>
  <si>
    <t>2020_FlC_CA_REV_D-034</t>
  </si>
  <si>
    <t>2020_FlC_CA_REV_D-035</t>
  </si>
  <si>
    <t>2020_FlC_CA_REV_D-038</t>
  </si>
  <si>
    <t>2020_FlC_CA_REV_D-039</t>
  </si>
  <si>
    <t>2020_FlC_CA_REV_D-040</t>
  </si>
  <si>
    <t>2020_FlC_CA_REV_D-041</t>
  </si>
  <si>
    <t>2020_FlC_CA_REV_D-042</t>
  </si>
  <si>
    <t>2020_FlC_CA_REV_D-043</t>
  </si>
  <si>
    <t>2020_FlC_CA_REV_D-044</t>
  </si>
  <si>
    <t>2020_FlC_CA_REV_D-045</t>
  </si>
  <si>
    <t>2020_FlC_CA_REV_D-046</t>
  </si>
  <si>
    <t>2020_FlC_CA_REV_D-047</t>
  </si>
  <si>
    <t>2020_FlC_CA_REV_D-048</t>
  </si>
  <si>
    <t>2020_FlC_INS_BAL_D-049</t>
  </si>
  <si>
    <t>2020_FlC_INS_BAL_D-050</t>
  </si>
  <si>
    <t>2020_FlC_INS_EXP_D-021</t>
  </si>
  <si>
    <t>2020_FlC_INS_EXP_D-022</t>
  </si>
  <si>
    <t>2020_FlC_INS_EXP_D-023</t>
  </si>
  <si>
    <t>2020_FlC_INS_EXP_D-024</t>
  </si>
  <si>
    <t>2020_FlC_INS_EXP_D-025</t>
  </si>
  <si>
    <t>2020_FlC_INS_EXP_D-027</t>
  </si>
  <si>
    <t>2020_FlC_INS_EXP_D-028</t>
  </si>
  <si>
    <t>2020_FlC_INS_EXP_D-029</t>
  </si>
  <si>
    <t>2020_FlC_INS_EXP_D-030</t>
  </si>
  <si>
    <t>2020_FlC_INS_EXP_D-031</t>
  </si>
  <si>
    <t>2020_FlC_INS_EXP_D-032</t>
  </si>
  <si>
    <t>2020_FlC_INS_EXP_D-033</t>
  </si>
  <si>
    <t>2020_FlC_INS_EXP_D-034</t>
  </si>
  <si>
    <t>2020_FlC_INS_EXP_D-035</t>
  </si>
  <si>
    <t>2020_FlC_INS_EXP_D-036</t>
  </si>
  <si>
    <t>2020_FlC_INS_EXP_D-053</t>
  </si>
  <si>
    <t>2020_FlC_INS_REV_D-021</t>
  </si>
  <si>
    <t>2020_FlC_INS_REV_D-032</t>
  </si>
  <si>
    <t>2020_FlC_INS_REV_D-034</t>
  </si>
  <si>
    <t>2020_FlC_INS_REV_D-035</t>
  </si>
  <si>
    <t>2020_FlC_INS_REV_D-038</t>
  </si>
  <si>
    <t>2020_FlC_INS_REV_D-039</t>
  </si>
  <si>
    <t>2020_FlC_INS_REV_D-040</t>
  </si>
  <si>
    <t>2020_FlC_INS_REV_D-041</t>
  </si>
  <si>
    <t>2020_FlC_INS_REV_D-043</t>
  </si>
  <si>
    <t>2020_FlC_INS_REV_D-044</t>
  </si>
  <si>
    <t>2020_FlC_INS_REV_D-045</t>
  </si>
  <si>
    <t>2020_FlC_INS_REV_D-046</t>
  </si>
  <si>
    <t>2020_FlC_INS_REV_D-047</t>
  </si>
  <si>
    <t>2020_FlC_INS_REV_D-048</t>
  </si>
  <si>
    <t>2020_FlC_INS_REV_D-053</t>
  </si>
  <si>
    <t>2020_FlCC_CA_BAL_D-049</t>
  </si>
  <si>
    <t>2020_FlCC_CA_BAL_D-050</t>
  </si>
  <si>
    <t>2020_FlCC_CA_EXP_D-021</t>
  </si>
  <si>
    <t>2020_FlCC_CA_EXP_D-022</t>
  </si>
  <si>
    <t>2020_FlCC_CA_EXP_D-023</t>
  </si>
  <si>
    <t>2020_FlCC_CA_EXP_D-024</t>
  </si>
  <si>
    <t>2020_FlCC_CA_EXP_D-025</t>
  </si>
  <si>
    <t>2020_FlCC_CA_EXP_D-026</t>
  </si>
  <si>
    <t>2020_FlCC_CA_EXP_D-027</t>
  </si>
  <si>
    <t>2020_FlCC_CA_EXP_D-028</t>
  </si>
  <si>
    <t>2020_FlCC_CA_EXP_D-029</t>
  </si>
  <si>
    <t>2020_FlCC_CA_EXP_D-030</t>
  </si>
  <si>
    <t>2020_FlCC_CA_EXP_D-031</t>
  </si>
  <si>
    <t>2020_FlCC_CA_EXP_D-032</t>
  </si>
  <si>
    <t>2020_FlCC_CA_EXP_D-033</t>
  </si>
  <si>
    <t>2020_FlCC_CA_EXP_D-034</t>
  </si>
  <si>
    <t>2020_FlCC_CA_EXP_D-035</t>
  </si>
  <si>
    <t>2020_FlCC_CA_EXP_D-036</t>
  </si>
  <si>
    <t>2020_FlCC_CA_REV_D-021</t>
  </si>
  <si>
    <t>2020_FlCC_CA_REV_D-032</t>
  </si>
  <si>
    <t>2020_FlCC_CA_REV_D-034</t>
  </si>
  <si>
    <t>2020_FlCC_CA_REV_D-035</t>
  </si>
  <si>
    <t>2020_FlCC_CA_REV_D-038</t>
  </si>
  <si>
    <t>2020_FlCC_CA_REV_D-039</t>
  </si>
  <si>
    <t>2020_FlCC_CA_REV_D-040</t>
  </si>
  <si>
    <t>2020_FlCC_CA_REV_D-041</t>
  </si>
  <si>
    <t>2020_FlCC_CA_REV_D-042</t>
  </si>
  <si>
    <t>2020_FlCC_CA_REV_D-043</t>
  </si>
  <si>
    <t>2020_FlCC_CA_REV_D-044</t>
  </si>
  <si>
    <t>2020_FlCC_CA_REV_D-045</t>
  </si>
  <si>
    <t>2020_FlCC_CA_REV_D-046</t>
  </si>
  <si>
    <t>2020_FlCC_CA_REV_D-047</t>
  </si>
  <si>
    <t>2020_FlCC_CA_REV_D-048</t>
  </si>
  <si>
    <t>2020_FlCC_INS_BAL_D-049</t>
  </si>
  <si>
    <t>2020_FlCC_INS_BAL_D-050</t>
  </si>
  <si>
    <t>2020_FlCC_INS_EXP_D-021</t>
  </si>
  <si>
    <t>2020_FlCC_INS_EXP_D-022</t>
  </si>
  <si>
    <t>2020_FlCC_INS_EXP_D-023</t>
  </si>
  <si>
    <t>2020_FlCC_INS_EXP_D-024</t>
  </si>
  <si>
    <t>2020_FlCC_INS_EXP_D-025</t>
  </si>
  <si>
    <t>2020_FlCC_INS_EXP_D-027</t>
  </si>
  <si>
    <t>2020_FlCC_INS_EXP_D-028</t>
  </si>
  <si>
    <t>2020_FlCC_INS_EXP_D-029</t>
  </si>
  <si>
    <t>2020_FlCC_INS_EXP_D-030</t>
  </si>
  <si>
    <t>2020_FlCC_INS_EXP_D-031</t>
  </si>
  <si>
    <t>2020_FlCC_INS_EXP_D-032</t>
  </si>
  <si>
    <t>2020_FlCC_INS_EXP_D-033</t>
  </si>
  <si>
    <t>2020_FlCC_INS_EXP_D-034</t>
  </si>
  <si>
    <t>2020_FlCC_INS_EXP_D-035</t>
  </si>
  <si>
    <t>2020_FlCC_INS_EXP_D-036</t>
  </si>
  <si>
    <t>2020_FlCC_INS_EXP_D-053</t>
  </si>
  <si>
    <t>2020_FlCC_INS_REV_D-021</t>
  </si>
  <si>
    <t>2020_FlCC_INS_REV_D-032</t>
  </si>
  <si>
    <t>2020_FlCC_INS_REV_D-034</t>
  </si>
  <si>
    <t>2020_FlCC_INS_REV_D-035</t>
  </si>
  <si>
    <t>2020_FlCC_INS_REV_D-038</t>
  </si>
  <si>
    <t>2020_FlCC_INS_REV_D-039</t>
  </si>
  <si>
    <t>2020_FlCC_INS_REV_D-040</t>
  </si>
  <si>
    <t>2020_FlCC_INS_REV_D-041</t>
  </si>
  <si>
    <t>2020_FlCC_INS_REV_D-043</t>
  </si>
  <si>
    <t>2020_FlCC_INS_REV_D-044</t>
  </si>
  <si>
    <t>2020_FlCC_INS_REV_D-045</t>
  </si>
  <si>
    <t>2020_FlCC_INS_REV_D-046</t>
  </si>
  <si>
    <t>2020_FlCC_INS_REV_D-047</t>
  </si>
  <si>
    <t>2020_FlCC_INS_REV_D-048</t>
  </si>
  <si>
    <t>2020_FlCC_INS_REV_D-053</t>
  </si>
  <si>
    <t>2020_FrC_CA_BAL_D-049</t>
  </si>
  <si>
    <t>2020_FrC_CA_BAL_D-050</t>
  </si>
  <si>
    <t>2020_FrC_CA_EXP_D-021</t>
  </si>
  <si>
    <t>2020_FrC_CA_EXP_D-022</t>
  </si>
  <si>
    <t>2020_FrC_CA_EXP_D-023</t>
  </si>
  <si>
    <t>2020_FrC_CA_EXP_D-024</t>
  </si>
  <si>
    <t>2020_FrC_CA_EXP_D-025</t>
  </si>
  <si>
    <t>2020_FrC_CA_EXP_D-026</t>
  </si>
  <si>
    <t>2020_FrC_CA_EXP_D-027</t>
  </si>
  <si>
    <t>2020_FrC_CA_EXP_D-028</t>
  </si>
  <si>
    <t>2020_FrC_CA_EXP_D-029</t>
  </si>
  <si>
    <t>2020_FrC_CA_EXP_D-030</t>
  </si>
  <si>
    <t>2020_FrC_CA_EXP_D-031</t>
  </si>
  <si>
    <t>2020_FrC_CA_EXP_D-032</t>
  </si>
  <si>
    <t>2020_FrC_CA_EXP_D-033</t>
  </si>
  <si>
    <t>2020_FrC_CA_EXP_D-034</t>
  </si>
  <si>
    <t>2020_FrC_CA_EXP_D-035</t>
  </si>
  <si>
    <t>2020_FrC_CA_EXP_D-036</t>
  </si>
  <si>
    <t>2020_FrC_CA_REV_D-021</t>
  </si>
  <si>
    <t>2020_FrC_CA_REV_D-032</t>
  </si>
  <si>
    <t>2020_FrC_CA_REV_D-034</t>
  </si>
  <si>
    <t>2020_FrC_CA_REV_D-035</t>
  </si>
  <si>
    <t>2020_FrC_CA_REV_D-038</t>
  </si>
  <si>
    <t>2020_FrC_CA_REV_D-039</t>
  </si>
  <si>
    <t>2020_FrC_CA_REV_D-040</t>
  </si>
  <si>
    <t>2020_FrC_CA_REV_D-041</t>
  </si>
  <si>
    <t>2020_FrC_CA_REV_D-042</t>
  </si>
  <si>
    <t>2020_FrC_CA_REV_D-043</t>
  </si>
  <si>
    <t>2020_FrC_CA_REV_D-044</t>
  </si>
  <si>
    <t>2020_FrC_CA_REV_D-045</t>
  </si>
  <si>
    <t>2020_FrC_CA_REV_D-046</t>
  </si>
  <si>
    <t>2020_FrC_CA_REV_D-047</t>
  </si>
  <si>
    <t>2020_FrC_CA_REV_D-048</t>
  </si>
  <si>
    <t>2020_FrC_INS_BAL_D-049</t>
  </si>
  <si>
    <t>2020_FrC_INS_BAL_D-050</t>
  </si>
  <si>
    <t>2020_FrC_INS_EXP_D-021</t>
  </si>
  <si>
    <t>2020_FrC_INS_EXP_D-022</t>
  </si>
  <si>
    <t>2020_FrC_INS_EXP_D-023</t>
  </si>
  <si>
    <t>2020_FrC_INS_EXP_D-024</t>
  </si>
  <si>
    <t>2020_FrC_INS_EXP_D-025</t>
  </si>
  <si>
    <t>2020_FrC_INS_EXP_D-027</t>
  </si>
  <si>
    <t>2020_FrC_INS_EXP_D-028</t>
  </si>
  <si>
    <t>2020_FrC_INS_EXP_D-029</t>
  </si>
  <si>
    <t>2020_FrC_INS_EXP_D-030</t>
  </si>
  <si>
    <t>2020_FrC_INS_EXP_D-031</t>
  </si>
  <si>
    <t>2020_FrC_INS_EXP_D-032</t>
  </si>
  <si>
    <t>2020_FrC_INS_EXP_D-033</t>
  </si>
  <si>
    <t>2020_FrC_INS_EXP_D-034</t>
  </si>
  <si>
    <t>2020_FrC_INS_EXP_D-035</t>
  </si>
  <si>
    <t>2020_FrC_INS_EXP_D-036</t>
  </si>
  <si>
    <t>2020_FrC_INS_EXP_D-053</t>
  </si>
  <si>
    <t>2020_FrC_INS_REV_D-021</t>
  </si>
  <si>
    <t>2020_FrC_INS_REV_D-032</t>
  </si>
  <si>
    <t>2020_FrC_INS_REV_D-034</t>
  </si>
  <si>
    <t>2020_FrC_INS_REV_D-035</t>
  </si>
  <si>
    <t>2020_FrC_INS_REV_D-038</t>
  </si>
  <si>
    <t>2020_FrC_INS_REV_D-039</t>
  </si>
  <si>
    <t>2020_FrC_INS_REV_D-040</t>
  </si>
  <si>
    <t>2020_FrC_INS_REV_D-041</t>
  </si>
  <si>
    <t>2020_FrC_INS_REV_D-043</t>
  </si>
  <si>
    <t>2020_FrC_INS_REV_D-044</t>
  </si>
  <si>
    <t>2020_FrC_INS_REV_D-045</t>
  </si>
  <si>
    <t>2020_FrC_INS_REV_D-046</t>
  </si>
  <si>
    <t>2020_FrC_INS_REV_D-047</t>
  </si>
  <si>
    <t>2020_FrC_INS_REV_D-048</t>
  </si>
  <si>
    <t>2020_FrC_INS_REV_D-053</t>
  </si>
  <si>
    <t>2020_FrCC_CA_BAL_D-049</t>
  </si>
  <si>
    <t>2020_FrCC_CA_BAL_D-050</t>
  </si>
  <si>
    <t>2020_FrCC_CA_EXP_D-021</t>
  </si>
  <si>
    <t>2020_FrCC_CA_EXP_D-022</t>
  </si>
  <si>
    <t>2020_FrCC_CA_EXP_D-023</t>
  </si>
  <si>
    <t>2020_FrCC_CA_EXP_D-024</t>
  </si>
  <si>
    <t>2020_FrCC_CA_EXP_D-025</t>
  </si>
  <si>
    <t>2020_FrCC_CA_EXP_D-026</t>
  </si>
  <si>
    <t>2020_FrCC_CA_EXP_D-027</t>
  </si>
  <si>
    <t>2020_FrCC_CA_EXP_D-028</t>
  </si>
  <si>
    <t>2020_FrCC_CA_EXP_D-029</t>
  </si>
  <si>
    <t>2020_FrCC_CA_EXP_D-030</t>
  </si>
  <si>
    <t>2020_FrCC_CA_EXP_D-031</t>
  </si>
  <si>
    <t>2020_FrCC_CA_EXP_D-032</t>
  </si>
  <si>
    <t>2020_FrCC_CA_EXP_D-033</t>
  </si>
  <si>
    <t>2020_FrCC_CA_EXP_D-034</t>
  </si>
  <si>
    <t>2020_FrCC_CA_EXP_D-035</t>
  </si>
  <si>
    <t>2020_FrCC_CA_EXP_D-036</t>
  </si>
  <si>
    <t>2020_FrCC_CA_REV_D-021</t>
  </si>
  <si>
    <t>2020_FrCC_CA_REV_D-032</t>
  </si>
  <si>
    <t>2020_FrCC_CA_REV_D-034</t>
  </si>
  <si>
    <t>2020_FrCC_CA_REV_D-035</t>
  </si>
  <si>
    <t>2020_FrCC_CA_REV_D-038</t>
  </si>
  <si>
    <t>2020_FrCC_CA_REV_D-039</t>
  </si>
  <si>
    <t>2020_FrCC_CA_REV_D-040</t>
  </si>
  <si>
    <t>2020_FrCC_CA_REV_D-041</t>
  </si>
  <si>
    <t>2020_FrCC_CA_REV_D-042</t>
  </si>
  <si>
    <t>2020_FrCC_CA_REV_D-043</t>
  </si>
  <si>
    <t>2020_FrCC_CA_REV_D-044</t>
  </si>
  <si>
    <t>2020_FrCC_CA_REV_D-045</t>
  </si>
  <si>
    <t>2020_FrCC_CA_REV_D-046</t>
  </si>
  <si>
    <t>2020_FrCC_CA_REV_D-047</t>
  </si>
  <si>
    <t>2020_FrCC_CA_REV_D-048</t>
  </si>
  <si>
    <t>2020_FrCC_INS_BAL_D-049</t>
  </si>
  <si>
    <t>2020_FrCC_INS_BAL_D-050</t>
  </si>
  <si>
    <t>2020_FrCC_INS_EXP_D-021</t>
  </si>
  <si>
    <t>2020_FrCC_INS_EXP_D-022</t>
  </si>
  <si>
    <t>2020_FrCC_INS_EXP_D-023</t>
  </si>
  <si>
    <t>2020_FrCC_INS_EXP_D-024</t>
  </si>
  <si>
    <t>2020_FrCC_INS_EXP_D-025</t>
  </si>
  <si>
    <t>2020_FrCC_INS_EXP_D-027</t>
  </si>
  <si>
    <t>2020_FrCC_INS_EXP_D-028</t>
  </si>
  <si>
    <t>2020_FrCC_INS_EXP_D-029</t>
  </si>
  <si>
    <t>2020_FrCC_INS_EXP_D-030</t>
  </si>
  <si>
    <t>2020_FrCC_INS_EXP_D-031</t>
  </si>
  <si>
    <t>2020_FrCC_INS_EXP_D-032</t>
  </si>
  <si>
    <t>2020_FrCC_INS_EXP_D-033</t>
  </si>
  <si>
    <t>2020_FrCC_INS_EXP_D-034</t>
  </si>
  <si>
    <t>2020_FrCC_INS_EXP_D-035</t>
  </si>
  <si>
    <t>2020_FrCC_INS_EXP_D-036</t>
  </si>
  <si>
    <t>2020_FrCC_INS_EXP_D-053</t>
  </si>
  <si>
    <t>2020_FrCC_INS_REV_D-021</t>
  </si>
  <si>
    <t>2020_FrCC_INS_REV_D-032</t>
  </si>
  <si>
    <t>2020_FrCC_INS_REV_D-034</t>
  </si>
  <si>
    <t>2020_FrCC_INS_REV_D-035</t>
  </si>
  <si>
    <t>2020_FrCC_INS_REV_D-038</t>
  </si>
  <si>
    <t>2020_FrCC_INS_REV_D-039</t>
  </si>
  <si>
    <t>2020_FrCC_INS_REV_D-040</t>
  </si>
  <si>
    <t>2020_FrCC_INS_REV_D-041</t>
  </si>
  <si>
    <t>2020_FrCC_INS_REV_D-043</t>
  </si>
  <si>
    <t>2020_FrCC_INS_REV_D-044</t>
  </si>
  <si>
    <t>2020_FrCC_INS_REV_D-045</t>
  </si>
  <si>
    <t>2020_FrCC_INS_REV_D-046</t>
  </si>
  <si>
    <t>2020_FrCC_INS_REV_D-047</t>
  </si>
  <si>
    <t>2020_FrCC_INS_REV_D-048</t>
  </si>
  <si>
    <t>2020_FrCC_INS_REV_D-053</t>
  </si>
  <si>
    <t>2020_GC_CA_BAL_D-049</t>
  </si>
  <si>
    <t>2020_GC_CA_BAL_D-050</t>
  </si>
  <si>
    <t>2020_GC_CA_EXP_D-021</t>
  </si>
  <si>
    <t>2020_GC_CA_EXP_D-022</t>
  </si>
  <si>
    <t>2020_GC_CA_EXP_D-023</t>
  </si>
  <si>
    <t>2020_GC_CA_EXP_D-024</t>
  </si>
  <si>
    <t>2020_GC_CA_EXP_D-025</t>
  </si>
  <si>
    <t>2020_GC_CA_EXP_D-026</t>
  </si>
  <si>
    <t>2020_GC_CA_EXP_D-027</t>
  </si>
  <si>
    <t>2020_GC_CA_EXP_D-028</t>
  </si>
  <si>
    <t>2020_GC_CA_EXP_D-029</t>
  </si>
  <si>
    <t>2020_GC_CA_EXP_D-030</t>
  </si>
  <si>
    <t>2020_GC_CA_EXP_D-031</t>
  </si>
  <si>
    <t>2020_GC_CA_EXP_D-032</t>
  </si>
  <si>
    <t>2020_GC_CA_EXP_D-033</t>
  </si>
  <si>
    <t>2020_GC_CA_EXP_D-034</t>
  </si>
  <si>
    <t>2020_GC_CA_EXP_D-035</t>
  </si>
  <si>
    <t>2020_GC_CA_EXP_D-036</t>
  </si>
  <si>
    <t>2020_GC_CA_REV_D-021</t>
  </si>
  <si>
    <t>2020_GC_CA_REV_D-032</t>
  </si>
  <si>
    <t>2020_GC_CA_REV_D-034</t>
  </si>
  <si>
    <t>2020_GC_CA_REV_D-035</t>
  </si>
  <si>
    <t>2020_GC_CA_REV_D-038</t>
  </si>
  <si>
    <t>2020_GC_CA_REV_D-039</t>
  </si>
  <si>
    <t>2020_GC_CA_REV_D-040</t>
  </si>
  <si>
    <t>2020_GC_CA_REV_D-041</t>
  </si>
  <si>
    <t>2020_GC_CA_REV_D-042</t>
  </si>
  <si>
    <t>2020_GC_CA_REV_D-043</t>
  </si>
  <si>
    <t>2020_GC_CA_REV_D-044</t>
  </si>
  <si>
    <t>2020_GC_CA_REV_D-045</t>
  </si>
  <si>
    <t>2020_GC_CA_REV_D-046</t>
  </si>
  <si>
    <t>2020_GC_CA_REV_D-047</t>
  </si>
  <si>
    <t>2020_GC_CA_REV_D-048</t>
  </si>
  <si>
    <t>2020_GC_INS_BAL_D-049</t>
  </si>
  <si>
    <t>2020_GC_INS_BAL_D-050</t>
  </si>
  <si>
    <t>2020_GC_INS_EXP_D-021</t>
  </si>
  <si>
    <t>2020_GC_INS_EXP_D-022</t>
  </si>
  <si>
    <t>2020_GC_INS_EXP_D-023</t>
  </si>
  <si>
    <t>2020_GC_INS_EXP_D-024</t>
  </si>
  <si>
    <t>2020_GC_INS_EXP_D-025</t>
  </si>
  <si>
    <t>2020_GC_INS_EXP_D-027</t>
  </si>
  <si>
    <t>2020_GC_INS_EXP_D-028</t>
  </si>
  <si>
    <t>2020_GC_INS_EXP_D-029</t>
  </si>
  <si>
    <t>2020_GC_INS_EXP_D-030</t>
  </si>
  <si>
    <t>2020_GC_INS_EXP_D-031</t>
  </si>
  <si>
    <t>2020_GC_INS_EXP_D-032</t>
  </si>
  <si>
    <t>2020_GC_INS_EXP_D-033</t>
  </si>
  <si>
    <t>2020_GC_INS_EXP_D-034</t>
  </si>
  <si>
    <t>2020_GC_INS_EXP_D-035</t>
  </si>
  <si>
    <t>2020_GC_INS_EXP_D-036</t>
  </si>
  <si>
    <t>2020_GC_INS_EXP_D-053</t>
  </si>
  <si>
    <t>2020_GC_INS_REV_D-021</t>
  </si>
  <si>
    <t>2020_GC_INS_REV_D-032</t>
  </si>
  <si>
    <t>2020_GC_INS_REV_D-034</t>
  </si>
  <si>
    <t>2020_GC_INS_REV_D-035</t>
  </si>
  <si>
    <t>2020_GC_INS_REV_D-038</t>
  </si>
  <si>
    <t>2020_GC_INS_REV_D-039</t>
  </si>
  <si>
    <t>2020_GC_INS_REV_D-040</t>
  </si>
  <si>
    <t>2020_GC_INS_REV_D-041</t>
  </si>
  <si>
    <t>2020_GC_INS_REV_D-043</t>
  </si>
  <si>
    <t>2020_GC_INS_REV_D-044</t>
  </si>
  <si>
    <t>2020_GC_INS_REV_D-045</t>
  </si>
  <si>
    <t>2020_GC_INS_REV_D-046</t>
  </si>
  <si>
    <t>2020_GC_INS_REV_D-047</t>
  </si>
  <si>
    <t>2020_GC_INS_REV_D-048</t>
  </si>
  <si>
    <t>2020_GC_INS_REV_D-053</t>
  </si>
  <si>
    <t>2020_P-Fl_BAL_D-049</t>
  </si>
  <si>
    <t>2020_P-Fl_BAL_D-050</t>
  </si>
  <si>
    <t>2020_P-Fl_EXP_D-021</t>
  </si>
  <si>
    <t>2020_P-Fl_EXP_D-022</t>
  </si>
  <si>
    <t>2020_P-Fl_EXP_D-023</t>
  </si>
  <si>
    <t>2020_P-Fl_EXP_D-024</t>
  </si>
  <si>
    <t>2020_P-Fl_EXP_D-025</t>
  </si>
  <si>
    <t>2020_P-Fl_EXP_D-031</t>
  </si>
  <si>
    <t>2020_P-Fl_EXP_D-032</t>
  </si>
  <si>
    <t>2020_P-Fl_EXP_D-033</t>
  </si>
  <si>
    <t>2020_P-Fl_EXP_D-034</t>
  </si>
  <si>
    <t>2020_P-Fl_EXP_D-035</t>
  </si>
  <si>
    <t>2020_P-Fl_EXP_D-036</t>
  </si>
  <si>
    <t>2020_P-Fl_EXP_D-109</t>
  </si>
  <si>
    <t>2020_P-Fl_EXP_D-110</t>
  </si>
  <si>
    <t>2020_P-Fl_REV_D-021</t>
  </si>
  <si>
    <t>2020_P-Fl_REV_D-032</t>
  </si>
  <si>
    <t>2020_P-Fl_REV_D-034</t>
  </si>
  <si>
    <t>2020_P-Fl_REV_D-035</t>
  </si>
  <si>
    <t>2020_P-Fl_REV_D-038</t>
  </si>
  <si>
    <t>2020_P-Fl_REV_D-039</t>
  </si>
  <si>
    <t>2020_P-Fl_REV_D-040</t>
  </si>
  <si>
    <t>2020_P-Fl_REV_D-041</t>
  </si>
  <si>
    <t>2020_P-Fl_REV_D-046</t>
  </si>
  <si>
    <t>2020_P-Fl_REV_D-047</t>
  </si>
  <si>
    <t>2020_P-Fl_REV_D-048</t>
  </si>
  <si>
    <t>2020_P-Fl_REV_D-111</t>
  </si>
  <si>
    <t>2020_P-Fl_REV_D-112</t>
  </si>
  <si>
    <t>2020_PSWC-B_BAL_D-049</t>
  </si>
  <si>
    <t>2020_PSWC-B_BAL_D-050</t>
  </si>
  <si>
    <t>2020_PSWC-B_EXP_D-021</t>
  </si>
  <si>
    <t>2020_PSWC-B_EXP_D-022</t>
  </si>
  <si>
    <t>2020_PSWC-B_EXP_D-023</t>
  </si>
  <si>
    <t>2020_PSWC-B_EXP_D-024</t>
  </si>
  <si>
    <t>2020_PSWC-B_EXP_D-025</t>
  </si>
  <si>
    <t>2020_PSWC-B_EXP_D-031</t>
  </si>
  <si>
    <t>2020_PSWC-B_EXP_D-032</t>
  </si>
  <si>
    <t>2020_PSWC-B_EXP_D-033</t>
  </si>
  <si>
    <t>2020_PSWC-B_EXP_D-034</t>
  </si>
  <si>
    <t>2020_PSWC-B_EXP_D-035</t>
  </si>
  <si>
    <t>2020_PSWC-B_EXP_D-036</t>
  </si>
  <si>
    <t>2020_PSWC-B_EXP_D-109</t>
  </si>
  <si>
    <t>2020_PSWC-B_EXP_D-110</t>
  </si>
  <si>
    <t>2020_PSWC-B_REV_D-021</t>
  </si>
  <si>
    <t>2020_PSWC-B_REV_D-032</t>
  </si>
  <si>
    <t>2020_PSWC-B_REV_D-034</t>
  </si>
  <si>
    <t>2020_PSWC-B_REV_D-035</t>
  </si>
  <si>
    <t>2020_PSWC-B_REV_D-038</t>
  </si>
  <si>
    <t>2020_PSWC-B_REV_D-039</t>
  </si>
  <si>
    <t>2020_PSWC-B_REV_D-040</t>
  </si>
  <si>
    <t>2020_PSWC-B_REV_D-041</t>
  </si>
  <si>
    <t>2020_PSWC-B_REV_D-046</t>
  </si>
  <si>
    <t>2020_PSWC-B_REV_D-047</t>
  </si>
  <si>
    <t>2020_PSWC-B_REV_D-048</t>
  </si>
  <si>
    <t>2020_PSWC-B_REV_D-111</t>
  </si>
  <si>
    <t>2020_PSWC-B_REV_D-112</t>
  </si>
  <si>
    <t>2020_PSWC-Fl_BAL_D-049</t>
  </si>
  <si>
    <t>2020_PSWC-Fl_BAL_D-050</t>
  </si>
  <si>
    <t>2020_PSWC-Fl_EXP_D-021</t>
  </si>
  <si>
    <t>2020_PSWC-Fl_EXP_D-022</t>
  </si>
  <si>
    <t>2020_PSWC-Fl_EXP_D-023</t>
  </si>
  <si>
    <t>2020_PSWC-Fl_EXP_D-024</t>
  </si>
  <si>
    <t>2020_PSWC-Fl_EXP_D-025</t>
  </si>
  <si>
    <t>2020_PSWC-Fl_EXP_D-031</t>
  </si>
  <si>
    <t>2020_PSWC-Fl_EXP_D-032</t>
  </si>
  <si>
    <t>2020_PSWC-Fl_EXP_D-033</t>
  </si>
  <si>
    <t>2020_PSWC-Fl_EXP_D-034</t>
  </si>
  <si>
    <t>2020_PSWC-Fl_EXP_D-035</t>
  </si>
  <si>
    <t>2020_PSWC-Fl_EXP_D-036</t>
  </si>
  <si>
    <t>2020_PSWC-Fl_EXP_D-109</t>
  </si>
  <si>
    <t>2020_PSWC-Fl_EXP_D-110</t>
  </si>
  <si>
    <t>2020_PSWC-Fl_REV_D-021</t>
  </si>
  <si>
    <t>2020_PSWC-Fl_REV_D-032</t>
  </si>
  <si>
    <t>2020_PSWC-Fl_REV_D-034</t>
  </si>
  <si>
    <t>2020_PSWC-Fl_REV_D-035</t>
  </si>
  <si>
    <t>2020_PSWC-Fl_REV_D-038</t>
  </si>
  <si>
    <t>2020_PSWC-Fl_REV_D-039</t>
  </si>
  <si>
    <t>2020_PSWC-Fl_REV_D-040</t>
  </si>
  <si>
    <t>2020_PSWC-Fl_REV_D-041</t>
  </si>
  <si>
    <t>2020_PSWC-Fl_REV_D-046</t>
  </si>
  <si>
    <t>2020_PSWC-Fl_REV_D-047</t>
  </si>
  <si>
    <t>2020_PSWC-Fl_REV_D-048</t>
  </si>
  <si>
    <t>2020_PSWC-Fl_REV_D-111</t>
  </si>
  <si>
    <t>2020_PSWC-Fl_REV_D-112</t>
  </si>
  <si>
    <t>2020_PSWC-G_BAL_D-049</t>
  </si>
  <si>
    <t>2020_PSWC-G_BAL_D-050</t>
  </si>
  <si>
    <t>2020_PSWC-G_EXP_D-021</t>
  </si>
  <si>
    <t>2020_PSWC-G_EXP_D-022</t>
  </si>
  <si>
    <t>2020_PSWC-G_EXP_D-023</t>
  </si>
  <si>
    <t>2020_PSWC-G_EXP_D-024</t>
  </si>
  <si>
    <t>2020_PSWC-G_EXP_D-025</t>
  </si>
  <si>
    <t>2020_PSWC-G_EXP_D-031</t>
  </si>
  <si>
    <t>2020_PSWC-G_EXP_D-032</t>
  </si>
  <si>
    <t>2020_PSWC-G_EXP_D-033</t>
  </si>
  <si>
    <t>2020_PSWC-G_EXP_D-034</t>
  </si>
  <si>
    <t>2020_PSWC-G_EXP_D-035</t>
  </si>
  <si>
    <t>2020_PSWC-G_EXP_D-036</t>
  </si>
  <si>
    <t>2020_PSWC-G_EXP_D-109</t>
  </si>
  <si>
    <t>2020_PSWC-G_EXP_D-110</t>
  </si>
  <si>
    <t>2020_PSWC-G_REV_D-021</t>
  </si>
  <si>
    <t>2020_PSWC-G_REV_D-032</t>
  </si>
  <si>
    <t>2020_PSWC-G_REV_D-034</t>
  </si>
  <si>
    <t>2020_PSWC-G_REV_D-035</t>
  </si>
  <si>
    <t>2020_PSWC-G_REV_D-038</t>
  </si>
  <si>
    <t>2020_PSWC-G_REV_D-039</t>
  </si>
  <si>
    <t>2020_PSWC-G_REV_D-040</t>
  </si>
  <si>
    <t>2020_PSWC-G_REV_D-041</t>
  </si>
  <si>
    <t>2020_PSWC-G_REV_D-046</t>
  </si>
  <si>
    <t>2020_PSWC-G_REV_D-047</t>
  </si>
  <si>
    <t>2020_PSWC-G_REV_D-048</t>
  </si>
  <si>
    <t>2020_PSWC-G_REV_D-111</t>
  </si>
  <si>
    <t>2020_PSWC-G_REV_D-112</t>
  </si>
  <si>
    <t>2020_PSWC-W_BAL_D-049</t>
  </si>
  <si>
    <t>2020_PSWC-W_BAL_D-050</t>
  </si>
  <si>
    <t>2020_PSWC-W_EXP_D-021</t>
  </si>
  <si>
    <t>2020_PSWC-W_EXP_D-022</t>
  </si>
  <si>
    <t>2020_PSWC-W_EXP_D-023</t>
  </si>
  <si>
    <t>2020_PSWC-W_EXP_D-024</t>
  </si>
  <si>
    <t>2020_PSWC-W_EXP_D-025</t>
  </si>
  <si>
    <t>2020_PSWC-W_EXP_D-031</t>
  </si>
  <si>
    <t>2020_PSWC-W_EXP_D-032</t>
  </si>
  <si>
    <t>2020_PSWC-W_EXP_D-033</t>
  </si>
  <si>
    <t>2020_PSWC-W_EXP_D-034</t>
  </si>
  <si>
    <t>2020_PSWC-W_EXP_D-035</t>
  </si>
  <si>
    <t>2020_PSWC-W_EXP_D-036</t>
  </si>
  <si>
    <t>2020_PSWC-W_EXP_D-109</t>
  </si>
  <si>
    <t>2020_PSWC-W_EXP_D-110</t>
  </si>
  <si>
    <t>2020_PSWC-W_REV_D-021</t>
  </si>
  <si>
    <t>2020_PSWC-W_REV_D-032</t>
  </si>
  <si>
    <t>2020_PSWC-W_REV_D-034</t>
  </si>
  <si>
    <t>2020_PSWC-W_REV_D-035</t>
  </si>
  <si>
    <t>2020_PSWC-W_REV_D-038</t>
  </si>
  <si>
    <t>2020_PSWC-W_REV_D-039</t>
  </si>
  <si>
    <t>2020_PSWC-W_REV_D-040</t>
  </si>
  <si>
    <t>2020_PSWC-W_REV_D-041</t>
  </si>
  <si>
    <t>2020_PSWC-W_REV_D-046</t>
  </si>
  <si>
    <t>2020_PSWC-W_REV_D-047</t>
  </si>
  <si>
    <t>2020_PSWC-W_REV_D-048</t>
  </si>
  <si>
    <t>2020_PSWC-W_REV_D-111</t>
  </si>
  <si>
    <t>2020_PSWC-W_REV_D-112</t>
  </si>
  <si>
    <t>2020_P-W_BAL_D-049</t>
  </si>
  <si>
    <t>2020_P-W_BAL_D-050</t>
  </si>
  <si>
    <t>2020_P-W_EXP_D-021</t>
  </si>
  <si>
    <t>2020_P-W_EXP_D-022</t>
  </si>
  <si>
    <t>2020_P-W_EXP_D-023</t>
  </si>
  <si>
    <t>2020_P-W_EXP_D-024</t>
  </si>
  <si>
    <t>2020_P-W_EXP_D-025</t>
  </si>
  <si>
    <t>2020_P-W_EXP_D-031</t>
  </si>
  <si>
    <t>2020_P-W_EXP_D-032</t>
  </si>
  <si>
    <t>2020_P-W_EXP_D-033</t>
  </si>
  <si>
    <t>2020_P-W_EXP_D-034</t>
  </si>
  <si>
    <t>2020_P-W_EXP_D-035</t>
  </si>
  <si>
    <t>2020_P-W_EXP_D-036</t>
  </si>
  <si>
    <t>2020_P-W_EXP_D-109</t>
  </si>
  <si>
    <t>2020_P-W_EXP_D-110</t>
  </si>
  <si>
    <t>2020_P-W_REV_D-021</t>
  </si>
  <si>
    <t>2020_P-W_REV_D-032</t>
  </si>
  <si>
    <t>2020_P-W_REV_D-034</t>
  </si>
  <si>
    <t>2020_P-W_REV_D-035</t>
  </si>
  <si>
    <t>2020_P-W_REV_D-038</t>
  </si>
  <si>
    <t>2020_P-W_REV_D-039</t>
  </si>
  <si>
    <t>2020_P-W_REV_D-040</t>
  </si>
  <si>
    <t>2020_P-W_REV_D-041</t>
  </si>
  <si>
    <t>2020_P-W_REV_D-046</t>
  </si>
  <si>
    <t>2020_P-W_REV_D-047</t>
  </si>
  <si>
    <t>2020_P-W_REV_D-048</t>
  </si>
  <si>
    <t>2020_P-W_REV_D-111</t>
  </si>
  <si>
    <t>2020_P-W_REV_D-112</t>
  </si>
  <si>
    <t>2020_PZ_BAL_D-049</t>
  </si>
  <si>
    <t>2020_PZ_BAL_D-050</t>
  </si>
  <si>
    <t>2020_PZ_EXP_D-021</t>
  </si>
  <si>
    <t>2020_PZ_EXP_D-022</t>
  </si>
  <si>
    <t>2020_PZ_EXP_D-023</t>
  </si>
  <si>
    <t>2020_PZ_EXP_D-024</t>
  </si>
  <si>
    <t>2020_PZ_EXP_D-025</t>
  </si>
  <si>
    <t>2020_PZ_EXP_D-031</t>
  </si>
  <si>
    <t>2020_PZ_EXP_D-032</t>
  </si>
  <si>
    <t>2020_PZ_EXP_D-033</t>
  </si>
  <si>
    <t>2020_PZ_EXP_D-034</t>
  </si>
  <si>
    <t>2020_PZ_EXP_D-035</t>
  </si>
  <si>
    <t>2020_PZ_EXP_D-036</t>
  </si>
  <si>
    <t>2020_PZ_EXP_D-109</t>
  </si>
  <si>
    <t>2020_PZ_EXP_D-110</t>
  </si>
  <si>
    <t>2020_PZ_REV_D-021</t>
  </si>
  <si>
    <t>2020_PZ_REV_D-032</t>
  </si>
  <si>
    <t>2020_PZ_REV_D-034</t>
  </si>
  <si>
    <t>2020_PZ_REV_D-035</t>
  </si>
  <si>
    <t>2020_PZ_REV_D-038</t>
  </si>
  <si>
    <t>2020_PZ_REV_D-039</t>
  </si>
  <si>
    <t>2020_PZ_REV_D-040</t>
  </si>
  <si>
    <t>2020_PZ_REV_D-041</t>
  </si>
  <si>
    <t>2020_PZ_REV_D-046</t>
  </si>
  <si>
    <t>2020_PZ_REV_D-047</t>
  </si>
  <si>
    <t>2020_PZ_REV_D-048</t>
  </si>
  <si>
    <t>2020_PZ_REV_D-111</t>
  </si>
  <si>
    <t>2020_PZ_REV_D-112</t>
  </si>
  <si>
    <t>2020_RZ_BAL_D-049</t>
  </si>
  <si>
    <t>2020_RZ_BAL_D-050</t>
  </si>
  <si>
    <t>2020_RZ_EXP_D-021</t>
  </si>
  <si>
    <t>2020_RZ_EXP_D-022</t>
  </si>
  <si>
    <t>2020_RZ_EXP_D-023</t>
  </si>
  <si>
    <t>2020_RZ_EXP_D-024</t>
  </si>
  <si>
    <t>2020_RZ_EXP_D-025</t>
  </si>
  <si>
    <t>2020_RZ_EXP_D-031</t>
  </si>
  <si>
    <t>2020_RZ_EXP_D-032</t>
  </si>
  <si>
    <t>2020_RZ_EXP_D-033</t>
  </si>
  <si>
    <t>2020_RZ_EXP_D-034</t>
  </si>
  <si>
    <t>2020_RZ_EXP_D-035</t>
  </si>
  <si>
    <t>2020_RZ_EXP_D-036</t>
  </si>
  <si>
    <t>2020_RZ_EXP_D-109</t>
  </si>
  <si>
    <t>2020_RZ_EXP_D-110</t>
  </si>
  <si>
    <t>2020_RZ_REV_D-021</t>
  </si>
  <si>
    <t>2020_RZ_REV_D-032</t>
  </si>
  <si>
    <t>2020_RZ_REV_D-034</t>
  </si>
  <si>
    <t>2020_RZ_REV_D-035</t>
  </si>
  <si>
    <t>2020_RZ_REV_D-038</t>
  </si>
  <si>
    <t>2020_RZ_REV_D-039</t>
  </si>
  <si>
    <t>2020_RZ_REV_D-040</t>
  </si>
  <si>
    <t>2020_RZ_REV_D-041</t>
  </si>
  <si>
    <t>2020_RZ_REV_D-046</t>
  </si>
  <si>
    <t>2020_RZ_REV_D-047</t>
  </si>
  <si>
    <t>2020_RZ_REV_D-048</t>
  </si>
  <si>
    <t>2020_RZ_REV_D-111</t>
  </si>
  <si>
    <t>2020_RZ_REV_D-112</t>
  </si>
  <si>
    <t>2020_SS_FL_BAL_D-050</t>
  </si>
  <si>
    <t>2020_SS_FL_EXP_D-021</t>
  </si>
  <si>
    <t>2020_SS_FL_EXP_D-024</t>
  </si>
  <si>
    <t>2020_SS_FL_EXP_D-036</t>
  </si>
  <si>
    <t>2020_SS_FL_EXP_D-056</t>
  </si>
  <si>
    <t>2020_SS_FL_EXP_D-057</t>
  </si>
  <si>
    <t>2020_SS_FL_EXP_D-066</t>
  </si>
  <si>
    <t>2020_SS_FL_EXP_D-067</t>
  </si>
  <si>
    <t>2020_SS_FL_EXP_D-068</t>
  </si>
  <si>
    <t>2020_SS_FL_EXP_D-069</t>
  </si>
  <si>
    <t>2020_SS_FL_EXP_D-070</t>
  </si>
  <si>
    <t>2020_SS_FL_EXP_D-071</t>
  </si>
  <si>
    <t>2020_SS_FL_EXP_D-074</t>
  </si>
  <si>
    <t>2020_SS_FL_EXP_D-083</t>
  </si>
  <si>
    <t>2020_SS_FL_EXP_D-085</t>
  </si>
  <si>
    <t>2020_SS_FL_EXP_D-086</t>
  </si>
  <si>
    <t>2020_SS_FL_EXP_D-089</t>
  </si>
  <si>
    <t>2020_SS_FL_EXP_D-090</t>
  </si>
  <si>
    <t>2020_SS_FL_REV_D-021</t>
  </si>
  <si>
    <t>2020_SS_FL_REV_D-048</t>
  </si>
  <si>
    <t>2020_SS_FL_REV_D-068</t>
  </si>
  <si>
    <t>2020_SS_FL_REV_D-069</t>
  </si>
  <si>
    <t>2020_SS_FL_REV_D-074</t>
  </si>
  <si>
    <t>2020_SS_FL_REV_D-075</t>
  </si>
  <si>
    <t>2020_SS_FL_REV_D-077</t>
  </si>
  <si>
    <t>2020_SS_FL_REV_D-078</t>
  </si>
  <si>
    <t>2020_SS_FL_REV_D-080</t>
  </si>
  <si>
    <t>2020_SS_FL_REV_D-081</t>
  </si>
  <si>
    <t>2020_SS_FL_REV_D-089</t>
  </si>
  <si>
    <t>2020_SS_FL_REV_D-090</t>
  </si>
  <si>
    <t>2020_SS_FL_REV_D-120</t>
  </si>
  <si>
    <t>2020_SS_FL_REV_D-121</t>
  </si>
  <si>
    <t>2020_SS_FL_REV_D-122</t>
  </si>
  <si>
    <t>2020_SS_HC_BAL_D-050</t>
  </si>
  <si>
    <t>2020_SS_HC_EXP_D-021</t>
  </si>
  <si>
    <t>2020_SS_HC_EXP_D-024</t>
  </si>
  <si>
    <t>2020_SS_HC_EXP_D-036</t>
  </si>
  <si>
    <t>2020_SS_HC_EXP_D-056</t>
  </si>
  <si>
    <t>2020_SS_HC_EXP_D-066</t>
  </si>
  <si>
    <t>2020_SS_HC_EXP_D-067</t>
  </si>
  <si>
    <t>2020_SS_HC_EXP_D-068</t>
  </si>
  <si>
    <t>2020_SS_HC_EXP_D-071</t>
  </si>
  <si>
    <t>2020_SS_HC_EXP_D-092</t>
  </si>
  <si>
    <t>2020_SS_HC_EXP_D-093</t>
  </si>
  <si>
    <t>2020_SS_HC_EXP_D-094</t>
  </si>
  <si>
    <t>2020_SS_HC_EXP_D-095</t>
  </si>
  <si>
    <t>2020_SS_HC_EXP_D-096</t>
  </si>
  <si>
    <t>2020_SS_HC_REV_D-021</t>
  </si>
  <si>
    <t>2020_SS_HC_REV_D-048</t>
  </si>
  <si>
    <t>2020_SS_HC_REV_D-068</t>
  </si>
  <si>
    <t>2020_SS_HC_REV_D-075</t>
  </si>
  <si>
    <t>2020_SS_HC_REV_D-077</t>
  </si>
  <si>
    <t>2020_SS_HC_REV_D-078</t>
  </si>
  <si>
    <t>2020_SS_HC_REV_D-080</t>
  </si>
  <si>
    <t>2020_SS_HC_REV_D-081</t>
  </si>
  <si>
    <t>2020_SS_HC_REV_D-094</t>
  </si>
  <si>
    <t>2020_SS_HC_REV_D-095</t>
  </si>
  <si>
    <t>2020_SS_HC_REV_D-096</t>
  </si>
  <si>
    <t>2020_SS_HC_REV_D-098</t>
  </si>
  <si>
    <t>2020_SS_HC_REV_D-120</t>
  </si>
  <si>
    <t>2020_SS_HC_REV_D-121</t>
  </si>
  <si>
    <t>2020_SS_HC_REV_D-122</t>
  </si>
  <si>
    <t>2020_SS_HC_REV_D-129</t>
  </si>
  <si>
    <t>2020_SS_OM_BAL_D-050</t>
  </si>
  <si>
    <t>2020_SS_OM_EXP_D-021</t>
  </si>
  <si>
    <t>2020_SS_OM_EXP_D-024</t>
  </si>
  <si>
    <t>2020_SS_OM_EXP_D-036</t>
  </si>
  <si>
    <t>2020_SS_OM_EXP_D-056</t>
  </si>
  <si>
    <t>2020_SS_OM_EXP_D-066</t>
  </si>
  <si>
    <t>2020_SS_OM_EXP_D-067</t>
  </si>
  <si>
    <t>2020_SS_OM_EXP_D-068</t>
  </si>
  <si>
    <t>2020_SS_OM_EXP_D-071</t>
  </si>
  <si>
    <t>2020_SS_OM_EXP_D-074</t>
  </si>
  <si>
    <t>2020_SS_OM_EXP_D-150</t>
  </si>
  <si>
    <t>2020_SS_OM_EXP_D-151</t>
  </si>
  <si>
    <t>2020_SS_OM_EXP_D-152</t>
  </si>
  <si>
    <t>2020_SS_OM_EXP_D-153</t>
  </si>
  <si>
    <t>2020_SS_OM_EXP_D-154</t>
  </si>
  <si>
    <t>2020_SS_OM_EXP_D-155</t>
  </si>
  <si>
    <t>2020_SS_OM_EXP_D-156</t>
  </si>
  <si>
    <t>2020_SS_OM_REV_D-021</t>
  </si>
  <si>
    <t>2020_SS_OM_REV_D-048</t>
  </si>
  <si>
    <t>2020_SS_OM_REV_D-068</t>
  </si>
  <si>
    <t>2020_SS_OM_REV_D-074</t>
  </si>
  <si>
    <t>2020_SS_OM_REV_D-075</t>
  </si>
  <si>
    <t>2020_SS_OM_REV_D-077</t>
  </si>
  <si>
    <t>2020_SS_OM_REV_D-078</t>
  </si>
  <si>
    <t>2020_SS_OM_REV_D-080</t>
  </si>
  <si>
    <t>2020_SS_OM_REV_D-081</t>
  </si>
  <si>
    <t>2020_SS_OM_REV_D-120</t>
  </si>
  <si>
    <t>2020_SS_PE_BAL_D-050</t>
  </si>
  <si>
    <t>2020_SS_PE_EXP_D-021</t>
  </si>
  <si>
    <t>2020_SS_PE_EXP_D-024</t>
  </si>
  <si>
    <t>2020_SS_PE_EXP_D-036</t>
  </si>
  <si>
    <t>2020_SS_PE_EXP_D-056</t>
  </si>
  <si>
    <t>2020_SS_PE_EXP_D-066</t>
  </si>
  <si>
    <t>2020_SS_PE_EXP_D-067</t>
  </si>
  <si>
    <t>2020_SS_PE_EXP_D-068</t>
  </si>
  <si>
    <t>2020_SS_PE_EXP_D-071</t>
  </si>
  <si>
    <t>2020_SS_PE_EXP_D-074</t>
  </si>
  <si>
    <t>2020_SS_PE_EXP_D-133</t>
  </si>
  <si>
    <t>2020_SS_PE_EXP_D-134</t>
  </si>
  <si>
    <t>2020_SS_PE_EXP_D-135</t>
  </si>
  <si>
    <t>2020_SS_PE_EXP_D-136</t>
  </si>
  <si>
    <t>2020_SS_PE_EXP_D-137</t>
  </si>
  <si>
    <t>2020_SS_PE_EXP_D-138</t>
  </si>
  <si>
    <t>2020_SS_PE_EXP_D-139</t>
  </si>
  <si>
    <t>2020_SS_PE_EXP_D-140</t>
  </si>
  <si>
    <t>2020_SS_PE_EXP_D-141</t>
  </si>
  <si>
    <t>2020_SS_PE_EXP_D-142</t>
  </si>
  <si>
    <t>2020_SS_PE_EXP_D-143</t>
  </si>
  <si>
    <t>2020_SS_PE_EXP_D-144</t>
  </si>
  <si>
    <t>2020_SS_PE_EXP_D-145</t>
  </si>
  <si>
    <t>2020_SS_PE_EXP_D-146</t>
  </si>
  <si>
    <t>2020_SS_PE_REV_D-021</t>
  </si>
  <si>
    <t>2020_SS_PE_REV_D-048</t>
  </si>
  <si>
    <t>2020_SS_PE_REV_D-068</t>
  </si>
  <si>
    <t>2020_SS_PE_REV_D-074</t>
  </si>
  <si>
    <t>2020_SS_PE_REV_D-075</t>
  </si>
  <si>
    <t>2020_SS_PE_REV_D-077</t>
  </si>
  <si>
    <t>2020_SS_PE_REV_D-078</t>
  </si>
  <si>
    <t>2020_SS_PE_REV_D-080</t>
  </si>
  <si>
    <t>2020_SS_PE_REV_D-081</t>
  </si>
  <si>
    <t>2020_SS_PE_REV_D-120</t>
  </si>
  <si>
    <t>2020_SS_PE_REV_D-121</t>
  </si>
  <si>
    <t>2020_SS_PE_REV_D-122</t>
  </si>
  <si>
    <t>2020_SS_PE_REV_D-145</t>
  </si>
  <si>
    <t>2020_SS_PE_REV_D-146</t>
  </si>
  <si>
    <t>2020_SS_PE_REV_D-147</t>
  </si>
  <si>
    <t>2020_SS_PE_REV_D-148</t>
  </si>
  <si>
    <t>2020_SS_PE_REV_D-149</t>
  </si>
  <si>
    <t>2020_SS_WO_BAL_D-050</t>
  </si>
  <si>
    <t>2020_SS_WO_EXP_D-021</t>
  </si>
  <si>
    <t>2020_SS_WO_EXP_D-024</t>
  </si>
  <si>
    <t>2020_SS_WO_EXP_D-036</t>
  </si>
  <si>
    <t>2020_SS_WO_EXP_D-056</t>
  </si>
  <si>
    <t>2020_SS_WO_EXP_D-057</t>
  </si>
  <si>
    <t>2020_SS_WO_EXP_D-058</t>
  </si>
  <si>
    <t>2020_SS_WO_EXP_D-060</t>
  </si>
  <si>
    <t>2020_SS_WO_EXP_D-061</t>
  </si>
  <si>
    <t>2020_SS_WO_EXP_D-062</t>
  </si>
  <si>
    <t>2020_SS_WO_EXP_D-063</t>
  </si>
  <si>
    <t>2020_SS_WO_EXP_D-066</t>
  </si>
  <si>
    <t>2020_SS_WO_EXP_D-067</t>
  </si>
  <si>
    <t>2020_SS_WO_EXP_D-068</t>
  </si>
  <si>
    <t>2020_SS_WO_EXP_D-069</t>
  </si>
  <si>
    <t>2020_SS_WO_EXP_D-070</t>
  </si>
  <si>
    <t>2020_SS_WO_EXP_D-071</t>
  </si>
  <si>
    <t>2020_SS_WO_EXP_D-072</t>
  </si>
  <si>
    <t>2020_SS_WO_EXP_D-073</t>
  </si>
  <si>
    <t>2020_SS_WO_EXP_D-074</t>
  </si>
  <si>
    <t>2020_SS_WO_EXP_D-127</t>
  </si>
  <si>
    <t>2020_SS_WO_EXP_D-130</t>
  </si>
  <si>
    <t>2020_SS_WO_EXP_D-131</t>
  </si>
  <si>
    <t>2020_SS_WO_REV_D-021</t>
  </si>
  <si>
    <t>2020_SS_WO_REV_D-048</t>
  </si>
  <si>
    <t>2020_SS_WO_REV_D-068</t>
  </si>
  <si>
    <t>2020_SS_WO_REV_D-069</t>
  </si>
  <si>
    <t>2020_SS_WO_REV_D-070</t>
  </si>
  <si>
    <t>2020_SS_WO_REV_D-072</t>
  </si>
  <si>
    <t>2020_SS_WO_REV_D-073</t>
  </si>
  <si>
    <t>2020_SS_WO_REV_D-074</t>
  </si>
  <si>
    <t>2020_SS_WO_REV_D-075</t>
  </si>
  <si>
    <t>2020_SS_WO_REV_D-077</t>
  </si>
  <si>
    <t>2020_SS_WO_REV_D-078</t>
  </si>
  <si>
    <t>2020_SS_WO_REV_D-079</t>
  </si>
  <si>
    <t>2020_SS_WO_REV_D-080</t>
  </si>
  <si>
    <t>2020_SS_WO_REV_D-081</t>
  </si>
  <si>
    <t>2020_SS_WO_REV_D-120</t>
  </si>
  <si>
    <t>2020_SS_WO_REV_D-121</t>
  </si>
  <si>
    <t>2020_SS_WO_REV_D-122</t>
  </si>
  <si>
    <t>2020_WR_CA_BAL_D-049</t>
  </si>
  <si>
    <t>2020_WR_CA_BAL_D-050</t>
  </si>
  <si>
    <t>2020_WR_CA_EXP_D-021</t>
  </si>
  <si>
    <t>2020_WR_CA_EXP_D-022</t>
  </si>
  <si>
    <t>2020_WR_CA_EXP_D-023</t>
  </si>
  <si>
    <t>2020_WR_CA_EXP_D-024</t>
  </si>
  <si>
    <t>2020_WR_CA_EXP_D-025</t>
  </si>
  <si>
    <t>2020_WR_CA_EXP_D-026</t>
  </si>
  <si>
    <t>2020_WR_CA_EXP_D-027</t>
  </si>
  <si>
    <t>2020_WR_CA_EXP_D-028</t>
  </si>
  <si>
    <t>2020_WR_CA_EXP_D-029</t>
  </si>
  <si>
    <t>2020_WR_CA_EXP_D-030</t>
  </si>
  <si>
    <t>2020_WR_CA_EXP_D-031</t>
  </si>
  <si>
    <t>2020_WR_CA_EXP_D-032</t>
  </si>
  <si>
    <t>2020_WR_CA_EXP_D-033</t>
  </si>
  <si>
    <t>2020_WR_CA_EXP_D-034</t>
  </si>
  <si>
    <t>2020_WR_CA_EXP_D-035</t>
  </si>
  <si>
    <t>2020_WR_CA_EXP_D-036</t>
  </si>
  <si>
    <t>2020_WR_CA_REV_D-021</t>
  </si>
  <si>
    <t>2020_WR_CA_REV_D-032</t>
  </si>
  <si>
    <t>2020_WR_CA_REV_D-034</t>
  </si>
  <si>
    <t>2020_WR_CA_REV_D-035</t>
  </si>
  <si>
    <t>2020_WR_CA_REV_D-038</t>
  </si>
  <si>
    <t>2020_WR_CA_REV_D-039</t>
  </si>
  <si>
    <t>2020_WR_CA_REV_D-040</t>
  </si>
  <si>
    <t>2020_WR_CA_REV_D-041</t>
  </si>
  <si>
    <t>2020_WR_CA_REV_D-042</t>
  </si>
  <si>
    <t>2020_WR_CA_REV_D-043</t>
  </si>
  <si>
    <t>2020_WR_CA_REV_D-044</t>
  </si>
  <si>
    <t>2020_WR_CA_REV_D-045</t>
  </si>
  <si>
    <t>2020_WR_CA_REV_D-046</t>
  </si>
  <si>
    <t>2020_WR_CA_REV_D-047</t>
  </si>
  <si>
    <t>2020_WR_CA_REV_D-048</t>
  </si>
  <si>
    <t>2020_WR_INS_BAL_D-049</t>
  </si>
  <si>
    <t>2020_WR_INS_BAL_D-050</t>
  </si>
  <si>
    <t>2020_WR_INS_EXP_D-021</t>
  </si>
  <si>
    <t>2020_WR_INS_EXP_D-022</t>
  </si>
  <si>
    <t>2020_WR_INS_EXP_D-023</t>
  </si>
  <si>
    <t>2020_WR_INS_EXP_D-024</t>
  </si>
  <si>
    <t>2020_WR_INS_EXP_D-025</t>
  </si>
  <si>
    <t>2020_WR_INS_EXP_D-027</t>
  </si>
  <si>
    <t>2020_WR_INS_EXP_D-028</t>
  </si>
  <si>
    <t>2020_WR_INS_EXP_D-029</t>
  </si>
  <si>
    <t>2020_WR_INS_EXP_D-030</t>
  </si>
  <si>
    <t>2020_WR_INS_EXP_D-031</t>
  </si>
  <si>
    <t>2020_WR_INS_EXP_D-032</t>
  </si>
  <si>
    <t>2020_WR_INS_EXP_D-033</t>
  </si>
  <si>
    <t>2020_WR_INS_EXP_D-034</t>
  </si>
  <si>
    <t>2020_WR_INS_EXP_D-035</t>
  </si>
  <si>
    <t>2020_WR_INS_EXP_D-036</t>
  </si>
  <si>
    <t>2020_WR_INS_EXP_D-053</t>
  </si>
  <si>
    <t>2020_WR_INS_REV_D-021</t>
  </si>
  <si>
    <t>2020_WR_INS_REV_D-032</t>
  </si>
  <si>
    <t>2020_WR_INS_REV_D-034</t>
  </si>
  <si>
    <t>2020_WR_INS_REV_D-035</t>
  </si>
  <si>
    <t>2020_WR_INS_REV_D-038</t>
  </si>
  <si>
    <t>2020_WR_INS_REV_D-039</t>
  </si>
  <si>
    <t>2020_WR_INS_REV_D-040</t>
  </si>
  <si>
    <t>2020_WR_INS_REV_D-041</t>
  </si>
  <si>
    <t>2020_WR_INS_REV_D-043</t>
  </si>
  <si>
    <t>2020_WR_INS_REV_D-044</t>
  </si>
  <si>
    <t>2020_WR_INS_REV_D-045</t>
  </si>
  <si>
    <t>2020_WR_INS_REV_D-046</t>
  </si>
  <si>
    <t>2020_WR_INS_REV_D-047</t>
  </si>
  <si>
    <t>2020_WR_INS_REV_D-048</t>
  </si>
  <si>
    <t>2020_WR_INS_REV_D-053</t>
  </si>
  <si>
    <t>HC_EXP_D-158</t>
  </si>
  <si>
    <t>2020_SS_HC_EXP_D-158</t>
  </si>
  <si>
    <t>Uitgaven COVID 19</t>
  </si>
  <si>
    <t>Dépenses COVID 19</t>
  </si>
  <si>
    <t>D-158</t>
  </si>
  <si>
    <t>2021_BCR_CA_BAL_D-049</t>
  </si>
  <si>
    <t>2021_BCR_CA_BAL_D-050</t>
  </si>
  <si>
    <t>2021_BCR_CA_EXP_D-021</t>
  </si>
  <si>
    <t>2021_BCR_CA_EXP_D-022</t>
  </si>
  <si>
    <t>2021_BCR_CA_EXP_D-023</t>
  </si>
  <si>
    <t>2021_BCR_CA_EXP_D-024</t>
  </si>
  <si>
    <t>2021_BCR_CA_EXP_D-025</t>
  </si>
  <si>
    <t>2021_BCR_CA_EXP_D-026</t>
  </si>
  <si>
    <t>2021_BCR_CA_EXP_D-027</t>
  </si>
  <si>
    <t>2021_BCR_CA_EXP_D-028</t>
  </si>
  <si>
    <t>2021_BCR_CA_EXP_D-029</t>
  </si>
  <si>
    <t>2021_BCR_CA_EXP_D-030</t>
  </si>
  <si>
    <t>2021_BCR_CA_EXP_D-031</t>
  </si>
  <si>
    <t>2021_BCR_CA_EXP_D-032</t>
  </si>
  <si>
    <t>2021_BCR_CA_EXP_D-033</t>
  </si>
  <si>
    <t>2021_BCR_CA_EXP_D-034</t>
  </si>
  <si>
    <t>2021_BCR_CA_EXP_D-035</t>
  </si>
  <si>
    <t>2021_BCR_CA_EXP_D-036</t>
  </si>
  <si>
    <t>2021_BCR_CA_REV_D-021</t>
  </si>
  <si>
    <t>2021_BCR_CA_REV_D-032</t>
  </si>
  <si>
    <t>2021_BCR_CA_REV_D-034</t>
  </si>
  <si>
    <t>2021_BCR_CA_REV_D-035</t>
  </si>
  <si>
    <t>2021_BCR_CA_REV_D-038</t>
  </si>
  <si>
    <t>2021_BCR_CA_REV_D-039</t>
  </si>
  <si>
    <t>2021_BCR_CA_REV_D-040</t>
  </si>
  <si>
    <t>2021_BCR_CA_REV_D-041</t>
  </si>
  <si>
    <t>2021_BCR_CA_REV_D-042</t>
  </si>
  <si>
    <t>2021_BCR_CA_REV_D-043</t>
  </si>
  <si>
    <t>2021_BCR_CA_REV_D-044</t>
  </si>
  <si>
    <t>2021_BCR_CA_REV_D-045</t>
  </si>
  <si>
    <t>2021_BCR_CA_REV_D-046</t>
  </si>
  <si>
    <t>2021_BCR_CA_REV_D-047</t>
  </si>
  <si>
    <t>2021_BCR_CA_REV_D-048</t>
  </si>
  <si>
    <t>2021_BCR_INS_BAL_D-049</t>
  </si>
  <si>
    <t>2021_BCR_INS_BAL_D-050</t>
  </si>
  <si>
    <t>2021_BCR_INS_EXP_D-021</t>
  </si>
  <si>
    <t>2021_BCR_INS_EXP_D-022</t>
  </si>
  <si>
    <t>2021_BCR_INS_EXP_D-023</t>
  </si>
  <si>
    <t>2021_BCR_INS_EXP_D-024</t>
  </si>
  <si>
    <t>2021_BCR_INS_EXP_D-025</t>
  </si>
  <si>
    <t>2021_BCR_INS_EXP_D-027</t>
  </si>
  <si>
    <t>2021_BCR_INS_EXP_D-028</t>
  </si>
  <si>
    <t>2021_BCR_INS_EXP_D-029</t>
  </si>
  <si>
    <t>2021_BCR_INS_EXP_D-030</t>
  </si>
  <si>
    <t>2021_BCR_INS_EXP_D-031</t>
  </si>
  <si>
    <t>2021_BCR_INS_EXP_D-032</t>
  </si>
  <si>
    <t>2021_BCR_INS_EXP_D-033</t>
  </si>
  <si>
    <t>2021_BCR_INS_EXP_D-034</t>
  </si>
  <si>
    <t>2021_BCR_INS_EXP_D-035</t>
  </si>
  <si>
    <t>2021_BCR_INS_EXP_D-036</t>
  </si>
  <si>
    <t>2021_BCR_INS_EXP_D-053</t>
  </si>
  <si>
    <t>2021_BCR_INS_REV_D-021</t>
  </si>
  <si>
    <t>2021_BCR_INS_REV_D-032</t>
  </si>
  <si>
    <t>2021_BCR_INS_REV_D-034</t>
  </si>
  <si>
    <t>2021_BCR_INS_REV_D-035</t>
  </si>
  <si>
    <t>2021_BCR_INS_REV_D-038</t>
  </si>
  <si>
    <t>2021_BCR_INS_REV_D-039</t>
  </si>
  <si>
    <t>2021_BCR_INS_REV_D-040</t>
  </si>
  <si>
    <t>2021_BCR_INS_REV_D-041</t>
  </si>
  <si>
    <t>2021_BCR_INS_REV_D-043</t>
  </si>
  <si>
    <t>2021_BCR_INS_REV_D-044</t>
  </si>
  <si>
    <t>2021_BCR_INS_REV_D-045</t>
  </si>
  <si>
    <t>2021_BCR_INS_REV_D-046</t>
  </si>
  <si>
    <t>2021_BCR_INS_REV_D-047</t>
  </si>
  <si>
    <t>2021_BCR_INS_REV_D-048</t>
  </si>
  <si>
    <t>2021_BCR_INS_REV_D-053</t>
  </si>
  <si>
    <t>2021_C-B_BAL_D-049</t>
  </si>
  <si>
    <t>2021_C-B_BAL_D-050</t>
  </si>
  <si>
    <t>2021_C-B_EXP_D-021</t>
  </si>
  <si>
    <t>2021_C-B_EXP_D-022</t>
  </si>
  <si>
    <t>2021_C-B_EXP_D-023</t>
  </si>
  <si>
    <t>2021_C-B_EXP_D-024</t>
  </si>
  <si>
    <t>2021_C-B_EXP_D-025</t>
  </si>
  <si>
    <t>2021_C-B_EXP_D-031</t>
  </si>
  <si>
    <t>2021_C-B_EXP_D-032</t>
  </si>
  <si>
    <t>2021_C-B_EXP_D-033</t>
  </si>
  <si>
    <t>2021_C-B_EXP_D-034</t>
  </si>
  <si>
    <t>2021_C-B_EXP_D-035</t>
  </si>
  <si>
    <t>2021_C-B_EXP_D-036</t>
  </si>
  <si>
    <t>2021_C-B_EXP_D-109</t>
  </si>
  <si>
    <t>2021_C-B_EXP_D-110</t>
  </si>
  <si>
    <t>2021_C-B_REV_D-021</t>
  </si>
  <si>
    <t>2021_C-B_REV_D-032</t>
  </si>
  <si>
    <t>2021_C-B_REV_D-034</t>
  </si>
  <si>
    <t>2021_C-B_REV_D-035</t>
  </si>
  <si>
    <t>2021_C-B_REV_D-038</t>
  </si>
  <si>
    <t>2021_C-B_REV_D-039</t>
  </si>
  <si>
    <t>2021_C-B_REV_D-040</t>
  </si>
  <si>
    <t>2021_C-B_REV_D-041</t>
  </si>
  <si>
    <t>2021_C-B_REV_D-046</t>
  </si>
  <si>
    <t>2021_C-B_REV_D-047</t>
  </si>
  <si>
    <t>2021_C-B_REV_D-048</t>
  </si>
  <si>
    <t>2021_C-B_REV_D-111</t>
  </si>
  <si>
    <t>2021_C-B_REV_D-112</t>
  </si>
  <si>
    <t>2021_CCC_CA_BAL_D-049</t>
  </si>
  <si>
    <t>2021_CCC_CA_BAL_D-050</t>
  </si>
  <si>
    <t>2021_CCC_CA_EXP_D-021</t>
  </si>
  <si>
    <t>2021_CCC_CA_EXP_D-022</t>
  </si>
  <si>
    <t>2021_CCC_CA_EXP_D-023</t>
  </si>
  <si>
    <t>2021_CCC_CA_EXP_D-024</t>
  </si>
  <si>
    <t>2021_CCC_CA_EXP_D-025</t>
  </si>
  <si>
    <t>2021_CCC_CA_EXP_D-026</t>
  </si>
  <si>
    <t>2021_CCC_CA_EXP_D-027</t>
  </si>
  <si>
    <t>2021_CCC_CA_EXP_D-028</t>
  </si>
  <si>
    <t>2021_CCC_CA_EXP_D-029</t>
  </si>
  <si>
    <t>2021_CCC_CA_EXP_D-030</t>
  </si>
  <si>
    <t>2021_CCC_CA_EXP_D-031</t>
  </si>
  <si>
    <t>2021_CCC_CA_EXP_D-032</t>
  </si>
  <si>
    <t>2021_CCC_CA_EXP_D-033</t>
  </si>
  <si>
    <t>2021_CCC_CA_EXP_D-034</t>
  </si>
  <si>
    <t>2021_CCC_CA_EXP_D-035</t>
  </si>
  <si>
    <t>2021_CCC_CA_EXP_D-036</t>
  </si>
  <si>
    <t>2021_CCC_CA_REV_D-021</t>
  </si>
  <si>
    <t>2021_CCC_CA_REV_D-032</t>
  </si>
  <si>
    <t>2021_CCC_CA_REV_D-034</t>
  </si>
  <si>
    <t>2021_CCC_CA_REV_D-035</t>
  </si>
  <si>
    <t>2021_CCC_CA_REV_D-038</t>
  </si>
  <si>
    <t>2021_CCC_CA_REV_D-039</t>
  </si>
  <si>
    <t>2021_CCC_CA_REV_D-040</t>
  </si>
  <si>
    <t>2021_CCC_CA_REV_D-041</t>
  </si>
  <si>
    <t>2021_CCC_CA_REV_D-042</t>
  </si>
  <si>
    <t>2021_CCC_CA_REV_D-043</t>
  </si>
  <si>
    <t>2021_CCC_CA_REV_D-044</t>
  </si>
  <si>
    <t>2021_CCC_CA_REV_D-045</t>
  </si>
  <si>
    <t>2021_CCC_CA_REV_D-046</t>
  </si>
  <si>
    <t>2021_CCC_CA_REV_D-047</t>
  </si>
  <si>
    <t>2021_CCC_CA_REV_D-048</t>
  </si>
  <si>
    <t>2021_CCC_INS_BAL_D-049</t>
  </si>
  <si>
    <t>2021_CCC_INS_BAL_D-050</t>
  </si>
  <si>
    <t>2021_CCC_INS_EXP_D-021</t>
  </si>
  <si>
    <t>2021_CCC_INS_EXP_D-022</t>
  </si>
  <si>
    <t>2021_CCC_INS_EXP_D-023</t>
  </si>
  <si>
    <t>2021_CCC_INS_EXP_D-024</t>
  </si>
  <si>
    <t>2021_CCC_INS_EXP_D-025</t>
  </si>
  <si>
    <t>2021_CCC_INS_EXP_D-027</t>
  </si>
  <si>
    <t>2021_CCC_INS_EXP_D-028</t>
  </si>
  <si>
    <t>2021_CCC_INS_EXP_D-029</t>
  </si>
  <si>
    <t>2021_CCC_INS_EXP_D-030</t>
  </si>
  <si>
    <t>2021_CCC_INS_EXP_D-031</t>
  </si>
  <si>
    <t>2021_CCC_INS_EXP_D-032</t>
  </si>
  <si>
    <t>2021_CCC_INS_EXP_D-033</t>
  </si>
  <si>
    <t>2021_CCC_INS_EXP_D-034</t>
  </si>
  <si>
    <t>2021_CCC_INS_EXP_D-035</t>
  </si>
  <si>
    <t>2021_CCC_INS_EXP_D-036</t>
  </si>
  <si>
    <t>2021_CCC_INS_EXP_D-053</t>
  </si>
  <si>
    <t>2021_CCC_INS_REV_D-021</t>
  </si>
  <si>
    <t>2021_CCC_INS_REV_D-032</t>
  </si>
  <si>
    <t>2021_CCC_INS_REV_D-034</t>
  </si>
  <si>
    <t>2021_CCC_INS_REV_D-035</t>
  </si>
  <si>
    <t>2021_CCC_INS_REV_D-038</t>
  </si>
  <si>
    <t>2021_CCC_INS_REV_D-039</t>
  </si>
  <si>
    <t>2021_CCC_INS_REV_D-040</t>
  </si>
  <si>
    <t>2021_CCC_INS_REV_D-041</t>
  </si>
  <si>
    <t>2021_CCC_INS_REV_D-043</t>
  </si>
  <si>
    <t>2021_CCC_INS_REV_D-044</t>
  </si>
  <si>
    <t>2021_CCC_INS_REV_D-045</t>
  </si>
  <si>
    <t>2021_CCC_INS_REV_D-046</t>
  </si>
  <si>
    <t>2021_CCC_INS_REV_D-047</t>
  </si>
  <si>
    <t>2021_CCC_INS_REV_D-048</t>
  </si>
  <si>
    <t>2021_CCC_INS_REV_D-053</t>
  </si>
  <si>
    <t>2021_C-Fl_BAL_D-049</t>
  </si>
  <si>
    <t>2021_C-Fl_BAL_D-050</t>
  </si>
  <si>
    <t>2021_C-Fl_EXP_D-021</t>
  </si>
  <si>
    <t>2021_C-Fl_EXP_D-022</t>
  </si>
  <si>
    <t>2021_C-Fl_EXP_D-023</t>
  </si>
  <si>
    <t>2021_C-Fl_EXP_D-024</t>
  </si>
  <si>
    <t>2021_C-Fl_EXP_D-025</t>
  </si>
  <si>
    <t>2021_C-Fl_EXP_D-031</t>
  </si>
  <si>
    <t>2021_C-Fl_EXP_D-032</t>
  </si>
  <si>
    <t>2021_C-Fl_EXP_D-033</t>
  </si>
  <si>
    <t>2021_C-Fl_EXP_D-034</t>
  </si>
  <si>
    <t>2021_C-Fl_EXP_D-035</t>
  </si>
  <si>
    <t>2021_C-Fl_EXP_D-036</t>
  </si>
  <si>
    <t>2021_C-Fl_EXP_D-109</t>
  </si>
  <si>
    <t>2021_C-Fl_EXP_D-110</t>
  </si>
  <si>
    <t>2021_C-Fl_REV_D-021</t>
  </si>
  <si>
    <t>2021_C-Fl_REV_D-032</t>
  </si>
  <si>
    <t>2021_C-Fl_REV_D-034</t>
  </si>
  <si>
    <t>2021_C-Fl_REV_D-035</t>
  </si>
  <si>
    <t>2021_C-Fl_REV_D-038</t>
  </si>
  <si>
    <t>2021_C-Fl_REV_D-039</t>
  </si>
  <si>
    <t>2021_C-Fl_REV_D-040</t>
  </si>
  <si>
    <t>2021_C-Fl_REV_D-041</t>
  </si>
  <si>
    <t>2021_C-Fl_REV_D-046</t>
  </si>
  <si>
    <t>2021_C-Fl_REV_D-047</t>
  </si>
  <si>
    <t>2021_C-Fl_REV_D-048</t>
  </si>
  <si>
    <t>2021_C-Fl_REV_D-111</t>
  </si>
  <si>
    <t>2021_C-Fl_REV_D-112</t>
  </si>
  <si>
    <t>2021_C-G_BAL_D-049</t>
  </si>
  <si>
    <t>2021_C-G_BAL_D-050</t>
  </si>
  <si>
    <t>2021_C-G_EXP_D-021</t>
  </si>
  <si>
    <t>2021_C-G_EXP_D-022</t>
  </si>
  <si>
    <t>2021_C-G_EXP_D-023</t>
  </si>
  <si>
    <t>2021_C-G_EXP_D-024</t>
  </si>
  <si>
    <t>2021_C-G_EXP_D-025</t>
  </si>
  <si>
    <t>2021_C-G_EXP_D-031</t>
  </si>
  <si>
    <t>2021_C-G_EXP_D-032</t>
  </si>
  <si>
    <t>2021_C-G_EXP_D-033</t>
  </si>
  <si>
    <t>2021_C-G_EXP_D-034</t>
  </si>
  <si>
    <t>2021_C-G_EXP_D-035</t>
  </si>
  <si>
    <t>2021_C-G_EXP_D-036</t>
  </si>
  <si>
    <t>2021_C-G_EXP_D-109</t>
  </si>
  <si>
    <t>2021_C-G_EXP_D-110</t>
  </si>
  <si>
    <t>2021_C-G_REV_D-021</t>
  </si>
  <si>
    <t>2021_C-G_REV_D-032</t>
  </si>
  <si>
    <t>2021_C-G_REV_D-034</t>
  </si>
  <si>
    <t>2021_C-G_REV_D-035</t>
  </si>
  <si>
    <t>2021_C-G_REV_D-038</t>
  </si>
  <si>
    <t>2021_C-G_REV_D-039</t>
  </si>
  <si>
    <t>2021_C-G_REV_D-040</t>
  </si>
  <si>
    <t>2021_C-G_REV_D-041</t>
  </si>
  <si>
    <t>2021_C-G_REV_D-046</t>
  </si>
  <si>
    <t>2021_C-G_REV_D-047</t>
  </si>
  <si>
    <t>2021_C-G_REV_D-048</t>
  </si>
  <si>
    <t>2021_C-G_REV_D-111</t>
  </si>
  <si>
    <t>2021_C-G_REV_D-112</t>
  </si>
  <si>
    <t>2021_CS_CA_BAL_D-049</t>
  </si>
  <si>
    <t>2021_CS_CA_BAL_D-050</t>
  </si>
  <si>
    <t>2021_CS_CA_EXP_D-021</t>
  </si>
  <si>
    <t>2021_CS_CA_EXP_D-022</t>
  </si>
  <si>
    <t>2021_CS_CA_EXP_D-023</t>
  </si>
  <si>
    <t>2021_CS_CA_EXP_D-024</t>
  </si>
  <si>
    <t>2021_CS_CA_EXP_D-025</t>
  </si>
  <si>
    <t>2021_CS_CA_EXP_D-026</t>
  </si>
  <si>
    <t>2021_CS_CA_EXP_D-027</t>
  </si>
  <si>
    <t>2021_CS_CA_EXP_D-028</t>
  </si>
  <si>
    <t>2021_CS_CA_EXP_D-029</t>
  </si>
  <si>
    <t>2021_CS_CA_EXP_D-030</t>
  </si>
  <si>
    <t>2021_CS_CA_EXP_D-031</t>
  </si>
  <si>
    <t>2021_CS_CA_EXP_D-032</t>
  </si>
  <si>
    <t>2021_CS_CA_EXP_D-033</t>
  </si>
  <si>
    <t>2021_CS_CA_EXP_D-034</t>
  </si>
  <si>
    <t>2021_CS_CA_EXP_D-035</t>
  </si>
  <si>
    <t>2021_CS_CA_EXP_D-036</t>
  </si>
  <si>
    <t>2021_CS_CA_REV_D-021</t>
  </si>
  <si>
    <t>2021_CS_CA_REV_D-032</t>
  </si>
  <si>
    <t>2021_CS_CA_REV_D-034</t>
  </si>
  <si>
    <t>2021_CS_CA_REV_D-035</t>
  </si>
  <si>
    <t>2021_CS_CA_REV_D-038</t>
  </si>
  <si>
    <t>2021_CS_CA_REV_D-039</t>
  </si>
  <si>
    <t>2021_CS_CA_REV_D-040</t>
  </si>
  <si>
    <t>2021_CS_CA_REV_D-041</t>
  </si>
  <si>
    <t>2021_CS_CA_REV_D-042</t>
  </si>
  <si>
    <t>2021_CS_CA_REV_D-043</t>
  </si>
  <si>
    <t>2021_CS_CA_REV_D-044</t>
  </si>
  <si>
    <t>2021_CS_CA_REV_D-045</t>
  </si>
  <si>
    <t>2021_CS_CA_REV_D-046</t>
  </si>
  <si>
    <t>2021_CS_CA_REV_D-047</t>
  </si>
  <si>
    <t>2021_CS_CA_REV_D-048</t>
  </si>
  <si>
    <t>2021_CS_INS_BAL_D-049</t>
  </si>
  <si>
    <t>2021_CS_INS_BAL_D-050</t>
  </si>
  <si>
    <t>2021_CS_INS_EXP_D-021</t>
  </si>
  <si>
    <t>2021_CS_INS_EXP_D-022</t>
  </si>
  <si>
    <t>2021_CS_INS_EXP_D-023</t>
  </si>
  <si>
    <t>2021_CS_INS_EXP_D-024</t>
  </si>
  <si>
    <t>2021_CS_INS_EXP_D-025</t>
  </si>
  <si>
    <t>2021_CS_INS_EXP_D-027</t>
  </si>
  <si>
    <t>2021_CS_INS_EXP_D-028</t>
  </si>
  <si>
    <t>2021_CS_INS_EXP_D-029</t>
  </si>
  <si>
    <t>2021_CS_INS_EXP_D-030</t>
  </si>
  <si>
    <t>2021_CS_INS_EXP_D-031</t>
  </si>
  <si>
    <t>2021_CS_INS_EXP_D-032</t>
  </si>
  <si>
    <t>2021_CS_INS_EXP_D-033</t>
  </si>
  <si>
    <t>2021_CS_INS_EXP_D-034</t>
  </si>
  <si>
    <t>2021_CS_INS_EXP_D-035</t>
  </si>
  <si>
    <t>2021_CS_INS_EXP_D-036</t>
  </si>
  <si>
    <t>2021_CS_INS_EXP_D-053</t>
  </si>
  <si>
    <t>2021_CS_INS_REV_D-021</t>
  </si>
  <si>
    <t>2021_CS_INS_REV_D-032</t>
  </si>
  <si>
    <t>2021_CS_INS_REV_D-034</t>
  </si>
  <si>
    <t>2021_CS_INS_REV_D-035</t>
  </si>
  <si>
    <t>2021_CS_INS_REV_D-038</t>
  </si>
  <si>
    <t>2021_CS_INS_REV_D-039</t>
  </si>
  <si>
    <t>2021_CS_INS_REV_D-040</t>
  </si>
  <si>
    <t>2021_CS_INS_REV_D-041</t>
  </si>
  <si>
    <t>2021_CS_INS_REV_D-043</t>
  </si>
  <si>
    <t>2021_CS_INS_REV_D-044</t>
  </si>
  <si>
    <t>2021_CS_INS_REV_D-045</t>
  </si>
  <si>
    <t>2021_CS_INS_REV_D-046</t>
  </si>
  <si>
    <t>2021_CS_INS_REV_D-047</t>
  </si>
  <si>
    <t>2021_CS_INS_REV_D-048</t>
  </si>
  <si>
    <t>2021_CS_INS_REV_D-053</t>
  </si>
  <si>
    <t>2021_C-W_BAL_D-049</t>
  </si>
  <si>
    <t>2021_C-W_BAL_D-050</t>
  </si>
  <si>
    <t>2021_C-W_EXP_D-021</t>
  </si>
  <si>
    <t>2021_C-W_EXP_D-022</t>
  </si>
  <si>
    <t>2021_C-W_EXP_D-023</t>
  </si>
  <si>
    <t>2021_C-W_EXP_D-024</t>
  </si>
  <si>
    <t>2021_C-W_EXP_D-025</t>
  </si>
  <si>
    <t>2021_C-W_EXP_D-031</t>
  </si>
  <si>
    <t>2021_C-W_EXP_D-032</t>
  </si>
  <si>
    <t>2021_C-W_EXP_D-033</t>
  </si>
  <si>
    <t>2021_C-W_EXP_D-034</t>
  </si>
  <si>
    <t>2021_C-W_EXP_D-035</t>
  </si>
  <si>
    <t>2021_C-W_EXP_D-036</t>
  </si>
  <si>
    <t>2021_C-W_EXP_D-109</t>
  </si>
  <si>
    <t>2021_C-W_EXP_D-110</t>
  </si>
  <si>
    <t>2021_C-W_REV_D-021</t>
  </si>
  <si>
    <t>2021_C-W_REV_D-032</t>
  </si>
  <si>
    <t>2021_C-W_REV_D-034</t>
  </si>
  <si>
    <t>2021_C-W_REV_D-035</t>
  </si>
  <si>
    <t>2021_C-W_REV_D-038</t>
  </si>
  <si>
    <t>2021_C-W_REV_D-039</t>
  </si>
  <si>
    <t>2021_C-W_REV_D-040</t>
  </si>
  <si>
    <t>2021_C-W_REV_D-041</t>
  </si>
  <si>
    <t>2021_C-W_REV_D-046</t>
  </si>
  <si>
    <t>2021_C-W_REV_D-047</t>
  </si>
  <si>
    <t>2021_C-W_REV_D-048</t>
  </si>
  <si>
    <t>2021_C-W_REV_D-111</t>
  </si>
  <si>
    <t>2021_C-W_REV_D-112</t>
  </si>
  <si>
    <t>2021_FlC_CA_BAL_D-049</t>
  </si>
  <si>
    <t>2021_FlC_CA_BAL_D-050</t>
  </si>
  <si>
    <t>2021_FlC_CA_EXP_D-021</t>
  </si>
  <si>
    <t>2021_FlC_CA_EXP_D-022</t>
  </si>
  <si>
    <t>2021_FlC_CA_EXP_D-023</t>
  </si>
  <si>
    <t>2021_FlC_CA_EXP_D-024</t>
  </si>
  <si>
    <t>2021_FlC_CA_EXP_D-025</t>
  </si>
  <si>
    <t>2021_FlC_CA_EXP_D-026</t>
  </si>
  <si>
    <t>2021_FlC_CA_EXP_D-027</t>
  </si>
  <si>
    <t>2021_FlC_CA_EXP_D-028</t>
  </si>
  <si>
    <t>2021_FlC_CA_EXP_D-029</t>
  </si>
  <si>
    <t>2021_FlC_CA_EXP_D-030</t>
  </si>
  <si>
    <t>2021_FlC_CA_EXP_D-031</t>
  </si>
  <si>
    <t>2021_FlC_CA_EXP_D-032</t>
  </si>
  <si>
    <t>2021_FlC_CA_EXP_D-033</t>
  </si>
  <si>
    <t>2021_FlC_CA_EXP_D-034</t>
  </si>
  <si>
    <t>2021_FlC_CA_EXP_D-035</t>
  </si>
  <si>
    <t>2021_FlC_CA_EXP_D-036</t>
  </si>
  <si>
    <t>2021_FlC_CA_REV_D-021</t>
  </si>
  <si>
    <t>2021_FlC_CA_REV_D-032</t>
  </si>
  <si>
    <t>2021_FlC_CA_REV_D-034</t>
  </si>
  <si>
    <t>2021_FlC_CA_REV_D-035</t>
  </si>
  <si>
    <t>2021_FlC_CA_REV_D-038</t>
  </si>
  <si>
    <t>2021_FlC_CA_REV_D-039</t>
  </si>
  <si>
    <t>2021_FlC_CA_REV_D-040</t>
  </si>
  <si>
    <t>2021_FlC_CA_REV_D-041</t>
  </si>
  <si>
    <t>2021_FlC_CA_REV_D-042</t>
  </si>
  <si>
    <t>2021_FlC_CA_REV_D-043</t>
  </si>
  <si>
    <t>2021_FlC_CA_REV_D-044</t>
  </si>
  <si>
    <t>2021_FlC_CA_REV_D-045</t>
  </si>
  <si>
    <t>2021_FlC_CA_REV_D-046</t>
  </si>
  <si>
    <t>2021_FlC_CA_REV_D-047</t>
  </si>
  <si>
    <t>2021_FlC_CA_REV_D-048</t>
  </si>
  <si>
    <t>2021_FlC_INS_BAL_D-049</t>
  </si>
  <si>
    <t>2021_FlC_INS_BAL_D-050</t>
  </si>
  <si>
    <t>2021_FlC_INS_EXP_D-021</t>
  </si>
  <si>
    <t>2021_FlC_INS_EXP_D-022</t>
  </si>
  <si>
    <t>2021_FlC_INS_EXP_D-023</t>
  </si>
  <si>
    <t>2021_FlC_INS_EXP_D-024</t>
  </si>
  <si>
    <t>2021_FlC_INS_EXP_D-025</t>
  </si>
  <si>
    <t>2021_FlC_INS_EXP_D-027</t>
  </si>
  <si>
    <t>2021_FlC_INS_EXP_D-028</t>
  </si>
  <si>
    <t>2021_FlC_INS_EXP_D-029</t>
  </si>
  <si>
    <t>2021_FlC_INS_EXP_D-030</t>
  </si>
  <si>
    <t>2021_FlC_INS_EXP_D-031</t>
  </si>
  <si>
    <t>2021_FlC_INS_EXP_D-032</t>
  </si>
  <si>
    <t>2021_FlC_INS_EXP_D-033</t>
  </si>
  <si>
    <t>2021_FlC_INS_EXP_D-034</t>
  </si>
  <si>
    <t>2021_FlC_INS_EXP_D-035</t>
  </si>
  <si>
    <t>2021_FlC_INS_EXP_D-036</t>
  </si>
  <si>
    <t>2021_FlC_INS_EXP_D-053</t>
  </si>
  <si>
    <t>2021_FlC_INS_REV_D-021</t>
  </si>
  <si>
    <t>2021_FlC_INS_REV_D-032</t>
  </si>
  <si>
    <t>2021_FlC_INS_REV_D-034</t>
  </si>
  <si>
    <t>2021_FlC_INS_REV_D-035</t>
  </si>
  <si>
    <t>2021_FlC_INS_REV_D-038</t>
  </si>
  <si>
    <t>2021_FlC_INS_REV_D-039</t>
  </si>
  <si>
    <t>2021_FlC_INS_REV_D-040</t>
  </si>
  <si>
    <t>2021_FlC_INS_REV_D-041</t>
  </si>
  <si>
    <t>2021_FlC_INS_REV_D-043</t>
  </si>
  <si>
    <t>2021_FlC_INS_REV_D-044</t>
  </si>
  <si>
    <t>2021_FlC_INS_REV_D-045</t>
  </si>
  <si>
    <t>2021_FlC_INS_REV_D-046</t>
  </si>
  <si>
    <t>2021_FlC_INS_REV_D-047</t>
  </si>
  <si>
    <t>2021_FlC_INS_REV_D-048</t>
  </si>
  <si>
    <t>2021_FlC_INS_REV_D-053</t>
  </si>
  <si>
    <t>2021_FlCC_CA_BAL_D-049</t>
  </si>
  <si>
    <t>2021_FlCC_CA_BAL_D-050</t>
  </si>
  <si>
    <t>2021_FlCC_CA_EXP_D-021</t>
  </si>
  <si>
    <t>2021_FlCC_CA_EXP_D-022</t>
  </si>
  <si>
    <t>2021_FlCC_CA_EXP_D-023</t>
  </si>
  <si>
    <t>2021_FlCC_CA_EXP_D-024</t>
  </si>
  <si>
    <t>2021_FlCC_CA_EXP_D-025</t>
  </si>
  <si>
    <t>2021_FlCC_CA_EXP_D-026</t>
  </si>
  <si>
    <t>2021_FlCC_CA_EXP_D-027</t>
  </si>
  <si>
    <t>2021_FlCC_CA_EXP_D-028</t>
  </si>
  <si>
    <t>2021_FlCC_CA_EXP_D-029</t>
  </si>
  <si>
    <t>2021_FlCC_CA_EXP_D-030</t>
  </si>
  <si>
    <t>2021_FlCC_CA_EXP_D-031</t>
  </si>
  <si>
    <t>2021_FlCC_CA_EXP_D-032</t>
  </si>
  <si>
    <t>2021_FlCC_CA_EXP_D-033</t>
  </si>
  <si>
    <t>2021_FlCC_CA_EXP_D-034</t>
  </si>
  <si>
    <t>2021_FlCC_CA_EXP_D-035</t>
  </si>
  <si>
    <t>2021_FlCC_CA_EXP_D-036</t>
  </si>
  <si>
    <t>2021_FlCC_CA_REV_D-021</t>
  </si>
  <si>
    <t>2021_FlCC_CA_REV_D-032</t>
  </si>
  <si>
    <t>2021_FlCC_CA_REV_D-034</t>
  </si>
  <si>
    <t>2021_FlCC_CA_REV_D-035</t>
  </si>
  <si>
    <t>2021_FlCC_CA_REV_D-038</t>
  </si>
  <si>
    <t>2021_FlCC_CA_REV_D-039</t>
  </si>
  <si>
    <t>2021_FlCC_CA_REV_D-040</t>
  </si>
  <si>
    <t>2021_FlCC_CA_REV_D-041</t>
  </si>
  <si>
    <t>2021_FlCC_CA_REV_D-042</t>
  </si>
  <si>
    <t>2021_FlCC_CA_REV_D-043</t>
  </si>
  <si>
    <t>2021_FlCC_CA_REV_D-044</t>
  </si>
  <si>
    <t>2021_FlCC_CA_REV_D-045</t>
  </si>
  <si>
    <t>2021_FlCC_CA_REV_D-046</t>
  </si>
  <si>
    <t>2021_FlCC_CA_REV_D-047</t>
  </si>
  <si>
    <t>2021_FlCC_CA_REV_D-048</t>
  </si>
  <si>
    <t>2021_FlCC_INS_BAL_D-049</t>
  </si>
  <si>
    <t>2021_FlCC_INS_BAL_D-050</t>
  </si>
  <si>
    <t>2021_FlCC_INS_EXP_D-021</t>
  </si>
  <si>
    <t>2021_FlCC_INS_EXP_D-022</t>
  </si>
  <si>
    <t>2021_FlCC_INS_EXP_D-023</t>
  </si>
  <si>
    <t>2021_FlCC_INS_EXP_D-024</t>
  </si>
  <si>
    <t>2021_FlCC_INS_EXP_D-025</t>
  </si>
  <si>
    <t>2021_FlCC_INS_EXP_D-027</t>
  </si>
  <si>
    <t>2021_FlCC_INS_EXP_D-028</t>
  </si>
  <si>
    <t>2021_FlCC_INS_EXP_D-029</t>
  </si>
  <si>
    <t>2021_FlCC_INS_EXP_D-030</t>
  </si>
  <si>
    <t>2021_FlCC_INS_EXP_D-031</t>
  </si>
  <si>
    <t>2021_FlCC_INS_EXP_D-032</t>
  </si>
  <si>
    <t>2021_FlCC_INS_EXP_D-033</t>
  </si>
  <si>
    <t>2021_FlCC_INS_EXP_D-034</t>
  </si>
  <si>
    <t>2021_FlCC_INS_EXP_D-035</t>
  </si>
  <si>
    <t>2021_FlCC_INS_EXP_D-036</t>
  </si>
  <si>
    <t>2021_FlCC_INS_EXP_D-053</t>
  </si>
  <si>
    <t>2021_FlCC_INS_REV_D-021</t>
  </si>
  <si>
    <t>2021_FlCC_INS_REV_D-032</t>
  </si>
  <si>
    <t>2021_FlCC_INS_REV_D-034</t>
  </si>
  <si>
    <t>2021_FlCC_INS_REV_D-035</t>
  </si>
  <si>
    <t>2021_FlCC_INS_REV_D-038</t>
  </si>
  <si>
    <t>2021_FlCC_INS_REV_D-039</t>
  </si>
  <si>
    <t>2021_FlCC_INS_REV_D-040</t>
  </si>
  <si>
    <t>2021_FlCC_INS_REV_D-041</t>
  </si>
  <si>
    <t>2021_FlCC_INS_REV_D-043</t>
  </si>
  <si>
    <t>2021_FlCC_INS_REV_D-044</t>
  </si>
  <si>
    <t>2021_FlCC_INS_REV_D-045</t>
  </si>
  <si>
    <t>2021_FlCC_INS_REV_D-046</t>
  </si>
  <si>
    <t>2021_FlCC_INS_REV_D-047</t>
  </si>
  <si>
    <t>2021_FlCC_INS_REV_D-048</t>
  </si>
  <si>
    <t>2021_FlCC_INS_REV_D-053</t>
  </si>
  <si>
    <t>2021_FrC_CA_BAL_D-049</t>
  </si>
  <si>
    <t>2021_FrC_CA_BAL_D-050</t>
  </si>
  <si>
    <t>2021_FrC_CA_EXP_D-021</t>
  </si>
  <si>
    <t>2021_FrC_CA_EXP_D-022</t>
  </si>
  <si>
    <t>2021_FrC_CA_EXP_D-023</t>
  </si>
  <si>
    <t>2021_FrC_CA_EXP_D-024</t>
  </si>
  <si>
    <t>2021_FrC_CA_EXP_D-025</t>
  </si>
  <si>
    <t>2021_FrC_CA_EXP_D-026</t>
  </si>
  <si>
    <t>2021_FrC_CA_EXP_D-027</t>
  </si>
  <si>
    <t>2021_FrC_CA_EXP_D-028</t>
  </si>
  <si>
    <t>2021_FrC_CA_EXP_D-029</t>
  </si>
  <si>
    <t>2021_FrC_CA_EXP_D-030</t>
  </si>
  <si>
    <t>2021_FrC_CA_EXP_D-031</t>
  </si>
  <si>
    <t>2021_FrC_CA_EXP_D-032</t>
  </si>
  <si>
    <t>2021_FrC_CA_EXP_D-033</t>
  </si>
  <si>
    <t>2021_FrC_CA_EXP_D-034</t>
  </si>
  <si>
    <t>2021_FrC_CA_EXP_D-035</t>
  </si>
  <si>
    <t>2021_FrC_CA_EXP_D-036</t>
  </si>
  <si>
    <t>2021_FrC_CA_REV_D-021</t>
  </si>
  <si>
    <t>2021_FrC_CA_REV_D-032</t>
  </si>
  <si>
    <t>2021_FrC_CA_REV_D-034</t>
  </si>
  <si>
    <t>2021_FrC_CA_REV_D-035</t>
  </si>
  <si>
    <t>2021_FrC_CA_REV_D-038</t>
  </si>
  <si>
    <t>2021_FrC_CA_REV_D-039</t>
  </si>
  <si>
    <t>2021_FrC_CA_REV_D-040</t>
  </si>
  <si>
    <t>2021_FrC_CA_REV_D-041</t>
  </si>
  <si>
    <t>2021_FrC_CA_REV_D-042</t>
  </si>
  <si>
    <t>2021_FrC_CA_REV_D-043</t>
  </si>
  <si>
    <t>2021_FrC_CA_REV_D-044</t>
  </si>
  <si>
    <t>2021_FrC_CA_REV_D-045</t>
  </si>
  <si>
    <t>2021_FrC_CA_REV_D-046</t>
  </si>
  <si>
    <t>2021_FrC_CA_REV_D-047</t>
  </si>
  <si>
    <t>2021_FrC_CA_REV_D-048</t>
  </si>
  <si>
    <t>2021_FrC_INS_BAL_D-049</t>
  </si>
  <si>
    <t>2021_FrC_INS_BAL_D-050</t>
  </si>
  <si>
    <t>2021_FrC_INS_EXP_D-021</t>
  </si>
  <si>
    <t>2021_FrC_INS_EXP_D-022</t>
  </si>
  <si>
    <t>2021_FrC_INS_EXP_D-023</t>
  </si>
  <si>
    <t>2021_FrC_INS_EXP_D-024</t>
  </si>
  <si>
    <t>2021_FrC_INS_EXP_D-025</t>
  </si>
  <si>
    <t>2021_FrC_INS_EXP_D-027</t>
  </si>
  <si>
    <t>2021_FrC_INS_EXP_D-028</t>
  </si>
  <si>
    <t>2021_FrC_INS_EXP_D-029</t>
  </si>
  <si>
    <t>2021_FrC_INS_EXP_D-030</t>
  </si>
  <si>
    <t>2021_FrC_INS_EXP_D-031</t>
  </si>
  <si>
    <t>2021_FrC_INS_EXP_D-032</t>
  </si>
  <si>
    <t>2021_FrC_INS_EXP_D-033</t>
  </si>
  <si>
    <t>2021_FrC_INS_EXP_D-034</t>
  </si>
  <si>
    <t>2021_FrC_INS_EXP_D-035</t>
  </si>
  <si>
    <t>2021_FrC_INS_EXP_D-036</t>
  </si>
  <si>
    <t>2021_FrC_INS_EXP_D-053</t>
  </si>
  <si>
    <t>2021_FrC_INS_REV_D-021</t>
  </si>
  <si>
    <t>2021_FrC_INS_REV_D-032</t>
  </si>
  <si>
    <t>2021_FrC_INS_REV_D-034</t>
  </si>
  <si>
    <t>2021_FrC_INS_REV_D-035</t>
  </si>
  <si>
    <t>2021_FrC_INS_REV_D-038</t>
  </si>
  <si>
    <t>2021_FrC_INS_REV_D-039</t>
  </si>
  <si>
    <t>2021_FrC_INS_REV_D-040</t>
  </si>
  <si>
    <t>2021_FrC_INS_REV_D-041</t>
  </si>
  <si>
    <t>2021_FrC_INS_REV_D-043</t>
  </si>
  <si>
    <t>2021_FrC_INS_REV_D-044</t>
  </si>
  <si>
    <t>2021_FrC_INS_REV_D-045</t>
  </si>
  <si>
    <t>2021_FrC_INS_REV_D-046</t>
  </si>
  <si>
    <t>2021_FrC_INS_REV_D-047</t>
  </si>
  <si>
    <t>2021_FrC_INS_REV_D-048</t>
  </si>
  <si>
    <t>2021_FrC_INS_REV_D-053</t>
  </si>
  <si>
    <t>2021_FrCC_CA_BAL_D-049</t>
  </si>
  <si>
    <t>2021_FrCC_CA_BAL_D-050</t>
  </si>
  <si>
    <t>2021_FrCC_CA_EXP_D-021</t>
  </si>
  <si>
    <t>2021_FrCC_CA_EXP_D-022</t>
  </si>
  <si>
    <t>2021_FrCC_CA_EXP_D-023</t>
  </si>
  <si>
    <t>2021_FrCC_CA_EXP_D-024</t>
  </si>
  <si>
    <t>2021_FrCC_CA_EXP_D-025</t>
  </si>
  <si>
    <t>2021_FrCC_CA_EXP_D-026</t>
  </si>
  <si>
    <t>2021_FrCC_CA_EXP_D-027</t>
  </si>
  <si>
    <t>2021_FrCC_CA_EXP_D-028</t>
  </si>
  <si>
    <t>2021_FrCC_CA_EXP_D-029</t>
  </si>
  <si>
    <t>2021_FrCC_CA_EXP_D-030</t>
  </si>
  <si>
    <t>2021_FrCC_CA_EXP_D-031</t>
  </si>
  <si>
    <t>2021_FrCC_CA_EXP_D-032</t>
  </si>
  <si>
    <t>2021_FrCC_CA_EXP_D-033</t>
  </si>
  <si>
    <t>2021_FrCC_CA_EXP_D-034</t>
  </si>
  <si>
    <t>2021_FrCC_CA_EXP_D-035</t>
  </si>
  <si>
    <t>2021_FrCC_CA_EXP_D-036</t>
  </si>
  <si>
    <t>2021_FrCC_CA_REV_D-021</t>
  </si>
  <si>
    <t>2021_FrCC_CA_REV_D-032</t>
  </si>
  <si>
    <t>2021_FrCC_CA_REV_D-034</t>
  </si>
  <si>
    <t>2021_FrCC_CA_REV_D-035</t>
  </si>
  <si>
    <t>2021_FrCC_CA_REV_D-038</t>
  </si>
  <si>
    <t>2021_FrCC_CA_REV_D-039</t>
  </si>
  <si>
    <t>2021_FrCC_CA_REV_D-040</t>
  </si>
  <si>
    <t>2021_FrCC_CA_REV_D-041</t>
  </si>
  <si>
    <t>2021_FrCC_CA_REV_D-042</t>
  </si>
  <si>
    <t>2021_FrCC_CA_REV_D-043</t>
  </si>
  <si>
    <t>2021_FrCC_CA_REV_D-044</t>
  </si>
  <si>
    <t>2021_FrCC_CA_REV_D-045</t>
  </si>
  <si>
    <t>2021_FrCC_CA_REV_D-046</t>
  </si>
  <si>
    <t>2021_FrCC_CA_REV_D-047</t>
  </si>
  <si>
    <t>2021_FrCC_CA_REV_D-048</t>
  </si>
  <si>
    <t>2021_FrCC_INS_BAL_D-049</t>
  </si>
  <si>
    <t>2021_FrCC_INS_BAL_D-050</t>
  </si>
  <si>
    <t>2021_FrCC_INS_EXP_D-021</t>
  </si>
  <si>
    <t>2021_FrCC_INS_EXP_D-022</t>
  </si>
  <si>
    <t>2021_FrCC_INS_EXP_D-023</t>
  </si>
  <si>
    <t>2021_FrCC_INS_EXP_D-024</t>
  </si>
  <si>
    <t>2021_FrCC_INS_EXP_D-025</t>
  </si>
  <si>
    <t>2021_FrCC_INS_EXP_D-027</t>
  </si>
  <si>
    <t>2021_FrCC_INS_EXP_D-028</t>
  </si>
  <si>
    <t>2021_FrCC_INS_EXP_D-029</t>
  </si>
  <si>
    <t>2021_FrCC_INS_EXP_D-030</t>
  </si>
  <si>
    <t>2021_FrCC_INS_EXP_D-031</t>
  </si>
  <si>
    <t>2021_FrCC_INS_EXP_D-032</t>
  </si>
  <si>
    <t>2021_FrCC_INS_EXP_D-033</t>
  </si>
  <si>
    <t>2021_FrCC_INS_EXP_D-034</t>
  </si>
  <si>
    <t>2021_FrCC_INS_EXP_D-035</t>
  </si>
  <si>
    <t>2021_FrCC_INS_EXP_D-036</t>
  </si>
  <si>
    <t>2021_FrCC_INS_EXP_D-053</t>
  </si>
  <si>
    <t>2021_FrCC_INS_REV_D-021</t>
  </si>
  <si>
    <t>2021_FrCC_INS_REV_D-032</t>
  </si>
  <si>
    <t>2021_FrCC_INS_REV_D-034</t>
  </si>
  <si>
    <t>2021_FrCC_INS_REV_D-035</t>
  </si>
  <si>
    <t>2021_FrCC_INS_REV_D-038</t>
  </si>
  <si>
    <t>2021_FrCC_INS_REV_D-039</t>
  </si>
  <si>
    <t>2021_FrCC_INS_REV_D-040</t>
  </si>
  <si>
    <t>2021_FrCC_INS_REV_D-041</t>
  </si>
  <si>
    <t>2021_FrCC_INS_REV_D-043</t>
  </si>
  <si>
    <t>2021_FrCC_INS_REV_D-044</t>
  </si>
  <si>
    <t>2021_FrCC_INS_REV_D-045</t>
  </si>
  <si>
    <t>2021_FrCC_INS_REV_D-046</t>
  </si>
  <si>
    <t>2021_FrCC_INS_REV_D-047</t>
  </si>
  <si>
    <t>2021_FrCC_INS_REV_D-048</t>
  </si>
  <si>
    <t>2021_FrCC_INS_REV_D-053</t>
  </si>
  <si>
    <t>2021_GC_CA_BAL_D-049</t>
  </si>
  <si>
    <t>2021_GC_CA_BAL_D-050</t>
  </si>
  <si>
    <t>2021_GC_CA_EXP_D-021</t>
  </si>
  <si>
    <t>2021_GC_CA_EXP_D-022</t>
  </si>
  <si>
    <t>2021_GC_CA_EXP_D-023</t>
  </si>
  <si>
    <t>2021_GC_CA_EXP_D-024</t>
  </si>
  <si>
    <t>2021_GC_CA_EXP_D-025</t>
  </si>
  <si>
    <t>2021_GC_CA_EXP_D-026</t>
  </si>
  <si>
    <t>2021_GC_CA_EXP_D-027</t>
  </si>
  <si>
    <t>2021_GC_CA_EXP_D-028</t>
  </si>
  <si>
    <t>2021_GC_CA_EXP_D-029</t>
  </si>
  <si>
    <t>2021_GC_CA_EXP_D-030</t>
  </si>
  <si>
    <t>2021_GC_CA_EXP_D-031</t>
  </si>
  <si>
    <t>2021_GC_CA_EXP_D-032</t>
  </si>
  <si>
    <t>2021_GC_CA_EXP_D-033</t>
  </si>
  <si>
    <t>2021_GC_CA_EXP_D-034</t>
  </si>
  <si>
    <t>2021_GC_CA_EXP_D-035</t>
  </si>
  <si>
    <t>2021_GC_CA_EXP_D-036</t>
  </si>
  <si>
    <t>2021_GC_CA_REV_D-021</t>
  </si>
  <si>
    <t>2021_GC_CA_REV_D-032</t>
  </si>
  <si>
    <t>2021_GC_CA_REV_D-034</t>
  </si>
  <si>
    <t>2021_GC_CA_REV_D-035</t>
  </si>
  <si>
    <t>2021_GC_CA_REV_D-038</t>
  </si>
  <si>
    <t>2021_GC_CA_REV_D-039</t>
  </si>
  <si>
    <t>2021_GC_CA_REV_D-040</t>
  </si>
  <si>
    <t>2021_GC_CA_REV_D-041</t>
  </si>
  <si>
    <t>2021_GC_CA_REV_D-042</t>
  </si>
  <si>
    <t>2021_GC_CA_REV_D-043</t>
  </si>
  <si>
    <t>2021_GC_CA_REV_D-044</t>
  </si>
  <si>
    <t>2021_GC_CA_REV_D-045</t>
  </si>
  <si>
    <t>2021_GC_CA_REV_D-046</t>
  </si>
  <si>
    <t>2021_GC_CA_REV_D-047</t>
  </si>
  <si>
    <t>2021_GC_CA_REV_D-048</t>
  </si>
  <si>
    <t>2021_GC_INS_BAL_D-049</t>
  </si>
  <si>
    <t>2021_GC_INS_BAL_D-050</t>
  </si>
  <si>
    <t>2021_GC_INS_EXP_D-021</t>
  </si>
  <si>
    <t>2021_GC_INS_EXP_D-022</t>
  </si>
  <si>
    <t>2021_GC_INS_EXP_D-023</t>
  </si>
  <si>
    <t>2021_GC_INS_EXP_D-024</t>
  </si>
  <si>
    <t>2021_GC_INS_EXP_D-025</t>
  </si>
  <si>
    <t>2021_GC_INS_EXP_D-027</t>
  </si>
  <si>
    <t>2021_GC_INS_EXP_D-028</t>
  </si>
  <si>
    <t>2021_GC_INS_EXP_D-029</t>
  </si>
  <si>
    <t>2021_GC_INS_EXP_D-030</t>
  </si>
  <si>
    <t>2021_GC_INS_EXP_D-031</t>
  </si>
  <si>
    <t>2021_GC_INS_EXP_D-032</t>
  </si>
  <si>
    <t>2021_GC_INS_EXP_D-033</t>
  </si>
  <si>
    <t>2021_GC_INS_EXP_D-034</t>
  </si>
  <si>
    <t>2021_GC_INS_EXP_D-035</t>
  </si>
  <si>
    <t>2021_GC_INS_EXP_D-036</t>
  </si>
  <si>
    <t>2021_GC_INS_EXP_D-053</t>
  </si>
  <si>
    <t>2021_GC_INS_REV_D-021</t>
  </si>
  <si>
    <t>2021_GC_INS_REV_D-032</t>
  </si>
  <si>
    <t>2021_GC_INS_REV_D-034</t>
  </si>
  <si>
    <t>2021_GC_INS_REV_D-035</t>
  </si>
  <si>
    <t>2021_GC_INS_REV_D-038</t>
  </si>
  <si>
    <t>2021_GC_INS_REV_D-039</t>
  </si>
  <si>
    <t>2021_GC_INS_REV_D-040</t>
  </si>
  <si>
    <t>2021_GC_INS_REV_D-041</t>
  </si>
  <si>
    <t>2021_GC_INS_REV_D-043</t>
  </si>
  <si>
    <t>2021_GC_INS_REV_D-044</t>
  </si>
  <si>
    <t>2021_GC_INS_REV_D-045</t>
  </si>
  <si>
    <t>2021_GC_INS_REV_D-046</t>
  </si>
  <si>
    <t>2021_GC_INS_REV_D-047</t>
  </si>
  <si>
    <t>2021_GC_INS_REV_D-048</t>
  </si>
  <si>
    <t>2021_GC_INS_REV_D-053</t>
  </si>
  <si>
    <t>2021_P-Fl_BAL_D-049</t>
  </si>
  <si>
    <t>2021_P-Fl_BAL_D-050</t>
  </si>
  <si>
    <t>2021_P-Fl_EXP_D-021</t>
  </si>
  <si>
    <t>2021_P-Fl_EXP_D-022</t>
  </si>
  <si>
    <t>2021_P-Fl_EXP_D-023</t>
  </si>
  <si>
    <t>2021_P-Fl_EXP_D-024</t>
  </si>
  <si>
    <t>2021_P-Fl_EXP_D-025</t>
  </si>
  <si>
    <t>2021_P-Fl_EXP_D-031</t>
  </si>
  <si>
    <t>2021_P-Fl_EXP_D-032</t>
  </si>
  <si>
    <t>2021_P-Fl_EXP_D-033</t>
  </si>
  <si>
    <t>2021_P-Fl_EXP_D-034</t>
  </si>
  <si>
    <t>2021_P-Fl_EXP_D-035</t>
  </si>
  <si>
    <t>2021_P-Fl_EXP_D-036</t>
  </si>
  <si>
    <t>2021_P-Fl_EXP_D-109</t>
  </si>
  <si>
    <t>2021_P-Fl_EXP_D-110</t>
  </si>
  <si>
    <t>2021_P-Fl_REV_D-021</t>
  </si>
  <si>
    <t>2021_P-Fl_REV_D-032</t>
  </si>
  <si>
    <t>2021_P-Fl_REV_D-034</t>
  </si>
  <si>
    <t>2021_P-Fl_REV_D-035</t>
  </si>
  <si>
    <t>2021_P-Fl_REV_D-038</t>
  </si>
  <si>
    <t>2021_P-Fl_REV_D-039</t>
  </si>
  <si>
    <t>2021_P-Fl_REV_D-040</t>
  </si>
  <si>
    <t>2021_P-Fl_REV_D-041</t>
  </si>
  <si>
    <t>2021_P-Fl_REV_D-046</t>
  </si>
  <si>
    <t>2021_P-Fl_REV_D-047</t>
  </si>
  <si>
    <t>2021_P-Fl_REV_D-048</t>
  </si>
  <si>
    <t>2021_P-Fl_REV_D-111</t>
  </si>
  <si>
    <t>2021_P-Fl_REV_D-112</t>
  </si>
  <si>
    <t>2021_PSWC-B_BAL_D-049</t>
  </si>
  <si>
    <t>2021_PSWC-B_BAL_D-050</t>
  </si>
  <si>
    <t>2021_PSWC-B_EXP_D-021</t>
  </si>
  <si>
    <t>2021_PSWC-B_EXP_D-022</t>
  </si>
  <si>
    <t>2021_PSWC-B_EXP_D-023</t>
  </si>
  <si>
    <t>2021_PSWC-B_EXP_D-024</t>
  </si>
  <si>
    <t>2021_PSWC-B_EXP_D-025</t>
  </si>
  <si>
    <t>2021_PSWC-B_EXP_D-031</t>
  </si>
  <si>
    <t>2021_PSWC-B_EXP_D-032</t>
  </si>
  <si>
    <t>2021_PSWC-B_EXP_D-033</t>
  </si>
  <si>
    <t>2021_PSWC-B_EXP_D-034</t>
  </si>
  <si>
    <t>2021_PSWC-B_EXP_D-035</t>
  </si>
  <si>
    <t>2021_PSWC-B_EXP_D-036</t>
  </si>
  <si>
    <t>2021_PSWC-B_EXP_D-109</t>
  </si>
  <si>
    <t>2021_PSWC-B_EXP_D-110</t>
  </si>
  <si>
    <t>2021_PSWC-B_REV_D-021</t>
  </si>
  <si>
    <t>2021_PSWC-B_REV_D-032</t>
  </si>
  <si>
    <t>2021_PSWC-B_REV_D-034</t>
  </si>
  <si>
    <t>2021_PSWC-B_REV_D-035</t>
  </si>
  <si>
    <t>2021_PSWC-B_REV_D-038</t>
  </si>
  <si>
    <t>2021_PSWC-B_REV_D-039</t>
  </si>
  <si>
    <t>2021_PSWC-B_REV_D-040</t>
  </si>
  <si>
    <t>2021_PSWC-B_REV_D-041</t>
  </si>
  <si>
    <t>2021_PSWC-B_REV_D-046</t>
  </si>
  <si>
    <t>2021_PSWC-B_REV_D-047</t>
  </si>
  <si>
    <t>2021_PSWC-B_REV_D-048</t>
  </si>
  <si>
    <t>2021_PSWC-B_REV_D-111</t>
  </si>
  <si>
    <t>2021_PSWC-B_REV_D-112</t>
  </si>
  <si>
    <t>2021_PSWC-Fl_BAL_D-049</t>
  </si>
  <si>
    <t>2021_PSWC-Fl_BAL_D-050</t>
  </si>
  <si>
    <t>2021_PSWC-Fl_EXP_D-021</t>
  </si>
  <si>
    <t>2021_PSWC-Fl_EXP_D-022</t>
  </si>
  <si>
    <t>2021_PSWC-Fl_EXP_D-023</t>
  </si>
  <si>
    <t>2021_PSWC-Fl_EXP_D-024</t>
  </si>
  <si>
    <t>2021_PSWC-Fl_EXP_D-025</t>
  </si>
  <si>
    <t>2021_PSWC-Fl_EXP_D-031</t>
  </si>
  <si>
    <t>2021_PSWC-Fl_EXP_D-032</t>
  </si>
  <si>
    <t>2021_PSWC-Fl_EXP_D-033</t>
  </si>
  <si>
    <t>2021_PSWC-Fl_EXP_D-034</t>
  </si>
  <si>
    <t>2021_PSWC-Fl_EXP_D-035</t>
  </si>
  <si>
    <t>2021_PSWC-Fl_EXP_D-036</t>
  </si>
  <si>
    <t>2021_PSWC-Fl_EXP_D-109</t>
  </si>
  <si>
    <t>2021_PSWC-Fl_EXP_D-110</t>
  </si>
  <si>
    <t>2021_PSWC-Fl_REV_D-021</t>
  </si>
  <si>
    <t>2021_PSWC-Fl_REV_D-032</t>
  </si>
  <si>
    <t>2021_PSWC-Fl_REV_D-034</t>
  </si>
  <si>
    <t>2021_PSWC-Fl_REV_D-035</t>
  </si>
  <si>
    <t>2021_PSWC-Fl_REV_D-038</t>
  </si>
  <si>
    <t>2021_PSWC-Fl_REV_D-039</t>
  </si>
  <si>
    <t>2021_PSWC-Fl_REV_D-040</t>
  </si>
  <si>
    <t>2021_PSWC-Fl_REV_D-041</t>
  </si>
  <si>
    <t>2021_PSWC-Fl_REV_D-046</t>
  </si>
  <si>
    <t>2021_PSWC-Fl_REV_D-047</t>
  </si>
  <si>
    <t>2021_PSWC-Fl_REV_D-048</t>
  </si>
  <si>
    <t>2021_PSWC-Fl_REV_D-111</t>
  </si>
  <si>
    <t>2021_PSWC-Fl_REV_D-112</t>
  </si>
  <si>
    <t>2021_PSWC-G_BAL_D-049</t>
  </si>
  <si>
    <t>2021_PSWC-G_BAL_D-050</t>
  </si>
  <si>
    <t>2021_PSWC-G_EXP_D-021</t>
  </si>
  <si>
    <t>2021_PSWC-G_EXP_D-022</t>
  </si>
  <si>
    <t>2021_PSWC-G_EXP_D-023</t>
  </si>
  <si>
    <t>2021_PSWC-G_EXP_D-024</t>
  </si>
  <si>
    <t>2021_PSWC-G_EXP_D-025</t>
  </si>
  <si>
    <t>2021_PSWC-G_EXP_D-031</t>
  </si>
  <si>
    <t>2021_PSWC-G_EXP_D-032</t>
  </si>
  <si>
    <t>2021_PSWC-G_EXP_D-033</t>
  </si>
  <si>
    <t>2021_PSWC-G_EXP_D-034</t>
  </si>
  <si>
    <t>2021_PSWC-G_EXP_D-035</t>
  </si>
  <si>
    <t>2021_PSWC-G_EXP_D-036</t>
  </si>
  <si>
    <t>2021_PSWC-G_EXP_D-109</t>
  </si>
  <si>
    <t>2021_PSWC-G_EXP_D-110</t>
  </si>
  <si>
    <t>2021_PSWC-G_REV_D-021</t>
  </si>
  <si>
    <t>2021_PSWC-G_REV_D-032</t>
  </si>
  <si>
    <t>2021_PSWC-G_REV_D-034</t>
  </si>
  <si>
    <t>2021_PSWC-G_REV_D-035</t>
  </si>
  <si>
    <t>2021_PSWC-G_REV_D-038</t>
  </si>
  <si>
    <t>2021_PSWC-G_REV_D-039</t>
  </si>
  <si>
    <t>2021_PSWC-G_REV_D-040</t>
  </si>
  <si>
    <t>2021_PSWC-G_REV_D-041</t>
  </si>
  <si>
    <t>2021_PSWC-G_REV_D-046</t>
  </si>
  <si>
    <t>2021_PSWC-G_REV_D-047</t>
  </si>
  <si>
    <t>2021_PSWC-G_REV_D-048</t>
  </si>
  <si>
    <t>2021_PSWC-G_REV_D-111</t>
  </si>
  <si>
    <t>2021_PSWC-G_REV_D-112</t>
  </si>
  <si>
    <t>2021_PSWC-W_BAL_D-049</t>
  </si>
  <si>
    <t>2021_PSWC-W_BAL_D-050</t>
  </si>
  <si>
    <t>2021_PSWC-W_EXP_D-021</t>
  </si>
  <si>
    <t>2021_PSWC-W_EXP_D-022</t>
  </si>
  <si>
    <t>2021_PSWC-W_EXP_D-023</t>
  </si>
  <si>
    <t>2021_PSWC-W_EXP_D-024</t>
  </si>
  <si>
    <t>2021_PSWC-W_EXP_D-025</t>
  </si>
  <si>
    <t>2021_PSWC-W_EXP_D-031</t>
  </si>
  <si>
    <t>2021_PSWC-W_EXP_D-032</t>
  </si>
  <si>
    <t>2021_PSWC-W_EXP_D-033</t>
  </si>
  <si>
    <t>2021_PSWC-W_EXP_D-034</t>
  </si>
  <si>
    <t>2021_PSWC-W_EXP_D-035</t>
  </si>
  <si>
    <t>2021_PSWC-W_EXP_D-036</t>
  </si>
  <si>
    <t>2021_PSWC-W_EXP_D-109</t>
  </si>
  <si>
    <t>2021_PSWC-W_EXP_D-110</t>
  </si>
  <si>
    <t>2021_PSWC-W_REV_D-021</t>
  </si>
  <si>
    <t>2021_PSWC-W_REV_D-032</t>
  </si>
  <si>
    <t>2021_PSWC-W_REV_D-034</t>
  </si>
  <si>
    <t>2021_PSWC-W_REV_D-035</t>
  </si>
  <si>
    <t>2021_PSWC-W_REV_D-038</t>
  </si>
  <si>
    <t>2021_PSWC-W_REV_D-039</t>
  </si>
  <si>
    <t>2021_PSWC-W_REV_D-040</t>
  </si>
  <si>
    <t>2021_PSWC-W_REV_D-041</t>
  </si>
  <si>
    <t>2021_PSWC-W_REV_D-046</t>
  </si>
  <si>
    <t>2021_PSWC-W_REV_D-047</t>
  </si>
  <si>
    <t>2021_PSWC-W_REV_D-048</t>
  </si>
  <si>
    <t>2021_PSWC-W_REV_D-111</t>
  </si>
  <si>
    <t>2021_PSWC-W_REV_D-112</t>
  </si>
  <si>
    <t>2021_P-W_BAL_D-049</t>
  </si>
  <si>
    <t>2021_P-W_BAL_D-050</t>
  </si>
  <si>
    <t>2021_P-W_EXP_D-021</t>
  </si>
  <si>
    <t>2021_P-W_EXP_D-022</t>
  </si>
  <si>
    <t>2021_P-W_EXP_D-023</t>
  </si>
  <si>
    <t>2021_P-W_EXP_D-024</t>
  </si>
  <si>
    <t>2021_P-W_EXP_D-025</t>
  </si>
  <si>
    <t>2021_P-W_EXP_D-031</t>
  </si>
  <si>
    <t>2021_P-W_EXP_D-032</t>
  </si>
  <si>
    <t>2021_P-W_EXP_D-033</t>
  </si>
  <si>
    <t>2021_P-W_EXP_D-034</t>
  </si>
  <si>
    <t>2021_P-W_EXP_D-035</t>
  </si>
  <si>
    <t>2021_P-W_EXP_D-036</t>
  </si>
  <si>
    <t>2021_P-W_EXP_D-109</t>
  </si>
  <si>
    <t>2021_P-W_EXP_D-110</t>
  </si>
  <si>
    <t>2021_P-W_REV_D-021</t>
  </si>
  <si>
    <t>2021_P-W_REV_D-032</t>
  </si>
  <si>
    <t>2021_P-W_REV_D-034</t>
  </si>
  <si>
    <t>2021_P-W_REV_D-035</t>
  </si>
  <si>
    <t>2021_P-W_REV_D-038</t>
  </si>
  <si>
    <t>2021_P-W_REV_D-039</t>
  </si>
  <si>
    <t>2021_P-W_REV_D-040</t>
  </si>
  <si>
    <t>2021_P-W_REV_D-041</t>
  </si>
  <si>
    <t>2021_P-W_REV_D-046</t>
  </si>
  <si>
    <t>2021_P-W_REV_D-047</t>
  </si>
  <si>
    <t>2021_P-W_REV_D-048</t>
  </si>
  <si>
    <t>2021_P-W_REV_D-111</t>
  </si>
  <si>
    <t>2021_P-W_REV_D-112</t>
  </si>
  <si>
    <t>2021_PZ_BAL_D-049</t>
  </si>
  <si>
    <t>2021_PZ_BAL_D-050</t>
  </si>
  <si>
    <t>2021_PZ_EXP_D-021</t>
  </si>
  <si>
    <t>2021_PZ_EXP_D-022</t>
  </si>
  <si>
    <t>2021_PZ_EXP_D-023</t>
  </si>
  <si>
    <t>2021_PZ_EXP_D-024</t>
  </si>
  <si>
    <t>2021_PZ_EXP_D-025</t>
  </si>
  <si>
    <t>2021_PZ_EXP_D-031</t>
  </si>
  <si>
    <t>2021_PZ_EXP_D-032</t>
  </si>
  <si>
    <t>2021_PZ_EXP_D-033</t>
  </si>
  <si>
    <t>2021_PZ_EXP_D-034</t>
  </si>
  <si>
    <t>2021_PZ_EXP_D-035</t>
  </si>
  <si>
    <t>2021_PZ_EXP_D-036</t>
  </si>
  <si>
    <t>2021_PZ_EXP_D-109</t>
  </si>
  <si>
    <t>2021_PZ_EXP_D-110</t>
  </si>
  <si>
    <t>2021_PZ_REV_D-021</t>
  </si>
  <si>
    <t>2021_PZ_REV_D-032</t>
  </si>
  <si>
    <t>2021_PZ_REV_D-034</t>
  </si>
  <si>
    <t>2021_PZ_REV_D-035</t>
  </si>
  <si>
    <t>2021_PZ_REV_D-038</t>
  </si>
  <si>
    <t>2021_PZ_REV_D-039</t>
  </si>
  <si>
    <t>2021_PZ_REV_D-040</t>
  </si>
  <si>
    <t>2021_PZ_REV_D-041</t>
  </si>
  <si>
    <t>2021_PZ_REV_D-046</t>
  </si>
  <si>
    <t>2021_PZ_REV_D-047</t>
  </si>
  <si>
    <t>2021_PZ_REV_D-048</t>
  </si>
  <si>
    <t>2021_PZ_REV_D-111</t>
  </si>
  <si>
    <t>2021_PZ_REV_D-112</t>
  </si>
  <si>
    <t>2021_RZ_BAL_D-049</t>
  </si>
  <si>
    <t>2021_RZ_BAL_D-050</t>
  </si>
  <si>
    <t>2021_RZ_EXP_D-021</t>
  </si>
  <si>
    <t>2021_RZ_EXP_D-022</t>
  </si>
  <si>
    <t>2021_RZ_EXP_D-023</t>
  </si>
  <si>
    <t>2021_RZ_EXP_D-024</t>
  </si>
  <si>
    <t>2021_RZ_EXP_D-025</t>
  </si>
  <si>
    <t>2021_RZ_EXP_D-031</t>
  </si>
  <si>
    <t>2021_RZ_EXP_D-032</t>
  </si>
  <si>
    <t>2021_RZ_EXP_D-033</t>
  </si>
  <si>
    <t>2021_RZ_EXP_D-034</t>
  </si>
  <si>
    <t>2021_RZ_EXP_D-035</t>
  </si>
  <si>
    <t>2021_RZ_EXP_D-036</t>
  </si>
  <si>
    <t>2021_RZ_EXP_D-109</t>
  </si>
  <si>
    <t>2021_RZ_EXP_D-110</t>
  </si>
  <si>
    <t>2021_RZ_REV_D-021</t>
  </si>
  <si>
    <t>2021_RZ_REV_D-032</t>
  </si>
  <si>
    <t>2021_RZ_REV_D-034</t>
  </si>
  <si>
    <t>2021_RZ_REV_D-035</t>
  </si>
  <si>
    <t>2021_RZ_REV_D-038</t>
  </si>
  <si>
    <t>2021_RZ_REV_D-039</t>
  </si>
  <si>
    <t>2021_RZ_REV_D-040</t>
  </si>
  <si>
    <t>2021_RZ_REV_D-041</t>
  </si>
  <si>
    <t>2021_RZ_REV_D-046</t>
  </si>
  <si>
    <t>2021_RZ_REV_D-047</t>
  </si>
  <si>
    <t>2021_RZ_REV_D-048</t>
  </si>
  <si>
    <t>2021_RZ_REV_D-111</t>
  </si>
  <si>
    <t>2021_RZ_REV_D-112</t>
  </si>
  <si>
    <t>2021_SS_FL_BAL_D-050</t>
  </si>
  <si>
    <t>2021_SS_FL_EXP_D-021</t>
  </si>
  <si>
    <t>2021_SS_FL_EXP_D-024</t>
  </si>
  <si>
    <t>2021_SS_FL_EXP_D-036</t>
  </si>
  <si>
    <t>2021_SS_FL_EXP_D-056</t>
  </si>
  <si>
    <t>2021_SS_FL_EXP_D-057</t>
  </si>
  <si>
    <t>2021_SS_FL_EXP_D-066</t>
  </si>
  <si>
    <t>2021_SS_FL_EXP_D-067</t>
  </si>
  <si>
    <t>2021_SS_FL_EXP_D-068</t>
  </si>
  <si>
    <t>2021_SS_FL_EXP_D-069</t>
  </si>
  <si>
    <t>2021_SS_FL_EXP_D-070</t>
  </si>
  <si>
    <t>2021_SS_FL_EXP_D-071</t>
  </si>
  <si>
    <t>2021_SS_FL_EXP_D-074</t>
  </si>
  <si>
    <t>2021_SS_FL_EXP_D-083</t>
  </si>
  <si>
    <t>2021_SS_FL_EXP_D-085</t>
  </si>
  <si>
    <t>2021_SS_FL_EXP_D-086</t>
  </si>
  <si>
    <t>2021_SS_FL_EXP_D-089</t>
  </si>
  <si>
    <t>2021_SS_FL_EXP_D-090</t>
  </si>
  <si>
    <t>2021_SS_FL_REV_D-021</t>
  </si>
  <si>
    <t>2021_SS_FL_REV_D-048</t>
  </si>
  <si>
    <t>2021_SS_FL_REV_D-068</t>
  </si>
  <si>
    <t>2021_SS_FL_REV_D-069</t>
  </si>
  <si>
    <t>2021_SS_FL_REV_D-074</t>
  </si>
  <si>
    <t>2021_SS_FL_REV_D-075</t>
  </si>
  <si>
    <t>2021_SS_FL_REV_D-077</t>
  </si>
  <si>
    <t>2021_SS_FL_REV_D-078</t>
  </si>
  <si>
    <t>2021_SS_FL_REV_D-080</t>
  </si>
  <si>
    <t>2021_SS_FL_REV_D-081</t>
  </si>
  <si>
    <t>2021_SS_FL_REV_D-089</t>
  </si>
  <si>
    <t>2021_SS_FL_REV_D-090</t>
  </si>
  <si>
    <t>2021_SS_FL_REV_D-120</t>
  </si>
  <si>
    <t>2021_SS_FL_REV_D-121</t>
  </si>
  <si>
    <t>2021_SS_FL_REV_D-122</t>
  </si>
  <si>
    <t>2021_SS_HC_BAL_D-050</t>
  </si>
  <si>
    <t>2021_SS_HC_EXP_D-021</t>
  </si>
  <si>
    <t>2021_SS_HC_EXP_D-024</t>
  </si>
  <si>
    <t>2021_SS_HC_EXP_D-036</t>
  </si>
  <si>
    <t>2021_SS_HC_EXP_D-056</t>
  </si>
  <si>
    <t>2021_SS_HC_EXP_D-066</t>
  </si>
  <si>
    <t>2021_SS_HC_EXP_D-067</t>
  </si>
  <si>
    <t>2021_SS_HC_EXP_D-068</t>
  </si>
  <si>
    <t>2021_SS_HC_EXP_D-071</t>
  </si>
  <si>
    <t>2021_SS_HC_EXP_D-092</t>
  </si>
  <si>
    <t>2021_SS_HC_EXP_D-093</t>
  </si>
  <si>
    <t>2021_SS_HC_EXP_D-094</t>
  </si>
  <si>
    <t>2021_SS_HC_EXP_D-095</t>
  </si>
  <si>
    <t>2021_SS_HC_EXP_D-096</t>
  </si>
  <si>
    <t>2021_SS_HC_EXP_D-158</t>
  </si>
  <si>
    <t>2021_SS_HC_REV_D-021</t>
  </si>
  <si>
    <t>2021_SS_HC_REV_D-048</t>
  </si>
  <si>
    <t>2021_SS_HC_REV_D-068</t>
  </si>
  <si>
    <t>2021_SS_HC_REV_D-075</t>
  </si>
  <si>
    <t>2021_SS_HC_REV_D-077</t>
  </si>
  <si>
    <t>2021_SS_HC_REV_D-078</t>
  </si>
  <si>
    <t>2021_SS_HC_REV_D-080</t>
  </si>
  <si>
    <t>2021_SS_HC_REV_D-081</t>
  </si>
  <si>
    <t>2021_SS_HC_REV_D-094</t>
  </si>
  <si>
    <t>2021_SS_HC_REV_D-095</t>
  </si>
  <si>
    <t>2021_SS_HC_REV_D-096</t>
  </si>
  <si>
    <t>2021_SS_HC_REV_D-098</t>
  </si>
  <si>
    <t>2021_SS_HC_REV_D-120</t>
  </si>
  <si>
    <t>2021_SS_HC_REV_D-121</t>
  </si>
  <si>
    <t>2021_SS_HC_REV_D-122</t>
  </si>
  <si>
    <t>2021_SS_HC_REV_D-129</t>
  </si>
  <si>
    <t>2021_SS_OM_BAL_D-050</t>
  </si>
  <si>
    <t>2021_SS_OM_EXP_D-021</t>
  </si>
  <si>
    <t>2021_SS_OM_EXP_D-024</t>
  </si>
  <si>
    <t>2021_SS_OM_EXP_D-036</t>
  </si>
  <si>
    <t>2021_SS_OM_EXP_D-056</t>
  </si>
  <si>
    <t>2021_SS_OM_EXP_D-066</t>
  </si>
  <si>
    <t>2021_SS_OM_EXP_D-067</t>
  </si>
  <si>
    <t>2021_SS_OM_EXP_D-068</t>
  </si>
  <si>
    <t>2021_SS_OM_EXP_D-071</t>
  </si>
  <si>
    <t>2021_SS_OM_EXP_D-074</t>
  </si>
  <si>
    <t>2021_SS_OM_EXP_D-150</t>
  </si>
  <si>
    <t>2021_SS_OM_EXP_D-151</t>
  </si>
  <si>
    <t>2021_SS_OM_EXP_D-152</t>
  </si>
  <si>
    <t>2021_SS_OM_EXP_D-153</t>
  </si>
  <si>
    <t>2021_SS_OM_EXP_D-154</t>
  </si>
  <si>
    <t>2021_SS_OM_EXP_D-155</t>
  </si>
  <si>
    <t>2021_SS_OM_EXP_D-156</t>
  </si>
  <si>
    <t>2021_SS_OM_REV_D-021</t>
  </si>
  <si>
    <t>2021_SS_OM_REV_D-048</t>
  </si>
  <si>
    <t>2021_SS_OM_REV_D-068</t>
  </si>
  <si>
    <t>2021_SS_OM_REV_D-074</t>
  </si>
  <si>
    <t>2021_SS_OM_REV_D-075</t>
  </si>
  <si>
    <t>2021_SS_OM_REV_D-077</t>
  </si>
  <si>
    <t>2021_SS_OM_REV_D-078</t>
  </si>
  <si>
    <t>2021_SS_OM_REV_D-080</t>
  </si>
  <si>
    <t>2021_SS_OM_REV_D-081</t>
  </si>
  <si>
    <t>2021_SS_OM_REV_D-120</t>
  </si>
  <si>
    <t>2021_SS_PE_BAL_D-050</t>
  </si>
  <si>
    <t>2021_SS_PE_EXP_D-021</t>
  </si>
  <si>
    <t>2021_SS_PE_EXP_D-024</t>
  </si>
  <si>
    <t>2021_SS_PE_EXP_D-036</t>
  </si>
  <si>
    <t>2021_SS_PE_EXP_D-056</t>
  </si>
  <si>
    <t>2021_SS_PE_EXP_D-066</t>
  </si>
  <si>
    <t>2021_SS_PE_EXP_D-067</t>
  </si>
  <si>
    <t>2021_SS_PE_EXP_D-068</t>
  </si>
  <si>
    <t>2021_SS_PE_EXP_D-071</t>
  </si>
  <si>
    <t>2021_SS_PE_EXP_D-074</t>
  </si>
  <si>
    <t>2021_SS_PE_EXP_D-133</t>
  </si>
  <si>
    <t>2021_SS_PE_EXP_D-134</t>
  </si>
  <si>
    <t>2021_SS_PE_EXP_D-135</t>
  </si>
  <si>
    <t>2021_SS_PE_EXP_D-136</t>
  </si>
  <si>
    <t>2021_SS_PE_EXP_D-137</t>
  </si>
  <si>
    <t>2021_SS_PE_EXP_D-138</t>
  </si>
  <si>
    <t>2021_SS_PE_EXP_D-139</t>
  </si>
  <si>
    <t>2021_SS_PE_EXP_D-140</t>
  </si>
  <si>
    <t>2021_SS_PE_EXP_D-141</t>
  </si>
  <si>
    <t>2021_SS_PE_EXP_D-142</t>
  </si>
  <si>
    <t>2021_SS_PE_EXP_D-143</t>
  </si>
  <si>
    <t>2021_SS_PE_EXP_D-144</t>
  </si>
  <si>
    <t>2021_SS_PE_EXP_D-145</t>
  </si>
  <si>
    <t>2021_SS_PE_EXP_D-146</t>
  </si>
  <si>
    <t>2021_SS_PE_REV_D-021</t>
  </si>
  <si>
    <t>2021_SS_PE_REV_D-048</t>
  </si>
  <si>
    <t>2021_SS_PE_REV_D-068</t>
  </si>
  <si>
    <t>2021_SS_PE_REV_D-074</t>
  </si>
  <si>
    <t>2021_SS_PE_REV_D-075</t>
  </si>
  <si>
    <t>2021_SS_PE_REV_D-077</t>
  </si>
  <si>
    <t>2021_SS_PE_REV_D-078</t>
  </si>
  <si>
    <t>2021_SS_PE_REV_D-080</t>
  </si>
  <si>
    <t>2021_SS_PE_REV_D-081</t>
  </si>
  <si>
    <t>2021_SS_PE_REV_D-120</t>
  </si>
  <si>
    <t>2021_SS_PE_REV_D-121</t>
  </si>
  <si>
    <t>2021_SS_PE_REV_D-122</t>
  </si>
  <si>
    <t>2021_SS_PE_REV_D-145</t>
  </si>
  <si>
    <t>2021_SS_PE_REV_D-146</t>
  </si>
  <si>
    <t>2021_SS_PE_REV_D-147</t>
  </si>
  <si>
    <t>2021_SS_PE_REV_D-148</t>
  </si>
  <si>
    <t>2021_SS_PE_REV_D-149</t>
  </si>
  <si>
    <t>2021_SS_WO_BAL_D-050</t>
  </si>
  <si>
    <t>2021_SS_WO_EXP_D-021</t>
  </si>
  <si>
    <t>2021_SS_WO_EXP_D-024</t>
  </si>
  <si>
    <t>2021_SS_WO_EXP_D-036</t>
  </si>
  <si>
    <t>2021_SS_WO_EXP_D-056</t>
  </si>
  <si>
    <t>2021_SS_WO_EXP_D-057</t>
  </si>
  <si>
    <t>2021_SS_WO_EXP_D-058</t>
  </si>
  <si>
    <t>2021_SS_WO_EXP_D-060</t>
  </si>
  <si>
    <t>2021_SS_WO_EXP_D-061</t>
  </si>
  <si>
    <t>2021_SS_WO_EXP_D-062</t>
  </si>
  <si>
    <t>2021_SS_WO_EXP_D-063</t>
  </si>
  <si>
    <t>2021_SS_WO_EXP_D-066</t>
  </si>
  <si>
    <t>2021_SS_WO_EXP_D-067</t>
  </si>
  <si>
    <t>2021_SS_WO_EXP_D-068</t>
  </si>
  <si>
    <t>2021_SS_WO_EXP_D-069</t>
  </si>
  <si>
    <t>2021_SS_WO_EXP_D-070</t>
  </si>
  <si>
    <t>2021_SS_WO_EXP_D-071</t>
  </si>
  <si>
    <t>2021_SS_WO_EXP_D-072</t>
  </si>
  <si>
    <t>2021_SS_WO_EXP_D-073</t>
  </si>
  <si>
    <t>2021_SS_WO_EXP_D-074</t>
  </si>
  <si>
    <t>2021_SS_WO_EXP_D-127</t>
  </si>
  <si>
    <t>2021_SS_WO_EXP_D-130</t>
  </si>
  <si>
    <t>2021_SS_WO_EXP_D-131</t>
  </si>
  <si>
    <t>2021_SS_WO_REV_D-021</t>
  </si>
  <si>
    <t>2021_SS_WO_REV_D-048</t>
  </si>
  <si>
    <t>2021_SS_WO_REV_D-068</t>
  </si>
  <si>
    <t>2021_SS_WO_REV_D-069</t>
  </si>
  <si>
    <t>2021_SS_WO_REV_D-070</t>
  </si>
  <si>
    <t>2021_SS_WO_REV_D-072</t>
  </si>
  <si>
    <t>2021_SS_WO_REV_D-073</t>
  </si>
  <si>
    <t>2021_SS_WO_REV_D-074</t>
  </si>
  <si>
    <t>2021_SS_WO_REV_D-075</t>
  </si>
  <si>
    <t>2021_SS_WO_REV_D-077</t>
  </si>
  <si>
    <t>2021_SS_WO_REV_D-078</t>
  </si>
  <si>
    <t>2021_SS_WO_REV_D-079</t>
  </si>
  <si>
    <t>2021_SS_WO_REV_D-080</t>
  </si>
  <si>
    <t>2021_SS_WO_REV_D-081</t>
  </si>
  <si>
    <t>2021_SS_WO_REV_D-120</t>
  </si>
  <si>
    <t>2021_SS_WO_REV_D-121</t>
  </si>
  <si>
    <t>2021_SS_WO_REV_D-122</t>
  </si>
  <si>
    <t>2021_WR_CA_BAL_D-049</t>
  </si>
  <si>
    <t>2021_WR_CA_BAL_D-050</t>
  </si>
  <si>
    <t>2021_WR_CA_EXP_D-021</t>
  </si>
  <si>
    <t>2021_WR_CA_EXP_D-022</t>
  </si>
  <si>
    <t>2021_WR_CA_EXP_D-023</t>
  </si>
  <si>
    <t>2021_WR_CA_EXP_D-024</t>
  </si>
  <si>
    <t>2021_WR_CA_EXP_D-025</t>
  </si>
  <si>
    <t>2021_WR_CA_EXP_D-026</t>
  </si>
  <si>
    <t>2021_WR_CA_EXP_D-027</t>
  </si>
  <si>
    <t>2021_WR_CA_EXP_D-028</t>
  </si>
  <si>
    <t>2021_WR_CA_EXP_D-029</t>
  </si>
  <si>
    <t>2021_WR_CA_EXP_D-030</t>
  </si>
  <si>
    <t>2021_WR_CA_EXP_D-031</t>
  </si>
  <si>
    <t>2021_WR_CA_EXP_D-032</t>
  </si>
  <si>
    <t>2021_WR_CA_EXP_D-033</t>
  </si>
  <si>
    <t>2021_WR_CA_EXP_D-034</t>
  </si>
  <si>
    <t>2021_WR_CA_EXP_D-035</t>
  </si>
  <si>
    <t>2021_WR_CA_EXP_D-036</t>
  </si>
  <si>
    <t>2021_WR_CA_REV_D-021</t>
  </si>
  <si>
    <t>2021_WR_CA_REV_D-032</t>
  </si>
  <si>
    <t>2021_WR_CA_REV_D-034</t>
  </si>
  <si>
    <t>2021_WR_CA_REV_D-035</t>
  </si>
  <si>
    <t>2021_WR_CA_REV_D-038</t>
  </si>
  <si>
    <t>2021_WR_CA_REV_D-039</t>
  </si>
  <si>
    <t>2021_WR_CA_REV_D-040</t>
  </si>
  <si>
    <t>2021_WR_CA_REV_D-041</t>
  </si>
  <si>
    <t>2021_WR_CA_REV_D-042</t>
  </si>
  <si>
    <t>2021_WR_CA_REV_D-043</t>
  </si>
  <si>
    <t>2021_WR_CA_REV_D-044</t>
  </si>
  <si>
    <t>2021_WR_CA_REV_D-045</t>
  </si>
  <si>
    <t>2021_WR_CA_REV_D-046</t>
  </si>
  <si>
    <t>2021_WR_CA_REV_D-047</t>
  </si>
  <si>
    <t>2021_WR_CA_REV_D-048</t>
  </si>
  <si>
    <t>2021_WR_INS_BAL_D-049</t>
  </si>
  <si>
    <t>2021_WR_INS_BAL_D-050</t>
  </si>
  <si>
    <t>2021_WR_INS_EXP_D-021</t>
  </si>
  <si>
    <t>2021_WR_INS_EXP_D-022</t>
  </si>
  <si>
    <t>2021_WR_INS_EXP_D-023</t>
  </si>
  <si>
    <t>2021_WR_INS_EXP_D-024</t>
  </si>
  <si>
    <t>2021_WR_INS_EXP_D-025</t>
  </si>
  <si>
    <t>2021_WR_INS_EXP_D-027</t>
  </si>
  <si>
    <t>2021_WR_INS_EXP_D-028</t>
  </si>
  <si>
    <t>2021_WR_INS_EXP_D-029</t>
  </si>
  <si>
    <t>2021_WR_INS_EXP_D-030</t>
  </si>
  <si>
    <t>2021_WR_INS_EXP_D-031</t>
  </si>
  <si>
    <t>2021_WR_INS_EXP_D-032</t>
  </si>
  <si>
    <t>2021_WR_INS_EXP_D-033</t>
  </si>
  <si>
    <t>2021_WR_INS_EXP_D-034</t>
  </si>
  <si>
    <t>2021_WR_INS_EXP_D-035</t>
  </si>
  <si>
    <t>2021_WR_INS_EXP_D-036</t>
  </si>
  <si>
    <t>2021_WR_INS_EXP_D-053</t>
  </si>
  <si>
    <t>2021_WR_INS_REV_D-021</t>
  </si>
  <si>
    <t>2021_WR_INS_REV_D-032</t>
  </si>
  <si>
    <t>2021_WR_INS_REV_D-034</t>
  </si>
  <si>
    <t>2021_WR_INS_REV_D-035</t>
  </si>
  <si>
    <t>2021_WR_INS_REV_D-038</t>
  </si>
  <si>
    <t>2021_WR_INS_REV_D-039</t>
  </si>
  <si>
    <t>2021_WR_INS_REV_D-040</t>
  </si>
  <si>
    <t>2021_WR_INS_REV_D-041</t>
  </si>
  <si>
    <t>2021_WR_INS_REV_D-043</t>
  </si>
  <si>
    <t>2021_WR_INS_REV_D-044</t>
  </si>
  <si>
    <t>2021_WR_INS_REV_D-045</t>
  </si>
  <si>
    <t>2021_WR_INS_REV_D-046</t>
  </si>
  <si>
    <t>2021_WR_INS_REV_D-047</t>
  </si>
  <si>
    <t>2021_WR_INS_REV_D-048</t>
  </si>
  <si>
    <t>2021_WR_INS_REV_D-053</t>
  </si>
  <si>
    <t>HC_REV_D-159</t>
  </si>
  <si>
    <t>HC_REV_D-160</t>
  </si>
  <si>
    <t xml:space="preserve">Zorgpersoneelfonds </t>
  </si>
  <si>
    <t xml:space="preserve">Fonds Covid-19 - Vrijwilligers </t>
  </si>
  <si>
    <t>OM_EXP_D-161</t>
  </si>
  <si>
    <t xml:space="preserve">HZIV - Oorlogsslachtoffers </t>
  </si>
  <si>
    <t>OM_REV_D-121</t>
  </si>
  <si>
    <t>OM_REV_D-122</t>
  </si>
  <si>
    <t>2021_SS_HC_REV_D-159</t>
  </si>
  <si>
    <t>2021_SS_HC_REV_D-160</t>
  </si>
  <si>
    <t>OM_EXP_D-162</t>
  </si>
  <si>
    <t>2021_SS_OM_EXP_D-161</t>
  </si>
  <si>
    <t>2021_SS_OM_EXP_D-162</t>
  </si>
  <si>
    <t>2021_SS_OM_REV_D-121</t>
  </si>
  <si>
    <t>2021_SS_OM_REV_D-122</t>
  </si>
  <si>
    <t xml:space="preserve">Subvention art. 191, 1°ter (COVID-19) </t>
  </si>
  <si>
    <t xml:space="preserve">Toelage art. 191, 1°ter (COVID-19) </t>
  </si>
  <si>
    <t xml:space="preserve">Toelage art. 191, 1°quater </t>
  </si>
  <si>
    <t xml:space="preserve">Subvention art. 191, 1°quater </t>
  </si>
  <si>
    <t>HC_REV_D-163</t>
  </si>
  <si>
    <t xml:space="preserve">Fonds Blouses blanches </t>
  </si>
  <si>
    <t xml:space="preserve">Fonds Covid-19 - Volontaires </t>
  </si>
  <si>
    <t xml:space="preserve">CAAMI - Victimes de guerre </t>
  </si>
  <si>
    <t>2021_SS_HC_REV_D-163</t>
  </si>
  <si>
    <t>OM_EXP_D-163</t>
  </si>
  <si>
    <t>2021_SS_OM_EXP_D-163</t>
  </si>
  <si>
    <t>2022_BCR_CA_BAL_D-049</t>
  </si>
  <si>
    <t>2022_BCR_CA_BAL_D-050</t>
  </si>
  <si>
    <t>2022_BCR_CA_EXP_D-021</t>
  </si>
  <si>
    <t>2022_BCR_CA_EXP_D-022</t>
  </si>
  <si>
    <t>2022_BCR_CA_EXP_D-023</t>
  </si>
  <si>
    <t>2022_BCR_CA_EXP_D-024</t>
  </si>
  <si>
    <t>2022_BCR_CA_EXP_D-025</t>
  </si>
  <si>
    <t>2022_BCR_CA_EXP_D-026</t>
  </si>
  <si>
    <t>2022_BCR_CA_EXP_D-027</t>
  </si>
  <si>
    <t>2022_BCR_CA_EXP_D-028</t>
  </si>
  <si>
    <t>2022_BCR_CA_EXP_D-029</t>
  </si>
  <si>
    <t>2022_BCR_CA_EXP_D-030</t>
  </si>
  <si>
    <t>2022_BCR_CA_EXP_D-031</t>
  </si>
  <si>
    <t>2022_BCR_CA_EXP_D-032</t>
  </si>
  <si>
    <t>2022_BCR_CA_EXP_D-033</t>
  </si>
  <si>
    <t>2022_BCR_CA_EXP_D-034</t>
  </si>
  <si>
    <t>2022_BCR_CA_EXP_D-035</t>
  </si>
  <si>
    <t>2022_BCR_CA_EXP_D-036</t>
  </si>
  <si>
    <t>2022_BCR_CA_REV_D-021</t>
  </si>
  <si>
    <t>2022_BCR_CA_REV_D-032</t>
  </si>
  <si>
    <t>2022_BCR_CA_REV_D-034</t>
  </si>
  <si>
    <t>2022_BCR_CA_REV_D-035</t>
  </si>
  <si>
    <t>2022_BCR_CA_REV_D-038</t>
  </si>
  <si>
    <t>2022_BCR_CA_REV_D-039</t>
  </si>
  <si>
    <t>2022_BCR_CA_REV_D-040</t>
  </si>
  <si>
    <t>2022_BCR_CA_REV_D-041</t>
  </si>
  <si>
    <t>2022_BCR_CA_REV_D-042</t>
  </si>
  <si>
    <t>2022_BCR_CA_REV_D-043</t>
  </si>
  <si>
    <t>2022_BCR_CA_REV_D-044</t>
  </si>
  <si>
    <t>2022_BCR_CA_REV_D-045</t>
  </si>
  <si>
    <t>2022_BCR_CA_REV_D-046</t>
  </si>
  <si>
    <t>2022_BCR_CA_REV_D-047</t>
  </si>
  <si>
    <t>2022_BCR_CA_REV_D-048</t>
  </si>
  <si>
    <t>2022_BCR_INS_BAL_D-049</t>
  </si>
  <si>
    <t>2022_BCR_INS_BAL_D-050</t>
  </si>
  <si>
    <t>2022_BCR_INS_EXP_D-021</t>
  </si>
  <si>
    <t>2022_BCR_INS_EXP_D-022</t>
  </si>
  <si>
    <t>2022_BCR_INS_EXP_D-023</t>
  </si>
  <si>
    <t>2022_BCR_INS_EXP_D-024</t>
  </si>
  <si>
    <t>2022_BCR_INS_EXP_D-025</t>
  </si>
  <si>
    <t>2022_BCR_INS_EXP_D-027</t>
  </si>
  <si>
    <t>2022_BCR_INS_EXP_D-028</t>
  </si>
  <si>
    <t>2022_BCR_INS_EXP_D-029</t>
  </si>
  <si>
    <t>2022_BCR_INS_EXP_D-030</t>
  </si>
  <si>
    <t>2022_BCR_INS_EXP_D-031</t>
  </si>
  <si>
    <t>2022_BCR_INS_EXP_D-032</t>
  </si>
  <si>
    <t>2022_BCR_INS_EXP_D-033</t>
  </si>
  <si>
    <t>2022_BCR_INS_EXP_D-034</t>
  </si>
  <si>
    <t>2022_BCR_INS_EXP_D-035</t>
  </si>
  <si>
    <t>2022_BCR_INS_EXP_D-036</t>
  </si>
  <si>
    <t>2022_BCR_INS_EXP_D-053</t>
  </si>
  <si>
    <t>2022_BCR_INS_REV_D-021</t>
  </si>
  <si>
    <t>2022_BCR_INS_REV_D-032</t>
  </si>
  <si>
    <t>2022_BCR_INS_REV_D-034</t>
  </si>
  <si>
    <t>2022_BCR_INS_REV_D-035</t>
  </si>
  <si>
    <t>2022_BCR_INS_REV_D-038</t>
  </si>
  <si>
    <t>2022_BCR_INS_REV_D-039</t>
  </si>
  <si>
    <t>2022_BCR_INS_REV_D-040</t>
  </si>
  <si>
    <t>2022_BCR_INS_REV_D-041</t>
  </si>
  <si>
    <t>2022_BCR_INS_REV_D-043</t>
  </si>
  <si>
    <t>2022_BCR_INS_REV_D-044</t>
  </si>
  <si>
    <t>2022_BCR_INS_REV_D-045</t>
  </si>
  <si>
    <t>2022_BCR_INS_REV_D-046</t>
  </si>
  <si>
    <t>2022_BCR_INS_REV_D-047</t>
  </si>
  <si>
    <t>2022_BCR_INS_REV_D-048</t>
  </si>
  <si>
    <t>2022_BCR_INS_REV_D-053</t>
  </si>
  <si>
    <t>2022_C-B_BAL_D-049</t>
  </si>
  <si>
    <t>2022_C-B_BAL_D-050</t>
  </si>
  <si>
    <t>2022_C-B_EXP_D-021</t>
  </si>
  <si>
    <t>2022_C-B_EXP_D-022</t>
  </si>
  <si>
    <t>2022_C-B_EXP_D-023</t>
  </si>
  <si>
    <t>2022_C-B_EXP_D-024</t>
  </si>
  <si>
    <t>2022_C-B_EXP_D-025</t>
  </si>
  <si>
    <t>2022_C-B_EXP_D-031</t>
  </si>
  <si>
    <t>2022_C-B_EXP_D-032</t>
  </si>
  <si>
    <t>2022_C-B_EXP_D-033</t>
  </si>
  <si>
    <t>2022_C-B_EXP_D-034</t>
  </si>
  <si>
    <t>2022_C-B_EXP_D-035</t>
  </si>
  <si>
    <t>2022_C-B_EXP_D-036</t>
  </si>
  <si>
    <t>2022_C-B_EXP_D-109</t>
  </si>
  <si>
    <t>2022_C-B_EXP_D-110</t>
  </si>
  <si>
    <t>2022_C-B_REV_D-021</t>
  </si>
  <si>
    <t>2022_C-B_REV_D-032</t>
  </si>
  <si>
    <t>2022_C-B_REV_D-034</t>
  </si>
  <si>
    <t>2022_C-B_REV_D-035</t>
  </si>
  <si>
    <t>2022_C-B_REV_D-038</t>
  </si>
  <si>
    <t>2022_C-B_REV_D-039</t>
  </si>
  <si>
    <t>2022_C-B_REV_D-040</t>
  </si>
  <si>
    <t>2022_C-B_REV_D-041</t>
  </si>
  <si>
    <t>2022_C-B_REV_D-046</t>
  </si>
  <si>
    <t>2022_C-B_REV_D-047</t>
  </si>
  <si>
    <t>2022_C-B_REV_D-048</t>
  </si>
  <si>
    <t>2022_C-B_REV_D-111</t>
  </si>
  <si>
    <t>2022_C-B_REV_D-112</t>
  </si>
  <si>
    <t>2022_CCC_CA_BAL_D-049</t>
  </si>
  <si>
    <t>2022_CCC_CA_BAL_D-050</t>
  </si>
  <si>
    <t>2022_CCC_CA_EXP_D-021</t>
  </si>
  <si>
    <t>2022_CCC_CA_EXP_D-022</t>
  </si>
  <si>
    <t>2022_CCC_CA_EXP_D-023</t>
  </si>
  <si>
    <t>2022_CCC_CA_EXP_D-024</t>
  </si>
  <si>
    <t>2022_CCC_CA_EXP_D-025</t>
  </si>
  <si>
    <t>2022_CCC_CA_EXP_D-026</t>
  </si>
  <si>
    <t>2022_CCC_CA_EXP_D-027</t>
  </si>
  <si>
    <t>2022_CCC_CA_EXP_D-028</t>
  </si>
  <si>
    <t>2022_CCC_CA_EXP_D-029</t>
  </si>
  <si>
    <t>2022_CCC_CA_EXP_D-030</t>
  </si>
  <si>
    <t>2022_CCC_CA_EXP_D-031</t>
  </si>
  <si>
    <t>2022_CCC_CA_EXP_D-032</t>
  </si>
  <si>
    <t>2022_CCC_CA_EXP_D-033</t>
  </si>
  <si>
    <t>2022_CCC_CA_EXP_D-034</t>
  </si>
  <si>
    <t>2022_CCC_CA_EXP_D-035</t>
  </si>
  <si>
    <t>2022_CCC_CA_EXP_D-036</t>
  </si>
  <si>
    <t>2022_CCC_CA_REV_D-021</t>
  </si>
  <si>
    <t>2022_CCC_CA_REV_D-032</t>
  </si>
  <si>
    <t>2022_CCC_CA_REV_D-034</t>
  </si>
  <si>
    <t>2022_CCC_CA_REV_D-035</t>
  </si>
  <si>
    <t>2022_CCC_CA_REV_D-038</t>
  </si>
  <si>
    <t>2022_CCC_CA_REV_D-039</t>
  </si>
  <si>
    <t>2022_CCC_CA_REV_D-040</t>
  </si>
  <si>
    <t>2022_CCC_CA_REV_D-041</t>
  </si>
  <si>
    <t>2022_CCC_CA_REV_D-042</t>
  </si>
  <si>
    <t>2022_CCC_CA_REV_D-043</t>
  </si>
  <si>
    <t>2022_CCC_CA_REV_D-044</t>
  </si>
  <si>
    <t>2022_CCC_CA_REV_D-045</t>
  </si>
  <si>
    <t>2022_CCC_CA_REV_D-046</t>
  </si>
  <si>
    <t>2022_CCC_CA_REV_D-047</t>
  </si>
  <si>
    <t>2022_CCC_CA_REV_D-048</t>
  </si>
  <si>
    <t>2022_CCC_INS_BAL_D-049</t>
  </si>
  <si>
    <t>2022_CCC_INS_BAL_D-050</t>
  </si>
  <si>
    <t>2022_CCC_INS_EXP_D-021</t>
  </si>
  <si>
    <t>2022_CCC_INS_EXP_D-022</t>
  </si>
  <si>
    <t>2022_CCC_INS_EXP_D-023</t>
  </si>
  <si>
    <t>2022_CCC_INS_EXP_D-024</t>
  </si>
  <si>
    <t>2022_CCC_INS_EXP_D-025</t>
  </si>
  <si>
    <t>2022_CCC_INS_EXP_D-027</t>
  </si>
  <si>
    <t>2022_CCC_INS_EXP_D-028</t>
  </si>
  <si>
    <t>2022_CCC_INS_EXP_D-029</t>
  </si>
  <si>
    <t>2022_CCC_INS_EXP_D-030</t>
  </si>
  <si>
    <t>2022_CCC_INS_EXP_D-031</t>
  </si>
  <si>
    <t>2022_CCC_INS_EXP_D-032</t>
  </si>
  <si>
    <t>2022_CCC_INS_EXP_D-033</t>
  </si>
  <si>
    <t>2022_CCC_INS_EXP_D-034</t>
  </si>
  <si>
    <t>2022_CCC_INS_EXP_D-035</t>
  </si>
  <si>
    <t>2022_CCC_INS_EXP_D-036</t>
  </si>
  <si>
    <t>2022_CCC_INS_EXP_D-053</t>
  </si>
  <si>
    <t>2022_CCC_INS_REV_D-021</t>
  </si>
  <si>
    <t>2022_CCC_INS_REV_D-032</t>
  </si>
  <si>
    <t>2022_CCC_INS_REV_D-034</t>
  </si>
  <si>
    <t>2022_CCC_INS_REV_D-035</t>
  </si>
  <si>
    <t>2022_CCC_INS_REV_D-038</t>
  </si>
  <si>
    <t>2022_CCC_INS_REV_D-039</t>
  </si>
  <si>
    <t>2022_CCC_INS_REV_D-040</t>
  </si>
  <si>
    <t>2022_CCC_INS_REV_D-041</t>
  </si>
  <si>
    <t>2022_CCC_INS_REV_D-043</t>
  </si>
  <si>
    <t>2022_CCC_INS_REV_D-044</t>
  </si>
  <si>
    <t>2022_CCC_INS_REV_D-045</t>
  </si>
  <si>
    <t>2022_CCC_INS_REV_D-046</t>
  </si>
  <si>
    <t>2022_CCC_INS_REV_D-047</t>
  </si>
  <si>
    <t>2022_CCC_INS_REV_D-048</t>
  </si>
  <si>
    <t>2022_CCC_INS_REV_D-053</t>
  </si>
  <si>
    <t>2022_C-Fl_BAL_D-049</t>
  </si>
  <si>
    <t>2022_C-Fl_BAL_D-050</t>
  </si>
  <si>
    <t>2022_C-Fl_EXP_D-021</t>
  </si>
  <si>
    <t>2022_C-Fl_EXP_D-022</t>
  </si>
  <si>
    <t>2022_C-Fl_EXP_D-023</t>
  </si>
  <si>
    <t>2022_C-Fl_EXP_D-024</t>
  </si>
  <si>
    <t>2022_C-Fl_EXP_D-025</t>
  </si>
  <si>
    <t>2022_C-Fl_EXP_D-031</t>
  </si>
  <si>
    <t>2022_C-Fl_EXP_D-032</t>
  </si>
  <si>
    <t>2022_C-Fl_EXP_D-033</t>
  </si>
  <si>
    <t>2022_C-Fl_EXP_D-034</t>
  </si>
  <si>
    <t>2022_C-Fl_EXP_D-035</t>
  </si>
  <si>
    <t>2022_C-Fl_EXP_D-036</t>
  </si>
  <si>
    <t>2022_C-Fl_EXP_D-109</t>
  </si>
  <si>
    <t>2022_C-Fl_EXP_D-110</t>
  </si>
  <si>
    <t>2022_C-Fl_REV_D-021</t>
  </si>
  <si>
    <t>2022_C-Fl_REV_D-032</t>
  </si>
  <si>
    <t>2022_C-Fl_REV_D-034</t>
  </si>
  <si>
    <t>2022_C-Fl_REV_D-035</t>
  </si>
  <si>
    <t>2022_C-Fl_REV_D-038</t>
  </si>
  <si>
    <t>2022_C-Fl_REV_D-039</t>
  </si>
  <si>
    <t>2022_C-Fl_REV_D-040</t>
  </si>
  <si>
    <t>2022_C-Fl_REV_D-041</t>
  </si>
  <si>
    <t>2022_C-Fl_REV_D-046</t>
  </si>
  <si>
    <t>2022_C-Fl_REV_D-047</t>
  </si>
  <si>
    <t>2022_C-Fl_REV_D-048</t>
  </si>
  <si>
    <t>2022_C-Fl_REV_D-111</t>
  </si>
  <si>
    <t>2022_C-Fl_REV_D-112</t>
  </si>
  <si>
    <t>2022_C-G_BAL_D-049</t>
  </si>
  <si>
    <t>2022_C-G_BAL_D-050</t>
  </si>
  <si>
    <t>2022_C-G_EXP_D-021</t>
  </si>
  <si>
    <t>2022_C-G_EXP_D-022</t>
  </si>
  <si>
    <t>2022_C-G_EXP_D-023</t>
  </si>
  <si>
    <t>2022_C-G_EXP_D-024</t>
  </si>
  <si>
    <t>2022_C-G_EXP_D-025</t>
  </si>
  <si>
    <t>2022_C-G_EXP_D-031</t>
  </si>
  <si>
    <t>2022_C-G_EXP_D-032</t>
  </si>
  <si>
    <t>2022_C-G_EXP_D-033</t>
  </si>
  <si>
    <t>2022_C-G_EXP_D-034</t>
  </si>
  <si>
    <t>2022_C-G_EXP_D-035</t>
  </si>
  <si>
    <t>2022_C-G_EXP_D-036</t>
  </si>
  <si>
    <t>2022_C-G_EXP_D-109</t>
  </si>
  <si>
    <t>2022_C-G_EXP_D-110</t>
  </si>
  <si>
    <t>2022_C-G_REV_D-021</t>
  </si>
  <si>
    <t>2022_C-G_REV_D-032</t>
  </si>
  <si>
    <t>2022_C-G_REV_D-034</t>
  </si>
  <si>
    <t>2022_C-G_REV_D-035</t>
  </si>
  <si>
    <t>2022_C-G_REV_D-038</t>
  </si>
  <si>
    <t>2022_C-G_REV_D-039</t>
  </si>
  <si>
    <t>2022_C-G_REV_D-040</t>
  </si>
  <si>
    <t>2022_C-G_REV_D-041</t>
  </si>
  <si>
    <t>2022_C-G_REV_D-046</t>
  </si>
  <si>
    <t>2022_C-G_REV_D-047</t>
  </si>
  <si>
    <t>2022_C-G_REV_D-048</t>
  </si>
  <si>
    <t>2022_C-G_REV_D-111</t>
  </si>
  <si>
    <t>2022_C-G_REV_D-112</t>
  </si>
  <si>
    <t>2022_CS_CA_BAL_D-049</t>
  </si>
  <si>
    <t>2022_CS_CA_BAL_D-050</t>
  </si>
  <si>
    <t>2022_CS_CA_EXP_D-021</t>
  </si>
  <si>
    <t>2022_CS_CA_EXP_D-022</t>
  </si>
  <si>
    <t>2022_CS_CA_EXP_D-023</t>
  </si>
  <si>
    <t>2022_CS_CA_EXP_D-024</t>
  </si>
  <si>
    <t>2022_CS_CA_EXP_D-025</t>
  </si>
  <si>
    <t>2022_CS_CA_EXP_D-026</t>
  </si>
  <si>
    <t>2022_CS_CA_EXP_D-027</t>
  </si>
  <si>
    <t>2022_CS_CA_EXP_D-028</t>
  </si>
  <si>
    <t>2022_CS_CA_EXP_D-029</t>
  </si>
  <si>
    <t>2022_CS_CA_EXP_D-030</t>
  </si>
  <si>
    <t>2022_CS_CA_EXP_D-031</t>
  </si>
  <si>
    <t>2022_CS_CA_EXP_D-032</t>
  </si>
  <si>
    <t>2022_CS_CA_EXP_D-033</t>
  </si>
  <si>
    <t>2022_CS_CA_EXP_D-034</t>
  </si>
  <si>
    <t>2022_CS_CA_EXP_D-035</t>
  </si>
  <si>
    <t>2022_CS_CA_EXP_D-036</t>
  </si>
  <si>
    <t>2022_CS_CA_REV_D-021</t>
  </si>
  <si>
    <t>2022_CS_CA_REV_D-032</t>
  </si>
  <si>
    <t>2022_CS_CA_REV_D-034</t>
  </si>
  <si>
    <t>2022_CS_CA_REV_D-035</t>
  </si>
  <si>
    <t>2022_CS_CA_REV_D-038</t>
  </si>
  <si>
    <t>2022_CS_CA_REV_D-039</t>
  </si>
  <si>
    <t>2022_CS_CA_REV_D-040</t>
  </si>
  <si>
    <t>2022_CS_CA_REV_D-041</t>
  </si>
  <si>
    <t>2022_CS_CA_REV_D-042</t>
  </si>
  <si>
    <t>2022_CS_CA_REV_D-043</t>
  </si>
  <si>
    <t>2022_CS_CA_REV_D-044</t>
  </si>
  <si>
    <t>2022_CS_CA_REV_D-045</t>
  </si>
  <si>
    <t>2022_CS_CA_REV_D-046</t>
  </si>
  <si>
    <t>2022_CS_CA_REV_D-047</t>
  </si>
  <si>
    <t>2022_CS_CA_REV_D-048</t>
  </si>
  <si>
    <t>2022_CS_INS_BAL_D-049</t>
  </si>
  <si>
    <t>2022_CS_INS_BAL_D-050</t>
  </si>
  <si>
    <t>2022_CS_INS_EXP_D-021</t>
  </si>
  <si>
    <t>2022_CS_INS_EXP_D-022</t>
  </si>
  <si>
    <t>2022_CS_INS_EXP_D-023</t>
  </si>
  <si>
    <t>2022_CS_INS_EXP_D-024</t>
  </si>
  <si>
    <t>2022_CS_INS_EXP_D-025</t>
  </si>
  <si>
    <t>2022_CS_INS_EXP_D-027</t>
  </si>
  <si>
    <t>2022_CS_INS_EXP_D-028</t>
  </si>
  <si>
    <t>2022_CS_INS_EXP_D-029</t>
  </si>
  <si>
    <t>2022_CS_INS_EXP_D-030</t>
  </si>
  <si>
    <t>2022_CS_INS_EXP_D-031</t>
  </si>
  <si>
    <t>2022_CS_INS_EXP_D-032</t>
  </si>
  <si>
    <t>2022_CS_INS_EXP_D-033</t>
  </si>
  <si>
    <t>2022_CS_INS_EXP_D-034</t>
  </si>
  <si>
    <t>2022_CS_INS_EXP_D-035</t>
  </si>
  <si>
    <t>2022_CS_INS_EXP_D-036</t>
  </si>
  <si>
    <t>2022_CS_INS_EXP_D-053</t>
  </si>
  <si>
    <t>2022_CS_INS_REV_D-021</t>
  </si>
  <si>
    <t>2022_CS_INS_REV_D-032</t>
  </si>
  <si>
    <t>2022_CS_INS_REV_D-034</t>
  </si>
  <si>
    <t>2022_CS_INS_REV_D-035</t>
  </si>
  <si>
    <t>2022_CS_INS_REV_D-038</t>
  </si>
  <si>
    <t>2022_CS_INS_REV_D-039</t>
  </si>
  <si>
    <t>2022_CS_INS_REV_D-040</t>
  </si>
  <si>
    <t>2022_CS_INS_REV_D-041</t>
  </si>
  <si>
    <t>2022_CS_INS_REV_D-043</t>
  </si>
  <si>
    <t>2022_CS_INS_REV_D-044</t>
  </si>
  <si>
    <t>2022_CS_INS_REV_D-045</t>
  </si>
  <si>
    <t>2022_CS_INS_REV_D-046</t>
  </si>
  <si>
    <t>2022_CS_INS_REV_D-047</t>
  </si>
  <si>
    <t>2022_CS_INS_REV_D-048</t>
  </si>
  <si>
    <t>2022_CS_INS_REV_D-053</t>
  </si>
  <si>
    <t>2022_C-W_BAL_D-049</t>
  </si>
  <si>
    <t>2022_C-W_BAL_D-050</t>
  </si>
  <si>
    <t>2022_C-W_EXP_D-021</t>
  </si>
  <si>
    <t>2022_C-W_EXP_D-022</t>
  </si>
  <si>
    <t>2022_C-W_EXP_D-023</t>
  </si>
  <si>
    <t>2022_C-W_EXP_D-024</t>
  </si>
  <si>
    <t>2022_C-W_EXP_D-025</t>
  </si>
  <si>
    <t>2022_C-W_EXP_D-031</t>
  </si>
  <si>
    <t>2022_C-W_EXP_D-032</t>
  </si>
  <si>
    <t>2022_C-W_EXP_D-033</t>
  </si>
  <si>
    <t>2022_C-W_EXP_D-034</t>
  </si>
  <si>
    <t>2022_C-W_EXP_D-035</t>
  </si>
  <si>
    <t>2022_C-W_EXP_D-036</t>
  </si>
  <si>
    <t>2022_C-W_EXP_D-109</t>
  </si>
  <si>
    <t>2022_C-W_EXP_D-110</t>
  </si>
  <si>
    <t>2022_C-W_REV_D-021</t>
  </si>
  <si>
    <t>2022_C-W_REV_D-032</t>
  </si>
  <si>
    <t>2022_C-W_REV_D-034</t>
  </si>
  <si>
    <t>2022_C-W_REV_D-035</t>
  </si>
  <si>
    <t>2022_C-W_REV_D-038</t>
  </si>
  <si>
    <t>2022_C-W_REV_D-039</t>
  </si>
  <si>
    <t>2022_C-W_REV_D-040</t>
  </si>
  <si>
    <t>2022_C-W_REV_D-041</t>
  </si>
  <si>
    <t>2022_C-W_REV_D-046</t>
  </si>
  <si>
    <t>2022_C-W_REV_D-047</t>
  </si>
  <si>
    <t>2022_C-W_REV_D-048</t>
  </si>
  <si>
    <t>2022_C-W_REV_D-111</t>
  </si>
  <si>
    <t>2022_C-W_REV_D-112</t>
  </si>
  <si>
    <t>2022_FlC_CA_BAL_D-049</t>
  </si>
  <si>
    <t>2022_FlC_CA_BAL_D-050</t>
  </si>
  <si>
    <t>2022_FlC_CA_EXP_D-021</t>
  </si>
  <si>
    <t>2022_FlC_CA_EXP_D-022</t>
  </si>
  <si>
    <t>2022_FlC_CA_EXP_D-023</t>
  </si>
  <si>
    <t>2022_FlC_CA_EXP_D-024</t>
  </si>
  <si>
    <t>2022_FlC_CA_EXP_D-025</t>
  </si>
  <si>
    <t>2022_FlC_CA_EXP_D-026</t>
  </si>
  <si>
    <t>2022_FlC_CA_EXP_D-027</t>
  </si>
  <si>
    <t>2022_FlC_CA_EXP_D-028</t>
  </si>
  <si>
    <t>2022_FlC_CA_EXP_D-029</t>
  </si>
  <si>
    <t>2022_FlC_CA_EXP_D-030</t>
  </si>
  <si>
    <t>2022_FlC_CA_EXP_D-031</t>
  </si>
  <si>
    <t>2022_FlC_CA_EXP_D-032</t>
  </si>
  <si>
    <t>2022_FlC_CA_EXP_D-033</t>
  </si>
  <si>
    <t>2022_FlC_CA_EXP_D-034</t>
  </si>
  <si>
    <t>2022_FlC_CA_EXP_D-035</t>
  </si>
  <si>
    <t>2022_FlC_CA_EXP_D-036</t>
  </si>
  <si>
    <t>2022_FlC_CA_REV_D-021</t>
  </si>
  <si>
    <t>2022_FlC_CA_REV_D-032</t>
  </si>
  <si>
    <t>2022_FlC_CA_REV_D-034</t>
  </si>
  <si>
    <t>2022_FlC_CA_REV_D-035</t>
  </si>
  <si>
    <t>2022_FlC_CA_REV_D-038</t>
  </si>
  <si>
    <t>2022_FlC_CA_REV_D-039</t>
  </si>
  <si>
    <t>2022_FlC_CA_REV_D-040</t>
  </si>
  <si>
    <t>2022_FlC_CA_REV_D-041</t>
  </si>
  <si>
    <t>2022_FlC_CA_REV_D-042</t>
  </si>
  <si>
    <t>2022_FlC_CA_REV_D-043</t>
  </si>
  <si>
    <t>2022_FlC_CA_REV_D-044</t>
  </si>
  <si>
    <t>2022_FlC_CA_REV_D-045</t>
  </si>
  <si>
    <t>2022_FlC_CA_REV_D-046</t>
  </si>
  <si>
    <t>2022_FlC_CA_REV_D-047</t>
  </si>
  <si>
    <t>2022_FlC_CA_REV_D-048</t>
  </si>
  <si>
    <t>2022_FlC_INS_BAL_D-049</t>
  </si>
  <si>
    <t>2022_FlC_INS_BAL_D-050</t>
  </si>
  <si>
    <t>2022_FlC_INS_EXP_D-021</t>
  </si>
  <si>
    <t>2022_FlC_INS_EXP_D-022</t>
  </si>
  <si>
    <t>2022_FlC_INS_EXP_D-023</t>
  </si>
  <si>
    <t>2022_FlC_INS_EXP_D-024</t>
  </si>
  <si>
    <t>2022_FlC_INS_EXP_D-025</t>
  </si>
  <si>
    <t>2022_FlC_INS_EXP_D-027</t>
  </si>
  <si>
    <t>2022_FlC_INS_EXP_D-028</t>
  </si>
  <si>
    <t>2022_FlC_INS_EXP_D-029</t>
  </si>
  <si>
    <t>2022_FlC_INS_EXP_D-030</t>
  </si>
  <si>
    <t>2022_FlC_INS_EXP_D-031</t>
  </si>
  <si>
    <t>2022_FlC_INS_EXP_D-032</t>
  </si>
  <si>
    <t>2022_FlC_INS_EXP_D-033</t>
  </si>
  <si>
    <t>2022_FlC_INS_EXP_D-034</t>
  </si>
  <si>
    <t>2022_FlC_INS_EXP_D-035</t>
  </si>
  <si>
    <t>2022_FlC_INS_EXP_D-036</t>
  </si>
  <si>
    <t>2022_FlC_INS_EXP_D-053</t>
  </si>
  <si>
    <t>2022_FlC_INS_REV_D-021</t>
  </si>
  <si>
    <t>2022_FlC_INS_REV_D-032</t>
  </si>
  <si>
    <t>2022_FlC_INS_REV_D-034</t>
  </si>
  <si>
    <t>2022_FlC_INS_REV_D-035</t>
  </si>
  <si>
    <t>2022_FlC_INS_REV_D-038</t>
  </si>
  <si>
    <t>2022_FlC_INS_REV_D-039</t>
  </si>
  <si>
    <t>2022_FlC_INS_REV_D-040</t>
  </si>
  <si>
    <t>2022_FlC_INS_REV_D-041</t>
  </si>
  <si>
    <t>2022_FlC_INS_REV_D-043</t>
  </si>
  <si>
    <t>2022_FlC_INS_REV_D-044</t>
  </si>
  <si>
    <t>2022_FlC_INS_REV_D-045</t>
  </si>
  <si>
    <t>2022_FlC_INS_REV_D-046</t>
  </si>
  <si>
    <t>2022_FlC_INS_REV_D-047</t>
  </si>
  <si>
    <t>2022_FlC_INS_REV_D-048</t>
  </si>
  <si>
    <t>2022_FlC_INS_REV_D-053</t>
  </si>
  <si>
    <t>2022_FlCC_CA_BAL_D-049</t>
  </si>
  <si>
    <t>2022_FlCC_CA_BAL_D-050</t>
  </si>
  <si>
    <t>2022_FlCC_CA_EXP_D-021</t>
  </si>
  <si>
    <t>2022_FlCC_CA_EXP_D-022</t>
  </si>
  <si>
    <t>2022_FlCC_CA_EXP_D-023</t>
  </si>
  <si>
    <t>2022_FlCC_CA_EXP_D-024</t>
  </si>
  <si>
    <t>2022_FlCC_CA_EXP_D-025</t>
  </si>
  <si>
    <t>2022_FlCC_CA_EXP_D-026</t>
  </si>
  <si>
    <t>2022_FlCC_CA_EXP_D-027</t>
  </si>
  <si>
    <t>2022_FlCC_CA_EXP_D-028</t>
  </si>
  <si>
    <t>2022_FlCC_CA_EXP_D-029</t>
  </si>
  <si>
    <t>2022_FlCC_CA_EXP_D-030</t>
  </si>
  <si>
    <t>2022_FlCC_CA_EXP_D-031</t>
  </si>
  <si>
    <t>2022_FlCC_CA_EXP_D-032</t>
  </si>
  <si>
    <t>2022_FlCC_CA_EXP_D-033</t>
  </si>
  <si>
    <t>2022_FlCC_CA_EXP_D-034</t>
  </si>
  <si>
    <t>2022_FlCC_CA_EXP_D-035</t>
  </si>
  <si>
    <t>2022_FlCC_CA_EXP_D-036</t>
  </si>
  <si>
    <t>2022_FlCC_CA_REV_D-021</t>
  </si>
  <si>
    <t>2022_FlCC_CA_REV_D-032</t>
  </si>
  <si>
    <t>2022_FlCC_CA_REV_D-034</t>
  </si>
  <si>
    <t>2022_FlCC_CA_REV_D-035</t>
  </si>
  <si>
    <t>2022_FlCC_CA_REV_D-038</t>
  </si>
  <si>
    <t>2022_FlCC_CA_REV_D-039</t>
  </si>
  <si>
    <t>2022_FlCC_CA_REV_D-040</t>
  </si>
  <si>
    <t>2022_FlCC_CA_REV_D-041</t>
  </si>
  <si>
    <t>2022_FlCC_CA_REV_D-042</t>
  </si>
  <si>
    <t>2022_FlCC_CA_REV_D-043</t>
  </si>
  <si>
    <t>2022_FlCC_CA_REV_D-044</t>
  </si>
  <si>
    <t>2022_FlCC_CA_REV_D-045</t>
  </si>
  <si>
    <t>2022_FlCC_CA_REV_D-046</t>
  </si>
  <si>
    <t>2022_FlCC_CA_REV_D-047</t>
  </si>
  <si>
    <t>2022_FlCC_CA_REV_D-048</t>
  </si>
  <si>
    <t>2022_FlCC_INS_BAL_D-049</t>
  </si>
  <si>
    <t>2022_FlCC_INS_BAL_D-050</t>
  </si>
  <si>
    <t>2022_FlCC_INS_EXP_D-021</t>
  </si>
  <si>
    <t>2022_FlCC_INS_EXP_D-022</t>
  </si>
  <si>
    <t>2022_FlCC_INS_EXP_D-023</t>
  </si>
  <si>
    <t>2022_FlCC_INS_EXP_D-024</t>
  </si>
  <si>
    <t>2022_FlCC_INS_EXP_D-025</t>
  </si>
  <si>
    <t>2022_FlCC_INS_EXP_D-027</t>
  </si>
  <si>
    <t>2022_FlCC_INS_EXP_D-028</t>
  </si>
  <si>
    <t>2022_FlCC_INS_EXP_D-029</t>
  </si>
  <si>
    <t>2022_FlCC_INS_EXP_D-030</t>
  </si>
  <si>
    <t>2022_FlCC_INS_EXP_D-031</t>
  </si>
  <si>
    <t>2022_FlCC_INS_EXP_D-032</t>
  </si>
  <si>
    <t>2022_FlCC_INS_EXP_D-033</t>
  </si>
  <si>
    <t>2022_FlCC_INS_EXP_D-034</t>
  </si>
  <si>
    <t>2022_FlCC_INS_EXP_D-035</t>
  </si>
  <si>
    <t>2022_FlCC_INS_EXP_D-036</t>
  </si>
  <si>
    <t>2022_FlCC_INS_EXP_D-053</t>
  </si>
  <si>
    <t>2022_FlCC_INS_REV_D-021</t>
  </si>
  <si>
    <t>2022_FlCC_INS_REV_D-032</t>
  </si>
  <si>
    <t>2022_FlCC_INS_REV_D-034</t>
  </si>
  <si>
    <t>2022_FlCC_INS_REV_D-035</t>
  </si>
  <si>
    <t>2022_FlCC_INS_REV_D-038</t>
  </si>
  <si>
    <t>2022_FlCC_INS_REV_D-039</t>
  </si>
  <si>
    <t>2022_FlCC_INS_REV_D-040</t>
  </si>
  <si>
    <t>2022_FlCC_INS_REV_D-041</t>
  </si>
  <si>
    <t>2022_FlCC_INS_REV_D-043</t>
  </si>
  <si>
    <t>2022_FlCC_INS_REV_D-044</t>
  </si>
  <si>
    <t>2022_FlCC_INS_REV_D-045</t>
  </si>
  <si>
    <t>2022_FlCC_INS_REV_D-046</t>
  </si>
  <si>
    <t>2022_FlCC_INS_REV_D-047</t>
  </si>
  <si>
    <t>2022_FlCC_INS_REV_D-048</t>
  </si>
  <si>
    <t>2022_FlCC_INS_REV_D-053</t>
  </si>
  <si>
    <t>2022_FrC_CA_BAL_D-049</t>
  </si>
  <si>
    <t>2022_FrC_CA_BAL_D-050</t>
  </si>
  <si>
    <t>2022_FrC_CA_EXP_D-021</t>
  </si>
  <si>
    <t>2022_FrC_CA_EXP_D-022</t>
  </si>
  <si>
    <t>2022_FrC_CA_EXP_D-023</t>
  </si>
  <si>
    <t>2022_FrC_CA_EXP_D-024</t>
  </si>
  <si>
    <t>2022_FrC_CA_EXP_D-025</t>
  </si>
  <si>
    <t>2022_FrC_CA_EXP_D-026</t>
  </si>
  <si>
    <t>2022_FrC_CA_EXP_D-027</t>
  </si>
  <si>
    <t>2022_FrC_CA_EXP_D-028</t>
  </si>
  <si>
    <t>2022_FrC_CA_EXP_D-029</t>
  </si>
  <si>
    <t>2022_FrC_CA_EXP_D-030</t>
  </si>
  <si>
    <t>2022_FrC_CA_EXP_D-031</t>
  </si>
  <si>
    <t>2022_FrC_CA_EXP_D-032</t>
  </si>
  <si>
    <t>2022_FrC_CA_EXP_D-033</t>
  </si>
  <si>
    <t>2022_FrC_CA_EXP_D-034</t>
  </si>
  <si>
    <t>2022_FrC_CA_EXP_D-035</t>
  </si>
  <si>
    <t>2022_FrC_CA_EXP_D-036</t>
  </si>
  <si>
    <t>2022_FrC_CA_REV_D-021</t>
  </si>
  <si>
    <t>2022_FrC_CA_REV_D-032</t>
  </si>
  <si>
    <t>2022_FrC_CA_REV_D-034</t>
  </si>
  <si>
    <t>2022_FrC_CA_REV_D-035</t>
  </si>
  <si>
    <t>2022_FrC_CA_REV_D-038</t>
  </si>
  <si>
    <t>2022_FrC_CA_REV_D-039</t>
  </si>
  <si>
    <t>2022_FrC_CA_REV_D-040</t>
  </si>
  <si>
    <t>2022_FrC_CA_REV_D-041</t>
  </si>
  <si>
    <t>2022_FrC_CA_REV_D-042</t>
  </si>
  <si>
    <t>2022_FrC_CA_REV_D-043</t>
  </si>
  <si>
    <t>2022_FrC_CA_REV_D-044</t>
  </si>
  <si>
    <t>2022_FrC_CA_REV_D-045</t>
  </si>
  <si>
    <t>2022_FrC_CA_REV_D-046</t>
  </si>
  <si>
    <t>2022_FrC_CA_REV_D-047</t>
  </si>
  <si>
    <t>2022_FrC_CA_REV_D-048</t>
  </si>
  <si>
    <t>2022_FrC_INS_BAL_D-049</t>
  </si>
  <si>
    <t>2022_FrC_INS_BAL_D-050</t>
  </si>
  <si>
    <t>2022_FrC_INS_EXP_D-021</t>
  </si>
  <si>
    <t>2022_FrC_INS_EXP_D-022</t>
  </si>
  <si>
    <t>2022_FrC_INS_EXP_D-023</t>
  </si>
  <si>
    <t>2022_FrC_INS_EXP_D-024</t>
  </si>
  <si>
    <t>2022_FrC_INS_EXP_D-025</t>
  </si>
  <si>
    <t>2022_FrC_INS_EXP_D-027</t>
  </si>
  <si>
    <t>2022_FrC_INS_EXP_D-028</t>
  </si>
  <si>
    <t>2022_FrC_INS_EXP_D-029</t>
  </si>
  <si>
    <t>2022_FrC_INS_EXP_D-030</t>
  </si>
  <si>
    <t>2022_FrC_INS_EXP_D-031</t>
  </si>
  <si>
    <t>2022_FrC_INS_EXP_D-032</t>
  </si>
  <si>
    <t>2022_FrC_INS_EXP_D-033</t>
  </si>
  <si>
    <t>2022_FrC_INS_EXP_D-034</t>
  </si>
  <si>
    <t>2022_FrC_INS_EXP_D-035</t>
  </si>
  <si>
    <t>2022_FrC_INS_EXP_D-036</t>
  </si>
  <si>
    <t>2022_FrC_INS_EXP_D-053</t>
  </si>
  <si>
    <t>2022_FrC_INS_REV_D-021</t>
  </si>
  <si>
    <t>2022_FrC_INS_REV_D-032</t>
  </si>
  <si>
    <t>2022_FrC_INS_REV_D-034</t>
  </si>
  <si>
    <t>2022_FrC_INS_REV_D-035</t>
  </si>
  <si>
    <t>2022_FrC_INS_REV_D-038</t>
  </si>
  <si>
    <t>2022_FrC_INS_REV_D-039</t>
  </si>
  <si>
    <t>2022_FrC_INS_REV_D-040</t>
  </si>
  <si>
    <t>2022_FrC_INS_REV_D-041</t>
  </si>
  <si>
    <t>2022_FrC_INS_REV_D-043</t>
  </si>
  <si>
    <t>2022_FrC_INS_REV_D-044</t>
  </si>
  <si>
    <t>2022_FrC_INS_REV_D-045</t>
  </si>
  <si>
    <t>2022_FrC_INS_REV_D-046</t>
  </si>
  <si>
    <t>2022_FrC_INS_REV_D-047</t>
  </si>
  <si>
    <t>2022_FrC_INS_REV_D-048</t>
  </si>
  <si>
    <t>2022_FrC_INS_REV_D-053</t>
  </si>
  <si>
    <t>2022_FrCC_CA_BAL_D-049</t>
  </si>
  <si>
    <t>2022_FrCC_CA_BAL_D-050</t>
  </si>
  <si>
    <t>2022_FrCC_CA_EXP_D-021</t>
  </si>
  <si>
    <t>2022_FrCC_CA_EXP_D-022</t>
  </si>
  <si>
    <t>2022_FrCC_CA_EXP_D-023</t>
  </si>
  <si>
    <t>2022_FrCC_CA_EXP_D-024</t>
  </si>
  <si>
    <t>2022_FrCC_CA_EXP_D-025</t>
  </si>
  <si>
    <t>2022_FrCC_CA_EXP_D-026</t>
  </si>
  <si>
    <t>2022_FrCC_CA_EXP_D-027</t>
  </si>
  <si>
    <t>2022_FrCC_CA_EXP_D-028</t>
  </si>
  <si>
    <t>2022_FrCC_CA_EXP_D-029</t>
  </si>
  <si>
    <t>2022_FrCC_CA_EXP_D-030</t>
  </si>
  <si>
    <t>2022_FrCC_CA_EXP_D-031</t>
  </si>
  <si>
    <t>2022_FrCC_CA_EXP_D-032</t>
  </si>
  <si>
    <t>2022_FrCC_CA_EXP_D-033</t>
  </si>
  <si>
    <t>2022_FrCC_CA_EXP_D-034</t>
  </si>
  <si>
    <t>2022_FrCC_CA_EXP_D-035</t>
  </si>
  <si>
    <t>2022_FrCC_CA_EXP_D-036</t>
  </si>
  <si>
    <t>2022_FrCC_CA_REV_D-021</t>
  </si>
  <si>
    <t>2022_FrCC_CA_REV_D-032</t>
  </si>
  <si>
    <t>2022_FrCC_CA_REV_D-034</t>
  </si>
  <si>
    <t>2022_FrCC_CA_REV_D-035</t>
  </si>
  <si>
    <t>2022_FrCC_CA_REV_D-038</t>
  </si>
  <si>
    <t>2022_FrCC_CA_REV_D-039</t>
  </si>
  <si>
    <t>2022_FrCC_CA_REV_D-040</t>
  </si>
  <si>
    <t>2022_FrCC_CA_REV_D-041</t>
  </si>
  <si>
    <t>2022_FrCC_CA_REV_D-042</t>
  </si>
  <si>
    <t>2022_FrCC_CA_REV_D-043</t>
  </si>
  <si>
    <t>2022_FrCC_CA_REV_D-044</t>
  </si>
  <si>
    <t>2022_FrCC_CA_REV_D-045</t>
  </si>
  <si>
    <t>2022_FrCC_CA_REV_D-046</t>
  </si>
  <si>
    <t>2022_FrCC_CA_REV_D-047</t>
  </si>
  <si>
    <t>2022_FrCC_CA_REV_D-048</t>
  </si>
  <si>
    <t>2022_FrCC_INS_BAL_D-049</t>
  </si>
  <si>
    <t>2022_FrCC_INS_BAL_D-050</t>
  </si>
  <si>
    <t>2022_FrCC_INS_EXP_D-021</t>
  </si>
  <si>
    <t>2022_FrCC_INS_EXP_D-022</t>
  </si>
  <si>
    <t>2022_FrCC_INS_EXP_D-023</t>
  </si>
  <si>
    <t>2022_FrCC_INS_EXP_D-024</t>
  </si>
  <si>
    <t>2022_FrCC_INS_EXP_D-025</t>
  </si>
  <si>
    <t>2022_FrCC_INS_EXP_D-027</t>
  </si>
  <si>
    <t>2022_FrCC_INS_EXP_D-028</t>
  </si>
  <si>
    <t>2022_FrCC_INS_EXP_D-029</t>
  </si>
  <si>
    <t>2022_FrCC_INS_EXP_D-030</t>
  </si>
  <si>
    <t>2022_FrCC_INS_EXP_D-031</t>
  </si>
  <si>
    <t>2022_FrCC_INS_EXP_D-032</t>
  </si>
  <si>
    <t>2022_FrCC_INS_EXP_D-033</t>
  </si>
  <si>
    <t>2022_FrCC_INS_EXP_D-034</t>
  </si>
  <si>
    <t>2022_FrCC_INS_EXP_D-035</t>
  </si>
  <si>
    <t>2022_FrCC_INS_EXP_D-036</t>
  </si>
  <si>
    <t>2022_FrCC_INS_EXP_D-053</t>
  </si>
  <si>
    <t>2022_FrCC_INS_REV_D-021</t>
  </si>
  <si>
    <t>2022_FrCC_INS_REV_D-032</t>
  </si>
  <si>
    <t>2022_FrCC_INS_REV_D-034</t>
  </si>
  <si>
    <t>2022_FrCC_INS_REV_D-035</t>
  </si>
  <si>
    <t>2022_FrCC_INS_REV_D-038</t>
  </si>
  <si>
    <t>2022_FrCC_INS_REV_D-039</t>
  </si>
  <si>
    <t>2022_FrCC_INS_REV_D-040</t>
  </si>
  <si>
    <t>2022_FrCC_INS_REV_D-041</t>
  </si>
  <si>
    <t>2022_FrCC_INS_REV_D-043</t>
  </si>
  <si>
    <t>2022_FrCC_INS_REV_D-044</t>
  </si>
  <si>
    <t>2022_FrCC_INS_REV_D-045</t>
  </si>
  <si>
    <t>2022_FrCC_INS_REV_D-046</t>
  </si>
  <si>
    <t>2022_FrCC_INS_REV_D-047</t>
  </si>
  <si>
    <t>2022_FrCC_INS_REV_D-048</t>
  </si>
  <si>
    <t>2022_FrCC_INS_REV_D-053</t>
  </si>
  <si>
    <t>2022_GC_CA_BAL_D-049</t>
  </si>
  <si>
    <t>2022_GC_CA_BAL_D-050</t>
  </si>
  <si>
    <t>2022_GC_CA_EXP_D-021</t>
  </si>
  <si>
    <t>2022_GC_CA_EXP_D-022</t>
  </si>
  <si>
    <t>2022_GC_CA_EXP_D-023</t>
  </si>
  <si>
    <t>2022_GC_CA_EXP_D-024</t>
  </si>
  <si>
    <t>2022_GC_CA_EXP_D-025</t>
  </si>
  <si>
    <t>2022_GC_CA_EXP_D-026</t>
  </si>
  <si>
    <t>2022_GC_CA_EXP_D-027</t>
  </si>
  <si>
    <t>2022_GC_CA_EXP_D-028</t>
  </si>
  <si>
    <t>2022_GC_CA_EXP_D-029</t>
  </si>
  <si>
    <t>2022_GC_CA_EXP_D-030</t>
  </si>
  <si>
    <t>2022_GC_CA_EXP_D-031</t>
  </si>
  <si>
    <t>2022_GC_CA_EXP_D-032</t>
  </si>
  <si>
    <t>2022_GC_CA_EXP_D-033</t>
  </si>
  <si>
    <t>2022_GC_CA_EXP_D-034</t>
  </si>
  <si>
    <t>2022_GC_CA_EXP_D-035</t>
  </si>
  <si>
    <t>2022_GC_CA_EXP_D-036</t>
  </si>
  <si>
    <t>2022_GC_CA_REV_D-021</t>
  </si>
  <si>
    <t>2022_GC_CA_REV_D-032</t>
  </si>
  <si>
    <t>2022_GC_CA_REV_D-034</t>
  </si>
  <si>
    <t>2022_GC_CA_REV_D-035</t>
  </si>
  <si>
    <t>2022_GC_CA_REV_D-038</t>
  </si>
  <si>
    <t>2022_GC_CA_REV_D-039</t>
  </si>
  <si>
    <t>2022_GC_CA_REV_D-040</t>
  </si>
  <si>
    <t>2022_GC_CA_REV_D-041</t>
  </si>
  <si>
    <t>2022_GC_CA_REV_D-042</t>
  </si>
  <si>
    <t>2022_GC_CA_REV_D-043</t>
  </si>
  <si>
    <t>2022_GC_CA_REV_D-044</t>
  </si>
  <si>
    <t>2022_GC_CA_REV_D-045</t>
  </si>
  <si>
    <t>2022_GC_CA_REV_D-046</t>
  </si>
  <si>
    <t>2022_GC_CA_REV_D-047</t>
  </si>
  <si>
    <t>2022_GC_CA_REV_D-048</t>
  </si>
  <si>
    <t>2022_GC_INS_BAL_D-049</t>
  </si>
  <si>
    <t>2022_GC_INS_BAL_D-050</t>
  </si>
  <si>
    <t>2022_GC_INS_EXP_D-021</t>
  </si>
  <si>
    <t>2022_GC_INS_EXP_D-022</t>
  </si>
  <si>
    <t>2022_GC_INS_EXP_D-023</t>
  </si>
  <si>
    <t>2022_GC_INS_EXP_D-024</t>
  </si>
  <si>
    <t>2022_GC_INS_EXP_D-025</t>
  </si>
  <si>
    <t>2022_GC_INS_EXP_D-027</t>
  </si>
  <si>
    <t>2022_GC_INS_EXP_D-028</t>
  </si>
  <si>
    <t>2022_GC_INS_EXP_D-029</t>
  </si>
  <si>
    <t>2022_GC_INS_EXP_D-030</t>
  </si>
  <si>
    <t>2022_GC_INS_EXP_D-031</t>
  </si>
  <si>
    <t>2022_GC_INS_EXP_D-032</t>
  </si>
  <si>
    <t>2022_GC_INS_EXP_D-033</t>
  </si>
  <si>
    <t>2022_GC_INS_EXP_D-034</t>
  </si>
  <si>
    <t>2022_GC_INS_EXP_D-035</t>
  </si>
  <si>
    <t>2022_GC_INS_EXP_D-036</t>
  </si>
  <si>
    <t>2022_GC_INS_EXP_D-053</t>
  </si>
  <si>
    <t>2022_GC_INS_REV_D-021</t>
  </si>
  <si>
    <t>2022_GC_INS_REV_D-032</t>
  </si>
  <si>
    <t>2022_GC_INS_REV_D-034</t>
  </si>
  <si>
    <t>2022_GC_INS_REV_D-035</t>
  </si>
  <si>
    <t>2022_GC_INS_REV_D-038</t>
  </si>
  <si>
    <t>2022_GC_INS_REV_D-039</t>
  </si>
  <si>
    <t>2022_GC_INS_REV_D-040</t>
  </si>
  <si>
    <t>2022_GC_INS_REV_D-041</t>
  </si>
  <si>
    <t>2022_GC_INS_REV_D-043</t>
  </si>
  <si>
    <t>2022_GC_INS_REV_D-044</t>
  </si>
  <si>
    <t>2022_GC_INS_REV_D-045</t>
  </si>
  <si>
    <t>2022_GC_INS_REV_D-046</t>
  </si>
  <si>
    <t>2022_GC_INS_REV_D-047</t>
  </si>
  <si>
    <t>2022_GC_INS_REV_D-048</t>
  </si>
  <si>
    <t>2022_GC_INS_REV_D-053</t>
  </si>
  <si>
    <t>2022_P-Fl_BAL_D-049</t>
  </si>
  <si>
    <t>2022_P-Fl_BAL_D-050</t>
  </si>
  <si>
    <t>2022_P-Fl_EXP_D-021</t>
  </si>
  <si>
    <t>2022_P-Fl_EXP_D-022</t>
  </si>
  <si>
    <t>2022_P-Fl_EXP_D-023</t>
  </si>
  <si>
    <t>2022_P-Fl_EXP_D-024</t>
  </si>
  <si>
    <t>2022_P-Fl_EXP_D-025</t>
  </si>
  <si>
    <t>2022_P-Fl_EXP_D-031</t>
  </si>
  <si>
    <t>2022_P-Fl_EXP_D-032</t>
  </si>
  <si>
    <t>2022_P-Fl_EXP_D-033</t>
  </si>
  <si>
    <t>2022_P-Fl_EXP_D-034</t>
  </si>
  <si>
    <t>2022_P-Fl_EXP_D-035</t>
  </si>
  <si>
    <t>2022_P-Fl_EXP_D-036</t>
  </si>
  <si>
    <t>2022_P-Fl_EXP_D-109</t>
  </si>
  <si>
    <t>2022_P-Fl_EXP_D-110</t>
  </si>
  <si>
    <t>2022_P-Fl_REV_D-021</t>
  </si>
  <si>
    <t>2022_P-Fl_REV_D-032</t>
  </si>
  <si>
    <t>2022_P-Fl_REV_D-034</t>
  </si>
  <si>
    <t>2022_P-Fl_REV_D-035</t>
  </si>
  <si>
    <t>2022_P-Fl_REV_D-038</t>
  </si>
  <si>
    <t>2022_P-Fl_REV_D-039</t>
  </si>
  <si>
    <t>2022_P-Fl_REV_D-040</t>
  </si>
  <si>
    <t>2022_P-Fl_REV_D-041</t>
  </si>
  <si>
    <t>2022_P-Fl_REV_D-046</t>
  </si>
  <si>
    <t>2022_P-Fl_REV_D-047</t>
  </si>
  <si>
    <t>2022_P-Fl_REV_D-048</t>
  </si>
  <si>
    <t>2022_P-Fl_REV_D-111</t>
  </si>
  <si>
    <t>2022_P-Fl_REV_D-112</t>
  </si>
  <si>
    <t>2022_PSWC-B_BAL_D-049</t>
  </si>
  <si>
    <t>2022_PSWC-B_BAL_D-050</t>
  </si>
  <si>
    <t>2022_PSWC-B_EXP_D-021</t>
  </si>
  <si>
    <t>2022_PSWC-B_EXP_D-022</t>
  </si>
  <si>
    <t>2022_PSWC-B_EXP_D-023</t>
  </si>
  <si>
    <t>2022_PSWC-B_EXP_D-024</t>
  </si>
  <si>
    <t>2022_PSWC-B_EXP_D-025</t>
  </si>
  <si>
    <t>2022_PSWC-B_EXP_D-031</t>
  </si>
  <si>
    <t>2022_PSWC-B_EXP_D-032</t>
  </si>
  <si>
    <t>2022_PSWC-B_EXP_D-033</t>
  </si>
  <si>
    <t>2022_PSWC-B_EXP_D-034</t>
  </si>
  <si>
    <t>2022_PSWC-B_EXP_D-035</t>
  </si>
  <si>
    <t>2022_PSWC-B_EXP_D-036</t>
  </si>
  <si>
    <t>2022_PSWC-B_EXP_D-109</t>
  </si>
  <si>
    <t>2022_PSWC-B_EXP_D-110</t>
  </si>
  <si>
    <t>2022_PSWC-B_REV_D-021</t>
  </si>
  <si>
    <t>2022_PSWC-B_REV_D-032</t>
  </si>
  <si>
    <t>2022_PSWC-B_REV_D-034</t>
  </si>
  <si>
    <t>2022_PSWC-B_REV_D-035</t>
  </si>
  <si>
    <t>2022_PSWC-B_REV_D-038</t>
  </si>
  <si>
    <t>2022_PSWC-B_REV_D-039</t>
  </si>
  <si>
    <t>2022_PSWC-B_REV_D-040</t>
  </si>
  <si>
    <t>2022_PSWC-B_REV_D-041</t>
  </si>
  <si>
    <t>2022_PSWC-B_REV_D-046</t>
  </si>
  <si>
    <t>2022_PSWC-B_REV_D-047</t>
  </si>
  <si>
    <t>2022_PSWC-B_REV_D-048</t>
  </si>
  <si>
    <t>2022_PSWC-B_REV_D-111</t>
  </si>
  <si>
    <t>2022_PSWC-B_REV_D-112</t>
  </si>
  <si>
    <t>2022_PSWC-Fl_BAL_D-049</t>
  </si>
  <si>
    <t>2022_PSWC-Fl_BAL_D-050</t>
  </si>
  <si>
    <t>2022_PSWC-Fl_EXP_D-021</t>
  </si>
  <si>
    <t>2022_PSWC-Fl_EXP_D-022</t>
  </si>
  <si>
    <t>2022_PSWC-Fl_EXP_D-023</t>
  </si>
  <si>
    <t>2022_PSWC-Fl_EXP_D-024</t>
  </si>
  <si>
    <t>2022_PSWC-Fl_EXP_D-025</t>
  </si>
  <si>
    <t>2022_PSWC-Fl_EXP_D-031</t>
  </si>
  <si>
    <t>2022_PSWC-Fl_EXP_D-032</t>
  </si>
  <si>
    <t>2022_PSWC-Fl_EXP_D-033</t>
  </si>
  <si>
    <t>2022_PSWC-Fl_EXP_D-034</t>
  </si>
  <si>
    <t>2022_PSWC-Fl_EXP_D-035</t>
  </si>
  <si>
    <t>2022_PSWC-Fl_EXP_D-036</t>
  </si>
  <si>
    <t>2022_PSWC-Fl_EXP_D-109</t>
  </si>
  <si>
    <t>2022_PSWC-Fl_EXP_D-110</t>
  </si>
  <si>
    <t>2022_PSWC-Fl_REV_D-021</t>
  </si>
  <si>
    <t>2022_PSWC-Fl_REV_D-032</t>
  </si>
  <si>
    <t>2022_PSWC-Fl_REV_D-034</t>
  </si>
  <si>
    <t>2022_PSWC-Fl_REV_D-035</t>
  </si>
  <si>
    <t>2022_PSWC-Fl_REV_D-038</t>
  </si>
  <si>
    <t>2022_PSWC-Fl_REV_D-039</t>
  </si>
  <si>
    <t>2022_PSWC-Fl_REV_D-040</t>
  </si>
  <si>
    <t>2022_PSWC-Fl_REV_D-041</t>
  </si>
  <si>
    <t>2022_PSWC-Fl_REV_D-046</t>
  </si>
  <si>
    <t>2022_PSWC-Fl_REV_D-047</t>
  </si>
  <si>
    <t>2022_PSWC-Fl_REV_D-048</t>
  </si>
  <si>
    <t>2022_PSWC-Fl_REV_D-111</t>
  </si>
  <si>
    <t>2022_PSWC-Fl_REV_D-112</t>
  </si>
  <si>
    <t>2022_PSWC-G_BAL_D-049</t>
  </si>
  <si>
    <t>2022_PSWC-G_BAL_D-050</t>
  </si>
  <si>
    <t>2022_PSWC-G_EXP_D-021</t>
  </si>
  <si>
    <t>2022_PSWC-G_EXP_D-022</t>
  </si>
  <si>
    <t>2022_PSWC-G_EXP_D-023</t>
  </si>
  <si>
    <t>2022_PSWC-G_EXP_D-024</t>
  </si>
  <si>
    <t>2022_PSWC-G_EXP_D-025</t>
  </si>
  <si>
    <t>2022_PSWC-G_EXP_D-031</t>
  </si>
  <si>
    <t>2022_PSWC-G_EXP_D-032</t>
  </si>
  <si>
    <t>2022_PSWC-G_EXP_D-033</t>
  </si>
  <si>
    <t>2022_PSWC-G_EXP_D-034</t>
  </si>
  <si>
    <t>2022_PSWC-G_EXP_D-035</t>
  </si>
  <si>
    <t>2022_PSWC-G_EXP_D-036</t>
  </si>
  <si>
    <t>2022_PSWC-G_EXP_D-109</t>
  </si>
  <si>
    <t>2022_PSWC-G_EXP_D-110</t>
  </si>
  <si>
    <t>2022_PSWC-G_REV_D-021</t>
  </si>
  <si>
    <t>2022_PSWC-G_REV_D-032</t>
  </si>
  <si>
    <t>2022_PSWC-G_REV_D-034</t>
  </si>
  <si>
    <t>2022_PSWC-G_REV_D-035</t>
  </si>
  <si>
    <t>2022_PSWC-G_REV_D-038</t>
  </si>
  <si>
    <t>2022_PSWC-G_REV_D-039</t>
  </si>
  <si>
    <t>2022_PSWC-G_REV_D-040</t>
  </si>
  <si>
    <t>2022_PSWC-G_REV_D-041</t>
  </si>
  <si>
    <t>2022_PSWC-G_REV_D-046</t>
  </si>
  <si>
    <t>2022_PSWC-G_REV_D-047</t>
  </si>
  <si>
    <t>2022_PSWC-G_REV_D-048</t>
  </si>
  <si>
    <t>2022_PSWC-G_REV_D-111</t>
  </si>
  <si>
    <t>2022_PSWC-G_REV_D-112</t>
  </si>
  <si>
    <t>2022_PSWC-W_BAL_D-049</t>
  </si>
  <si>
    <t>2022_PSWC-W_BAL_D-050</t>
  </si>
  <si>
    <t>2022_PSWC-W_EXP_D-021</t>
  </si>
  <si>
    <t>2022_PSWC-W_EXP_D-022</t>
  </si>
  <si>
    <t>2022_PSWC-W_EXP_D-023</t>
  </si>
  <si>
    <t>2022_PSWC-W_EXP_D-024</t>
  </si>
  <si>
    <t>2022_PSWC-W_EXP_D-025</t>
  </si>
  <si>
    <t>2022_PSWC-W_EXP_D-031</t>
  </si>
  <si>
    <t>2022_PSWC-W_EXP_D-032</t>
  </si>
  <si>
    <t>2022_PSWC-W_EXP_D-033</t>
  </si>
  <si>
    <t>2022_PSWC-W_EXP_D-034</t>
  </si>
  <si>
    <t>2022_PSWC-W_EXP_D-035</t>
  </si>
  <si>
    <t>2022_PSWC-W_EXP_D-036</t>
  </si>
  <si>
    <t>2022_PSWC-W_EXP_D-109</t>
  </si>
  <si>
    <t>2022_PSWC-W_EXP_D-110</t>
  </si>
  <si>
    <t>2022_PSWC-W_REV_D-021</t>
  </si>
  <si>
    <t>2022_PSWC-W_REV_D-032</t>
  </si>
  <si>
    <t>2022_PSWC-W_REV_D-034</t>
  </si>
  <si>
    <t>2022_PSWC-W_REV_D-035</t>
  </si>
  <si>
    <t>2022_PSWC-W_REV_D-038</t>
  </si>
  <si>
    <t>2022_PSWC-W_REV_D-039</t>
  </si>
  <si>
    <t>2022_PSWC-W_REV_D-040</t>
  </si>
  <si>
    <t>2022_PSWC-W_REV_D-041</t>
  </si>
  <si>
    <t>2022_PSWC-W_REV_D-046</t>
  </si>
  <si>
    <t>2022_PSWC-W_REV_D-047</t>
  </si>
  <si>
    <t>2022_PSWC-W_REV_D-048</t>
  </si>
  <si>
    <t>2022_PSWC-W_REV_D-111</t>
  </si>
  <si>
    <t>2022_PSWC-W_REV_D-112</t>
  </si>
  <si>
    <t>2022_P-W_BAL_D-049</t>
  </si>
  <si>
    <t>2022_P-W_BAL_D-050</t>
  </si>
  <si>
    <t>2022_P-W_EXP_D-021</t>
  </si>
  <si>
    <t>2022_P-W_EXP_D-022</t>
  </si>
  <si>
    <t>2022_P-W_EXP_D-023</t>
  </si>
  <si>
    <t>2022_P-W_EXP_D-024</t>
  </si>
  <si>
    <t>2022_P-W_EXP_D-025</t>
  </si>
  <si>
    <t>2022_P-W_EXP_D-031</t>
  </si>
  <si>
    <t>2022_P-W_EXP_D-032</t>
  </si>
  <si>
    <t>2022_P-W_EXP_D-033</t>
  </si>
  <si>
    <t>2022_P-W_EXP_D-034</t>
  </si>
  <si>
    <t>2022_P-W_EXP_D-035</t>
  </si>
  <si>
    <t>2022_P-W_EXP_D-036</t>
  </si>
  <si>
    <t>2022_P-W_EXP_D-109</t>
  </si>
  <si>
    <t>2022_P-W_EXP_D-110</t>
  </si>
  <si>
    <t>2022_P-W_REV_D-021</t>
  </si>
  <si>
    <t>2022_P-W_REV_D-032</t>
  </si>
  <si>
    <t>2022_P-W_REV_D-034</t>
  </si>
  <si>
    <t>2022_P-W_REV_D-035</t>
  </si>
  <si>
    <t>2022_P-W_REV_D-038</t>
  </si>
  <si>
    <t>2022_P-W_REV_D-039</t>
  </si>
  <si>
    <t>2022_P-W_REV_D-040</t>
  </si>
  <si>
    <t>2022_P-W_REV_D-041</t>
  </si>
  <si>
    <t>2022_P-W_REV_D-046</t>
  </si>
  <si>
    <t>2022_P-W_REV_D-047</t>
  </si>
  <si>
    <t>2022_P-W_REV_D-048</t>
  </si>
  <si>
    <t>2022_P-W_REV_D-111</t>
  </si>
  <si>
    <t>2022_P-W_REV_D-112</t>
  </si>
  <si>
    <t>2022_PZ_BAL_D-049</t>
  </si>
  <si>
    <t>2022_PZ_BAL_D-050</t>
  </si>
  <si>
    <t>2022_PZ_EXP_D-021</t>
  </si>
  <si>
    <t>2022_PZ_EXP_D-022</t>
  </si>
  <si>
    <t>2022_PZ_EXP_D-023</t>
  </si>
  <si>
    <t>2022_PZ_EXP_D-024</t>
  </si>
  <si>
    <t>2022_PZ_EXP_D-025</t>
  </si>
  <si>
    <t>2022_PZ_EXP_D-031</t>
  </si>
  <si>
    <t>2022_PZ_EXP_D-032</t>
  </si>
  <si>
    <t>2022_PZ_EXP_D-033</t>
  </si>
  <si>
    <t>2022_PZ_EXP_D-034</t>
  </si>
  <si>
    <t>2022_PZ_EXP_D-035</t>
  </si>
  <si>
    <t>2022_PZ_EXP_D-036</t>
  </si>
  <si>
    <t>2022_PZ_EXP_D-109</t>
  </si>
  <si>
    <t>2022_PZ_EXP_D-110</t>
  </si>
  <si>
    <t>2022_PZ_REV_D-021</t>
  </si>
  <si>
    <t>2022_PZ_REV_D-032</t>
  </si>
  <si>
    <t>2022_PZ_REV_D-034</t>
  </si>
  <si>
    <t>2022_PZ_REV_D-035</t>
  </si>
  <si>
    <t>2022_PZ_REV_D-038</t>
  </si>
  <si>
    <t>2022_PZ_REV_D-039</t>
  </si>
  <si>
    <t>2022_PZ_REV_D-040</t>
  </si>
  <si>
    <t>2022_PZ_REV_D-041</t>
  </si>
  <si>
    <t>2022_PZ_REV_D-046</t>
  </si>
  <si>
    <t>2022_PZ_REV_D-047</t>
  </si>
  <si>
    <t>2022_PZ_REV_D-048</t>
  </si>
  <si>
    <t>2022_PZ_REV_D-111</t>
  </si>
  <si>
    <t>2022_PZ_REV_D-112</t>
  </si>
  <si>
    <t>2022_RZ_BAL_D-049</t>
  </si>
  <si>
    <t>2022_RZ_BAL_D-050</t>
  </si>
  <si>
    <t>2022_RZ_EXP_D-021</t>
  </si>
  <si>
    <t>2022_RZ_EXP_D-022</t>
  </si>
  <si>
    <t>2022_RZ_EXP_D-023</t>
  </si>
  <si>
    <t>2022_RZ_EXP_D-024</t>
  </si>
  <si>
    <t>2022_RZ_EXP_D-025</t>
  </si>
  <si>
    <t>2022_RZ_EXP_D-031</t>
  </si>
  <si>
    <t>2022_RZ_EXP_D-032</t>
  </si>
  <si>
    <t>2022_RZ_EXP_D-033</t>
  </si>
  <si>
    <t>2022_RZ_EXP_D-034</t>
  </si>
  <si>
    <t>2022_RZ_EXP_D-035</t>
  </si>
  <si>
    <t>2022_RZ_EXP_D-036</t>
  </si>
  <si>
    <t>2022_RZ_EXP_D-109</t>
  </si>
  <si>
    <t>2022_RZ_EXP_D-110</t>
  </si>
  <si>
    <t>2022_RZ_REV_D-021</t>
  </si>
  <si>
    <t>2022_RZ_REV_D-032</t>
  </si>
  <si>
    <t>2022_RZ_REV_D-034</t>
  </si>
  <si>
    <t>2022_RZ_REV_D-035</t>
  </si>
  <si>
    <t>2022_RZ_REV_D-038</t>
  </si>
  <si>
    <t>2022_RZ_REV_D-039</t>
  </si>
  <si>
    <t>2022_RZ_REV_D-040</t>
  </si>
  <si>
    <t>2022_RZ_REV_D-041</t>
  </si>
  <si>
    <t>2022_RZ_REV_D-046</t>
  </si>
  <si>
    <t>2022_RZ_REV_D-047</t>
  </si>
  <si>
    <t>2022_RZ_REV_D-048</t>
  </si>
  <si>
    <t>2022_RZ_REV_D-111</t>
  </si>
  <si>
    <t>2022_RZ_REV_D-112</t>
  </si>
  <si>
    <t>2022_SS_FL_BAL_D-050</t>
  </si>
  <si>
    <t>2022_SS_FL_EXP_D-021</t>
  </si>
  <si>
    <t>2022_SS_FL_EXP_D-024</t>
  </si>
  <si>
    <t>2022_SS_FL_EXP_D-036</t>
  </si>
  <si>
    <t>2022_SS_FL_EXP_D-056</t>
  </si>
  <si>
    <t>2022_SS_FL_EXP_D-057</t>
  </si>
  <si>
    <t>2022_SS_FL_EXP_D-066</t>
  </si>
  <si>
    <t>2022_SS_FL_EXP_D-067</t>
  </si>
  <si>
    <t>2022_SS_FL_EXP_D-068</t>
  </si>
  <si>
    <t>2022_SS_FL_EXP_D-069</t>
  </si>
  <si>
    <t>2022_SS_FL_EXP_D-070</t>
  </si>
  <si>
    <t>2022_SS_FL_EXP_D-071</t>
  </si>
  <si>
    <t>2022_SS_FL_EXP_D-074</t>
  </si>
  <si>
    <t>2022_SS_FL_EXP_D-083</t>
  </si>
  <si>
    <t>2022_SS_FL_EXP_D-085</t>
  </si>
  <si>
    <t>2022_SS_FL_EXP_D-086</t>
  </si>
  <si>
    <t>2022_SS_FL_EXP_D-089</t>
  </si>
  <si>
    <t>2022_SS_FL_EXP_D-090</t>
  </si>
  <si>
    <t>2022_SS_FL_REV_D-021</t>
  </si>
  <si>
    <t>2022_SS_FL_REV_D-048</t>
  </si>
  <si>
    <t>2022_SS_FL_REV_D-068</t>
  </si>
  <si>
    <t>2022_SS_FL_REV_D-069</t>
  </si>
  <si>
    <t>2022_SS_FL_REV_D-074</t>
  </si>
  <si>
    <t>2022_SS_FL_REV_D-075</t>
  </si>
  <si>
    <t>2022_SS_FL_REV_D-077</t>
  </si>
  <si>
    <t>2022_SS_FL_REV_D-078</t>
  </si>
  <si>
    <t>2022_SS_FL_REV_D-080</t>
  </si>
  <si>
    <t>2022_SS_FL_REV_D-081</t>
  </si>
  <si>
    <t>2022_SS_FL_REV_D-089</t>
  </si>
  <si>
    <t>2022_SS_FL_REV_D-090</t>
  </si>
  <si>
    <t>2022_SS_FL_REV_D-120</t>
  </si>
  <si>
    <t>2022_SS_FL_REV_D-121</t>
  </si>
  <si>
    <t>2022_SS_FL_REV_D-122</t>
  </si>
  <si>
    <t>2022_SS_HC_BAL_D-050</t>
  </si>
  <si>
    <t>2022_SS_HC_EXP_D-021</t>
  </si>
  <si>
    <t>2022_SS_HC_EXP_D-024</t>
  </si>
  <si>
    <t>2022_SS_HC_EXP_D-036</t>
  </si>
  <si>
    <t>2022_SS_HC_EXP_D-056</t>
  </si>
  <si>
    <t>2022_SS_HC_EXP_D-066</t>
  </si>
  <si>
    <t>2022_SS_HC_EXP_D-067</t>
  </si>
  <si>
    <t>2022_SS_HC_EXP_D-068</t>
  </si>
  <si>
    <t>2022_SS_HC_EXP_D-071</t>
  </si>
  <si>
    <t>2022_SS_HC_EXP_D-092</t>
  </si>
  <si>
    <t>2022_SS_HC_EXP_D-093</t>
  </si>
  <si>
    <t>2022_SS_HC_EXP_D-094</t>
  </si>
  <si>
    <t>2022_SS_HC_EXP_D-095</t>
  </si>
  <si>
    <t>2022_SS_HC_EXP_D-096</t>
  </si>
  <si>
    <t>2022_SS_HC_EXP_D-158</t>
  </si>
  <si>
    <t>2022_SS_HC_REV_D-021</t>
  </si>
  <si>
    <t>2022_SS_HC_REV_D-048</t>
  </si>
  <si>
    <t>2022_SS_HC_REV_D-068</t>
  </si>
  <si>
    <t>2022_SS_HC_REV_D-075</t>
  </si>
  <si>
    <t>2022_SS_HC_REV_D-077</t>
  </si>
  <si>
    <t>2022_SS_HC_REV_D-078</t>
  </si>
  <si>
    <t>2022_SS_HC_REV_D-080</t>
  </si>
  <si>
    <t>2022_SS_HC_REV_D-081</t>
  </si>
  <si>
    <t>2022_SS_HC_REV_D-094</t>
  </si>
  <si>
    <t>2022_SS_HC_REV_D-095</t>
  </si>
  <si>
    <t>2022_SS_HC_REV_D-096</t>
  </si>
  <si>
    <t>2022_SS_HC_REV_D-098</t>
  </si>
  <si>
    <t>2022_SS_HC_REV_D-120</t>
  </si>
  <si>
    <t>2022_SS_HC_REV_D-121</t>
  </si>
  <si>
    <t>2022_SS_HC_REV_D-122</t>
  </si>
  <si>
    <t>2022_SS_HC_REV_D-129</t>
  </si>
  <si>
    <t>2022_SS_HC_REV_D-159</t>
  </si>
  <si>
    <t>2022_SS_HC_REV_D-160</t>
  </si>
  <si>
    <t>2022_SS_HC_REV_D-163</t>
  </si>
  <si>
    <t>2022_SS_OM_BAL_D-050</t>
  </si>
  <si>
    <t>2022_SS_OM_EXP_D-021</t>
  </si>
  <si>
    <t>2022_SS_OM_EXP_D-024</t>
  </si>
  <si>
    <t>2022_SS_OM_EXP_D-036</t>
  </si>
  <si>
    <t>2022_SS_OM_EXP_D-056</t>
  </si>
  <si>
    <t>2022_SS_OM_EXP_D-066</t>
  </si>
  <si>
    <t>2022_SS_OM_EXP_D-067</t>
  </si>
  <si>
    <t>2022_SS_OM_EXP_D-068</t>
  </si>
  <si>
    <t>2022_SS_OM_EXP_D-071</t>
  </si>
  <si>
    <t>2022_SS_OM_EXP_D-074</t>
  </si>
  <si>
    <t>2022_SS_OM_EXP_D-150</t>
  </si>
  <si>
    <t>2022_SS_OM_EXP_D-151</t>
  </si>
  <si>
    <t>2022_SS_OM_EXP_D-152</t>
  </si>
  <si>
    <t>2022_SS_OM_EXP_D-153</t>
  </si>
  <si>
    <t>2022_SS_OM_EXP_D-154</t>
  </si>
  <si>
    <t>2022_SS_OM_EXP_D-155</t>
  </si>
  <si>
    <t>2022_SS_OM_EXP_D-156</t>
  </si>
  <si>
    <t>2022_SS_OM_EXP_D-161</t>
  </si>
  <si>
    <t>2022_SS_OM_EXP_D-162</t>
  </si>
  <si>
    <t>2022_SS_OM_EXP_D-163</t>
  </si>
  <si>
    <t>2022_SS_OM_REV_D-021</t>
  </si>
  <si>
    <t>2022_SS_OM_REV_D-048</t>
  </si>
  <si>
    <t>2022_SS_OM_REV_D-068</t>
  </si>
  <si>
    <t>2022_SS_OM_REV_D-074</t>
  </si>
  <si>
    <t>2022_SS_OM_REV_D-075</t>
  </si>
  <si>
    <t>2022_SS_OM_REV_D-077</t>
  </si>
  <si>
    <t>2022_SS_OM_REV_D-078</t>
  </si>
  <si>
    <t>2022_SS_OM_REV_D-080</t>
  </si>
  <si>
    <t>2022_SS_OM_REV_D-081</t>
  </si>
  <si>
    <t>2022_SS_OM_REV_D-120</t>
  </si>
  <si>
    <t>2022_SS_OM_REV_D-121</t>
  </si>
  <si>
    <t>2022_SS_OM_REV_D-122</t>
  </si>
  <si>
    <t>2022_SS_PE_BAL_D-050</t>
  </si>
  <si>
    <t>2022_SS_PE_EXP_D-021</t>
  </si>
  <si>
    <t>2022_SS_PE_EXP_D-024</t>
  </si>
  <si>
    <t>2022_SS_PE_EXP_D-036</t>
  </si>
  <si>
    <t>2022_SS_PE_EXP_D-056</t>
  </si>
  <si>
    <t>2022_SS_PE_EXP_D-066</t>
  </si>
  <si>
    <t>2022_SS_PE_EXP_D-067</t>
  </si>
  <si>
    <t>2022_SS_PE_EXP_D-068</t>
  </si>
  <si>
    <t>2022_SS_PE_EXP_D-071</t>
  </si>
  <si>
    <t>2022_SS_PE_EXP_D-074</t>
  </si>
  <si>
    <t>2022_SS_PE_EXP_D-133</t>
  </si>
  <si>
    <t>2022_SS_PE_EXP_D-134</t>
  </si>
  <si>
    <t>2022_SS_PE_EXP_D-135</t>
  </si>
  <si>
    <t>2022_SS_PE_EXP_D-136</t>
  </si>
  <si>
    <t>2022_SS_PE_EXP_D-137</t>
  </si>
  <si>
    <t>2022_SS_PE_EXP_D-138</t>
  </si>
  <si>
    <t>2022_SS_PE_EXP_D-139</t>
  </si>
  <si>
    <t>2022_SS_PE_EXP_D-140</t>
  </si>
  <si>
    <t>2022_SS_PE_EXP_D-141</t>
  </si>
  <si>
    <t>2022_SS_PE_EXP_D-142</t>
  </si>
  <si>
    <t>2022_SS_PE_EXP_D-143</t>
  </si>
  <si>
    <t>2022_SS_PE_EXP_D-144</t>
  </si>
  <si>
    <t>2022_SS_PE_EXP_D-145</t>
  </si>
  <si>
    <t>2022_SS_PE_EXP_D-146</t>
  </si>
  <si>
    <t>2022_SS_PE_REV_D-021</t>
  </si>
  <si>
    <t>2022_SS_PE_REV_D-048</t>
  </si>
  <si>
    <t>2022_SS_PE_REV_D-068</t>
  </si>
  <si>
    <t>2022_SS_PE_REV_D-074</t>
  </si>
  <si>
    <t>2022_SS_PE_REV_D-075</t>
  </si>
  <si>
    <t>2022_SS_PE_REV_D-077</t>
  </si>
  <si>
    <t>2022_SS_PE_REV_D-078</t>
  </si>
  <si>
    <t>2022_SS_PE_REV_D-080</t>
  </si>
  <si>
    <t>2022_SS_PE_REV_D-081</t>
  </si>
  <si>
    <t>2022_SS_PE_REV_D-120</t>
  </si>
  <si>
    <t>2022_SS_PE_REV_D-121</t>
  </si>
  <si>
    <t>2022_SS_PE_REV_D-122</t>
  </si>
  <si>
    <t>2022_SS_PE_REV_D-145</t>
  </si>
  <si>
    <t>2022_SS_PE_REV_D-146</t>
  </si>
  <si>
    <t>2022_SS_PE_REV_D-147</t>
  </si>
  <si>
    <t>2022_SS_PE_REV_D-148</t>
  </si>
  <si>
    <t>2022_SS_PE_REV_D-149</t>
  </si>
  <si>
    <t>2022_SS_WO_BAL_D-050</t>
  </si>
  <si>
    <t>2022_SS_WO_EXP_D-021</t>
  </si>
  <si>
    <t>2022_SS_WO_EXP_D-024</t>
  </si>
  <si>
    <t>2022_SS_WO_EXP_D-036</t>
  </si>
  <si>
    <t>2022_SS_WO_EXP_D-056</t>
  </si>
  <si>
    <t>2022_SS_WO_EXP_D-057</t>
  </si>
  <si>
    <t>2022_SS_WO_EXP_D-058</t>
  </si>
  <si>
    <t>2022_SS_WO_EXP_D-060</t>
  </si>
  <si>
    <t>2022_SS_WO_EXP_D-061</t>
  </si>
  <si>
    <t>2022_SS_WO_EXP_D-062</t>
  </si>
  <si>
    <t>2022_SS_WO_EXP_D-063</t>
  </si>
  <si>
    <t>2022_SS_WO_EXP_D-066</t>
  </si>
  <si>
    <t>2022_SS_WO_EXP_D-067</t>
  </si>
  <si>
    <t>2022_SS_WO_EXP_D-068</t>
  </si>
  <si>
    <t>2022_SS_WO_EXP_D-069</t>
  </si>
  <si>
    <t>2022_SS_WO_EXP_D-070</t>
  </si>
  <si>
    <t>2022_SS_WO_EXP_D-071</t>
  </si>
  <si>
    <t>2022_SS_WO_EXP_D-072</t>
  </si>
  <si>
    <t>2022_SS_WO_EXP_D-073</t>
  </si>
  <si>
    <t>2022_SS_WO_EXP_D-074</t>
  </si>
  <si>
    <t>2022_SS_WO_EXP_D-127</t>
  </si>
  <si>
    <t>2022_SS_WO_EXP_D-130</t>
  </si>
  <si>
    <t>2022_SS_WO_EXP_D-131</t>
  </si>
  <si>
    <t>2022_SS_WO_REV_D-021</t>
  </si>
  <si>
    <t>2022_SS_WO_REV_D-048</t>
  </si>
  <si>
    <t>2022_SS_WO_REV_D-068</t>
  </si>
  <si>
    <t>2022_SS_WO_REV_D-069</t>
  </si>
  <si>
    <t>2022_SS_WO_REV_D-070</t>
  </si>
  <si>
    <t>2022_SS_WO_REV_D-072</t>
  </si>
  <si>
    <t>2022_SS_WO_REV_D-073</t>
  </si>
  <si>
    <t>2022_SS_WO_REV_D-074</t>
  </si>
  <si>
    <t>2022_SS_WO_REV_D-075</t>
  </si>
  <si>
    <t>2022_SS_WO_REV_D-077</t>
  </si>
  <si>
    <t>2022_SS_WO_REV_D-078</t>
  </si>
  <si>
    <t>2022_SS_WO_REV_D-079</t>
  </si>
  <si>
    <t>2022_SS_WO_REV_D-080</t>
  </si>
  <si>
    <t>2022_SS_WO_REV_D-081</t>
  </si>
  <si>
    <t>2022_SS_WO_REV_D-120</t>
  </si>
  <si>
    <t>2022_SS_WO_REV_D-121</t>
  </si>
  <si>
    <t>2022_SS_WO_REV_D-122</t>
  </si>
  <si>
    <t>2022_WR_CA_BAL_D-049</t>
  </si>
  <si>
    <t>2022_WR_CA_BAL_D-050</t>
  </si>
  <si>
    <t>2022_WR_CA_EXP_D-021</t>
  </si>
  <si>
    <t>2022_WR_CA_EXP_D-022</t>
  </si>
  <si>
    <t>2022_WR_CA_EXP_D-023</t>
  </si>
  <si>
    <t>2022_WR_CA_EXP_D-024</t>
  </si>
  <si>
    <t>2022_WR_CA_EXP_D-025</t>
  </si>
  <si>
    <t>2022_WR_CA_EXP_D-026</t>
  </si>
  <si>
    <t>2022_WR_CA_EXP_D-027</t>
  </si>
  <si>
    <t>2022_WR_CA_EXP_D-028</t>
  </si>
  <si>
    <t>2022_WR_CA_EXP_D-029</t>
  </si>
  <si>
    <t>2022_WR_CA_EXP_D-030</t>
  </si>
  <si>
    <t>2022_WR_CA_EXP_D-031</t>
  </si>
  <si>
    <t>2022_WR_CA_EXP_D-032</t>
  </si>
  <si>
    <t>2022_WR_CA_EXP_D-033</t>
  </si>
  <si>
    <t>2022_WR_CA_EXP_D-034</t>
  </si>
  <si>
    <t>2022_WR_CA_EXP_D-035</t>
  </si>
  <si>
    <t>2022_WR_CA_EXP_D-036</t>
  </si>
  <si>
    <t>2022_WR_CA_REV_D-021</t>
  </si>
  <si>
    <t>2022_WR_CA_REV_D-032</t>
  </si>
  <si>
    <t>2022_WR_CA_REV_D-034</t>
  </si>
  <si>
    <t>2022_WR_CA_REV_D-035</t>
  </si>
  <si>
    <t>2022_WR_CA_REV_D-038</t>
  </si>
  <si>
    <t>2022_WR_CA_REV_D-039</t>
  </si>
  <si>
    <t>2022_WR_CA_REV_D-040</t>
  </si>
  <si>
    <t>2022_WR_CA_REV_D-041</t>
  </si>
  <si>
    <t>2022_WR_CA_REV_D-042</t>
  </si>
  <si>
    <t>2022_WR_CA_REV_D-043</t>
  </si>
  <si>
    <t>2022_WR_CA_REV_D-044</t>
  </si>
  <si>
    <t>2022_WR_CA_REV_D-045</t>
  </si>
  <si>
    <t>2022_WR_CA_REV_D-046</t>
  </si>
  <si>
    <t>2022_WR_CA_REV_D-047</t>
  </si>
  <si>
    <t>2022_WR_CA_REV_D-048</t>
  </si>
  <si>
    <t>2022_WR_INS_BAL_D-049</t>
  </si>
  <si>
    <t>2022_WR_INS_BAL_D-050</t>
  </si>
  <si>
    <t>2022_WR_INS_EXP_D-021</t>
  </si>
  <si>
    <t>2022_WR_INS_EXP_D-022</t>
  </si>
  <si>
    <t>2022_WR_INS_EXP_D-023</t>
  </si>
  <si>
    <t>2022_WR_INS_EXP_D-024</t>
  </si>
  <si>
    <t>2022_WR_INS_EXP_D-025</t>
  </si>
  <si>
    <t>2022_WR_INS_EXP_D-027</t>
  </si>
  <si>
    <t>2022_WR_INS_EXP_D-028</t>
  </si>
  <si>
    <t>2022_WR_INS_EXP_D-029</t>
  </si>
  <si>
    <t>2022_WR_INS_EXP_D-030</t>
  </si>
  <si>
    <t>2022_WR_INS_EXP_D-031</t>
  </si>
  <si>
    <t>2022_WR_INS_EXP_D-032</t>
  </si>
  <si>
    <t>2022_WR_INS_EXP_D-033</t>
  </si>
  <si>
    <t>2022_WR_INS_EXP_D-034</t>
  </si>
  <si>
    <t>2022_WR_INS_EXP_D-035</t>
  </si>
  <si>
    <t>2022_WR_INS_EXP_D-036</t>
  </si>
  <si>
    <t>2022_WR_INS_EXP_D-053</t>
  </si>
  <si>
    <t>2022_WR_INS_REV_D-021</t>
  </si>
  <si>
    <t>2022_WR_INS_REV_D-032</t>
  </si>
  <si>
    <t>2022_WR_INS_REV_D-034</t>
  </si>
  <si>
    <t>2022_WR_INS_REV_D-035</t>
  </si>
  <si>
    <t>2022_WR_INS_REV_D-038</t>
  </si>
  <si>
    <t>2022_WR_INS_REV_D-039</t>
  </si>
  <si>
    <t>2022_WR_INS_REV_D-040</t>
  </si>
  <si>
    <t>2022_WR_INS_REV_D-041</t>
  </si>
  <si>
    <t>2022_WR_INS_REV_D-043</t>
  </si>
  <si>
    <t>2022_WR_INS_REV_D-044</t>
  </si>
  <si>
    <t>2022_WR_INS_REV_D-045</t>
  </si>
  <si>
    <t>2022_WR_INS_REV_D-046</t>
  </si>
  <si>
    <t>2022_WR_INS_REV_D-047</t>
  </si>
  <si>
    <t>2022_WR_INS_REV_D-048</t>
  </si>
  <si>
    <t>2022_WR_INS_REV_D-053</t>
  </si>
  <si>
    <t xml:space="preserve">Uitgaven COVID 19 </t>
  </si>
  <si>
    <t xml:space="preserve">Europees relanceplan </t>
  </si>
  <si>
    <t>HC_EXP_D-022</t>
  </si>
  <si>
    <t>2022_SS_HC_EXP_D-022</t>
  </si>
  <si>
    <t>HC_REV_D-022</t>
  </si>
  <si>
    <t>2022_SS_HC_REV_D-022</t>
  </si>
  <si>
    <t>HC_REV_D-023</t>
  </si>
  <si>
    <t>2022_SS_HC_REV_D-023</t>
  </si>
  <si>
    <t>Federaal herstelplan</t>
  </si>
  <si>
    <t>2023_GC_CA_BAL_D-049</t>
  </si>
  <si>
    <t>2023_GC_CA_BAL_D-050</t>
  </si>
  <si>
    <t>2023_GC_CA_EXP_D-021</t>
  </si>
  <si>
    <t>2023_GC_CA_EXP_D-022</t>
  </si>
  <si>
    <t>2023_GC_CA_EXP_D-023</t>
  </si>
  <si>
    <t>2023_GC_CA_EXP_D-024</t>
  </si>
  <si>
    <t>2023_GC_CA_EXP_D-025</t>
  </si>
  <si>
    <t>2023_GC_CA_EXP_D-026</t>
  </si>
  <si>
    <t>2023_GC_CA_EXP_D-027</t>
  </si>
  <si>
    <t>2023_GC_CA_EXP_D-028</t>
  </si>
  <si>
    <t>2023_GC_CA_EXP_D-029</t>
  </si>
  <si>
    <t>2023_GC_CA_EXP_D-030</t>
  </si>
  <si>
    <t>2023_GC_CA_EXP_D-031</t>
  </si>
  <si>
    <t>2023_GC_CA_EXP_D-032</t>
  </si>
  <si>
    <t>2023_GC_CA_EXP_D-033</t>
  </si>
  <si>
    <t>2023_GC_CA_EXP_D-035</t>
  </si>
  <si>
    <t>2023_GC_CA_EXP_D-034</t>
  </si>
  <si>
    <t>2023_GC_CA_EXP_D-036</t>
  </si>
  <si>
    <t>2023_GC_CA_REV_D-021</t>
  </si>
  <si>
    <t>2023_GC_CA_REV_D-032</t>
  </si>
  <si>
    <t>2023_GC_CA_REV_D-034</t>
  </si>
  <si>
    <t>2023_GC_CA_REV_D-035</t>
  </si>
  <si>
    <t>2023_GC_CA_REV_D-038</t>
  </si>
  <si>
    <t>2023_GC_CA_REV_D-039</t>
  </si>
  <si>
    <t>2023_GC_CA_REV_D-040</t>
  </si>
  <si>
    <t>2023_GC_CA_REV_D-041</t>
  </si>
  <si>
    <t>2023_GC_CA_REV_D-042</t>
  </si>
  <si>
    <t>2023_GC_CA_REV_D-043</t>
  </si>
  <si>
    <t>2023_GC_CA_REV_D-044</t>
  </si>
  <si>
    <t>2023_GC_CA_REV_D-045</t>
  </si>
  <si>
    <t>2023_GC_CA_REV_D-046</t>
  </si>
  <si>
    <t>2023_GC_CA_REV_D-047</t>
  </si>
  <si>
    <t>2023_GC_CA_REV_D-048</t>
  </si>
  <si>
    <t>2023_GC_INS_BAL_D-049</t>
  </si>
  <si>
    <t>2023_GC_INS_BAL_D-050</t>
  </si>
  <si>
    <t>2023_GC_INS_EXP_D-021</t>
  </si>
  <si>
    <t>2023_GC_INS_EXP_D-022</t>
  </si>
  <si>
    <t>2023_GC_INS_EXP_D-023</t>
  </si>
  <si>
    <t>2023_GC_INS_EXP_D-024</t>
  </si>
  <si>
    <t>2023_GC_INS_EXP_D-025</t>
  </si>
  <si>
    <t>2023_GC_INS_EXP_D-027</t>
  </si>
  <si>
    <t>2023_GC_INS_EXP_D-028</t>
  </si>
  <si>
    <t>2023_GC_INS_EXP_D-029</t>
  </si>
  <si>
    <t>2023_GC_INS_EXP_D-030</t>
  </si>
  <si>
    <t>2023_GC_INS_EXP_D-031</t>
  </si>
  <si>
    <t>2023_GC_INS_EXP_D-032</t>
  </si>
  <si>
    <t>2023_GC_INS_EXP_D-033</t>
  </si>
  <si>
    <t>2023_GC_INS_EXP_D-034</t>
  </si>
  <si>
    <t>2023_GC_INS_EXP_D-035</t>
  </si>
  <si>
    <t>2023_GC_INS_EXP_D-036</t>
  </si>
  <si>
    <t>2023_GC_INS_EXP_D-053</t>
  </si>
  <si>
    <t>2023_GC_INS_REV_D-021</t>
  </si>
  <si>
    <t>2023_GC_INS_REV_D-032</t>
  </si>
  <si>
    <t>2023_GC_INS_REV_D-034</t>
  </si>
  <si>
    <t>2023_GC_INS_REV_D-035</t>
  </si>
  <si>
    <t>2023_GC_INS_REV_D-038</t>
  </si>
  <si>
    <t>2023_GC_INS_REV_D-039</t>
  </si>
  <si>
    <t>2023_GC_INS_REV_D-040</t>
  </si>
  <si>
    <t>2023_GC_INS_REV_D-041</t>
  </si>
  <si>
    <t>2023_GC_INS_REV_D-043</t>
  </si>
  <si>
    <t>2023_GC_INS_REV_D-044</t>
  </si>
  <si>
    <t>2023_GC_INS_REV_D-045</t>
  </si>
  <si>
    <t>2023_GC_INS_REV_D-046</t>
  </si>
  <si>
    <t>2023_GC_INS_REV_D-047</t>
  </si>
  <si>
    <t>2023_GC_INS_REV_D-048</t>
  </si>
  <si>
    <t>2023_GC_INS_REV_D-053</t>
  </si>
  <si>
    <t>2023_WR_INS_REV_D-053</t>
  </si>
  <si>
    <t>2023_WR_INS_REV_D-048</t>
  </si>
  <si>
    <t>2023_WR_INS_REV_D-047</t>
  </si>
  <si>
    <t>2023_WR_INS_REV_D-046</t>
  </si>
  <si>
    <t>2023_WR_INS_REV_D-045</t>
  </si>
  <si>
    <t>2023_WR_INS_REV_D-044</t>
  </si>
  <si>
    <t>2023_WR_INS_REV_D-043</t>
  </si>
  <si>
    <t>2023_WR_INS_REV_D-041</t>
  </si>
  <si>
    <t>2023_WR_INS_REV_D-040</t>
  </si>
  <si>
    <t>2023_WR_INS_REV_D-039</t>
  </si>
  <si>
    <t>2023_WR_INS_REV_D-038</t>
  </si>
  <si>
    <t>2023_WR_INS_REV_D-035</t>
  </si>
  <si>
    <t>2023_WR_INS_REV_D-034</t>
  </si>
  <si>
    <t>2023_WR_INS_REV_D-032</t>
  </si>
  <si>
    <t>2023_WR_INS_REV_D-021</t>
  </si>
  <si>
    <t>2023_WR_INS_EXP_D-053</t>
  </si>
  <si>
    <t>2023_WR_INS_EXP_D-036</t>
  </si>
  <si>
    <t>2023_WR_INS_EXP_D-035</t>
  </si>
  <si>
    <t>2023_WR_INS_EXP_D-034</t>
  </si>
  <si>
    <t>2023_WR_INS_EXP_D-033</t>
  </si>
  <si>
    <t>2023_WR_INS_EXP_D-032</t>
  </si>
  <si>
    <t>2023_WR_INS_EXP_D-031</t>
  </si>
  <si>
    <t>2023_WR_INS_EXP_D-030</t>
  </si>
  <si>
    <t>2023_WR_INS_EXP_D-029</t>
  </si>
  <si>
    <t>2023_WR_INS_EXP_D-028</t>
  </si>
  <si>
    <t>2023_WR_INS_EXP_D-027</t>
  </si>
  <si>
    <t>2023_WR_INS_EXP_D-025</t>
  </si>
  <si>
    <t>2023_WR_INS_EXP_D-024</t>
  </si>
  <si>
    <t>2023_WR_INS_EXP_D-023</t>
  </si>
  <si>
    <t>2023_WR_INS_EXP_D-022</t>
  </si>
  <si>
    <t>2023_WR_INS_EXP_D-021</t>
  </si>
  <si>
    <t>2023_WR_INS_BAL_D-050</t>
  </si>
  <si>
    <t>2023_WR_INS_BAL_D-049</t>
  </si>
  <si>
    <t>2023_WR_CA_REV_D-048</t>
  </si>
  <si>
    <t>2023_WR_CA_REV_D-047</t>
  </si>
  <si>
    <t>2023_WR_CA_REV_D-046</t>
  </si>
  <si>
    <t>2023_WR_CA_REV_D-045</t>
  </si>
  <si>
    <t>2023_WR_CA_REV_D-044</t>
  </si>
  <si>
    <t>2023_WR_CA_REV_D-043</t>
  </si>
  <si>
    <t>2023_WR_CA_REV_D-042</t>
  </si>
  <si>
    <t>2023_WR_CA_REV_D-041</t>
  </si>
  <si>
    <t>2023_WR_CA_REV_D-040</t>
  </si>
  <si>
    <t>2023_WR_CA_REV_D-039</t>
  </si>
  <si>
    <t>2023_WR_CA_REV_D-038</t>
  </si>
  <si>
    <t>2023_WR_CA_REV_D-035</t>
  </si>
  <si>
    <t>2023_WR_CA_REV_D-034</t>
  </si>
  <si>
    <t>2023_WR_CA_REV_D-032</t>
  </si>
  <si>
    <t>2023_WR_CA_REV_D-021</t>
  </si>
  <si>
    <t>2023_WR_CA_EXP_D-036</t>
  </si>
  <si>
    <t>2023_WR_CA_EXP_D-035</t>
  </si>
  <si>
    <t>2023_WR_CA_EXP_D-034</t>
  </si>
  <si>
    <t>2023_WR_CA_EXP_D-033</t>
  </si>
  <si>
    <t>2023_WR_CA_EXP_D-032</t>
  </si>
  <si>
    <t>2023_WR_CA_EXP_D-031</t>
  </si>
  <si>
    <t>2023_WR_CA_EXP_D-030</t>
  </si>
  <si>
    <t>2023_WR_CA_EXP_D-029</t>
  </si>
  <si>
    <t>2023_WR_CA_EXP_D-028</t>
  </si>
  <si>
    <t>2023_WR_CA_EXP_D-027</t>
  </si>
  <si>
    <t>2023_WR_CA_EXP_D-026</t>
  </si>
  <si>
    <t>2023_WR_CA_EXP_D-025</t>
  </si>
  <si>
    <t>2023_WR_CA_EXP_D-024</t>
  </si>
  <si>
    <t>2023_WR_CA_EXP_D-023</t>
  </si>
  <si>
    <t>2023_WR_CA_EXP_D-022</t>
  </si>
  <si>
    <t>2023_WR_CA_EXP_D-021</t>
  </si>
  <si>
    <t>2023_WR_CA_BAL_D-050</t>
  </si>
  <si>
    <t>2023_WR_CA_BAL_D-049</t>
  </si>
  <si>
    <t>2023_SS_WO_REV_D-122</t>
  </si>
  <si>
    <t>2023_SS_WO_REV_D-121</t>
  </si>
  <si>
    <t>2023_SS_WO_REV_D-120</t>
  </si>
  <si>
    <t>2023_SS_WO_REV_D-081</t>
  </si>
  <si>
    <t>2023_SS_WO_REV_D-080</t>
  </si>
  <si>
    <t>2023_SS_WO_REV_D-079</t>
  </si>
  <si>
    <t>2023_SS_WO_REV_D-078</t>
  </si>
  <si>
    <t>2023_SS_WO_REV_D-077</t>
  </si>
  <si>
    <t>2023_SS_WO_REV_D-075</t>
  </si>
  <si>
    <t>2023_SS_WO_REV_D-074</t>
  </si>
  <si>
    <t>2023_SS_WO_REV_D-073</t>
  </si>
  <si>
    <t>2023_SS_WO_REV_D-072</t>
  </si>
  <si>
    <t>2023_SS_WO_REV_D-070</t>
  </si>
  <si>
    <t>2023_SS_WO_REV_D-069</t>
  </si>
  <si>
    <t>2023_SS_WO_REV_D-068</t>
  </si>
  <si>
    <t>2023_SS_WO_REV_D-048</t>
  </si>
  <si>
    <t>2023_SS_WO_REV_D-021</t>
  </si>
  <si>
    <t>2023_SS_WO_EXP_D-131</t>
  </si>
  <si>
    <t>2023_SS_WO_EXP_D-130</t>
  </si>
  <si>
    <t>2023_SS_WO_EXP_D-127</t>
  </si>
  <si>
    <t>2023_SS_WO_EXP_D-074</t>
  </si>
  <si>
    <t>2023_SS_WO_EXP_D-073</t>
  </si>
  <si>
    <t>2023_SS_WO_EXP_D-072</t>
  </si>
  <si>
    <t>2023_SS_WO_EXP_D-071</t>
  </si>
  <si>
    <t>2023_SS_WO_EXP_D-070</t>
  </si>
  <si>
    <t>2023_SS_WO_EXP_D-069</t>
  </si>
  <si>
    <t>2023_SS_WO_EXP_D-068</t>
  </si>
  <si>
    <t>2023_SS_WO_EXP_D-067</t>
  </si>
  <si>
    <t>2023_SS_WO_EXP_D-066</t>
  </si>
  <si>
    <t>2023_SS_WO_EXP_D-063</t>
  </si>
  <si>
    <t>2023_SS_WO_EXP_D-062</t>
  </si>
  <si>
    <t>2023_SS_WO_EXP_D-061</t>
  </si>
  <si>
    <t>2023_SS_WO_EXP_D-060</t>
  </si>
  <si>
    <t>2023_SS_WO_EXP_D-058</t>
  </si>
  <si>
    <t>2023_SS_WO_EXP_D-057</t>
  </si>
  <si>
    <t>2023_SS_WO_EXP_D-056</t>
  </si>
  <si>
    <t>2023_SS_WO_EXP_D-036</t>
  </si>
  <si>
    <t>2023_SS_WO_EXP_D-024</t>
  </si>
  <si>
    <t>2023_SS_WO_EXP_D-021</t>
  </si>
  <si>
    <t>2023_SS_WO_BAL_D-050</t>
  </si>
  <si>
    <t>2023_SS_PE_REV_D-149</t>
  </si>
  <si>
    <t>2023_SS_PE_REV_D-148</t>
  </si>
  <si>
    <t>2023_SS_PE_REV_D-147</t>
  </si>
  <si>
    <t>2023_SS_PE_REV_D-146</t>
  </si>
  <si>
    <t>2023_SS_PE_REV_D-145</t>
  </si>
  <si>
    <t>2023_SS_PE_REV_D-122</t>
  </si>
  <si>
    <t>2023_SS_PE_REV_D-121</t>
  </si>
  <si>
    <t>2023_SS_PE_REV_D-120</t>
  </si>
  <si>
    <t>2023_SS_PE_REV_D-081</t>
  </si>
  <si>
    <t>2023_SS_PE_REV_D-080</t>
  </si>
  <si>
    <t>2023_SS_PE_REV_D-078</t>
  </si>
  <si>
    <t>2023_SS_PE_REV_D-077</t>
  </si>
  <si>
    <t>2023_SS_PE_REV_D-075</t>
  </si>
  <si>
    <t>2023_SS_PE_REV_D-074</t>
  </si>
  <si>
    <t>2023_SS_PE_REV_D-068</t>
  </si>
  <si>
    <t>2023_SS_PE_REV_D-048</t>
  </si>
  <si>
    <t>2023_SS_PE_REV_D-021</t>
  </si>
  <si>
    <t>2023_SS_PE_EXP_D-146</t>
  </si>
  <si>
    <t>2023_SS_PE_EXP_D-145</t>
  </si>
  <si>
    <t>2023_SS_PE_EXP_D-144</t>
  </si>
  <si>
    <t>2023_SS_PE_EXP_D-143</t>
  </si>
  <si>
    <t>2023_SS_PE_EXP_D-142</t>
  </si>
  <si>
    <t>2023_SS_PE_EXP_D-141</t>
  </si>
  <si>
    <t>2023_SS_PE_EXP_D-140</t>
  </si>
  <si>
    <t>2023_SS_PE_EXP_D-139</t>
  </si>
  <si>
    <t>2023_SS_PE_EXP_D-138</t>
  </si>
  <si>
    <t>2023_SS_PE_EXP_D-137</t>
  </si>
  <si>
    <t>2023_SS_PE_EXP_D-136</t>
  </si>
  <si>
    <t>2023_SS_PE_EXP_D-135</t>
  </si>
  <si>
    <t>2023_SS_PE_EXP_D-134</t>
  </si>
  <si>
    <t>2023_SS_PE_EXP_D-133</t>
  </si>
  <si>
    <t>2023_SS_PE_EXP_D-074</t>
  </si>
  <si>
    <t>2023_SS_PE_EXP_D-071</t>
  </si>
  <si>
    <t>2023_SS_PE_EXP_D-068</t>
  </si>
  <si>
    <t>2023_SS_PE_EXP_D-067</t>
  </si>
  <si>
    <t>2023_SS_PE_EXP_D-066</t>
  </si>
  <si>
    <t>2023_SS_PE_EXP_D-056</t>
  </si>
  <si>
    <t>2023_SS_PE_EXP_D-036</t>
  </si>
  <si>
    <t>2023_SS_PE_EXP_D-024</t>
  </si>
  <si>
    <t>2023_SS_PE_EXP_D-021</t>
  </si>
  <si>
    <t>2023_SS_PE_BAL_D-050</t>
  </si>
  <si>
    <t>2023_SS_OM_REV_D-122</t>
  </si>
  <si>
    <t>2023_SS_OM_REV_D-121</t>
  </si>
  <si>
    <t>2023_SS_OM_REV_D-120</t>
  </si>
  <si>
    <t>2023_SS_OM_REV_D-081</t>
  </si>
  <si>
    <t>2023_SS_OM_REV_D-080</t>
  </si>
  <si>
    <t>2023_SS_OM_REV_D-078</t>
  </si>
  <si>
    <t>2023_SS_OM_REV_D-077</t>
  </si>
  <si>
    <t>2023_SS_OM_REV_D-075</t>
  </si>
  <si>
    <t>2023_SS_OM_REV_D-074</t>
  </si>
  <si>
    <t>2023_SS_OM_REV_D-068</t>
  </si>
  <si>
    <t>2023_SS_OM_REV_D-048</t>
  </si>
  <si>
    <t>2023_SS_OM_REV_D-021</t>
  </si>
  <si>
    <t>2023_SS_OM_EXP_D-163</t>
  </si>
  <si>
    <t>2023_SS_OM_EXP_D-162</t>
  </si>
  <si>
    <t>2023_SS_OM_EXP_D-161</t>
  </si>
  <si>
    <t>2023_SS_OM_EXP_D-156</t>
  </si>
  <si>
    <t>2023_SS_OM_EXP_D-155</t>
  </si>
  <si>
    <t>2023_SS_OM_EXP_D-154</t>
  </si>
  <si>
    <t>2023_SS_OM_EXP_D-153</t>
  </si>
  <si>
    <t>2023_SS_OM_EXP_D-152</t>
  </si>
  <si>
    <t>2023_SS_OM_EXP_D-151</t>
  </si>
  <si>
    <t>2023_SS_OM_EXP_D-150</t>
  </si>
  <si>
    <t>2023_SS_OM_EXP_D-074</t>
  </si>
  <si>
    <t>2023_SS_OM_EXP_D-071</t>
  </si>
  <si>
    <t>2023_SS_OM_EXP_D-068</t>
  </si>
  <si>
    <t>2023_SS_OM_EXP_D-067</t>
  </si>
  <si>
    <t>2023_SS_OM_EXP_D-066</t>
  </si>
  <si>
    <t>2023_SS_OM_EXP_D-056</t>
  </si>
  <si>
    <t>2023_SS_OM_EXP_D-036</t>
  </si>
  <si>
    <t>2023_SS_OM_EXP_D-024</t>
  </si>
  <si>
    <t>2023_SS_OM_EXP_D-021</t>
  </si>
  <si>
    <t>2023_SS_OM_BAL_D-050</t>
  </si>
  <si>
    <t>2023_SS_HC_REV_D-163</t>
  </si>
  <si>
    <t>2023_SS_HC_REV_D-160</t>
  </si>
  <si>
    <t>2023_SS_HC_REV_D-159</t>
  </si>
  <si>
    <t>2023_SS_HC_REV_D-129</t>
  </si>
  <si>
    <t>2023_SS_HC_REV_D-122</t>
  </si>
  <si>
    <t>2023_SS_HC_REV_D-121</t>
  </si>
  <si>
    <t>2023_SS_HC_REV_D-120</t>
  </si>
  <si>
    <t>2023_SS_HC_REV_D-098</t>
  </si>
  <si>
    <t>2023_SS_HC_REV_D-096</t>
  </si>
  <si>
    <t>2023_SS_HC_REV_D-095</t>
  </si>
  <si>
    <t>2023_SS_HC_REV_D-094</t>
  </si>
  <si>
    <t>2023_SS_HC_REV_D-081</t>
  </si>
  <si>
    <t>2023_SS_HC_REV_D-080</t>
  </si>
  <si>
    <t>2023_SS_HC_REV_D-078</t>
  </si>
  <si>
    <t>2023_SS_HC_REV_D-077</t>
  </si>
  <si>
    <t>2023_SS_HC_REV_D-075</t>
  </si>
  <si>
    <t>2023_SS_HC_REV_D-068</t>
  </si>
  <si>
    <t>2023_SS_HC_REV_D-048</t>
  </si>
  <si>
    <t>2023_SS_HC_REV_D-023</t>
  </si>
  <si>
    <t>2023_SS_HC_REV_D-022</t>
  </si>
  <si>
    <t>2023_SS_HC_REV_D-021</t>
  </si>
  <si>
    <t>2023_SS_HC_EXP_D-158</t>
  </si>
  <si>
    <t>2023_SS_HC_EXP_D-096</t>
  </si>
  <si>
    <t>2023_SS_HC_EXP_D-095</t>
  </si>
  <si>
    <t>2023_SS_HC_EXP_D-094</t>
  </si>
  <si>
    <t>2023_SS_HC_EXP_D-093</t>
  </si>
  <si>
    <t>2023_SS_HC_EXP_D-092</t>
  </si>
  <si>
    <t>2023_SS_HC_EXP_D-071</t>
  </si>
  <si>
    <t>2023_SS_HC_EXP_D-068</t>
  </si>
  <si>
    <t>2023_SS_HC_EXP_D-067</t>
  </si>
  <si>
    <t>2023_SS_HC_EXP_D-066</t>
  </si>
  <si>
    <t>2023_SS_HC_EXP_D-056</t>
  </si>
  <si>
    <t>2023_SS_HC_EXP_D-036</t>
  </si>
  <si>
    <t>2023_SS_HC_EXP_D-024</t>
  </si>
  <si>
    <t>2023_SS_HC_EXP_D-022</t>
  </si>
  <si>
    <t>2023_SS_HC_EXP_D-021</t>
  </si>
  <si>
    <t>2023_SS_HC_BAL_D-050</t>
  </si>
  <si>
    <t>2023_SS_FL_REV_D-122</t>
  </si>
  <si>
    <t>2023_SS_FL_REV_D-121</t>
  </si>
  <si>
    <t>2023_SS_FL_REV_D-120</t>
  </si>
  <si>
    <t>2023_SS_FL_REV_D-090</t>
  </si>
  <si>
    <t>2023_SS_FL_REV_D-089</t>
  </si>
  <si>
    <t>2023_SS_FL_REV_D-081</t>
  </si>
  <si>
    <t>2023_SS_FL_REV_D-080</t>
  </si>
  <si>
    <t>2023_SS_FL_REV_D-078</t>
  </si>
  <si>
    <t>2023_SS_FL_REV_D-077</t>
  </si>
  <si>
    <t>2023_SS_FL_REV_D-075</t>
  </si>
  <si>
    <t>2023_SS_FL_REV_D-074</t>
  </si>
  <si>
    <t>2023_SS_FL_REV_D-069</t>
  </si>
  <si>
    <t>2023_SS_FL_REV_D-068</t>
  </si>
  <si>
    <t>2023_SS_FL_REV_D-048</t>
  </si>
  <si>
    <t>2023_SS_FL_REV_D-021</t>
  </si>
  <si>
    <t>2023_SS_FL_EXP_D-090</t>
  </si>
  <si>
    <t>2023_SS_FL_EXP_D-089</t>
  </si>
  <si>
    <t>2023_SS_FL_EXP_D-086</t>
  </si>
  <si>
    <t>2023_SS_FL_EXP_D-085</t>
  </si>
  <si>
    <t>2023_SS_FL_EXP_D-083</t>
  </si>
  <si>
    <t>2023_SS_FL_EXP_D-074</t>
  </si>
  <si>
    <t>2023_SS_FL_EXP_D-071</t>
  </si>
  <si>
    <t>2023_SS_FL_EXP_D-070</t>
  </si>
  <si>
    <t>2023_SS_FL_EXP_D-069</t>
  </si>
  <si>
    <t>2023_SS_FL_EXP_D-068</t>
  </si>
  <si>
    <t>2023_SS_FL_EXP_D-067</t>
  </si>
  <si>
    <t>2023_SS_FL_EXP_D-066</t>
  </si>
  <si>
    <t>2023_SS_FL_EXP_D-057</t>
  </si>
  <si>
    <t>2023_SS_FL_EXP_D-056</t>
  </si>
  <si>
    <t>2023_SS_FL_EXP_D-036</t>
  </si>
  <si>
    <t>2023_SS_FL_EXP_D-024</t>
  </si>
  <si>
    <t>2023_SS_FL_EXP_D-021</t>
  </si>
  <si>
    <t>2023_SS_FL_BAL_D-050</t>
  </si>
  <si>
    <t>2023_RZ_REV_D-112</t>
  </si>
  <si>
    <t>2023_RZ_REV_D-111</t>
  </si>
  <si>
    <t>2023_RZ_REV_D-048</t>
  </si>
  <si>
    <t>2023_RZ_REV_D-047</t>
  </si>
  <si>
    <t>2023_RZ_REV_D-046</t>
  </si>
  <si>
    <t>2023_RZ_REV_D-041</t>
  </si>
  <si>
    <t>2023_RZ_REV_D-040</t>
  </si>
  <si>
    <t>2023_RZ_REV_D-039</t>
  </si>
  <si>
    <t>2023_RZ_REV_D-038</t>
  </si>
  <si>
    <t>2023_RZ_REV_D-035</t>
  </si>
  <si>
    <t>2023_RZ_REV_D-034</t>
  </si>
  <si>
    <t>2023_RZ_REV_D-032</t>
  </si>
  <si>
    <t>2023_RZ_REV_D-021</t>
  </si>
  <si>
    <t>2023_RZ_EXP_D-110</t>
  </si>
  <si>
    <t>2023_RZ_EXP_D-109</t>
  </si>
  <si>
    <t>2023_RZ_EXP_D-036</t>
  </si>
  <si>
    <t>2023_RZ_EXP_D-035</t>
  </si>
  <si>
    <t>2023_RZ_EXP_D-034</t>
  </si>
  <si>
    <t>2023_RZ_EXP_D-033</t>
  </si>
  <si>
    <t>2023_RZ_EXP_D-032</t>
  </si>
  <si>
    <t>2023_RZ_EXP_D-031</t>
  </si>
  <si>
    <t>2023_RZ_EXP_D-025</t>
  </si>
  <si>
    <t>2023_RZ_EXP_D-024</t>
  </si>
  <si>
    <t>2023_RZ_EXP_D-023</t>
  </si>
  <si>
    <t>2023_RZ_EXP_D-022</t>
  </si>
  <si>
    <t>2023_RZ_EXP_D-021</t>
  </si>
  <si>
    <t>2023_RZ_BAL_D-050</t>
  </si>
  <si>
    <t>2023_RZ_BAL_D-049</t>
  </si>
  <si>
    <t>2023_PZ_REV_D-112</t>
  </si>
  <si>
    <t>2023_PZ_REV_D-111</t>
  </si>
  <si>
    <t>2023_PZ_REV_D-048</t>
  </si>
  <si>
    <t>2023_PZ_REV_D-047</t>
  </si>
  <si>
    <t>2023_PZ_REV_D-046</t>
  </si>
  <si>
    <t>2023_PZ_REV_D-041</t>
  </si>
  <si>
    <t>2023_PZ_REV_D-040</t>
  </si>
  <si>
    <t>2023_PZ_REV_D-039</t>
  </si>
  <si>
    <t>2023_PZ_REV_D-038</t>
  </si>
  <si>
    <t>2023_PZ_REV_D-035</t>
  </si>
  <si>
    <t>2023_PZ_REV_D-034</t>
  </si>
  <si>
    <t>2023_PZ_REV_D-032</t>
  </si>
  <si>
    <t>2023_PZ_REV_D-021</t>
  </si>
  <si>
    <t>2023_PZ_EXP_D-110</t>
  </si>
  <si>
    <t>2023_PZ_EXP_D-109</t>
  </si>
  <si>
    <t>2023_PZ_EXP_D-036</t>
  </si>
  <si>
    <t>2023_PZ_EXP_D-035</t>
  </si>
  <si>
    <t>2023_PZ_EXP_D-034</t>
  </si>
  <si>
    <t>2023_PZ_EXP_D-033</t>
  </si>
  <si>
    <t>2023_PZ_EXP_D-032</t>
  </si>
  <si>
    <t>2023_PZ_EXP_D-031</t>
  </si>
  <si>
    <t>2023_PZ_EXP_D-025</t>
  </si>
  <si>
    <t>2023_PZ_EXP_D-024</t>
  </si>
  <si>
    <t>2023_PZ_EXP_D-023</t>
  </si>
  <si>
    <t>2023_PZ_EXP_D-022</t>
  </si>
  <si>
    <t>2023_PZ_EXP_D-021</t>
  </si>
  <si>
    <t>2023_PZ_BAL_D-050</t>
  </si>
  <si>
    <t>2023_PZ_BAL_D-049</t>
  </si>
  <si>
    <t>2023_P-W_REV_D-112</t>
  </si>
  <si>
    <t>2023_P-W_REV_D-111</t>
  </si>
  <si>
    <t>2023_P-W_REV_D-048</t>
  </si>
  <si>
    <t>2023_P-W_REV_D-047</t>
  </si>
  <si>
    <t>2023_P-W_REV_D-046</t>
  </si>
  <si>
    <t>2023_P-W_REV_D-041</t>
  </si>
  <si>
    <t>2023_P-W_REV_D-040</t>
  </si>
  <si>
    <t>2023_P-W_REV_D-039</t>
  </si>
  <si>
    <t>2023_P-W_REV_D-038</t>
  </si>
  <si>
    <t>2023_P-W_REV_D-035</t>
  </si>
  <si>
    <t>2023_P-W_REV_D-034</t>
  </si>
  <si>
    <t>2023_P-W_REV_D-032</t>
  </si>
  <si>
    <t>2023_P-W_REV_D-021</t>
  </si>
  <si>
    <t>2023_P-W_EXP_D-110</t>
  </si>
  <si>
    <t>2023_P-W_EXP_D-109</t>
  </si>
  <si>
    <t>2023_P-W_EXP_D-036</t>
  </si>
  <si>
    <t>2023_P-W_EXP_D-035</t>
  </si>
  <si>
    <t>2023_P-W_EXP_D-034</t>
  </si>
  <si>
    <t>2023_P-W_EXP_D-033</t>
  </si>
  <si>
    <t>2023_P-W_EXP_D-032</t>
  </si>
  <si>
    <t>2023_P-W_EXP_D-031</t>
  </si>
  <si>
    <t>2023_P-W_EXP_D-025</t>
  </si>
  <si>
    <t>2023_P-W_EXP_D-024</t>
  </si>
  <si>
    <t>2023_P-W_EXP_D-023</t>
  </si>
  <si>
    <t>2023_P-W_EXP_D-022</t>
  </si>
  <si>
    <t>2023_P-W_EXP_D-021</t>
  </si>
  <si>
    <t>2023_P-W_BAL_D-050</t>
  </si>
  <si>
    <t>2023_P-W_BAL_D-049</t>
  </si>
  <si>
    <t>2023_PSWC-W_REV_D-112</t>
  </si>
  <si>
    <t>2023_PSWC-W_REV_D-111</t>
  </si>
  <si>
    <t>2023_PSWC-W_REV_D-048</t>
  </si>
  <si>
    <t>2023_PSWC-W_REV_D-047</t>
  </si>
  <si>
    <t>2023_PSWC-W_REV_D-046</t>
  </si>
  <si>
    <t>2023_PSWC-W_REV_D-041</t>
  </si>
  <si>
    <t>2023_PSWC-W_REV_D-040</t>
  </si>
  <si>
    <t>2023_PSWC-W_REV_D-039</t>
  </si>
  <si>
    <t>2023_PSWC-W_REV_D-038</t>
  </si>
  <si>
    <t>2023_PSWC-W_REV_D-035</t>
  </si>
  <si>
    <t>2023_PSWC-W_REV_D-034</t>
  </si>
  <si>
    <t>2023_PSWC-W_REV_D-032</t>
  </si>
  <si>
    <t>2023_PSWC-W_REV_D-021</t>
  </si>
  <si>
    <t>2023_PSWC-W_EXP_D-110</t>
  </si>
  <si>
    <t>2023_PSWC-W_EXP_D-109</t>
  </si>
  <si>
    <t>2023_PSWC-W_EXP_D-036</t>
  </si>
  <si>
    <t>2023_PSWC-W_EXP_D-035</t>
  </si>
  <si>
    <t>2023_PSWC-W_EXP_D-034</t>
  </si>
  <si>
    <t>2023_PSWC-W_EXP_D-033</t>
  </si>
  <si>
    <t>2023_PSWC-W_EXP_D-032</t>
  </si>
  <si>
    <t>2023_PSWC-W_EXP_D-031</t>
  </si>
  <si>
    <t>2023_PSWC-W_EXP_D-025</t>
  </si>
  <si>
    <t>2023_PSWC-W_EXP_D-024</t>
  </si>
  <si>
    <t>2023_PSWC-W_EXP_D-023</t>
  </si>
  <si>
    <t>2023_PSWC-W_EXP_D-022</t>
  </si>
  <si>
    <t>2023_PSWC-W_EXP_D-021</t>
  </si>
  <si>
    <t>2023_PSWC-W_BAL_D-050</t>
  </si>
  <si>
    <t>2023_PSWC-W_BAL_D-049</t>
  </si>
  <si>
    <t>2023_PSWC-G_REV_D-112</t>
  </si>
  <si>
    <t>2023_PSWC-G_REV_D-111</t>
  </si>
  <si>
    <t>2023_PSWC-G_REV_D-048</t>
  </si>
  <si>
    <t>2023_PSWC-G_REV_D-047</t>
  </si>
  <si>
    <t>2023_PSWC-G_REV_D-046</t>
  </si>
  <si>
    <t>2023_PSWC-G_REV_D-041</t>
  </si>
  <si>
    <t>2023_PSWC-G_REV_D-040</t>
  </si>
  <si>
    <t>2023_PSWC-G_REV_D-039</t>
  </si>
  <si>
    <t>2023_PSWC-G_REV_D-038</t>
  </si>
  <si>
    <t>2023_PSWC-G_REV_D-035</t>
  </si>
  <si>
    <t>2023_PSWC-G_REV_D-034</t>
  </si>
  <si>
    <t>2023_PSWC-G_REV_D-032</t>
  </si>
  <si>
    <t>2023_PSWC-G_REV_D-021</t>
  </si>
  <si>
    <t>2023_PSWC-G_EXP_D-110</t>
  </si>
  <si>
    <t>2023_PSWC-G_EXP_D-109</t>
  </si>
  <si>
    <t>2023_PSWC-G_EXP_D-036</t>
  </si>
  <si>
    <t>2023_PSWC-G_EXP_D-035</t>
  </si>
  <si>
    <t>2023_PSWC-G_EXP_D-034</t>
  </si>
  <si>
    <t>2023_PSWC-G_EXP_D-033</t>
  </si>
  <si>
    <t>2023_PSWC-G_EXP_D-032</t>
  </si>
  <si>
    <t>2023_PSWC-G_EXP_D-031</t>
  </si>
  <si>
    <t>2023_PSWC-G_EXP_D-025</t>
  </si>
  <si>
    <t>2023_PSWC-G_EXP_D-024</t>
  </si>
  <si>
    <t>2023_PSWC-G_EXP_D-023</t>
  </si>
  <si>
    <t>2023_PSWC-G_EXP_D-022</t>
  </si>
  <si>
    <t>2023_PSWC-G_EXP_D-021</t>
  </si>
  <si>
    <t>2023_PSWC-G_BAL_D-050</t>
  </si>
  <si>
    <t>2023_PSWC-G_BAL_D-049</t>
  </si>
  <si>
    <t>2023_PSWC-Fl_REV_D-112</t>
  </si>
  <si>
    <t>2023_PSWC-Fl_REV_D-111</t>
  </si>
  <si>
    <t>2023_PSWC-Fl_REV_D-048</t>
  </si>
  <si>
    <t>2023_PSWC-Fl_REV_D-047</t>
  </si>
  <si>
    <t>2023_PSWC-Fl_REV_D-046</t>
  </si>
  <si>
    <t>2023_PSWC-Fl_REV_D-041</t>
  </si>
  <si>
    <t>2023_PSWC-Fl_REV_D-040</t>
  </si>
  <si>
    <t>2023_PSWC-Fl_REV_D-039</t>
  </si>
  <si>
    <t>2023_PSWC-Fl_REV_D-038</t>
  </si>
  <si>
    <t>2023_PSWC-Fl_REV_D-035</t>
  </si>
  <si>
    <t>2023_PSWC-Fl_REV_D-034</t>
  </si>
  <si>
    <t>2023_PSWC-Fl_REV_D-032</t>
  </si>
  <si>
    <t>2023_PSWC-Fl_REV_D-021</t>
  </si>
  <si>
    <t>2023_PSWC-Fl_EXP_D-110</t>
  </si>
  <si>
    <t>2023_PSWC-Fl_EXP_D-109</t>
  </si>
  <si>
    <t>2023_PSWC-Fl_EXP_D-036</t>
  </si>
  <si>
    <t>2023_PSWC-Fl_EXP_D-035</t>
  </si>
  <si>
    <t>2023_PSWC-Fl_EXP_D-034</t>
  </si>
  <si>
    <t>2023_PSWC-Fl_EXP_D-033</t>
  </si>
  <si>
    <t>2023_PSWC-Fl_EXP_D-032</t>
  </si>
  <si>
    <t>2023_PSWC-Fl_EXP_D-031</t>
  </si>
  <si>
    <t>2023_PSWC-Fl_EXP_D-025</t>
  </si>
  <si>
    <t>2023_PSWC-Fl_EXP_D-024</t>
  </si>
  <si>
    <t>2023_PSWC-Fl_EXP_D-023</t>
  </si>
  <si>
    <t>2023_PSWC-Fl_EXP_D-022</t>
  </si>
  <si>
    <t>2023_PSWC-Fl_EXP_D-021</t>
  </si>
  <si>
    <t>2023_PSWC-Fl_BAL_D-050</t>
  </si>
  <si>
    <t>2023_PSWC-Fl_BAL_D-049</t>
  </si>
  <si>
    <t>2023_PSWC-B_REV_D-112</t>
  </si>
  <si>
    <t>2023_PSWC-B_REV_D-111</t>
  </si>
  <si>
    <t>2023_PSWC-B_REV_D-048</t>
  </si>
  <si>
    <t>2023_PSWC-B_REV_D-047</t>
  </si>
  <si>
    <t>2023_PSWC-B_REV_D-046</t>
  </si>
  <si>
    <t>2023_PSWC-B_REV_D-041</t>
  </si>
  <si>
    <t>2023_PSWC-B_REV_D-040</t>
  </si>
  <si>
    <t>2023_PSWC-B_REV_D-039</t>
  </si>
  <si>
    <t>2023_PSWC-B_REV_D-038</t>
  </si>
  <si>
    <t>2023_PSWC-B_REV_D-035</t>
  </si>
  <si>
    <t>2023_PSWC-B_REV_D-034</t>
  </si>
  <si>
    <t>2023_PSWC-B_REV_D-032</t>
  </si>
  <si>
    <t>2023_PSWC-B_REV_D-021</t>
  </si>
  <si>
    <t>2023_PSWC-B_EXP_D-110</t>
  </si>
  <si>
    <t>2023_PSWC-B_EXP_D-109</t>
  </si>
  <si>
    <t>2023_PSWC-B_EXP_D-036</t>
  </si>
  <si>
    <t>2023_PSWC-B_EXP_D-035</t>
  </si>
  <si>
    <t>2023_PSWC-B_EXP_D-034</t>
  </si>
  <si>
    <t>2023_PSWC-B_EXP_D-033</t>
  </si>
  <si>
    <t>2023_PSWC-B_EXP_D-032</t>
  </si>
  <si>
    <t>2023_PSWC-B_EXP_D-031</t>
  </si>
  <si>
    <t>2023_PSWC-B_EXP_D-025</t>
  </si>
  <si>
    <t>2023_PSWC-B_EXP_D-024</t>
  </si>
  <si>
    <t>2023_PSWC-B_EXP_D-023</t>
  </si>
  <si>
    <t>2023_PSWC-B_EXP_D-022</t>
  </si>
  <si>
    <t>2023_PSWC-B_EXP_D-021</t>
  </si>
  <si>
    <t>2023_PSWC-B_BAL_D-050</t>
  </si>
  <si>
    <t>2023_PSWC-B_BAL_D-049</t>
  </si>
  <si>
    <t>2023_P-Fl_REV_D-112</t>
  </si>
  <si>
    <t>2023_P-Fl_REV_D-111</t>
  </si>
  <si>
    <t>2023_P-Fl_REV_D-048</t>
  </si>
  <si>
    <t>2023_P-Fl_REV_D-047</t>
  </si>
  <si>
    <t>2023_P-Fl_REV_D-046</t>
  </si>
  <si>
    <t>2023_P-Fl_REV_D-041</t>
  </si>
  <si>
    <t>2023_P-Fl_REV_D-040</t>
  </si>
  <si>
    <t>2023_P-Fl_REV_D-039</t>
  </si>
  <si>
    <t>2023_P-Fl_REV_D-038</t>
  </si>
  <si>
    <t>2023_P-Fl_REV_D-035</t>
  </si>
  <si>
    <t>2023_P-Fl_REV_D-034</t>
  </si>
  <si>
    <t>2023_P-Fl_REV_D-032</t>
  </si>
  <si>
    <t>2023_P-Fl_REV_D-021</t>
  </si>
  <si>
    <t>2023_P-Fl_EXP_D-110</t>
  </si>
  <si>
    <t>2023_P-Fl_EXP_D-109</t>
  </si>
  <si>
    <t>2023_P-Fl_EXP_D-036</t>
  </si>
  <si>
    <t>2023_P-Fl_EXP_D-035</t>
  </si>
  <si>
    <t>2023_P-Fl_EXP_D-034</t>
  </si>
  <si>
    <t>2023_P-Fl_EXP_D-033</t>
  </si>
  <si>
    <t>2023_P-Fl_EXP_D-032</t>
  </si>
  <si>
    <t>2023_P-Fl_EXP_D-031</t>
  </si>
  <si>
    <t>2023_P-Fl_EXP_D-025</t>
  </si>
  <si>
    <t>2023_P-Fl_EXP_D-024</t>
  </si>
  <si>
    <t>2023_P-Fl_EXP_D-023</t>
  </si>
  <si>
    <t>2023_P-Fl_EXP_D-022</t>
  </si>
  <si>
    <t>2023_P-Fl_EXP_D-021</t>
  </si>
  <si>
    <t>2023_P-Fl_BAL_D-050</t>
  </si>
  <si>
    <t>2023_P-Fl_BAL_D-049</t>
  </si>
  <si>
    <t>2023_FrCC_INS_REV_D-053</t>
  </si>
  <si>
    <t>2023_FrCC_INS_REV_D-048</t>
  </si>
  <si>
    <t>2023_FrCC_INS_REV_D-047</t>
  </si>
  <si>
    <t>2023_FrCC_INS_REV_D-046</t>
  </si>
  <si>
    <t>2023_FrCC_INS_REV_D-045</t>
  </si>
  <si>
    <t>2023_FrCC_INS_REV_D-044</t>
  </si>
  <si>
    <t>2023_FrCC_INS_REV_D-043</t>
  </si>
  <si>
    <t>2023_FrCC_INS_REV_D-041</t>
  </si>
  <si>
    <t>2023_FrCC_INS_REV_D-040</t>
  </si>
  <si>
    <t>2023_FrCC_INS_REV_D-039</t>
  </si>
  <si>
    <t>2023_FrCC_INS_REV_D-038</t>
  </si>
  <si>
    <t>2023_FrCC_INS_REV_D-035</t>
  </si>
  <si>
    <t>2023_FrCC_INS_REV_D-034</t>
  </si>
  <si>
    <t>2023_FrCC_INS_REV_D-032</t>
  </si>
  <si>
    <t>2023_FrCC_INS_REV_D-021</t>
  </si>
  <si>
    <t>2023_FrCC_INS_EXP_D-053</t>
  </si>
  <si>
    <t>2023_FrCC_INS_EXP_D-036</t>
  </si>
  <si>
    <t>2023_FrCC_INS_EXP_D-035</t>
  </si>
  <si>
    <t>2023_FrCC_INS_EXP_D-034</t>
  </si>
  <si>
    <t>2023_FrCC_INS_EXP_D-033</t>
  </si>
  <si>
    <t>2023_FrCC_INS_EXP_D-032</t>
  </si>
  <si>
    <t>2023_FrCC_INS_EXP_D-031</t>
  </si>
  <si>
    <t>2023_FrCC_INS_EXP_D-030</t>
  </si>
  <si>
    <t>2023_FrCC_INS_EXP_D-029</t>
  </si>
  <si>
    <t>2023_FrCC_INS_EXP_D-028</t>
  </si>
  <si>
    <t>2023_FrCC_INS_EXP_D-027</t>
  </si>
  <si>
    <t>2023_FrCC_INS_EXP_D-025</t>
  </si>
  <si>
    <t>2023_FrCC_INS_EXP_D-024</t>
  </si>
  <si>
    <t>2023_FrCC_INS_EXP_D-023</t>
  </si>
  <si>
    <t>2023_FrCC_INS_EXP_D-022</t>
  </si>
  <si>
    <t>2023_FrCC_INS_EXP_D-021</t>
  </si>
  <si>
    <t>2023_FrCC_INS_BAL_D-050</t>
  </si>
  <si>
    <t>2023_FrCC_INS_BAL_D-049</t>
  </si>
  <si>
    <t>2023_FrCC_CA_REV_D-048</t>
  </si>
  <si>
    <t>2023_FrCC_CA_REV_D-047</t>
  </si>
  <si>
    <t>2023_FrCC_CA_REV_D-046</t>
  </si>
  <si>
    <t>2023_FrCC_CA_REV_D-045</t>
  </si>
  <si>
    <t>2023_FrCC_CA_REV_D-044</t>
  </si>
  <si>
    <t>2023_FrCC_CA_REV_D-043</t>
  </si>
  <si>
    <t>2023_FrCC_CA_REV_D-042</t>
  </si>
  <si>
    <t>2023_FrCC_CA_REV_D-041</t>
  </si>
  <si>
    <t>2023_FrCC_CA_REV_D-040</t>
  </si>
  <si>
    <t>2023_FrCC_CA_REV_D-039</t>
  </si>
  <si>
    <t>2023_FrCC_CA_REV_D-038</t>
  </si>
  <si>
    <t>2023_FrCC_CA_REV_D-035</t>
  </si>
  <si>
    <t>2023_FrCC_CA_REV_D-034</t>
  </si>
  <si>
    <t>2023_FrCC_CA_REV_D-032</t>
  </si>
  <si>
    <t>2023_FrCC_CA_REV_D-021</t>
  </si>
  <si>
    <t>2023_FrCC_CA_EXP_D-036</t>
  </si>
  <si>
    <t>2023_FrCC_CA_EXP_D-035</t>
  </si>
  <si>
    <t>2023_FrCC_CA_EXP_D-034</t>
  </si>
  <si>
    <t>2023_FrCC_CA_EXP_D-033</t>
  </si>
  <si>
    <t>2023_FrCC_CA_EXP_D-032</t>
  </si>
  <si>
    <t>2023_FrCC_CA_EXP_D-031</t>
  </si>
  <si>
    <t>2023_FrCC_CA_EXP_D-030</t>
  </si>
  <si>
    <t>2023_FrCC_CA_EXP_D-029</t>
  </si>
  <si>
    <t>2023_FrCC_CA_EXP_D-028</t>
  </si>
  <si>
    <t>2023_FrCC_CA_EXP_D-027</t>
  </si>
  <si>
    <t>2023_FrCC_CA_EXP_D-026</t>
  </si>
  <si>
    <t>2023_FrCC_CA_EXP_D-025</t>
  </si>
  <si>
    <t>2023_FrCC_CA_EXP_D-024</t>
  </si>
  <si>
    <t>2023_FrCC_CA_EXP_D-023</t>
  </si>
  <si>
    <t>2023_FrCC_CA_EXP_D-022</t>
  </si>
  <si>
    <t>2023_FrCC_CA_EXP_D-021</t>
  </si>
  <si>
    <t>2023_FrCC_CA_BAL_D-050</t>
  </si>
  <si>
    <t>2023_FrCC_CA_BAL_D-049</t>
  </si>
  <si>
    <t>2023_FrC_INS_REV_D-053</t>
  </si>
  <si>
    <t>2023_FrC_INS_REV_D-048</t>
  </si>
  <si>
    <t>2023_FrC_INS_REV_D-047</t>
  </si>
  <si>
    <t>2023_FrC_INS_REV_D-046</t>
  </si>
  <si>
    <t>2023_FrC_INS_REV_D-045</t>
  </si>
  <si>
    <t>2023_FrC_INS_REV_D-044</t>
  </si>
  <si>
    <t>2023_FrC_INS_REV_D-043</t>
  </si>
  <si>
    <t>2023_FrC_INS_REV_D-041</t>
  </si>
  <si>
    <t>2023_FrC_INS_REV_D-040</t>
  </si>
  <si>
    <t>2023_FrC_INS_REV_D-039</t>
  </si>
  <si>
    <t>2023_FrC_INS_REV_D-038</t>
  </si>
  <si>
    <t>2023_FrC_INS_REV_D-035</t>
  </si>
  <si>
    <t>2023_FrC_INS_REV_D-034</t>
  </si>
  <si>
    <t>2023_FrC_INS_REV_D-032</t>
  </si>
  <si>
    <t>2023_FrC_INS_REV_D-021</t>
  </si>
  <si>
    <t>2023_FrC_INS_EXP_D-053</t>
  </si>
  <si>
    <t>2023_FrC_INS_EXP_D-036</t>
  </si>
  <si>
    <t>2023_FrC_INS_EXP_D-035</t>
  </si>
  <si>
    <t>2023_FrC_INS_EXP_D-034</t>
  </si>
  <si>
    <t>2023_FrC_INS_EXP_D-033</t>
  </si>
  <si>
    <t>2023_FrC_INS_EXP_D-032</t>
  </si>
  <si>
    <t>2023_FrC_INS_EXP_D-031</t>
  </si>
  <si>
    <t>2023_FrC_INS_EXP_D-030</t>
  </si>
  <si>
    <t>2023_FrC_INS_EXP_D-029</t>
  </si>
  <si>
    <t>2023_FrC_INS_EXP_D-028</t>
  </si>
  <si>
    <t>2023_FrC_INS_EXP_D-027</t>
  </si>
  <si>
    <t>2023_FrC_INS_EXP_D-025</t>
  </si>
  <si>
    <t>2023_FrC_INS_EXP_D-024</t>
  </si>
  <si>
    <t>2023_FrC_INS_EXP_D-023</t>
  </si>
  <si>
    <t>2023_FrC_INS_EXP_D-022</t>
  </si>
  <si>
    <t>2023_FrC_INS_EXP_D-021</t>
  </si>
  <si>
    <t>2023_FrC_INS_BAL_D-050</t>
  </si>
  <si>
    <t>2023_FrC_INS_BAL_D-049</t>
  </si>
  <si>
    <t>2023_FrC_CA_REV_D-048</t>
  </si>
  <si>
    <t>2023_FrC_CA_REV_D-047</t>
  </si>
  <si>
    <t>2023_FrC_CA_REV_D-046</t>
  </si>
  <si>
    <t>2023_FrC_CA_REV_D-045</t>
  </si>
  <si>
    <t>2023_FrC_CA_REV_D-044</t>
  </si>
  <si>
    <t>2023_FrC_CA_REV_D-043</t>
  </si>
  <si>
    <t>2023_FrC_CA_REV_D-042</t>
  </si>
  <si>
    <t>2023_FrC_CA_REV_D-041</t>
  </si>
  <si>
    <t>2023_FrC_CA_REV_D-040</t>
  </si>
  <si>
    <t>2023_FrC_CA_REV_D-039</t>
  </si>
  <si>
    <t>2023_FrC_CA_REV_D-038</t>
  </si>
  <si>
    <t>2023_FrC_CA_REV_D-035</t>
  </si>
  <si>
    <t>2023_FrC_CA_REV_D-034</t>
  </si>
  <si>
    <t>2023_FrC_CA_REV_D-032</t>
  </si>
  <si>
    <t>2023_FrC_CA_REV_D-021</t>
  </si>
  <si>
    <t>2023_FrC_CA_EXP_D-036</t>
  </si>
  <si>
    <t>2023_FrC_CA_EXP_D-035</t>
  </si>
  <si>
    <t>2023_FrC_CA_EXP_D-034</t>
  </si>
  <si>
    <t>2023_FrC_CA_EXP_D-033</t>
  </si>
  <si>
    <t>2023_FrC_CA_EXP_D-032</t>
  </si>
  <si>
    <t>2023_FrC_CA_EXP_D-031</t>
  </si>
  <si>
    <t>2023_FrC_CA_EXP_D-030</t>
  </si>
  <si>
    <t>2023_FrC_CA_EXP_D-029</t>
  </si>
  <si>
    <t>2023_FrC_CA_EXP_D-028</t>
  </si>
  <si>
    <t>2023_FrC_CA_EXP_D-027</t>
  </si>
  <si>
    <t>2023_FrC_CA_EXP_D-026</t>
  </si>
  <si>
    <t>2023_FrC_CA_EXP_D-025</t>
  </si>
  <si>
    <t>2023_FrC_CA_EXP_D-024</t>
  </si>
  <si>
    <t>2023_FrC_CA_EXP_D-023</t>
  </si>
  <si>
    <t>2023_FrC_CA_EXP_D-022</t>
  </si>
  <si>
    <t>2023_FrC_CA_EXP_D-021</t>
  </si>
  <si>
    <t>2023_FrC_CA_BAL_D-050</t>
  </si>
  <si>
    <t>2023_FrC_CA_BAL_D-049</t>
  </si>
  <si>
    <t>2023_FlCC_INS_REV_D-053</t>
  </si>
  <si>
    <t>2023_FlCC_INS_REV_D-048</t>
  </si>
  <si>
    <t>2023_FlCC_INS_REV_D-047</t>
  </si>
  <si>
    <t>2023_FlCC_INS_REV_D-046</t>
  </si>
  <si>
    <t>2023_FlCC_INS_REV_D-045</t>
  </si>
  <si>
    <t>2023_FlCC_INS_REV_D-044</t>
  </si>
  <si>
    <t>2023_FlCC_INS_REV_D-043</t>
  </si>
  <si>
    <t>2023_FlCC_INS_REV_D-041</t>
  </si>
  <si>
    <t>2023_FlCC_INS_REV_D-040</t>
  </si>
  <si>
    <t>2023_FlCC_INS_REV_D-039</t>
  </si>
  <si>
    <t>2023_FlCC_INS_REV_D-038</t>
  </si>
  <si>
    <t>2023_FlCC_INS_REV_D-035</t>
  </si>
  <si>
    <t>2023_FlCC_INS_REV_D-034</t>
  </si>
  <si>
    <t>2023_FlCC_INS_REV_D-032</t>
  </si>
  <si>
    <t>2023_FlCC_INS_REV_D-021</t>
  </si>
  <si>
    <t>2023_FlCC_INS_EXP_D-053</t>
  </si>
  <si>
    <t>2023_FlCC_INS_EXP_D-036</t>
  </si>
  <si>
    <t>2023_FlCC_INS_EXP_D-035</t>
  </si>
  <si>
    <t>2023_FlCC_INS_EXP_D-034</t>
  </si>
  <si>
    <t>2023_FlCC_INS_EXP_D-033</t>
  </si>
  <si>
    <t>2023_FlCC_INS_EXP_D-032</t>
  </si>
  <si>
    <t>2023_FlCC_INS_EXP_D-031</t>
  </si>
  <si>
    <t>2023_FlCC_INS_EXP_D-030</t>
  </si>
  <si>
    <t>2023_FlCC_INS_EXP_D-029</t>
  </si>
  <si>
    <t>2023_FlCC_INS_EXP_D-028</t>
  </si>
  <si>
    <t>2023_FlCC_INS_EXP_D-027</t>
  </si>
  <si>
    <t>2023_FlCC_INS_EXP_D-025</t>
  </si>
  <si>
    <t>2023_FlCC_INS_EXP_D-024</t>
  </si>
  <si>
    <t>2023_FlCC_INS_EXP_D-023</t>
  </si>
  <si>
    <t>2023_FlCC_INS_EXP_D-022</t>
  </si>
  <si>
    <t>2023_FlCC_INS_EXP_D-021</t>
  </si>
  <si>
    <t>2023_FlCC_INS_BAL_D-050</t>
  </si>
  <si>
    <t>2023_FlCC_INS_BAL_D-049</t>
  </si>
  <si>
    <t>2023_FlCC_CA_REV_D-048</t>
  </si>
  <si>
    <t>2023_FlCC_CA_REV_D-047</t>
  </si>
  <si>
    <t>2023_FlCC_CA_REV_D-046</t>
  </si>
  <si>
    <t>2023_FlCC_CA_REV_D-045</t>
  </si>
  <si>
    <t>2023_FlCC_CA_REV_D-044</t>
  </si>
  <si>
    <t>2023_FlCC_CA_REV_D-043</t>
  </si>
  <si>
    <t>2023_FlCC_CA_REV_D-042</t>
  </si>
  <si>
    <t>2023_FlCC_CA_REV_D-041</t>
  </si>
  <si>
    <t>2023_FlCC_CA_REV_D-040</t>
  </si>
  <si>
    <t>2023_FlCC_CA_REV_D-039</t>
  </si>
  <si>
    <t>2023_FlCC_CA_REV_D-038</t>
  </si>
  <si>
    <t>2023_FlCC_CA_REV_D-035</t>
  </si>
  <si>
    <t>2023_FlCC_CA_REV_D-034</t>
  </si>
  <si>
    <t>2023_FlCC_CA_REV_D-032</t>
  </si>
  <si>
    <t>2023_FlCC_CA_REV_D-021</t>
  </si>
  <si>
    <t>2023_FlCC_CA_EXP_D-036</t>
  </si>
  <si>
    <t>2023_FlCC_CA_EXP_D-035</t>
  </si>
  <si>
    <t>2023_FlCC_CA_EXP_D-034</t>
  </si>
  <si>
    <t>2023_FlCC_CA_EXP_D-033</t>
  </si>
  <si>
    <t>2023_FlCC_CA_EXP_D-032</t>
  </si>
  <si>
    <t>2023_FlCC_CA_EXP_D-031</t>
  </si>
  <si>
    <t>2023_FlCC_CA_EXP_D-030</t>
  </si>
  <si>
    <t>2023_FlCC_CA_EXP_D-029</t>
  </si>
  <si>
    <t>2023_FlCC_CA_EXP_D-028</t>
  </si>
  <si>
    <t>2023_FlCC_CA_EXP_D-027</t>
  </si>
  <si>
    <t>2023_FlCC_CA_EXP_D-026</t>
  </si>
  <si>
    <t>2023_FlCC_CA_EXP_D-025</t>
  </si>
  <si>
    <t>2023_FlCC_CA_EXP_D-024</t>
  </si>
  <si>
    <t>2023_FlCC_CA_EXP_D-023</t>
  </si>
  <si>
    <t>2023_FlCC_CA_EXP_D-022</t>
  </si>
  <si>
    <t>2023_FlCC_CA_EXP_D-021</t>
  </si>
  <si>
    <t>2023_FlCC_CA_BAL_D-050</t>
  </si>
  <si>
    <t>2023_FlCC_CA_BAL_D-049</t>
  </si>
  <si>
    <t>2023_FlC_INS_REV_D-053</t>
  </si>
  <si>
    <t>2023_FlC_INS_REV_D-048</t>
  </si>
  <si>
    <t>2023_FlC_INS_REV_D-047</t>
  </si>
  <si>
    <t>2023_FlC_INS_REV_D-046</t>
  </si>
  <si>
    <t>2023_FlC_INS_REV_D-045</t>
  </si>
  <si>
    <t>2023_FlC_INS_REV_D-044</t>
  </si>
  <si>
    <t>2023_FlC_INS_REV_D-043</t>
  </si>
  <si>
    <t>2023_FlC_INS_REV_D-041</t>
  </si>
  <si>
    <t>2023_FlC_INS_REV_D-040</t>
  </si>
  <si>
    <t>2023_FlC_INS_REV_D-039</t>
  </si>
  <si>
    <t>2023_FlC_INS_REV_D-038</t>
  </si>
  <si>
    <t>2023_FlC_INS_REV_D-035</t>
  </si>
  <si>
    <t>2023_FlC_INS_REV_D-034</t>
  </si>
  <si>
    <t>2023_FlC_INS_REV_D-032</t>
  </si>
  <si>
    <t>2023_FlC_INS_REV_D-021</t>
  </si>
  <si>
    <t>2023_FlC_INS_EXP_D-053</t>
  </si>
  <si>
    <t>2023_FlC_INS_EXP_D-036</t>
  </si>
  <si>
    <t>2023_FlC_INS_EXP_D-035</t>
  </si>
  <si>
    <t>2023_FlC_INS_EXP_D-034</t>
  </si>
  <si>
    <t>2023_FlC_INS_EXP_D-033</t>
  </si>
  <si>
    <t>2023_FlC_INS_EXP_D-032</t>
  </si>
  <si>
    <t>2023_FlC_INS_EXP_D-031</t>
  </si>
  <si>
    <t>2023_FlC_INS_EXP_D-030</t>
  </si>
  <si>
    <t>2023_FlC_INS_EXP_D-029</t>
  </si>
  <si>
    <t>2023_FlC_INS_EXP_D-028</t>
  </si>
  <si>
    <t>2023_FlC_INS_EXP_D-027</t>
  </si>
  <si>
    <t>2023_FlC_INS_EXP_D-025</t>
  </si>
  <si>
    <t>2023_FlC_INS_EXP_D-024</t>
  </si>
  <si>
    <t>2023_FlC_INS_EXP_D-023</t>
  </si>
  <si>
    <t>2023_FlC_INS_EXP_D-022</t>
  </si>
  <si>
    <t>2023_FlC_INS_EXP_D-021</t>
  </si>
  <si>
    <t>2023_FlC_INS_BAL_D-050</t>
  </si>
  <si>
    <t>2023_FlC_INS_BAL_D-049</t>
  </si>
  <si>
    <t>2023_FlC_CA_REV_D-048</t>
  </si>
  <si>
    <t>2023_FlC_CA_REV_D-047</t>
  </si>
  <si>
    <t>2023_FlC_CA_REV_D-046</t>
  </si>
  <si>
    <t>2023_FlC_CA_REV_D-045</t>
  </si>
  <si>
    <t>2023_FlC_CA_REV_D-044</t>
  </si>
  <si>
    <t>2023_FlC_CA_REV_D-043</t>
  </si>
  <si>
    <t>2023_FlC_CA_REV_D-042</t>
  </si>
  <si>
    <t>2023_FlC_CA_REV_D-041</t>
  </si>
  <si>
    <t>2023_FlC_CA_REV_D-040</t>
  </si>
  <si>
    <t>2023_FlC_CA_REV_D-039</t>
  </si>
  <si>
    <t>2023_FlC_CA_REV_D-038</t>
  </si>
  <si>
    <t>2023_FlC_CA_REV_D-035</t>
  </si>
  <si>
    <t>2023_FlC_CA_REV_D-034</t>
  </si>
  <si>
    <t>2023_FlC_CA_REV_D-032</t>
  </si>
  <si>
    <t>2023_FlC_CA_REV_D-021</t>
  </si>
  <si>
    <t>2023_FlC_CA_EXP_D-036</t>
  </si>
  <si>
    <t>2023_FlC_CA_EXP_D-035</t>
  </si>
  <si>
    <t>2023_FlC_CA_EXP_D-034</t>
  </si>
  <si>
    <t>2023_FlC_CA_EXP_D-033</t>
  </si>
  <si>
    <t>2023_FlC_CA_EXP_D-032</t>
  </si>
  <si>
    <t>2023_FlC_CA_EXP_D-031</t>
  </si>
  <si>
    <t>2023_FlC_CA_EXP_D-030</t>
  </si>
  <si>
    <t>2023_FlC_CA_EXP_D-029</t>
  </si>
  <si>
    <t>2023_FlC_CA_EXP_D-028</t>
  </si>
  <si>
    <t>2023_FlC_CA_EXP_D-027</t>
  </si>
  <si>
    <t>2023_FlC_CA_EXP_D-026</t>
  </si>
  <si>
    <t>2023_FlC_CA_EXP_D-025</t>
  </si>
  <si>
    <t>2023_FlC_CA_EXP_D-024</t>
  </si>
  <si>
    <t>2023_FlC_CA_EXP_D-023</t>
  </si>
  <si>
    <t>2023_FlC_CA_EXP_D-022</t>
  </si>
  <si>
    <t>2023_FlC_CA_EXP_D-021</t>
  </si>
  <si>
    <t>2023_FlC_CA_BAL_D-050</t>
  </si>
  <si>
    <t>2023_FlC_CA_BAL_D-049</t>
  </si>
  <si>
    <t>2023_C-W_REV_D-112</t>
  </si>
  <si>
    <t>2023_C-W_REV_D-111</t>
  </si>
  <si>
    <t>2023_C-W_REV_D-048</t>
  </si>
  <si>
    <t>2023_C-W_REV_D-047</t>
  </si>
  <si>
    <t>2023_C-W_REV_D-046</t>
  </si>
  <si>
    <t>2023_C-W_REV_D-041</t>
  </si>
  <si>
    <t>2023_C-W_REV_D-040</t>
  </si>
  <si>
    <t>2023_C-W_REV_D-039</t>
  </si>
  <si>
    <t>2023_C-W_REV_D-038</t>
  </si>
  <si>
    <t>2023_C-W_REV_D-035</t>
  </si>
  <si>
    <t>2023_C-W_REV_D-034</t>
  </si>
  <si>
    <t>2023_C-W_REV_D-032</t>
  </si>
  <si>
    <t>2023_C-W_REV_D-021</t>
  </si>
  <si>
    <t>2023_C-W_EXP_D-110</t>
  </si>
  <si>
    <t>2023_C-W_EXP_D-109</t>
  </si>
  <si>
    <t>2023_C-W_EXP_D-036</t>
  </si>
  <si>
    <t>2023_C-W_EXP_D-035</t>
  </si>
  <si>
    <t>2023_C-W_EXP_D-034</t>
  </si>
  <si>
    <t>2023_C-W_EXP_D-033</t>
  </si>
  <si>
    <t>2023_C-W_EXP_D-032</t>
  </si>
  <si>
    <t>2023_C-W_EXP_D-031</t>
  </si>
  <si>
    <t>2023_C-W_EXP_D-025</t>
  </si>
  <si>
    <t>2023_C-W_EXP_D-024</t>
  </si>
  <si>
    <t>2023_C-W_EXP_D-023</t>
  </si>
  <si>
    <t>2023_C-W_EXP_D-022</t>
  </si>
  <si>
    <t>2023_C-W_EXP_D-021</t>
  </si>
  <si>
    <t>2023_C-W_BAL_D-050</t>
  </si>
  <si>
    <t>2023_C-W_BAL_D-049</t>
  </si>
  <si>
    <t>2023_CS_INS_REV_D-053</t>
  </si>
  <si>
    <t>2023_CS_INS_REV_D-048</t>
  </si>
  <si>
    <t>2023_CS_INS_REV_D-047</t>
  </si>
  <si>
    <t>2023_CS_INS_REV_D-046</t>
  </si>
  <si>
    <t>2023_CS_INS_REV_D-045</t>
  </si>
  <si>
    <t>2023_CS_INS_REV_D-044</t>
  </si>
  <si>
    <t>2023_CS_INS_REV_D-043</t>
  </si>
  <si>
    <t>2023_CS_INS_REV_D-041</t>
  </si>
  <si>
    <t>2023_CS_INS_REV_D-040</t>
  </si>
  <si>
    <t>2023_CS_INS_REV_D-039</t>
  </si>
  <si>
    <t>2023_CS_INS_REV_D-038</t>
  </si>
  <si>
    <t>2023_CS_INS_REV_D-035</t>
  </si>
  <si>
    <t>2023_CS_INS_REV_D-034</t>
  </si>
  <si>
    <t>2023_CS_INS_REV_D-032</t>
  </si>
  <si>
    <t>2023_CS_INS_REV_D-021</t>
  </si>
  <si>
    <t>2023_CS_INS_EXP_D-053</t>
  </si>
  <si>
    <t>2023_CS_INS_EXP_D-036</t>
  </si>
  <si>
    <t>2023_CS_INS_EXP_D-035</t>
  </si>
  <si>
    <t>2023_CS_INS_EXP_D-034</t>
  </si>
  <si>
    <t>2023_CS_INS_EXP_D-033</t>
  </si>
  <si>
    <t>2023_CS_INS_EXP_D-032</t>
  </si>
  <si>
    <t>2023_CS_INS_EXP_D-031</t>
  </si>
  <si>
    <t>2023_CS_INS_EXP_D-030</t>
  </si>
  <si>
    <t>2023_CS_INS_EXP_D-029</t>
  </si>
  <si>
    <t>2023_CS_INS_EXP_D-028</t>
  </si>
  <si>
    <t>2023_CS_INS_EXP_D-027</t>
  </si>
  <si>
    <t>2023_CS_INS_EXP_D-025</t>
  </si>
  <si>
    <t>2023_CS_INS_EXP_D-024</t>
  </si>
  <si>
    <t>2023_CS_INS_EXP_D-023</t>
  </si>
  <si>
    <t>2023_CS_INS_EXP_D-022</t>
  </si>
  <si>
    <t>2023_CS_INS_EXP_D-021</t>
  </si>
  <si>
    <t>2023_CS_INS_BAL_D-050</t>
  </si>
  <si>
    <t>2023_CS_INS_BAL_D-049</t>
  </si>
  <si>
    <t>2023_CS_CA_REV_D-048</t>
  </si>
  <si>
    <t>2023_CS_CA_REV_D-047</t>
  </si>
  <si>
    <t>2023_CS_CA_REV_D-046</t>
  </si>
  <si>
    <t>2023_CS_CA_REV_D-045</t>
  </si>
  <si>
    <t>2023_CS_CA_REV_D-044</t>
  </si>
  <si>
    <t>2023_CS_CA_REV_D-043</t>
  </si>
  <si>
    <t>2023_CS_CA_REV_D-042</t>
  </si>
  <si>
    <t>2023_CS_CA_REV_D-041</t>
  </si>
  <si>
    <t>2023_CS_CA_REV_D-040</t>
  </si>
  <si>
    <t>2023_CS_CA_REV_D-039</t>
  </si>
  <si>
    <t>2023_CS_CA_REV_D-038</t>
  </si>
  <si>
    <t>2023_CS_CA_REV_D-035</t>
  </si>
  <si>
    <t>2023_CS_CA_REV_D-034</t>
  </si>
  <si>
    <t>2023_CS_CA_REV_D-032</t>
  </si>
  <si>
    <t>2023_CS_CA_REV_D-021</t>
  </si>
  <si>
    <t>2023_CS_CA_EXP_D-036</t>
  </si>
  <si>
    <t>2023_CS_CA_EXP_D-035</t>
  </si>
  <si>
    <t>2023_CS_CA_EXP_D-034</t>
  </si>
  <si>
    <t>2023_CS_CA_EXP_D-033</t>
  </si>
  <si>
    <t>2023_CS_CA_EXP_D-032</t>
  </si>
  <si>
    <t>2023_CS_CA_EXP_D-031</t>
  </si>
  <si>
    <t>2023_CS_CA_EXP_D-030</t>
  </si>
  <si>
    <t>2023_CS_CA_EXP_D-029</t>
  </si>
  <si>
    <t>2023_CS_CA_EXP_D-028</t>
  </si>
  <si>
    <t>2023_CS_CA_EXP_D-027</t>
  </si>
  <si>
    <t>2023_CS_CA_EXP_D-026</t>
  </si>
  <si>
    <t>2023_CS_CA_EXP_D-025</t>
  </si>
  <si>
    <t>2023_CS_CA_EXP_D-024</t>
  </si>
  <si>
    <t>2023_CS_CA_EXP_D-023</t>
  </si>
  <si>
    <t>2023_CS_CA_EXP_D-022</t>
  </si>
  <si>
    <t>2023_CS_CA_EXP_D-021</t>
  </si>
  <si>
    <t>2023_CS_CA_BAL_D-050</t>
  </si>
  <si>
    <t>2023_CS_CA_BAL_D-049</t>
  </si>
  <si>
    <t>2023_C-G_REV_D-112</t>
  </si>
  <si>
    <t>2023_C-G_REV_D-111</t>
  </si>
  <si>
    <t>2023_C-G_REV_D-048</t>
  </si>
  <si>
    <t>2023_C-G_REV_D-047</t>
  </si>
  <si>
    <t>2023_C-G_REV_D-046</t>
  </si>
  <si>
    <t>2023_C-G_REV_D-041</t>
  </si>
  <si>
    <t>2023_C-G_REV_D-040</t>
  </si>
  <si>
    <t>2023_C-G_REV_D-039</t>
  </si>
  <si>
    <t>2023_C-G_REV_D-038</t>
  </si>
  <si>
    <t>2023_C-G_REV_D-035</t>
  </si>
  <si>
    <t>2023_C-G_REV_D-034</t>
  </si>
  <si>
    <t>2023_C-G_REV_D-032</t>
  </si>
  <si>
    <t>2023_C-G_REV_D-021</t>
  </si>
  <si>
    <t>2023_C-G_EXP_D-110</t>
  </si>
  <si>
    <t>2023_C-G_EXP_D-109</t>
  </si>
  <si>
    <t>2023_C-G_EXP_D-036</t>
  </si>
  <si>
    <t>2023_C-G_EXP_D-035</t>
  </si>
  <si>
    <t>2023_C-G_EXP_D-034</t>
  </si>
  <si>
    <t>2023_C-G_EXP_D-033</t>
  </si>
  <si>
    <t>2023_C-G_EXP_D-032</t>
  </si>
  <si>
    <t>2023_C-G_EXP_D-031</t>
  </si>
  <si>
    <t>2023_C-G_EXP_D-025</t>
  </si>
  <si>
    <t>2023_C-G_EXP_D-024</t>
  </si>
  <si>
    <t>2023_C-G_EXP_D-023</t>
  </si>
  <si>
    <t>2023_C-G_EXP_D-022</t>
  </si>
  <si>
    <t>2023_C-G_EXP_D-021</t>
  </si>
  <si>
    <t>2023_C-G_BAL_D-050</t>
  </si>
  <si>
    <t>2023_C-G_BAL_D-049</t>
  </si>
  <si>
    <t>2023_C-Fl_REV_D-112</t>
  </si>
  <si>
    <t>2023_C-Fl_REV_D-111</t>
  </si>
  <si>
    <t>2023_C-Fl_REV_D-048</t>
  </si>
  <si>
    <t>2023_C-Fl_REV_D-047</t>
  </si>
  <si>
    <t>2023_C-Fl_REV_D-046</t>
  </si>
  <si>
    <t>2023_C-Fl_REV_D-041</t>
  </si>
  <si>
    <t>2023_C-Fl_REV_D-040</t>
  </si>
  <si>
    <t>2023_C-Fl_REV_D-039</t>
  </si>
  <si>
    <t>2023_C-Fl_REV_D-038</t>
  </si>
  <si>
    <t>2023_C-Fl_REV_D-035</t>
  </si>
  <si>
    <t>2023_C-Fl_REV_D-034</t>
  </si>
  <si>
    <t>2023_C-Fl_REV_D-032</t>
  </si>
  <si>
    <t>2023_C-Fl_REV_D-021</t>
  </si>
  <si>
    <t>2023_C-Fl_EXP_D-110</t>
  </si>
  <si>
    <t>2023_C-Fl_EXP_D-109</t>
  </si>
  <si>
    <t>2023_C-Fl_EXP_D-036</t>
  </si>
  <si>
    <t>2023_C-Fl_EXP_D-035</t>
  </si>
  <si>
    <t>2023_C-Fl_EXP_D-034</t>
  </si>
  <si>
    <t>2023_C-Fl_EXP_D-033</t>
  </si>
  <si>
    <t>2023_C-Fl_EXP_D-032</t>
  </si>
  <si>
    <t>2023_C-Fl_EXP_D-031</t>
  </si>
  <si>
    <t>2023_C-Fl_EXP_D-025</t>
  </si>
  <si>
    <t>2023_C-Fl_EXP_D-024</t>
  </si>
  <si>
    <t>2023_C-Fl_EXP_D-023</t>
  </si>
  <si>
    <t>2023_C-Fl_EXP_D-022</t>
  </si>
  <si>
    <t>2023_C-Fl_EXP_D-021</t>
  </si>
  <si>
    <t>2023_C-Fl_BAL_D-050</t>
  </si>
  <si>
    <t>2023_C-Fl_BAL_D-049</t>
  </si>
  <si>
    <t>2023_CCC_INS_REV_D-053</t>
  </si>
  <si>
    <t>2023_CCC_INS_REV_D-048</t>
  </si>
  <si>
    <t>2023_CCC_INS_REV_D-047</t>
  </si>
  <si>
    <t>2023_CCC_INS_REV_D-046</t>
  </si>
  <si>
    <t>2023_CCC_INS_REV_D-045</t>
  </si>
  <si>
    <t>2023_CCC_INS_REV_D-044</t>
  </si>
  <si>
    <t>2023_CCC_INS_REV_D-043</t>
  </si>
  <si>
    <t>2023_CCC_INS_REV_D-041</t>
  </si>
  <si>
    <t>2023_CCC_INS_REV_D-040</t>
  </si>
  <si>
    <t>2023_CCC_INS_REV_D-039</t>
  </si>
  <si>
    <t>2023_CCC_INS_REV_D-038</t>
  </si>
  <si>
    <t>2023_CCC_INS_REV_D-035</t>
  </si>
  <si>
    <t>2023_CCC_INS_REV_D-034</t>
  </si>
  <si>
    <t>2023_CCC_INS_REV_D-032</t>
  </si>
  <si>
    <t>2023_CCC_INS_REV_D-021</t>
  </si>
  <si>
    <t>2023_CCC_INS_EXP_D-053</t>
  </si>
  <si>
    <t>2023_CCC_INS_EXP_D-036</t>
  </si>
  <si>
    <t>2023_CCC_INS_EXP_D-035</t>
  </si>
  <si>
    <t>2023_CCC_INS_EXP_D-034</t>
  </si>
  <si>
    <t>2023_CCC_INS_EXP_D-033</t>
  </si>
  <si>
    <t>2023_CCC_INS_EXP_D-032</t>
  </si>
  <si>
    <t>2023_CCC_INS_EXP_D-031</t>
  </si>
  <si>
    <t>2023_CCC_INS_EXP_D-030</t>
  </si>
  <si>
    <t>2023_CCC_INS_EXP_D-029</t>
  </si>
  <si>
    <t>2023_CCC_INS_EXP_D-028</t>
  </si>
  <si>
    <t>2023_CCC_INS_EXP_D-027</t>
  </si>
  <si>
    <t>2023_CCC_INS_EXP_D-025</t>
  </si>
  <si>
    <t>2023_CCC_INS_EXP_D-024</t>
  </si>
  <si>
    <t>2023_CCC_INS_EXP_D-023</t>
  </si>
  <si>
    <t>2023_CCC_INS_EXP_D-022</t>
  </si>
  <si>
    <t>2023_CCC_INS_EXP_D-021</t>
  </si>
  <si>
    <t>2023_CCC_INS_BAL_D-050</t>
  </si>
  <si>
    <t>2023_CCC_INS_BAL_D-049</t>
  </si>
  <si>
    <t>2023_CCC_CA_REV_D-048</t>
  </si>
  <si>
    <t>2023_CCC_CA_REV_D-047</t>
  </si>
  <si>
    <t>2023_CCC_CA_REV_D-046</t>
  </si>
  <si>
    <t>2023_CCC_CA_REV_D-045</t>
  </si>
  <si>
    <t>2023_CCC_CA_REV_D-044</t>
  </si>
  <si>
    <t>2023_CCC_CA_REV_D-043</t>
  </si>
  <si>
    <t>2023_CCC_CA_REV_D-042</t>
  </si>
  <si>
    <t>2023_CCC_CA_REV_D-041</t>
  </si>
  <si>
    <t>2023_CCC_CA_REV_D-040</t>
  </si>
  <si>
    <t>2023_CCC_CA_REV_D-039</t>
  </si>
  <si>
    <t>2023_CCC_CA_REV_D-038</t>
  </si>
  <si>
    <t>2023_CCC_CA_REV_D-035</t>
  </si>
  <si>
    <t>2023_CCC_CA_REV_D-034</t>
  </si>
  <si>
    <t>2023_CCC_CA_REV_D-032</t>
  </si>
  <si>
    <t>2023_CCC_CA_REV_D-021</t>
  </si>
  <si>
    <t>2023_CCC_CA_EXP_D-036</t>
  </si>
  <si>
    <t>2023_CCC_CA_EXP_D-035</t>
  </si>
  <si>
    <t>2023_CCC_CA_EXP_D-034</t>
  </si>
  <si>
    <t>2023_CCC_CA_EXP_D-033</t>
  </si>
  <si>
    <t>2023_CCC_CA_EXP_D-032</t>
  </si>
  <si>
    <t>2023_CCC_CA_EXP_D-031</t>
  </si>
  <si>
    <t>2023_CCC_CA_EXP_D-030</t>
  </si>
  <si>
    <t>2023_CCC_CA_EXP_D-029</t>
  </si>
  <si>
    <t>2023_CCC_CA_EXP_D-028</t>
  </si>
  <si>
    <t>2023_CCC_CA_EXP_D-027</t>
  </si>
  <si>
    <t>2023_CCC_CA_EXP_D-026</t>
  </si>
  <si>
    <t>2023_CCC_CA_EXP_D-025</t>
  </si>
  <si>
    <t>2023_CCC_CA_EXP_D-024</t>
  </si>
  <si>
    <t>2023_CCC_CA_EXP_D-023</t>
  </si>
  <si>
    <t>2023_CCC_CA_EXP_D-022</t>
  </si>
  <si>
    <t>2023_CCC_CA_EXP_D-021</t>
  </si>
  <si>
    <t>2023_CCC_CA_BAL_D-050</t>
  </si>
  <si>
    <t>2023_CCC_CA_BAL_D-049</t>
  </si>
  <si>
    <t>2023_C-B_REV_D-112</t>
  </si>
  <si>
    <t>2023_C-B_REV_D-111</t>
  </si>
  <si>
    <t>2023_C-B_REV_D-048</t>
  </si>
  <si>
    <t>2023_C-B_REV_D-047</t>
  </si>
  <si>
    <t>2023_C-B_REV_D-046</t>
  </si>
  <si>
    <t>2023_C-B_REV_D-041</t>
  </si>
  <si>
    <t>2023_C-B_REV_D-040</t>
  </si>
  <si>
    <t>2023_C-B_REV_D-039</t>
  </si>
  <si>
    <t>2023_C-B_REV_D-038</t>
  </si>
  <si>
    <t>2023_C-B_REV_D-035</t>
  </si>
  <si>
    <t>2023_C-B_REV_D-034</t>
  </si>
  <si>
    <t>2023_C-B_REV_D-032</t>
  </si>
  <si>
    <t>2023_C-B_REV_D-021</t>
  </si>
  <si>
    <t>2023_C-B_EXP_D-110</t>
  </si>
  <si>
    <t>2023_C-B_EXP_D-109</t>
  </si>
  <si>
    <t>2023_C-B_EXP_D-036</t>
  </si>
  <si>
    <t>2023_C-B_EXP_D-035</t>
  </si>
  <si>
    <t>2023_C-B_EXP_D-034</t>
  </si>
  <si>
    <t>2023_C-B_EXP_D-033</t>
  </si>
  <si>
    <t>2023_C-B_EXP_D-032</t>
  </si>
  <si>
    <t>2023_C-B_EXP_D-031</t>
  </si>
  <si>
    <t>2023_C-B_EXP_D-025</t>
  </si>
  <si>
    <t>2023_C-B_EXP_D-024</t>
  </si>
  <si>
    <t>2023_C-B_EXP_D-023</t>
  </si>
  <si>
    <t>2023_C-B_EXP_D-022</t>
  </si>
  <si>
    <t>2023_C-B_EXP_D-021</t>
  </si>
  <si>
    <t>2023_C-B_BAL_D-050</t>
  </si>
  <si>
    <t>2023_C-B_BAL_D-049</t>
  </si>
  <si>
    <t>2023_BCR_INS_REV_D-053</t>
  </si>
  <si>
    <t>2023_BCR_INS_REV_D-048</t>
  </si>
  <si>
    <t>2023_BCR_INS_REV_D-047</t>
  </si>
  <si>
    <t>2023_BCR_INS_REV_D-046</t>
  </si>
  <si>
    <t>2023_BCR_INS_REV_D-045</t>
  </si>
  <si>
    <t>2023_BCR_INS_REV_D-044</t>
  </si>
  <si>
    <t>2023_BCR_INS_REV_D-043</t>
  </si>
  <si>
    <t>2023_BCR_INS_REV_D-041</t>
  </si>
  <si>
    <t>2023_BCR_INS_REV_D-040</t>
  </si>
  <si>
    <t>2023_BCR_INS_REV_D-039</t>
  </si>
  <si>
    <t>2023_BCR_INS_REV_D-038</t>
  </si>
  <si>
    <t>2023_BCR_INS_REV_D-035</t>
  </si>
  <si>
    <t>2023_BCR_INS_REV_D-034</t>
  </si>
  <si>
    <t>2023_BCR_INS_REV_D-032</t>
  </si>
  <si>
    <t>2023_BCR_INS_REV_D-021</t>
  </si>
  <si>
    <t>2023_BCR_INS_EXP_D-053</t>
  </si>
  <si>
    <t>2023_BCR_INS_EXP_D-036</t>
  </si>
  <si>
    <t>2023_BCR_INS_EXP_D-035</t>
  </si>
  <si>
    <t>2023_BCR_INS_EXP_D-034</t>
  </si>
  <si>
    <t>2023_BCR_INS_EXP_D-033</t>
  </si>
  <si>
    <t>2023_BCR_INS_EXP_D-032</t>
  </si>
  <si>
    <t>2023_BCR_INS_EXP_D-031</t>
  </si>
  <si>
    <t>2023_BCR_INS_EXP_D-030</t>
  </si>
  <si>
    <t>2023_BCR_INS_EXP_D-029</t>
  </si>
  <si>
    <t>2023_BCR_INS_EXP_D-028</t>
  </si>
  <si>
    <t>2023_BCR_INS_EXP_D-027</t>
  </si>
  <si>
    <t>2023_BCR_INS_EXP_D-025</t>
  </si>
  <si>
    <t>2023_BCR_INS_EXP_D-024</t>
  </si>
  <si>
    <t>2023_BCR_INS_EXP_D-023</t>
  </si>
  <si>
    <t>2023_BCR_INS_EXP_D-022</t>
  </si>
  <si>
    <t>2023_BCR_INS_EXP_D-021</t>
  </si>
  <si>
    <t>2023_BCR_INS_BAL_D-050</t>
  </si>
  <si>
    <t>2023_BCR_INS_BAL_D-049</t>
  </si>
  <si>
    <t>2023_BCR_CA_REV_D-048</t>
  </si>
  <si>
    <t>2023_BCR_CA_REV_D-047</t>
  </si>
  <si>
    <t>2023_BCR_CA_REV_D-046</t>
  </si>
  <si>
    <t>2023_BCR_CA_REV_D-045</t>
  </si>
  <si>
    <t>2023_BCR_CA_REV_D-044</t>
  </si>
  <si>
    <t>2023_BCR_CA_REV_D-043</t>
  </si>
  <si>
    <t>2023_BCR_CA_REV_D-042</t>
  </si>
  <si>
    <t>2023_BCR_CA_REV_D-041</t>
  </si>
  <si>
    <t>2023_BCR_CA_REV_D-040</t>
  </si>
  <si>
    <t>2023_BCR_CA_REV_D-039</t>
  </si>
  <si>
    <t>2023_BCR_CA_REV_D-038</t>
  </si>
  <si>
    <t>2023_BCR_CA_REV_D-035</t>
  </si>
  <si>
    <t>2023_BCR_CA_REV_D-034</t>
  </si>
  <si>
    <t>2023_BCR_CA_REV_D-032</t>
  </si>
  <si>
    <t>2023_BCR_CA_REV_D-021</t>
  </si>
  <si>
    <t>2023_BCR_CA_EXP_D-036</t>
  </si>
  <si>
    <t>2023_BCR_CA_EXP_D-035</t>
  </si>
  <si>
    <t>2023_BCR_CA_EXP_D-034</t>
  </si>
  <si>
    <t>2023_BCR_CA_EXP_D-033</t>
  </si>
  <si>
    <t>2023_BCR_CA_EXP_D-032</t>
  </si>
  <si>
    <t>2023_BCR_CA_EXP_D-031</t>
  </si>
  <si>
    <t>2023_BCR_CA_EXP_D-030</t>
  </si>
  <si>
    <t>2023_BCR_CA_EXP_D-029</t>
  </si>
  <si>
    <t>2023_BCR_CA_EXP_D-028</t>
  </si>
  <si>
    <t>2023_BCR_CA_EXP_D-027</t>
  </si>
  <si>
    <t>2023_BCR_CA_EXP_D-026</t>
  </si>
  <si>
    <t>2023_BCR_CA_EXP_D-025</t>
  </si>
  <si>
    <t>2023_BCR_CA_EXP_D-024</t>
  </si>
  <si>
    <t>2023_BCR_CA_EXP_D-023</t>
  </si>
  <si>
    <t>2023_BCR_CA_EXP_D-022</t>
  </si>
  <si>
    <t>2023_BCR_CA_EXP_D-021</t>
  </si>
  <si>
    <t>2023_BCR_CA_BAL_D-050</t>
  </si>
  <si>
    <t>2023_BCR_CA_BAL_D-049</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</si>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</sst>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_ ;_ * \-#,##0_ ;_ * &quot;-&quot;_ ;_ @_ "/>
    <numFmt numFmtId="165" formatCode="_(* #,##0_);_(* \(#,##0\);_(* &quot;-&quot;_);_(@_)"/>
    <numFmt numFmtId="166" formatCode="_(* #,##0.00_);_(* \(#,##0.00\);_(* &quot;-&quot;??_);_(@_)"/>
    <numFmt numFmtId="167" formatCode="_-* #,##0.00\ _F_-;\-* #,##0.00\ _F_-;_-* &quot;-&quot;??\ _F_-;_-@_-"/>
    <numFmt numFmtId="168" formatCode="_-* #,##0\ _F_-;\-* #,##0\ _F_-;_-* &quot;-&quot;??\ _F_-;_-@_-"/>
  </numFmts>
  <fonts count="36" x14ac:knownFonts="1">
    <font>
      <sz val="11"/>
      <color theme="1"/>
      <name val="Calibri"/>
      <family val="2"/>
      <scheme val="minor"/>
    </font>
    <font>
      <b/>
      <sz val="11"/>
      <color theme="1"/>
      <name val="Calibri"/>
      <family val="2"/>
      <scheme val="minor"/>
    </font>
    <font>
      <sz val="10"/>
      <color rgb="FF9C0006"/>
      <name val="Calibri"/>
      <family val="2"/>
      <scheme val="minor"/>
    </font>
    <font>
      <sz val="10"/>
      <color rgb="FF9C6500"/>
      <name val="Calibri"/>
      <family val="2"/>
      <scheme val="minor"/>
    </font>
    <font>
      <sz val="10"/>
      <name val="Arial"/>
      <family val="2"/>
    </font>
    <font>
      <sz val="10"/>
      <name val="Arial"/>
      <family val="2"/>
    </font>
    <font>
      <b/>
      <sz val="10"/>
      <name val="Arial"/>
      <family val="2"/>
    </font>
    <font>
      <sz val="10"/>
      <color rgb="FFFF0000"/>
      <name val="Calibri"/>
      <family val="2"/>
      <scheme val="minor"/>
    </font>
    <font>
      <sz val="11"/>
      <color rgb="FFFF0000"/>
      <name val="Calibri"/>
      <family val="2"/>
      <scheme val="minor"/>
    </font>
    <font>
      <i/>
      <sz val="11"/>
      <color theme="1"/>
      <name val="Calibri"/>
      <family val="2"/>
      <scheme val="minor"/>
    </font>
    <font>
      <sz val="11"/>
      <name val="Calibri"/>
      <family val="2"/>
      <scheme val="minor"/>
    </font>
    <font>
      <sz val="11"/>
      <color theme="1"/>
      <name val="Calibri"/>
      <family val="2"/>
      <scheme val="minor"/>
    </font>
    <font>
      <b/>
      <sz val="11"/>
      <name val="Calibri"/>
      <family val="2"/>
      <scheme val="minor"/>
    </font>
    <font>
      <sz val="14"/>
      <color theme="1"/>
      <name val="Calibri"/>
      <family val="2"/>
      <scheme val="minor"/>
    </font>
    <font>
      <sz val="9"/>
      <color theme="1"/>
      <name val="Calibri"/>
      <family val="2"/>
      <scheme val="minor"/>
    </font>
    <font>
      <b/>
      <sz val="11"/>
      <color theme="0"/>
      <name val="Calibri"/>
      <family val="2"/>
      <scheme val="minor"/>
    </font>
    <font>
      <sz val="10"/>
      <color theme="1"/>
      <name val="Arial"/>
      <family val="2"/>
    </font>
    <font>
      <sz val="10"/>
      <color theme="0"/>
      <name val="Arial"/>
      <family val="2"/>
    </font>
    <font>
      <sz val="10"/>
      <color rgb="FFFF0000"/>
      <name val="Arial"/>
      <family val="2"/>
    </font>
    <font>
      <sz val="11"/>
      <color rgb="FF9C0006"/>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6500"/>
      <name val="Calibri"/>
      <family val="2"/>
      <scheme val="minor"/>
    </font>
    <font>
      <sz val="10"/>
      <color theme="1"/>
      <name val="Tahoma"/>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0"/>
      <color theme="1"/>
      <name val="Arial"/>
      <family val="2"/>
    </font>
    <font>
      <sz val="10"/>
      <name val="Arial"/>
      <family val="2"/>
    </font>
    <font>
      <sz val="12"/>
      <color rgb="FF333333"/>
      <name val="Calibri"/>
      <family val="2"/>
    </font>
  </fonts>
  <fills count="69">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B7CE84"/>
        <bgColor indexed="64"/>
      </patternFill>
    </fill>
    <fill>
      <patternFill patternType="solid">
        <fgColor theme="9" tint="0.59999389629810485"/>
        <bgColor indexed="64"/>
      </patternFill>
    </fill>
    <fill>
      <patternFill patternType="solid">
        <fgColor rgb="FFF8A968"/>
        <bgColor indexed="64"/>
      </patternFill>
    </fill>
    <fill>
      <patternFill patternType="solid">
        <fgColor rgb="FFFFC7CE"/>
      </patternFill>
    </fill>
    <fill>
      <patternFill patternType="solid">
        <fgColor rgb="FFFFEB9C"/>
      </patternFill>
    </fill>
    <fill>
      <patternFill patternType="solid">
        <fgColor theme="0" tint="-0.249977111117893"/>
        <bgColor indexed="64"/>
      </patternFill>
    </fill>
    <fill>
      <patternFill patternType="solid">
        <fgColor rgb="FFEAEAEA"/>
        <bgColor indexed="64"/>
      </patternFill>
    </fill>
    <fill>
      <patternFill patternType="solid">
        <fgColor theme="0" tint="-0.14999847407452621"/>
        <bgColor indexed="64"/>
      </patternFill>
    </fill>
    <fill>
      <patternFill patternType="solid">
        <fgColor rgb="FFFFCDCD"/>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lightUp"/>
    </fill>
    <fill>
      <patternFill patternType="solid">
        <fgColor rgb="FFFF0000"/>
        <bgColor indexed="64"/>
      </patternFill>
    </fill>
    <fill>
      <patternFill patternType="solid">
        <fgColor rgb="FFC5D9F1"/>
        <bgColor indexed="64"/>
      </patternFill>
    </fill>
    <fill>
      <patternFill patternType="solid">
        <fgColor rgb="FFD8E4BC"/>
        <bgColor indexed="64"/>
      </patternFill>
    </fill>
    <fill>
      <patternFill patternType="solid">
        <fgColor theme="0" tint="-0.499984740745262"/>
        <bgColor indexed="64"/>
      </patternFill>
    </fill>
    <fill>
      <patternFill patternType="solid">
        <fgColor theme="1"/>
        <bgColor indexed="64"/>
      </patternFill>
    </fill>
    <fill>
      <patternFill patternType="lightGrid">
        <bgColor theme="6" tint="0.59999389629810485"/>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499984740745262"/>
        <bgColor indexed="64"/>
      </patternFill>
    </fill>
    <fill>
      <patternFill patternType="solid">
        <fgColor theme="6" tint="-0.249977111117893"/>
        <bgColor indexed="64"/>
      </patternFill>
    </fill>
    <fill>
      <patternFill patternType="solid">
        <fgColor rgb="FFF1FB71"/>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6CCFF"/>
        <bgColor indexed="64"/>
      </patternFill>
    </fill>
    <fill>
      <patternFill patternType="solid">
        <fgColor rgb="FF00CC66"/>
        <bgColor indexed="64"/>
      </patternFill>
    </fill>
    <fill>
      <patternFill patternType="solid">
        <fgColor rgb="FFFF33CC"/>
        <bgColor indexed="64"/>
      </patternFill>
    </fill>
    <fill>
      <patternFill patternType="solid">
        <fgColor rgb="FFCC9900"/>
        <bgColor indexed="64"/>
      </patternFill>
    </fill>
  </fills>
  <borders count="70">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bottom style="medium">
        <color auto="1"/>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5">
    <xf numFmtId="0" fontId="0" fillId="0" borderId="0"/>
    <xf numFmtId="0" fontId="2" fillId="10" borderId="0" applyNumberFormat="0" applyBorder="0" applyAlignment="0" applyProtection="0"/>
    <xf numFmtId="0" fontId="3" fillId="11" borderId="0" applyNumberFormat="0" applyBorder="0" applyAlignment="0" applyProtection="0"/>
    <xf numFmtId="0" fontId="4" fillId="0" borderId="0"/>
    <xf numFmtId="167" fontId="4" fillId="0" borderId="0" applyFont="0" applyFill="0" applyBorder="0" applyAlignment="0" applyProtection="0"/>
    <xf numFmtId="166" fontId="1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6" borderId="0" applyNumberFormat="0" applyBorder="0" applyAlignment="0" applyProtection="0"/>
    <xf numFmtId="0" fontId="20" fillId="60" borderId="0" applyNumberFormat="0" applyBorder="0" applyAlignment="0" applyProtection="0"/>
    <xf numFmtId="0" fontId="20" fillId="64" borderId="0" applyNumberFormat="0" applyBorder="0" applyAlignment="0" applyProtection="0"/>
    <xf numFmtId="0" fontId="20" fillId="41" borderId="0" applyNumberFormat="0" applyBorder="0" applyAlignment="0" applyProtection="0"/>
    <xf numFmtId="0" fontId="20" fillId="45" borderId="0" applyNumberFormat="0" applyBorder="0" applyAlignment="0" applyProtection="0"/>
    <xf numFmtId="0" fontId="20" fillId="49" borderId="0" applyNumberFormat="0" applyBorder="0" applyAlignment="0" applyProtection="0"/>
    <xf numFmtId="0" fontId="20" fillId="53" borderId="0" applyNumberFormat="0" applyBorder="0" applyAlignment="0" applyProtection="0"/>
    <xf numFmtId="0" fontId="20" fillId="57" borderId="0" applyNumberFormat="0" applyBorder="0" applyAlignment="0" applyProtection="0"/>
    <xf numFmtId="0" fontId="20" fillId="61" borderId="0" applyNumberFormat="0" applyBorder="0" applyAlignment="0" applyProtection="0"/>
    <xf numFmtId="0" fontId="8" fillId="0" borderId="0" applyNumberFormat="0" applyFill="0" applyBorder="0" applyAlignment="0" applyProtection="0"/>
    <xf numFmtId="0" fontId="21" fillId="38" borderId="64" applyNumberFormat="0" applyAlignment="0" applyProtection="0"/>
    <xf numFmtId="0" fontId="22" fillId="0" borderId="66" applyNumberFormat="0" applyFill="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11" fillId="40" borderId="68" applyNumberFormat="0" applyFont="0" applyAlignment="0" applyProtection="0"/>
    <xf numFmtId="0" fontId="23" fillId="37" borderId="64" applyNumberFormat="0" applyAlignment="0" applyProtection="0"/>
    <xf numFmtId="0" fontId="19" fillId="10" borderId="0" applyNumberFormat="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24"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1" fillId="0" borderId="0"/>
    <xf numFmtId="0" fontId="11" fillId="0" borderId="0"/>
    <xf numFmtId="0" fontId="11" fillId="0" borderId="0"/>
    <xf numFmtId="0" fontId="11" fillId="0" borderId="0"/>
    <xf numFmtId="0" fontId="25" fillId="0" borderId="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6" fillId="36" borderId="0" applyNumberFormat="0" applyBorder="0" applyAlignment="0" applyProtection="0"/>
    <xf numFmtId="0" fontId="27" fillId="38" borderId="6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61" applyNumberFormat="0" applyFill="0" applyAlignment="0" applyProtection="0"/>
    <xf numFmtId="0" fontId="31" fillId="0" borderId="62" applyNumberFormat="0" applyFill="0" applyAlignment="0" applyProtection="0"/>
    <xf numFmtId="0" fontId="32" fillId="0" borderId="63" applyNumberFormat="0" applyFill="0" applyAlignment="0" applyProtection="0"/>
    <xf numFmtId="0" fontId="32" fillId="0" borderId="0" applyNumberFormat="0" applyFill="0" applyBorder="0" applyAlignment="0" applyProtection="0"/>
    <xf numFmtId="0" fontId="1" fillId="0" borderId="69" applyNumberFormat="0" applyFill="0" applyAlignment="0" applyProtection="0"/>
    <xf numFmtId="0" fontId="15" fillId="39" borderId="67" applyNumberFormat="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25"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40" borderId="68"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4" fillId="0" borderId="0"/>
    <xf numFmtId="0" fontId="30" fillId="0" borderId="61" applyNumberFormat="0" applyFill="0" applyAlignment="0" applyProtection="0"/>
    <xf numFmtId="0" fontId="31" fillId="0" borderId="62" applyNumberFormat="0" applyFill="0" applyAlignment="0" applyProtection="0"/>
    <xf numFmtId="0" fontId="32" fillId="0" borderId="63" applyNumberFormat="0" applyFill="0" applyAlignment="0" applyProtection="0"/>
    <xf numFmtId="0" fontId="32" fillId="0" borderId="0" applyNumberFormat="0" applyFill="0" applyBorder="0" applyAlignment="0" applyProtection="0"/>
    <xf numFmtId="0" fontId="26" fillId="36" borderId="0" applyNumberFormat="0" applyBorder="0" applyAlignment="0" applyProtection="0"/>
    <xf numFmtId="0" fontId="23" fillId="37" borderId="64" applyNumberFormat="0" applyAlignment="0" applyProtection="0"/>
    <xf numFmtId="0" fontId="27" fillId="38" borderId="65" applyNumberFormat="0" applyAlignment="0" applyProtection="0"/>
    <xf numFmtId="0" fontId="21" fillId="38" borderId="64" applyNumberFormat="0" applyAlignment="0" applyProtection="0"/>
    <xf numFmtId="0" fontId="22" fillId="0" borderId="66" applyNumberFormat="0" applyFill="0" applyAlignment="0" applyProtection="0"/>
    <xf numFmtId="0" fontId="15" fillId="39" borderId="67" applyNumberFormat="0" applyAlignment="0" applyProtection="0"/>
    <xf numFmtId="0" fontId="8" fillId="0" borderId="0" applyNumberFormat="0" applyFill="0" applyBorder="0" applyAlignment="0" applyProtection="0"/>
    <xf numFmtId="0" fontId="28" fillId="0" borderId="0" applyNumberFormat="0" applyFill="0" applyBorder="0" applyAlignment="0" applyProtection="0"/>
    <xf numFmtId="0" fontId="1" fillId="0" borderId="69" applyNumberFormat="0" applyFill="0" applyAlignment="0" applyProtection="0"/>
    <xf numFmtId="0" fontId="20"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20"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20"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20" fillId="53"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20"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20" fillId="61"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34" fillId="0" borderId="0"/>
    <xf numFmtId="167" fontId="34" fillId="0" borderId="0" applyFont="0" applyFill="0" applyBorder="0" applyAlignment="0" applyProtection="0"/>
    <xf numFmtId="0" fontId="4" fillId="0" borderId="0"/>
    <xf numFmtId="0" fontId="19" fillId="10" borderId="0" applyNumberFormat="0" applyBorder="0" applyAlignment="0" applyProtection="0"/>
    <xf numFmtId="0" fontId="24" fillId="11" borderId="0" applyNumberFormat="0" applyBorder="0" applyAlignment="0" applyProtection="0"/>
    <xf numFmtId="0" fontId="29" fillId="0" borderId="0" applyNumberFormat="0" applyFill="0" applyBorder="0" applyAlignment="0" applyProtection="0"/>
    <xf numFmtId="9" fontId="4" fillId="0" borderId="0" applyFont="0" applyFill="0" applyBorder="0" applyAlignment="0" applyProtection="0"/>
    <xf numFmtId="0" fontId="4" fillId="0" borderId="0"/>
  </cellStyleXfs>
  <cellXfs count="329">
    <xf numFmtId="0" fontId="0" fillId="0" borderId="0" xfId="0"/>
    <xf numFmtId="0" fontId="1" fillId="0" borderId="0" xfId="0" applyFont="1"/>
    <xf numFmtId="0" fontId="0" fillId="19" borderId="0" xfId="0" applyFill="1"/>
    <xf numFmtId="0" fontId="0" fillId="0" borderId="0" xfId="0" applyFill="1"/>
    <xf numFmtId="0" fontId="0" fillId="18" borderId="0" xfId="0" applyFill="1"/>
    <xf numFmtId="0" fontId="0" fillId="0" borderId="0" xfId="0" applyFont="1" applyFill="1"/>
    <xf numFmtId="0" fontId="0" fillId="0" borderId="0" xfId="0" applyFont="1" applyFill="1" applyBorder="1" applyAlignment="1" applyProtection="1">
      <alignment horizontal="left" indent="2"/>
    </xf>
    <xf numFmtId="0" fontId="0" fillId="0" borderId="0" xfId="0" applyFont="1" applyFill="1" applyBorder="1" applyAlignment="1" applyProtection="1"/>
    <xf numFmtId="0" fontId="0" fillId="0" borderId="0" xfId="0" applyBorder="1"/>
    <xf numFmtId="0" fontId="10" fillId="0" borderId="0" xfId="0" applyFont="1" applyFill="1" applyBorder="1" applyAlignment="1" applyProtection="1"/>
    <xf numFmtId="0" fontId="0" fillId="0" borderId="0" xfId="0" applyFill="1" applyBorder="1"/>
    <xf numFmtId="0" fontId="0" fillId="0" borderId="39" xfId="0" applyFont="1" applyFill="1" applyBorder="1"/>
    <xf numFmtId="0" fontId="0" fillId="0" borderId="40" xfId="0" applyBorder="1"/>
    <xf numFmtId="0" fontId="0" fillId="0" borderId="41" xfId="0" applyBorder="1"/>
    <xf numFmtId="0" fontId="0" fillId="0" borderId="5" xfId="0" applyFont="1" applyFill="1" applyBorder="1"/>
    <xf numFmtId="0" fontId="0" fillId="0" borderId="59" xfId="0" applyBorder="1"/>
    <xf numFmtId="0" fontId="0" fillId="0" borderId="6" xfId="0" applyFont="1" applyFill="1" applyBorder="1"/>
    <xf numFmtId="0" fontId="0" fillId="0" borderId="42" xfId="0" applyBorder="1"/>
    <xf numFmtId="0" fontId="0" fillId="0" borderId="42" xfId="0" applyFill="1" applyBorder="1"/>
    <xf numFmtId="0" fontId="6" fillId="18" borderId="0" xfId="3" applyFont="1" applyFill="1" applyProtection="1">
      <protection hidden="1"/>
    </xf>
    <xf numFmtId="0" fontId="0" fillId="24" borderId="39" xfId="0" applyFill="1" applyBorder="1"/>
    <xf numFmtId="0" fontId="15" fillId="24" borderId="40" xfId="0" applyFont="1" applyFill="1" applyBorder="1"/>
    <xf numFmtId="0" fontId="15" fillId="24" borderId="41" xfId="0" applyFont="1" applyFill="1" applyBorder="1"/>
    <xf numFmtId="0" fontId="2" fillId="10" borderId="0" xfId="1" applyBorder="1"/>
    <xf numFmtId="0" fontId="0" fillId="0" borderId="0" xfId="0" applyFill="1" applyBorder="1" applyAlignment="1">
      <alignment wrapText="1"/>
    </xf>
    <xf numFmtId="0" fontId="0" fillId="0" borderId="0" xfId="0" applyBorder="1" applyAlignment="1">
      <alignment wrapText="1"/>
    </xf>
    <xf numFmtId="0" fontId="0" fillId="0" borderId="0" xfId="0" applyFont="1" applyFill="1" applyBorder="1"/>
    <xf numFmtId="0" fontId="0" fillId="0" borderId="43" xfId="0" applyBorder="1"/>
    <xf numFmtId="0" fontId="0" fillId="0" borderId="39" xfId="0" applyBorder="1"/>
    <xf numFmtId="0" fontId="0" fillId="0" borderId="5" xfId="0" applyBorder="1"/>
    <xf numFmtId="0" fontId="0" fillId="0" borderId="6" xfId="0" applyBorder="1"/>
    <xf numFmtId="0" fontId="15" fillId="24" borderId="39" xfId="0" applyFont="1" applyFill="1" applyBorder="1"/>
    <xf numFmtId="0" fontId="2" fillId="10" borderId="59" xfId="1" applyBorder="1"/>
    <xf numFmtId="0" fontId="7" fillId="10" borderId="59" xfId="1" applyFont="1" applyBorder="1"/>
    <xf numFmtId="0" fontId="14" fillId="0" borderId="42" xfId="0" applyFont="1" applyBorder="1" applyAlignment="1">
      <alignment wrapText="1"/>
    </xf>
    <xf numFmtId="0" fontId="0" fillId="0" borderId="5" xfId="0" applyFill="1" applyBorder="1"/>
    <xf numFmtId="0" fontId="3" fillId="11" borderId="0" xfId="2" applyBorder="1"/>
    <xf numFmtId="0" fontId="0" fillId="0" borderId="59" xfId="0" applyFill="1" applyBorder="1"/>
    <xf numFmtId="0" fontId="0" fillId="20" borderId="0" xfId="0" applyFont="1" applyFill="1" applyBorder="1"/>
    <xf numFmtId="0" fontId="0" fillId="0" borderId="42" xfId="0" applyFont="1" applyFill="1" applyBorder="1"/>
    <xf numFmtId="0" fontId="0" fillId="0" borderId="43" xfId="0" applyFill="1" applyBorder="1"/>
    <xf numFmtId="0" fontId="8" fillId="0" borderId="59" xfId="0" applyFont="1" applyBorder="1"/>
    <xf numFmtId="0" fontId="0" fillId="20" borderId="59" xfId="0" applyFont="1" applyFill="1" applyBorder="1"/>
    <xf numFmtId="0" fontId="0" fillId="19" borderId="0" xfId="0" applyFill="1" applyBorder="1"/>
    <xf numFmtId="0" fontId="0" fillId="0" borderId="6" xfId="0" applyFill="1" applyBorder="1"/>
    <xf numFmtId="0" fontId="0" fillId="19" borderId="42" xfId="0" applyFill="1" applyBorder="1"/>
    <xf numFmtId="0" fontId="0" fillId="24" borderId="3" xfId="0" applyFill="1" applyBorder="1"/>
    <xf numFmtId="0" fontId="15" fillId="24" borderId="3" xfId="0" applyFont="1" applyFill="1" applyBorder="1"/>
    <xf numFmtId="0" fontId="15" fillId="24" borderId="8" xfId="0" applyFont="1" applyFill="1" applyBorder="1"/>
    <xf numFmtId="0" fontId="15" fillId="24" borderId="4" xfId="0" applyFont="1" applyFill="1" applyBorder="1"/>
    <xf numFmtId="0" fontId="0" fillId="0" borderId="8" xfId="0" applyBorder="1"/>
    <xf numFmtId="0" fontId="0" fillId="0" borderId="8" xfId="0" applyFont="1" applyFill="1" applyBorder="1"/>
    <xf numFmtId="0" fontId="0" fillId="0" borderId="8" xfId="0" applyFill="1" applyBorder="1"/>
    <xf numFmtId="0" fontId="0" fillId="0" borderId="60" xfId="0" applyBorder="1"/>
    <xf numFmtId="0" fontId="0" fillId="0" borderId="19" xfId="0" applyBorder="1"/>
    <xf numFmtId="0" fontId="0" fillId="0" borderId="34" xfId="0" applyBorder="1"/>
    <xf numFmtId="0" fontId="0" fillId="24" borderId="0" xfId="0" applyFill="1"/>
    <xf numFmtId="0" fontId="0" fillId="0" borderId="60" xfId="0" applyFill="1" applyBorder="1"/>
    <xf numFmtId="0" fontId="0" fillId="0" borderId="19" xfId="0" applyFill="1" applyBorder="1"/>
    <xf numFmtId="0" fontId="0" fillId="0" borderId="34" xfId="0" applyFill="1" applyBorder="1"/>
    <xf numFmtId="0" fontId="0" fillId="24" borderId="5" xfId="0" applyFill="1" applyBorder="1"/>
    <xf numFmtId="0" fontId="15" fillId="24" borderId="5" xfId="0" applyFont="1" applyFill="1" applyBorder="1"/>
    <xf numFmtId="0" fontId="15" fillId="24" borderId="0" xfId="0" applyFont="1" applyFill="1" applyBorder="1"/>
    <xf numFmtId="0" fontId="15" fillId="24" borderId="59" xfId="0" applyFont="1" applyFill="1" applyBorder="1"/>
    <xf numFmtId="0" fontId="0" fillId="0" borderId="40" xfId="0" applyFont="1" applyFill="1" applyBorder="1" applyAlignment="1">
      <alignment horizontal="right"/>
    </xf>
    <xf numFmtId="0" fontId="0" fillId="0" borderId="40" xfId="0" applyFill="1" applyBorder="1" applyAlignment="1">
      <alignment horizontal="left"/>
    </xf>
    <xf numFmtId="0" fontId="1" fillId="14" borderId="8" xfId="0" applyFont="1" applyFill="1" applyBorder="1"/>
    <xf numFmtId="0" fontId="1" fillId="14" borderId="4" xfId="0" applyFont="1" applyFill="1" applyBorder="1"/>
    <xf numFmtId="0" fontId="1" fillId="14" borderId="3" xfId="0" applyFont="1" applyFill="1" applyBorder="1"/>
    <xf numFmtId="0" fontId="0" fillId="6" borderId="60" xfId="0" applyFill="1" applyBorder="1" applyAlignment="1">
      <alignment horizontal="left"/>
    </xf>
    <xf numFmtId="0" fontId="0" fillId="6" borderId="19" xfId="0" applyFill="1" applyBorder="1" applyAlignment="1">
      <alignment horizontal="left"/>
    </xf>
    <xf numFmtId="0" fontId="0" fillId="6" borderId="34" xfId="0" applyFill="1" applyBorder="1" applyAlignment="1">
      <alignment horizontal="left"/>
    </xf>
    <xf numFmtId="0" fontId="0" fillId="6" borderId="60" xfId="0" applyFill="1" applyBorder="1" applyAlignment="1">
      <alignment horizontal="right"/>
    </xf>
    <xf numFmtId="0" fontId="0" fillId="6" borderId="19" xfId="0" applyFill="1" applyBorder="1" applyAlignment="1">
      <alignment horizontal="right"/>
    </xf>
    <xf numFmtId="0" fontId="1" fillId="26" borderId="38" xfId="0" applyFont="1" applyFill="1" applyBorder="1" applyAlignment="1">
      <alignment horizontal="right"/>
    </xf>
    <xf numFmtId="0" fontId="1" fillId="26" borderId="38" xfId="0" applyFont="1" applyFill="1" applyBorder="1" applyAlignment="1">
      <alignment horizontal="left"/>
    </xf>
    <xf numFmtId="0" fontId="0" fillId="25" borderId="19" xfId="0" applyFont="1" applyFill="1" applyBorder="1" applyAlignment="1">
      <alignment horizontal="right"/>
    </xf>
    <xf numFmtId="0" fontId="0" fillId="6" borderId="34" xfId="0" applyFont="1" applyFill="1" applyBorder="1" applyAlignment="1">
      <alignment horizontal="right"/>
    </xf>
    <xf numFmtId="0" fontId="1" fillId="26" borderId="0" xfId="0" applyFont="1" applyFill="1" applyAlignment="1">
      <alignment horizontal="center" vertical="top" wrapText="1"/>
    </xf>
    <xf numFmtId="0" fontId="0" fillId="17" borderId="0" xfId="0" applyFill="1"/>
    <xf numFmtId="0" fontId="0" fillId="0" borderId="0" xfId="0" applyFill="1" applyBorder="1" applyAlignment="1">
      <alignment horizontal="left" indent="2"/>
    </xf>
    <xf numFmtId="0" fontId="0" fillId="0" borderId="0" xfId="0" applyBorder="1" applyAlignment="1">
      <alignment horizontal="left" indent="2"/>
    </xf>
    <xf numFmtId="0" fontId="0" fillId="0" borderId="59" xfId="0" applyBorder="1" applyAlignment="1">
      <alignment horizontal="left" indent="2"/>
    </xf>
    <xf numFmtId="0" fontId="4" fillId="17" borderId="0" xfId="3" applyFont="1" applyFill="1" applyProtection="1">
      <protection hidden="1"/>
    </xf>
    <xf numFmtId="0" fontId="16" fillId="0" borderId="0" xfId="0" applyFont="1" applyFill="1"/>
    <xf numFmtId="0" fontId="16" fillId="0" borderId="0" xfId="0" applyFont="1"/>
    <xf numFmtId="0" fontId="17" fillId="24" borderId="0" xfId="0" applyFont="1" applyFill="1"/>
    <xf numFmtId="17" fontId="17" fillId="24" borderId="0" xfId="0" applyNumberFormat="1" applyFont="1" applyFill="1"/>
    <xf numFmtId="0" fontId="16" fillId="6" borderId="0" xfId="0" applyFont="1" applyFill="1"/>
    <xf numFmtId="0" fontId="16" fillId="16" borderId="0" xfId="0" applyFont="1" applyFill="1"/>
    <xf numFmtId="0" fontId="16" fillId="4" borderId="0" xfId="0" applyFont="1" applyFill="1"/>
    <xf numFmtId="0" fontId="16" fillId="18" borderId="0" xfId="0" applyFont="1" applyFill="1"/>
    <xf numFmtId="0" fontId="16" fillId="27" borderId="0" xfId="0" applyFont="1" applyFill="1"/>
    <xf numFmtId="0" fontId="16" fillId="8" borderId="0" xfId="0" applyFont="1" applyFill="1"/>
    <xf numFmtId="0" fontId="16" fillId="28" borderId="0" xfId="0" applyFont="1" applyFill="1"/>
    <xf numFmtId="0" fontId="16" fillId="29" borderId="0" xfId="0" applyFont="1" applyFill="1"/>
    <xf numFmtId="0" fontId="16" fillId="14" borderId="0" xfId="0" applyFont="1" applyFill="1"/>
    <xf numFmtId="0" fontId="16" fillId="23" borderId="0" xfId="0" applyFont="1" applyFill="1"/>
    <xf numFmtId="0" fontId="16" fillId="30" borderId="0" xfId="0" applyFont="1" applyFill="1"/>
    <xf numFmtId="0" fontId="16" fillId="5" borderId="0" xfId="0" applyFont="1" applyFill="1"/>
    <xf numFmtId="0" fontId="16" fillId="31" borderId="0" xfId="0" applyFont="1" applyFill="1"/>
    <xf numFmtId="0" fontId="16" fillId="32" borderId="0" xfId="0" applyFont="1" applyFill="1"/>
    <xf numFmtId="0" fontId="16" fillId="20" borderId="0" xfId="0" applyFont="1" applyFill="1"/>
    <xf numFmtId="0" fontId="16" fillId="33" borderId="0" xfId="0" applyFont="1" applyFill="1"/>
    <xf numFmtId="0" fontId="16" fillId="34" borderId="0" xfId="0" applyFont="1" applyFill="1"/>
    <xf numFmtId="0" fontId="4" fillId="5" borderId="0" xfId="3" applyFont="1" applyFill="1" applyAlignment="1" applyProtection="1">
      <alignment horizontal="center"/>
      <protection hidden="1"/>
    </xf>
    <xf numFmtId="0" fontId="16" fillId="35" borderId="0" xfId="0" applyFont="1" applyFill="1"/>
    <xf numFmtId="164" fontId="4" fillId="0" borderId="0" xfId="3" applyNumberFormat="1" applyFont="1" applyFill="1" applyProtection="1">
      <protection hidden="1"/>
    </xf>
    <xf numFmtId="164" fontId="4" fillId="17" borderId="0" xfId="5" applyNumberFormat="1" applyFont="1" applyFill="1" applyProtection="1">
      <protection hidden="1"/>
    </xf>
    <xf numFmtId="164" fontId="16" fillId="0" borderId="0" xfId="0" applyNumberFormat="1" applyFont="1"/>
    <xf numFmtId="164" fontId="16" fillId="0" borderId="0" xfId="0" applyNumberFormat="1" applyFont="1" applyFill="1"/>
    <xf numFmtId="0" fontId="18" fillId="32" borderId="0" xfId="0" applyFont="1" applyFill="1"/>
    <xf numFmtId="164" fontId="18" fillId="0" borderId="0" xfId="3" applyNumberFormat="1" applyFont="1" applyFill="1" applyProtection="1">
      <protection hidden="1"/>
    </xf>
    <xf numFmtId="164" fontId="18" fillId="0" borderId="0" xfId="0" applyNumberFormat="1" applyFont="1" applyFill="1"/>
    <xf numFmtId="164" fontId="18" fillId="0" borderId="0" xfId="0" applyNumberFormat="1" applyFont="1"/>
    <xf numFmtId="0" fontId="4" fillId="18" borderId="0" xfId="3" applyFill="1" applyProtection="1">
      <protection hidden="1"/>
    </xf>
    <xf numFmtId="0" fontId="4" fillId="17" borderId="0" xfId="3" applyFill="1" applyProtection="1">
      <protection hidden="1"/>
    </xf>
    <xf numFmtId="0" fontId="6" fillId="17" borderId="0" xfId="3" applyFont="1" applyFill="1" applyProtection="1">
      <protection hidden="1"/>
    </xf>
    <xf numFmtId="0" fontId="6" fillId="15" borderId="0" xfId="3" applyFont="1" applyFill="1" applyProtection="1">
      <protection hidden="1"/>
    </xf>
    <xf numFmtId="0" fontId="4" fillId="17" borderId="45" xfId="3" applyFill="1" applyBorder="1" applyProtection="1">
      <protection hidden="1"/>
    </xf>
    <xf numFmtId="0" fontId="4" fillId="17" borderId="46" xfId="3" applyFill="1" applyBorder="1" applyProtection="1">
      <protection hidden="1"/>
    </xf>
    <xf numFmtId="0" fontId="4" fillId="17" borderId="48" xfId="3" applyFill="1" applyBorder="1" applyProtection="1">
      <protection hidden="1"/>
    </xf>
    <xf numFmtId="0" fontId="4" fillId="17" borderId="50" xfId="3" applyFill="1" applyBorder="1" applyProtection="1">
      <protection hidden="1"/>
    </xf>
    <xf numFmtId="0" fontId="4" fillId="17" borderId="51" xfId="3" applyFill="1" applyBorder="1" applyProtection="1">
      <protection hidden="1"/>
    </xf>
    <xf numFmtId="0" fontId="5" fillId="17" borderId="0" xfId="3" applyFont="1" applyFill="1" applyBorder="1" applyProtection="1">
      <protection hidden="1"/>
    </xf>
    <xf numFmtId="0" fontId="5" fillId="16" borderId="3" xfId="3" applyFont="1" applyFill="1" applyBorder="1" applyAlignment="1" applyProtection="1">
      <alignment vertical="center"/>
      <protection hidden="1"/>
    </xf>
    <xf numFmtId="0" fontId="5" fillId="16" borderId="9" xfId="3" applyFont="1" applyFill="1" applyBorder="1" applyAlignment="1" applyProtection="1">
      <alignment vertical="center" wrapText="1"/>
      <protection hidden="1"/>
    </xf>
    <xf numFmtId="0" fontId="5" fillId="16" borderId="10" xfId="3" applyFont="1" applyFill="1" applyBorder="1" applyAlignment="1" applyProtection="1">
      <alignment vertical="center" wrapText="1"/>
      <protection hidden="1"/>
    </xf>
    <xf numFmtId="0" fontId="5" fillId="16" borderId="11" xfId="3" applyFont="1" applyFill="1" applyBorder="1" applyAlignment="1" applyProtection="1">
      <alignment vertical="center" wrapText="1"/>
      <protection hidden="1"/>
    </xf>
    <xf numFmtId="0" fontId="5" fillId="16" borderId="4" xfId="3" applyFont="1" applyFill="1" applyBorder="1" applyAlignment="1" applyProtection="1">
      <alignment vertical="center" wrapText="1"/>
      <protection hidden="1"/>
    </xf>
    <xf numFmtId="0" fontId="5" fillId="6" borderId="1" xfId="3" applyFont="1" applyFill="1" applyBorder="1" applyProtection="1">
      <protection hidden="1"/>
    </xf>
    <xf numFmtId="0" fontId="4" fillId="6" borderId="12" xfId="3" applyFill="1" applyBorder="1" applyProtection="1">
      <protection hidden="1"/>
    </xf>
    <xf numFmtId="0" fontId="4" fillId="6" borderId="13" xfId="3" applyFill="1" applyBorder="1" applyProtection="1">
      <protection hidden="1"/>
    </xf>
    <xf numFmtId="0" fontId="4" fillId="22" borderId="13" xfId="3" applyFill="1" applyBorder="1" applyProtection="1">
      <protection hidden="1"/>
    </xf>
    <xf numFmtId="0" fontId="4" fillId="6" borderId="14" xfId="3" applyFill="1" applyBorder="1" applyProtection="1">
      <protection hidden="1"/>
    </xf>
    <xf numFmtId="0" fontId="4" fillId="6" borderId="15" xfId="3" applyFill="1" applyBorder="1" applyProtection="1">
      <protection hidden="1"/>
    </xf>
    <xf numFmtId="0" fontId="4" fillId="0" borderId="5" xfId="3" applyFill="1" applyBorder="1" applyAlignment="1" applyProtection="1">
      <protection hidden="1"/>
    </xf>
    <xf numFmtId="164" fontId="0" fillId="0" borderId="16" xfId="4" applyNumberFormat="1" applyFont="1" applyFill="1" applyBorder="1" applyAlignment="1" applyProtection="1">
      <alignment wrapText="1"/>
      <protection hidden="1"/>
    </xf>
    <xf numFmtId="164" fontId="0" fillId="0" borderId="17" xfId="4" applyNumberFormat="1" applyFont="1" applyFill="1" applyBorder="1" applyAlignment="1" applyProtection="1">
      <alignment wrapText="1"/>
      <protection hidden="1"/>
    </xf>
    <xf numFmtId="164" fontId="0" fillId="0" borderId="18" xfId="4" applyNumberFormat="1" applyFont="1" applyFill="1" applyBorder="1" applyAlignment="1" applyProtection="1">
      <alignment wrapText="1"/>
      <protection hidden="1"/>
    </xf>
    <xf numFmtId="164" fontId="5" fillId="14" borderId="19" xfId="4" applyNumberFormat="1" applyFont="1" applyFill="1" applyBorder="1" applyAlignment="1" applyProtection="1">
      <alignment wrapText="1"/>
      <protection hidden="1"/>
    </xf>
    <xf numFmtId="164" fontId="0" fillId="0" borderId="20" xfId="4" applyNumberFormat="1" applyFont="1" applyBorder="1" applyAlignment="1" applyProtection="1">
      <alignment wrapText="1"/>
      <protection hidden="1"/>
    </xf>
    <xf numFmtId="164" fontId="0" fillId="0" borderId="21" xfId="4" applyNumberFormat="1" applyFont="1" applyBorder="1" applyAlignment="1" applyProtection="1">
      <alignment wrapText="1"/>
      <protection hidden="1"/>
    </xf>
    <xf numFmtId="164" fontId="0" fillId="0" borderId="22" xfId="4" applyNumberFormat="1" applyFont="1" applyBorder="1" applyAlignment="1" applyProtection="1">
      <alignment wrapText="1"/>
      <protection hidden="1"/>
    </xf>
    <xf numFmtId="0" fontId="5" fillId="0" borderId="5" xfId="3" applyFont="1" applyFill="1" applyBorder="1" applyAlignment="1" applyProtection="1">
      <protection hidden="1"/>
    </xf>
    <xf numFmtId="0" fontId="5" fillId="0" borderId="5" xfId="3" applyNumberFormat="1" applyFont="1" applyFill="1" applyBorder="1" applyAlignment="1" applyProtection="1">
      <protection hidden="1"/>
    </xf>
    <xf numFmtId="0" fontId="4" fillId="13" borderId="2" xfId="3" applyFill="1" applyBorder="1" applyAlignment="1" applyProtection="1">
      <protection hidden="1"/>
    </xf>
    <xf numFmtId="164" fontId="5" fillId="13" borderId="23" xfId="4" applyNumberFormat="1" applyFont="1" applyFill="1" applyBorder="1" applyAlignment="1" applyProtection="1">
      <alignment wrapText="1"/>
      <protection hidden="1"/>
    </xf>
    <xf numFmtId="164" fontId="5" fillId="13" borderId="24" xfId="4" applyNumberFormat="1" applyFont="1" applyFill="1" applyBorder="1" applyAlignment="1" applyProtection="1">
      <alignment wrapText="1"/>
      <protection hidden="1"/>
    </xf>
    <xf numFmtId="164" fontId="5" fillId="13" borderId="25" xfId="4" applyNumberFormat="1" applyFont="1" applyFill="1" applyBorder="1" applyAlignment="1" applyProtection="1">
      <alignment wrapText="1"/>
      <protection hidden="1"/>
    </xf>
    <xf numFmtId="164" fontId="5" fillId="14" borderId="26" xfId="4" applyNumberFormat="1" applyFont="1" applyFill="1" applyBorder="1" applyAlignment="1" applyProtection="1">
      <alignment wrapText="1"/>
      <protection hidden="1"/>
    </xf>
    <xf numFmtId="0" fontId="5" fillId="0" borderId="5" xfId="3" applyFont="1" applyBorder="1" applyAlignment="1" applyProtection="1">
      <protection hidden="1"/>
    </xf>
    <xf numFmtId="0" fontId="4" fillId="0" borderId="5" xfId="3" applyBorder="1" applyAlignment="1" applyProtection="1">
      <protection hidden="1"/>
    </xf>
    <xf numFmtId="0" fontId="4" fillId="14" borderId="7" xfId="3" applyFill="1" applyBorder="1" applyAlignment="1" applyProtection="1">
      <protection hidden="1"/>
    </xf>
    <xf numFmtId="164" fontId="5" fillId="14" borderId="27" xfId="4" applyNumberFormat="1" applyFont="1" applyFill="1" applyBorder="1" applyAlignment="1" applyProtection="1">
      <alignment wrapText="1"/>
      <protection hidden="1"/>
    </xf>
    <xf numFmtId="164" fontId="5" fillId="14" borderId="28" xfId="4" applyNumberFormat="1" applyFont="1" applyFill="1" applyBorder="1" applyAlignment="1" applyProtection="1">
      <alignment wrapText="1"/>
      <protection hidden="1"/>
    </xf>
    <xf numFmtId="164" fontId="5" fillId="14" borderId="29" xfId="4" applyNumberFormat="1" applyFont="1" applyFill="1" applyBorder="1" applyAlignment="1" applyProtection="1">
      <alignment wrapText="1"/>
      <protection hidden="1"/>
    </xf>
    <xf numFmtId="164" fontId="5" fillId="14" borderId="30" xfId="4" applyNumberFormat="1" applyFont="1" applyFill="1" applyBorder="1" applyAlignment="1" applyProtection="1">
      <alignment wrapText="1"/>
      <protection hidden="1"/>
    </xf>
    <xf numFmtId="0" fontId="5" fillId="6" borderId="1" xfId="3" applyFont="1" applyFill="1" applyBorder="1" applyAlignment="1" applyProtection="1">
      <protection hidden="1"/>
    </xf>
    <xf numFmtId="165" fontId="5" fillId="6" borderId="12" xfId="4" applyNumberFormat="1" applyFont="1" applyFill="1" applyBorder="1" applyAlignment="1" applyProtection="1">
      <alignment wrapText="1"/>
      <protection hidden="1"/>
    </xf>
    <xf numFmtId="165" fontId="5" fillId="6" borderId="13" xfId="4" applyNumberFormat="1" applyFont="1" applyFill="1" applyBorder="1" applyAlignment="1" applyProtection="1">
      <alignment wrapText="1"/>
      <protection hidden="1"/>
    </xf>
    <xf numFmtId="165" fontId="5" fillId="6" borderId="14" xfId="4" applyNumberFormat="1" applyFont="1" applyFill="1" applyBorder="1" applyAlignment="1" applyProtection="1">
      <alignment wrapText="1"/>
      <protection hidden="1"/>
    </xf>
    <xf numFmtId="165" fontId="5" fillId="6" borderId="15" xfId="4" applyNumberFormat="1" applyFont="1" applyFill="1" applyBorder="1" applyAlignment="1" applyProtection="1">
      <alignment wrapText="1"/>
      <protection hidden="1"/>
    </xf>
    <xf numFmtId="164" fontId="0" fillId="0" borderId="20" xfId="4" applyNumberFormat="1" applyFont="1" applyFill="1" applyBorder="1" applyAlignment="1" applyProtection="1">
      <alignment wrapText="1"/>
      <protection hidden="1"/>
    </xf>
    <xf numFmtId="164" fontId="0" fillId="0" borderId="21" xfId="4" applyNumberFormat="1" applyFont="1" applyFill="1" applyBorder="1" applyAlignment="1" applyProtection="1">
      <alignment wrapText="1"/>
      <protection hidden="1"/>
    </xf>
    <xf numFmtId="164" fontId="0" fillId="0" borderId="22" xfId="4" applyNumberFormat="1" applyFont="1" applyFill="1" applyBorder="1" applyAlignment="1" applyProtection="1">
      <alignment wrapText="1"/>
      <protection hidden="1"/>
    </xf>
    <xf numFmtId="0" fontId="4" fillId="0" borderId="5" xfId="3" applyBorder="1" applyAlignment="1" applyProtection="1">
      <alignment wrapText="1"/>
      <protection hidden="1"/>
    </xf>
    <xf numFmtId="164" fontId="0" fillId="0" borderId="20" xfId="4" applyNumberFormat="1" applyFont="1" applyBorder="1" applyAlignment="1" applyProtection="1">
      <alignment vertical="center" wrapText="1"/>
      <protection hidden="1"/>
    </xf>
    <xf numFmtId="164" fontId="0" fillId="0" borderId="21" xfId="4" applyNumberFormat="1" applyFont="1" applyBorder="1" applyAlignment="1" applyProtection="1">
      <alignment vertical="center" wrapText="1"/>
      <protection hidden="1"/>
    </xf>
    <xf numFmtId="164" fontId="0" fillId="0" borderId="22" xfId="4" applyNumberFormat="1" applyFont="1" applyBorder="1" applyAlignment="1" applyProtection="1">
      <alignment vertical="center" wrapText="1"/>
      <protection hidden="1"/>
    </xf>
    <xf numFmtId="164" fontId="5" fillId="14" borderId="19" xfId="4" applyNumberFormat="1" applyFont="1" applyFill="1" applyBorder="1" applyAlignment="1" applyProtection="1">
      <alignment vertical="center" wrapText="1"/>
      <protection hidden="1"/>
    </xf>
    <xf numFmtId="0" fontId="5" fillId="14" borderId="7" xfId="3" applyFont="1" applyFill="1" applyBorder="1" applyAlignment="1" applyProtection="1">
      <protection hidden="1"/>
    </xf>
    <xf numFmtId="0" fontId="4" fillId="12" borderId="5" xfId="3" applyFill="1" applyBorder="1" applyAlignment="1" applyProtection="1">
      <protection hidden="1"/>
    </xf>
    <xf numFmtId="164" fontId="5" fillId="12" borderId="20" xfId="4" applyNumberFormat="1" applyFont="1" applyFill="1" applyBorder="1" applyAlignment="1" applyProtection="1">
      <alignment wrapText="1"/>
      <protection hidden="1"/>
    </xf>
    <xf numFmtId="164" fontId="5" fillId="12" borderId="21" xfId="4" applyNumberFormat="1" applyFont="1" applyFill="1" applyBorder="1" applyAlignment="1" applyProtection="1">
      <alignment wrapText="1"/>
      <protection hidden="1"/>
    </xf>
    <xf numFmtId="164" fontId="5" fillId="12" borderId="22" xfId="4" applyNumberFormat="1" applyFont="1" applyFill="1" applyBorder="1" applyAlignment="1" applyProtection="1">
      <alignment wrapText="1"/>
      <protection hidden="1"/>
    </xf>
    <xf numFmtId="164" fontId="5" fillId="12" borderId="19" xfId="4" applyNumberFormat="1" applyFont="1" applyFill="1" applyBorder="1" applyAlignment="1" applyProtection="1">
      <alignment wrapText="1"/>
      <protection hidden="1"/>
    </xf>
    <xf numFmtId="0" fontId="5" fillId="12" borderId="6" xfId="3" applyFont="1" applyFill="1" applyBorder="1" applyProtection="1">
      <protection hidden="1"/>
    </xf>
    <xf numFmtId="164" fontId="5" fillId="12" borderId="31" xfId="4" applyNumberFormat="1" applyFont="1" applyFill="1" applyBorder="1" applyAlignment="1" applyProtection="1">
      <alignment wrapText="1"/>
      <protection hidden="1"/>
    </xf>
    <xf numFmtId="164" fontId="5" fillId="12" borderId="32" xfId="4" applyNumberFormat="1" applyFont="1" applyFill="1" applyBorder="1" applyAlignment="1" applyProtection="1">
      <alignment wrapText="1"/>
      <protection hidden="1"/>
    </xf>
    <xf numFmtId="164" fontId="5" fillId="12" borderId="33" xfId="4" applyNumberFormat="1" applyFont="1" applyFill="1" applyBorder="1" applyAlignment="1" applyProtection="1">
      <alignment wrapText="1"/>
      <protection hidden="1"/>
    </xf>
    <xf numFmtId="164" fontId="5" fillId="12" borderId="34" xfId="4" applyNumberFormat="1" applyFont="1" applyFill="1" applyBorder="1" applyAlignment="1" applyProtection="1">
      <alignment wrapText="1"/>
      <protection hidden="1"/>
    </xf>
    <xf numFmtId="164" fontId="0" fillId="0" borderId="35" xfId="4" applyNumberFormat="1" applyFont="1" applyBorder="1" applyAlignment="1" applyProtection="1">
      <alignment wrapText="1"/>
      <protection hidden="1"/>
    </xf>
    <xf numFmtId="164" fontId="0" fillId="0" borderId="36" xfId="4" applyNumberFormat="1" applyFont="1" applyBorder="1" applyAlignment="1" applyProtection="1">
      <alignment wrapText="1"/>
      <protection hidden="1"/>
    </xf>
    <xf numFmtId="164" fontId="0" fillId="0" borderId="37" xfId="4" applyNumberFormat="1" applyFont="1" applyBorder="1" applyAlignment="1" applyProtection="1">
      <alignment wrapText="1"/>
      <protection hidden="1"/>
    </xf>
    <xf numFmtId="0" fontId="5" fillId="17" borderId="0" xfId="3" applyFont="1" applyFill="1" applyProtection="1">
      <protection hidden="1"/>
    </xf>
    <xf numFmtId="0" fontId="4" fillId="21" borderId="38" xfId="3" applyFont="1" applyFill="1" applyBorder="1" applyAlignment="1" applyProtection="1">
      <alignment vertical="center"/>
      <protection hidden="1"/>
    </xf>
    <xf numFmtId="0" fontId="4" fillId="21" borderId="9" xfId="3" applyNumberFormat="1" applyFont="1" applyFill="1" applyBorder="1" applyAlignment="1" applyProtection="1">
      <alignment horizontal="center" wrapText="1"/>
      <protection hidden="1"/>
    </xf>
    <xf numFmtId="0" fontId="4" fillId="21" borderId="10" xfId="3" applyNumberFormat="1" applyFont="1" applyFill="1" applyBorder="1" applyAlignment="1" applyProtection="1">
      <alignment horizontal="center" wrapText="1"/>
      <protection hidden="1"/>
    </xf>
    <xf numFmtId="0" fontId="4" fillId="21" borderId="11" xfId="3" applyNumberFormat="1" applyFont="1" applyFill="1" applyBorder="1" applyAlignment="1" applyProtection="1">
      <alignment horizontal="center" wrapText="1"/>
      <protection hidden="1"/>
    </xf>
    <xf numFmtId="0" fontId="4" fillId="21" borderId="4" xfId="3" applyFont="1" applyFill="1" applyBorder="1" applyAlignment="1" applyProtection="1">
      <alignment horizontal="center" wrapText="1"/>
      <protection hidden="1"/>
    </xf>
    <xf numFmtId="0" fontId="4" fillId="22" borderId="12" xfId="3" applyFill="1" applyBorder="1" applyProtection="1">
      <protection hidden="1"/>
    </xf>
    <xf numFmtId="0" fontId="4" fillId="22" borderId="14" xfId="3" applyFill="1" applyBorder="1" applyProtection="1">
      <protection hidden="1"/>
    </xf>
    <xf numFmtId="0" fontId="4" fillId="22" borderId="15" xfId="3" applyFill="1" applyBorder="1" applyProtection="1">
      <protection hidden="1"/>
    </xf>
    <xf numFmtId="0" fontId="0" fillId="0" borderId="5" xfId="0" applyFill="1" applyBorder="1" applyAlignment="1" applyProtection="1">
      <protection hidden="1"/>
    </xf>
    <xf numFmtId="164" fontId="4" fillId="13" borderId="19" xfId="4" applyNumberFormat="1" applyFont="1" applyFill="1" applyBorder="1" applyAlignment="1" applyProtection="1">
      <alignment wrapText="1"/>
      <protection hidden="1"/>
    </xf>
    <xf numFmtId="0" fontId="4" fillId="0" borderId="0" xfId="3" applyFill="1" applyProtection="1">
      <protection hidden="1"/>
    </xf>
    <xf numFmtId="0" fontId="4" fillId="0" borderId="5" xfId="0" applyFont="1" applyFill="1" applyBorder="1" applyAlignment="1" applyProtection="1">
      <protection hidden="1"/>
    </xf>
    <xf numFmtId="0" fontId="4" fillId="0" borderId="19" xfId="3" applyFont="1" applyBorder="1" applyAlignment="1" applyProtection="1">
      <protection hidden="1"/>
    </xf>
    <xf numFmtId="0" fontId="0" fillId="13" borderId="2" xfId="0" applyFill="1" applyBorder="1" applyAlignment="1" applyProtection="1">
      <protection hidden="1"/>
    </xf>
    <xf numFmtId="164" fontId="4" fillId="13" borderId="23" xfId="4" applyNumberFormat="1" applyFont="1" applyFill="1" applyBorder="1" applyAlignment="1" applyProtection="1">
      <alignment wrapText="1"/>
      <protection hidden="1"/>
    </xf>
    <xf numFmtId="164" fontId="4" fillId="13" borderId="24" xfId="4" applyNumberFormat="1" applyFont="1" applyFill="1" applyBorder="1" applyAlignment="1" applyProtection="1">
      <alignment wrapText="1"/>
      <protection hidden="1"/>
    </xf>
    <xf numFmtId="164" fontId="4" fillId="13" borderId="25" xfId="4" applyNumberFormat="1" applyFont="1" applyFill="1" applyBorder="1" applyAlignment="1" applyProtection="1">
      <alignment wrapText="1"/>
      <protection hidden="1"/>
    </xf>
    <xf numFmtId="164" fontId="4" fillId="13" borderId="26" xfId="4" applyNumberFormat="1" applyFont="1" applyFill="1" applyBorder="1" applyAlignment="1" applyProtection="1">
      <alignment wrapText="1"/>
      <protection hidden="1"/>
    </xf>
    <xf numFmtId="0" fontId="4" fillId="0" borderId="5" xfId="0" applyFont="1" applyBorder="1" applyAlignment="1" applyProtection="1">
      <protection hidden="1"/>
    </xf>
    <xf numFmtId="0" fontId="0" fillId="0" borderId="5" xfId="0" applyBorder="1" applyAlignment="1" applyProtection="1">
      <protection hidden="1"/>
    </xf>
    <xf numFmtId="0" fontId="4" fillId="13" borderId="7" xfId="0" applyFont="1" applyFill="1" applyBorder="1" applyAlignment="1" applyProtection="1">
      <protection hidden="1"/>
    </xf>
    <xf numFmtId="164" fontId="4" fillId="13" borderId="27" xfId="4" applyNumberFormat="1" applyFont="1" applyFill="1" applyBorder="1" applyAlignment="1" applyProtection="1">
      <alignment wrapText="1"/>
      <protection hidden="1"/>
    </xf>
    <xf numFmtId="164" fontId="4" fillId="13" borderId="28" xfId="4" applyNumberFormat="1" applyFont="1" applyFill="1" applyBorder="1" applyAlignment="1" applyProtection="1">
      <alignment wrapText="1"/>
      <protection hidden="1"/>
    </xf>
    <xf numFmtId="164" fontId="4" fillId="13" borderId="29" xfId="4" applyNumberFormat="1" applyFont="1" applyFill="1" applyBorder="1" applyAlignment="1" applyProtection="1">
      <alignment wrapText="1"/>
      <protection hidden="1"/>
    </xf>
    <xf numFmtId="164" fontId="4" fillId="13" borderId="30" xfId="4" applyNumberFormat="1" applyFont="1" applyFill="1" applyBorder="1" applyAlignment="1" applyProtection="1">
      <alignment wrapText="1"/>
      <protection hidden="1"/>
    </xf>
    <xf numFmtId="0" fontId="4" fillId="22" borderId="1" xfId="0" applyFont="1" applyFill="1" applyBorder="1" applyAlignment="1" applyProtection="1">
      <protection hidden="1"/>
    </xf>
    <xf numFmtId="164" fontId="4" fillId="22" borderId="12" xfId="4" applyNumberFormat="1" applyFont="1" applyFill="1" applyBorder="1" applyAlignment="1" applyProtection="1">
      <alignment wrapText="1"/>
      <protection hidden="1"/>
    </xf>
    <xf numFmtId="164" fontId="4" fillId="22" borderId="13" xfId="4" applyNumberFormat="1" applyFont="1" applyFill="1" applyBorder="1" applyAlignment="1" applyProtection="1">
      <alignment wrapText="1"/>
      <protection hidden="1"/>
    </xf>
    <xf numFmtId="164" fontId="4" fillId="22" borderId="14" xfId="4" applyNumberFormat="1" applyFont="1" applyFill="1" applyBorder="1" applyAlignment="1" applyProtection="1">
      <alignment wrapText="1"/>
      <protection hidden="1"/>
    </xf>
    <xf numFmtId="164" fontId="4" fillId="22" borderId="15" xfId="4" applyNumberFormat="1" applyFont="1" applyFill="1" applyBorder="1" applyAlignment="1" applyProtection="1">
      <alignment wrapText="1"/>
      <protection hidden="1"/>
    </xf>
    <xf numFmtId="0" fontId="4" fillId="0" borderId="19" xfId="3" applyFont="1" applyFill="1" applyBorder="1" applyAlignment="1" applyProtection="1">
      <protection hidden="1"/>
    </xf>
    <xf numFmtId="0" fontId="0" fillId="0" borderId="5" xfId="0" applyBorder="1" applyAlignment="1" applyProtection="1">
      <alignment wrapText="1"/>
      <protection hidden="1"/>
    </xf>
    <xf numFmtId="164" fontId="4" fillId="13" borderId="19" xfId="4" applyNumberFormat="1" applyFont="1" applyFill="1" applyBorder="1" applyAlignment="1" applyProtection="1">
      <alignment vertical="center" wrapText="1"/>
      <protection hidden="1"/>
    </xf>
    <xf numFmtId="0" fontId="0" fillId="12" borderId="5" xfId="0" applyFill="1" applyBorder="1" applyAlignment="1" applyProtection="1">
      <protection hidden="1"/>
    </xf>
    <xf numFmtId="164" fontId="4" fillId="12" borderId="20" xfId="4" applyNumberFormat="1" applyFont="1" applyFill="1" applyBorder="1" applyAlignment="1" applyProtection="1">
      <alignment wrapText="1"/>
      <protection hidden="1"/>
    </xf>
    <xf numFmtId="164" fontId="4" fillId="12" borderId="21" xfId="4" applyNumberFormat="1" applyFont="1" applyFill="1" applyBorder="1" applyAlignment="1" applyProtection="1">
      <alignment wrapText="1"/>
      <protection hidden="1"/>
    </xf>
    <xf numFmtId="164" fontId="4" fillId="12" borderId="22" xfId="4" applyNumberFormat="1" applyFont="1" applyFill="1" applyBorder="1" applyAlignment="1" applyProtection="1">
      <alignment wrapText="1"/>
      <protection hidden="1"/>
    </xf>
    <xf numFmtId="164" fontId="4" fillId="12" borderId="19" xfId="4" applyNumberFormat="1" applyFont="1" applyFill="1" applyBorder="1" applyAlignment="1" applyProtection="1">
      <alignment wrapText="1"/>
      <protection hidden="1"/>
    </xf>
    <xf numFmtId="0" fontId="4" fillId="12" borderId="6" xfId="0" applyFont="1" applyFill="1" applyBorder="1" applyProtection="1">
      <protection hidden="1"/>
    </xf>
    <xf numFmtId="164" fontId="4" fillId="12" borderId="31" xfId="4" applyNumberFormat="1" applyFont="1" applyFill="1" applyBorder="1" applyAlignment="1" applyProtection="1">
      <alignment wrapText="1"/>
      <protection hidden="1"/>
    </xf>
    <xf numFmtId="164" fontId="4" fillId="12" borderId="32" xfId="4" applyNumberFormat="1" applyFont="1" applyFill="1" applyBorder="1" applyAlignment="1" applyProtection="1">
      <alignment wrapText="1"/>
      <protection hidden="1"/>
    </xf>
    <xf numFmtId="164" fontId="4" fillId="12" borderId="33" xfId="4" applyNumberFormat="1" applyFont="1" applyFill="1" applyBorder="1" applyAlignment="1" applyProtection="1">
      <alignment wrapText="1"/>
      <protection hidden="1"/>
    </xf>
    <xf numFmtId="164" fontId="4" fillId="12" borderId="34" xfId="4" applyNumberFormat="1" applyFont="1" applyFill="1" applyBorder="1" applyAlignment="1" applyProtection="1">
      <alignment wrapText="1"/>
      <protection hidden="1"/>
    </xf>
    <xf numFmtId="0" fontId="0" fillId="22" borderId="12" xfId="0" applyFont="1" applyFill="1" applyBorder="1" applyProtection="1">
      <protection hidden="1"/>
    </xf>
    <xf numFmtId="0" fontId="0" fillId="22" borderId="13" xfId="0" applyFont="1" applyFill="1" applyBorder="1" applyProtection="1">
      <protection hidden="1"/>
    </xf>
    <xf numFmtId="0" fontId="0" fillId="22" borderId="14" xfId="0" applyFont="1" applyFill="1" applyBorder="1" applyProtection="1">
      <protection hidden="1"/>
    </xf>
    <xf numFmtId="0" fontId="0" fillId="22" borderId="15" xfId="0" applyFont="1" applyFill="1" applyBorder="1" applyProtection="1">
      <protection hidden="1"/>
    </xf>
    <xf numFmtId="168" fontId="11" fillId="0" borderId="16" xfId="5" applyNumberFormat="1" applyFont="1" applyFill="1" applyBorder="1" applyAlignment="1" applyProtection="1">
      <alignment wrapText="1"/>
      <protection hidden="1"/>
    </xf>
    <xf numFmtId="168" fontId="11" fillId="0" borderId="17" xfId="5" applyNumberFormat="1" applyFont="1" applyFill="1" applyBorder="1" applyAlignment="1" applyProtection="1">
      <alignment wrapText="1"/>
      <protection hidden="1"/>
    </xf>
    <xf numFmtId="168" fontId="11" fillId="0" borderId="18" xfId="5" applyNumberFormat="1" applyFont="1" applyFill="1" applyBorder="1" applyAlignment="1" applyProtection="1">
      <alignment wrapText="1"/>
      <protection hidden="1"/>
    </xf>
    <xf numFmtId="168" fontId="10" fillId="12" borderId="19" xfId="5" applyNumberFormat="1" applyFont="1" applyFill="1" applyBorder="1" applyAlignment="1" applyProtection="1">
      <alignment wrapText="1"/>
      <protection hidden="1"/>
    </xf>
    <xf numFmtId="0" fontId="0" fillId="0" borderId="5" xfId="0" applyFont="1" applyFill="1" applyBorder="1" applyAlignment="1" applyProtection="1">
      <alignment horizontal="left" indent="2"/>
      <protection hidden="1"/>
    </xf>
    <xf numFmtId="168" fontId="11" fillId="0" borderId="20" xfId="5" applyNumberFormat="1" applyFont="1" applyBorder="1" applyAlignment="1" applyProtection="1">
      <alignment wrapText="1"/>
      <protection hidden="1"/>
    </xf>
    <xf numFmtId="168" fontId="11" fillId="0" borderId="21" xfId="5" applyNumberFormat="1" applyFont="1" applyBorder="1" applyAlignment="1" applyProtection="1">
      <alignment wrapText="1"/>
      <protection hidden="1"/>
    </xf>
    <xf numFmtId="168" fontId="11" fillId="0" borderId="22" xfId="5" applyNumberFormat="1" applyFont="1" applyBorder="1" applyAlignment="1" applyProtection="1">
      <alignment wrapText="1"/>
      <protection hidden="1"/>
    </xf>
    <xf numFmtId="0" fontId="0" fillId="0" borderId="5" xfId="0" applyFont="1" applyFill="1" applyBorder="1" applyAlignment="1" applyProtection="1">
      <protection hidden="1"/>
    </xf>
    <xf numFmtId="0" fontId="0" fillId="0" borderId="5" xfId="0" applyNumberFormat="1" applyFont="1" applyFill="1" applyBorder="1" applyAlignment="1" applyProtection="1">
      <protection hidden="1"/>
    </xf>
    <xf numFmtId="0" fontId="0" fillId="13" borderId="2" xfId="0" applyFont="1" applyFill="1" applyBorder="1" applyAlignment="1" applyProtection="1">
      <protection hidden="1"/>
    </xf>
    <xf numFmtId="168" fontId="10" fillId="13" borderId="23" xfId="5" applyNumberFormat="1" applyFont="1" applyFill="1" applyBorder="1" applyAlignment="1" applyProtection="1">
      <alignment wrapText="1"/>
      <protection hidden="1"/>
    </xf>
    <xf numFmtId="168" fontId="10" fillId="13" borderId="24" xfId="5" applyNumberFormat="1" applyFont="1" applyFill="1" applyBorder="1" applyAlignment="1" applyProtection="1">
      <alignment wrapText="1"/>
      <protection hidden="1"/>
    </xf>
    <xf numFmtId="168" fontId="10" fillId="13" borderId="25" xfId="5" applyNumberFormat="1" applyFont="1" applyFill="1" applyBorder="1" applyAlignment="1" applyProtection="1">
      <alignment wrapText="1"/>
      <protection hidden="1"/>
    </xf>
    <xf numFmtId="168" fontId="10" fillId="12" borderId="26" xfId="5" applyNumberFormat="1" applyFont="1" applyFill="1" applyBorder="1" applyAlignment="1" applyProtection="1">
      <alignment wrapText="1"/>
      <protection hidden="1"/>
    </xf>
    <xf numFmtId="0" fontId="10" fillId="0" borderId="5" xfId="0" applyFont="1" applyBorder="1" applyAlignment="1" applyProtection="1">
      <protection hidden="1"/>
    </xf>
    <xf numFmtId="0" fontId="0" fillId="0" borderId="5" xfId="0" applyFont="1" applyBorder="1" applyAlignment="1" applyProtection="1">
      <protection hidden="1"/>
    </xf>
    <xf numFmtId="0" fontId="0" fillId="12" borderId="7" xfId="0" applyFont="1" applyFill="1" applyBorder="1" applyAlignment="1" applyProtection="1">
      <protection hidden="1"/>
    </xf>
    <xf numFmtId="168" fontId="10" fillId="12" borderId="27" xfId="5" applyNumberFormat="1" applyFont="1" applyFill="1" applyBorder="1" applyAlignment="1" applyProtection="1">
      <alignment wrapText="1"/>
      <protection hidden="1"/>
    </xf>
    <xf numFmtId="168" fontId="10" fillId="12" borderId="28" xfId="5" applyNumberFormat="1" applyFont="1" applyFill="1" applyBorder="1" applyAlignment="1" applyProtection="1">
      <alignment wrapText="1"/>
      <protection hidden="1"/>
    </xf>
    <xf numFmtId="168" fontId="10" fillId="12" borderId="29" xfId="5" applyNumberFormat="1" applyFont="1" applyFill="1" applyBorder="1" applyAlignment="1" applyProtection="1">
      <alignment wrapText="1"/>
      <protection hidden="1"/>
    </xf>
    <xf numFmtId="168" fontId="10" fillId="12" borderId="30" xfId="5" applyNumberFormat="1" applyFont="1" applyFill="1" applyBorder="1" applyAlignment="1" applyProtection="1">
      <alignment wrapText="1"/>
      <protection hidden="1"/>
    </xf>
    <xf numFmtId="0" fontId="10" fillId="22" borderId="1" xfId="0" applyFont="1" applyFill="1" applyBorder="1" applyAlignment="1" applyProtection="1">
      <protection hidden="1"/>
    </xf>
    <xf numFmtId="168" fontId="10" fillId="22" borderId="12" xfId="5" applyNumberFormat="1" applyFont="1" applyFill="1" applyBorder="1" applyAlignment="1" applyProtection="1">
      <alignment wrapText="1"/>
      <protection hidden="1"/>
    </xf>
    <xf numFmtId="168" fontId="10" fillId="22" borderId="13" xfId="5" applyNumberFormat="1" applyFont="1" applyFill="1" applyBorder="1" applyAlignment="1" applyProtection="1">
      <alignment wrapText="1"/>
      <protection hidden="1"/>
    </xf>
    <xf numFmtId="168" fontId="10" fillId="22" borderId="14" xfId="5" applyNumberFormat="1" applyFont="1" applyFill="1" applyBorder="1" applyAlignment="1" applyProtection="1">
      <alignment wrapText="1"/>
      <protection hidden="1"/>
    </xf>
    <xf numFmtId="168" fontId="10" fillId="22" borderId="15" xfId="5" applyNumberFormat="1" applyFont="1" applyFill="1" applyBorder="1" applyAlignment="1" applyProtection="1">
      <alignment wrapText="1"/>
      <protection hidden="1"/>
    </xf>
    <xf numFmtId="168" fontId="11" fillId="0" borderId="20" xfId="5" applyNumberFormat="1" applyFont="1" applyFill="1" applyBorder="1" applyAlignment="1" applyProtection="1">
      <alignment wrapText="1"/>
      <protection hidden="1"/>
    </xf>
    <xf numFmtId="168" fontId="11" fillId="0" borderId="21" xfId="5" applyNumberFormat="1" applyFont="1" applyFill="1" applyBorder="1" applyAlignment="1" applyProtection="1">
      <alignment wrapText="1"/>
      <protection hidden="1"/>
    </xf>
    <xf numFmtId="168" fontId="11" fillId="0" borderId="22" xfId="5" applyNumberFormat="1" applyFont="1" applyFill="1" applyBorder="1" applyAlignment="1" applyProtection="1">
      <alignment wrapText="1"/>
      <protection hidden="1"/>
    </xf>
    <xf numFmtId="0" fontId="0" fillId="23" borderId="3" xfId="0" applyFont="1" applyFill="1" applyBorder="1" applyAlignment="1" applyProtection="1">
      <protection hidden="1"/>
    </xf>
    <xf numFmtId="168" fontId="10" fillId="23" borderId="9" xfId="5" applyNumberFormat="1" applyFont="1" applyFill="1" applyBorder="1" applyAlignment="1" applyProtection="1">
      <alignment wrapText="1"/>
      <protection hidden="1"/>
    </xf>
    <xf numFmtId="168" fontId="10" fillId="23" borderId="10" xfId="5" applyNumberFormat="1" applyFont="1" applyFill="1" applyBorder="1" applyAlignment="1" applyProtection="1">
      <alignment wrapText="1"/>
      <protection hidden="1"/>
    </xf>
    <xf numFmtId="168" fontId="10" fillId="23" borderId="11" xfId="5" applyNumberFormat="1" applyFont="1" applyFill="1" applyBorder="1" applyAlignment="1" applyProtection="1">
      <alignment wrapText="1"/>
      <protection hidden="1"/>
    </xf>
    <xf numFmtId="168" fontId="10" fillId="23" borderId="38" xfId="5" applyNumberFormat="1" applyFont="1" applyFill="1" applyBorder="1" applyAlignment="1" applyProtection="1">
      <alignment wrapText="1"/>
      <protection hidden="1"/>
    </xf>
    <xf numFmtId="0" fontId="0" fillId="17" borderId="0" xfId="0" applyFont="1" applyFill="1" applyProtection="1">
      <protection hidden="1"/>
    </xf>
    <xf numFmtId="168" fontId="0" fillId="17" borderId="0" xfId="0" applyNumberFormat="1" applyFont="1" applyFill="1" applyProtection="1">
      <protection hidden="1"/>
    </xf>
    <xf numFmtId="0" fontId="0" fillId="0" borderId="0" xfId="0" applyProtection="1">
      <protection hidden="1"/>
    </xf>
    <xf numFmtId="0" fontId="1" fillId="14" borderId="44" xfId="0" applyFont="1" applyFill="1" applyBorder="1" applyAlignment="1" applyProtection="1">
      <alignment horizontal="center"/>
      <protection hidden="1"/>
    </xf>
    <xf numFmtId="0" fontId="0" fillId="0" borderId="0" xfId="0" applyBorder="1" applyAlignment="1" applyProtection="1">
      <protection hidden="1"/>
    </xf>
    <xf numFmtId="0" fontId="1" fillId="3" borderId="44" xfId="0" applyFont="1" applyFill="1" applyBorder="1" applyProtection="1">
      <protection hidden="1"/>
    </xf>
    <xf numFmtId="0" fontId="0" fillId="2" borderId="53" xfId="0" applyFill="1" applyBorder="1" applyProtection="1">
      <protection hidden="1"/>
    </xf>
    <xf numFmtId="0" fontId="1" fillId="5" borderId="44" xfId="0" applyFont="1" applyFill="1" applyBorder="1" applyProtection="1">
      <protection hidden="1"/>
    </xf>
    <xf numFmtId="0" fontId="0" fillId="4" borderId="53" xfId="0" applyFill="1" applyBorder="1" applyProtection="1">
      <protection hidden="1"/>
    </xf>
    <xf numFmtId="0" fontId="1" fillId="7" borderId="44" xfId="0" applyFont="1" applyFill="1" applyBorder="1" applyProtection="1">
      <protection hidden="1"/>
    </xf>
    <xf numFmtId="0" fontId="0" fillId="6" borderId="54" xfId="0" applyFill="1" applyBorder="1" applyProtection="1">
      <protection hidden="1"/>
    </xf>
    <xf numFmtId="0" fontId="0" fillId="6" borderId="53" xfId="0" applyFill="1" applyBorder="1" applyProtection="1">
      <protection hidden="1"/>
    </xf>
    <xf numFmtId="0" fontId="1" fillId="9" borderId="44" xfId="0" applyFont="1" applyFill="1" applyBorder="1" applyProtection="1">
      <protection hidden="1"/>
    </xf>
    <xf numFmtId="0" fontId="0" fillId="8" borderId="55" xfId="0" applyFont="1" applyFill="1" applyBorder="1" applyProtection="1">
      <protection hidden="1"/>
    </xf>
    <xf numFmtId="0" fontId="9" fillId="8" borderId="54" xfId="0" applyFont="1" applyFill="1" applyBorder="1" applyAlignment="1" applyProtection="1">
      <alignment horizontal="left" indent="2"/>
      <protection hidden="1"/>
    </xf>
    <xf numFmtId="0" fontId="0" fillId="8" borderId="54" xfId="0" applyFont="1" applyFill="1" applyBorder="1" applyProtection="1">
      <protection hidden="1"/>
    </xf>
    <xf numFmtId="0" fontId="0" fillId="8" borderId="53" xfId="0" applyFont="1" applyFill="1" applyBorder="1" applyProtection="1">
      <protection hidden="1"/>
    </xf>
    <xf numFmtId="0" fontId="4" fillId="17" borderId="0" xfId="3" applyFont="1" applyFill="1" applyBorder="1" applyProtection="1">
      <protection hidden="1"/>
    </xf>
    <xf numFmtId="164" fontId="4" fillId="17" borderId="0" xfId="5" applyNumberFormat="1" applyFont="1" applyFill="1" applyBorder="1" applyAlignment="1" applyProtection="1">
      <alignment wrapText="1"/>
      <protection hidden="1"/>
    </xf>
    <xf numFmtId="164" fontId="16" fillId="17" borderId="0" xfId="5" applyNumberFormat="1" applyFont="1" applyFill="1" applyBorder="1" applyAlignment="1" applyProtection="1">
      <alignment wrapText="1"/>
      <protection hidden="1"/>
    </xf>
    <xf numFmtId="164" fontId="16" fillId="17" borderId="0" xfId="5" applyNumberFormat="1" applyFont="1" applyFill="1" applyBorder="1" applyAlignment="1" applyProtection="1">
      <alignment vertical="center" wrapText="1"/>
      <protection hidden="1"/>
    </xf>
    <xf numFmtId="164" fontId="4" fillId="17" borderId="0" xfId="5" applyNumberFormat="1" applyFont="1" applyFill="1" applyBorder="1" applyAlignment="1" applyProtection="1">
      <alignment vertical="center" wrapText="1"/>
      <protection hidden="1"/>
    </xf>
    <xf numFmtId="164" fontId="4" fillId="17" borderId="0" xfId="5" applyNumberFormat="1" applyFont="1" applyFill="1" applyBorder="1" applyProtection="1">
      <protection hidden="1"/>
    </xf>
    <xf numFmtId="164" fontId="6" fillId="18" borderId="0" xfId="3" applyNumberFormat="1" applyFont="1" applyFill="1" applyProtection="1">
      <protection hidden="1"/>
    </xf>
    <xf numFmtId="164" fontId="4" fillId="17" borderId="0" xfId="3" applyNumberFormat="1" applyFont="1" applyFill="1" applyProtection="1">
      <protection hidden="1"/>
    </xf>
    <xf numFmtId="164" fontId="16" fillId="17" borderId="0" xfId="0" applyNumberFormat="1" applyFont="1" applyFill="1"/>
    <xf numFmtId="0" fontId="18" fillId="31" borderId="0" xfId="0" applyFont="1" applyFill="1"/>
    <xf numFmtId="0" fontId="0" fillId="0" borderId="0" xfId="0" applyFont="1" applyFill="1" applyBorder="1" applyAlignment="1" applyProtection="1">
      <alignment horizontal="left"/>
    </xf>
    <xf numFmtId="0" fontId="16" fillId="65" borderId="0" xfId="0" applyFont="1" applyFill="1"/>
    <xf numFmtId="0" fontId="16" fillId="66" borderId="0" xfId="0" applyFont="1" applyFill="1"/>
    <xf numFmtId="0" fontId="16" fillId="67" borderId="0" xfId="0" applyFont="1" applyFill="1"/>
    <xf numFmtId="0" fontId="16" fillId="68" borderId="0" xfId="0" applyFont="1" applyFill="1"/>
    <xf numFmtId="0" fontId="4" fillId="32" borderId="0" xfId="0" applyFont="1" applyFill="1"/>
    <xf numFmtId="0" fontId="33" fillId="0" borderId="0" xfId="0" applyFont="1"/>
    <xf numFmtId="0" fontId="1" fillId="14" borderId="56" xfId="0" applyFont="1" applyFill="1" applyBorder="1" applyAlignment="1" applyProtection="1">
      <alignment horizontal="center"/>
      <protection hidden="1"/>
    </xf>
    <xf numFmtId="0" fontId="1" fillId="14" borderId="57" xfId="0" applyFont="1" applyFill="1" applyBorder="1" applyAlignment="1" applyProtection="1">
      <alignment horizontal="center"/>
      <protection hidden="1"/>
    </xf>
    <xf numFmtId="0" fontId="1" fillId="14" borderId="58" xfId="0" applyFont="1" applyFill="1" applyBorder="1" applyAlignment="1" applyProtection="1">
      <alignment horizontal="center"/>
      <protection hidden="1"/>
    </xf>
    <xf numFmtId="0" fontId="13" fillId="14" borderId="6" xfId="0" applyFont="1" applyFill="1" applyBorder="1" applyAlignment="1" applyProtection="1">
      <alignment horizontal="center"/>
      <protection hidden="1"/>
    </xf>
    <xf numFmtId="0" fontId="13" fillId="14" borderId="42" xfId="0" applyFont="1" applyFill="1" applyBorder="1" applyAlignment="1" applyProtection="1">
      <alignment horizontal="center"/>
      <protection hidden="1"/>
    </xf>
    <xf numFmtId="0" fontId="13" fillId="14" borderId="43" xfId="0" applyFont="1" applyFill="1" applyBorder="1" applyAlignment="1" applyProtection="1">
      <alignment horizontal="center"/>
      <protection hidden="1"/>
    </xf>
    <xf numFmtId="0" fontId="13" fillId="14" borderId="39" xfId="0" applyFont="1" applyFill="1" applyBorder="1" applyAlignment="1" applyProtection="1">
      <alignment horizontal="center"/>
      <protection hidden="1"/>
    </xf>
    <xf numFmtId="0" fontId="13" fillId="14" borderId="40" xfId="0" applyFont="1" applyFill="1" applyBorder="1" applyAlignment="1" applyProtection="1">
      <alignment horizontal="center"/>
      <protection hidden="1"/>
    </xf>
    <xf numFmtId="0" fontId="13" fillId="14" borderId="41" xfId="0" applyFont="1" applyFill="1" applyBorder="1" applyAlignment="1" applyProtection="1">
      <alignment horizontal="center"/>
      <protection hidden="1"/>
    </xf>
    <xf numFmtId="0" fontId="9" fillId="17" borderId="45" xfId="0" applyFont="1" applyFill="1" applyBorder="1" applyAlignment="1" applyProtection="1">
      <alignment horizontal="left" vertical="top" wrapText="1"/>
      <protection hidden="1"/>
    </xf>
    <xf numFmtId="0" fontId="9" fillId="17" borderId="46" xfId="0" applyFont="1" applyFill="1" applyBorder="1" applyAlignment="1" applyProtection="1">
      <alignment horizontal="left" vertical="top" wrapText="1"/>
      <protection hidden="1"/>
    </xf>
    <xf numFmtId="0" fontId="9" fillId="17" borderId="47" xfId="0" applyFont="1" applyFill="1" applyBorder="1" applyAlignment="1" applyProtection="1">
      <alignment horizontal="left" vertical="top" wrapText="1"/>
      <protection hidden="1"/>
    </xf>
    <xf numFmtId="0" fontId="9" fillId="17" borderId="48" xfId="0" applyFont="1" applyFill="1" applyBorder="1" applyAlignment="1" applyProtection="1">
      <alignment horizontal="left" vertical="top" wrapText="1"/>
      <protection hidden="1"/>
    </xf>
    <xf numFmtId="0" fontId="9" fillId="17" borderId="0" xfId="0" applyFont="1" applyFill="1" applyBorder="1" applyAlignment="1" applyProtection="1">
      <alignment horizontal="left" vertical="top" wrapText="1"/>
      <protection hidden="1"/>
    </xf>
    <xf numFmtId="0" fontId="9" fillId="17" borderId="49" xfId="0" applyFont="1" applyFill="1" applyBorder="1" applyAlignment="1" applyProtection="1">
      <alignment horizontal="left" vertical="top" wrapText="1"/>
      <protection hidden="1"/>
    </xf>
    <xf numFmtId="0" fontId="9" fillId="17" borderId="50" xfId="0" applyFont="1" applyFill="1" applyBorder="1" applyAlignment="1" applyProtection="1">
      <alignment horizontal="left" vertical="top" wrapText="1"/>
      <protection hidden="1"/>
    </xf>
    <xf numFmtId="0" fontId="9" fillId="17" borderId="51" xfId="0" applyFont="1" applyFill="1" applyBorder="1" applyAlignment="1" applyProtection="1">
      <alignment horizontal="left" vertical="top" wrapText="1"/>
      <protection hidden="1"/>
    </xf>
    <xf numFmtId="0" fontId="9" fillId="17" borderId="52" xfId="0" applyFont="1" applyFill="1" applyBorder="1" applyAlignment="1" applyProtection="1">
      <alignment horizontal="left" vertical="top" wrapText="1"/>
      <protection hidden="1"/>
    </xf>
    <xf numFmtId="0" fontId="12" fillId="21" borderId="3" xfId="0" applyFont="1" applyFill="1" applyBorder="1" applyAlignment="1" applyProtection="1">
      <alignment horizontal="center"/>
      <protection hidden="1"/>
    </xf>
    <xf numFmtId="0" fontId="12" fillId="21" borderId="8" xfId="0" applyFont="1" applyFill="1" applyBorder="1" applyAlignment="1" applyProtection="1">
      <alignment horizontal="center"/>
      <protection hidden="1"/>
    </xf>
    <xf numFmtId="0" fontId="12" fillId="21" borderId="4" xfId="0" applyFont="1" applyFill="1" applyBorder="1" applyAlignment="1" applyProtection="1">
      <alignment horizontal="center"/>
      <protection hidden="1"/>
    </xf>
    <xf numFmtId="0" fontId="6" fillId="21" borderId="3" xfId="3" applyFont="1" applyFill="1" applyBorder="1" applyAlignment="1" applyProtection="1">
      <alignment horizontal="center"/>
      <protection hidden="1"/>
    </xf>
    <xf numFmtId="0" fontId="6" fillId="21" borderId="8" xfId="3" applyFont="1" applyFill="1" applyBorder="1" applyAlignment="1" applyProtection="1">
      <alignment horizontal="center"/>
      <protection hidden="1"/>
    </xf>
    <xf numFmtId="0" fontId="6" fillId="21" borderId="4" xfId="3" applyFont="1" applyFill="1" applyBorder="1" applyAlignment="1" applyProtection="1">
      <alignment horizontal="center"/>
      <protection hidden="1"/>
    </xf>
    <xf numFmtId="0" fontId="6" fillId="16" borderId="3" xfId="3" applyFont="1" applyFill="1" applyBorder="1" applyAlignment="1" applyProtection="1">
      <alignment horizontal="center"/>
      <protection hidden="1"/>
    </xf>
    <xf numFmtId="0" fontId="6" fillId="16" borderId="8" xfId="3" applyFont="1" applyFill="1" applyBorder="1" applyAlignment="1" applyProtection="1">
      <alignment horizontal="center"/>
      <protection hidden="1"/>
    </xf>
    <xf numFmtId="0" fontId="6" fillId="16" borderId="4" xfId="3" applyFont="1" applyFill="1" applyBorder="1" applyAlignment="1" applyProtection="1">
      <alignment horizontal="center"/>
      <protection hidden="1"/>
    </xf>
  </cellXfs>
  <cellStyles count="635">
    <cellStyle name="20 % - Akzent1 2" xfId="498" xr:uid="{00000000-0005-0000-0000-000000000000}"/>
    <cellStyle name="20 % - Akzent1 3" xfId="512" xr:uid="{00000000-0005-0000-0000-000001000000}"/>
    <cellStyle name="20 % - Akzent1 4" xfId="526" xr:uid="{00000000-0005-0000-0000-000002000000}"/>
    <cellStyle name="20 % - Akzent1 5" xfId="540" xr:uid="{00000000-0005-0000-0000-000003000000}"/>
    <cellStyle name="20 % - Akzent1 6" xfId="555" xr:uid="{00000000-0005-0000-0000-000004000000}"/>
    <cellStyle name="20 % - Akzent1 7" xfId="569" xr:uid="{00000000-0005-0000-0000-000005000000}"/>
    <cellStyle name="20 % - Akzent1 8" xfId="583" xr:uid="{00000000-0005-0000-0000-000006000000}"/>
    <cellStyle name="20 % - Akzent2 2" xfId="500" xr:uid="{00000000-0005-0000-0000-000007000000}"/>
    <cellStyle name="20 % - Akzent2 3" xfId="514" xr:uid="{00000000-0005-0000-0000-000008000000}"/>
    <cellStyle name="20 % - Akzent2 4" xfId="528" xr:uid="{00000000-0005-0000-0000-000009000000}"/>
    <cellStyle name="20 % - Akzent2 5" xfId="542" xr:uid="{00000000-0005-0000-0000-00000A000000}"/>
    <cellStyle name="20 % - Akzent2 6" xfId="557" xr:uid="{00000000-0005-0000-0000-00000B000000}"/>
    <cellStyle name="20 % - Akzent2 7" xfId="571" xr:uid="{00000000-0005-0000-0000-00000C000000}"/>
    <cellStyle name="20 % - Akzent2 8" xfId="585" xr:uid="{00000000-0005-0000-0000-00000D000000}"/>
    <cellStyle name="20 % - Akzent3 2" xfId="502" xr:uid="{00000000-0005-0000-0000-00000E000000}"/>
    <cellStyle name="20 % - Akzent3 3" xfId="516" xr:uid="{00000000-0005-0000-0000-00000F000000}"/>
    <cellStyle name="20 % - Akzent3 4" xfId="530" xr:uid="{00000000-0005-0000-0000-000010000000}"/>
    <cellStyle name="20 % - Akzent3 5" xfId="544" xr:uid="{00000000-0005-0000-0000-000011000000}"/>
    <cellStyle name="20 % - Akzent3 6" xfId="559" xr:uid="{00000000-0005-0000-0000-000012000000}"/>
    <cellStyle name="20 % - Akzent3 7" xfId="573" xr:uid="{00000000-0005-0000-0000-000013000000}"/>
    <cellStyle name="20 % - Akzent3 8" xfId="587" xr:uid="{00000000-0005-0000-0000-000014000000}"/>
    <cellStyle name="20 % - Akzent4 2" xfId="504" xr:uid="{00000000-0005-0000-0000-000015000000}"/>
    <cellStyle name="20 % - Akzent4 3" xfId="518" xr:uid="{00000000-0005-0000-0000-000016000000}"/>
    <cellStyle name="20 % - Akzent4 4" xfId="532" xr:uid="{00000000-0005-0000-0000-000017000000}"/>
    <cellStyle name="20 % - Akzent4 5" xfId="546" xr:uid="{00000000-0005-0000-0000-000018000000}"/>
    <cellStyle name="20 % - Akzent4 6" xfId="561" xr:uid="{00000000-0005-0000-0000-000019000000}"/>
    <cellStyle name="20 % - Akzent4 7" xfId="575" xr:uid="{00000000-0005-0000-0000-00001A000000}"/>
    <cellStyle name="20 % - Akzent4 8" xfId="589" xr:uid="{00000000-0005-0000-0000-00001B000000}"/>
    <cellStyle name="20 % - Akzent5 2" xfId="506" xr:uid="{00000000-0005-0000-0000-00001C000000}"/>
    <cellStyle name="20 % - Akzent5 3" xfId="520" xr:uid="{00000000-0005-0000-0000-00001D000000}"/>
    <cellStyle name="20 % - Akzent5 4" xfId="534" xr:uid="{00000000-0005-0000-0000-00001E000000}"/>
    <cellStyle name="20 % - Akzent5 5" xfId="548" xr:uid="{00000000-0005-0000-0000-00001F000000}"/>
    <cellStyle name="20 % - Akzent5 6" xfId="563" xr:uid="{00000000-0005-0000-0000-000020000000}"/>
    <cellStyle name="20 % - Akzent5 7" xfId="577" xr:uid="{00000000-0005-0000-0000-000021000000}"/>
    <cellStyle name="20 % - Akzent5 8" xfId="591" xr:uid="{00000000-0005-0000-0000-000022000000}"/>
    <cellStyle name="20 % - Akzent6 2" xfId="508" xr:uid="{00000000-0005-0000-0000-000023000000}"/>
    <cellStyle name="20 % - Akzent6 3" xfId="522" xr:uid="{00000000-0005-0000-0000-000024000000}"/>
    <cellStyle name="20 % - Akzent6 4" xfId="536" xr:uid="{00000000-0005-0000-0000-000025000000}"/>
    <cellStyle name="20 % - Akzent6 5" xfId="550" xr:uid="{00000000-0005-0000-0000-000026000000}"/>
    <cellStyle name="20 % - Akzent6 6" xfId="565" xr:uid="{00000000-0005-0000-0000-000027000000}"/>
    <cellStyle name="20 % - Akzent6 7" xfId="579" xr:uid="{00000000-0005-0000-0000-000028000000}"/>
    <cellStyle name="20 % - Akzent6 8" xfId="593" xr:uid="{00000000-0005-0000-0000-000029000000}"/>
    <cellStyle name="20 % - Accent1" xfId="610" builtinId="30" customBuiltin="1"/>
    <cellStyle name="20 % - Accent1 2" xfId="43" xr:uid="{00000000-0005-0000-0000-00002A000000}"/>
    <cellStyle name="20 % - Accent1 2 2" xfId="44" xr:uid="{00000000-0005-0000-0000-00002B000000}"/>
    <cellStyle name="20 % - Accent1 2 2 2" xfId="45" xr:uid="{00000000-0005-0000-0000-00002C000000}"/>
    <cellStyle name="20 % - Accent1 2 2 2 2" xfId="46" xr:uid="{00000000-0005-0000-0000-00002D000000}"/>
    <cellStyle name="20 % - Accent1 2 2 3" xfId="47" xr:uid="{00000000-0005-0000-0000-00002E000000}"/>
    <cellStyle name="20 % - Accent1 2 2 4" xfId="48" xr:uid="{00000000-0005-0000-0000-00002F000000}"/>
    <cellStyle name="20 % - Accent1 2 3" xfId="49" xr:uid="{00000000-0005-0000-0000-000030000000}"/>
    <cellStyle name="20 % - Accent1 2 3 2" xfId="50" xr:uid="{00000000-0005-0000-0000-000031000000}"/>
    <cellStyle name="20 % - Accent1 2 4" xfId="51" xr:uid="{00000000-0005-0000-0000-000032000000}"/>
    <cellStyle name="20 % - Accent1 2 5" xfId="52" xr:uid="{00000000-0005-0000-0000-000033000000}"/>
    <cellStyle name="20 % - Accent1 3" xfId="53" xr:uid="{00000000-0005-0000-0000-000034000000}"/>
    <cellStyle name="20 % - Accent1 3 2" xfId="54" xr:uid="{00000000-0005-0000-0000-000035000000}"/>
    <cellStyle name="20 % - Accent1 3 2 2" xfId="55" xr:uid="{00000000-0005-0000-0000-000036000000}"/>
    <cellStyle name="20 % - Accent1 3 3" xfId="56" xr:uid="{00000000-0005-0000-0000-000037000000}"/>
    <cellStyle name="20 % - Accent1 3 4" xfId="57" xr:uid="{00000000-0005-0000-0000-000038000000}"/>
    <cellStyle name="20 % - Accent1 4" xfId="58" xr:uid="{00000000-0005-0000-0000-000039000000}"/>
    <cellStyle name="20 % - Accent1 4 2" xfId="59" xr:uid="{00000000-0005-0000-0000-00003A000000}"/>
    <cellStyle name="20 % - Accent1 5" xfId="60" xr:uid="{00000000-0005-0000-0000-00003B000000}"/>
    <cellStyle name="20 % - Accent1 6" xfId="61" xr:uid="{00000000-0005-0000-0000-00003C000000}"/>
    <cellStyle name="20 % - Accent1 7" xfId="484" xr:uid="{00000000-0005-0000-0000-00003D000000}"/>
    <cellStyle name="20 % - Accent2" xfId="613" builtinId="34" customBuiltin="1"/>
    <cellStyle name="20 % - Accent2 2" xfId="63" xr:uid="{00000000-0005-0000-0000-00003E000000}"/>
    <cellStyle name="20 % - Accent2 2 2" xfId="64" xr:uid="{00000000-0005-0000-0000-00003F000000}"/>
    <cellStyle name="20 % - Accent2 2 2 2" xfId="65" xr:uid="{00000000-0005-0000-0000-000040000000}"/>
    <cellStyle name="20 % - Accent2 2 2 2 2" xfId="66" xr:uid="{00000000-0005-0000-0000-000041000000}"/>
    <cellStyle name="20 % - Accent2 2 2 3" xfId="67" xr:uid="{00000000-0005-0000-0000-000042000000}"/>
    <cellStyle name="20 % - Accent2 2 2 4" xfId="68" xr:uid="{00000000-0005-0000-0000-000043000000}"/>
    <cellStyle name="20 % - Accent2 2 3" xfId="69" xr:uid="{00000000-0005-0000-0000-000044000000}"/>
    <cellStyle name="20 % - Accent2 2 3 2" xfId="70" xr:uid="{00000000-0005-0000-0000-000045000000}"/>
    <cellStyle name="20 % - Accent2 2 4" xfId="71" xr:uid="{00000000-0005-0000-0000-000046000000}"/>
    <cellStyle name="20 % - Accent2 2 5" xfId="72" xr:uid="{00000000-0005-0000-0000-000047000000}"/>
    <cellStyle name="20 % - Accent2 3" xfId="73" xr:uid="{00000000-0005-0000-0000-000048000000}"/>
    <cellStyle name="20 % - Accent2 3 2" xfId="74" xr:uid="{00000000-0005-0000-0000-000049000000}"/>
    <cellStyle name="20 % - Accent2 3 2 2" xfId="75" xr:uid="{00000000-0005-0000-0000-00004A000000}"/>
    <cellStyle name="20 % - Accent2 3 3" xfId="76" xr:uid="{00000000-0005-0000-0000-00004B000000}"/>
    <cellStyle name="20 % - Accent2 3 4" xfId="77" xr:uid="{00000000-0005-0000-0000-00004C000000}"/>
    <cellStyle name="20 % - Accent2 4" xfId="78" xr:uid="{00000000-0005-0000-0000-00004D000000}"/>
    <cellStyle name="20 % - Accent2 4 2" xfId="79" xr:uid="{00000000-0005-0000-0000-00004E000000}"/>
    <cellStyle name="20 % - Accent2 5" xfId="80" xr:uid="{00000000-0005-0000-0000-00004F000000}"/>
    <cellStyle name="20 % - Accent2 6" xfId="81" xr:uid="{00000000-0005-0000-0000-000050000000}"/>
    <cellStyle name="20 % - Accent2 7" xfId="486" xr:uid="{00000000-0005-0000-0000-000051000000}"/>
    <cellStyle name="20 % - Accent3" xfId="616" builtinId="38" customBuiltin="1"/>
    <cellStyle name="20 % - Accent3 2" xfId="83" xr:uid="{00000000-0005-0000-0000-000052000000}"/>
    <cellStyle name="20 % - Accent3 2 2" xfId="84" xr:uid="{00000000-0005-0000-0000-000053000000}"/>
    <cellStyle name="20 % - Accent3 2 2 2" xfId="85" xr:uid="{00000000-0005-0000-0000-000054000000}"/>
    <cellStyle name="20 % - Accent3 2 2 2 2" xfId="86" xr:uid="{00000000-0005-0000-0000-000055000000}"/>
    <cellStyle name="20 % - Accent3 2 2 3" xfId="87" xr:uid="{00000000-0005-0000-0000-000056000000}"/>
    <cellStyle name="20 % - Accent3 2 2 4" xfId="88" xr:uid="{00000000-0005-0000-0000-000057000000}"/>
    <cellStyle name="20 % - Accent3 2 3" xfId="89" xr:uid="{00000000-0005-0000-0000-000058000000}"/>
    <cellStyle name="20 % - Accent3 2 3 2" xfId="90" xr:uid="{00000000-0005-0000-0000-000059000000}"/>
    <cellStyle name="20 % - Accent3 2 4" xfId="91" xr:uid="{00000000-0005-0000-0000-00005A000000}"/>
    <cellStyle name="20 % - Accent3 2 5" xfId="92" xr:uid="{00000000-0005-0000-0000-00005B000000}"/>
    <cellStyle name="20 % - Accent3 3" xfId="93" xr:uid="{00000000-0005-0000-0000-00005C000000}"/>
    <cellStyle name="20 % - Accent3 3 2" xfId="94" xr:uid="{00000000-0005-0000-0000-00005D000000}"/>
    <cellStyle name="20 % - Accent3 3 2 2" xfId="95" xr:uid="{00000000-0005-0000-0000-00005E000000}"/>
    <cellStyle name="20 % - Accent3 3 3" xfId="96" xr:uid="{00000000-0005-0000-0000-00005F000000}"/>
    <cellStyle name="20 % - Accent3 3 4" xfId="97" xr:uid="{00000000-0005-0000-0000-000060000000}"/>
    <cellStyle name="20 % - Accent3 4" xfId="98" xr:uid="{00000000-0005-0000-0000-000061000000}"/>
    <cellStyle name="20 % - Accent3 4 2" xfId="99" xr:uid="{00000000-0005-0000-0000-000062000000}"/>
    <cellStyle name="20 % - Accent3 5" xfId="100" xr:uid="{00000000-0005-0000-0000-000063000000}"/>
    <cellStyle name="20 % - Accent3 6" xfId="101" xr:uid="{00000000-0005-0000-0000-000064000000}"/>
    <cellStyle name="20 % - Accent3 7" xfId="488" xr:uid="{00000000-0005-0000-0000-000065000000}"/>
    <cellStyle name="20 % - Accent4" xfId="619" builtinId="42" customBuiltin="1"/>
    <cellStyle name="20 % - Accent4 2" xfId="103" xr:uid="{00000000-0005-0000-0000-000066000000}"/>
    <cellStyle name="20 % - Accent4 2 2" xfId="104" xr:uid="{00000000-0005-0000-0000-000067000000}"/>
    <cellStyle name="20 % - Accent4 2 2 2" xfId="105" xr:uid="{00000000-0005-0000-0000-000068000000}"/>
    <cellStyle name="20 % - Accent4 2 2 2 2" xfId="106" xr:uid="{00000000-0005-0000-0000-000069000000}"/>
    <cellStyle name="20 % - Accent4 2 2 3" xfId="107" xr:uid="{00000000-0005-0000-0000-00006A000000}"/>
    <cellStyle name="20 % - Accent4 2 2 4" xfId="108" xr:uid="{00000000-0005-0000-0000-00006B000000}"/>
    <cellStyle name="20 % - Accent4 2 3" xfId="109" xr:uid="{00000000-0005-0000-0000-00006C000000}"/>
    <cellStyle name="20 % - Accent4 2 3 2" xfId="110" xr:uid="{00000000-0005-0000-0000-00006D000000}"/>
    <cellStyle name="20 % - Accent4 2 4" xfId="111" xr:uid="{00000000-0005-0000-0000-00006E000000}"/>
    <cellStyle name="20 % - Accent4 2 5" xfId="112" xr:uid="{00000000-0005-0000-0000-00006F000000}"/>
    <cellStyle name="20 % - Accent4 3" xfId="113" xr:uid="{00000000-0005-0000-0000-000070000000}"/>
    <cellStyle name="20 % - Accent4 3 2" xfId="114" xr:uid="{00000000-0005-0000-0000-000071000000}"/>
    <cellStyle name="20 % - Accent4 3 2 2" xfId="115" xr:uid="{00000000-0005-0000-0000-000072000000}"/>
    <cellStyle name="20 % - Accent4 3 3" xfId="116" xr:uid="{00000000-0005-0000-0000-000073000000}"/>
    <cellStyle name="20 % - Accent4 3 4" xfId="117" xr:uid="{00000000-0005-0000-0000-000074000000}"/>
    <cellStyle name="20 % - Accent4 4" xfId="118" xr:uid="{00000000-0005-0000-0000-000075000000}"/>
    <cellStyle name="20 % - Accent4 4 2" xfId="119" xr:uid="{00000000-0005-0000-0000-000076000000}"/>
    <cellStyle name="20 % - Accent4 5" xfId="120" xr:uid="{00000000-0005-0000-0000-000077000000}"/>
    <cellStyle name="20 % - Accent4 6" xfId="121" xr:uid="{00000000-0005-0000-0000-000078000000}"/>
    <cellStyle name="20 % - Accent4 7" xfId="490" xr:uid="{00000000-0005-0000-0000-000079000000}"/>
    <cellStyle name="20 % - Accent5" xfId="622" builtinId="46" customBuiltin="1"/>
    <cellStyle name="20 % - Accent5 2" xfId="123" xr:uid="{00000000-0005-0000-0000-00007A000000}"/>
    <cellStyle name="20 % - Accent5 2 2" xfId="124" xr:uid="{00000000-0005-0000-0000-00007B000000}"/>
    <cellStyle name="20 % - Accent5 2 2 2" xfId="125" xr:uid="{00000000-0005-0000-0000-00007C000000}"/>
    <cellStyle name="20 % - Accent5 2 2 2 2" xfId="126" xr:uid="{00000000-0005-0000-0000-00007D000000}"/>
    <cellStyle name="20 % - Accent5 2 2 3" xfId="127" xr:uid="{00000000-0005-0000-0000-00007E000000}"/>
    <cellStyle name="20 % - Accent5 2 2 4" xfId="128" xr:uid="{00000000-0005-0000-0000-00007F000000}"/>
    <cellStyle name="20 % - Accent5 2 3" xfId="129" xr:uid="{00000000-0005-0000-0000-000080000000}"/>
    <cellStyle name="20 % - Accent5 2 3 2" xfId="130" xr:uid="{00000000-0005-0000-0000-000081000000}"/>
    <cellStyle name="20 % - Accent5 2 4" xfId="131" xr:uid="{00000000-0005-0000-0000-000082000000}"/>
    <cellStyle name="20 % - Accent5 2 5" xfId="132" xr:uid="{00000000-0005-0000-0000-000083000000}"/>
    <cellStyle name="20 % - Accent5 3" xfId="133" xr:uid="{00000000-0005-0000-0000-000084000000}"/>
    <cellStyle name="20 % - Accent5 3 2" xfId="134" xr:uid="{00000000-0005-0000-0000-000085000000}"/>
    <cellStyle name="20 % - Accent5 3 2 2" xfId="135" xr:uid="{00000000-0005-0000-0000-000086000000}"/>
    <cellStyle name="20 % - Accent5 3 3" xfId="136" xr:uid="{00000000-0005-0000-0000-000087000000}"/>
    <cellStyle name="20 % - Accent5 3 4" xfId="137" xr:uid="{00000000-0005-0000-0000-000088000000}"/>
    <cellStyle name="20 % - Accent5 4" xfId="138" xr:uid="{00000000-0005-0000-0000-000089000000}"/>
    <cellStyle name="20 % - Accent5 4 2" xfId="139" xr:uid="{00000000-0005-0000-0000-00008A000000}"/>
    <cellStyle name="20 % - Accent5 5" xfId="140" xr:uid="{00000000-0005-0000-0000-00008B000000}"/>
    <cellStyle name="20 % - Accent5 6" xfId="141" xr:uid="{00000000-0005-0000-0000-00008C000000}"/>
    <cellStyle name="20 % - Accent5 7" xfId="492" xr:uid="{00000000-0005-0000-0000-00008D000000}"/>
    <cellStyle name="20 % - Accent6" xfId="625" builtinId="50" customBuiltin="1"/>
    <cellStyle name="20 % - Accent6 2" xfId="143" xr:uid="{00000000-0005-0000-0000-00008E000000}"/>
    <cellStyle name="20 % - Accent6 2 2" xfId="144" xr:uid="{00000000-0005-0000-0000-00008F000000}"/>
    <cellStyle name="20 % - Accent6 2 2 2" xfId="145" xr:uid="{00000000-0005-0000-0000-000090000000}"/>
    <cellStyle name="20 % - Accent6 2 2 2 2" xfId="146" xr:uid="{00000000-0005-0000-0000-000091000000}"/>
    <cellStyle name="20 % - Accent6 2 2 3" xfId="147" xr:uid="{00000000-0005-0000-0000-000092000000}"/>
    <cellStyle name="20 % - Accent6 2 2 4" xfId="148" xr:uid="{00000000-0005-0000-0000-000093000000}"/>
    <cellStyle name="20 % - Accent6 2 3" xfId="149" xr:uid="{00000000-0005-0000-0000-000094000000}"/>
    <cellStyle name="20 % - Accent6 2 3 2" xfId="150" xr:uid="{00000000-0005-0000-0000-000095000000}"/>
    <cellStyle name="20 % - Accent6 2 4" xfId="151" xr:uid="{00000000-0005-0000-0000-000096000000}"/>
    <cellStyle name="20 % - Accent6 2 5" xfId="152" xr:uid="{00000000-0005-0000-0000-000097000000}"/>
    <cellStyle name="20 % - Accent6 3" xfId="153" xr:uid="{00000000-0005-0000-0000-000098000000}"/>
    <cellStyle name="20 % - Accent6 3 2" xfId="154" xr:uid="{00000000-0005-0000-0000-000099000000}"/>
    <cellStyle name="20 % - Accent6 3 2 2" xfId="155" xr:uid="{00000000-0005-0000-0000-00009A000000}"/>
    <cellStyle name="20 % - Accent6 3 3" xfId="156" xr:uid="{00000000-0005-0000-0000-00009B000000}"/>
    <cellStyle name="20 % - Accent6 3 4" xfId="157" xr:uid="{00000000-0005-0000-0000-00009C000000}"/>
    <cellStyle name="20 % - Accent6 4" xfId="158" xr:uid="{00000000-0005-0000-0000-00009D000000}"/>
    <cellStyle name="20 % - Accent6 4 2" xfId="159" xr:uid="{00000000-0005-0000-0000-00009E000000}"/>
    <cellStyle name="20 % - Accent6 5" xfId="160" xr:uid="{00000000-0005-0000-0000-00009F000000}"/>
    <cellStyle name="20 % - Accent6 6" xfId="161" xr:uid="{00000000-0005-0000-0000-0000A0000000}"/>
    <cellStyle name="20 % - Accent6 7" xfId="494" xr:uid="{00000000-0005-0000-0000-0000A1000000}"/>
    <cellStyle name="20% - Accent1 2" xfId="42" xr:uid="{00000000-0005-0000-0000-0000A3000000}"/>
    <cellStyle name="20% - Accent2 2" xfId="62" xr:uid="{00000000-0005-0000-0000-0000A5000000}"/>
    <cellStyle name="20% - Accent3 2" xfId="82" xr:uid="{00000000-0005-0000-0000-0000A7000000}"/>
    <cellStyle name="20% - Accent4 2" xfId="102" xr:uid="{00000000-0005-0000-0000-0000A9000000}"/>
    <cellStyle name="20% - Accent5 2" xfId="122" xr:uid="{00000000-0005-0000-0000-0000AB000000}"/>
    <cellStyle name="20% - Accent6 2" xfId="142" xr:uid="{00000000-0005-0000-0000-0000AD000000}"/>
    <cellStyle name="40 % - Akzent1 2" xfId="499" xr:uid="{00000000-0005-0000-0000-0000AE000000}"/>
    <cellStyle name="40 % - Akzent1 3" xfId="513" xr:uid="{00000000-0005-0000-0000-0000AF000000}"/>
    <cellStyle name="40 % - Akzent1 4" xfId="527" xr:uid="{00000000-0005-0000-0000-0000B0000000}"/>
    <cellStyle name="40 % - Akzent1 5" xfId="541" xr:uid="{00000000-0005-0000-0000-0000B1000000}"/>
    <cellStyle name="40 % - Akzent1 6" xfId="556" xr:uid="{00000000-0005-0000-0000-0000B2000000}"/>
    <cellStyle name="40 % - Akzent1 7" xfId="570" xr:uid="{00000000-0005-0000-0000-0000B3000000}"/>
    <cellStyle name="40 % - Akzent1 8" xfId="584" xr:uid="{00000000-0005-0000-0000-0000B4000000}"/>
    <cellStyle name="40 % - Akzent2 2" xfId="501" xr:uid="{00000000-0005-0000-0000-0000B5000000}"/>
    <cellStyle name="40 % - Akzent2 3" xfId="515" xr:uid="{00000000-0005-0000-0000-0000B6000000}"/>
    <cellStyle name="40 % - Akzent2 4" xfId="529" xr:uid="{00000000-0005-0000-0000-0000B7000000}"/>
    <cellStyle name="40 % - Akzent2 5" xfId="543" xr:uid="{00000000-0005-0000-0000-0000B8000000}"/>
    <cellStyle name="40 % - Akzent2 6" xfId="558" xr:uid="{00000000-0005-0000-0000-0000B9000000}"/>
    <cellStyle name="40 % - Akzent2 7" xfId="572" xr:uid="{00000000-0005-0000-0000-0000BA000000}"/>
    <cellStyle name="40 % - Akzent2 8" xfId="586" xr:uid="{00000000-0005-0000-0000-0000BB000000}"/>
    <cellStyle name="40 % - Akzent3 2" xfId="503" xr:uid="{00000000-0005-0000-0000-0000BC000000}"/>
    <cellStyle name="40 % - Akzent3 3" xfId="517" xr:uid="{00000000-0005-0000-0000-0000BD000000}"/>
    <cellStyle name="40 % - Akzent3 4" xfId="531" xr:uid="{00000000-0005-0000-0000-0000BE000000}"/>
    <cellStyle name="40 % - Akzent3 5" xfId="545" xr:uid="{00000000-0005-0000-0000-0000BF000000}"/>
    <cellStyle name="40 % - Akzent3 6" xfId="560" xr:uid="{00000000-0005-0000-0000-0000C0000000}"/>
    <cellStyle name="40 % - Akzent3 7" xfId="574" xr:uid="{00000000-0005-0000-0000-0000C1000000}"/>
    <cellStyle name="40 % - Akzent3 8" xfId="588" xr:uid="{00000000-0005-0000-0000-0000C2000000}"/>
    <cellStyle name="40 % - Akzent4 2" xfId="505" xr:uid="{00000000-0005-0000-0000-0000C3000000}"/>
    <cellStyle name="40 % - Akzent4 3" xfId="519" xr:uid="{00000000-0005-0000-0000-0000C4000000}"/>
    <cellStyle name="40 % - Akzent4 4" xfId="533" xr:uid="{00000000-0005-0000-0000-0000C5000000}"/>
    <cellStyle name="40 % - Akzent4 5" xfId="547" xr:uid="{00000000-0005-0000-0000-0000C6000000}"/>
    <cellStyle name="40 % - Akzent4 6" xfId="562" xr:uid="{00000000-0005-0000-0000-0000C7000000}"/>
    <cellStyle name="40 % - Akzent4 7" xfId="576" xr:uid="{00000000-0005-0000-0000-0000C8000000}"/>
    <cellStyle name="40 % - Akzent4 8" xfId="590" xr:uid="{00000000-0005-0000-0000-0000C9000000}"/>
    <cellStyle name="40 % - Akzent5 2" xfId="507" xr:uid="{00000000-0005-0000-0000-0000CA000000}"/>
    <cellStyle name="40 % - Akzent5 3" xfId="521" xr:uid="{00000000-0005-0000-0000-0000CB000000}"/>
    <cellStyle name="40 % - Akzent5 4" xfId="535" xr:uid="{00000000-0005-0000-0000-0000CC000000}"/>
    <cellStyle name="40 % - Akzent5 5" xfId="549" xr:uid="{00000000-0005-0000-0000-0000CD000000}"/>
    <cellStyle name="40 % - Akzent5 6" xfId="564" xr:uid="{00000000-0005-0000-0000-0000CE000000}"/>
    <cellStyle name="40 % - Akzent5 7" xfId="578" xr:uid="{00000000-0005-0000-0000-0000CF000000}"/>
    <cellStyle name="40 % - Akzent5 8" xfId="592" xr:uid="{00000000-0005-0000-0000-0000D0000000}"/>
    <cellStyle name="40 % - Akzent6 2" xfId="509" xr:uid="{00000000-0005-0000-0000-0000D1000000}"/>
    <cellStyle name="40 % - Akzent6 3" xfId="523" xr:uid="{00000000-0005-0000-0000-0000D2000000}"/>
    <cellStyle name="40 % - Akzent6 4" xfId="537" xr:uid="{00000000-0005-0000-0000-0000D3000000}"/>
    <cellStyle name="40 % - Akzent6 5" xfId="551" xr:uid="{00000000-0005-0000-0000-0000D4000000}"/>
    <cellStyle name="40 % - Akzent6 6" xfId="566" xr:uid="{00000000-0005-0000-0000-0000D5000000}"/>
    <cellStyle name="40 % - Akzent6 7" xfId="580" xr:uid="{00000000-0005-0000-0000-0000D6000000}"/>
    <cellStyle name="40 % - Akzent6 8" xfId="594" xr:uid="{00000000-0005-0000-0000-0000D7000000}"/>
    <cellStyle name="40 % - Accent1" xfId="611" builtinId="31" customBuiltin="1"/>
    <cellStyle name="40 % - Accent1 2" xfId="163" xr:uid="{00000000-0005-0000-0000-0000D8000000}"/>
    <cellStyle name="40 % - Accent1 2 2" xfId="164" xr:uid="{00000000-0005-0000-0000-0000D9000000}"/>
    <cellStyle name="40 % - Accent1 2 2 2" xfId="165" xr:uid="{00000000-0005-0000-0000-0000DA000000}"/>
    <cellStyle name="40 % - Accent1 2 2 2 2" xfId="166" xr:uid="{00000000-0005-0000-0000-0000DB000000}"/>
    <cellStyle name="40 % - Accent1 2 2 3" xfId="167" xr:uid="{00000000-0005-0000-0000-0000DC000000}"/>
    <cellStyle name="40 % - Accent1 2 2 4" xfId="168" xr:uid="{00000000-0005-0000-0000-0000DD000000}"/>
    <cellStyle name="40 % - Accent1 2 3" xfId="169" xr:uid="{00000000-0005-0000-0000-0000DE000000}"/>
    <cellStyle name="40 % - Accent1 2 3 2" xfId="170" xr:uid="{00000000-0005-0000-0000-0000DF000000}"/>
    <cellStyle name="40 % - Accent1 2 4" xfId="171" xr:uid="{00000000-0005-0000-0000-0000E0000000}"/>
    <cellStyle name="40 % - Accent1 2 5" xfId="172" xr:uid="{00000000-0005-0000-0000-0000E1000000}"/>
    <cellStyle name="40 % - Accent1 3" xfId="173" xr:uid="{00000000-0005-0000-0000-0000E2000000}"/>
    <cellStyle name="40 % - Accent1 3 2" xfId="174" xr:uid="{00000000-0005-0000-0000-0000E3000000}"/>
    <cellStyle name="40 % - Accent1 3 2 2" xfId="175" xr:uid="{00000000-0005-0000-0000-0000E4000000}"/>
    <cellStyle name="40 % - Accent1 3 3" xfId="176" xr:uid="{00000000-0005-0000-0000-0000E5000000}"/>
    <cellStyle name="40 % - Accent1 3 4" xfId="177" xr:uid="{00000000-0005-0000-0000-0000E6000000}"/>
    <cellStyle name="40 % - Accent1 4" xfId="178" xr:uid="{00000000-0005-0000-0000-0000E7000000}"/>
    <cellStyle name="40 % - Accent1 4 2" xfId="179" xr:uid="{00000000-0005-0000-0000-0000E8000000}"/>
    <cellStyle name="40 % - Accent1 5" xfId="180" xr:uid="{00000000-0005-0000-0000-0000E9000000}"/>
    <cellStyle name="40 % - Accent1 6" xfId="181" xr:uid="{00000000-0005-0000-0000-0000EA000000}"/>
    <cellStyle name="40 % - Accent1 7" xfId="485" xr:uid="{00000000-0005-0000-0000-0000EB000000}"/>
    <cellStyle name="40 % - Accent2" xfId="614" builtinId="35" customBuiltin="1"/>
    <cellStyle name="40 % - Accent2 2" xfId="183" xr:uid="{00000000-0005-0000-0000-0000EC000000}"/>
    <cellStyle name="40 % - Accent2 2 2" xfId="184" xr:uid="{00000000-0005-0000-0000-0000ED000000}"/>
    <cellStyle name="40 % - Accent2 2 2 2" xfId="185" xr:uid="{00000000-0005-0000-0000-0000EE000000}"/>
    <cellStyle name="40 % - Accent2 2 2 2 2" xfId="186" xr:uid="{00000000-0005-0000-0000-0000EF000000}"/>
    <cellStyle name="40 % - Accent2 2 2 3" xfId="187" xr:uid="{00000000-0005-0000-0000-0000F0000000}"/>
    <cellStyle name="40 % - Accent2 2 2 4" xfId="188" xr:uid="{00000000-0005-0000-0000-0000F1000000}"/>
    <cellStyle name="40 % - Accent2 2 3" xfId="189" xr:uid="{00000000-0005-0000-0000-0000F2000000}"/>
    <cellStyle name="40 % - Accent2 2 3 2" xfId="190" xr:uid="{00000000-0005-0000-0000-0000F3000000}"/>
    <cellStyle name="40 % - Accent2 2 4" xfId="191" xr:uid="{00000000-0005-0000-0000-0000F4000000}"/>
    <cellStyle name="40 % - Accent2 2 5" xfId="192" xr:uid="{00000000-0005-0000-0000-0000F5000000}"/>
    <cellStyle name="40 % - Accent2 3" xfId="193" xr:uid="{00000000-0005-0000-0000-0000F6000000}"/>
    <cellStyle name="40 % - Accent2 3 2" xfId="194" xr:uid="{00000000-0005-0000-0000-0000F7000000}"/>
    <cellStyle name="40 % - Accent2 3 2 2" xfId="195" xr:uid="{00000000-0005-0000-0000-0000F8000000}"/>
    <cellStyle name="40 % - Accent2 3 3" xfId="196" xr:uid="{00000000-0005-0000-0000-0000F9000000}"/>
    <cellStyle name="40 % - Accent2 3 4" xfId="197" xr:uid="{00000000-0005-0000-0000-0000FA000000}"/>
    <cellStyle name="40 % - Accent2 4" xfId="198" xr:uid="{00000000-0005-0000-0000-0000FB000000}"/>
    <cellStyle name="40 % - Accent2 4 2" xfId="199" xr:uid="{00000000-0005-0000-0000-0000FC000000}"/>
    <cellStyle name="40 % - Accent2 5" xfId="200" xr:uid="{00000000-0005-0000-0000-0000FD000000}"/>
    <cellStyle name="40 % - Accent2 6" xfId="201" xr:uid="{00000000-0005-0000-0000-0000FE000000}"/>
    <cellStyle name="40 % - Accent2 7" xfId="487" xr:uid="{00000000-0005-0000-0000-0000FF000000}"/>
    <cellStyle name="40 % - Accent3" xfId="617" builtinId="39" customBuiltin="1"/>
    <cellStyle name="40 % - Accent3 2" xfId="203" xr:uid="{00000000-0005-0000-0000-000000010000}"/>
    <cellStyle name="40 % - Accent3 2 2" xfId="204" xr:uid="{00000000-0005-0000-0000-000001010000}"/>
    <cellStyle name="40 % - Accent3 2 2 2" xfId="205" xr:uid="{00000000-0005-0000-0000-000002010000}"/>
    <cellStyle name="40 % - Accent3 2 2 2 2" xfId="206" xr:uid="{00000000-0005-0000-0000-000003010000}"/>
    <cellStyle name="40 % - Accent3 2 2 3" xfId="207" xr:uid="{00000000-0005-0000-0000-000004010000}"/>
    <cellStyle name="40 % - Accent3 2 2 4" xfId="208" xr:uid="{00000000-0005-0000-0000-000005010000}"/>
    <cellStyle name="40 % - Accent3 2 3" xfId="209" xr:uid="{00000000-0005-0000-0000-000006010000}"/>
    <cellStyle name="40 % - Accent3 2 3 2" xfId="210" xr:uid="{00000000-0005-0000-0000-000007010000}"/>
    <cellStyle name="40 % - Accent3 2 4" xfId="211" xr:uid="{00000000-0005-0000-0000-000008010000}"/>
    <cellStyle name="40 % - Accent3 2 5" xfId="212" xr:uid="{00000000-0005-0000-0000-000009010000}"/>
    <cellStyle name="40 % - Accent3 3" xfId="213" xr:uid="{00000000-0005-0000-0000-00000A010000}"/>
    <cellStyle name="40 % - Accent3 3 2" xfId="214" xr:uid="{00000000-0005-0000-0000-00000B010000}"/>
    <cellStyle name="40 % - Accent3 3 2 2" xfId="215" xr:uid="{00000000-0005-0000-0000-00000C010000}"/>
    <cellStyle name="40 % - Accent3 3 3" xfId="216" xr:uid="{00000000-0005-0000-0000-00000D010000}"/>
    <cellStyle name="40 % - Accent3 3 4" xfId="217" xr:uid="{00000000-0005-0000-0000-00000E010000}"/>
    <cellStyle name="40 % - Accent3 4" xfId="218" xr:uid="{00000000-0005-0000-0000-00000F010000}"/>
    <cellStyle name="40 % - Accent3 4 2" xfId="219" xr:uid="{00000000-0005-0000-0000-000010010000}"/>
    <cellStyle name="40 % - Accent3 5" xfId="220" xr:uid="{00000000-0005-0000-0000-000011010000}"/>
    <cellStyle name="40 % - Accent3 6" xfId="221" xr:uid="{00000000-0005-0000-0000-000012010000}"/>
    <cellStyle name="40 % - Accent3 7" xfId="489" xr:uid="{00000000-0005-0000-0000-000013010000}"/>
    <cellStyle name="40 % - Accent4" xfId="620" builtinId="43" customBuiltin="1"/>
    <cellStyle name="40 % - Accent4 2" xfId="223" xr:uid="{00000000-0005-0000-0000-000014010000}"/>
    <cellStyle name="40 % - Accent4 2 2" xfId="224" xr:uid="{00000000-0005-0000-0000-000015010000}"/>
    <cellStyle name="40 % - Accent4 2 2 2" xfId="225" xr:uid="{00000000-0005-0000-0000-000016010000}"/>
    <cellStyle name="40 % - Accent4 2 2 2 2" xfId="226" xr:uid="{00000000-0005-0000-0000-000017010000}"/>
    <cellStyle name="40 % - Accent4 2 2 3" xfId="227" xr:uid="{00000000-0005-0000-0000-000018010000}"/>
    <cellStyle name="40 % - Accent4 2 2 4" xfId="228" xr:uid="{00000000-0005-0000-0000-000019010000}"/>
    <cellStyle name="40 % - Accent4 2 3" xfId="229" xr:uid="{00000000-0005-0000-0000-00001A010000}"/>
    <cellStyle name="40 % - Accent4 2 3 2" xfId="230" xr:uid="{00000000-0005-0000-0000-00001B010000}"/>
    <cellStyle name="40 % - Accent4 2 4" xfId="231" xr:uid="{00000000-0005-0000-0000-00001C010000}"/>
    <cellStyle name="40 % - Accent4 2 5" xfId="232" xr:uid="{00000000-0005-0000-0000-00001D010000}"/>
    <cellStyle name="40 % - Accent4 3" xfId="233" xr:uid="{00000000-0005-0000-0000-00001E010000}"/>
    <cellStyle name="40 % - Accent4 3 2" xfId="234" xr:uid="{00000000-0005-0000-0000-00001F010000}"/>
    <cellStyle name="40 % - Accent4 3 2 2" xfId="235" xr:uid="{00000000-0005-0000-0000-000020010000}"/>
    <cellStyle name="40 % - Accent4 3 3" xfId="236" xr:uid="{00000000-0005-0000-0000-000021010000}"/>
    <cellStyle name="40 % - Accent4 3 4" xfId="237" xr:uid="{00000000-0005-0000-0000-000022010000}"/>
    <cellStyle name="40 % - Accent4 4" xfId="238" xr:uid="{00000000-0005-0000-0000-000023010000}"/>
    <cellStyle name="40 % - Accent4 4 2" xfId="239" xr:uid="{00000000-0005-0000-0000-000024010000}"/>
    <cellStyle name="40 % - Accent4 5" xfId="240" xr:uid="{00000000-0005-0000-0000-000025010000}"/>
    <cellStyle name="40 % - Accent4 6" xfId="241" xr:uid="{00000000-0005-0000-0000-000026010000}"/>
    <cellStyle name="40 % - Accent4 7" xfId="491" xr:uid="{00000000-0005-0000-0000-000027010000}"/>
    <cellStyle name="40 % - Accent5" xfId="623" builtinId="47" customBuiltin="1"/>
    <cellStyle name="40 % - Accent5 2" xfId="243" xr:uid="{00000000-0005-0000-0000-000028010000}"/>
    <cellStyle name="40 % - Accent5 2 2" xfId="244" xr:uid="{00000000-0005-0000-0000-000029010000}"/>
    <cellStyle name="40 % - Accent5 2 2 2" xfId="245" xr:uid="{00000000-0005-0000-0000-00002A010000}"/>
    <cellStyle name="40 % - Accent5 2 2 2 2" xfId="246" xr:uid="{00000000-0005-0000-0000-00002B010000}"/>
    <cellStyle name="40 % - Accent5 2 2 3" xfId="247" xr:uid="{00000000-0005-0000-0000-00002C010000}"/>
    <cellStyle name="40 % - Accent5 2 2 4" xfId="248" xr:uid="{00000000-0005-0000-0000-00002D010000}"/>
    <cellStyle name="40 % - Accent5 2 3" xfId="249" xr:uid="{00000000-0005-0000-0000-00002E010000}"/>
    <cellStyle name="40 % - Accent5 2 3 2" xfId="250" xr:uid="{00000000-0005-0000-0000-00002F010000}"/>
    <cellStyle name="40 % - Accent5 2 4" xfId="251" xr:uid="{00000000-0005-0000-0000-000030010000}"/>
    <cellStyle name="40 % - Accent5 2 5" xfId="252" xr:uid="{00000000-0005-0000-0000-000031010000}"/>
    <cellStyle name="40 % - Accent5 3" xfId="253" xr:uid="{00000000-0005-0000-0000-000032010000}"/>
    <cellStyle name="40 % - Accent5 3 2" xfId="254" xr:uid="{00000000-0005-0000-0000-000033010000}"/>
    <cellStyle name="40 % - Accent5 3 2 2" xfId="255" xr:uid="{00000000-0005-0000-0000-000034010000}"/>
    <cellStyle name="40 % - Accent5 3 3" xfId="256" xr:uid="{00000000-0005-0000-0000-000035010000}"/>
    <cellStyle name="40 % - Accent5 3 4" xfId="257" xr:uid="{00000000-0005-0000-0000-000036010000}"/>
    <cellStyle name="40 % - Accent5 4" xfId="258" xr:uid="{00000000-0005-0000-0000-000037010000}"/>
    <cellStyle name="40 % - Accent5 4 2" xfId="259" xr:uid="{00000000-0005-0000-0000-000038010000}"/>
    <cellStyle name="40 % - Accent5 5" xfId="260" xr:uid="{00000000-0005-0000-0000-000039010000}"/>
    <cellStyle name="40 % - Accent5 6" xfId="261" xr:uid="{00000000-0005-0000-0000-00003A010000}"/>
    <cellStyle name="40 % - Accent5 7" xfId="493" xr:uid="{00000000-0005-0000-0000-00003B010000}"/>
    <cellStyle name="40 % - Accent6" xfId="626" builtinId="51" customBuiltin="1"/>
    <cellStyle name="40 % - Accent6 2" xfId="263" xr:uid="{00000000-0005-0000-0000-00003C010000}"/>
    <cellStyle name="40 % - Accent6 2 2" xfId="264" xr:uid="{00000000-0005-0000-0000-00003D010000}"/>
    <cellStyle name="40 % - Accent6 2 2 2" xfId="265" xr:uid="{00000000-0005-0000-0000-00003E010000}"/>
    <cellStyle name="40 % - Accent6 2 2 2 2" xfId="266" xr:uid="{00000000-0005-0000-0000-00003F010000}"/>
    <cellStyle name="40 % - Accent6 2 2 3" xfId="267" xr:uid="{00000000-0005-0000-0000-000040010000}"/>
    <cellStyle name="40 % - Accent6 2 2 4" xfId="268" xr:uid="{00000000-0005-0000-0000-000041010000}"/>
    <cellStyle name="40 % - Accent6 2 3" xfId="269" xr:uid="{00000000-0005-0000-0000-000042010000}"/>
    <cellStyle name="40 % - Accent6 2 3 2" xfId="270" xr:uid="{00000000-0005-0000-0000-000043010000}"/>
    <cellStyle name="40 % - Accent6 2 4" xfId="271" xr:uid="{00000000-0005-0000-0000-000044010000}"/>
    <cellStyle name="40 % - Accent6 2 5" xfId="272" xr:uid="{00000000-0005-0000-0000-000045010000}"/>
    <cellStyle name="40 % - Accent6 3" xfId="273" xr:uid="{00000000-0005-0000-0000-000046010000}"/>
    <cellStyle name="40 % - Accent6 3 2" xfId="274" xr:uid="{00000000-0005-0000-0000-000047010000}"/>
    <cellStyle name="40 % - Accent6 3 2 2" xfId="275" xr:uid="{00000000-0005-0000-0000-000048010000}"/>
    <cellStyle name="40 % - Accent6 3 3" xfId="276" xr:uid="{00000000-0005-0000-0000-000049010000}"/>
    <cellStyle name="40 % - Accent6 3 4" xfId="277" xr:uid="{00000000-0005-0000-0000-00004A010000}"/>
    <cellStyle name="40 % - Accent6 4" xfId="278" xr:uid="{00000000-0005-0000-0000-00004B010000}"/>
    <cellStyle name="40 % - Accent6 4 2" xfId="279" xr:uid="{00000000-0005-0000-0000-00004C010000}"/>
    <cellStyle name="40 % - Accent6 5" xfId="280" xr:uid="{00000000-0005-0000-0000-00004D010000}"/>
    <cellStyle name="40 % - Accent6 6" xfId="281" xr:uid="{00000000-0005-0000-0000-00004E010000}"/>
    <cellStyle name="40 % - Accent6 7" xfId="495" xr:uid="{00000000-0005-0000-0000-00004F010000}"/>
    <cellStyle name="40% - Accent1 2" xfId="162" xr:uid="{00000000-0005-0000-0000-000051010000}"/>
    <cellStyle name="40% - Accent2 2" xfId="182" xr:uid="{00000000-0005-0000-0000-000053010000}"/>
    <cellStyle name="40% - Accent3 2" xfId="202" xr:uid="{00000000-0005-0000-0000-000055010000}"/>
    <cellStyle name="40% - Accent4 2" xfId="222" xr:uid="{00000000-0005-0000-0000-000057010000}"/>
    <cellStyle name="40% - Accent5 2" xfId="242" xr:uid="{00000000-0005-0000-0000-000059010000}"/>
    <cellStyle name="40% - Accent6 2" xfId="262" xr:uid="{00000000-0005-0000-0000-00005B010000}"/>
    <cellStyle name="60% - Accent1 2" xfId="282" xr:uid="{00000000-0005-0000-0000-00005C010000}"/>
    <cellStyle name="60% - Accent2 2" xfId="283" xr:uid="{00000000-0005-0000-0000-00005D010000}"/>
    <cellStyle name="60% - Accent3 2" xfId="284" xr:uid="{00000000-0005-0000-0000-00005E010000}"/>
    <cellStyle name="60% - Accent4 2" xfId="285" xr:uid="{00000000-0005-0000-0000-00005F010000}"/>
    <cellStyle name="60% - Accent5 2" xfId="286" xr:uid="{00000000-0005-0000-0000-000060010000}"/>
    <cellStyle name="60% - Accent6 2" xfId="287" xr:uid="{00000000-0005-0000-0000-000061010000}"/>
    <cellStyle name="Accent1" xfId="609" builtinId="29" customBuiltin="1"/>
    <cellStyle name="Accent1 2" xfId="288" xr:uid="{00000000-0005-0000-0000-000063010000}"/>
    <cellStyle name="Accent2" xfId="612" builtinId="33" customBuiltin="1"/>
    <cellStyle name="Accent2 2" xfId="289" xr:uid="{00000000-0005-0000-0000-000065010000}"/>
    <cellStyle name="Accent3" xfId="615" builtinId="37" customBuiltin="1"/>
    <cellStyle name="Accent3 2" xfId="290" xr:uid="{00000000-0005-0000-0000-000067010000}"/>
    <cellStyle name="Accent4" xfId="618" builtinId="41" customBuiltin="1"/>
    <cellStyle name="Accent4 2" xfId="291" xr:uid="{00000000-0005-0000-0000-000069010000}"/>
    <cellStyle name="Accent5" xfId="621" builtinId="45" customBuiltin="1"/>
    <cellStyle name="Accent5 2" xfId="292" xr:uid="{00000000-0005-0000-0000-00006B010000}"/>
    <cellStyle name="Accent6" xfId="624" builtinId="49" customBuiltin="1"/>
    <cellStyle name="Accent6 2" xfId="293" xr:uid="{00000000-0005-0000-0000-00006D010000}"/>
    <cellStyle name="Avertissement" xfId="606" builtinId="11" customBuiltin="1"/>
    <cellStyle name="Bad 2" xfId="318" xr:uid="{00000000-0005-0000-0000-00006F010000}"/>
    <cellStyle name="Calcul" xfId="603" builtinId="22" customBuiltin="1"/>
    <cellStyle name="Calculation 2" xfId="295" xr:uid="{00000000-0005-0000-0000-000071010000}"/>
    <cellStyle name="Cellule liée" xfId="604" builtinId="24" customBuiltin="1"/>
    <cellStyle name="Check Cell 2" xfId="481" xr:uid="{00000000-0005-0000-0000-000073010000}"/>
    <cellStyle name="Comma 2" xfId="7" xr:uid="{00000000-0005-0000-0000-000075010000}"/>
    <cellStyle name="Commentaire 2" xfId="297" xr:uid="{00000000-0005-0000-0000-000076010000}"/>
    <cellStyle name="Commentaire 2 2" xfId="298" xr:uid="{00000000-0005-0000-0000-000077010000}"/>
    <cellStyle name="Commentaire 2 2 2" xfId="299" xr:uid="{00000000-0005-0000-0000-000078010000}"/>
    <cellStyle name="Commentaire 2 2 2 2" xfId="300" xr:uid="{00000000-0005-0000-0000-000079010000}"/>
    <cellStyle name="Commentaire 2 2 2 2 2" xfId="301" xr:uid="{00000000-0005-0000-0000-00007A010000}"/>
    <cellStyle name="Commentaire 2 2 2 3" xfId="302" xr:uid="{00000000-0005-0000-0000-00007B010000}"/>
    <cellStyle name="Commentaire 2 2 2 4" xfId="303" xr:uid="{00000000-0005-0000-0000-00007C010000}"/>
    <cellStyle name="Commentaire 2 2 3" xfId="304" xr:uid="{00000000-0005-0000-0000-00007D010000}"/>
    <cellStyle name="Commentaire 2 2 3 2" xfId="305" xr:uid="{00000000-0005-0000-0000-00007E010000}"/>
    <cellStyle name="Commentaire 2 2 4" xfId="306" xr:uid="{00000000-0005-0000-0000-00007F010000}"/>
    <cellStyle name="Commentaire 2 2 5" xfId="307" xr:uid="{00000000-0005-0000-0000-000080010000}"/>
    <cellStyle name="Commentaire 2 3" xfId="308" xr:uid="{00000000-0005-0000-0000-000081010000}"/>
    <cellStyle name="Commentaire 2 3 2" xfId="309" xr:uid="{00000000-0005-0000-0000-000082010000}"/>
    <cellStyle name="Commentaire 2 3 2 2" xfId="310" xr:uid="{00000000-0005-0000-0000-000083010000}"/>
    <cellStyle name="Commentaire 2 3 3" xfId="311" xr:uid="{00000000-0005-0000-0000-000084010000}"/>
    <cellStyle name="Commentaire 2 3 4" xfId="312" xr:uid="{00000000-0005-0000-0000-000085010000}"/>
    <cellStyle name="Commentaire 2 4" xfId="313" xr:uid="{00000000-0005-0000-0000-000086010000}"/>
    <cellStyle name="Commentaire 2 4 2" xfId="314" xr:uid="{00000000-0005-0000-0000-000087010000}"/>
    <cellStyle name="Commentaire 2 5" xfId="315" xr:uid="{00000000-0005-0000-0000-000088010000}"/>
    <cellStyle name="Commentaire 2 6" xfId="316" xr:uid="{00000000-0005-0000-0000-000089010000}"/>
    <cellStyle name="Commentaire 3" xfId="483" xr:uid="{00000000-0005-0000-0000-00008A010000}"/>
    <cellStyle name="Entrée" xfId="601" builtinId="20" customBuiltin="1"/>
    <cellStyle name="Explanatory Text 2" xfId="474" xr:uid="{00000000-0005-0000-0000-00008C010000}"/>
    <cellStyle name="Good 2" xfId="472" xr:uid="{00000000-0005-0000-0000-00008E010000}"/>
    <cellStyle name="Heading 1 2" xfId="476" xr:uid="{00000000-0005-0000-0000-000090010000}"/>
    <cellStyle name="Heading 2 2" xfId="477" xr:uid="{00000000-0005-0000-0000-000092010000}"/>
    <cellStyle name="Heading 3 2" xfId="478" xr:uid="{00000000-0005-0000-0000-000094010000}"/>
    <cellStyle name="Heading 4 2" xfId="479" xr:uid="{00000000-0005-0000-0000-000096010000}"/>
    <cellStyle name="Input 2" xfId="317" xr:uid="{00000000-0005-0000-0000-000098010000}"/>
    <cellStyle name="Insatisfaisant" xfId="1" builtinId="27"/>
    <cellStyle name="Komma 2" xfId="6" xr:uid="{00000000-0005-0000-0000-000099010000}"/>
    <cellStyle name="Komma 3" xfId="628" xr:uid="{CB4E5896-22C9-4572-ABEE-AC93DB1E719F}"/>
    <cellStyle name="Linked Cell 2" xfId="296" xr:uid="{00000000-0005-0000-0000-00009B010000}"/>
    <cellStyle name="Milliers" xfId="5" builtinId="3"/>
    <cellStyle name="Milliers 2" xfId="4" xr:uid="{00000000-0005-0000-0000-00009C010000}"/>
    <cellStyle name="Milliers 2 2" xfId="319" xr:uid="{00000000-0005-0000-0000-00009D010000}"/>
    <cellStyle name="Milliers 3" xfId="320" xr:uid="{00000000-0005-0000-0000-00009E010000}"/>
    <cellStyle name="Milliers 4" xfId="321" xr:uid="{00000000-0005-0000-0000-00009F010000}"/>
    <cellStyle name="Milliers 5" xfId="322" xr:uid="{00000000-0005-0000-0000-0000A0010000}"/>
    <cellStyle name="Milliers 6" xfId="323" xr:uid="{00000000-0005-0000-0000-0000A1010000}"/>
    <cellStyle name="Milliers 7" xfId="324" xr:uid="{00000000-0005-0000-0000-0000A2010000}"/>
    <cellStyle name="Neutraal 2" xfId="631" xr:uid="{617A9D67-60C7-466B-B145-345F490FB48B}"/>
    <cellStyle name="Neutral 2" xfId="325" xr:uid="{00000000-0005-0000-0000-0000A4010000}"/>
    <cellStyle name="Neutre" xfId="2" builtinId="28"/>
    <cellStyle name="Normal" xfId="0" builtinId="0"/>
    <cellStyle name="Normal 10" xfId="326" xr:uid="{00000000-0005-0000-0000-0000A6010000}"/>
    <cellStyle name="Normal 10 2" xfId="327" xr:uid="{00000000-0005-0000-0000-0000A7010000}"/>
    <cellStyle name="Normal 10 2 2" xfId="328" xr:uid="{00000000-0005-0000-0000-0000A8010000}"/>
    <cellStyle name="Normal 10 2 2 2" xfId="329" xr:uid="{00000000-0005-0000-0000-0000A9010000}"/>
    <cellStyle name="Normal 10 2 3" xfId="330" xr:uid="{00000000-0005-0000-0000-0000AA010000}"/>
    <cellStyle name="Normal 10 2 3 2" xfId="331" xr:uid="{00000000-0005-0000-0000-0000AB010000}"/>
    <cellStyle name="Normal 10 2 4" xfId="332" xr:uid="{00000000-0005-0000-0000-0000AC010000}"/>
    <cellStyle name="Normal 10 3" xfId="333" xr:uid="{00000000-0005-0000-0000-0000AD010000}"/>
    <cellStyle name="Normal 10 3 2" xfId="334" xr:uid="{00000000-0005-0000-0000-0000AE010000}"/>
    <cellStyle name="Normal 10 4" xfId="335" xr:uid="{00000000-0005-0000-0000-0000AF010000}"/>
    <cellStyle name="Normal 10 5" xfId="336" xr:uid="{00000000-0005-0000-0000-0000B0010000}"/>
    <cellStyle name="Normal 11" xfId="337" xr:uid="{00000000-0005-0000-0000-0000B1010000}"/>
    <cellStyle name="Normal 11 2" xfId="338" xr:uid="{00000000-0005-0000-0000-0000B2010000}"/>
    <cellStyle name="Normal 11 3" xfId="339" xr:uid="{00000000-0005-0000-0000-0000B3010000}"/>
    <cellStyle name="Normal 12" xfId="340" xr:uid="{00000000-0005-0000-0000-0000B4010000}"/>
    <cellStyle name="Normal 12 2" xfId="341" xr:uid="{00000000-0005-0000-0000-0000B5010000}"/>
    <cellStyle name="Normal 12 3" xfId="342" xr:uid="{00000000-0005-0000-0000-0000B6010000}"/>
    <cellStyle name="Normal 13" xfId="343" xr:uid="{00000000-0005-0000-0000-0000B7010000}"/>
    <cellStyle name="Normal 13 2" xfId="344" xr:uid="{00000000-0005-0000-0000-0000B8010000}"/>
    <cellStyle name="Normal 13 2 2" xfId="345" xr:uid="{00000000-0005-0000-0000-0000B9010000}"/>
    <cellStyle name="Normal 13 3" xfId="346" xr:uid="{00000000-0005-0000-0000-0000BA010000}"/>
    <cellStyle name="Normal 13 3 2" xfId="347" xr:uid="{00000000-0005-0000-0000-0000BB010000}"/>
    <cellStyle name="Normal 13 4" xfId="348" xr:uid="{00000000-0005-0000-0000-0000BC010000}"/>
    <cellStyle name="Normal 14" xfId="349" xr:uid="{00000000-0005-0000-0000-0000BD010000}"/>
    <cellStyle name="Normal 14 2" xfId="350" xr:uid="{00000000-0005-0000-0000-0000BE010000}"/>
    <cellStyle name="Normal 15" xfId="351" xr:uid="{00000000-0005-0000-0000-0000BF010000}"/>
    <cellStyle name="Normal 15 2" xfId="352" xr:uid="{00000000-0005-0000-0000-0000C0010000}"/>
    <cellStyle name="Normal 16" xfId="353" xr:uid="{00000000-0005-0000-0000-0000C1010000}"/>
    <cellStyle name="Normal 16 2" xfId="354" xr:uid="{00000000-0005-0000-0000-0000C2010000}"/>
    <cellStyle name="Normal 17" xfId="482" xr:uid="{00000000-0005-0000-0000-0000C3010000}"/>
    <cellStyle name="Normal 2" xfId="3" xr:uid="{00000000-0005-0000-0000-0000C4010000}"/>
    <cellStyle name="Normal 2 2" xfId="355" xr:uid="{00000000-0005-0000-0000-0000C5010000}"/>
    <cellStyle name="Normal 3" xfId="356" xr:uid="{00000000-0005-0000-0000-0000C6010000}"/>
    <cellStyle name="Normal 3 2" xfId="357" xr:uid="{00000000-0005-0000-0000-0000C7010000}"/>
    <cellStyle name="Normal 3 3" xfId="358" xr:uid="{00000000-0005-0000-0000-0000C8010000}"/>
    <cellStyle name="Normal 4" xfId="359" xr:uid="{00000000-0005-0000-0000-0000C9010000}"/>
    <cellStyle name="Normal 4 2" xfId="360" xr:uid="{00000000-0005-0000-0000-0000CA010000}"/>
    <cellStyle name="Normal 4 2 2" xfId="361" xr:uid="{00000000-0005-0000-0000-0000CB010000}"/>
    <cellStyle name="Normal 4 2 2 2" xfId="362" xr:uid="{00000000-0005-0000-0000-0000CC010000}"/>
    <cellStyle name="Normal 4 2 2 2 2" xfId="363" xr:uid="{00000000-0005-0000-0000-0000CD010000}"/>
    <cellStyle name="Normal 4 2 2 2 2 2" xfId="364" xr:uid="{00000000-0005-0000-0000-0000CE010000}"/>
    <cellStyle name="Normal 4 2 2 2 3" xfId="365" xr:uid="{00000000-0005-0000-0000-0000CF010000}"/>
    <cellStyle name="Normal 4 2 2 2 4" xfId="366" xr:uid="{00000000-0005-0000-0000-0000D0010000}"/>
    <cellStyle name="Normal 4 2 2 3" xfId="367" xr:uid="{00000000-0005-0000-0000-0000D1010000}"/>
    <cellStyle name="Normal 4 2 2 3 2" xfId="368" xr:uid="{00000000-0005-0000-0000-0000D2010000}"/>
    <cellStyle name="Normal 4 2 2 4" xfId="369" xr:uid="{00000000-0005-0000-0000-0000D3010000}"/>
    <cellStyle name="Normal 4 2 2 5" xfId="370" xr:uid="{00000000-0005-0000-0000-0000D4010000}"/>
    <cellStyle name="Normal 4 2 3" xfId="371" xr:uid="{00000000-0005-0000-0000-0000D5010000}"/>
    <cellStyle name="Normal 4 2 3 2" xfId="372" xr:uid="{00000000-0005-0000-0000-0000D6010000}"/>
    <cellStyle name="Normal 4 2 3 2 2" xfId="373" xr:uid="{00000000-0005-0000-0000-0000D7010000}"/>
    <cellStyle name="Normal 4 2 3 3" xfId="374" xr:uid="{00000000-0005-0000-0000-0000D8010000}"/>
    <cellStyle name="Normal 4 2 3 4" xfId="375" xr:uid="{00000000-0005-0000-0000-0000D9010000}"/>
    <cellStyle name="Normal 4 2 4" xfId="376" xr:uid="{00000000-0005-0000-0000-0000DA010000}"/>
    <cellStyle name="Normal 4 2 4 2" xfId="377" xr:uid="{00000000-0005-0000-0000-0000DB010000}"/>
    <cellStyle name="Normal 4 2 5" xfId="378" xr:uid="{00000000-0005-0000-0000-0000DC010000}"/>
    <cellStyle name="Normal 4 2 5 2" xfId="379" xr:uid="{00000000-0005-0000-0000-0000DD010000}"/>
    <cellStyle name="Normal 4 2 6" xfId="380" xr:uid="{00000000-0005-0000-0000-0000DE010000}"/>
    <cellStyle name="Normal 4 3" xfId="381" xr:uid="{00000000-0005-0000-0000-0000DF010000}"/>
    <cellStyle name="Normal 4 3 2" xfId="382" xr:uid="{00000000-0005-0000-0000-0000E0010000}"/>
    <cellStyle name="Normal 4 3 2 2" xfId="383" xr:uid="{00000000-0005-0000-0000-0000E1010000}"/>
    <cellStyle name="Normal 4 3 2 2 2" xfId="384" xr:uid="{00000000-0005-0000-0000-0000E2010000}"/>
    <cellStyle name="Normal 4 3 2 3" xfId="385" xr:uid="{00000000-0005-0000-0000-0000E3010000}"/>
    <cellStyle name="Normal 4 3 2 4" xfId="386" xr:uid="{00000000-0005-0000-0000-0000E4010000}"/>
    <cellStyle name="Normal 4 3 3" xfId="387" xr:uid="{00000000-0005-0000-0000-0000E5010000}"/>
    <cellStyle name="Normal 4 3 3 2" xfId="388" xr:uid="{00000000-0005-0000-0000-0000E6010000}"/>
    <cellStyle name="Normal 4 3 4" xfId="389" xr:uid="{00000000-0005-0000-0000-0000E7010000}"/>
    <cellStyle name="Normal 4 3 5" xfId="390" xr:uid="{00000000-0005-0000-0000-0000E8010000}"/>
    <cellStyle name="Normal 4 4" xfId="391" xr:uid="{00000000-0005-0000-0000-0000E9010000}"/>
    <cellStyle name="Normal 4 4 2" xfId="392" xr:uid="{00000000-0005-0000-0000-0000EA010000}"/>
    <cellStyle name="Normal 4 4 2 2" xfId="393" xr:uid="{00000000-0005-0000-0000-0000EB010000}"/>
    <cellStyle name="Normal 4 4 3" xfId="394" xr:uid="{00000000-0005-0000-0000-0000EC010000}"/>
    <cellStyle name="Normal 4 4 4" xfId="395" xr:uid="{00000000-0005-0000-0000-0000ED010000}"/>
    <cellStyle name="Normal 4 5" xfId="396" xr:uid="{00000000-0005-0000-0000-0000EE010000}"/>
    <cellStyle name="Normal 4 5 2" xfId="397" xr:uid="{00000000-0005-0000-0000-0000EF010000}"/>
    <cellStyle name="Normal 4 6" xfId="398" xr:uid="{00000000-0005-0000-0000-0000F0010000}"/>
    <cellStyle name="Normal 4 6 2" xfId="399" xr:uid="{00000000-0005-0000-0000-0000F1010000}"/>
    <cellStyle name="Normal 4 7" xfId="400" xr:uid="{00000000-0005-0000-0000-0000F2010000}"/>
    <cellStyle name="Normal 5" xfId="401" xr:uid="{00000000-0005-0000-0000-0000F3010000}"/>
    <cellStyle name="Normal 6" xfId="402" xr:uid="{00000000-0005-0000-0000-0000F4010000}"/>
    <cellStyle name="Normal 6 2" xfId="403" xr:uid="{00000000-0005-0000-0000-0000F5010000}"/>
    <cellStyle name="Normal 6 2 2" xfId="404" xr:uid="{00000000-0005-0000-0000-0000F6010000}"/>
    <cellStyle name="Normal 6 2 2 2" xfId="405" xr:uid="{00000000-0005-0000-0000-0000F7010000}"/>
    <cellStyle name="Normal 6 2 2 2 2" xfId="406" xr:uid="{00000000-0005-0000-0000-0000F8010000}"/>
    <cellStyle name="Normal 6 2 2 3" xfId="407" xr:uid="{00000000-0005-0000-0000-0000F9010000}"/>
    <cellStyle name="Normal 6 2 2 4" xfId="408" xr:uid="{00000000-0005-0000-0000-0000FA010000}"/>
    <cellStyle name="Normal 6 2 3" xfId="409" xr:uid="{00000000-0005-0000-0000-0000FB010000}"/>
    <cellStyle name="Normal 6 2 3 2" xfId="410" xr:uid="{00000000-0005-0000-0000-0000FC010000}"/>
    <cellStyle name="Normal 6 2 4" xfId="411" xr:uid="{00000000-0005-0000-0000-0000FD010000}"/>
    <cellStyle name="Normal 6 2 5" xfId="412" xr:uid="{00000000-0005-0000-0000-0000FE010000}"/>
    <cellStyle name="Normal 6 3" xfId="413" xr:uid="{00000000-0005-0000-0000-0000FF010000}"/>
    <cellStyle name="Normal 6 3 2" xfId="414" xr:uid="{00000000-0005-0000-0000-000000020000}"/>
    <cellStyle name="Normal 6 3 2 2" xfId="415" xr:uid="{00000000-0005-0000-0000-000001020000}"/>
    <cellStyle name="Normal 6 3 3" xfId="416" xr:uid="{00000000-0005-0000-0000-000002020000}"/>
    <cellStyle name="Normal 6 3 4" xfId="417" xr:uid="{00000000-0005-0000-0000-000003020000}"/>
    <cellStyle name="Normal 6 4" xfId="418" xr:uid="{00000000-0005-0000-0000-000004020000}"/>
    <cellStyle name="Normal 6 4 2" xfId="419" xr:uid="{00000000-0005-0000-0000-000005020000}"/>
    <cellStyle name="Normal 6 5" xfId="420" xr:uid="{00000000-0005-0000-0000-000006020000}"/>
    <cellStyle name="Normal 6 5 2" xfId="421" xr:uid="{00000000-0005-0000-0000-000007020000}"/>
    <cellStyle name="Normal 6 6" xfId="422" xr:uid="{00000000-0005-0000-0000-000008020000}"/>
    <cellStyle name="Normal 7" xfId="423" xr:uid="{00000000-0005-0000-0000-000009020000}"/>
    <cellStyle name="Normal 7 2" xfId="424" xr:uid="{00000000-0005-0000-0000-00000A020000}"/>
    <cellStyle name="Normal 7 2 2" xfId="425" xr:uid="{00000000-0005-0000-0000-00000B020000}"/>
    <cellStyle name="Normal 7 2 2 2" xfId="426" xr:uid="{00000000-0005-0000-0000-00000C020000}"/>
    <cellStyle name="Normal 7 2 2 2 2" xfId="427" xr:uid="{00000000-0005-0000-0000-00000D020000}"/>
    <cellStyle name="Normal 7 2 2 3" xfId="428" xr:uid="{00000000-0005-0000-0000-00000E020000}"/>
    <cellStyle name="Normal 7 2 2 4" xfId="429" xr:uid="{00000000-0005-0000-0000-00000F020000}"/>
    <cellStyle name="Normal 7 2 3" xfId="430" xr:uid="{00000000-0005-0000-0000-000010020000}"/>
    <cellStyle name="Normal 7 2 3 2" xfId="431" xr:uid="{00000000-0005-0000-0000-000011020000}"/>
    <cellStyle name="Normal 7 2 4" xfId="432" xr:uid="{00000000-0005-0000-0000-000012020000}"/>
    <cellStyle name="Normal 7 2 5" xfId="433" xr:uid="{00000000-0005-0000-0000-000013020000}"/>
    <cellStyle name="Normal 7 3" xfId="434" xr:uid="{00000000-0005-0000-0000-000014020000}"/>
    <cellStyle name="Normal 7 3 2" xfId="435" xr:uid="{00000000-0005-0000-0000-000015020000}"/>
    <cellStyle name="Normal 7 3 2 2" xfId="436" xr:uid="{00000000-0005-0000-0000-000016020000}"/>
    <cellStyle name="Normal 7 3 3" xfId="437" xr:uid="{00000000-0005-0000-0000-000017020000}"/>
    <cellStyle name="Normal 7 3 4" xfId="438" xr:uid="{00000000-0005-0000-0000-000018020000}"/>
    <cellStyle name="Normal 7 4" xfId="439" xr:uid="{00000000-0005-0000-0000-000019020000}"/>
    <cellStyle name="Normal 7 4 2" xfId="440" xr:uid="{00000000-0005-0000-0000-00001A020000}"/>
    <cellStyle name="Normal 7 5" xfId="441" xr:uid="{00000000-0005-0000-0000-00001B020000}"/>
    <cellStyle name="Normal 7 6" xfId="442" xr:uid="{00000000-0005-0000-0000-00001C020000}"/>
    <cellStyle name="Normal 8" xfId="443" xr:uid="{00000000-0005-0000-0000-00001D020000}"/>
    <cellStyle name="Normal 8 2" xfId="444" xr:uid="{00000000-0005-0000-0000-00001E020000}"/>
    <cellStyle name="Normal 8 2 2" xfId="445" xr:uid="{00000000-0005-0000-0000-00001F020000}"/>
    <cellStyle name="Normal 8 2 2 2" xfId="446" xr:uid="{00000000-0005-0000-0000-000020020000}"/>
    <cellStyle name="Normal 8 2 2 2 2" xfId="447" xr:uid="{00000000-0005-0000-0000-000021020000}"/>
    <cellStyle name="Normal 8 2 2 3" xfId="448" xr:uid="{00000000-0005-0000-0000-000022020000}"/>
    <cellStyle name="Normal 8 2 2 4" xfId="449" xr:uid="{00000000-0005-0000-0000-000023020000}"/>
    <cellStyle name="Normal 8 2 3" xfId="450" xr:uid="{00000000-0005-0000-0000-000024020000}"/>
    <cellStyle name="Normal 8 2 3 2" xfId="451" xr:uid="{00000000-0005-0000-0000-000025020000}"/>
    <cellStyle name="Normal 8 2 4" xfId="452" xr:uid="{00000000-0005-0000-0000-000026020000}"/>
    <cellStyle name="Normal 8 2 5" xfId="453" xr:uid="{00000000-0005-0000-0000-000027020000}"/>
    <cellStyle name="Normal 8 3" xfId="454" xr:uid="{00000000-0005-0000-0000-000028020000}"/>
    <cellStyle name="Normal 8 3 2" xfId="455" xr:uid="{00000000-0005-0000-0000-000029020000}"/>
    <cellStyle name="Normal 8 3 2 2" xfId="456" xr:uid="{00000000-0005-0000-0000-00002A020000}"/>
    <cellStyle name="Normal 8 3 3" xfId="457" xr:uid="{00000000-0005-0000-0000-00002B020000}"/>
    <cellStyle name="Normal 8 3 4" xfId="458" xr:uid="{00000000-0005-0000-0000-00002C020000}"/>
    <cellStyle name="Normal 8 4" xfId="459" xr:uid="{00000000-0005-0000-0000-00002D020000}"/>
    <cellStyle name="Normal 8 4 2" xfId="460" xr:uid="{00000000-0005-0000-0000-00002E020000}"/>
    <cellStyle name="Normal 8 5" xfId="461" xr:uid="{00000000-0005-0000-0000-00002F020000}"/>
    <cellStyle name="Normal 8 6" xfId="462" xr:uid="{00000000-0005-0000-0000-000030020000}"/>
    <cellStyle name="Normal 9" xfId="463" xr:uid="{00000000-0005-0000-0000-000031020000}"/>
    <cellStyle name="Normal 9 2" xfId="464" xr:uid="{00000000-0005-0000-0000-000032020000}"/>
    <cellStyle name="Normal 9 3" xfId="465" xr:uid="{00000000-0005-0000-0000-000033020000}"/>
    <cellStyle name="Notiz 2" xfId="497" xr:uid="{00000000-0005-0000-0000-000034020000}"/>
    <cellStyle name="Notiz 3" xfId="511" xr:uid="{00000000-0005-0000-0000-000035020000}"/>
    <cellStyle name="Notiz 4" xfId="525" xr:uid="{00000000-0005-0000-0000-000036020000}"/>
    <cellStyle name="Notiz 5" xfId="539" xr:uid="{00000000-0005-0000-0000-000037020000}"/>
    <cellStyle name="Notiz 6" xfId="554" xr:uid="{00000000-0005-0000-0000-000038020000}"/>
    <cellStyle name="Notiz 7" xfId="568" xr:uid="{00000000-0005-0000-0000-000039020000}"/>
    <cellStyle name="Notiz 8" xfId="582" xr:uid="{00000000-0005-0000-0000-00003A020000}"/>
    <cellStyle name="Ongeldig 2" xfId="630" xr:uid="{6EED940A-B5F5-4540-868C-0767144C5BA0}"/>
    <cellStyle name="Output 2" xfId="473" xr:uid="{00000000-0005-0000-0000-00003C020000}"/>
    <cellStyle name="Pourcentage 2" xfId="466" xr:uid="{00000000-0005-0000-0000-00003D020000}"/>
    <cellStyle name="Pourcentage 3" xfId="467" xr:uid="{00000000-0005-0000-0000-00003E020000}"/>
    <cellStyle name="Pourcentage 4" xfId="468" xr:uid="{00000000-0005-0000-0000-00003F020000}"/>
    <cellStyle name="Pourcentage 5" xfId="469" xr:uid="{00000000-0005-0000-0000-000040020000}"/>
    <cellStyle name="Pourcentage 6" xfId="470" xr:uid="{00000000-0005-0000-0000-000041020000}"/>
    <cellStyle name="Pourcentage 7" xfId="471" xr:uid="{00000000-0005-0000-0000-000042020000}"/>
    <cellStyle name="Procent 2" xfId="633" xr:uid="{87496E8F-463E-42B1-9919-160605F94E0F}"/>
    <cellStyle name="SAPBorder" xfId="26" xr:uid="{00000000-0005-0000-0000-000043020000}"/>
    <cellStyle name="SAPDataCell" xfId="9" xr:uid="{00000000-0005-0000-0000-000044020000}"/>
    <cellStyle name="SAPDataTotalCell" xfId="10" xr:uid="{00000000-0005-0000-0000-000045020000}"/>
    <cellStyle name="SAPDimensionCell" xfId="8" xr:uid="{00000000-0005-0000-0000-000046020000}"/>
    <cellStyle name="SAPEditableDataCell" xfId="11" xr:uid="{00000000-0005-0000-0000-000047020000}"/>
    <cellStyle name="SAPEditableDataTotalCell" xfId="14" xr:uid="{00000000-0005-0000-0000-000048020000}"/>
    <cellStyle name="SAPEmphasized" xfId="34" xr:uid="{00000000-0005-0000-0000-000049020000}"/>
    <cellStyle name="SAPEmphasizedEditableDataCell" xfId="36" xr:uid="{00000000-0005-0000-0000-00004A020000}"/>
    <cellStyle name="SAPEmphasizedEditableDataTotalCell" xfId="37" xr:uid="{00000000-0005-0000-0000-00004B020000}"/>
    <cellStyle name="SAPEmphasizedLockedDataCell" xfId="40" xr:uid="{00000000-0005-0000-0000-00004C020000}"/>
    <cellStyle name="SAPEmphasizedLockedDataTotalCell" xfId="41" xr:uid="{00000000-0005-0000-0000-00004D020000}"/>
    <cellStyle name="SAPEmphasizedReadonlyDataCell" xfId="38" xr:uid="{00000000-0005-0000-0000-00004E020000}"/>
    <cellStyle name="SAPEmphasizedReadonlyDataTotalCell" xfId="39" xr:uid="{00000000-0005-0000-0000-00004F020000}"/>
    <cellStyle name="SAPEmphasizedTotal" xfId="35" xr:uid="{00000000-0005-0000-0000-000050020000}"/>
    <cellStyle name="SAPExceptionLevel1" xfId="17" xr:uid="{00000000-0005-0000-0000-000051020000}"/>
    <cellStyle name="SAPExceptionLevel2" xfId="18" xr:uid="{00000000-0005-0000-0000-000052020000}"/>
    <cellStyle name="SAPExceptionLevel3" xfId="19" xr:uid="{00000000-0005-0000-0000-000053020000}"/>
    <cellStyle name="SAPExceptionLevel4" xfId="20" xr:uid="{00000000-0005-0000-0000-000054020000}"/>
    <cellStyle name="SAPExceptionLevel5" xfId="21" xr:uid="{00000000-0005-0000-0000-000055020000}"/>
    <cellStyle name="SAPExceptionLevel6" xfId="22" xr:uid="{00000000-0005-0000-0000-000056020000}"/>
    <cellStyle name="SAPExceptionLevel7" xfId="23" xr:uid="{00000000-0005-0000-0000-000057020000}"/>
    <cellStyle name="SAPExceptionLevel8" xfId="24" xr:uid="{00000000-0005-0000-0000-000058020000}"/>
    <cellStyle name="SAPExceptionLevel9" xfId="25" xr:uid="{00000000-0005-0000-0000-000059020000}"/>
    <cellStyle name="SAPHierarchyCell0" xfId="29" xr:uid="{00000000-0005-0000-0000-00005A020000}"/>
    <cellStyle name="SAPHierarchyCell1" xfId="30" xr:uid="{00000000-0005-0000-0000-00005B020000}"/>
    <cellStyle name="SAPHierarchyCell2" xfId="31" xr:uid="{00000000-0005-0000-0000-00005C020000}"/>
    <cellStyle name="SAPHierarchyCell3" xfId="32" xr:uid="{00000000-0005-0000-0000-00005D020000}"/>
    <cellStyle name="SAPHierarchyCell4" xfId="33" xr:uid="{00000000-0005-0000-0000-00005E020000}"/>
    <cellStyle name="SAPLockedDataCell" xfId="13" xr:uid="{00000000-0005-0000-0000-00005F020000}"/>
    <cellStyle name="SAPLockedDataTotalCell" xfId="16" xr:uid="{00000000-0005-0000-0000-000060020000}"/>
    <cellStyle name="SAPMemberCell" xfId="27" xr:uid="{00000000-0005-0000-0000-000061020000}"/>
    <cellStyle name="SAPMemberTotalCell" xfId="28" xr:uid="{00000000-0005-0000-0000-000062020000}"/>
    <cellStyle name="SAPReadonlyDataCell" xfId="12" xr:uid="{00000000-0005-0000-0000-000063020000}"/>
    <cellStyle name="SAPReadonlyDataTotalCell" xfId="15" xr:uid="{00000000-0005-0000-0000-000064020000}"/>
    <cellStyle name="Satisfaisant" xfId="600" builtinId="26" customBuiltin="1"/>
    <cellStyle name="Sortie" xfId="602" builtinId="21" customBuiltin="1"/>
    <cellStyle name="Standaard 2" xfId="627" xr:uid="{DE042627-D085-4670-98F5-46EFC624EFCC}"/>
    <cellStyle name="Standaard 2 2" xfId="634" xr:uid="{9A1E6159-BF2B-44BD-9ABF-B9E2C9BC6612}"/>
    <cellStyle name="Standaard 3" xfId="629" xr:uid="{8C4F78DB-C3A0-4265-9D00-E3AE7ADD3C4A}"/>
    <cellStyle name="Standard 10" xfId="595" xr:uid="{00000000-0005-0000-0000-000065020000}"/>
    <cellStyle name="Standard 2" xfId="496" xr:uid="{00000000-0005-0000-0000-000066020000}"/>
    <cellStyle name="Standard 3" xfId="510" xr:uid="{00000000-0005-0000-0000-000067020000}"/>
    <cellStyle name="Standard 4" xfId="524" xr:uid="{00000000-0005-0000-0000-000068020000}"/>
    <cellStyle name="Standard 5" xfId="538" xr:uid="{00000000-0005-0000-0000-000069020000}"/>
    <cellStyle name="Standard 6" xfId="552" xr:uid="{00000000-0005-0000-0000-00006A020000}"/>
    <cellStyle name="Standard 7" xfId="553" xr:uid="{00000000-0005-0000-0000-00006B020000}"/>
    <cellStyle name="Standard 8" xfId="567" xr:uid="{00000000-0005-0000-0000-00006C020000}"/>
    <cellStyle name="Standard 9" xfId="581" xr:uid="{00000000-0005-0000-0000-00006D020000}"/>
    <cellStyle name="Texte explicatif" xfId="607" builtinId="53" customBuiltin="1"/>
    <cellStyle name="Titel 2" xfId="632" xr:uid="{C3BE8651-6A4E-464B-9EBE-44E2CC7CD574}"/>
    <cellStyle name="Title 2" xfId="475" xr:uid="{00000000-0005-0000-0000-00006E020000}"/>
    <cellStyle name="Titre 1" xfId="596" builtinId="16" customBuiltin="1"/>
    <cellStyle name="Titre 2" xfId="597" builtinId="17" customBuiltin="1"/>
    <cellStyle name="Titre 3" xfId="598" builtinId="18" customBuiltin="1"/>
    <cellStyle name="Titre 4" xfId="599" builtinId="19" customBuiltin="1"/>
    <cellStyle name="Total" xfId="608" builtinId="25" customBuiltin="1"/>
    <cellStyle name="Total 2" xfId="480" xr:uid="{00000000-0005-0000-0000-000070020000}"/>
    <cellStyle name="Vérification" xfId="605" builtinId="23" customBuiltin="1"/>
    <cellStyle name="Warning Text 2" xfId="294" xr:uid="{00000000-0005-0000-0000-000072020000}"/>
  </cellStyles>
  <dxfs count="5">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Medium9"/>
  <colors>
    <mruColors>
      <color rgb="FFFFEB9C"/>
      <color rgb="FF9C6500"/>
      <color rgb="FFCC9900"/>
      <color rgb="FFFF33CC"/>
      <color rgb="FF00CC66"/>
      <color rgb="FF66CCFF"/>
      <color rgb="FFF1FB71"/>
      <color rgb="FFD8E4BC"/>
      <color rgb="FFC5D9F1"/>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0" fmlaLink="Config!$B$4" fmlaRange="Config!$B$49:$B$50" noThreeD="1" sel="2" val="0"/>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50" dropStyle="combo" dx="20" fmlaLink="Config!$B$2" fmlaRange="Config!$B$10:$B$31" noThreeD="1" sel="1" val="0"/>
</file>

<file path=xl/ctrlProps/ctrlProp4.xml><?xml version="1.0" encoding="utf-8"?>
<formControlPr xmlns="http://schemas.microsoft.com/office/spreadsheetml/2009/9/main" objectType="Drop" dropStyle="combo" dx="20" fmlaLink="Config!$B$3" fmlaRange="Config!$B$247:$B$256" noThreeD="1" sel="10" val="2"/>
</file>

<file path=xl/ctrlProps/ctrlProp5.xml><?xml version="1.0" encoding="utf-8"?>
<formControlPr xmlns="http://schemas.microsoft.com/office/spreadsheetml/2009/9/main" objectType="Drop" dropStyle="combo" dx="20" fmlaLink="Config!$B$4" fmlaRange="Config!$B$49:$B$50"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2065020</xdr:colOff>
      <xdr:row>1</xdr:row>
      <xdr:rowOff>1363980</xdr:rowOff>
    </xdr:from>
    <xdr:to>
      <xdr:col>1</xdr:col>
      <xdr:colOff>7787640</xdr:colOff>
      <xdr:row>1</xdr:row>
      <xdr:rowOff>1638300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5980" y="1546860"/>
          <a:ext cx="57226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182880</xdr:colOff>
          <xdr:row>1</xdr:row>
          <xdr:rowOff>68580</xdr:rowOff>
        </xdr:from>
        <xdr:to>
          <xdr:col>1</xdr:col>
          <xdr:colOff>1379220</xdr:colOff>
          <xdr:row>2</xdr:row>
          <xdr:rowOff>137160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251460</xdr:colOff>
          <xdr:row>22</xdr:row>
          <xdr:rowOff>144780</xdr:rowOff>
        </xdr:from>
        <xdr:to>
          <xdr:col>9</xdr:col>
          <xdr:colOff>190500</xdr:colOff>
          <xdr:row>25</xdr:row>
          <xdr:rowOff>76200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0" i="0" u="none" strike="noStrike" baseline="0">
                  <a:solidFill>
                    <a:srgbClr val="333333"/>
                  </a:solidFill>
                  <a:latin typeface="Calibri"/>
                  <a:cs typeface="Calibri"/>
                </a:rPr>
                <a:t>Go to the database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22860</xdr:colOff>
          <xdr:row>1</xdr:row>
          <xdr:rowOff>22860</xdr:rowOff>
        </xdr:from>
        <xdr:to>
          <xdr:col>11</xdr:col>
          <xdr:colOff>594360</xdr:colOff>
          <xdr:row>2</xdr:row>
          <xdr:rowOff>144780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xdr:row>
          <xdr:rowOff>30480</xdr:rowOff>
        </xdr:from>
        <xdr:to>
          <xdr:col>8</xdr:col>
          <xdr:colOff>213360</xdr:colOff>
          <xdr:row>2</xdr:row>
          <xdr:rowOff>144780</xdr:rowOff>
        </xdr:to>
        <xdr:sp macro="" textlink="">
          <xdr:nvSpPr>
            <xdr:cNvPr id="3083" name="Drop Down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1</xdr:row>
          <xdr:rowOff>22860</xdr:rowOff>
        </xdr:from>
        <xdr:to>
          <xdr:col>6</xdr:col>
          <xdr:colOff>312420</xdr:colOff>
          <xdr:row>2</xdr:row>
          <xdr:rowOff>144780</xdr:rowOff>
        </xdr:to>
        <xdr:sp macro="" textlink="">
          <xdr:nvSpPr>
            <xdr:cNvPr id="3086" name="Drop Down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trlProp" Target="../ctrlProps/ctrlProp5.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2"/>
  <sheetViews>
    <sheetView tabSelected="1" workbookViewId="0">
      <selection activeCell="F3" sqref="F3"/>
    </sheetView>
  </sheetViews>
  <sheetFormatPr baseColWidth="10" defaultColWidth="8.88671875" defaultRowHeight="14.4" x14ac:dyDescent="0.3"/>
  <cols>
    <col min="1" max="1" width="0.88671875" style="79" customWidth="1"/>
    <col min="2" max="2" width="139" style="79" customWidth="1"/>
    <col min="3" max="16384" width="8.88671875" style="79"/>
  </cols>
  <sheetData>
    <row r="2" spans="2:2" ht="148.19999999999999" customHeight="1" x14ac:dyDescent="0.3">
      <c r="B2" s="78" t="s">
        <v>3354</v>
      </c>
    </row>
  </sheetData>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FF00"/>
  </sheetPr>
  <dimension ref="A1:K266"/>
  <sheetViews>
    <sheetView zoomScale="70" zoomScaleNormal="70" workbookViewId="0">
      <pane ySplit="8" topLeftCell="A232" activePane="bottomLeft" state="frozen"/>
      <selection pane="bottomLeft" activeCell="C4" sqref="C4"/>
    </sheetView>
  </sheetViews>
  <sheetFormatPr baseColWidth="10" defaultColWidth="11.44140625" defaultRowHeight="14.4" x14ac:dyDescent="0.3"/>
  <cols>
    <col min="1" max="1" width="8.33203125" bestFit="1" customWidth="1"/>
    <col min="2" max="2" width="39.44140625" style="5" bestFit="1" customWidth="1"/>
    <col min="3" max="3" width="33.33203125" bestFit="1" customWidth="1"/>
    <col min="4" max="4" width="39.44140625" bestFit="1" customWidth="1"/>
    <col min="5" max="6" width="33.33203125" bestFit="1" customWidth="1"/>
    <col min="8" max="8" width="14.5546875" bestFit="1" customWidth="1"/>
  </cols>
  <sheetData>
    <row r="1" spans="1:11" ht="15" thickBot="1" x14ac:dyDescent="0.35">
      <c r="B1" s="74" t="s">
        <v>3351</v>
      </c>
      <c r="C1" s="75" t="s">
        <v>3352</v>
      </c>
      <c r="H1" s="1"/>
      <c r="I1" s="1"/>
    </row>
    <row r="2" spans="1:11" x14ac:dyDescent="0.3">
      <c r="B2" s="72">
        <v>1</v>
      </c>
      <c r="C2" s="69" t="str">
        <f>VLOOKUP(INDEX(B10:B31,B2),Config!B10:G31,6,FALSE)</f>
        <v>CS</v>
      </c>
    </row>
    <row r="3" spans="1:11" x14ac:dyDescent="0.3">
      <c r="B3" s="73">
        <v>10</v>
      </c>
      <c r="C3" s="70">
        <f>VLOOKUP(B3,Config!A247:B256,2,FALSE)</f>
        <v>2023</v>
      </c>
      <c r="H3" s="3"/>
      <c r="I3" s="3"/>
    </row>
    <row r="4" spans="1:11" x14ac:dyDescent="0.3">
      <c r="B4" s="73">
        <v>2</v>
      </c>
      <c r="C4" s="70" t="str">
        <f>HLOOKUP(B4,C262:F263,2,FALSE)</f>
        <v>Nederlands</v>
      </c>
    </row>
    <row r="5" spans="1:11" x14ac:dyDescent="0.3">
      <c r="B5" s="76"/>
      <c r="C5" s="70" t="str">
        <f>VLOOKUP(C2,A10:H31,8,FALSE)</f>
        <v>S1311</v>
      </c>
    </row>
    <row r="6" spans="1:11" ht="15" thickBot="1" x14ac:dyDescent="0.35">
      <c r="B6" s="77">
        <f>IF(OR(CHOSEN_SUBSECTOR="S1311",CHOSEN_SUBSECTOR="S1312"),1,IF(CHOSEN_SUBSECTOR="S1313",2,IF(AND(CHOSEN_SUBSECTOR="S1314",CHOSEN_YEAR&lt;2016),3,IF(AND(CHOSEN_SUBSECTOR="S1314",OR(CHOSEN_YEAR=2016,CHOSEN_YEAR=2017)),4,IF(AND(CHOSEN_SUBSECTOR="S1314",CHOSEN_YEAR&gt;=2018),5,FALSE)))))</f>
        <v>1</v>
      </c>
      <c r="C6" s="71" t="s">
        <v>3353</v>
      </c>
    </row>
    <row r="7" spans="1:11" s="3" customFormat="1" ht="4.95" customHeight="1" thickBot="1" x14ac:dyDescent="0.35">
      <c r="B7" s="64"/>
      <c r="C7" s="65"/>
    </row>
    <row r="8" spans="1:11" s="17" customFormat="1" ht="15" thickBot="1" x14ac:dyDescent="0.35">
      <c r="A8" s="37"/>
      <c r="B8" s="68" t="str">
        <f>IF($C$4=$C$8,Config!C8,IF($C$4=$D$8,Config!D8,IF($C$4=$F$8,Config!F8,Config!E8)))</f>
        <v>Nederlands</v>
      </c>
      <c r="C8" s="66" t="s">
        <v>222</v>
      </c>
      <c r="D8" s="66" t="s">
        <v>223</v>
      </c>
      <c r="E8" s="66" t="s">
        <v>224</v>
      </c>
      <c r="F8" s="67" t="s">
        <v>225</v>
      </c>
    </row>
    <row r="9" spans="1:11" ht="15" thickBot="1" x14ac:dyDescent="0.35">
      <c r="A9" s="60"/>
      <c r="B9" s="61" t="str">
        <f>IF($C$4=$C$8,Config!C9,IF($C$4=$D$8,Config!D9,IF($C$4=$F$8,Config!F9,Config!E9)))</f>
        <v>BIJZONDERE OMSCHRIJVINGEN</v>
      </c>
      <c r="C9" s="62" t="s">
        <v>486</v>
      </c>
      <c r="D9" s="62" t="s">
        <v>487</v>
      </c>
      <c r="E9" s="62" t="s">
        <v>488</v>
      </c>
      <c r="F9" s="63"/>
      <c r="G9" s="63"/>
      <c r="H9" s="56"/>
      <c r="J9" t="s">
        <v>0</v>
      </c>
      <c r="K9" t="s">
        <v>1</v>
      </c>
    </row>
    <row r="10" spans="1:11" x14ac:dyDescent="0.3">
      <c r="A10" s="35" t="s">
        <v>226</v>
      </c>
      <c r="B10" s="14" t="str">
        <f>IF($C$4=$C$8,Config!C10,IF($C$4=$D$8,Config!D10,IF($C$4=$F$8,Config!F10,Config!E10)))</f>
        <v>FEDERALE OVERHEID</v>
      </c>
      <c r="C10" s="8" t="s">
        <v>3826</v>
      </c>
      <c r="D10" s="8" t="s">
        <v>3827</v>
      </c>
      <c r="E10" s="36" t="s">
        <v>42</v>
      </c>
      <c r="F10" s="15" t="s">
        <v>220</v>
      </c>
      <c r="G10" s="57" t="str">
        <f>A10</f>
        <v>CS</v>
      </c>
      <c r="H10" s="53" t="s">
        <v>244</v>
      </c>
      <c r="J10" t="s">
        <v>2</v>
      </c>
      <c r="K10" t="s">
        <v>3</v>
      </c>
    </row>
    <row r="11" spans="1:11" x14ac:dyDescent="0.3">
      <c r="A11" s="35" t="s">
        <v>229</v>
      </c>
      <c r="B11" s="14" t="str">
        <f>IF($C$4=$C$8,Config!C11,IF($C$4=$D$8,Config!D11,IF($C$4=$F$8,Config!F11,Config!E11)))</f>
        <v>SOCIALE ZEKERHEID</v>
      </c>
      <c r="C11" s="8" t="s">
        <v>3828</v>
      </c>
      <c r="D11" s="8" t="s">
        <v>3829</v>
      </c>
      <c r="E11" s="8" t="s">
        <v>33</v>
      </c>
      <c r="F11" s="41" t="s">
        <v>50</v>
      </c>
      <c r="G11" s="58" t="str">
        <f t="shared" ref="G11:G46" si="0">A11</f>
        <v>SS</v>
      </c>
      <c r="H11" s="54" t="s">
        <v>246</v>
      </c>
      <c r="J11" t="s">
        <v>10</v>
      </c>
      <c r="K11" t="s">
        <v>11</v>
      </c>
    </row>
    <row r="12" spans="1:11" x14ac:dyDescent="0.3">
      <c r="A12" s="35" t="s">
        <v>230</v>
      </c>
      <c r="B12" s="14" t="str">
        <f>IF($C$4=$C$8,Config!C12,IF($C$4=$D$8,Config!D12,IF($C$4=$F$8,Config!F12,Config!E12)))</f>
        <v>VLAAMSE GEMEENSCHAP</v>
      </c>
      <c r="C12" s="8" t="s">
        <v>3830</v>
      </c>
      <c r="D12" s="8" t="s">
        <v>3831</v>
      </c>
      <c r="E12" s="8" t="s">
        <v>34</v>
      </c>
      <c r="F12" s="15" t="s">
        <v>46</v>
      </c>
      <c r="G12" s="58" t="str">
        <f t="shared" si="0"/>
        <v>FlC</v>
      </c>
      <c r="H12" s="54" t="s">
        <v>245</v>
      </c>
      <c r="J12" t="s">
        <v>12</v>
      </c>
      <c r="K12" t="s">
        <v>13</v>
      </c>
    </row>
    <row r="13" spans="1:11" x14ac:dyDescent="0.3">
      <c r="A13" s="35" t="s">
        <v>231</v>
      </c>
      <c r="B13" s="14" t="str">
        <f>IF($C$4=$C$8,Config!C13,IF($C$4=$D$8,Config!D13,IF($C$4=$F$8,Config!F13,Config!E13)))</f>
        <v>FRANSE GEMEENSCHAP</v>
      </c>
      <c r="C13" s="8" t="s">
        <v>3832</v>
      </c>
      <c r="D13" s="8" t="s">
        <v>3833</v>
      </c>
      <c r="E13" s="8" t="s">
        <v>35</v>
      </c>
      <c r="F13" s="15" t="s">
        <v>47</v>
      </c>
      <c r="G13" s="58" t="str">
        <f t="shared" si="0"/>
        <v>FrC</v>
      </c>
      <c r="H13" s="54" t="s">
        <v>245</v>
      </c>
      <c r="J13" t="s">
        <v>14</v>
      </c>
      <c r="K13" t="s">
        <v>15</v>
      </c>
    </row>
    <row r="14" spans="1:11" x14ac:dyDescent="0.3">
      <c r="A14" s="35" t="s">
        <v>232</v>
      </c>
      <c r="B14" s="14" t="str">
        <f>IF($C$4=$C$8,Config!C14,IF($C$4=$D$8,Config!D14,IF($C$4=$F$8,Config!F14,Config!E14)))</f>
        <v>DUITSTALIGE GEMEENSCHAP</v>
      </c>
      <c r="C14" s="8" t="s">
        <v>3834</v>
      </c>
      <c r="D14" s="8" t="s">
        <v>3835</v>
      </c>
      <c r="E14" s="8" t="s">
        <v>37</v>
      </c>
      <c r="F14" s="15" t="s">
        <v>45</v>
      </c>
      <c r="G14" s="58" t="str">
        <f t="shared" si="0"/>
        <v>GC</v>
      </c>
      <c r="H14" s="54" t="s">
        <v>245</v>
      </c>
      <c r="J14" t="s">
        <v>16</v>
      </c>
      <c r="K14" t="s">
        <v>17</v>
      </c>
    </row>
    <row r="15" spans="1:11" x14ac:dyDescent="0.3">
      <c r="A15" s="35" t="s">
        <v>233</v>
      </c>
      <c r="B15" s="14" t="str">
        <f>IF($C$4=$C$8,Config!C15,IF($C$4=$D$8,Config!D15,IF($C$4=$F$8,Config!F15,Config!E15)))</f>
        <v>WAALS GEWEST</v>
      </c>
      <c r="C15" s="8" t="s">
        <v>3836</v>
      </c>
      <c r="D15" s="8" t="s">
        <v>3837</v>
      </c>
      <c r="E15" s="8" t="s">
        <v>36</v>
      </c>
      <c r="F15" s="15" t="s">
        <v>43</v>
      </c>
      <c r="G15" s="58" t="str">
        <f t="shared" si="0"/>
        <v>WR</v>
      </c>
      <c r="H15" s="54" t="s">
        <v>245</v>
      </c>
      <c r="J15" t="s">
        <v>18</v>
      </c>
      <c r="K15" t="s">
        <v>19</v>
      </c>
    </row>
    <row r="16" spans="1:11" x14ac:dyDescent="0.3">
      <c r="A16" s="35" t="s">
        <v>227</v>
      </c>
      <c r="B16" s="14" t="str">
        <f>IF($C$4=$C$8,Config!C16,IF($C$4=$D$8,Config!D16,IF($C$4=$F$8,Config!F16,Config!E16)))</f>
        <v>BRUSSELS HOOFDSTEDELIJK GEWEST</v>
      </c>
      <c r="C16" s="8" t="s">
        <v>3838</v>
      </c>
      <c r="D16" s="8" t="s">
        <v>3839</v>
      </c>
      <c r="E16" s="8" t="s">
        <v>38</v>
      </c>
      <c r="F16" s="15" t="s">
        <v>44</v>
      </c>
      <c r="G16" s="58" t="str">
        <f t="shared" si="0"/>
        <v>BCR</v>
      </c>
      <c r="H16" s="54" t="s">
        <v>245</v>
      </c>
      <c r="J16" t="s">
        <v>20</v>
      </c>
      <c r="K16" t="s">
        <v>21</v>
      </c>
    </row>
    <row r="17" spans="1:11" x14ac:dyDescent="0.3">
      <c r="A17" s="35" t="s">
        <v>234</v>
      </c>
      <c r="B17" s="14" t="str">
        <f>IF($C$4=$C$8,Config!C17,IF($C$4=$D$8,Config!D17,IF($C$4=$F$8,Config!F17,Config!E17)))</f>
        <v>FRANSE GEMEENSCHAPSCOMMISSIE</v>
      </c>
      <c r="C17" s="8" t="s">
        <v>3840</v>
      </c>
      <c r="D17" s="8" t="s">
        <v>3841</v>
      </c>
      <c r="E17" s="8" t="s">
        <v>55</v>
      </c>
      <c r="F17" s="15" t="s">
        <v>52</v>
      </c>
      <c r="G17" s="58" t="str">
        <f t="shared" si="0"/>
        <v>FrCC</v>
      </c>
      <c r="H17" s="54" t="s">
        <v>245</v>
      </c>
      <c r="J17" t="s">
        <v>22</v>
      </c>
      <c r="K17" t="s">
        <v>23</v>
      </c>
    </row>
    <row r="18" spans="1:11" x14ac:dyDescent="0.3">
      <c r="A18" s="35" t="s">
        <v>235</v>
      </c>
      <c r="B18" s="14" t="str">
        <f>IF($C$4=$C$8,Config!C18,IF($C$4=$D$8,Config!D18,IF($C$4=$F$8,Config!F18,Config!E18)))</f>
        <v>VLAAMSE GEMEENSCHAPSCOMMISSIE</v>
      </c>
      <c r="C18" s="8" t="s">
        <v>3842</v>
      </c>
      <c r="D18" s="8" t="s">
        <v>3843</v>
      </c>
      <c r="E18" s="8" t="s">
        <v>40</v>
      </c>
      <c r="F18" s="15" t="s">
        <v>53</v>
      </c>
      <c r="G18" s="58" t="str">
        <f t="shared" si="0"/>
        <v>FlCC</v>
      </c>
      <c r="H18" s="54" t="s">
        <v>245</v>
      </c>
      <c r="J18" t="s">
        <v>24</v>
      </c>
      <c r="K18" t="s">
        <v>25</v>
      </c>
    </row>
    <row r="19" spans="1:11" x14ac:dyDescent="0.3">
      <c r="A19" s="35" t="s">
        <v>228</v>
      </c>
      <c r="B19" s="14" t="str">
        <f>IF($C$4=$C$8,Config!C19,IF($C$4=$D$8,Config!D19,IF($C$4=$F$8,Config!F19,Config!E19)))</f>
        <v>GEMEENSCHAPPELIJKE GEMEENSCHAPSCOMMISSIE</v>
      </c>
      <c r="C19" s="8" t="s">
        <v>3844</v>
      </c>
      <c r="D19" s="8" t="s">
        <v>3845</v>
      </c>
      <c r="E19" s="8" t="s">
        <v>41</v>
      </c>
      <c r="F19" s="15" t="s">
        <v>54</v>
      </c>
      <c r="G19" s="58" t="str">
        <f t="shared" si="0"/>
        <v>CCC</v>
      </c>
      <c r="H19" s="54" t="s">
        <v>245</v>
      </c>
      <c r="J19" t="s">
        <v>247</v>
      </c>
      <c r="K19" t="s">
        <v>271</v>
      </c>
    </row>
    <row r="20" spans="1:11" x14ac:dyDescent="0.3">
      <c r="A20" s="35" t="s">
        <v>258</v>
      </c>
      <c r="B20" s="14" t="str">
        <f>IF($C$4=$C$8,Config!C20,IF($C$4=$D$8,Config!D20,IF($C$4=$F$8,Config!F20,Config!E20)))</f>
        <v>VLAAMSE GEMEENTEN</v>
      </c>
      <c r="C20" s="26" t="s">
        <v>3846</v>
      </c>
      <c r="D20" s="26" t="s">
        <v>3847</v>
      </c>
      <c r="E20" s="38" t="s">
        <v>247</v>
      </c>
      <c r="F20" s="42" t="s">
        <v>247</v>
      </c>
      <c r="G20" s="58" t="str">
        <f t="shared" si="0"/>
        <v>C-Fl</v>
      </c>
      <c r="H20" s="54" t="s">
        <v>257</v>
      </c>
      <c r="J20" t="s">
        <v>248</v>
      </c>
      <c r="K20" t="s">
        <v>272</v>
      </c>
    </row>
    <row r="21" spans="1:11" x14ac:dyDescent="0.3">
      <c r="A21" s="35" t="s">
        <v>260</v>
      </c>
      <c r="B21" s="14" t="str">
        <f>IF($C$4=$C$8,Config!C21,IF($C$4=$D$8,Config!D21,IF($C$4=$F$8,Config!F21,Config!E21)))</f>
        <v>WAALSE GEMEENTEN</v>
      </c>
      <c r="C21" s="26" t="s">
        <v>3848</v>
      </c>
      <c r="D21" s="26" t="s">
        <v>3849</v>
      </c>
      <c r="E21" s="38" t="s">
        <v>248</v>
      </c>
      <c r="F21" s="42" t="s">
        <v>248</v>
      </c>
      <c r="G21" s="58" t="str">
        <f t="shared" si="0"/>
        <v>C-W</v>
      </c>
      <c r="H21" s="54" t="s">
        <v>257</v>
      </c>
      <c r="J21" t="s">
        <v>249</v>
      </c>
      <c r="K21" t="s">
        <v>273</v>
      </c>
    </row>
    <row r="22" spans="1:11" x14ac:dyDescent="0.3">
      <c r="A22" s="35" t="s">
        <v>261</v>
      </c>
      <c r="B22" s="14" t="str">
        <f>IF($C$4=$C$8,Config!C22,IF($C$4=$D$8,Config!D22,IF($C$4=$F$8,Config!F22,Config!E22)))</f>
        <v>BRUSSELSE GEMEENTEN</v>
      </c>
      <c r="C22" s="26" t="s">
        <v>3850</v>
      </c>
      <c r="D22" s="26" t="s">
        <v>3851</v>
      </c>
      <c r="E22" s="38" t="s">
        <v>249</v>
      </c>
      <c r="F22" s="42" t="s">
        <v>249</v>
      </c>
      <c r="G22" s="58" t="str">
        <f t="shared" si="0"/>
        <v>C-B</v>
      </c>
      <c r="H22" s="54" t="s">
        <v>257</v>
      </c>
      <c r="J22" t="s">
        <v>250</v>
      </c>
      <c r="K22" t="s">
        <v>274</v>
      </c>
    </row>
    <row r="23" spans="1:11" x14ac:dyDescent="0.3">
      <c r="A23" s="35" t="s">
        <v>262</v>
      </c>
      <c r="B23" s="14" t="str">
        <f>IF($C$4=$C$8,Config!C23,IF($C$4=$D$8,Config!D23,IF($C$4=$F$8,Config!F23,Config!E23)))</f>
        <v>DUITSTALIGE GEMEENTEN</v>
      </c>
      <c r="C23" s="26" t="s">
        <v>3852</v>
      </c>
      <c r="D23" s="26" t="s">
        <v>3853</v>
      </c>
      <c r="E23" s="38" t="s">
        <v>250</v>
      </c>
      <c r="F23" s="42" t="s">
        <v>250</v>
      </c>
      <c r="G23" s="58" t="str">
        <f t="shared" si="0"/>
        <v>C-G</v>
      </c>
      <c r="H23" s="54" t="s">
        <v>257</v>
      </c>
      <c r="J23" t="s">
        <v>251</v>
      </c>
      <c r="K23" t="s">
        <v>275</v>
      </c>
    </row>
    <row r="24" spans="1:11" x14ac:dyDescent="0.3">
      <c r="A24" s="35" t="s">
        <v>259</v>
      </c>
      <c r="B24" s="14" t="str">
        <f>IF($C$4=$C$8,Config!C24,IF($C$4=$D$8,Config!D24,IF($C$4=$F$8,Config!F24,Config!E24)))</f>
        <v>VLAAMSE PROVINCIES</v>
      </c>
      <c r="C24" s="26" t="s">
        <v>3854</v>
      </c>
      <c r="D24" s="26" t="s">
        <v>3855</v>
      </c>
      <c r="E24" s="38" t="s">
        <v>251</v>
      </c>
      <c r="F24" s="42" t="s">
        <v>251</v>
      </c>
      <c r="G24" s="58" t="str">
        <f t="shared" si="0"/>
        <v>P-Fl</v>
      </c>
      <c r="H24" s="54" t="s">
        <v>257</v>
      </c>
      <c r="J24" t="s">
        <v>252</v>
      </c>
      <c r="K24" t="s">
        <v>276</v>
      </c>
    </row>
    <row r="25" spans="1:11" x14ac:dyDescent="0.3">
      <c r="A25" s="35" t="s">
        <v>263</v>
      </c>
      <c r="B25" s="14" t="str">
        <f>IF($C$4=$C$8,Config!C25,IF($C$4=$D$8,Config!D25,IF($C$4=$F$8,Config!F25,Config!E25)))</f>
        <v>WAALSE PROVINCIES</v>
      </c>
      <c r="C25" s="26" t="s">
        <v>3856</v>
      </c>
      <c r="D25" s="26" t="s">
        <v>3857</v>
      </c>
      <c r="E25" s="38" t="s">
        <v>252</v>
      </c>
      <c r="F25" s="42" t="s">
        <v>252</v>
      </c>
      <c r="G25" s="58" t="str">
        <f t="shared" si="0"/>
        <v>P-W</v>
      </c>
      <c r="H25" s="54" t="s">
        <v>257</v>
      </c>
      <c r="J25" t="s">
        <v>253</v>
      </c>
      <c r="K25" t="s">
        <v>277</v>
      </c>
    </row>
    <row r="26" spans="1:11" x14ac:dyDescent="0.3">
      <c r="A26" s="35" t="s">
        <v>264</v>
      </c>
      <c r="B26" s="14" t="str">
        <f>IF($C$4=$C$8,Config!C26,IF($C$4=$D$8,Config!D26,IF($C$4=$F$8,Config!F26,Config!E26)))</f>
        <v>VLAAMSE OCMW'S</v>
      </c>
      <c r="C26" s="26" t="s">
        <v>3858</v>
      </c>
      <c r="D26" s="26" t="s">
        <v>3859</v>
      </c>
      <c r="E26" s="38" t="s">
        <v>253</v>
      </c>
      <c r="F26" s="42" t="s">
        <v>253</v>
      </c>
      <c r="G26" s="58" t="str">
        <f t="shared" si="0"/>
        <v>PSWC-Fl</v>
      </c>
      <c r="H26" s="54" t="s">
        <v>257</v>
      </c>
      <c r="J26" t="s">
        <v>254</v>
      </c>
      <c r="K26" t="s">
        <v>278</v>
      </c>
    </row>
    <row r="27" spans="1:11" x14ac:dyDescent="0.3">
      <c r="A27" s="35" t="s">
        <v>265</v>
      </c>
      <c r="B27" s="14" t="str">
        <f>IF($C$4=$C$8,Config!C27,IF($C$4=$D$8,Config!D27,IF($C$4=$F$8,Config!F27,Config!E27)))</f>
        <v>WAALSE OCMW'S</v>
      </c>
      <c r="C27" s="26" t="s">
        <v>3860</v>
      </c>
      <c r="D27" s="26" t="s">
        <v>3861</v>
      </c>
      <c r="E27" s="38" t="s">
        <v>254</v>
      </c>
      <c r="F27" s="42" t="s">
        <v>254</v>
      </c>
      <c r="G27" s="58" t="str">
        <f t="shared" si="0"/>
        <v>PSWC-W</v>
      </c>
      <c r="H27" s="54" t="s">
        <v>257</v>
      </c>
      <c r="J27" t="s">
        <v>255</v>
      </c>
      <c r="K27" t="s">
        <v>279</v>
      </c>
    </row>
    <row r="28" spans="1:11" x14ac:dyDescent="0.3">
      <c r="A28" s="35" t="s">
        <v>266</v>
      </c>
      <c r="B28" s="14" t="str">
        <f>IF($C$4=$C$8,Config!C28,IF($C$4=$D$8,Config!D28,IF($C$4=$F$8,Config!F28,Config!E28)))</f>
        <v>BRUSSELSE OCMW'S</v>
      </c>
      <c r="C28" s="26" t="s">
        <v>3862</v>
      </c>
      <c r="D28" s="26" t="s">
        <v>3863</v>
      </c>
      <c r="E28" s="38" t="s">
        <v>255</v>
      </c>
      <c r="F28" s="42" t="s">
        <v>255</v>
      </c>
      <c r="G28" s="58" t="str">
        <f t="shared" si="0"/>
        <v>PSWC-B</v>
      </c>
      <c r="H28" s="54" t="s">
        <v>257</v>
      </c>
      <c r="J28" t="s">
        <v>256</v>
      </c>
      <c r="K28" t="s">
        <v>280</v>
      </c>
    </row>
    <row r="29" spans="1:11" x14ac:dyDescent="0.3">
      <c r="A29" s="35" t="s">
        <v>267</v>
      </c>
      <c r="B29" s="14" t="str">
        <f>IF($C$4=$C$8,Config!C29,IF($C$4=$D$8,Config!D29,IF($C$4=$F$8,Config!F29,Config!E29)))</f>
        <v>DUITSTALIGE OCMW'S</v>
      </c>
      <c r="C29" s="26" t="s">
        <v>3864</v>
      </c>
      <c r="D29" s="26" t="s">
        <v>3865</v>
      </c>
      <c r="E29" s="38" t="s">
        <v>256</v>
      </c>
      <c r="F29" s="42" t="s">
        <v>256</v>
      </c>
      <c r="G29" s="58" t="str">
        <f t="shared" si="0"/>
        <v>PSWC-G</v>
      </c>
      <c r="H29" s="54" t="s">
        <v>257</v>
      </c>
      <c r="J29" t="s">
        <v>242</v>
      </c>
      <c r="K29" t="s">
        <v>281</v>
      </c>
    </row>
    <row r="30" spans="1:11" x14ac:dyDescent="0.3">
      <c r="A30" s="35" t="s">
        <v>268</v>
      </c>
      <c r="B30" s="14" t="str">
        <f>IF($C$4=$C$8,Config!C30,IF($C$4=$D$8,Config!D30,IF($C$4=$F$8,Config!F30,Config!E30)))</f>
        <v>POLITIEZONES</v>
      </c>
      <c r="C30" s="26" t="s">
        <v>3866</v>
      </c>
      <c r="D30" s="26" t="s">
        <v>3867</v>
      </c>
      <c r="E30" s="8" t="s">
        <v>4902</v>
      </c>
      <c r="F30" s="42" t="s">
        <v>242</v>
      </c>
      <c r="G30" s="58" t="str">
        <f t="shared" si="0"/>
        <v>PZ</v>
      </c>
      <c r="H30" s="54" t="s">
        <v>257</v>
      </c>
      <c r="J30" t="s">
        <v>243</v>
      </c>
      <c r="K30" t="s">
        <v>282</v>
      </c>
    </row>
    <row r="31" spans="1:11" ht="15" thickBot="1" x14ac:dyDescent="0.35">
      <c r="A31" s="35" t="s">
        <v>269</v>
      </c>
      <c r="B31" s="14" t="str">
        <f>IF($C$4=$C$8,Config!C31,IF($C$4=$D$8,Config!D31,IF($C$4=$F$8,Config!F31,Config!#REF!)))</f>
        <v>HULPVERLENINGSZONES</v>
      </c>
      <c r="C31" s="26" t="s">
        <v>3868</v>
      </c>
      <c r="D31" s="26" t="s">
        <v>3869</v>
      </c>
      <c r="E31" s="8" t="s">
        <v>270</v>
      </c>
      <c r="F31" s="42" t="s">
        <v>243</v>
      </c>
      <c r="G31" s="59" t="str">
        <f t="shared" si="0"/>
        <v>RZ</v>
      </c>
      <c r="H31" s="55" t="s">
        <v>257</v>
      </c>
    </row>
    <row r="32" spans="1:11" x14ac:dyDescent="0.3">
      <c r="A32" s="14" t="s">
        <v>371</v>
      </c>
      <c r="B32" s="14" t="str">
        <f>IF($C$4=$C$8,Config!C32,IF($C$4=$D$8,Config!D32,IF($C$4=$F$8,Config!#REF!,Config!#REF!)))</f>
        <v>Werknemers</v>
      </c>
      <c r="C32" s="8" t="s">
        <v>330</v>
      </c>
      <c r="D32" s="8" t="s">
        <v>331</v>
      </c>
      <c r="E32" s="8"/>
      <c r="F32" s="15"/>
      <c r="G32" s="37" t="str">
        <f t="shared" si="0"/>
        <v>WO</v>
      </c>
    </row>
    <row r="33" spans="1:7" x14ac:dyDescent="0.3">
      <c r="A33" s="14" t="s">
        <v>6055</v>
      </c>
      <c r="B33" s="14"/>
      <c r="C33" s="8"/>
      <c r="D33" s="8"/>
      <c r="E33" s="8"/>
      <c r="F33" s="15"/>
      <c r="G33" s="37" t="str">
        <f t="shared" si="0"/>
        <v>PE</v>
      </c>
    </row>
    <row r="34" spans="1:7" x14ac:dyDescent="0.3">
      <c r="A34" s="14" t="s">
        <v>6056</v>
      </c>
      <c r="B34" s="14"/>
      <c r="C34" s="8"/>
      <c r="D34" s="8"/>
      <c r="E34" s="8"/>
      <c r="F34" s="15"/>
      <c r="G34" s="37" t="str">
        <f t="shared" si="0"/>
        <v>OM</v>
      </c>
    </row>
    <row r="35" spans="1:7" x14ac:dyDescent="0.3">
      <c r="A35" s="14" t="s">
        <v>372</v>
      </c>
      <c r="B35" s="14"/>
      <c r="C35" s="8"/>
      <c r="D35" s="8"/>
      <c r="E35" s="8"/>
      <c r="F35" s="15"/>
      <c r="G35" s="37" t="str">
        <f t="shared" si="0"/>
        <v>FL</v>
      </c>
    </row>
    <row r="36" spans="1:7" x14ac:dyDescent="0.3">
      <c r="A36" s="14" t="s">
        <v>373</v>
      </c>
      <c r="B36" s="14"/>
      <c r="C36" s="8"/>
      <c r="D36" s="8"/>
      <c r="E36" s="8"/>
      <c r="F36" s="15"/>
      <c r="G36" s="37" t="str">
        <f t="shared" si="0"/>
        <v>HC</v>
      </c>
    </row>
    <row r="37" spans="1:7" x14ac:dyDescent="0.3">
      <c r="A37" s="14" t="s">
        <v>239</v>
      </c>
      <c r="B37" s="14"/>
      <c r="C37" s="8"/>
      <c r="D37" s="8"/>
      <c r="E37" s="8"/>
      <c r="F37" s="15"/>
      <c r="G37" s="37" t="str">
        <f t="shared" si="0"/>
        <v>CA</v>
      </c>
    </row>
    <row r="38" spans="1:7" x14ac:dyDescent="0.3">
      <c r="A38" s="14" t="s">
        <v>240</v>
      </c>
      <c r="B38" s="14"/>
      <c r="C38" s="8"/>
      <c r="D38" s="8"/>
      <c r="E38" s="8"/>
      <c r="F38" s="15"/>
      <c r="G38" s="37" t="str">
        <f t="shared" si="0"/>
        <v>INS</v>
      </c>
    </row>
    <row r="39" spans="1:7" x14ac:dyDescent="0.3">
      <c r="A39" s="14" t="s">
        <v>236</v>
      </c>
      <c r="B39" s="14"/>
      <c r="C39" s="8"/>
      <c r="D39" s="8"/>
      <c r="E39" s="8"/>
      <c r="F39" s="15"/>
      <c r="G39" s="37" t="str">
        <f t="shared" si="0"/>
        <v>EXP</v>
      </c>
    </row>
    <row r="40" spans="1:7" x14ac:dyDescent="0.3">
      <c r="A40" s="14" t="s">
        <v>237</v>
      </c>
      <c r="B40" s="14"/>
      <c r="C40" s="8"/>
      <c r="D40" s="8"/>
      <c r="E40" s="8"/>
      <c r="F40" s="15"/>
      <c r="G40" s="37" t="str">
        <f t="shared" si="0"/>
        <v>REV</v>
      </c>
    </row>
    <row r="41" spans="1:7" x14ac:dyDescent="0.3">
      <c r="A41" s="14" t="s">
        <v>238</v>
      </c>
      <c r="B41" s="14"/>
      <c r="C41" s="8"/>
      <c r="D41" s="8"/>
      <c r="E41" s="8"/>
      <c r="F41" s="15"/>
      <c r="G41" s="37" t="str">
        <f t="shared" si="0"/>
        <v>BAL</v>
      </c>
    </row>
    <row r="42" spans="1:7" x14ac:dyDescent="0.3">
      <c r="A42" s="14" t="s">
        <v>288</v>
      </c>
      <c r="B42" s="14"/>
      <c r="C42" s="8"/>
      <c r="D42" s="8"/>
      <c r="E42" s="8"/>
      <c r="F42" s="15"/>
      <c r="G42" s="37" t="str">
        <f t="shared" si="0"/>
        <v>P</v>
      </c>
    </row>
    <row r="43" spans="1:7" x14ac:dyDescent="0.3">
      <c r="A43" s="14" t="s">
        <v>289</v>
      </c>
      <c r="B43" s="14"/>
      <c r="C43" s="8"/>
      <c r="D43" s="8"/>
      <c r="E43" s="8"/>
      <c r="F43" s="15"/>
      <c r="G43" s="37" t="str">
        <f t="shared" si="0"/>
        <v>C</v>
      </c>
    </row>
    <row r="44" spans="1:7" x14ac:dyDescent="0.3">
      <c r="A44" s="14" t="s">
        <v>287</v>
      </c>
      <c r="B44" s="14"/>
      <c r="C44" s="8"/>
      <c r="D44" s="8"/>
      <c r="E44" s="8"/>
      <c r="F44" s="15"/>
      <c r="G44" s="37" t="str">
        <f t="shared" si="0"/>
        <v>PSWC</v>
      </c>
    </row>
    <row r="45" spans="1:7" x14ac:dyDescent="0.3">
      <c r="A45" s="14" t="s">
        <v>269</v>
      </c>
      <c r="B45" s="14"/>
      <c r="C45" s="8"/>
      <c r="D45" s="8"/>
      <c r="E45" s="8"/>
      <c r="F45" s="15"/>
      <c r="G45" s="37" t="str">
        <f t="shared" si="0"/>
        <v>RZ</v>
      </c>
    </row>
    <row r="46" spans="1:7" ht="15" thickBot="1" x14ac:dyDescent="0.35">
      <c r="A46" s="16" t="s">
        <v>268</v>
      </c>
      <c r="B46" s="16"/>
      <c r="C46" s="17"/>
      <c r="D46" s="17"/>
      <c r="E46" s="17"/>
      <c r="F46" s="27"/>
      <c r="G46" s="40" t="str">
        <f t="shared" si="0"/>
        <v>PZ</v>
      </c>
    </row>
    <row r="47" spans="1:7" ht="15" thickBot="1" x14ac:dyDescent="0.35">
      <c r="A47" s="3"/>
    </row>
    <row r="48" spans="1:7" ht="15" thickBot="1" x14ac:dyDescent="0.35">
      <c r="A48" s="46"/>
      <c r="B48" s="47" t="str">
        <f>IF($C$4=$C$8,Config!C48,IF($C$4=$D$8,Config!D48,IF($C$4=$F$8,Config!F48,Config!E48)))</f>
        <v>OMSCHRIJVINGEN</v>
      </c>
      <c r="C48" s="48" t="s">
        <v>481</v>
      </c>
      <c r="D48" s="48" t="s">
        <v>482</v>
      </c>
      <c r="E48" s="48" t="s">
        <v>483</v>
      </c>
      <c r="F48" s="49"/>
      <c r="G48" s="49"/>
    </row>
    <row r="49" spans="1:7" x14ac:dyDescent="0.3">
      <c r="A49" s="35" t="s">
        <v>3347</v>
      </c>
      <c r="B49" s="26" t="s">
        <v>3822</v>
      </c>
      <c r="C49" s="43"/>
      <c r="D49" s="43"/>
      <c r="E49" s="43"/>
      <c r="F49" s="43"/>
      <c r="G49" s="15" t="str">
        <f t="shared" ref="G49:G52" si="1">A49</f>
        <v>FR</v>
      </c>
    </row>
    <row r="50" spans="1:7" x14ac:dyDescent="0.3">
      <c r="A50" s="35" t="s">
        <v>3350</v>
      </c>
      <c r="B50" s="26" t="s">
        <v>3823</v>
      </c>
      <c r="C50" s="43"/>
      <c r="D50" s="43"/>
      <c r="E50" s="43"/>
      <c r="F50" s="43"/>
      <c r="G50" s="15" t="str">
        <f t="shared" si="1"/>
        <v>NL</v>
      </c>
    </row>
    <row r="51" spans="1:7" x14ac:dyDescent="0.3">
      <c r="A51" s="35" t="s">
        <v>3348</v>
      </c>
      <c r="B51" s="26" t="s">
        <v>3824</v>
      </c>
      <c r="C51" s="43"/>
      <c r="D51" s="43"/>
      <c r="E51" s="43"/>
      <c r="F51" s="43"/>
      <c r="G51" s="15" t="str">
        <f t="shared" si="1"/>
        <v>EN</v>
      </c>
    </row>
    <row r="52" spans="1:7" ht="15" thickBot="1" x14ac:dyDescent="0.35">
      <c r="A52" s="44" t="s">
        <v>3349</v>
      </c>
      <c r="B52" s="39" t="s">
        <v>3825</v>
      </c>
      <c r="C52" s="45"/>
      <c r="D52" s="45"/>
      <c r="E52" s="45"/>
      <c r="F52" s="45"/>
      <c r="G52" s="27" t="str">
        <f t="shared" si="1"/>
        <v>DE</v>
      </c>
    </row>
    <row r="53" spans="1:7" ht="15" thickBot="1" x14ac:dyDescent="0.35">
      <c r="A53" s="3"/>
    </row>
    <row r="54" spans="1:7" ht="15" thickBot="1" x14ac:dyDescent="0.35">
      <c r="A54" s="20"/>
      <c r="B54" s="31" t="str">
        <f>IF($C$4=$C$8,Config!C54,IF($C$4=$D$8,Config!D54,IF($C$4=$F$8,Config!F54,Config!E54)))</f>
        <v>OMSCHRIJVINGEN</v>
      </c>
      <c r="C54" s="21" t="s">
        <v>481</v>
      </c>
      <c r="D54" s="21" t="s">
        <v>482</v>
      </c>
      <c r="E54" s="21" t="s">
        <v>483</v>
      </c>
      <c r="F54" s="22"/>
      <c r="G54" s="22"/>
    </row>
    <row r="55" spans="1:7" x14ac:dyDescent="0.3">
      <c r="A55" s="28" t="s">
        <v>383</v>
      </c>
      <c r="B55" s="11" t="str">
        <f>IF($C$4=$C$8,Config!C55,IF($C$4=$D$8,Config!D55,IF($C$4=$F$8,Config!F55,Config!E55)))</f>
        <v>Parameters</v>
      </c>
      <c r="C55" s="12" t="s">
        <v>60</v>
      </c>
      <c r="D55" s="12" t="s">
        <v>61</v>
      </c>
      <c r="E55" s="12" t="s">
        <v>61</v>
      </c>
      <c r="F55" s="13" t="s">
        <v>208</v>
      </c>
      <c r="G55" s="15" t="str">
        <f>A55</f>
        <v>D-001</v>
      </c>
    </row>
    <row r="56" spans="1:7" x14ac:dyDescent="0.3">
      <c r="A56" s="29" t="s">
        <v>384</v>
      </c>
      <c r="B56" s="14" t="str">
        <f>IF($C$4=$C$8,Config!C56,IF($C$4=$D$8,Config!D56,IF($C$4=$F$8,Config!F56,Config!E56)))</f>
        <v>Centrale overheid</v>
      </c>
      <c r="C56" s="8" t="s">
        <v>100</v>
      </c>
      <c r="D56" s="8" t="s">
        <v>101</v>
      </c>
      <c r="E56" s="8" t="s">
        <v>158</v>
      </c>
      <c r="F56" s="15" t="s">
        <v>209</v>
      </c>
      <c r="G56" s="15" t="str">
        <f t="shared" ref="G56:G119" si="2">A56</f>
        <v>D-002</v>
      </c>
    </row>
    <row r="57" spans="1:7" x14ac:dyDescent="0.3">
      <c r="A57" s="29" t="s">
        <v>385</v>
      </c>
      <c r="B57" s="14" t="str">
        <f>IF($C$4=$C$8,Config!C57,IF($C$4=$D$8,Config!D57,IF($C$4=$F$8,Config!F57,Config!E57)))</f>
        <v>Omschrijving</v>
      </c>
      <c r="C57" s="8" t="s">
        <v>62</v>
      </c>
      <c r="D57" s="8" t="s">
        <v>102</v>
      </c>
      <c r="E57" s="8" t="s">
        <v>159</v>
      </c>
      <c r="F57" s="15" t="s">
        <v>210</v>
      </c>
      <c r="G57" s="15" t="str">
        <f t="shared" si="2"/>
        <v>D-003</v>
      </c>
    </row>
    <row r="58" spans="1:7" x14ac:dyDescent="0.3">
      <c r="A58" s="29" t="s">
        <v>386</v>
      </c>
      <c r="B58" s="14" t="str">
        <f>IF($C$4=$C$8,Config!C58,IF($C$4=$D$8,Config!D58,IF($C$4=$F$8,Config!F58,Config!E58)))</f>
        <v>Januari</v>
      </c>
      <c r="C58" s="8" t="s">
        <v>63</v>
      </c>
      <c r="D58" s="8" t="s">
        <v>103</v>
      </c>
      <c r="E58" s="8" t="s">
        <v>160</v>
      </c>
      <c r="F58" s="15" t="s">
        <v>205</v>
      </c>
      <c r="G58" s="15" t="str">
        <f t="shared" si="2"/>
        <v>D-004</v>
      </c>
    </row>
    <row r="59" spans="1:7" x14ac:dyDescent="0.3">
      <c r="A59" s="29" t="s">
        <v>387</v>
      </c>
      <c r="B59" s="14" t="str">
        <f>IF($C$4=$C$8,Config!C59,IF($C$4=$D$8,Config!D59,IF($C$4=$F$8,Config!F59,Config!E59)))</f>
        <v>Februari</v>
      </c>
      <c r="C59" s="8" t="s">
        <v>64</v>
      </c>
      <c r="D59" s="8" t="s">
        <v>104</v>
      </c>
      <c r="E59" s="8" t="s">
        <v>161</v>
      </c>
      <c r="F59" s="15" t="s">
        <v>206</v>
      </c>
      <c r="G59" s="15" t="str">
        <f t="shared" si="2"/>
        <v>D-005</v>
      </c>
    </row>
    <row r="60" spans="1:7" x14ac:dyDescent="0.3">
      <c r="A60" s="29" t="s">
        <v>388</v>
      </c>
      <c r="B60" s="14" t="str">
        <f>IF($C$4=$C$8,Config!C60,IF($C$4=$D$8,Config!D60,IF($C$4=$F$8,Config!F60,Config!E60)))</f>
        <v>Maart</v>
      </c>
      <c r="C60" s="8" t="s">
        <v>65</v>
      </c>
      <c r="D60" s="8" t="s">
        <v>105</v>
      </c>
      <c r="E60" s="8" t="s">
        <v>162</v>
      </c>
      <c r="F60" s="15" t="s">
        <v>207</v>
      </c>
      <c r="G60" s="15" t="str">
        <f t="shared" si="2"/>
        <v>D-006</v>
      </c>
    </row>
    <row r="61" spans="1:7" x14ac:dyDescent="0.3">
      <c r="A61" s="29" t="s">
        <v>389</v>
      </c>
      <c r="B61" s="14" t="str">
        <f>IF($C$4=$C$8,Config!C61,IF($C$4=$D$8,Config!D61,IF($C$4=$F$8,Config!F61,Config!E61)))</f>
        <v>April</v>
      </c>
      <c r="C61" s="8" t="s">
        <v>66</v>
      </c>
      <c r="D61" s="8" t="s">
        <v>106</v>
      </c>
      <c r="E61" s="8" t="s">
        <v>106</v>
      </c>
      <c r="F61" s="15" t="s">
        <v>106</v>
      </c>
      <c r="G61" s="15" t="str">
        <f t="shared" si="2"/>
        <v>D-007</v>
      </c>
    </row>
    <row r="62" spans="1:7" x14ac:dyDescent="0.3">
      <c r="A62" s="29" t="s">
        <v>390</v>
      </c>
      <c r="B62" s="14" t="str">
        <f>IF($C$4=$C$8,Config!C62,IF($C$4=$D$8,Config!D62,IF($C$4=$F$8,Config!F62,Config!E62)))</f>
        <v>Mei</v>
      </c>
      <c r="C62" s="8" t="s">
        <v>67</v>
      </c>
      <c r="D62" s="8" t="s">
        <v>107</v>
      </c>
      <c r="E62" s="8" t="s">
        <v>163</v>
      </c>
      <c r="F62" s="15" t="s">
        <v>67</v>
      </c>
      <c r="G62" s="15" t="str">
        <f t="shared" si="2"/>
        <v>D-008</v>
      </c>
    </row>
    <row r="63" spans="1:7" x14ac:dyDescent="0.3">
      <c r="A63" s="29" t="s">
        <v>391</v>
      </c>
      <c r="B63" s="14" t="str">
        <f>IF($C$4=$C$8,Config!C63,IF($C$4=$D$8,Config!D63,IF($C$4=$F$8,Config!F63,Config!E63)))</f>
        <v>Juni</v>
      </c>
      <c r="C63" s="8" t="s">
        <v>68</v>
      </c>
      <c r="D63" s="8" t="s">
        <v>108</v>
      </c>
      <c r="E63" s="8" t="s">
        <v>164</v>
      </c>
      <c r="F63" s="15" t="s">
        <v>108</v>
      </c>
      <c r="G63" s="15" t="str">
        <f t="shared" si="2"/>
        <v>D-009</v>
      </c>
    </row>
    <row r="64" spans="1:7" x14ac:dyDescent="0.3">
      <c r="A64" s="29" t="s">
        <v>392</v>
      </c>
      <c r="B64" s="14" t="str">
        <f>IF($C$4=$C$8,Config!C64,IF($C$4=$D$8,Config!D64,IF($C$4=$F$8,Config!F64,Config!E64)))</f>
        <v>Juli</v>
      </c>
      <c r="C64" s="8" t="s">
        <v>69</v>
      </c>
      <c r="D64" s="8" t="s">
        <v>109</v>
      </c>
      <c r="E64" s="8" t="s">
        <v>165</v>
      </c>
      <c r="F64" s="15" t="s">
        <v>109</v>
      </c>
      <c r="G64" s="15" t="str">
        <f t="shared" si="2"/>
        <v>D-010</v>
      </c>
    </row>
    <row r="65" spans="1:7" x14ac:dyDescent="0.3">
      <c r="A65" s="29" t="s">
        <v>393</v>
      </c>
      <c r="B65" s="14" t="str">
        <f>IF($C$4=$C$8,Config!C65,IF($C$4=$D$8,Config!D65,IF($C$4=$F$8,Config!F65,Config!E65)))</f>
        <v>Augustus</v>
      </c>
      <c r="C65" s="8" t="s">
        <v>70</v>
      </c>
      <c r="D65" s="8" t="s">
        <v>110</v>
      </c>
      <c r="E65" s="8" t="s">
        <v>166</v>
      </c>
      <c r="F65" s="15" t="s">
        <v>166</v>
      </c>
      <c r="G65" s="15" t="str">
        <f t="shared" si="2"/>
        <v>D-011</v>
      </c>
    </row>
    <row r="66" spans="1:7" x14ac:dyDescent="0.3">
      <c r="A66" s="29" t="s">
        <v>394</v>
      </c>
      <c r="B66" s="14" t="str">
        <f>IF($C$4=$C$8,Config!C66,IF($C$4=$D$8,Config!D66,IF($C$4=$F$8,Config!F66,Config!E66)))</f>
        <v>September</v>
      </c>
      <c r="C66" s="8" t="s">
        <v>71</v>
      </c>
      <c r="D66" s="8" t="s">
        <v>111</v>
      </c>
      <c r="E66" s="8" t="s">
        <v>111</v>
      </c>
      <c r="F66" s="15" t="s">
        <v>111</v>
      </c>
      <c r="G66" s="15" t="str">
        <f t="shared" si="2"/>
        <v>D-012</v>
      </c>
    </row>
    <row r="67" spans="1:7" x14ac:dyDescent="0.3">
      <c r="A67" s="29" t="s">
        <v>395</v>
      </c>
      <c r="B67" s="14" t="str">
        <f>IF($C$4=$C$8,Config!C67,IF($C$4=$D$8,Config!D67,IF($C$4=$F$8,Config!F67,Config!E67)))</f>
        <v>Oktober</v>
      </c>
      <c r="C67" s="8" t="s">
        <v>72</v>
      </c>
      <c r="D67" s="8" t="s">
        <v>112</v>
      </c>
      <c r="E67" s="8" t="s">
        <v>167</v>
      </c>
      <c r="F67" s="15" t="s">
        <v>112</v>
      </c>
      <c r="G67" s="15" t="str">
        <f t="shared" si="2"/>
        <v>D-013</v>
      </c>
    </row>
    <row r="68" spans="1:7" x14ac:dyDescent="0.3">
      <c r="A68" s="29" t="s">
        <v>396</v>
      </c>
      <c r="B68" s="14" t="str">
        <f>IF($C$4=$C$8,Config!C68,IF($C$4=$D$8,Config!D68,IF($C$4=$F$8,Config!F68,Config!E68)))</f>
        <v>November</v>
      </c>
      <c r="C68" s="8" t="s">
        <v>73</v>
      </c>
      <c r="D68" s="8" t="s">
        <v>113</v>
      </c>
      <c r="E68" s="8" t="s">
        <v>113</v>
      </c>
      <c r="F68" s="15" t="s">
        <v>113</v>
      </c>
      <c r="G68" s="15" t="str">
        <f t="shared" si="2"/>
        <v>D-014</v>
      </c>
    </row>
    <row r="69" spans="1:7" x14ac:dyDescent="0.3">
      <c r="A69" s="29" t="s">
        <v>397</v>
      </c>
      <c r="B69" s="14" t="str">
        <f>IF($C$4=$C$8,Config!C69,IF($C$4=$D$8,Config!D69,IF($C$4=$F$8,Config!F69,Config!E69)))</f>
        <v>December</v>
      </c>
      <c r="C69" s="8" t="s">
        <v>74</v>
      </c>
      <c r="D69" s="8" t="s">
        <v>114</v>
      </c>
      <c r="E69" s="8" t="s">
        <v>114</v>
      </c>
      <c r="F69" s="15" t="s">
        <v>114</v>
      </c>
      <c r="G69" s="15" t="str">
        <f t="shared" si="2"/>
        <v>D-015</v>
      </c>
    </row>
    <row r="70" spans="1:7" x14ac:dyDescent="0.3">
      <c r="A70" s="29" t="s">
        <v>398</v>
      </c>
      <c r="B70" s="14" t="str">
        <f>IF($C$4=$C$8,Config!C70,IF($C$4=$D$8,Config!D70,IF($C$4=$F$8,Config!F70,Config!E70)))</f>
        <v xml:space="preserve">Entiteit: </v>
      </c>
      <c r="C70" s="8" t="s">
        <v>116</v>
      </c>
      <c r="D70" s="8" t="s">
        <v>3644</v>
      </c>
      <c r="E70" s="8" t="s">
        <v>168</v>
      </c>
      <c r="F70" s="15" t="s">
        <v>211</v>
      </c>
      <c r="G70" s="15" t="str">
        <f t="shared" si="2"/>
        <v>D-016</v>
      </c>
    </row>
    <row r="71" spans="1:7" x14ac:dyDescent="0.3">
      <c r="A71" s="29" t="s">
        <v>399</v>
      </c>
      <c r="B71" s="14" t="str">
        <f>IF($C$4=$C$8,Config!C71,IF($C$4=$D$8,Config!D71,IF($C$4=$F$8,Config!F71,Config!E71)))</f>
        <v>Entiteiten:</v>
      </c>
      <c r="C71" s="8" t="s">
        <v>294</v>
      </c>
      <c r="D71" s="8" t="s">
        <v>3359</v>
      </c>
      <c r="E71" s="8" t="s">
        <v>295</v>
      </c>
      <c r="F71" s="15"/>
      <c r="G71" s="15" t="str">
        <f t="shared" si="2"/>
        <v>D-017</v>
      </c>
    </row>
    <row r="72" spans="1:7" x14ac:dyDescent="0.3">
      <c r="A72" s="29" t="s">
        <v>400</v>
      </c>
      <c r="B72" s="14" t="str">
        <f>IF($C$4=$C$8,Config!C72,IF($C$4=$D$8,Config!D72,IF($C$4=$F$8,Config!F72,Config!E72)))</f>
        <v xml:space="preserve">Munteenheid: </v>
      </c>
      <c r="C72" s="8" t="s">
        <v>123</v>
      </c>
      <c r="D72" s="8" t="s">
        <v>124</v>
      </c>
      <c r="E72" s="8" t="s">
        <v>169</v>
      </c>
      <c r="F72" s="15" t="s">
        <v>212</v>
      </c>
      <c r="G72" s="15" t="str">
        <f t="shared" si="2"/>
        <v>D-018</v>
      </c>
    </row>
    <row r="73" spans="1:7" x14ac:dyDescent="0.3">
      <c r="A73" s="29" t="s">
        <v>401</v>
      </c>
      <c r="B73" s="14" t="str">
        <f>IF($C$4=$C$8,Config!C73,IF($C$4=$D$8,Config!D73,IF($C$4=$F$8,Config!F73,Config!E73)))</f>
        <v>duizend EUR</v>
      </c>
      <c r="C73" s="8" t="s">
        <v>75</v>
      </c>
      <c r="D73" s="8" t="s">
        <v>115</v>
      </c>
      <c r="E73" s="8" t="s">
        <v>170</v>
      </c>
      <c r="F73" s="15" t="s">
        <v>213</v>
      </c>
      <c r="G73" s="15" t="str">
        <f t="shared" si="2"/>
        <v>D-019</v>
      </c>
    </row>
    <row r="74" spans="1:7" x14ac:dyDescent="0.3">
      <c r="A74" s="29" t="s">
        <v>402</v>
      </c>
      <c r="B74" s="14" t="str">
        <f>IF($C$4=$C$8,Config!C74,IF($C$4=$D$8,Config!D74,IF($C$4=$F$8,Config!F74,Config!E74)))</f>
        <v>Uitgaven</v>
      </c>
      <c r="C74" s="8" t="s">
        <v>129</v>
      </c>
      <c r="D74" s="8" t="s">
        <v>172</v>
      </c>
      <c r="E74" s="8" t="s">
        <v>171</v>
      </c>
      <c r="F74" s="15" t="s">
        <v>214</v>
      </c>
      <c r="G74" s="15" t="str">
        <f t="shared" si="2"/>
        <v>D-020</v>
      </c>
    </row>
    <row r="75" spans="1:7" x14ac:dyDescent="0.3">
      <c r="A75" s="29" t="s">
        <v>403</v>
      </c>
      <c r="B75" s="14" t="str">
        <f>IF($C$4=$C$8,Config!C75,IF($C$4=$D$8,Config!D75,IF($C$4=$F$8,Config!F75,Config!E75)))</f>
        <v>Diversen</v>
      </c>
      <c r="C75" s="8" t="s">
        <v>76</v>
      </c>
      <c r="D75" s="8" t="s">
        <v>3363</v>
      </c>
      <c r="E75" s="8" t="s">
        <v>131</v>
      </c>
      <c r="F75" s="15"/>
      <c r="G75" s="15" t="str">
        <f t="shared" si="2"/>
        <v>D-021</v>
      </c>
    </row>
    <row r="76" spans="1:7" x14ac:dyDescent="0.3">
      <c r="A76" s="29" t="s">
        <v>404</v>
      </c>
      <c r="B76" s="14" t="str">
        <f>IF($C$4=$C$8,Config!C76,IF($C$4=$D$8,Config!D76,IF($C$4=$F$8,Config!F76,Config!E76)))</f>
        <v>Lonen en sociale lasten</v>
      </c>
      <c r="C76" s="8" t="s">
        <v>77</v>
      </c>
      <c r="D76" s="8" t="s">
        <v>132</v>
      </c>
      <c r="E76" s="8" t="s">
        <v>173</v>
      </c>
      <c r="F76" s="15" t="s">
        <v>215</v>
      </c>
      <c r="G76" s="15" t="str">
        <f t="shared" si="2"/>
        <v>D-022</v>
      </c>
    </row>
    <row r="77" spans="1:7" x14ac:dyDescent="0.3">
      <c r="A77" s="29" t="s">
        <v>405</v>
      </c>
      <c r="B77" s="14" t="str">
        <f>IF($C$4=$C$8,Config!C77,IF($C$4=$D$8,Config!D77,IF($C$4=$F$8,Config!F77,Config!E77)))</f>
        <v>Lopende uitgaven  voor goederen en diensten</v>
      </c>
      <c r="C77" s="8" t="s">
        <v>78</v>
      </c>
      <c r="D77" s="8" t="s">
        <v>133</v>
      </c>
      <c r="E77" s="8" t="s">
        <v>174</v>
      </c>
      <c r="F77" s="15" t="s">
        <v>216</v>
      </c>
      <c r="G77" s="15" t="str">
        <f t="shared" si="2"/>
        <v>D-023</v>
      </c>
    </row>
    <row r="78" spans="1:7" x14ac:dyDescent="0.3">
      <c r="A78" s="29" t="s">
        <v>406</v>
      </c>
      <c r="B78" s="14" t="str">
        <f>IF($C$4=$C$8,Config!C78,IF($C$4=$D$8,Config!D78,IF($C$4=$F$8,Config!F78,Config!E78)))</f>
        <v>Interestlasten</v>
      </c>
      <c r="C78" s="8" t="s">
        <v>79</v>
      </c>
      <c r="D78" s="8" t="s">
        <v>3362</v>
      </c>
      <c r="E78" s="8" t="s">
        <v>175</v>
      </c>
      <c r="F78" s="15" t="s">
        <v>218</v>
      </c>
      <c r="G78" s="15" t="str">
        <f t="shared" si="2"/>
        <v>D-024</v>
      </c>
    </row>
    <row r="79" spans="1:7" x14ac:dyDescent="0.3">
      <c r="A79" s="29" t="s">
        <v>407</v>
      </c>
      <c r="B79" s="14" t="str">
        <f>IF($C$4=$C$8,Config!C79,IF($C$4=$D$8,Config!D79,IF($C$4=$F$8,Config!F79,Config!E79)))</f>
        <v>Overdrachten aan andere sectoren (gezinnen, bedrijven,…)</v>
      </c>
      <c r="C79" s="8" t="s">
        <v>3671</v>
      </c>
      <c r="D79" s="8" t="s">
        <v>3672</v>
      </c>
      <c r="E79" s="8" t="s">
        <v>176</v>
      </c>
      <c r="F79" s="15"/>
      <c r="G79" s="15" t="str">
        <f t="shared" si="2"/>
        <v>D-025</v>
      </c>
    </row>
    <row r="80" spans="1:7" x14ac:dyDescent="0.3">
      <c r="A80" s="29" t="s">
        <v>408</v>
      </c>
      <c r="B80" s="14" t="str">
        <f>IF($C$4=$C$8,Config!C80,IF($C$4=$D$8,Config!D80,IF($C$4=$F$8,Config!F80,Config!E80)))</f>
        <v>Overdrachten aan de te consolideren instellingen</v>
      </c>
      <c r="C80" s="8" t="s">
        <v>120</v>
      </c>
      <c r="D80" s="8" t="s">
        <v>134</v>
      </c>
      <c r="E80" s="8" t="s">
        <v>177</v>
      </c>
      <c r="F80" s="15"/>
      <c r="G80" s="15" t="str">
        <f t="shared" si="2"/>
        <v>D-026</v>
      </c>
    </row>
    <row r="81" spans="1:7" x14ac:dyDescent="0.3">
      <c r="A81" s="29" t="s">
        <v>409</v>
      </c>
      <c r="B81" s="14" t="str">
        <f>IF($C$4=$C$8,Config!C81,IF($C$4=$D$8,Config!D81,IF($C$4=$F$8,Config!F81,Config!E81)))</f>
        <v>Overdrachten aan de sociale zekerheid</v>
      </c>
      <c r="C81" s="8" t="s">
        <v>121</v>
      </c>
      <c r="D81" s="8" t="s">
        <v>135</v>
      </c>
      <c r="E81" s="8" t="s">
        <v>178</v>
      </c>
      <c r="F81" s="15"/>
      <c r="G81" s="15" t="str">
        <f t="shared" si="2"/>
        <v>D-027</v>
      </c>
    </row>
    <row r="82" spans="1:7" x14ac:dyDescent="0.3">
      <c r="A82" s="29" t="s">
        <v>410</v>
      </c>
      <c r="B82" s="14" t="str">
        <f>IF($C$4=$C$8,Config!C82,IF($C$4=$D$8,Config!D82,IF($C$4=$F$8,Config!F82,Config!E82)))</f>
        <v>Overdrachten aan lokale overheden</v>
      </c>
      <c r="C82" s="8" t="s">
        <v>81</v>
      </c>
      <c r="D82" s="8" t="s">
        <v>136</v>
      </c>
      <c r="E82" s="8" t="s">
        <v>179</v>
      </c>
      <c r="F82" s="15"/>
      <c r="G82" s="15" t="str">
        <f t="shared" si="2"/>
        <v>D-028</v>
      </c>
    </row>
    <row r="83" spans="1:7" x14ac:dyDescent="0.3">
      <c r="A83" s="29" t="s">
        <v>411</v>
      </c>
      <c r="B83" s="14" t="str">
        <f>IF($C$4=$C$8,Config!C83,IF($C$4=$D$8,Config!D83,IF($C$4=$F$8,Config!F83,Config!E83)))</f>
        <v>Overdrachten aan het gesubsidieerd autonoom onderwijs</v>
      </c>
      <c r="C83" s="8" t="s">
        <v>82</v>
      </c>
      <c r="D83" s="8" t="s">
        <v>137</v>
      </c>
      <c r="E83" s="8" t="s">
        <v>180</v>
      </c>
      <c r="F83" s="15"/>
      <c r="G83" s="15" t="str">
        <f t="shared" si="2"/>
        <v>D-029</v>
      </c>
    </row>
    <row r="84" spans="1:7" x14ac:dyDescent="0.3">
      <c r="A84" s="29" t="s">
        <v>412</v>
      </c>
      <c r="B84" s="14" t="str">
        <f>IF($C$4=$C$8,Config!C84,IF($C$4=$D$8,Config!D84,IF($C$4=$F$8,Config!F84,Config!E84)))</f>
        <v>Overdrachten aan andere institutionele groepen</v>
      </c>
      <c r="C84" s="8" t="s">
        <v>83</v>
      </c>
      <c r="D84" s="8" t="s">
        <v>138</v>
      </c>
      <c r="E84" s="8" t="s">
        <v>181</v>
      </c>
      <c r="F84" s="15"/>
      <c r="G84" s="15" t="str">
        <f t="shared" si="2"/>
        <v>D-030</v>
      </c>
    </row>
    <row r="85" spans="1:7" x14ac:dyDescent="0.3">
      <c r="A85" s="29" t="s">
        <v>413</v>
      </c>
      <c r="B85" s="14" t="str">
        <f>IF($C$4=$C$8,Config!C85,IF($C$4=$D$8,Config!D85,IF($C$4=$F$8,Config!F85,Config!E85)))</f>
        <v>Investeringen</v>
      </c>
      <c r="C85" s="8" t="s">
        <v>84</v>
      </c>
      <c r="D85" s="8" t="s">
        <v>139</v>
      </c>
      <c r="E85" s="8" t="s">
        <v>182</v>
      </c>
      <c r="F85" s="15"/>
      <c r="G85" s="15" t="str">
        <f t="shared" si="2"/>
        <v>D-031</v>
      </c>
    </row>
    <row r="86" spans="1:7" x14ac:dyDescent="0.3">
      <c r="A86" s="29" t="s">
        <v>414</v>
      </c>
      <c r="B86" s="14" t="str">
        <f>IF($C$4=$C$8,Config!C86,IF($C$4=$D$8,Config!D86,IF($C$4=$F$8,Config!F86,Config!E86)))</f>
        <v>Totaal buiten financiële en interne verrichtingen</v>
      </c>
      <c r="C86" s="8" t="s">
        <v>85</v>
      </c>
      <c r="D86" s="8" t="s">
        <v>140</v>
      </c>
      <c r="E86" s="8" t="s">
        <v>183</v>
      </c>
      <c r="F86" s="15"/>
      <c r="G86" s="15" t="str">
        <f t="shared" si="2"/>
        <v>D-032</v>
      </c>
    </row>
    <row r="87" spans="1:7" x14ac:dyDescent="0.3">
      <c r="A87" s="29" t="s">
        <v>415</v>
      </c>
      <c r="B87" s="14" t="str">
        <f>IF($C$4=$C$8,Config!C87,IF($C$4=$D$8,Config!D87,IF($C$4=$F$8,Config!F87,Config!E87)))</f>
        <v>Kredietverleningen, deelnemingen en andere financiële producten</v>
      </c>
      <c r="C87" s="8" t="s">
        <v>86</v>
      </c>
      <c r="D87" s="8" t="s">
        <v>141</v>
      </c>
      <c r="E87" s="8"/>
      <c r="F87" s="15"/>
      <c r="G87" s="15" t="str">
        <f t="shared" si="2"/>
        <v>D-033</v>
      </c>
    </row>
    <row r="88" spans="1:7" x14ac:dyDescent="0.3">
      <c r="A88" s="29" t="s">
        <v>416</v>
      </c>
      <c r="B88" s="14" t="str">
        <f>IF($C$4=$C$8,Config!C88,IF($C$4=$D$8,Config!D88,IF($C$4=$F$8,Config!F88,Config!E88)))</f>
        <v>Financiële verrichtingen betreffende de schuld</v>
      </c>
      <c r="C88" s="8" t="s">
        <v>87</v>
      </c>
      <c r="D88" s="8" t="s">
        <v>142</v>
      </c>
      <c r="E88" s="8" t="s">
        <v>184</v>
      </c>
      <c r="F88" s="15"/>
      <c r="G88" s="15" t="str">
        <f t="shared" si="2"/>
        <v>D-034</v>
      </c>
    </row>
    <row r="89" spans="1:7" x14ac:dyDescent="0.3">
      <c r="A89" s="29" t="s">
        <v>417</v>
      </c>
      <c r="B89" s="14" t="str">
        <f>IF($C$4=$C$8,Config!C89,IF($C$4=$D$8,Config!D89,IF($C$4=$F$8,Config!F89,Config!E89)))</f>
        <v>Interne verrichtingen</v>
      </c>
      <c r="C89" s="8" t="s">
        <v>88</v>
      </c>
      <c r="D89" s="8" t="s">
        <v>143</v>
      </c>
      <c r="E89" s="8" t="s">
        <v>185</v>
      </c>
      <c r="F89" s="15"/>
      <c r="G89" s="15" t="str">
        <f t="shared" si="2"/>
        <v>D-035</v>
      </c>
    </row>
    <row r="90" spans="1:7" x14ac:dyDescent="0.3">
      <c r="A90" s="29" t="s">
        <v>418</v>
      </c>
      <c r="B90" s="14" t="str">
        <f>IF($C$4=$C$8,Config!C90,IF($C$4=$D$8,Config!D90,IF($C$4=$F$8,Config!F90,Config!E90)))</f>
        <v>Algemeen totaal van de uitgaven</v>
      </c>
      <c r="C90" s="8" t="s">
        <v>144</v>
      </c>
      <c r="D90" s="8" t="s">
        <v>3356</v>
      </c>
      <c r="E90" s="8" t="s">
        <v>186</v>
      </c>
      <c r="F90" s="15" t="s">
        <v>217</v>
      </c>
      <c r="G90" s="15" t="str">
        <f t="shared" si="2"/>
        <v>D-036</v>
      </c>
    </row>
    <row r="91" spans="1:7" x14ac:dyDescent="0.3">
      <c r="A91" s="29" t="s">
        <v>419</v>
      </c>
      <c r="B91" s="14" t="str">
        <f>IF($C$4=$C$8,Config!C91,IF($C$4=$D$8,Config!D91,IF($C$4=$F$8,Config!F91,Config!E91)))</f>
        <v>Ontvangsten</v>
      </c>
      <c r="C91" s="8" t="s">
        <v>128</v>
      </c>
      <c r="D91" s="8" t="s">
        <v>145</v>
      </c>
      <c r="E91" s="8" t="s">
        <v>187</v>
      </c>
      <c r="F91" s="15"/>
      <c r="G91" s="15" t="str">
        <f t="shared" si="2"/>
        <v>D-037</v>
      </c>
    </row>
    <row r="92" spans="1:7" x14ac:dyDescent="0.3">
      <c r="A92" s="29" t="s">
        <v>420</v>
      </c>
      <c r="B92" s="14" t="str">
        <f>IF($C$4=$C$8,Config!C92,IF($C$4=$D$8,Config!D92,IF($C$4=$F$8,Config!F92,Config!E92)))</f>
        <v>Lopende ontvangsten van goederen en diensten</v>
      </c>
      <c r="C92" s="8" t="s">
        <v>89</v>
      </c>
      <c r="D92" s="8" t="s">
        <v>146</v>
      </c>
      <c r="E92" s="8" t="s">
        <v>193</v>
      </c>
      <c r="F92" s="15"/>
      <c r="G92" s="15" t="str">
        <f t="shared" si="2"/>
        <v>D-038</v>
      </c>
    </row>
    <row r="93" spans="1:7" x14ac:dyDescent="0.3">
      <c r="A93" s="29" t="s">
        <v>421</v>
      </c>
      <c r="B93" s="14" t="str">
        <f>IF($C$4=$C$8,Config!C93,IF($C$4=$D$8,Config!D93,IF($C$4=$F$8,Config!F93,Config!E93)))</f>
        <v>Inkomsten uit eigendom</v>
      </c>
      <c r="C93" s="8" t="s">
        <v>90</v>
      </c>
      <c r="D93" s="8" t="s">
        <v>147</v>
      </c>
      <c r="E93" s="8" t="s">
        <v>194</v>
      </c>
      <c r="F93" s="15"/>
      <c r="G93" s="15" t="str">
        <f t="shared" si="2"/>
        <v>D-039</v>
      </c>
    </row>
    <row r="94" spans="1:7" x14ac:dyDescent="0.3">
      <c r="A94" s="29" t="s">
        <v>422</v>
      </c>
      <c r="B94" s="14" t="str">
        <f>IF($C$4=$C$8,Config!C94,IF($C$4=$D$8,Config!D94,IF($C$4=$F$8,Config!F94,Config!E94)))</f>
        <v>Fiscale ontvangsten</v>
      </c>
      <c r="C94" s="8" t="s">
        <v>91</v>
      </c>
      <c r="D94" s="8" t="s">
        <v>148</v>
      </c>
      <c r="E94" s="8" t="s">
        <v>195</v>
      </c>
      <c r="F94" s="15"/>
      <c r="G94" s="15" t="str">
        <f t="shared" si="2"/>
        <v>D-040</v>
      </c>
    </row>
    <row r="95" spans="1:7" x14ac:dyDescent="0.3">
      <c r="A95" s="29" t="s">
        <v>423</v>
      </c>
      <c r="B95" s="14" t="str">
        <f>IF($C$4=$C$8,Config!C95,IF($C$4=$D$8,Config!D95,IF($C$4=$F$8,Config!F95,Config!E95)))</f>
        <v>Overdrachten van andere sectoren (gezinnen, bedrijven,…)</v>
      </c>
      <c r="C95" s="8" t="s">
        <v>3670</v>
      </c>
      <c r="D95" s="8" t="s">
        <v>3673</v>
      </c>
      <c r="E95" s="8" t="s">
        <v>196</v>
      </c>
      <c r="F95" s="15"/>
      <c r="G95" s="15" t="str">
        <f t="shared" si="2"/>
        <v>D-041</v>
      </c>
    </row>
    <row r="96" spans="1:7" x14ac:dyDescent="0.3">
      <c r="A96" s="29" t="s">
        <v>424</v>
      </c>
      <c r="B96" s="14" t="str">
        <f>IF($C$4=$C$8,Config!C96,IF($C$4=$D$8,Config!D96,IF($C$4=$F$8,Config!F96,Config!E96)))</f>
        <v>Overdrachten van de te consolideren instellingen</v>
      </c>
      <c r="C96" s="8" t="s">
        <v>122</v>
      </c>
      <c r="D96" s="8" t="s">
        <v>149</v>
      </c>
      <c r="E96" s="8" t="s">
        <v>197</v>
      </c>
      <c r="F96" s="15"/>
      <c r="G96" s="15" t="str">
        <f t="shared" si="2"/>
        <v>D-042</v>
      </c>
    </row>
    <row r="97" spans="1:7" x14ac:dyDescent="0.3">
      <c r="A97" s="29" t="s">
        <v>425</v>
      </c>
      <c r="B97" s="14" t="str">
        <f>IF($C$4=$C$8,Config!C97,IF($C$4=$D$8,Config!D97,IF($C$4=$F$8,Config!F97,Config!E97)))</f>
        <v>Overdrachten van de sociale zekerheid</v>
      </c>
      <c r="C97" s="8" t="s">
        <v>92</v>
      </c>
      <c r="D97" s="8" t="s">
        <v>150</v>
      </c>
      <c r="E97" s="8" t="s">
        <v>198</v>
      </c>
      <c r="F97" s="15"/>
      <c r="G97" s="15" t="str">
        <f t="shared" si="2"/>
        <v>D-043</v>
      </c>
    </row>
    <row r="98" spans="1:7" x14ac:dyDescent="0.3">
      <c r="A98" s="29" t="s">
        <v>426</v>
      </c>
      <c r="B98" s="14" t="str">
        <f>IF($C$4=$C$8,Config!C98,IF($C$4=$D$8,Config!D98,IF($C$4=$F$8,Config!F98,Config!E98)))</f>
        <v>Overdrachten van lokale overheden</v>
      </c>
      <c r="C98" s="8" t="s">
        <v>93</v>
      </c>
      <c r="D98" s="8" t="s">
        <v>151</v>
      </c>
      <c r="E98" s="8" t="s">
        <v>199</v>
      </c>
      <c r="F98" s="15"/>
      <c r="G98" s="15" t="str">
        <f t="shared" si="2"/>
        <v>D-044</v>
      </c>
    </row>
    <row r="99" spans="1:7" x14ac:dyDescent="0.3">
      <c r="A99" s="29" t="s">
        <v>427</v>
      </c>
      <c r="B99" s="14" t="str">
        <f>IF($C$4=$C$8,Config!C99,IF($C$4=$D$8,Config!D99,IF($C$4=$F$8,Config!F99,Config!E99)))</f>
        <v>Overdrachten van andere institutionele groepen</v>
      </c>
      <c r="C99" s="8" t="s">
        <v>94</v>
      </c>
      <c r="D99" s="8" t="s">
        <v>152</v>
      </c>
      <c r="E99" s="8" t="s">
        <v>200</v>
      </c>
      <c r="F99" s="15"/>
      <c r="G99" s="15" t="str">
        <f t="shared" si="2"/>
        <v>D-045</v>
      </c>
    </row>
    <row r="100" spans="1:7" x14ac:dyDescent="0.3">
      <c r="A100" s="29" t="s">
        <v>428</v>
      </c>
      <c r="B100" s="14" t="str">
        <f>IF($C$4=$C$8,Config!C100,IF($C$4=$D$8,Config!D100,IF($C$4=$F$8,Config!F100,Config!E100)))</f>
        <v>Desinvesteringen</v>
      </c>
      <c r="C100" s="8" t="s">
        <v>95</v>
      </c>
      <c r="D100" s="8" t="s">
        <v>153</v>
      </c>
      <c r="E100" s="8" t="s">
        <v>201</v>
      </c>
      <c r="F100" s="15"/>
      <c r="G100" s="15" t="str">
        <f t="shared" si="2"/>
        <v>D-046</v>
      </c>
    </row>
    <row r="101" spans="1:7" x14ac:dyDescent="0.3">
      <c r="A101" s="29" t="s">
        <v>429</v>
      </c>
      <c r="B101" s="14" t="str">
        <f>IF($C$4=$C$8,Config!C101,IF($C$4=$D$8,Config!D101,IF($C$4=$F$8,Config!F101,Config!E101)))</f>
        <v>Kredietaflossingen, vereffeningen van deelnemingen en andere financiële producten</v>
      </c>
      <c r="C101" s="8" t="s">
        <v>96</v>
      </c>
      <c r="D101" s="8" t="s">
        <v>154</v>
      </c>
      <c r="E101" s="8" t="s">
        <v>202</v>
      </c>
      <c r="F101" s="15"/>
      <c r="G101" s="15" t="str">
        <f t="shared" si="2"/>
        <v>D-047</v>
      </c>
    </row>
    <row r="102" spans="1:7" x14ac:dyDescent="0.3">
      <c r="A102" s="29" t="s">
        <v>430</v>
      </c>
      <c r="B102" s="14" t="str">
        <f>IF($C$4=$C$8,Config!C102,IF($C$4=$D$8,Config!D102,IF($C$4=$F$8,Config!F102,Config!E102)))</f>
        <v>Algemeen totaal van de ontvangsten</v>
      </c>
      <c r="C102" s="8" t="s">
        <v>155</v>
      </c>
      <c r="D102" s="8" t="s">
        <v>3357</v>
      </c>
      <c r="E102" s="8" t="s">
        <v>191</v>
      </c>
      <c r="F102" s="15"/>
      <c r="G102" s="15" t="str">
        <f t="shared" si="2"/>
        <v>D-048</v>
      </c>
    </row>
    <row r="103" spans="1:7" x14ac:dyDescent="0.3">
      <c r="A103" s="29" t="s">
        <v>431</v>
      </c>
      <c r="B103" s="14" t="str">
        <f>IF($C$4=$C$8,Config!C103,IF($C$4=$D$8,Config!D103,IF($C$4=$F$8,Config!F103,Config!E103)))</f>
        <v>Saldo buiten financiële en interne verrichtingen</v>
      </c>
      <c r="C103" s="8" t="s">
        <v>97</v>
      </c>
      <c r="D103" s="8" t="s">
        <v>156</v>
      </c>
      <c r="E103" s="8" t="s">
        <v>192</v>
      </c>
      <c r="F103" s="15"/>
      <c r="G103" s="15" t="str">
        <f t="shared" si="2"/>
        <v>D-049</v>
      </c>
    </row>
    <row r="104" spans="1:7" x14ac:dyDescent="0.3">
      <c r="A104" s="29" t="s">
        <v>432</v>
      </c>
      <c r="B104" s="14" t="str">
        <f>IF($C$4=$C$8,Config!C104,IF($C$4=$D$8,Config!D104,IF($C$4=$F$8,Config!F104,Config!E104)))</f>
        <v>Saldo</v>
      </c>
      <c r="C104" s="8" t="s">
        <v>130</v>
      </c>
      <c r="D104" s="8" t="s">
        <v>3358</v>
      </c>
      <c r="E104" s="8" t="s">
        <v>188</v>
      </c>
      <c r="F104" s="15"/>
      <c r="G104" s="15" t="str">
        <f t="shared" si="2"/>
        <v>D-050</v>
      </c>
    </row>
    <row r="105" spans="1:7" x14ac:dyDescent="0.3">
      <c r="A105" s="29" t="s">
        <v>433</v>
      </c>
      <c r="B105" s="14" t="str">
        <f>IF($C$4=$C$8,Config!C105,IF($C$4=$D$8,Config!D105,IF($C$4=$F$8,Config!F105,Config!E105)))</f>
        <v>Totaal</v>
      </c>
      <c r="C105" s="8" t="s">
        <v>98</v>
      </c>
      <c r="D105" s="8" t="s">
        <v>127</v>
      </c>
      <c r="E105" s="8" t="s">
        <v>98</v>
      </c>
      <c r="F105" s="15"/>
      <c r="G105" s="15" t="str">
        <f t="shared" si="2"/>
        <v>D-051</v>
      </c>
    </row>
    <row r="106" spans="1:7" x14ac:dyDescent="0.3">
      <c r="A106" s="29" t="s">
        <v>434</v>
      </c>
      <c r="B106" s="14" t="str">
        <f>IF($C$4=$C$8,Config!C106,IF($C$4=$D$8,Config!D106,IF($C$4=$F$8,Config!F106,Config!E106)))</f>
        <v>Instellingen van de consolidatieperimeter</v>
      </c>
      <c r="C106" s="8" t="s">
        <v>99</v>
      </c>
      <c r="D106" s="8" t="s">
        <v>3360</v>
      </c>
      <c r="E106" s="8" t="s">
        <v>189</v>
      </c>
      <c r="F106" s="15"/>
      <c r="G106" s="15" t="str">
        <f t="shared" si="2"/>
        <v>D-052</v>
      </c>
    </row>
    <row r="107" spans="1:7" x14ac:dyDescent="0.3">
      <c r="A107" s="29" t="s">
        <v>435</v>
      </c>
      <c r="B107" s="14" t="str">
        <f>IF($C$4=$C$8,Config!C107,IF($C$4=$D$8,Config!D107,IF($C$4=$F$8,Config!F107,Config!E107)))</f>
        <v>Overdrachten binnen de institutionele groep</v>
      </c>
      <c r="C107" s="8" t="s">
        <v>80</v>
      </c>
      <c r="D107" s="8" t="s">
        <v>157</v>
      </c>
      <c r="E107" s="8" t="s">
        <v>190</v>
      </c>
      <c r="F107" s="15"/>
      <c r="G107" s="15" t="str">
        <f t="shared" si="2"/>
        <v>D-053</v>
      </c>
    </row>
    <row r="108" spans="1:7" x14ac:dyDescent="0.3">
      <c r="A108" s="29" t="s">
        <v>436</v>
      </c>
      <c r="B108" s="14" t="str">
        <f>IF($C$4=$C$8,Config!C108,IF($C$4=$D$8,Config!D108,IF($C$4=$F$8,Config!F108,Config!E108)))</f>
        <v xml:space="preserve">Jaar: </v>
      </c>
      <c r="C108" s="8" t="s">
        <v>56</v>
      </c>
      <c r="D108" s="8" t="s">
        <v>57</v>
      </c>
      <c r="E108" s="8" t="s">
        <v>59</v>
      </c>
      <c r="F108" s="15" t="s">
        <v>58</v>
      </c>
      <c r="G108" s="15" t="str">
        <f t="shared" si="2"/>
        <v>D-054</v>
      </c>
    </row>
    <row r="109" spans="1:7" x14ac:dyDescent="0.3">
      <c r="A109" s="29" t="s">
        <v>437</v>
      </c>
      <c r="B109" s="14" t="str">
        <f>IF($C$4=$C$8,Config!C109,IF($C$4=$D$8,Config!D109,IF($C$4=$F$8,Config!#REF!,Config!#REF!)))</f>
        <v>Werknemers</v>
      </c>
      <c r="C109" s="8" t="s">
        <v>330</v>
      </c>
      <c r="D109" s="8" t="s">
        <v>331</v>
      </c>
      <c r="E109" s="8"/>
      <c r="F109" s="15"/>
      <c r="G109" s="15" t="str">
        <f t="shared" si="2"/>
        <v>D-055</v>
      </c>
    </row>
    <row r="110" spans="1:7" x14ac:dyDescent="0.3">
      <c r="A110" s="29" t="s">
        <v>438</v>
      </c>
      <c r="B110" s="14" t="str">
        <f>IF($C$4=$C$8,Config!C110,IF($C$4=$D$8,Config!D110,IF($C$4=$F$8,Config!#REF!,Config!#REF!)))</f>
        <v>Prestaties</v>
      </c>
      <c r="C110" s="7" t="s">
        <v>296</v>
      </c>
      <c r="D110" s="7" t="s">
        <v>332</v>
      </c>
      <c r="E110" s="8"/>
      <c r="F110" s="15"/>
      <c r="G110" s="15" t="str">
        <f t="shared" si="2"/>
        <v>D-056</v>
      </c>
    </row>
    <row r="111" spans="1:7" x14ac:dyDescent="0.3">
      <c r="A111" s="29" t="s">
        <v>439</v>
      </c>
      <c r="B111" s="14" t="str">
        <f>IF($C$4=$C$8,Config!C111,IF($C$4=$D$8,Config!D111,IF($C$4=$F$8,Config!#REF!,Config!#REF!)))</f>
        <v>RIZIV-Uitkeringen</v>
      </c>
      <c r="C111" s="6" t="s">
        <v>297</v>
      </c>
      <c r="D111" s="6" t="s">
        <v>333</v>
      </c>
      <c r="E111" s="8"/>
      <c r="F111" s="15"/>
      <c r="G111" s="15" t="str">
        <f t="shared" si="2"/>
        <v>D-057</v>
      </c>
    </row>
    <row r="112" spans="1:7" x14ac:dyDescent="0.3">
      <c r="A112" s="29" t="s">
        <v>440</v>
      </c>
      <c r="B112" s="14" t="str">
        <f>IF($C$4=$C$8,Config!C112,IF($C$4=$D$8,Config!D112,IF($C$4=$F$8,Config!#REF!,Config!#REF!)))</f>
        <v>FPD</v>
      </c>
      <c r="C112" s="6" t="s">
        <v>7344</v>
      </c>
      <c r="D112" s="6" t="s">
        <v>7337</v>
      </c>
      <c r="E112" s="8"/>
      <c r="F112" s="15"/>
      <c r="G112" s="15" t="str">
        <f t="shared" si="2"/>
        <v>D-058</v>
      </c>
    </row>
    <row r="113" spans="1:7" x14ac:dyDescent="0.3">
      <c r="A113" s="29" t="s">
        <v>441</v>
      </c>
      <c r="B113" s="14" t="str">
        <f>IF($C$4=$C$8,Config!C113,IF($C$4=$D$8,Config!D113,IF($C$4=$F$8,Config!#REF!,Config!#REF!)))</f>
        <v>RKW</v>
      </c>
      <c r="C113" s="6" t="s">
        <v>298</v>
      </c>
      <c r="D113" s="6" t="s">
        <v>334</v>
      </c>
      <c r="E113" s="8"/>
      <c r="F113" s="15"/>
      <c r="G113" s="15" t="str">
        <f t="shared" si="2"/>
        <v>D-059</v>
      </c>
    </row>
    <row r="114" spans="1:7" x14ac:dyDescent="0.3">
      <c r="A114" s="29" t="s">
        <v>442</v>
      </c>
      <c r="B114" s="14" t="str">
        <f>IF($C$4=$C$8,Config!C114,IF($C$4=$D$8,Config!D114,IF($C$4=$F$8,Config!#REF!,Config!#REF!)))</f>
        <v>FEDRIS-Arbeidsongevallen</v>
      </c>
      <c r="C114" s="6" t="s">
        <v>7345</v>
      </c>
      <c r="D114" s="6" t="s">
        <v>7336</v>
      </c>
      <c r="E114" s="8"/>
      <c r="F114" s="15"/>
      <c r="G114" s="15" t="str">
        <f t="shared" si="2"/>
        <v>D-060</v>
      </c>
    </row>
    <row r="115" spans="1:7" x14ac:dyDescent="0.3">
      <c r="A115" s="29" t="s">
        <v>443</v>
      </c>
      <c r="B115" s="14" t="str">
        <f>IF($C$4=$C$8,Config!C115,IF($C$4=$D$8,Config!D115,IF($C$4=$F$8,Config!#REF!,Config!#REF!)))</f>
        <v>FEDRIS-Beroepsziekten</v>
      </c>
      <c r="C115" s="6" t="s">
        <v>7346</v>
      </c>
      <c r="D115" s="6" t="s">
        <v>7335</v>
      </c>
      <c r="E115" s="8"/>
      <c r="F115" s="15"/>
      <c r="G115" s="15" t="str">
        <f t="shared" si="2"/>
        <v>D-061</v>
      </c>
    </row>
    <row r="116" spans="1:7" x14ac:dyDescent="0.3">
      <c r="A116" s="29" t="s">
        <v>444</v>
      </c>
      <c r="B116" s="14" t="str">
        <f>IF($C$4=$C$8,Config!C116,IF($C$4=$D$8,Config!D116,IF($C$4=$F$8,Config!#REF!,Config!#REF!)))</f>
        <v>RVA</v>
      </c>
      <c r="C116" s="6" t="s">
        <v>299</v>
      </c>
      <c r="D116" s="6" t="s">
        <v>335</v>
      </c>
      <c r="E116" s="8"/>
      <c r="F116" s="15"/>
      <c r="G116" s="15" t="str">
        <f t="shared" si="2"/>
        <v>D-062</v>
      </c>
    </row>
    <row r="117" spans="1:7" x14ac:dyDescent="0.3">
      <c r="A117" s="29" t="s">
        <v>445</v>
      </c>
      <c r="B117" s="14" t="str">
        <f>IF($C$4=$C$8,Config!C117,IF($C$4=$D$8,Config!D117,IF($C$4=$F$8,Config!#REF!,Config!#REF!)))</f>
        <v>Mijnwerkers</v>
      </c>
      <c r="C117" s="6" t="s">
        <v>300</v>
      </c>
      <c r="D117" s="6" t="s">
        <v>336</v>
      </c>
      <c r="E117" s="8"/>
      <c r="F117" s="15"/>
      <c r="G117" s="15" t="str">
        <f t="shared" si="2"/>
        <v>D-063</v>
      </c>
    </row>
    <row r="118" spans="1:7" x14ac:dyDescent="0.3">
      <c r="A118" s="29" t="s">
        <v>446</v>
      </c>
      <c r="B118" s="14" t="str">
        <f>IF($C$4=$C$8,Config!C118,IF($C$4=$D$8,Config!D118,IF($C$4=$F$8,Config!#REF!,Config!#REF!)))</f>
        <v>HVKZ</v>
      </c>
      <c r="C118" s="6" t="s">
        <v>301</v>
      </c>
      <c r="D118" s="6" t="s">
        <v>337</v>
      </c>
      <c r="E118" s="8"/>
      <c r="F118" s="15"/>
      <c r="G118" s="15" t="str">
        <f t="shared" si="2"/>
        <v>D-064</v>
      </c>
    </row>
    <row r="119" spans="1:7" x14ac:dyDescent="0.3">
      <c r="A119" s="29" t="s">
        <v>447</v>
      </c>
      <c r="B119" s="14" t="str">
        <f>IF($C$4=$C$8,Config!C119,IF($C$4=$D$8,Config!D119,IF($C$4=$F$8,Config!#REF!,Config!#REF!)))</f>
        <v>Pool der Zeelieden</v>
      </c>
      <c r="C119" s="6" t="s">
        <v>302</v>
      </c>
      <c r="D119" s="6" t="s">
        <v>338</v>
      </c>
      <c r="E119" s="8"/>
      <c r="F119" s="15"/>
      <c r="G119" s="15" t="str">
        <f t="shared" si="2"/>
        <v>D-065</v>
      </c>
    </row>
    <row r="120" spans="1:7" x14ac:dyDescent="0.3">
      <c r="A120" s="29" t="s">
        <v>448</v>
      </c>
      <c r="B120" s="14" t="str">
        <f>IF($C$4=$C$8,Config!C120,IF($C$4=$D$8,Config!D120,IF($C$4=$F$8,Config!#REF!,Config!#REF!)))</f>
        <v>Betalingskosten</v>
      </c>
      <c r="C120" s="7" t="s">
        <v>303</v>
      </c>
      <c r="D120" s="7" t="s">
        <v>339</v>
      </c>
      <c r="E120" s="8"/>
      <c r="F120" s="15"/>
      <c r="G120" s="15" t="str">
        <f t="shared" ref="G120:G243" si="3">A120</f>
        <v>D-066</v>
      </c>
    </row>
    <row r="121" spans="1:7" x14ac:dyDescent="0.3">
      <c r="A121" s="29" t="s">
        <v>449</v>
      </c>
      <c r="B121" s="14" t="str">
        <f>IF($C$4=$C$8,Config!C121,IF($C$4=$D$8,Config!D121,IF($C$4=$F$8,Config!#REF!,Config!#REF!)))</f>
        <v>Beheerskosten</v>
      </c>
      <c r="C121" s="7" t="s">
        <v>304</v>
      </c>
      <c r="D121" s="7" t="s">
        <v>340</v>
      </c>
      <c r="E121" s="8"/>
      <c r="F121" s="15"/>
      <c r="G121" s="15" t="str">
        <f t="shared" si="3"/>
        <v>D-067</v>
      </c>
    </row>
    <row r="122" spans="1:7" x14ac:dyDescent="0.3">
      <c r="A122" s="29" t="s">
        <v>450</v>
      </c>
      <c r="B122" s="14" t="str">
        <f>IF($C$4=$C$8,Config!C122,IF($C$4=$D$8,Config!D122,IF($C$4=$F$8,Config!#REF!,Config!#REF!)))</f>
        <v>Externe overdrachten</v>
      </c>
      <c r="C122" s="7" t="s">
        <v>305</v>
      </c>
      <c r="D122" s="7" t="s">
        <v>341</v>
      </c>
      <c r="E122" s="8"/>
      <c r="F122" s="15"/>
      <c r="G122" s="15" t="str">
        <f t="shared" si="3"/>
        <v>D-068</v>
      </c>
    </row>
    <row r="123" spans="1:7" x14ac:dyDescent="0.3">
      <c r="A123" s="29" t="s">
        <v>451</v>
      </c>
      <c r="B123" s="14" t="str">
        <f>IF($C$4=$C$8,Config!C123,IF($C$4=$D$8,Config!D123,IF($C$4=$F$8,Config!#REF!,Config!#REF!)))</f>
        <v>RIZIV-Geneeskundige verzorging</v>
      </c>
      <c r="C123" s="6" t="s">
        <v>306</v>
      </c>
      <c r="D123" s="6" t="s">
        <v>342</v>
      </c>
      <c r="E123" s="8"/>
      <c r="F123" s="15"/>
      <c r="G123" s="15" t="str">
        <f t="shared" si="3"/>
        <v>D-069</v>
      </c>
    </row>
    <row r="124" spans="1:7" x14ac:dyDescent="0.3">
      <c r="A124" s="29" t="s">
        <v>452</v>
      </c>
      <c r="B124" s="14" t="str">
        <f>IF($C$4=$C$8,Config!C124,IF($C$4=$D$8,Config!D124,IF($C$4=$F$8,Config!#REF!,Config!#REF!)))</f>
        <v>Andere</v>
      </c>
      <c r="C124" s="6" t="s">
        <v>307</v>
      </c>
      <c r="D124" s="6" t="s">
        <v>343</v>
      </c>
      <c r="E124" s="8"/>
      <c r="F124" s="15"/>
      <c r="G124" s="15" t="str">
        <f t="shared" si="3"/>
        <v>D-070</v>
      </c>
    </row>
    <row r="125" spans="1:7" x14ac:dyDescent="0.3">
      <c r="A125" s="29" t="s">
        <v>453</v>
      </c>
      <c r="B125" s="14" t="str">
        <f>IF($C$4=$C$8,Config!C125,IF($C$4=$D$8,Config!D125,IF($C$4=$F$8,Config!#REF!,Config!#REF!)))</f>
        <v>Eigen uitgaven</v>
      </c>
      <c r="C125" s="7" t="s">
        <v>308</v>
      </c>
      <c r="D125" s="7" t="s">
        <v>344</v>
      </c>
      <c r="E125" s="8"/>
      <c r="F125" s="15"/>
      <c r="G125" s="15" t="str">
        <f t="shared" si="3"/>
        <v>D-071</v>
      </c>
    </row>
    <row r="126" spans="1:7" x14ac:dyDescent="0.3">
      <c r="A126" s="29" t="s">
        <v>454</v>
      </c>
      <c r="B126" s="14" t="str">
        <f>IF($C$4=$C$8,Config!C126,IF($C$4=$D$8,Config!D126,IF($C$4=$F$8,Config!#REF!,Config!#REF!)))</f>
        <v>Van een tak naar het RSZ-Globaal beheer</v>
      </c>
      <c r="C126" s="9" t="s">
        <v>309</v>
      </c>
      <c r="D126" s="9" t="s">
        <v>345</v>
      </c>
      <c r="E126" s="8"/>
      <c r="F126" s="15"/>
      <c r="G126" s="15" t="str">
        <f t="shared" si="3"/>
        <v>D-072</v>
      </c>
    </row>
    <row r="127" spans="1:7" x14ac:dyDescent="0.3">
      <c r="A127" s="29" t="s">
        <v>455</v>
      </c>
      <c r="B127" s="14" t="str">
        <f>IF($C$4=$C$8,Config!C127,IF($C$4=$D$8,Config!D127,IF($C$4=$F$8,Config!#REF!,Config!#REF!)))</f>
        <v>Van het RSZ-Globaal beheer naar een tak</v>
      </c>
      <c r="C127" s="7" t="s">
        <v>310</v>
      </c>
      <c r="D127" s="7" t="s">
        <v>346</v>
      </c>
      <c r="E127" s="8"/>
      <c r="F127" s="15"/>
      <c r="G127" s="15" t="str">
        <f t="shared" si="3"/>
        <v>D-073</v>
      </c>
    </row>
    <row r="128" spans="1:7" x14ac:dyDescent="0.3">
      <c r="A128" s="29" t="s">
        <v>456</v>
      </c>
      <c r="B128" s="14" t="str">
        <f>IF($C$4=$C$8,Config!C128,IF($C$4=$D$8,Config!D128,IF($C$4=$F$8,Config!#REF!,Config!#REF!)))</f>
        <v>Interne overdrachten</v>
      </c>
      <c r="C128" s="7" t="s">
        <v>311</v>
      </c>
      <c r="D128" s="7" t="s">
        <v>347</v>
      </c>
      <c r="E128" s="8"/>
      <c r="F128" s="15"/>
      <c r="G128" s="15" t="str">
        <f t="shared" si="3"/>
        <v>D-074</v>
      </c>
    </row>
    <row r="129" spans="1:7" x14ac:dyDescent="0.3">
      <c r="A129" s="29" t="s">
        <v>457</v>
      </c>
      <c r="B129" s="14" t="str">
        <f>IF($C$4=$C$8,Config!C129,IF($C$4=$D$8,Config!D129,IF($C$4=$F$8,Config!#REF!,Config!#REF!)))</f>
        <v>Bijdragen</v>
      </c>
      <c r="C129" s="7" t="s">
        <v>312</v>
      </c>
      <c r="D129" s="7" t="s">
        <v>350</v>
      </c>
      <c r="E129" s="8"/>
      <c r="F129" s="15"/>
      <c r="G129" s="15" t="str">
        <f t="shared" si="3"/>
        <v>D-075</v>
      </c>
    </row>
    <row r="130" spans="1:7" x14ac:dyDescent="0.3">
      <c r="A130" s="29" t="s">
        <v>458</v>
      </c>
      <c r="B130" s="14" t="str">
        <f>IF($C$4=$C$8,Config!C130,IF($C$4=$D$8,Config!D130,IF($C$4=$F$8,Config!#REF!,Config!#REF!)))</f>
        <v>Staatstoelagen</v>
      </c>
      <c r="C130" s="7" t="s">
        <v>313</v>
      </c>
      <c r="D130" s="7" t="s">
        <v>351</v>
      </c>
      <c r="E130" s="8"/>
      <c r="F130" s="15"/>
      <c r="G130" s="15" t="str">
        <f t="shared" si="3"/>
        <v>D-076</v>
      </c>
    </row>
    <row r="131" spans="1:7" x14ac:dyDescent="0.3">
      <c r="A131" s="29" t="s">
        <v>459</v>
      </c>
      <c r="B131" s="14" t="str">
        <f>IF($C$4=$C$8,Config!C131,IF($C$4=$D$8,Config!D131,IF($C$4=$F$8,Config!#REF!,Config!#REF!)))</f>
        <v>Alternatieve financiering</v>
      </c>
      <c r="C131" s="7" t="s">
        <v>314</v>
      </c>
      <c r="D131" s="7" t="s">
        <v>352</v>
      </c>
      <c r="E131" s="8"/>
      <c r="F131" s="15"/>
      <c r="G131" s="15" t="str">
        <f t="shared" si="3"/>
        <v>D-077</v>
      </c>
    </row>
    <row r="132" spans="1:7" x14ac:dyDescent="0.3">
      <c r="A132" s="29" t="s">
        <v>460</v>
      </c>
      <c r="B132" s="14" t="str">
        <f>IF($C$4=$C$8,Config!C132,IF($C$4=$D$8,Config!D132,IF($C$4=$F$8,Config!#REF!,Config!#REF!)))</f>
        <v>Toegewezen ontvangsten</v>
      </c>
      <c r="C132" s="7" t="s">
        <v>315</v>
      </c>
      <c r="D132" s="7" t="s">
        <v>353</v>
      </c>
      <c r="E132" s="8"/>
      <c r="F132" s="15"/>
      <c r="G132" s="15" t="str">
        <f t="shared" si="3"/>
        <v>D-078</v>
      </c>
    </row>
    <row r="133" spans="1:7" x14ac:dyDescent="0.3">
      <c r="A133" s="29" t="s">
        <v>461</v>
      </c>
      <c r="B133" s="14" t="str">
        <f>IF($C$4=$C$8,Config!C133,IF($C$4=$D$8,Config!D133,IF($C$4=$F$8,Config!#REF!,Config!#REF!)))</f>
        <v xml:space="preserve">RSVZ </v>
      </c>
      <c r="C133" s="6" t="s">
        <v>316</v>
      </c>
      <c r="D133" s="6" t="s">
        <v>354</v>
      </c>
      <c r="E133" s="8"/>
      <c r="F133" s="15"/>
      <c r="G133" s="15" t="str">
        <f t="shared" si="3"/>
        <v>D-079</v>
      </c>
    </row>
    <row r="134" spans="1:7" x14ac:dyDescent="0.3">
      <c r="A134" s="29" t="s">
        <v>462</v>
      </c>
      <c r="B134" s="14" t="str">
        <f>IF($C$4=$C$8,Config!C134,IF($C$4=$D$8,Config!D134,IF($C$4=$F$8,Config!#REF!,Config!#REF!)))</f>
        <v>Opbrengsten beleggingen</v>
      </c>
      <c r="C134" s="7" t="s">
        <v>317</v>
      </c>
      <c r="D134" s="7" t="s">
        <v>355</v>
      </c>
      <c r="E134" s="8"/>
      <c r="F134" s="15"/>
      <c r="G134" s="15" t="str">
        <f t="shared" si="3"/>
        <v>D-080</v>
      </c>
    </row>
    <row r="135" spans="1:7" x14ac:dyDescent="0.3">
      <c r="A135" s="29" t="s">
        <v>463</v>
      </c>
      <c r="B135" s="14" t="str">
        <f>IF($C$4=$C$8,Config!C135,IF($C$4=$D$8,Config!D135,IF($C$4=$F$8,Config!#REF!,Config!#REF!)))</f>
        <v>Eigen ontvangsten</v>
      </c>
      <c r="C135" s="7" t="s">
        <v>318</v>
      </c>
      <c r="D135" s="7" t="s">
        <v>356</v>
      </c>
      <c r="E135" s="8"/>
      <c r="F135" s="15"/>
      <c r="G135" s="15" t="str">
        <f t="shared" si="3"/>
        <v>D-081</v>
      </c>
    </row>
    <row r="136" spans="1:7" x14ac:dyDescent="0.3">
      <c r="A136" s="29" t="s">
        <v>464</v>
      </c>
      <c r="B136" s="14" t="str">
        <f>IF($C$4=$C$8,Config!C136,IF($C$4=$D$8,Config!D136,IF($C$4=$F$8,Config!#REF!,Config!#REF!)))</f>
        <v>Zelfstandigen</v>
      </c>
      <c r="C136" s="10" t="s">
        <v>348</v>
      </c>
      <c r="D136" s="10" t="s">
        <v>357</v>
      </c>
      <c r="E136" s="8"/>
      <c r="F136" s="15"/>
      <c r="G136" s="15" t="str">
        <f t="shared" si="3"/>
        <v>D-082</v>
      </c>
    </row>
    <row r="137" spans="1:7" x14ac:dyDescent="0.3">
      <c r="A137" s="29" t="s">
        <v>465</v>
      </c>
      <c r="B137" s="14" t="str">
        <f>IF($C$4=$C$8,Config!C137,IF($C$4=$D$8,Config!D137,IF($C$4=$F$8,Config!#REF!,Config!#REF!)))</f>
        <v>RSVZ-Pensioenen</v>
      </c>
      <c r="C137" s="6" t="s">
        <v>319</v>
      </c>
      <c r="D137" s="6" t="s">
        <v>358</v>
      </c>
      <c r="E137" s="8"/>
      <c r="F137" s="15"/>
      <c r="G137" s="15" t="str">
        <f t="shared" si="3"/>
        <v>D-083</v>
      </c>
    </row>
    <row r="138" spans="1:7" x14ac:dyDescent="0.3">
      <c r="A138" s="29" t="s">
        <v>466</v>
      </c>
      <c r="B138" s="14" t="str">
        <f>IF($C$4=$C$8,Config!C138,IF($C$4=$D$8,Config!D138,IF($C$4=$F$8,Config!#REF!,Config!#REF!)))</f>
        <v>RSVZ-Gezinsbijslag</v>
      </c>
      <c r="C138" s="6" t="s">
        <v>320</v>
      </c>
      <c r="D138" s="6" t="s">
        <v>359</v>
      </c>
      <c r="E138" s="8"/>
      <c r="F138" s="15"/>
      <c r="G138" s="15" t="str">
        <f t="shared" si="3"/>
        <v>D-084</v>
      </c>
    </row>
    <row r="139" spans="1:7" x14ac:dyDescent="0.3">
      <c r="A139" s="29" t="s">
        <v>467</v>
      </c>
      <c r="B139" s="14" t="str">
        <f>IF($C$4=$C$8,Config!C139,IF($C$4=$D$8,Config!D139,IF($C$4=$F$8,Config!#REF!,Config!#REF!)))</f>
        <v>RSVZ-Overbruggingsrecht</v>
      </c>
      <c r="C139" s="6" t="s">
        <v>5952</v>
      </c>
      <c r="D139" s="6" t="s">
        <v>5953</v>
      </c>
      <c r="E139" s="8"/>
      <c r="F139" s="15"/>
      <c r="G139" s="15" t="str">
        <f t="shared" si="3"/>
        <v>D-085</v>
      </c>
    </row>
    <row r="140" spans="1:7" x14ac:dyDescent="0.3">
      <c r="A140" s="29" t="s">
        <v>468</v>
      </c>
      <c r="B140" s="14" t="str">
        <f>IF($C$4=$C$8,Config!C140,IF($C$4=$D$8,Config!D140,IF($C$4=$F$8,Config!#REF!,Config!#REF!)))</f>
        <v>RSVZ-Palliatieve verzorging</v>
      </c>
      <c r="C140" s="6" t="s">
        <v>321</v>
      </c>
      <c r="D140" s="6" t="s">
        <v>360</v>
      </c>
      <c r="E140" s="8"/>
      <c r="F140" s="15"/>
      <c r="G140" s="15" t="str">
        <f t="shared" si="3"/>
        <v>D-086</v>
      </c>
    </row>
    <row r="141" spans="1:7" x14ac:dyDescent="0.3">
      <c r="A141" s="29" t="s">
        <v>469</v>
      </c>
      <c r="B141" s="14" t="str">
        <f>IF($C$4=$C$8,Config!C141,IF($C$4=$D$8,Config!D141,IF($C$4=$F$8,Config!#REF!,Config!#REF!)))</f>
        <v>FAMIFED</v>
      </c>
      <c r="C141" s="6" t="s">
        <v>322</v>
      </c>
      <c r="D141" s="6" t="s">
        <v>322</v>
      </c>
      <c r="E141" s="8"/>
      <c r="F141" s="15"/>
      <c r="G141" s="15" t="str">
        <f t="shared" si="3"/>
        <v>D-087</v>
      </c>
    </row>
    <row r="142" spans="1:7" x14ac:dyDescent="0.3">
      <c r="A142" s="29" t="s">
        <v>470</v>
      </c>
      <c r="B142" s="14" t="str">
        <f>IF($C$4=$C$8,Config!C142,IF($C$4=$D$8,Config!D142,IF($C$4=$F$8,Config!#REF!,Config!#REF!)))</f>
        <v>Sociale fraude</v>
      </c>
      <c r="C142" s="7" t="s">
        <v>323</v>
      </c>
      <c r="D142" s="7" t="s">
        <v>361</v>
      </c>
      <c r="E142" s="8"/>
      <c r="F142" s="15"/>
      <c r="G142" s="15" t="str">
        <f t="shared" si="3"/>
        <v>D-088</v>
      </c>
    </row>
    <row r="143" spans="1:7" x14ac:dyDescent="0.3">
      <c r="A143" s="29" t="s">
        <v>471</v>
      </c>
      <c r="B143" s="14" t="str">
        <f>IF($C$4=$C$8,Config!C143,IF($C$4=$D$8,Config!D143,IF($C$4=$F$8,Config!#REF!,Config!#REF!)))</f>
        <v>Van een tak naar het RSVZ-Globaal beheer</v>
      </c>
      <c r="C143" s="9" t="s">
        <v>324</v>
      </c>
      <c r="D143" s="9" t="s">
        <v>362</v>
      </c>
      <c r="E143" s="8"/>
      <c r="F143" s="15"/>
      <c r="G143" s="15" t="str">
        <f t="shared" si="3"/>
        <v>D-089</v>
      </c>
    </row>
    <row r="144" spans="1:7" x14ac:dyDescent="0.3">
      <c r="A144" s="29" t="s">
        <v>472</v>
      </c>
      <c r="B144" s="14" t="str">
        <f>IF($C$4=$C$8,Config!C144,IF($C$4=$D$8,Config!D144,IF($C$4=$F$8,Config!#REF!,Config!#REF!)))</f>
        <v>Van het RSVZ-Globaal beheer naar een tak</v>
      </c>
      <c r="C144" s="7" t="s">
        <v>325</v>
      </c>
      <c r="D144" s="7" t="s">
        <v>363</v>
      </c>
      <c r="E144" s="8"/>
      <c r="F144" s="15"/>
      <c r="G144" s="15" t="str">
        <f t="shared" si="3"/>
        <v>D-090</v>
      </c>
    </row>
    <row r="145" spans="1:7" x14ac:dyDescent="0.3">
      <c r="A145" s="29" t="s">
        <v>473</v>
      </c>
      <c r="B145" s="14" t="str">
        <f>IF($C$4=$C$8,Config!C145,IF($C$4=$D$8,Config!D145,IF($C$4=$F$8,Config!#REF!,Config!#REF!)))</f>
        <v>RIZIV - Geneeskundige verzorging</v>
      </c>
      <c r="C145" s="10" t="s">
        <v>349</v>
      </c>
      <c r="D145" s="10" t="s">
        <v>364</v>
      </c>
      <c r="E145" s="8"/>
      <c r="F145" s="15"/>
      <c r="G145" s="15" t="str">
        <f t="shared" si="3"/>
        <v>D-091</v>
      </c>
    </row>
    <row r="146" spans="1:7" x14ac:dyDescent="0.3">
      <c r="A146" s="29" t="s">
        <v>474</v>
      </c>
      <c r="B146" s="14" t="str">
        <f>IF($C$4=$C$8,Config!C146,IF($C$4=$D$8,Config!D146,IF($C$4=$F$8,Config!#REF!,Config!#REF!)))</f>
        <v>Ten laste van de VI</v>
      </c>
      <c r="C146" s="6" t="s">
        <v>326</v>
      </c>
      <c r="D146" s="6" t="s">
        <v>365</v>
      </c>
      <c r="E146" s="8"/>
      <c r="F146" s="15"/>
      <c r="G146" s="15" t="str">
        <f t="shared" si="3"/>
        <v>D-092</v>
      </c>
    </row>
    <row r="147" spans="1:7" x14ac:dyDescent="0.3">
      <c r="A147" s="29" t="s">
        <v>475</v>
      </c>
      <c r="B147" s="14" t="str">
        <f>IF($C$4=$C$8,Config!C147,IF($C$4=$D$8,Config!D147,IF($C$4=$F$8,Config!#REF!,Config!#REF!)))</f>
        <v>Ten laste van het RIZIV</v>
      </c>
      <c r="C147" s="6" t="s">
        <v>327</v>
      </c>
      <c r="D147" s="6" t="s">
        <v>366</v>
      </c>
      <c r="E147" s="8"/>
      <c r="F147" s="15"/>
      <c r="G147" s="15" t="str">
        <f t="shared" si="3"/>
        <v>D-093</v>
      </c>
    </row>
    <row r="148" spans="1:7" x14ac:dyDescent="0.3">
      <c r="A148" s="29" t="s">
        <v>476</v>
      </c>
      <c r="B148" s="14" t="str">
        <f>IF($C$4=$C$8,Config!C148,IF($C$4=$D$8,Config!D148,IF($C$4=$F$8,Config!#REF!,Config!#REF!)))</f>
        <v>RSZ - Globaal beheer</v>
      </c>
      <c r="C148" s="9" t="s">
        <v>7341</v>
      </c>
      <c r="D148" s="9" t="s">
        <v>7338</v>
      </c>
      <c r="E148" s="8"/>
      <c r="F148" s="15"/>
      <c r="G148" s="15" t="str">
        <f t="shared" si="3"/>
        <v>D-094</v>
      </c>
    </row>
    <row r="149" spans="1:7" x14ac:dyDescent="0.3">
      <c r="A149" s="29" t="s">
        <v>477</v>
      </c>
      <c r="B149" s="14" t="str">
        <f>IF($C$4=$C$8,Config!C149,IF($C$4=$D$8,Config!D149,IF($C$4=$F$8,Config!#REF!,Config!#REF!)))</f>
        <v>RSVZ - Globaal beheer</v>
      </c>
      <c r="C149" s="7" t="s">
        <v>7342</v>
      </c>
      <c r="D149" s="7" t="s">
        <v>7339</v>
      </c>
      <c r="E149" s="8"/>
      <c r="F149" s="15"/>
      <c r="G149" s="15" t="str">
        <f t="shared" si="3"/>
        <v>D-095</v>
      </c>
    </row>
    <row r="150" spans="1:7" x14ac:dyDescent="0.3">
      <c r="A150" s="29" t="s">
        <v>478</v>
      </c>
      <c r="B150" s="14" t="str">
        <f>IF($C$4=$C$8,Config!C150,IF($C$4=$D$8,Config!D150,IF($C$4=$F$8,Config!#REF!,Config!#REF!)))</f>
        <v>Overdrachten globaal beheer</v>
      </c>
      <c r="C150" s="7" t="s">
        <v>328</v>
      </c>
      <c r="D150" s="7" t="s">
        <v>369</v>
      </c>
      <c r="E150" s="8"/>
      <c r="F150" s="15"/>
      <c r="G150" s="15" t="str">
        <f t="shared" si="3"/>
        <v>D-096</v>
      </c>
    </row>
    <row r="151" spans="1:7" x14ac:dyDescent="0.3">
      <c r="A151" s="29" t="s">
        <v>479</v>
      </c>
      <c r="B151" s="14" t="str">
        <f>IF($C$4=$C$8,Config!C151,IF($C$4=$D$8,Config!D151,IF($C$4=$F$8,Config!#REF!,Config!#REF!)))</f>
        <v xml:space="preserve">RVP - Bijdragen pensioenen </v>
      </c>
      <c r="C151" s="9" t="s">
        <v>329</v>
      </c>
      <c r="D151" s="9" t="s">
        <v>370</v>
      </c>
      <c r="E151" s="8"/>
      <c r="F151" s="15"/>
      <c r="G151" s="15" t="str">
        <f t="shared" si="3"/>
        <v>D-097</v>
      </c>
    </row>
    <row r="152" spans="1:7" x14ac:dyDescent="0.3">
      <c r="A152" s="29" t="s">
        <v>480</v>
      </c>
      <c r="B152" s="14" t="str">
        <f>IF($C$4=$C$8,Config!C152,IF($C$4=$D$8,Config!D152,IF($C$4=$F$8,Config!#REF!,Config!#REF!)))</f>
        <v>RSVZ - Gemengde loopbanen</v>
      </c>
      <c r="C152" s="7" t="s">
        <v>7343</v>
      </c>
      <c r="D152" s="7" t="s">
        <v>7340</v>
      </c>
      <c r="E152" s="8"/>
      <c r="F152" s="15"/>
      <c r="G152" s="15" t="str">
        <f t="shared" si="3"/>
        <v>D-098</v>
      </c>
    </row>
    <row r="153" spans="1:7" x14ac:dyDescent="0.3">
      <c r="A153" s="29" t="s">
        <v>489</v>
      </c>
      <c r="B153" s="14" t="str">
        <f>IF($C$4=$C$8,Config!C153,IF($C$4=$D$8,Config!D153,IF($C$4=$F$8,Config!#REF!,Config!#REF!)))</f>
        <v>STAATSSTRUCTUUR</v>
      </c>
      <c r="C153" s="8" t="s">
        <v>376</v>
      </c>
      <c r="D153" s="8" t="s">
        <v>378</v>
      </c>
      <c r="E153" s="8" t="s">
        <v>241</v>
      </c>
      <c r="F153" s="32"/>
      <c r="G153" s="15" t="str">
        <f t="shared" si="3"/>
        <v>D-099</v>
      </c>
    </row>
    <row r="154" spans="1:7" x14ac:dyDescent="0.3">
      <c r="A154" s="29" t="s">
        <v>490</v>
      </c>
      <c r="B154" s="14" t="str">
        <f>IF($C$4=$C$8,Config!C154,IF($C$4=$D$8,Config!D154,IF($C$4=$F$8,Config!#REF!,Config!#REF!)))</f>
        <v>GEBRUIK VAN HET BESTAND</v>
      </c>
      <c r="C154" s="8" t="s">
        <v>377</v>
      </c>
      <c r="D154" s="8" t="s">
        <v>379</v>
      </c>
      <c r="E154" s="8"/>
      <c r="F154" s="32"/>
      <c r="G154" s="15" t="str">
        <f t="shared" si="3"/>
        <v>D-100</v>
      </c>
    </row>
    <row r="155" spans="1:7" x14ac:dyDescent="0.3">
      <c r="A155" s="29" t="s">
        <v>491</v>
      </c>
      <c r="B155" s="14" t="str">
        <f>IF($C$4=$C$8,Config!C155,IF($C$4=$D$8,Config!D155,IF($C$4=$F$8,Config!#REF!,Config!#REF!)))</f>
        <v>Subsector van de federale overheid</v>
      </c>
      <c r="C155" s="8" t="s">
        <v>4</v>
      </c>
      <c r="D155" s="8" t="s">
        <v>5</v>
      </c>
      <c r="E155" s="23" t="s">
        <v>4</v>
      </c>
      <c r="F155" s="32" t="s">
        <v>219</v>
      </c>
      <c r="G155" s="15" t="str">
        <f t="shared" si="3"/>
        <v>D-101</v>
      </c>
    </row>
    <row r="156" spans="1:7" x14ac:dyDescent="0.3">
      <c r="A156" s="29" t="s">
        <v>492</v>
      </c>
      <c r="B156" s="14" t="str">
        <f>IF($C$4=$C$8,Config!C156,IF($C$4=$D$8,Config!D156,IF($C$4=$F$8,Config!#REF!,Config!#REF!)))</f>
        <v>Subsector van de sociale zekerheid</v>
      </c>
      <c r="C156" s="8" t="s">
        <v>6</v>
      </c>
      <c r="D156" s="8" t="s">
        <v>7</v>
      </c>
      <c r="E156" s="23" t="s">
        <v>6</v>
      </c>
      <c r="F156" s="33" t="s">
        <v>221</v>
      </c>
      <c r="G156" s="15" t="str">
        <f t="shared" si="3"/>
        <v>D-102</v>
      </c>
    </row>
    <row r="157" spans="1:7" x14ac:dyDescent="0.3">
      <c r="A157" s="29" t="s">
        <v>493</v>
      </c>
      <c r="B157" s="14" t="str">
        <f>IF($C$4=$C$8,Config!C157,IF($C$4=$D$8,Config!D157,IF($C$4=$F$8,Config!#REF!,Config!#REF!)))</f>
        <v>Subsector van de deelstaten</v>
      </c>
      <c r="C157" s="8" t="s">
        <v>8</v>
      </c>
      <c r="D157" s="8" t="s">
        <v>9</v>
      </c>
      <c r="E157" s="23" t="s">
        <v>8</v>
      </c>
      <c r="F157" s="32" t="s">
        <v>8</v>
      </c>
      <c r="G157" s="15" t="str">
        <f t="shared" si="3"/>
        <v>D-103</v>
      </c>
    </row>
    <row r="158" spans="1:7" x14ac:dyDescent="0.3">
      <c r="A158" s="29" t="s">
        <v>494</v>
      </c>
      <c r="B158" s="14" t="str">
        <f>IF($C$4=$C$8,Config!C158,IF($C$4=$D$8,Config!D158,IF($C$4=$F$8,Config!#REF!,Config!#REF!)))</f>
        <v>Subsector van de lokale overheden</v>
      </c>
      <c r="C158" s="8" t="s">
        <v>26</v>
      </c>
      <c r="D158" s="8" t="s">
        <v>3355</v>
      </c>
      <c r="E158" s="23" t="s">
        <v>26</v>
      </c>
      <c r="F158" s="32" t="s">
        <v>26</v>
      </c>
      <c r="G158" s="15" t="str">
        <f t="shared" si="3"/>
        <v>D-104</v>
      </c>
    </row>
    <row r="159" spans="1:7" x14ac:dyDescent="0.3">
      <c r="A159" s="29" t="s">
        <v>495</v>
      </c>
      <c r="B159" s="14" t="str">
        <f>IF($C$4=$C$8,Config!C159,IF($C$4=$D$8,Config!D159,IF($C$4=$F$8,Config!#REF!,Config!#REF!)))</f>
        <v>Initiële begroting</v>
      </c>
      <c r="C159" s="8" t="s">
        <v>117</v>
      </c>
      <c r="D159" s="8" t="s">
        <v>125</v>
      </c>
      <c r="E159" s="8" t="s">
        <v>203</v>
      </c>
      <c r="F159" s="15"/>
      <c r="G159" s="15" t="str">
        <f t="shared" si="3"/>
        <v>D-105</v>
      </c>
    </row>
    <row r="160" spans="1:7" x14ac:dyDescent="0.3">
      <c r="A160" s="29" t="s">
        <v>496</v>
      </c>
      <c r="B160" s="14" t="str">
        <f>IF($C$4=$C$8,Config!C160,IF($C$4=$D$8,Config!D160,IF($C$4=$F$8,Config!#REF!,Config!#REF!)))</f>
        <v>Aangepaste begroting</v>
      </c>
      <c r="C160" s="8" t="s">
        <v>118</v>
      </c>
      <c r="D160" s="8" t="s">
        <v>126</v>
      </c>
      <c r="E160" s="8" t="s">
        <v>204</v>
      </c>
      <c r="F160" s="15"/>
      <c r="G160" s="15" t="str">
        <f t="shared" si="3"/>
        <v>D-106</v>
      </c>
    </row>
    <row r="161" spans="1:7" ht="43.2" x14ac:dyDescent="0.3">
      <c r="A161" s="29" t="s">
        <v>497</v>
      </c>
      <c r="B161" s="14" t="str">
        <f>IF($C$4=$C$8,Config!C161,IF($C$4=$D$8,Config!D161,IF($C$4=$F$8,Config!#REF!,Config!#REF!)))</f>
        <v>Periodieke rapportering van de begrotingsuitvoering van de overheden</v>
      </c>
      <c r="C161" s="24" t="s">
        <v>4901</v>
      </c>
      <c r="D161" s="25" t="s">
        <v>382</v>
      </c>
      <c r="E161" s="8"/>
      <c r="F161" s="15"/>
      <c r="G161" s="15" t="str">
        <f t="shared" si="3"/>
        <v>D-107</v>
      </c>
    </row>
    <row r="162" spans="1:7" x14ac:dyDescent="0.3">
      <c r="A162" s="29" t="s">
        <v>498</v>
      </c>
      <c r="B162" s="14" t="str">
        <f>IF($C$4=$C$8,Config!C162,IF($C$4=$D$8,Config!D162,IF($C$4=$F$8,Config!#REF!,Config!#REF!)))</f>
        <v>Richtlijn 2011/85/EU art. 3,2</v>
      </c>
      <c r="C162" s="24" t="s">
        <v>374</v>
      </c>
      <c r="D162" s="25" t="s">
        <v>375</v>
      </c>
      <c r="E162" s="8"/>
      <c r="F162" s="15"/>
      <c r="G162" s="15" t="str">
        <f t="shared" si="3"/>
        <v>D-108</v>
      </c>
    </row>
    <row r="163" spans="1:7" x14ac:dyDescent="0.3">
      <c r="A163" s="29" t="s">
        <v>499</v>
      </c>
      <c r="B163" s="14" t="str">
        <f>IF($C$4=$C$8,Config!C163,IF($C$4=$D$8,Config!D163,IF($C$4=$F$8,Config!#REF!,Config!#REF!)))</f>
        <v>Overdrachten aan hogere overheden</v>
      </c>
      <c r="C163" s="26" t="s">
        <v>283</v>
      </c>
      <c r="D163" s="26" t="s">
        <v>290</v>
      </c>
      <c r="E163" s="8"/>
      <c r="F163" s="15"/>
      <c r="G163" s="15" t="str">
        <f t="shared" si="3"/>
        <v>D-109</v>
      </c>
    </row>
    <row r="164" spans="1:7" x14ac:dyDescent="0.3">
      <c r="A164" s="29" t="s">
        <v>500</v>
      </c>
      <c r="B164" s="14" t="str">
        <f>IF($C$4=$C$8,Config!C164,IF($C$4=$D$8,Config!D164,IF($C$4=$F$8,Config!#REF!,Config!#REF!)))</f>
        <v>Overdrachten aan provincies en andere overheden</v>
      </c>
      <c r="C164" s="26" t="s">
        <v>284</v>
      </c>
      <c r="D164" s="8" t="s">
        <v>291</v>
      </c>
      <c r="E164" s="8"/>
      <c r="F164" s="15"/>
      <c r="G164" s="15" t="str">
        <f t="shared" si="3"/>
        <v>D-110</v>
      </c>
    </row>
    <row r="165" spans="1:7" x14ac:dyDescent="0.3">
      <c r="A165" s="29" t="s">
        <v>501</v>
      </c>
      <c r="B165" s="14" t="str">
        <f>IF($C$4=$C$8,Config!C165,IF($C$4=$D$8,Config!D165,IF($C$4=$F$8,Config!#REF!,Config!#REF!)))</f>
        <v>Overdrachten van hogere overheden</v>
      </c>
      <c r="C165" s="8" t="s">
        <v>285</v>
      </c>
      <c r="D165" s="8" t="s">
        <v>292</v>
      </c>
      <c r="E165" s="8"/>
      <c r="F165" s="15"/>
      <c r="G165" s="15" t="str">
        <f t="shared" si="3"/>
        <v>D-111</v>
      </c>
    </row>
    <row r="166" spans="1:7" x14ac:dyDescent="0.3">
      <c r="A166" s="29" t="s">
        <v>502</v>
      </c>
      <c r="B166" s="14" t="str">
        <f>IF($C$4=$C$8,Config!C166,IF($C$4=$D$8,Config!D166,IF($C$4=$F$8,Config!#REF!,Config!#REF!)))</f>
        <v>Overdrachten van provincies en andere overheden</v>
      </c>
      <c r="C166" s="8" t="s">
        <v>286</v>
      </c>
      <c r="D166" s="8" t="s">
        <v>293</v>
      </c>
      <c r="E166" s="8"/>
      <c r="F166" s="15"/>
      <c r="G166" s="15" t="str">
        <f t="shared" si="3"/>
        <v>D-112</v>
      </c>
    </row>
    <row r="167" spans="1:7" x14ac:dyDescent="0.3">
      <c r="A167" s="29" t="s">
        <v>503</v>
      </c>
      <c r="B167" s="14" t="str">
        <f>IF($C$4=$C$8,Config!C167,IF($C$4=$D$8,Config!D167,IF($C$4=$F$8,Config!#REF!,Config!#REF!)))</f>
        <v>S1311</v>
      </c>
      <c r="C167" s="10" t="s">
        <v>244</v>
      </c>
      <c r="D167" t="s">
        <v>244</v>
      </c>
      <c r="E167" s="8" t="s">
        <v>244</v>
      </c>
      <c r="F167" s="15" t="s">
        <v>244</v>
      </c>
      <c r="G167" s="15" t="str">
        <f t="shared" si="3"/>
        <v>D-113</v>
      </c>
    </row>
    <row r="168" spans="1:7" x14ac:dyDescent="0.3">
      <c r="A168" s="29" t="s">
        <v>504</v>
      </c>
      <c r="B168" s="14" t="str">
        <f>IF($C$4=$C$8,Config!C168,IF($C$4=$D$8,Config!D168,IF($C$4=$F$8,Config!#REF!,Config!#REF!)))</f>
        <v>S1312</v>
      </c>
      <c r="C168" s="10" t="s">
        <v>245</v>
      </c>
      <c r="D168" s="10" t="s">
        <v>245</v>
      </c>
      <c r="E168" s="8" t="s">
        <v>245</v>
      </c>
      <c r="F168" s="15" t="s">
        <v>245</v>
      </c>
      <c r="G168" s="15" t="str">
        <f t="shared" si="3"/>
        <v>D-114</v>
      </c>
    </row>
    <row r="169" spans="1:7" x14ac:dyDescent="0.3">
      <c r="A169" s="29" t="s">
        <v>505</v>
      </c>
      <c r="B169" s="14" t="str">
        <f>IF($C$4=$C$8,Config!C169,IF($C$4=$D$8,Config!D169,IF($C$4=$F$8,Config!#REF!,Config!#REF!)))</f>
        <v>S1313</v>
      </c>
      <c r="C169" s="10" t="s">
        <v>257</v>
      </c>
      <c r="D169" s="10" t="s">
        <v>257</v>
      </c>
      <c r="E169" s="8" t="s">
        <v>257</v>
      </c>
      <c r="F169" s="15" t="s">
        <v>257</v>
      </c>
      <c r="G169" s="15" t="str">
        <f t="shared" si="3"/>
        <v>D-115</v>
      </c>
    </row>
    <row r="170" spans="1:7" x14ac:dyDescent="0.3">
      <c r="A170" s="29" t="s">
        <v>506</v>
      </c>
      <c r="B170" s="14" t="str">
        <f>IF($C$4=$C$8,Config!C170,IF($C$4=$D$8,Config!D170,IF($C$4=$F$8,Config!#REF!,Config!#REF!)))</f>
        <v>S1314</v>
      </c>
      <c r="C170" s="10" t="s">
        <v>246</v>
      </c>
      <c r="D170" s="10" t="s">
        <v>246</v>
      </c>
      <c r="E170" s="8" t="s">
        <v>246</v>
      </c>
      <c r="F170" s="15" t="s">
        <v>246</v>
      </c>
      <c r="G170" s="15" t="str">
        <f t="shared" si="3"/>
        <v>D-116</v>
      </c>
    </row>
    <row r="171" spans="1:7" x14ac:dyDescent="0.3">
      <c r="A171" s="29" t="s">
        <v>507</v>
      </c>
      <c r="B171" s="14" t="str">
        <f>IF($C$4=$C$8,Config!C171,IF($C$4=$D$8,Config!D171,IF($C$4=$F$8,Config!F171,Config!E171)))</f>
        <v>Gemeenten</v>
      </c>
      <c r="C171" s="8" t="s">
        <v>27</v>
      </c>
      <c r="D171" s="8" t="s">
        <v>28</v>
      </c>
      <c r="E171" s="8" t="s">
        <v>27</v>
      </c>
      <c r="F171" s="15" t="s">
        <v>49</v>
      </c>
      <c r="G171" s="15" t="str">
        <f t="shared" si="3"/>
        <v>D-117</v>
      </c>
    </row>
    <row r="172" spans="1:7" x14ac:dyDescent="0.3">
      <c r="A172" s="29" t="s">
        <v>508</v>
      </c>
      <c r="B172" s="14" t="str">
        <f>IF($C$4=$C$8,Config!C172,IF($C$4=$D$8,Config!D172,IF($C$4=$F$8,Config!F172,Config!E172)))</f>
        <v>Provincies</v>
      </c>
      <c r="C172" s="8" t="s">
        <v>29</v>
      </c>
      <c r="D172" s="8" t="s">
        <v>30</v>
      </c>
      <c r="E172" s="8" t="s">
        <v>29</v>
      </c>
      <c r="F172" s="15" t="s">
        <v>48</v>
      </c>
      <c r="G172" s="15" t="str">
        <f t="shared" si="3"/>
        <v>D-118</v>
      </c>
    </row>
    <row r="173" spans="1:7" x14ac:dyDescent="0.3">
      <c r="A173" s="29" t="s">
        <v>509</v>
      </c>
      <c r="B173" s="14" t="str">
        <f>IF($C$4=$C$8,Config!C173,IF($C$4=$D$8,Config!D173,IF($C$4=$F$8,Config!F173,Config!E173)))</f>
        <v>OCMW's</v>
      </c>
      <c r="C173" s="8" t="s">
        <v>31</v>
      </c>
      <c r="D173" s="8" t="s">
        <v>32</v>
      </c>
      <c r="E173" s="8" t="s">
        <v>39</v>
      </c>
      <c r="F173" s="15" t="s">
        <v>51</v>
      </c>
      <c r="G173" s="15" t="str">
        <f t="shared" si="3"/>
        <v>D-119</v>
      </c>
    </row>
    <row r="174" spans="1:7" x14ac:dyDescent="0.3">
      <c r="A174" s="29" t="s">
        <v>510</v>
      </c>
      <c r="B174" s="14" t="str">
        <f>IF($C$4=$C$8,Config!C174,IF($C$4=$D$8,Config!D174,IF($C$4=$F$8,Config!F174,Config!E174)))</f>
        <v xml:space="preserve">Toelagen van de overheden  </v>
      </c>
      <c r="C174" s="10" t="s">
        <v>3364</v>
      </c>
      <c r="D174" s="10" t="s">
        <v>3641</v>
      </c>
      <c r="E174" s="8"/>
      <c r="F174" s="15"/>
      <c r="G174" s="15" t="str">
        <f t="shared" si="3"/>
        <v>D-120</v>
      </c>
    </row>
    <row r="175" spans="1:7" x14ac:dyDescent="0.3">
      <c r="A175" s="29" t="s">
        <v>511</v>
      </c>
      <c r="B175" s="14" t="str">
        <f>IF($C$4=$C$8,Config!C175,IF($C$4=$D$8,Config!D175,IF($C$4=$F$8,Config!F175,Config!E175)))</f>
        <v xml:space="preserve">Federale overheid </v>
      </c>
      <c r="C175" s="80" t="s">
        <v>0</v>
      </c>
      <c r="D175" s="80" t="s">
        <v>3642</v>
      </c>
      <c r="E175" s="81"/>
      <c r="F175" s="82"/>
      <c r="G175" s="15" t="str">
        <f t="shared" si="3"/>
        <v>D-121</v>
      </c>
    </row>
    <row r="176" spans="1:7" x14ac:dyDescent="0.3">
      <c r="A176" s="29" t="s">
        <v>512</v>
      </c>
      <c r="B176" s="14" t="str">
        <f>IF($C$4=$C$8,Config!C176,IF($C$4=$D$8,Config!D176,IF($C$4=$F$8,Config!F176,Config!E176)))</f>
        <v xml:space="preserve">Gefedereerde entiteiten </v>
      </c>
      <c r="C176" s="80" t="s">
        <v>3365</v>
      </c>
      <c r="D176" s="80" t="s">
        <v>3643</v>
      </c>
      <c r="E176" s="81"/>
      <c r="F176" s="82"/>
      <c r="G176" s="15" t="str">
        <f t="shared" si="3"/>
        <v>D-122</v>
      </c>
    </row>
    <row r="177" spans="1:7" x14ac:dyDescent="0.3">
      <c r="A177" s="29" t="s">
        <v>513</v>
      </c>
      <c r="B177" s="14" t="str">
        <f>IF($C$4=$C$8,Config!C177,IF($C$4=$D$8,Config!D177,IF($C$4=$F$8,Config!F177,Config!E177)))</f>
        <v>01-03/</v>
      </c>
      <c r="C177" s="10" t="s">
        <v>3366</v>
      </c>
      <c r="D177" s="10" t="s">
        <v>3366</v>
      </c>
      <c r="E177" s="8"/>
      <c r="F177" s="15"/>
      <c r="G177" s="15" t="str">
        <f t="shared" si="3"/>
        <v>D-123</v>
      </c>
    </row>
    <row r="178" spans="1:7" x14ac:dyDescent="0.3">
      <c r="A178" s="29" t="s">
        <v>514</v>
      </c>
      <c r="B178" s="14" t="str">
        <f>IF($C$4=$C$8,Config!C178,IF($C$4=$D$8,Config!D178,IF($C$4=$F$8,Config!F178,Config!E178)))</f>
        <v>04-06/</v>
      </c>
      <c r="C178" s="10" t="s">
        <v>3367</v>
      </c>
      <c r="D178" s="10" t="s">
        <v>3367</v>
      </c>
      <c r="E178" s="8"/>
      <c r="F178" s="15"/>
      <c r="G178" s="15" t="str">
        <f t="shared" si="3"/>
        <v>D-124</v>
      </c>
    </row>
    <row r="179" spans="1:7" x14ac:dyDescent="0.3">
      <c r="A179" s="29" t="s">
        <v>515</v>
      </c>
      <c r="B179" s="14" t="str">
        <f>IF($C$4=$C$8,Config!C179,IF($C$4=$D$8,Config!D179,IF($C$4=$F$8,Config!F179,Config!E179)))</f>
        <v>07-09/</v>
      </c>
      <c r="C179" s="10" t="s">
        <v>3368</v>
      </c>
      <c r="D179" s="10" t="s">
        <v>3368</v>
      </c>
      <c r="E179" s="8"/>
      <c r="F179" s="15"/>
      <c r="G179" s="15" t="str">
        <f t="shared" si="3"/>
        <v>D-125</v>
      </c>
    </row>
    <row r="180" spans="1:7" x14ac:dyDescent="0.3">
      <c r="A180" s="29" t="s">
        <v>516</v>
      </c>
      <c r="B180" s="14" t="str">
        <f>IF($C$4=$C$8,Config!C180,IF($C$4=$D$8,Config!D180,IF($C$4=$F$8,Config!F180,Config!E180)))</f>
        <v>10-12/</v>
      </c>
      <c r="C180" s="10" t="s">
        <v>3369</v>
      </c>
      <c r="D180" s="10" t="s">
        <v>3369</v>
      </c>
      <c r="E180" s="8"/>
      <c r="F180" s="15"/>
      <c r="G180" s="15" t="str">
        <f t="shared" si="3"/>
        <v>D-126</v>
      </c>
    </row>
    <row r="181" spans="1:7" x14ac:dyDescent="0.3">
      <c r="A181" s="29" t="s">
        <v>517</v>
      </c>
      <c r="B181" s="14" t="str">
        <f>IF($C$4=$C$8,Config!C181,IF($C$4=$D$8,Config!D181,IF($C$4=$F$8,Config!F181,Config!E181)))</f>
        <v xml:space="preserve">Niet verdeeld </v>
      </c>
      <c r="C181" s="10" t="s">
        <v>4903</v>
      </c>
      <c r="D181" s="10" t="s">
        <v>4904</v>
      </c>
      <c r="E181" s="8"/>
      <c r="F181" s="15"/>
      <c r="G181" s="15" t="str">
        <f t="shared" si="3"/>
        <v>D-127</v>
      </c>
    </row>
    <row r="182" spans="1:7" x14ac:dyDescent="0.3">
      <c r="A182" s="29" t="s">
        <v>518</v>
      </c>
      <c r="B182" s="14" t="str">
        <f>IF($C$4=$C$8,Config!C182,IF($C$4=$D$8,Config!D182,IF($C$4=$F$8,Config!F182,Config!E182)))</f>
        <v>Van HVKZ-Bijdragen naar RSZ-Glob beheer</v>
      </c>
      <c r="C182" s="80" t="s">
        <v>4906</v>
      </c>
      <c r="D182" s="80" t="s">
        <v>4905</v>
      </c>
      <c r="E182" s="8"/>
      <c r="F182" s="15"/>
      <c r="G182" s="15" t="str">
        <f t="shared" si="3"/>
        <v>D-128</v>
      </c>
    </row>
    <row r="183" spans="1:7" x14ac:dyDescent="0.3">
      <c r="A183" s="29" t="s">
        <v>519</v>
      </c>
      <c r="B183" s="14" t="str">
        <f>IF($C$4=$C$8,Config!C183,IF($C$4=$D$8,Config!D183,IF($C$4=$F$8,Config!#REF!,Config!#REF!)))</f>
        <v xml:space="preserve">RSZ - IBF </v>
      </c>
      <c r="C183" s="10" t="s">
        <v>5954</v>
      </c>
      <c r="D183" s="10" t="s">
        <v>5942</v>
      </c>
      <c r="E183" s="8"/>
      <c r="F183" s="15"/>
      <c r="G183" s="15" t="str">
        <f t="shared" si="3"/>
        <v>D-129</v>
      </c>
    </row>
    <row r="184" spans="1:7" x14ac:dyDescent="0.3">
      <c r="A184" s="29" t="s">
        <v>520</v>
      </c>
      <c r="B184" s="14" t="str">
        <f>IF($C$4=$C$8,Config!C184,IF($C$4=$D$8,Config!D184,IF($C$4=$F$8,Config!#REF!,Config!#REF!)))</f>
        <v xml:space="preserve">HZIV-Ziekte, Invaliditeit  </v>
      </c>
      <c r="C184" s="6" t="s">
        <v>5948</v>
      </c>
      <c r="D184" s="10" t="s">
        <v>6004</v>
      </c>
      <c r="E184" s="8"/>
      <c r="F184" s="15"/>
      <c r="G184" s="15" t="str">
        <f t="shared" si="3"/>
        <v>D-130</v>
      </c>
    </row>
    <row r="185" spans="1:7" x14ac:dyDescent="0.3">
      <c r="A185" s="29" t="s">
        <v>5945</v>
      </c>
      <c r="B185" s="14" t="str">
        <f>IF($C$4=$C$8,Config!C185,IF($C$4=$D$8,Config!D185,IF($C$4=$F$8,Config!#REF!,Config!#REF!)))</f>
        <v xml:space="preserve">RSZ-Werkloosheid </v>
      </c>
      <c r="C185" s="6" t="s">
        <v>5949</v>
      </c>
      <c r="D185" s="10" t="s">
        <v>6005</v>
      </c>
      <c r="E185" s="8"/>
      <c r="F185" s="15"/>
      <c r="G185" s="15" t="str">
        <f t="shared" si="3"/>
        <v>D-131</v>
      </c>
    </row>
    <row r="186" spans="1:7" x14ac:dyDescent="0.3">
      <c r="A186" s="29" t="s">
        <v>5946</v>
      </c>
      <c r="B186" s="14" t="str">
        <f>IF($C$4=$C$8,Config!C186,IF($C$4=$D$8,Config!D186,IF($C$4=$F$8,Config!#REF!,Config!#REF!)))</f>
        <v>Ambtenarenpensioenen</v>
      </c>
      <c r="C186" s="295" t="s">
        <v>5964</v>
      </c>
      <c r="D186" s="10" t="s">
        <v>6006</v>
      </c>
      <c r="E186" s="8"/>
      <c r="F186" s="15"/>
      <c r="G186" s="15" t="str">
        <f t="shared" si="3"/>
        <v>D-132</v>
      </c>
    </row>
    <row r="187" spans="1:7" x14ac:dyDescent="0.3">
      <c r="A187" s="29" t="s">
        <v>5947</v>
      </c>
      <c r="B187" s="14" t="str">
        <f>IF($C$4=$C$8,Config!C187,IF($C$4=$D$8,Config!D187,IF($C$4=$F$8,Config!#REF!,Config!#REF!)))</f>
        <v xml:space="preserve">Openbare sector </v>
      </c>
      <c r="C187" s="6" t="s">
        <v>5965</v>
      </c>
      <c r="D187" s="10" t="s">
        <v>6007</v>
      </c>
      <c r="E187" s="8"/>
      <c r="F187" s="15"/>
      <c r="G187" s="15" t="str">
        <f t="shared" si="3"/>
        <v>D-133</v>
      </c>
    </row>
    <row r="188" spans="1:7" x14ac:dyDescent="0.3">
      <c r="A188" s="29" t="s">
        <v>5955</v>
      </c>
      <c r="B188" s="14" t="str">
        <f>IF($C$4=$C$8,Config!C188,IF($C$4=$D$8,Config!D188,IF($C$4=$F$8,Config!#REF!,Config!#REF!)))</f>
        <v xml:space="preserve">Vergoedingspensioenen en oorlogsrenten </v>
      </c>
      <c r="C188" s="6" t="s">
        <v>5970</v>
      </c>
      <c r="D188" s="10" t="s">
        <v>6008</v>
      </c>
      <c r="E188" s="8"/>
      <c r="F188" s="15"/>
      <c r="G188" s="15" t="str">
        <f t="shared" si="3"/>
        <v>D-134</v>
      </c>
    </row>
    <row r="189" spans="1:7" x14ac:dyDescent="0.3">
      <c r="A189" s="29" t="s">
        <v>5956</v>
      </c>
      <c r="B189" s="14" t="str">
        <f>IF($C$4=$C$8,Config!C189,IF($C$4=$D$8,Config!D189,IF($C$4=$F$8,Config!#REF!,Config!#REF!)))</f>
        <v>Arbeidsongevallenrenten</v>
      </c>
      <c r="C189" s="6" t="s">
        <v>5966</v>
      </c>
      <c r="D189" s="10" t="s">
        <v>6009</v>
      </c>
      <c r="E189" s="8"/>
      <c r="F189" s="15"/>
      <c r="G189" s="15" t="str">
        <f t="shared" si="3"/>
        <v>D-135</v>
      </c>
    </row>
    <row r="190" spans="1:7" x14ac:dyDescent="0.3">
      <c r="A190" s="29" t="s">
        <v>5957</v>
      </c>
      <c r="B190" s="14" t="str">
        <f>IF($C$4=$C$8,Config!C190,IF($C$4=$D$8,Config!D190,IF($C$4=$F$8,Config!#REF!,Config!#REF!)))</f>
        <v>Burgerijke oorlogsslachtoffers en slachtoffers van een terreurdaad</v>
      </c>
      <c r="C190" s="6" t="s">
        <v>5971</v>
      </c>
      <c r="D190" s="10" t="s">
        <v>6010</v>
      </c>
      <c r="E190" s="8"/>
      <c r="F190" s="15"/>
      <c r="G190" s="15" t="str">
        <f t="shared" si="3"/>
        <v>D-136</v>
      </c>
    </row>
    <row r="191" spans="1:7" x14ac:dyDescent="0.3">
      <c r="A191" s="29" t="s">
        <v>5958</v>
      </c>
      <c r="B191" s="14" t="str">
        <f>IF($C$4=$C$8,Config!C191,IF($C$4=$D$8,Config!D191,IF($C$4=$F$8,Config!#REF!,Config!#REF!)))</f>
        <v>NMBS</v>
      </c>
      <c r="C191" s="6" t="s">
        <v>5967</v>
      </c>
      <c r="D191" s="10" t="s">
        <v>6011</v>
      </c>
      <c r="E191" s="8"/>
      <c r="F191" s="15"/>
      <c r="G191" s="15" t="str">
        <f t="shared" si="3"/>
        <v>D-137</v>
      </c>
    </row>
    <row r="192" spans="1:7" x14ac:dyDescent="0.3">
      <c r="A192" s="29" t="s">
        <v>5959</v>
      </c>
      <c r="B192" s="14" t="str">
        <f>IF($C$4=$C$8,Config!C192,IF($C$4=$D$8,Config!D192,IF($C$4=$F$8,Config!#REF!,Config!#REF!)))</f>
        <v>Parastatale rustpensioenen</v>
      </c>
      <c r="C192" s="6" t="s">
        <v>5968</v>
      </c>
      <c r="D192" s="10" t="s">
        <v>6012</v>
      </c>
      <c r="E192" s="8"/>
      <c r="F192" s="15"/>
      <c r="G192" s="15" t="str">
        <f t="shared" si="3"/>
        <v>D-138</v>
      </c>
    </row>
    <row r="193" spans="1:9" x14ac:dyDescent="0.3">
      <c r="A193" s="29" t="s">
        <v>5960</v>
      </c>
      <c r="B193" s="14" t="str">
        <f>IF($C$4=$C$8,Config!C193,IF($C$4=$D$8,Config!D193,IF($C$4=$F$8,Config!#REF!,Config!#REF!)))</f>
        <v>Rechtstreekse overeenkomsten</v>
      </c>
      <c r="C193" s="6" t="s">
        <v>5969</v>
      </c>
      <c r="D193" s="10" t="s">
        <v>6013</v>
      </c>
      <c r="E193" s="8"/>
      <c r="F193" s="15"/>
      <c r="G193" s="15" t="str">
        <f t="shared" si="3"/>
        <v>D-139</v>
      </c>
    </row>
    <row r="194" spans="1:9" x14ac:dyDescent="0.3">
      <c r="A194" s="29" t="str">
        <f>"D-"&amp;I194</f>
        <v>D-140</v>
      </c>
      <c r="B194" s="14" t="str">
        <f>IF($C$4=$C$8,Config!C194,IF($C$4=$D$8,Config!D194,IF($C$4=$F$8,Config!#REF!,Config!#REF!)))</f>
        <v>Overeenkomsten met voorzorgsinstellingen</v>
      </c>
      <c r="C194" s="6" t="s">
        <v>5972</v>
      </c>
      <c r="D194" s="10" t="s">
        <v>6014</v>
      </c>
      <c r="E194" s="8"/>
      <c r="F194" s="15"/>
      <c r="G194" s="15" t="str">
        <f t="shared" si="3"/>
        <v>D-140</v>
      </c>
      <c r="I194">
        <v>140</v>
      </c>
    </row>
    <row r="195" spans="1:9" x14ac:dyDescent="0.3">
      <c r="A195" s="29" t="str">
        <f t="shared" ref="A195:A244" si="4">"D-"&amp;I195</f>
        <v>D-141</v>
      </c>
      <c r="B195" s="14" t="str">
        <f>IF($C$4=$C$8,Config!C195,IF($C$4=$D$8,Config!D195,IF($C$4=$F$8,Config!#REF!,Config!#REF!)))</f>
        <v>Gesolidariseerd pensioenfonds van de lokale besturen</v>
      </c>
      <c r="C195" s="6" t="s">
        <v>5973</v>
      </c>
      <c r="D195" s="10" t="s">
        <v>6015</v>
      </c>
      <c r="E195" s="8"/>
      <c r="F195" s="15"/>
      <c r="G195" s="15" t="str">
        <f t="shared" si="3"/>
        <v>D-141</v>
      </c>
      <c r="I195">
        <f>I194+1</f>
        <v>141</v>
      </c>
    </row>
    <row r="196" spans="1:9" x14ac:dyDescent="0.3">
      <c r="A196" s="29" t="str">
        <f t="shared" si="4"/>
        <v>D-142</v>
      </c>
      <c r="B196" s="14" t="str">
        <f>IF($C$4=$C$8,Config!C196,IF($C$4=$D$8,Config!D196,IF($C$4=$F$8,Config!#REF!,Config!#REF!)))</f>
        <v>Fonds voor de pensioenen van de federale politie</v>
      </c>
      <c r="C196" s="6" t="s">
        <v>5974</v>
      </c>
      <c r="D196" s="10" t="s">
        <v>6016</v>
      </c>
      <c r="E196" s="8"/>
      <c r="F196" s="15"/>
      <c r="G196" s="15" t="str">
        <f t="shared" si="3"/>
        <v>D-142</v>
      </c>
      <c r="I196">
        <f t="shared" ref="I196:I244" si="5">I195+1</f>
        <v>142</v>
      </c>
    </row>
    <row r="197" spans="1:9" x14ac:dyDescent="0.3">
      <c r="A197" s="29" t="str">
        <f t="shared" si="4"/>
        <v>D-143</v>
      </c>
      <c r="B197" s="14" t="str">
        <f>IF($C$4=$C$8,Config!C197,IF($C$4=$D$8,Config!D197,IF($C$4=$F$8,Config!#REF!,Config!#REF!)))</f>
        <v>Naar de FPD</v>
      </c>
      <c r="C197" s="6" t="s">
        <v>5975</v>
      </c>
      <c r="D197" s="10" t="s">
        <v>6017</v>
      </c>
      <c r="E197" s="8"/>
      <c r="F197" s="15"/>
      <c r="G197" s="15" t="str">
        <f t="shared" si="3"/>
        <v>D-143</v>
      </c>
      <c r="I197">
        <f t="shared" si="5"/>
        <v>143</v>
      </c>
    </row>
    <row r="198" spans="1:9" x14ac:dyDescent="0.3">
      <c r="A198" s="29" t="str">
        <f t="shared" si="4"/>
        <v>D-144</v>
      </c>
      <c r="B198" s="14" t="str">
        <f>IF($C$4=$C$8,Config!C198,IF($C$4=$D$8,Config!D198,IF($C$4=$F$8,Config!#REF!,Config!#REF!)))</f>
        <v>Naar derden</v>
      </c>
      <c r="C198" s="6" t="s">
        <v>5976</v>
      </c>
      <c r="D198" s="10" t="s">
        <v>6018</v>
      </c>
      <c r="E198" s="8"/>
      <c r="F198" s="15"/>
      <c r="G198" s="15" t="str">
        <f t="shared" si="3"/>
        <v>D-144</v>
      </c>
      <c r="I198">
        <f t="shared" si="5"/>
        <v>144</v>
      </c>
    </row>
    <row r="199" spans="1:9" x14ac:dyDescent="0.3">
      <c r="A199" s="29" t="str">
        <f t="shared" si="4"/>
        <v>D-145</v>
      </c>
      <c r="B199" s="14" t="str">
        <f>IF($C$4=$C$8,Config!C199,IF($C$4=$D$8,Config!D199,IF($C$4=$F$8,Config!#REF!,Config!#REF!)))</f>
        <v>Pensioenaandelen-wet 14.04.1965</v>
      </c>
      <c r="C199" s="6" t="s">
        <v>5979</v>
      </c>
      <c r="D199" s="10" t="s">
        <v>6019</v>
      </c>
      <c r="E199" s="8"/>
      <c r="F199" s="15"/>
      <c r="G199" s="15" t="str">
        <f t="shared" si="3"/>
        <v>D-145</v>
      </c>
      <c r="I199">
        <f t="shared" si="5"/>
        <v>145</v>
      </c>
    </row>
    <row r="200" spans="1:9" x14ac:dyDescent="0.3">
      <c r="A200" s="29" t="str">
        <f t="shared" si="4"/>
        <v>D-146</v>
      </c>
      <c r="B200" s="14" t="str">
        <f>IF($C$4=$C$8,Config!C200,IF($C$4=$D$8,Config!D200,IF($C$4=$F$8,Config!#REF!,Config!#REF!)))</f>
        <v>Van RSZ naar FPD</v>
      </c>
      <c r="C200" s="6" t="s">
        <v>5980</v>
      </c>
      <c r="D200" s="10" t="s">
        <v>6020</v>
      </c>
      <c r="E200" s="8"/>
      <c r="F200" s="15"/>
      <c r="G200" s="15" t="str">
        <f t="shared" si="3"/>
        <v>D-146</v>
      </c>
      <c r="I200">
        <f t="shared" si="5"/>
        <v>146</v>
      </c>
    </row>
    <row r="201" spans="1:9" x14ac:dyDescent="0.3">
      <c r="A201" s="29" t="str">
        <f t="shared" si="4"/>
        <v>D-147</v>
      </c>
      <c r="B201" s="14" t="str">
        <f>IF($C$4=$C$8,Config!C201,IF($C$4=$D$8,Config!D201,IF($C$4=$F$8,Config!#REF!,Config!#REF!)))</f>
        <v>Van FPD</v>
      </c>
      <c r="C201" s="6" t="s">
        <v>5983</v>
      </c>
      <c r="D201" s="10" t="s">
        <v>6021</v>
      </c>
      <c r="E201" s="8"/>
      <c r="F201" s="15"/>
      <c r="G201" s="15" t="str">
        <f t="shared" si="3"/>
        <v>D-147</v>
      </c>
      <c r="I201">
        <f t="shared" si="5"/>
        <v>147</v>
      </c>
    </row>
    <row r="202" spans="1:9" x14ac:dyDescent="0.3">
      <c r="A202" s="29" t="str">
        <f t="shared" si="4"/>
        <v>D-148</v>
      </c>
      <c r="B202" s="14" t="str">
        <f>IF($C$4=$C$8,Config!C202,IF($C$4=$D$8,Config!D202,IF($C$4=$F$8,Config!#REF!,Config!#REF!)))</f>
        <v>Van RSZ-GFB</v>
      </c>
      <c r="C202" s="6" t="s">
        <v>5984</v>
      </c>
      <c r="D202" s="10" t="s">
        <v>6022</v>
      </c>
      <c r="E202" s="8"/>
      <c r="F202" s="15"/>
      <c r="G202" s="15" t="str">
        <f t="shared" si="3"/>
        <v>D-148</v>
      </c>
      <c r="I202">
        <f t="shared" si="5"/>
        <v>148</v>
      </c>
    </row>
    <row r="203" spans="1:9" x14ac:dyDescent="0.3">
      <c r="A203" s="29" t="str">
        <f t="shared" si="4"/>
        <v>D-149</v>
      </c>
      <c r="B203" s="14" t="str">
        <f>IF($C$4=$C$8,Config!C203,IF($C$4=$D$8,Config!D203,IF($C$4=$F$8,Config!#REF!,Config!#REF!)))</f>
        <v>Van derden</v>
      </c>
      <c r="C203" s="6" t="s">
        <v>5985</v>
      </c>
      <c r="D203" s="10" t="s">
        <v>6023</v>
      </c>
      <c r="E203" s="8"/>
      <c r="F203" s="15"/>
      <c r="G203" s="15" t="str">
        <f t="shared" si="3"/>
        <v>D-149</v>
      </c>
      <c r="I203">
        <f t="shared" si="5"/>
        <v>149</v>
      </c>
    </row>
    <row r="204" spans="1:9" x14ac:dyDescent="0.3">
      <c r="A204" s="29" t="str">
        <f t="shared" si="4"/>
        <v>D-150</v>
      </c>
      <c r="B204" s="14" t="str">
        <f>IF($C$4=$C$8,Config!C204,IF($C$4=$D$8,Config!D204,IF($C$4=$F$8,Config!#REF!,Config!#REF!)))</f>
        <v>FAO - Kapitalisatie</v>
      </c>
      <c r="C204" s="6" t="s">
        <v>5989</v>
      </c>
      <c r="D204" s="10" t="s">
        <v>6024</v>
      </c>
      <c r="E204" s="8"/>
      <c r="F204" s="15"/>
      <c r="G204" s="15" t="str">
        <f t="shared" si="3"/>
        <v>D-150</v>
      </c>
      <c r="I204">
        <f t="shared" si="5"/>
        <v>150</v>
      </c>
    </row>
    <row r="205" spans="1:9" x14ac:dyDescent="0.3">
      <c r="A205" s="29" t="str">
        <f t="shared" si="4"/>
        <v>D-151</v>
      </c>
      <c r="B205" s="14" t="str">
        <f>IF($C$4=$C$8,Config!C205,IF($C$4=$D$8,Config!D205,IF($C$4=$F$8,Config!#REF!,Config!#REF!)))</f>
        <v>FBZ - Asbestfonds</v>
      </c>
      <c r="C205" s="6" t="s">
        <v>5990</v>
      </c>
      <c r="D205" s="10" t="s">
        <v>6025</v>
      </c>
      <c r="E205" s="8"/>
      <c r="F205" s="15"/>
      <c r="G205" s="15" t="str">
        <f t="shared" si="3"/>
        <v>D-151</v>
      </c>
      <c r="I205">
        <f t="shared" si="5"/>
        <v>151</v>
      </c>
    </row>
    <row r="206" spans="1:9" x14ac:dyDescent="0.3">
      <c r="A206" s="29" t="str">
        <f t="shared" si="4"/>
        <v>D-152</v>
      </c>
      <c r="B206" s="14" t="str">
        <f>IF($C$4=$C$8,Config!C206,IF($C$4=$D$8,Config!D206,IF($C$4=$F$8,Config!#REF!,Config!#REF!)))</f>
        <v>FBZ - PPO</v>
      </c>
      <c r="C206" s="6" t="s">
        <v>5991</v>
      </c>
      <c r="D206" s="10" t="s">
        <v>6026</v>
      </c>
      <c r="E206" s="8"/>
      <c r="F206" s="15"/>
      <c r="G206" s="15" t="str">
        <f t="shared" si="3"/>
        <v>D-152</v>
      </c>
      <c r="I206">
        <f t="shared" si="5"/>
        <v>152</v>
      </c>
    </row>
    <row r="207" spans="1:9" x14ac:dyDescent="0.3">
      <c r="A207" s="29" t="str">
        <f t="shared" si="4"/>
        <v>D-153</v>
      </c>
      <c r="B207" s="14" t="str">
        <f>IF($C$4=$C$8,Config!C207,IF($C$4=$D$8,Config!D207,IF($C$4=$F$8,Config!#REF!,Config!#REF!)))</f>
        <v>RVA - Buiten globaal beheer</v>
      </c>
      <c r="C207" s="6" t="s">
        <v>5992</v>
      </c>
      <c r="D207" s="10" t="s">
        <v>6027</v>
      </c>
      <c r="E207" s="8"/>
      <c r="F207" s="15"/>
      <c r="G207" s="15" t="str">
        <f t="shared" si="3"/>
        <v>D-153</v>
      </c>
      <c r="I207">
        <f t="shared" si="5"/>
        <v>153</v>
      </c>
    </row>
    <row r="208" spans="1:9" x14ac:dyDescent="0.3">
      <c r="A208" s="29" t="str">
        <f t="shared" si="4"/>
        <v>D-154</v>
      </c>
      <c r="B208" s="14" t="str">
        <f>IF($C$4=$C$8,Config!C208,IF($C$4=$D$8,Config!D208,IF($C$4=$F$8,Config!#REF!,Config!#REF!)))</f>
        <v>Fonds Medische Ongevallen</v>
      </c>
      <c r="C208" s="6" t="s">
        <v>5993</v>
      </c>
      <c r="D208" s="10" t="s">
        <v>6028</v>
      </c>
      <c r="E208" s="8"/>
      <c r="F208" s="15"/>
      <c r="G208" s="15" t="str">
        <f t="shared" si="3"/>
        <v>D-154</v>
      </c>
      <c r="I208">
        <f t="shared" si="5"/>
        <v>154</v>
      </c>
    </row>
    <row r="209" spans="1:9" x14ac:dyDescent="0.3">
      <c r="A209" s="29" t="str">
        <f t="shared" si="4"/>
        <v>D-155</v>
      </c>
      <c r="B209" s="14" t="str">
        <f>IF($C$4=$C$8,Config!C209,IF($C$4=$D$8,Config!D209,IF($C$4=$F$8,Config!#REF!,Config!#REF!)))</f>
        <v>FSO - Profit</v>
      </c>
      <c r="C209" s="6" t="s">
        <v>5994</v>
      </c>
      <c r="D209" s="10" t="s">
        <v>6029</v>
      </c>
      <c r="E209" s="8"/>
      <c r="F209" s="15"/>
      <c r="G209" s="15" t="str">
        <f t="shared" si="3"/>
        <v>D-155</v>
      </c>
      <c r="I209">
        <f t="shared" si="5"/>
        <v>155</v>
      </c>
    </row>
    <row r="210" spans="1:9" x14ac:dyDescent="0.3">
      <c r="A210" s="29" t="str">
        <f t="shared" si="4"/>
        <v>D-156</v>
      </c>
      <c r="B210" s="14" t="str">
        <f>IF($C$4=$C$8,Config!C210,IF($C$4=$D$8,Config!D210,IF($C$4=$F$8,Config!#REF!,Config!#REF!)))</f>
        <v>FSO - Non-profit</v>
      </c>
      <c r="C210" s="6" t="s">
        <v>5995</v>
      </c>
      <c r="D210" s="10" t="s">
        <v>6030</v>
      </c>
      <c r="E210" s="8"/>
      <c r="F210" s="15"/>
      <c r="G210" s="15" t="str">
        <f t="shared" si="3"/>
        <v>D-156</v>
      </c>
      <c r="I210">
        <f t="shared" si="5"/>
        <v>156</v>
      </c>
    </row>
    <row r="211" spans="1:9" x14ac:dyDescent="0.3">
      <c r="A211" s="29" t="str">
        <f t="shared" si="4"/>
        <v>D-157</v>
      </c>
      <c r="B211" s="14" t="str">
        <f>IF($C$4=$C$8,Config!C211,IF($C$4=$D$8,Config!D211,IF($C$4=$F$8,Config!#REF!,Config!#REF!)))</f>
        <v>Buiten globaal beheer</v>
      </c>
      <c r="C211" s="6" t="s">
        <v>6003</v>
      </c>
      <c r="D211" s="10" t="s">
        <v>6031</v>
      </c>
      <c r="E211" s="8"/>
      <c r="F211" s="15"/>
      <c r="G211" s="15" t="str">
        <f t="shared" si="3"/>
        <v>D-157</v>
      </c>
      <c r="I211">
        <f t="shared" si="5"/>
        <v>157</v>
      </c>
    </row>
    <row r="212" spans="1:9" x14ac:dyDescent="0.3">
      <c r="A212" s="29" t="str">
        <f t="shared" si="4"/>
        <v>D-158</v>
      </c>
      <c r="B212" s="14" t="str">
        <f>IF($C$4=$C$8,Config!C212,IF($C$4=$D$8,Config!D212,IF($C$4=$F$8,Config!#REF!,Config!#REF!)))</f>
        <v>Uitgaven COVID 19</v>
      </c>
      <c r="C212" s="6" t="s">
        <v>8451</v>
      </c>
      <c r="D212" s="6" t="s">
        <v>8450</v>
      </c>
      <c r="E212" s="8"/>
      <c r="F212" s="15"/>
      <c r="G212" s="15" t="str">
        <f t="shared" si="3"/>
        <v>D-158</v>
      </c>
      <c r="I212">
        <f t="shared" si="5"/>
        <v>158</v>
      </c>
    </row>
    <row r="213" spans="1:9" x14ac:dyDescent="0.3">
      <c r="A213" s="29" t="str">
        <f t="shared" si="4"/>
        <v>D-159</v>
      </c>
      <c r="B213" s="14" t="str">
        <f>IF($C$4=$C$8,Config!C213,IF($C$4=$D$8,Config!D213,IF($C$4=$F$8,Config!#REF!,Config!#REF!)))</f>
        <v xml:space="preserve">Toelage art. 191, 1°ter (COVID-19) </v>
      </c>
      <c r="C213" s="80" t="s">
        <v>9570</v>
      </c>
      <c r="D213" s="80" t="s">
        <v>9571</v>
      </c>
      <c r="E213" s="8"/>
      <c r="F213" s="15"/>
      <c r="G213" s="15" t="str">
        <f t="shared" si="3"/>
        <v>D-159</v>
      </c>
      <c r="I213">
        <f t="shared" si="5"/>
        <v>159</v>
      </c>
    </row>
    <row r="214" spans="1:9" x14ac:dyDescent="0.3">
      <c r="A214" s="29" t="str">
        <f t="shared" si="4"/>
        <v>D-160</v>
      </c>
      <c r="B214" s="14" t="str">
        <f>IF($C$4=$C$8,Config!C214,IF($C$4=$D$8,Config!D214,IF($C$4=$F$8,Config!#REF!,Config!#REF!)))</f>
        <v xml:space="preserve">Zorgpersoneelfonds </v>
      </c>
      <c r="C214" s="80" t="s">
        <v>9575</v>
      </c>
      <c r="D214" s="80" t="s">
        <v>9557</v>
      </c>
      <c r="E214" s="8"/>
      <c r="F214" s="15"/>
      <c r="G214" s="15" t="str">
        <f t="shared" si="3"/>
        <v>D-160</v>
      </c>
      <c r="I214">
        <f t="shared" si="5"/>
        <v>160</v>
      </c>
    </row>
    <row r="215" spans="1:9" x14ac:dyDescent="0.3">
      <c r="A215" s="29" t="str">
        <f t="shared" si="4"/>
        <v>D-161</v>
      </c>
      <c r="B215" s="14" t="str">
        <f>IF($C$4=$C$8,Config!C215,IF($C$4=$D$8,Config!D215,IF($C$4=$F$8,Config!#REF!,Config!#REF!)))</f>
        <v xml:space="preserve">Fonds Covid-19 - Vrijwilligers </v>
      </c>
      <c r="C215" s="10" t="s">
        <v>9576</v>
      </c>
      <c r="D215" s="10" t="s">
        <v>9558</v>
      </c>
      <c r="E215" s="8"/>
      <c r="F215" s="15"/>
      <c r="G215" s="15" t="str">
        <f t="shared" si="3"/>
        <v>D-161</v>
      </c>
      <c r="I215">
        <f t="shared" si="5"/>
        <v>161</v>
      </c>
    </row>
    <row r="216" spans="1:9" x14ac:dyDescent="0.3">
      <c r="A216" s="29" t="str">
        <f t="shared" si="4"/>
        <v>D-162</v>
      </c>
      <c r="B216" s="14" t="str">
        <f>IF($C$4=$C$8,Config!C216,IF($C$4=$D$8,Config!D216,IF($C$4=$F$8,Config!#REF!,Config!#REF!)))</f>
        <v xml:space="preserve">HZIV - Oorlogsslachtoffers </v>
      </c>
      <c r="C216" s="10" t="s">
        <v>9577</v>
      </c>
      <c r="D216" s="10" t="s">
        <v>9560</v>
      </c>
      <c r="E216" s="8"/>
      <c r="F216" s="15"/>
      <c r="G216" s="15" t="str">
        <f t="shared" si="3"/>
        <v>D-162</v>
      </c>
      <c r="I216">
        <f t="shared" si="5"/>
        <v>162</v>
      </c>
    </row>
    <row r="217" spans="1:9" x14ac:dyDescent="0.3">
      <c r="A217" s="29" t="str">
        <f t="shared" si="4"/>
        <v>D-163</v>
      </c>
      <c r="B217" s="14" t="str">
        <f>IF($C$4=$C$8,Config!C217,IF($C$4=$D$8,Config!D217,IF($C$4=$F$8,Config!#REF!,Config!#REF!)))</f>
        <v xml:space="preserve">Toelage art. 191, 1°quater </v>
      </c>
      <c r="C217" s="80" t="s">
        <v>9573</v>
      </c>
      <c r="D217" s="80" t="s">
        <v>9572</v>
      </c>
      <c r="E217" s="8"/>
      <c r="F217" s="15"/>
      <c r="G217" s="15" t="str">
        <f t="shared" si="3"/>
        <v>D-163</v>
      </c>
      <c r="I217">
        <f t="shared" si="5"/>
        <v>163</v>
      </c>
    </row>
    <row r="218" spans="1:9" x14ac:dyDescent="0.3">
      <c r="A218" s="29" t="str">
        <f t="shared" si="4"/>
        <v>D-164</v>
      </c>
      <c r="B218" s="14">
        <f>IF($C$4=$C$8,Config!C218,IF($C$4=$D$8,Config!D218,IF($C$4=$F$8,Config!#REF!,Config!#REF!)))</f>
        <v>0</v>
      </c>
      <c r="C218" s="6"/>
      <c r="D218" s="10"/>
      <c r="E218" s="8"/>
      <c r="F218" s="15"/>
      <c r="G218" s="15" t="str">
        <f t="shared" si="3"/>
        <v>D-164</v>
      </c>
      <c r="I218">
        <f t="shared" si="5"/>
        <v>164</v>
      </c>
    </row>
    <row r="219" spans="1:9" x14ac:dyDescent="0.3">
      <c r="A219" s="29" t="str">
        <f t="shared" si="4"/>
        <v>D-165</v>
      </c>
      <c r="B219" s="14">
        <f>IF($C$4=$C$8,Config!C219,IF($C$4=$D$8,Config!D219,IF($C$4=$F$8,Config!#REF!,Config!#REF!)))</f>
        <v>0</v>
      </c>
      <c r="C219" s="6"/>
      <c r="D219" s="10"/>
      <c r="E219" s="8"/>
      <c r="F219" s="15"/>
      <c r="G219" s="15" t="str">
        <f t="shared" si="3"/>
        <v>D-165</v>
      </c>
      <c r="I219">
        <f t="shared" si="5"/>
        <v>165</v>
      </c>
    </row>
    <row r="220" spans="1:9" x14ac:dyDescent="0.3">
      <c r="A220" s="29" t="str">
        <f t="shared" si="4"/>
        <v>D-166</v>
      </c>
      <c r="B220" s="14">
        <f>IF($C$4=$C$8,Config!C220,IF($C$4=$D$8,Config!D220,IF($C$4=$F$8,Config!#REF!,Config!#REF!)))</f>
        <v>0</v>
      </c>
      <c r="C220" s="6"/>
      <c r="D220" s="10"/>
      <c r="E220" s="8"/>
      <c r="F220" s="15"/>
      <c r="G220" s="15" t="str">
        <f t="shared" si="3"/>
        <v>D-166</v>
      </c>
      <c r="I220">
        <f t="shared" si="5"/>
        <v>166</v>
      </c>
    </row>
    <row r="221" spans="1:9" x14ac:dyDescent="0.3">
      <c r="A221" s="29" t="str">
        <f t="shared" si="4"/>
        <v>D-167</v>
      </c>
      <c r="B221" s="14">
        <f>IF($C$4=$C$8,Config!C221,IF($C$4=$D$8,Config!D221,IF($C$4=$F$8,Config!#REF!,Config!#REF!)))</f>
        <v>0</v>
      </c>
      <c r="C221" s="6"/>
      <c r="D221" s="10"/>
      <c r="E221" s="8"/>
      <c r="F221" s="15"/>
      <c r="G221" s="15" t="str">
        <f t="shared" si="3"/>
        <v>D-167</v>
      </c>
      <c r="I221">
        <f t="shared" si="5"/>
        <v>167</v>
      </c>
    </row>
    <row r="222" spans="1:9" x14ac:dyDescent="0.3">
      <c r="A222" s="29" t="str">
        <f t="shared" si="4"/>
        <v>D-168</v>
      </c>
      <c r="B222" s="14">
        <f>IF($C$4=$C$8,Config!C222,IF($C$4=$D$8,Config!D222,IF($C$4=$F$8,Config!#REF!,Config!#REF!)))</f>
        <v>0</v>
      </c>
      <c r="C222" s="6"/>
      <c r="D222" s="10"/>
      <c r="E222" s="8"/>
      <c r="F222" s="15"/>
      <c r="G222" s="15" t="str">
        <f t="shared" si="3"/>
        <v>D-168</v>
      </c>
      <c r="I222">
        <f t="shared" si="5"/>
        <v>168</v>
      </c>
    </row>
    <row r="223" spans="1:9" x14ac:dyDescent="0.3">
      <c r="A223" s="29" t="str">
        <f t="shared" si="4"/>
        <v>D-169</v>
      </c>
      <c r="B223" s="14">
        <f>IF($C$4=$C$8,Config!C223,IF($C$4=$D$8,Config!D223,IF($C$4=$F$8,Config!#REF!,Config!#REF!)))</f>
        <v>0</v>
      </c>
      <c r="C223" s="6"/>
      <c r="D223" s="10"/>
      <c r="E223" s="8"/>
      <c r="F223" s="15"/>
      <c r="G223" s="15" t="str">
        <f t="shared" si="3"/>
        <v>D-169</v>
      </c>
      <c r="I223">
        <f t="shared" si="5"/>
        <v>169</v>
      </c>
    </row>
    <row r="224" spans="1:9" x14ac:dyDescent="0.3">
      <c r="A224" s="29" t="str">
        <f t="shared" si="4"/>
        <v>D-170</v>
      </c>
      <c r="B224" s="14">
        <f>IF($C$4=$C$8,Config!C224,IF($C$4=$D$8,Config!D224,IF($C$4=$F$8,Config!#REF!,Config!#REF!)))</f>
        <v>0</v>
      </c>
      <c r="C224" s="6"/>
      <c r="D224" s="10"/>
      <c r="E224" s="8"/>
      <c r="F224" s="15"/>
      <c r="G224" s="15" t="str">
        <f t="shared" si="3"/>
        <v>D-170</v>
      </c>
      <c r="I224">
        <f t="shared" si="5"/>
        <v>170</v>
      </c>
    </row>
    <row r="225" spans="1:9" x14ac:dyDescent="0.3">
      <c r="A225" s="29" t="str">
        <f t="shared" si="4"/>
        <v>D-171</v>
      </c>
      <c r="B225" s="14">
        <f>IF($C$4=$C$8,Config!C225,IF($C$4=$D$8,Config!D225,IF($C$4=$F$8,Config!#REF!,Config!#REF!)))</f>
        <v>0</v>
      </c>
      <c r="C225" s="6"/>
      <c r="D225" s="10"/>
      <c r="E225" s="8"/>
      <c r="F225" s="15"/>
      <c r="G225" s="15" t="str">
        <f t="shared" si="3"/>
        <v>D-171</v>
      </c>
      <c r="I225">
        <f t="shared" si="5"/>
        <v>171</v>
      </c>
    </row>
    <row r="226" spans="1:9" x14ac:dyDescent="0.3">
      <c r="A226" s="29" t="str">
        <f t="shared" si="4"/>
        <v>D-172</v>
      </c>
      <c r="B226" s="14">
        <f>IF($C$4=$C$8,Config!C226,IF($C$4=$D$8,Config!D226,IF($C$4=$F$8,Config!#REF!,Config!#REF!)))</f>
        <v>0</v>
      </c>
      <c r="C226" s="6"/>
      <c r="D226" s="10"/>
      <c r="E226" s="8"/>
      <c r="F226" s="15"/>
      <c r="G226" s="15" t="str">
        <f t="shared" si="3"/>
        <v>D-172</v>
      </c>
      <c r="I226">
        <f t="shared" si="5"/>
        <v>172</v>
      </c>
    </row>
    <row r="227" spans="1:9" x14ac:dyDescent="0.3">
      <c r="A227" s="29" t="str">
        <f t="shared" si="4"/>
        <v>D-173</v>
      </c>
      <c r="B227" s="14">
        <f>IF($C$4=$C$8,Config!C227,IF($C$4=$D$8,Config!D227,IF($C$4=$F$8,Config!#REF!,Config!#REF!)))</f>
        <v>0</v>
      </c>
      <c r="C227" s="6"/>
      <c r="D227" s="10"/>
      <c r="E227" s="8"/>
      <c r="F227" s="15"/>
      <c r="G227" s="15" t="str">
        <f t="shared" si="3"/>
        <v>D-173</v>
      </c>
      <c r="I227">
        <f t="shared" si="5"/>
        <v>173</v>
      </c>
    </row>
    <row r="228" spans="1:9" x14ac:dyDescent="0.3">
      <c r="A228" s="29" t="str">
        <f t="shared" si="4"/>
        <v>D-174</v>
      </c>
      <c r="B228" s="14">
        <f>IF($C$4=$C$8,Config!C228,IF($C$4=$D$8,Config!D228,IF($C$4=$F$8,Config!#REF!,Config!#REF!)))</f>
        <v>0</v>
      </c>
      <c r="C228" s="6"/>
      <c r="D228" s="10"/>
      <c r="E228" s="8"/>
      <c r="F228" s="15"/>
      <c r="G228" s="15" t="str">
        <f t="shared" si="3"/>
        <v>D-174</v>
      </c>
      <c r="I228">
        <f t="shared" si="5"/>
        <v>174</v>
      </c>
    </row>
    <row r="229" spans="1:9" x14ac:dyDescent="0.3">
      <c r="A229" s="29" t="str">
        <f t="shared" si="4"/>
        <v>D-175</v>
      </c>
      <c r="B229" s="14">
        <f>IF($C$4=$C$8,Config!C229,IF($C$4=$D$8,Config!D229,IF($C$4=$F$8,Config!#REF!,Config!#REF!)))</f>
        <v>0</v>
      </c>
      <c r="C229" s="6"/>
      <c r="D229" s="10"/>
      <c r="E229" s="8"/>
      <c r="F229" s="15"/>
      <c r="G229" s="15" t="str">
        <f t="shared" si="3"/>
        <v>D-175</v>
      </c>
      <c r="I229">
        <f t="shared" si="5"/>
        <v>175</v>
      </c>
    </row>
    <row r="230" spans="1:9" x14ac:dyDescent="0.3">
      <c r="A230" s="29" t="str">
        <f t="shared" si="4"/>
        <v>D-176</v>
      </c>
      <c r="B230" s="14">
        <f>IF($C$4=$C$8,Config!C230,IF($C$4=$D$8,Config!D230,IF($C$4=$F$8,Config!#REF!,Config!#REF!)))</f>
        <v>0</v>
      </c>
      <c r="C230" s="6"/>
      <c r="D230" s="10"/>
      <c r="E230" s="8"/>
      <c r="F230" s="15"/>
      <c r="G230" s="15" t="str">
        <f t="shared" si="3"/>
        <v>D-176</v>
      </c>
      <c r="I230">
        <f t="shared" si="5"/>
        <v>176</v>
      </c>
    </row>
    <row r="231" spans="1:9" x14ac:dyDescent="0.3">
      <c r="A231" s="29" t="str">
        <f t="shared" si="4"/>
        <v>D-177</v>
      </c>
      <c r="B231" s="14">
        <f>IF($C$4=$C$8,Config!C231,IF($C$4=$D$8,Config!D231,IF($C$4=$F$8,Config!#REF!,Config!#REF!)))</f>
        <v>0</v>
      </c>
      <c r="C231" s="6"/>
      <c r="D231" s="10"/>
      <c r="E231" s="8"/>
      <c r="F231" s="15"/>
      <c r="G231" s="15" t="str">
        <f t="shared" si="3"/>
        <v>D-177</v>
      </c>
      <c r="I231">
        <f t="shared" si="5"/>
        <v>177</v>
      </c>
    </row>
    <row r="232" spans="1:9" x14ac:dyDescent="0.3">
      <c r="A232" s="29" t="str">
        <f t="shared" si="4"/>
        <v>D-178</v>
      </c>
      <c r="B232" s="14">
        <f>IF($C$4=$C$8,Config!C232,IF($C$4=$D$8,Config!D232,IF($C$4=$F$8,Config!#REF!,Config!#REF!)))</f>
        <v>0</v>
      </c>
      <c r="C232" s="6"/>
      <c r="D232" s="10"/>
      <c r="E232" s="8"/>
      <c r="F232" s="15"/>
      <c r="G232" s="15" t="str">
        <f t="shared" si="3"/>
        <v>D-178</v>
      </c>
      <c r="I232">
        <f t="shared" si="5"/>
        <v>178</v>
      </c>
    </row>
    <row r="233" spans="1:9" x14ac:dyDescent="0.3">
      <c r="A233" s="29" t="str">
        <f t="shared" si="4"/>
        <v>D-179</v>
      </c>
      <c r="B233" s="14">
        <f>IF($C$4=$C$8,Config!C233,IF($C$4=$D$8,Config!D233,IF($C$4=$F$8,Config!#REF!,Config!#REF!)))</f>
        <v>0</v>
      </c>
      <c r="C233" s="6"/>
      <c r="D233" s="10"/>
      <c r="E233" s="8"/>
      <c r="F233" s="15"/>
      <c r="G233" s="15" t="str">
        <f t="shared" si="3"/>
        <v>D-179</v>
      </c>
      <c r="I233">
        <f t="shared" si="5"/>
        <v>179</v>
      </c>
    </row>
    <row r="234" spans="1:9" x14ac:dyDescent="0.3">
      <c r="A234" s="29" t="str">
        <f t="shared" si="4"/>
        <v>D-180</v>
      </c>
      <c r="B234" s="14">
        <f>IF($C$4=$C$8,Config!C234,IF($C$4=$D$8,Config!D234,IF($C$4=$F$8,Config!#REF!,Config!#REF!)))</f>
        <v>0</v>
      </c>
      <c r="C234" s="6"/>
      <c r="D234" s="10"/>
      <c r="E234" s="8"/>
      <c r="F234" s="15"/>
      <c r="G234" s="15" t="str">
        <f t="shared" si="3"/>
        <v>D-180</v>
      </c>
      <c r="I234">
        <f t="shared" si="5"/>
        <v>180</v>
      </c>
    </row>
    <row r="235" spans="1:9" x14ac:dyDescent="0.3">
      <c r="A235" s="29" t="str">
        <f t="shared" si="4"/>
        <v>D-181</v>
      </c>
      <c r="B235" s="14">
        <f>IF($C$4=$C$8,Config!C235,IF($C$4=$D$8,Config!D235,IF($C$4=$F$8,Config!#REF!,Config!#REF!)))</f>
        <v>0</v>
      </c>
      <c r="C235" s="6"/>
      <c r="D235" s="10"/>
      <c r="E235" s="8"/>
      <c r="F235" s="15"/>
      <c r="G235" s="15" t="str">
        <f t="shared" si="3"/>
        <v>D-181</v>
      </c>
      <c r="I235">
        <f t="shared" si="5"/>
        <v>181</v>
      </c>
    </row>
    <row r="236" spans="1:9" x14ac:dyDescent="0.3">
      <c r="A236" s="29" t="str">
        <f t="shared" si="4"/>
        <v>D-182</v>
      </c>
      <c r="B236" s="14">
        <f>IF($C$4=$C$8,Config!C236,IF($C$4=$D$8,Config!D236,IF($C$4=$F$8,Config!#REF!,Config!#REF!)))</f>
        <v>0</v>
      </c>
      <c r="C236" s="6"/>
      <c r="D236" s="10"/>
      <c r="E236" s="8"/>
      <c r="F236" s="15"/>
      <c r="G236" s="15" t="str">
        <f t="shared" si="3"/>
        <v>D-182</v>
      </c>
      <c r="I236">
        <f t="shared" si="5"/>
        <v>182</v>
      </c>
    </row>
    <row r="237" spans="1:9" x14ac:dyDescent="0.3">
      <c r="A237" s="29" t="str">
        <f t="shared" si="4"/>
        <v>D-183</v>
      </c>
      <c r="B237" s="14">
        <f>IF($C$4=$C$8,Config!C237,IF($C$4=$D$8,Config!D237,IF($C$4=$F$8,Config!#REF!,Config!#REF!)))</f>
        <v>0</v>
      </c>
      <c r="C237" s="6"/>
      <c r="D237" s="10"/>
      <c r="E237" s="8"/>
      <c r="F237" s="15"/>
      <c r="G237" s="15" t="str">
        <f t="shared" si="3"/>
        <v>D-183</v>
      </c>
      <c r="I237">
        <f t="shared" si="5"/>
        <v>183</v>
      </c>
    </row>
    <row r="238" spans="1:9" x14ac:dyDescent="0.3">
      <c r="A238" s="29" t="str">
        <f t="shared" si="4"/>
        <v>D-184</v>
      </c>
      <c r="B238" s="14">
        <f>IF($C$4=$C$8,Config!C238,IF($C$4=$D$8,Config!D238,IF($C$4=$F$8,Config!#REF!,Config!#REF!)))</f>
        <v>0</v>
      </c>
      <c r="C238" s="6"/>
      <c r="D238" s="10"/>
      <c r="E238" s="8"/>
      <c r="F238" s="15"/>
      <c r="G238" s="15" t="str">
        <f t="shared" si="3"/>
        <v>D-184</v>
      </c>
      <c r="I238">
        <f t="shared" si="5"/>
        <v>184</v>
      </c>
    </row>
    <row r="239" spans="1:9" x14ac:dyDescent="0.3">
      <c r="A239" s="29" t="str">
        <f t="shared" si="4"/>
        <v>D-185</v>
      </c>
      <c r="B239" s="14">
        <f>IF($C$4=$C$8,Config!C239,IF($C$4=$D$8,Config!D239,IF($C$4=$F$8,Config!#REF!,Config!#REF!)))</f>
        <v>0</v>
      </c>
      <c r="C239" s="6"/>
      <c r="D239" s="10"/>
      <c r="E239" s="8"/>
      <c r="F239" s="15"/>
      <c r="G239" s="15" t="str">
        <f t="shared" si="3"/>
        <v>D-185</v>
      </c>
      <c r="I239">
        <f t="shared" si="5"/>
        <v>185</v>
      </c>
    </row>
    <row r="240" spans="1:9" x14ac:dyDescent="0.3">
      <c r="A240" s="29" t="str">
        <f t="shared" si="4"/>
        <v>D-186</v>
      </c>
      <c r="B240" s="14">
        <f>IF($C$4=$C$8,Config!C240,IF($C$4=$D$8,Config!D240,IF($C$4=$F$8,Config!#REF!,Config!#REF!)))</f>
        <v>0</v>
      </c>
      <c r="C240" s="6"/>
      <c r="D240" s="10"/>
      <c r="E240" s="8"/>
      <c r="F240" s="15"/>
      <c r="G240" s="15" t="str">
        <f t="shared" si="3"/>
        <v>D-186</v>
      </c>
      <c r="I240">
        <f t="shared" si="5"/>
        <v>186</v>
      </c>
    </row>
    <row r="241" spans="1:9" x14ac:dyDescent="0.3">
      <c r="A241" s="29" t="str">
        <f t="shared" si="4"/>
        <v>D-187</v>
      </c>
      <c r="B241" s="14">
        <f>IF($C$4=$C$8,Config!C241,IF($C$4=$D$8,Config!D241,IF($C$4=$F$8,Config!#REF!,Config!#REF!)))</f>
        <v>0</v>
      </c>
      <c r="C241" s="6"/>
      <c r="D241" s="10"/>
      <c r="E241" s="8"/>
      <c r="F241" s="15"/>
      <c r="G241" s="15" t="str">
        <f t="shared" si="3"/>
        <v>D-187</v>
      </c>
      <c r="I241">
        <f t="shared" si="5"/>
        <v>187</v>
      </c>
    </row>
    <row r="242" spans="1:9" x14ac:dyDescent="0.3">
      <c r="A242" s="29" t="str">
        <f t="shared" si="4"/>
        <v>D-188</v>
      </c>
      <c r="B242" s="14">
        <f>IF($C$4=$C$8,Config!C242,IF($C$4=$D$8,Config!D242,IF($C$4=$F$8,Config!#REF!,Config!#REF!)))</f>
        <v>0</v>
      </c>
      <c r="C242" s="6"/>
      <c r="D242" s="10"/>
      <c r="E242" s="8"/>
      <c r="F242" s="15"/>
      <c r="G242" s="15" t="str">
        <f t="shared" si="3"/>
        <v>D-188</v>
      </c>
      <c r="I242">
        <f t="shared" si="5"/>
        <v>188</v>
      </c>
    </row>
    <row r="243" spans="1:9" x14ac:dyDescent="0.3">
      <c r="A243" s="29" t="str">
        <f t="shared" si="4"/>
        <v>D-189</v>
      </c>
      <c r="B243" s="14">
        <f>IF($C$4=$C$8,Config!C243,IF($C$4=$D$8,Config!D243,IF($C$4=$F$8,Config!#REF!,Config!#REF!)))</f>
        <v>0</v>
      </c>
      <c r="C243" s="10"/>
      <c r="D243" s="10"/>
      <c r="E243" s="8"/>
      <c r="F243" s="15"/>
      <c r="G243" s="15" t="str">
        <f t="shared" si="3"/>
        <v>D-189</v>
      </c>
      <c r="I243">
        <f t="shared" si="5"/>
        <v>189</v>
      </c>
    </row>
    <row r="244" spans="1:9" ht="15" thickBot="1" x14ac:dyDescent="0.35">
      <c r="A244" s="30" t="str">
        <f t="shared" si="4"/>
        <v>D-190</v>
      </c>
      <c r="B244" s="16">
        <f>IF($C$4=$C$8,Config!C244,IF($C$4=$D$8,Config!D244,IF($C$4=$F$8,Config!#REF!,Config!#REF!)))</f>
        <v>0</v>
      </c>
      <c r="C244" s="18"/>
      <c r="D244" s="18"/>
      <c r="E244" s="17"/>
      <c r="F244" s="27"/>
      <c r="G244" s="27" t="str">
        <f t="shared" ref="G244" si="6">A244</f>
        <v>D-190</v>
      </c>
      <c r="I244">
        <f t="shared" si="5"/>
        <v>190</v>
      </c>
    </row>
    <row r="245" spans="1:9" ht="15" thickBot="1" x14ac:dyDescent="0.35">
      <c r="A245" s="50"/>
      <c r="B245" s="51"/>
      <c r="C245" s="52"/>
      <c r="D245" s="52"/>
      <c r="E245" s="50"/>
      <c r="F245" s="50"/>
      <c r="G245" s="50"/>
    </row>
    <row r="246" spans="1:9" x14ac:dyDescent="0.3">
      <c r="A246" s="20"/>
      <c r="B246" s="31" t="str">
        <f>IF($C$4=$C$8,Config!C246,IF($C$4=$D$8,Config!D246,IF($C$4=$F$8,Config!F246,Config!E246)))</f>
        <v>JAREN</v>
      </c>
      <c r="C246" s="21" t="s">
        <v>484</v>
      </c>
      <c r="D246" s="21" t="s">
        <v>485</v>
      </c>
      <c r="E246" s="21"/>
      <c r="F246" s="22"/>
      <c r="G246" s="22"/>
    </row>
    <row r="247" spans="1:9" x14ac:dyDescent="0.3">
      <c r="A247" s="35">
        <v>1</v>
      </c>
      <c r="B247" s="14">
        <f>IF($C$4=$C$8,Config!C247,IF($C$4=$D$8,Config!D247,IF($C$4=$F$8,Config!F247,Config!E247)))</f>
        <v>2014</v>
      </c>
      <c r="C247" s="8">
        <v>2014</v>
      </c>
      <c r="D247" s="8">
        <v>2014</v>
      </c>
      <c r="E247" s="8">
        <v>2014</v>
      </c>
      <c r="F247" s="15">
        <v>2014</v>
      </c>
      <c r="G247" s="15">
        <f>A247</f>
        <v>1</v>
      </c>
    </row>
    <row r="248" spans="1:9" x14ac:dyDescent="0.3">
      <c r="A248" s="35">
        <v>2</v>
      </c>
      <c r="B248" s="14">
        <f>IF($C$4=$C$8,Config!C248,IF($C$4=$D$8,Config!D248,IF($C$4=$F$8,Config!F248,Config!E248)))</f>
        <v>2015</v>
      </c>
      <c r="C248" s="8">
        <v>2015</v>
      </c>
      <c r="D248" s="8">
        <v>2015</v>
      </c>
      <c r="E248" s="8">
        <v>2015</v>
      </c>
      <c r="F248" s="15">
        <v>2015</v>
      </c>
      <c r="G248" s="15">
        <f t="shared" ref="G248:G253" si="7">A248</f>
        <v>2</v>
      </c>
    </row>
    <row r="249" spans="1:9" x14ac:dyDescent="0.3">
      <c r="A249" s="35">
        <v>3</v>
      </c>
      <c r="B249" s="14">
        <f>IF($C$4=$C$8,Config!C249,IF($C$4=$D$8,Config!D249,IF($C$4=$F$8,Config!F249,Config!E249)))</f>
        <v>2016</v>
      </c>
      <c r="C249" s="8">
        <v>2016</v>
      </c>
      <c r="D249" s="8">
        <v>2016</v>
      </c>
      <c r="E249" s="8">
        <v>2016</v>
      </c>
      <c r="F249" s="15">
        <v>2016</v>
      </c>
      <c r="G249" s="15">
        <f t="shared" si="7"/>
        <v>3</v>
      </c>
    </row>
    <row r="250" spans="1:9" x14ac:dyDescent="0.3">
      <c r="A250" s="35">
        <v>4</v>
      </c>
      <c r="B250" s="14">
        <f>IF($C$4=$C$8,Config!C250,IF($C$4=$D$8,Config!D250,IF($C$4=$F$8,Config!F250,Config!E250)))</f>
        <v>2017</v>
      </c>
      <c r="C250" s="8">
        <v>2017</v>
      </c>
      <c r="D250" s="8">
        <v>2017</v>
      </c>
      <c r="E250" s="8">
        <v>2017</v>
      </c>
      <c r="F250" s="15">
        <v>2017</v>
      </c>
      <c r="G250" s="15">
        <f t="shared" si="7"/>
        <v>4</v>
      </c>
    </row>
    <row r="251" spans="1:9" x14ac:dyDescent="0.3">
      <c r="A251" s="35">
        <v>5</v>
      </c>
      <c r="B251" s="14">
        <f>IF($C$4=$C$8,Config!C251,IF($C$4=$D$8,Config!D251,IF($C$4=$F$8,Config!F251,Config!E251)))</f>
        <v>2018</v>
      </c>
      <c r="C251" s="8">
        <v>2018</v>
      </c>
      <c r="D251" s="8">
        <v>2018</v>
      </c>
      <c r="E251" s="8">
        <v>2018</v>
      </c>
      <c r="F251" s="15">
        <v>2018</v>
      </c>
      <c r="G251" s="15">
        <f t="shared" si="7"/>
        <v>5</v>
      </c>
    </row>
    <row r="252" spans="1:9" x14ac:dyDescent="0.3">
      <c r="A252" s="35">
        <v>6</v>
      </c>
      <c r="B252" s="14">
        <f>IF($C$4=$C$8,Config!C252,IF($C$4=$D$8,Config!D252,IF($C$4=$F$8,Config!F252,Config!E252)))</f>
        <v>2019</v>
      </c>
      <c r="C252" s="8">
        <v>2019</v>
      </c>
      <c r="D252" s="8">
        <v>2019</v>
      </c>
      <c r="E252" s="8">
        <v>2019</v>
      </c>
      <c r="F252" s="15">
        <v>2019</v>
      </c>
      <c r="G252" s="15">
        <f t="shared" si="7"/>
        <v>6</v>
      </c>
    </row>
    <row r="253" spans="1:9" x14ac:dyDescent="0.3">
      <c r="A253" s="35">
        <v>7</v>
      </c>
      <c r="B253" s="14">
        <f>IF($C$4=$C$8,Config!C253,IF($C$4=$D$8,Config!D253,IF($C$4=$F$8,Config!F253,Config!E253)))</f>
        <v>2020</v>
      </c>
      <c r="C253" s="8">
        <v>2020</v>
      </c>
      <c r="D253" s="8">
        <v>2020</v>
      </c>
      <c r="E253" s="8">
        <v>2020</v>
      </c>
      <c r="F253" s="15">
        <v>2020</v>
      </c>
      <c r="G253" s="15">
        <f t="shared" si="7"/>
        <v>7</v>
      </c>
    </row>
    <row r="254" spans="1:9" x14ac:dyDescent="0.3">
      <c r="A254" s="35">
        <v>8</v>
      </c>
      <c r="B254" s="14">
        <f>IF($C$4=$C$8,Config!C254,IF($C$4=$D$8,Config!D254,IF($C$4=$F$8,Config!F254,Config!E254)))</f>
        <v>2021</v>
      </c>
      <c r="C254" s="8">
        <v>2021</v>
      </c>
      <c r="D254" s="8">
        <v>2021</v>
      </c>
      <c r="E254" s="8">
        <v>2021</v>
      </c>
      <c r="F254" s="15">
        <v>2021</v>
      </c>
      <c r="G254" s="15">
        <f t="shared" ref="G254:G257" si="8">A254</f>
        <v>8</v>
      </c>
    </row>
    <row r="255" spans="1:9" x14ac:dyDescent="0.3">
      <c r="A255" s="35">
        <v>9</v>
      </c>
      <c r="B255" s="14">
        <f>IF($C$4=$C$8,Config!C255,IF($C$4=$D$8,Config!D255,IF($C$4=$F$8,Config!F255,Config!E255)))</f>
        <v>2022</v>
      </c>
      <c r="C255" s="8">
        <v>2022</v>
      </c>
      <c r="D255" s="8">
        <v>2022</v>
      </c>
      <c r="E255" s="8">
        <v>2022</v>
      </c>
      <c r="F255" s="15">
        <v>2022</v>
      </c>
      <c r="G255" s="15">
        <f t="shared" si="8"/>
        <v>9</v>
      </c>
    </row>
    <row r="256" spans="1:9" x14ac:dyDescent="0.3">
      <c r="A256" s="35">
        <v>10</v>
      </c>
      <c r="B256" s="14">
        <f>IF($C$4=$C$8,Config!C256,IF($C$4=$D$8,Config!D256,IF($C$4=$F$8,Config!F256,Config!E256)))</f>
        <v>2023</v>
      </c>
      <c r="C256" s="8">
        <v>2023</v>
      </c>
      <c r="D256" s="8">
        <v>2023</v>
      </c>
      <c r="E256" s="8">
        <v>2023</v>
      </c>
      <c r="F256" s="15">
        <v>2023</v>
      </c>
      <c r="G256" s="15">
        <f t="shared" si="8"/>
        <v>10</v>
      </c>
    </row>
    <row r="257" spans="1:7" ht="15" thickBot="1" x14ac:dyDescent="0.35">
      <c r="A257" s="44">
        <v>11</v>
      </c>
      <c r="B257" s="16">
        <f>IF($C$4=$C$8,Config!C257,IF($C$4=$D$8,Config!D257,IF($C$4=$F$8,Config!F257,Config!E257)))</f>
        <v>2024</v>
      </c>
      <c r="C257" s="17">
        <v>2024</v>
      </c>
      <c r="D257" s="17">
        <v>2024</v>
      </c>
      <c r="E257" s="17">
        <v>2024</v>
      </c>
      <c r="F257" s="27">
        <v>2024</v>
      </c>
      <c r="G257" s="27">
        <f t="shared" si="8"/>
        <v>11</v>
      </c>
    </row>
    <row r="258" spans="1:7" ht="15" thickBot="1" x14ac:dyDescent="0.35">
      <c r="A258" s="52"/>
      <c r="B258" s="51"/>
      <c r="C258" s="52"/>
      <c r="D258" s="52"/>
      <c r="E258" s="52"/>
      <c r="F258" s="52"/>
      <c r="G258" s="52"/>
    </row>
    <row r="259" spans="1:7" x14ac:dyDescent="0.3">
      <c r="A259" s="20"/>
      <c r="B259" s="31" t="str">
        <f>IF($C$4=$C$8,Config!C259,IF($C$4=$D$8,Config!D259,IF($C$4=$F$8,Config!F259,Config!E259)))</f>
        <v>TEKSTEN</v>
      </c>
      <c r="C259" s="21" t="s">
        <v>3345</v>
      </c>
      <c r="D259" s="21" t="s">
        <v>3346</v>
      </c>
      <c r="E259" s="21"/>
      <c r="F259" s="22"/>
      <c r="G259" s="22"/>
    </row>
    <row r="260" spans="1:7" ht="325.2" thickBot="1" x14ac:dyDescent="0.35">
      <c r="A260" s="30"/>
      <c r="B260" s="16" t="str">
        <f>IF($C$4=$C$8,Config!C260,IF($C$4=$D$8,Config!D260,IF($C$4=$F$8,Config!#REF!,Config!#REF!)))</f>
        <v>Om het begrotingstoezicht op de Lidstaten te versterken heeft de Europese Unie richtlijn 2011/85/EU goedgekeurd. Artikel 3.2 van deze richtlijn bepaalt dat de Lidstaten verplicht zijn vanaf 2014 regelmatig gegevens te publiceren met betrekking tot de uitvoering van de begroting van de verschillende overheden. 
Deze begrotingsgegevens moeten bestaan uit een samenvatting van de ontvangsten, de uitgaven en het saldo. Zij moeten maandelijks gepubliceerd worden voor de federale overheid, de Gewesten, de Gemeenschappen, de Gemeenschapscommissies en de subsector van de sociale zekerheid en driemaandelijks voor de lokale overheden.
De rapportering van de gegevens voor België wordt uitgevoerd via dit bestand: 
- Onder het tabblad "ReadMe" wordt de structuur van de Belgische Staat overgenomen, die de basis vormt van deze rapportering ; 
- Onder het tabblad "Data" worden de gegevens voor de uitvoering van begroting weergegeven in functie van het geselecteerde jaar en het geselecteerde overheidsniveau.</v>
      </c>
      <c r="C260" s="34" t="s">
        <v>380</v>
      </c>
      <c r="D260" s="34" t="s">
        <v>3361</v>
      </c>
      <c r="E260" s="17"/>
      <c r="F260" s="27"/>
      <c r="G260" s="27"/>
    </row>
    <row r="261" spans="1:7" x14ac:dyDescent="0.3">
      <c r="C261" s="3"/>
      <c r="D261" s="3"/>
      <c r="E261" s="3"/>
      <c r="F261" s="3"/>
    </row>
    <row r="262" spans="1:7" x14ac:dyDescent="0.3">
      <c r="C262" s="4">
        <v>1</v>
      </c>
      <c r="D262" s="4">
        <v>2</v>
      </c>
      <c r="E262" s="4">
        <v>3</v>
      </c>
      <c r="F262" s="4">
        <v>4</v>
      </c>
    </row>
    <row r="263" spans="1:7" x14ac:dyDescent="0.3">
      <c r="C263" s="4" t="str">
        <f>C8</f>
        <v>Français</v>
      </c>
      <c r="D263" s="4" t="str">
        <f>D8</f>
        <v>Nederlands</v>
      </c>
      <c r="E263" s="4" t="str">
        <f>E8</f>
        <v>English</v>
      </c>
      <c r="F263" s="4" t="str">
        <f>F8</f>
        <v>Deutsch</v>
      </c>
    </row>
    <row r="264" spans="1:7" x14ac:dyDescent="0.3">
      <c r="C264" s="2"/>
      <c r="D264" s="2"/>
      <c r="E264" s="2"/>
      <c r="F264" s="2"/>
    </row>
    <row r="265" spans="1:7" x14ac:dyDescent="0.3">
      <c r="C265" s="2"/>
      <c r="D265" s="2"/>
      <c r="E265" s="2"/>
      <c r="F265" s="2"/>
    </row>
    <row r="266" spans="1:7" x14ac:dyDescent="0.3">
      <c r="C266" s="2"/>
      <c r="D266" s="2"/>
      <c r="E266" s="2"/>
      <c r="F266" s="2"/>
    </row>
  </sheetData>
  <sortState xmlns:xlrd2="http://schemas.microsoft.com/office/spreadsheetml/2017/richdata2" ref="A38:G167">
    <sortCondition ref="A38:A167"/>
  </sortState>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B1:M38"/>
  <sheetViews>
    <sheetView showGridLines="0" showRowColHeaders="0" zoomScaleNormal="100" workbookViewId="0">
      <selection activeCell="O13" sqref="O13"/>
    </sheetView>
  </sheetViews>
  <sheetFormatPr baseColWidth="10" defaultColWidth="8.88671875" defaultRowHeight="14.4" x14ac:dyDescent="0.3"/>
  <cols>
    <col min="1" max="1" width="2.44140625" style="270" customWidth="1"/>
    <col min="2" max="2" width="48.5546875" style="270" customWidth="1"/>
    <col min="3" max="16384" width="8.88671875" style="270"/>
  </cols>
  <sheetData>
    <row r="1" spans="2:13" ht="15" thickBot="1" x14ac:dyDescent="0.35"/>
    <row r="2" spans="2:13" ht="18" x14ac:dyDescent="0.35">
      <c r="B2" s="308" t="str">
        <f>VLOOKUP("D-107",LIST_DESCRIPTIONS,2,FALSE)</f>
        <v>Periodieke rapportering van de begrotingsuitvoering van de overheden</v>
      </c>
      <c r="C2" s="309"/>
      <c r="D2" s="309"/>
      <c r="E2" s="309"/>
      <c r="F2" s="309"/>
      <c r="G2" s="309"/>
      <c r="H2" s="309"/>
      <c r="I2" s="309"/>
      <c r="J2" s="309"/>
      <c r="K2" s="309"/>
      <c r="L2" s="310"/>
    </row>
    <row r="3" spans="2:13" ht="18.600000000000001" thickBot="1" x14ac:dyDescent="0.4">
      <c r="B3" s="305" t="str">
        <f>VLOOKUP("D-108",LIST_DESCRIPTIONS,2,FALSE)</f>
        <v>Richtlijn 2011/85/EU art. 3,2</v>
      </c>
      <c r="C3" s="306"/>
      <c r="D3" s="306"/>
      <c r="E3" s="306"/>
      <c r="F3" s="306"/>
      <c r="G3" s="306"/>
      <c r="H3" s="306"/>
      <c r="I3" s="306"/>
      <c r="J3" s="306"/>
      <c r="K3" s="306"/>
      <c r="L3" s="307"/>
    </row>
    <row r="5" spans="2:13" x14ac:dyDescent="0.3">
      <c r="B5" s="271" t="str">
        <f>VLOOKUP("D-099",LIST_DESCRIPTIONS,2,FALSE)</f>
        <v>STAATSSTRUCTUUR</v>
      </c>
      <c r="C5" s="272"/>
      <c r="D5" s="302" t="str">
        <f>VLOOKUP("D-100",LIST_DESCRIPTIONS,2,FALSE)</f>
        <v>GEBRUIK VAN HET BESTAND</v>
      </c>
      <c r="E5" s="303"/>
      <c r="F5" s="303"/>
      <c r="G5" s="303"/>
      <c r="H5" s="303"/>
      <c r="I5" s="303"/>
      <c r="J5" s="303"/>
      <c r="K5" s="303"/>
      <c r="L5" s="304"/>
      <c r="M5" s="272"/>
    </row>
    <row r="6" spans="2:13" x14ac:dyDescent="0.3">
      <c r="C6" s="272"/>
      <c r="D6" s="272"/>
      <c r="E6" s="272"/>
      <c r="F6" s="272"/>
      <c r="G6" s="272"/>
      <c r="H6" s="272"/>
      <c r="I6" s="272"/>
      <c r="J6" s="272"/>
      <c r="K6" s="272"/>
      <c r="L6" s="272"/>
      <c r="M6" s="272"/>
    </row>
    <row r="7" spans="2:13" ht="14.4" customHeight="1" x14ac:dyDescent="0.3">
      <c r="B7" s="273" t="str">
        <f>VLOOKUP("D-101",LIST_DESCRIPTIONS,2,FALSE)</f>
        <v>Subsector van de federale overheid</v>
      </c>
      <c r="C7" s="272"/>
      <c r="D7" s="311" t="str">
        <f>Config!B260</f>
        <v>Om het begrotingstoezicht op de Lidstaten te versterken heeft de Europese Unie richtlijn 2011/85/EU goedgekeurd. Artikel 3.2 van deze richtlijn bepaalt dat de Lidstaten verplicht zijn vanaf 2014 regelmatig gegevens te publiceren met betrekking tot de uitvoering van de begroting van de verschillende overheden. 
Deze begrotingsgegevens moeten bestaan uit een samenvatting van de ontvangsten, de uitgaven en het saldo. Zij moeten maandelijks gepubliceerd worden voor de federale overheid, de Gewesten, de Gemeenschappen, de Gemeenschapscommissies en de subsector van de sociale zekerheid en driemaandelijks voor de lokale overheden.
De rapportering van de gegevens voor België wordt uitgevoerd via dit bestand: 
- Onder het tabblad "ReadMe" wordt de structuur van de Belgische Staat overgenomen, die de basis vormt van deze rapportering ; 
- Onder het tabblad "Data" worden de gegevens voor de uitvoering van begroting weergegeven in functie van het geselecteerde jaar en het geselecteerde overheidsniveau.</v>
      </c>
      <c r="E7" s="312"/>
      <c r="F7" s="312"/>
      <c r="G7" s="312"/>
      <c r="H7" s="312"/>
      <c r="I7" s="312"/>
      <c r="J7" s="312"/>
      <c r="K7" s="312"/>
      <c r="L7" s="313"/>
      <c r="M7" s="272"/>
    </row>
    <row r="8" spans="2:13" x14ac:dyDescent="0.3">
      <c r="B8" s="274" t="str">
        <f>VLOOKUP("CS",LIST_AUTHORITIES,2,FALSE)</f>
        <v>FEDERALE OVERHEID</v>
      </c>
      <c r="C8" s="272"/>
      <c r="D8" s="314"/>
      <c r="E8" s="315"/>
      <c r="F8" s="315"/>
      <c r="G8" s="315"/>
      <c r="H8" s="315"/>
      <c r="I8" s="315"/>
      <c r="J8" s="315"/>
      <c r="K8" s="315"/>
      <c r="L8" s="316"/>
      <c r="M8" s="272"/>
    </row>
    <row r="9" spans="2:13" x14ac:dyDescent="0.3">
      <c r="C9" s="272"/>
      <c r="D9" s="314"/>
      <c r="E9" s="315"/>
      <c r="F9" s="315"/>
      <c r="G9" s="315"/>
      <c r="H9" s="315"/>
      <c r="I9" s="315"/>
      <c r="J9" s="315"/>
      <c r="K9" s="315"/>
      <c r="L9" s="316"/>
      <c r="M9" s="272"/>
    </row>
    <row r="10" spans="2:13" x14ac:dyDescent="0.3">
      <c r="B10" s="275" t="str">
        <f>VLOOKUP("D-102",LIST_DESCRIPTIONS,2,FALSE)</f>
        <v>Subsector van de sociale zekerheid</v>
      </c>
      <c r="C10" s="272"/>
      <c r="D10" s="314"/>
      <c r="E10" s="315"/>
      <c r="F10" s="315"/>
      <c r="G10" s="315"/>
      <c r="H10" s="315"/>
      <c r="I10" s="315"/>
      <c r="J10" s="315"/>
      <c r="K10" s="315"/>
      <c r="L10" s="316"/>
      <c r="M10" s="272"/>
    </row>
    <row r="11" spans="2:13" x14ac:dyDescent="0.3">
      <c r="B11" s="276" t="str">
        <f>VLOOKUP("SS",LIST_AUTHORITIES,2,FALSE)</f>
        <v>SOCIALE ZEKERHEID</v>
      </c>
      <c r="C11" s="272"/>
      <c r="D11" s="314"/>
      <c r="E11" s="315"/>
      <c r="F11" s="315"/>
      <c r="G11" s="315"/>
      <c r="H11" s="315"/>
      <c r="I11" s="315"/>
      <c r="J11" s="315"/>
      <c r="K11" s="315"/>
      <c r="L11" s="316"/>
      <c r="M11" s="272"/>
    </row>
    <row r="12" spans="2:13" x14ac:dyDescent="0.3">
      <c r="C12" s="272"/>
      <c r="D12" s="314"/>
      <c r="E12" s="315"/>
      <c r="F12" s="315"/>
      <c r="G12" s="315"/>
      <c r="H12" s="315"/>
      <c r="I12" s="315"/>
      <c r="J12" s="315"/>
      <c r="K12" s="315"/>
      <c r="L12" s="316"/>
      <c r="M12" s="272"/>
    </row>
    <row r="13" spans="2:13" x14ac:dyDescent="0.3">
      <c r="B13" s="277" t="str">
        <f>VLOOKUP("D-103",LIST_DESCRIPTIONS,2,FALSE)</f>
        <v>Subsector van de deelstaten</v>
      </c>
      <c r="C13" s="272"/>
      <c r="D13" s="314"/>
      <c r="E13" s="315"/>
      <c r="F13" s="315"/>
      <c r="G13" s="315"/>
      <c r="H13" s="315"/>
      <c r="I13" s="315"/>
      <c r="J13" s="315"/>
      <c r="K13" s="315"/>
      <c r="L13" s="316"/>
      <c r="M13" s="272"/>
    </row>
    <row r="14" spans="2:13" x14ac:dyDescent="0.3">
      <c r="B14" s="278" t="str">
        <f>VLOOKUP("FlC",LIST_AUTHORITIES,2,FALSE)</f>
        <v>VLAAMSE GEMEENSCHAP</v>
      </c>
      <c r="C14" s="272"/>
      <c r="D14" s="314"/>
      <c r="E14" s="315"/>
      <c r="F14" s="315"/>
      <c r="G14" s="315"/>
      <c r="H14" s="315"/>
      <c r="I14" s="315"/>
      <c r="J14" s="315"/>
      <c r="K14" s="315"/>
      <c r="L14" s="316"/>
      <c r="M14" s="272"/>
    </row>
    <row r="15" spans="2:13" x14ac:dyDescent="0.3">
      <c r="B15" s="278" t="str">
        <f>VLOOKUP("FrC",LIST_AUTHORITIES,2,FALSE)</f>
        <v>FRANSE GEMEENSCHAP</v>
      </c>
      <c r="C15" s="272"/>
      <c r="D15" s="314"/>
      <c r="E15" s="315"/>
      <c r="F15" s="315"/>
      <c r="G15" s="315"/>
      <c r="H15" s="315"/>
      <c r="I15" s="315"/>
      <c r="J15" s="315"/>
      <c r="K15" s="315"/>
      <c r="L15" s="316"/>
      <c r="M15" s="272"/>
    </row>
    <row r="16" spans="2:13" x14ac:dyDescent="0.3">
      <c r="B16" s="278" t="str">
        <f>VLOOKUP("GC",LIST_AUTHORITIES,2,FALSE)</f>
        <v>DUITSTALIGE GEMEENSCHAP</v>
      </c>
      <c r="C16" s="272"/>
      <c r="D16" s="314"/>
      <c r="E16" s="315"/>
      <c r="F16" s="315"/>
      <c r="G16" s="315"/>
      <c r="H16" s="315"/>
      <c r="I16" s="315"/>
      <c r="J16" s="315"/>
      <c r="K16" s="315"/>
      <c r="L16" s="316"/>
      <c r="M16" s="272"/>
    </row>
    <row r="17" spans="2:13" x14ac:dyDescent="0.3">
      <c r="B17" s="278" t="str">
        <f>VLOOKUP("WR",LIST_AUTHORITIES,2,FALSE)</f>
        <v>WAALS GEWEST</v>
      </c>
      <c r="C17" s="272"/>
      <c r="D17" s="314"/>
      <c r="E17" s="315"/>
      <c r="F17" s="315"/>
      <c r="G17" s="315"/>
      <c r="H17" s="315"/>
      <c r="I17" s="315"/>
      <c r="J17" s="315"/>
      <c r="K17" s="315"/>
      <c r="L17" s="316"/>
      <c r="M17" s="272"/>
    </row>
    <row r="18" spans="2:13" x14ac:dyDescent="0.3">
      <c r="B18" s="278" t="str">
        <f>VLOOKUP("BCR",LIST_AUTHORITIES,2,FALSE)</f>
        <v>BRUSSELS HOOFDSTEDELIJK GEWEST</v>
      </c>
      <c r="C18" s="272"/>
      <c r="D18" s="314"/>
      <c r="E18" s="315"/>
      <c r="F18" s="315"/>
      <c r="G18" s="315"/>
      <c r="H18" s="315"/>
      <c r="I18" s="315"/>
      <c r="J18" s="315"/>
      <c r="K18" s="315"/>
      <c r="L18" s="316"/>
      <c r="M18" s="272"/>
    </row>
    <row r="19" spans="2:13" x14ac:dyDescent="0.3">
      <c r="B19" s="278" t="str">
        <f>VLOOKUP("FrCC",LIST_AUTHORITIES,2,FALSE)</f>
        <v>FRANSE GEMEENSCHAPSCOMMISSIE</v>
      </c>
      <c r="C19" s="272"/>
      <c r="D19" s="314"/>
      <c r="E19" s="315"/>
      <c r="F19" s="315"/>
      <c r="G19" s="315"/>
      <c r="H19" s="315"/>
      <c r="I19" s="315"/>
      <c r="J19" s="315"/>
      <c r="K19" s="315"/>
      <c r="L19" s="316"/>
      <c r="M19" s="272"/>
    </row>
    <row r="20" spans="2:13" x14ac:dyDescent="0.3">
      <c r="B20" s="278" t="str">
        <f>VLOOKUP("FlCC",LIST_AUTHORITIES,2,FALSE)</f>
        <v>VLAAMSE GEMEENSCHAPSCOMMISSIE</v>
      </c>
      <c r="C20" s="272"/>
      <c r="D20" s="314"/>
      <c r="E20" s="315"/>
      <c r="F20" s="315"/>
      <c r="G20" s="315"/>
      <c r="H20" s="315"/>
      <c r="I20" s="315"/>
      <c r="J20" s="315"/>
      <c r="K20" s="315"/>
      <c r="L20" s="316"/>
      <c r="M20" s="272"/>
    </row>
    <row r="21" spans="2:13" x14ac:dyDescent="0.3">
      <c r="B21" s="279" t="str">
        <f>VLOOKUP("CCC",LIST_AUTHORITIES,2,FALSE)</f>
        <v>GEMEENSCHAPPELIJKE GEMEENSCHAPSCOMMISSIE</v>
      </c>
      <c r="C21" s="272"/>
      <c r="D21" s="314"/>
      <c r="E21" s="315"/>
      <c r="F21" s="315"/>
      <c r="G21" s="315"/>
      <c r="H21" s="315"/>
      <c r="I21" s="315"/>
      <c r="J21" s="315"/>
      <c r="K21" s="315"/>
      <c r="L21" s="316"/>
      <c r="M21" s="272"/>
    </row>
    <row r="22" spans="2:13" x14ac:dyDescent="0.3">
      <c r="C22" s="272"/>
      <c r="D22" s="314"/>
      <c r="E22" s="315"/>
      <c r="F22" s="315"/>
      <c r="G22" s="315"/>
      <c r="H22" s="315"/>
      <c r="I22" s="315"/>
      <c r="J22" s="315"/>
      <c r="K22" s="315"/>
      <c r="L22" s="316"/>
      <c r="M22" s="272"/>
    </row>
    <row r="23" spans="2:13" x14ac:dyDescent="0.3">
      <c r="B23" s="280" t="str">
        <f>VLOOKUP("D-104",LIST_DESCRIPTIONS,2,FALSE)</f>
        <v>Subsector van de lokale overheden</v>
      </c>
      <c r="C23" s="272"/>
      <c r="D23" s="314"/>
      <c r="E23" s="315"/>
      <c r="F23" s="315"/>
      <c r="G23" s="315"/>
      <c r="H23" s="315"/>
      <c r="I23" s="315"/>
      <c r="J23" s="315"/>
      <c r="K23" s="315"/>
      <c r="L23" s="316"/>
      <c r="M23" s="272"/>
    </row>
    <row r="24" spans="2:13" x14ac:dyDescent="0.3">
      <c r="B24" s="281" t="str">
        <f>VLOOKUP("D-117",LIST_DESCRIPTIONS,2,FALSE)</f>
        <v>Gemeenten</v>
      </c>
      <c r="C24" s="272"/>
      <c r="D24" s="314"/>
      <c r="E24" s="315"/>
      <c r="F24" s="315"/>
      <c r="G24" s="315"/>
      <c r="H24" s="315"/>
      <c r="I24" s="315"/>
      <c r="J24" s="315"/>
      <c r="K24" s="315"/>
      <c r="L24" s="316"/>
      <c r="M24" s="272"/>
    </row>
    <row r="25" spans="2:13" x14ac:dyDescent="0.3">
      <c r="B25" s="282" t="str">
        <f>VLOOKUP("C-Fl",LIST_AUTHORITIES,2,FALSE)</f>
        <v>VLAAMSE GEMEENTEN</v>
      </c>
      <c r="C25" s="272"/>
      <c r="D25" s="314"/>
      <c r="E25" s="315"/>
      <c r="F25" s="315"/>
      <c r="G25" s="315"/>
      <c r="H25" s="315"/>
      <c r="I25" s="315"/>
      <c r="J25" s="315"/>
      <c r="K25" s="315"/>
      <c r="L25" s="316"/>
      <c r="M25" s="272"/>
    </row>
    <row r="26" spans="2:13" x14ac:dyDescent="0.3">
      <c r="B26" s="282" t="str">
        <f>VLOOKUP("C-W",LIST_AUTHORITIES,2,FALSE)</f>
        <v>WAALSE GEMEENTEN</v>
      </c>
      <c r="C26" s="272"/>
      <c r="D26" s="314"/>
      <c r="E26" s="315"/>
      <c r="F26" s="315"/>
      <c r="G26" s="315"/>
      <c r="H26" s="315"/>
      <c r="I26" s="315"/>
      <c r="J26" s="315"/>
      <c r="K26" s="315"/>
      <c r="L26" s="316"/>
      <c r="M26" s="272"/>
    </row>
    <row r="27" spans="2:13" x14ac:dyDescent="0.3">
      <c r="B27" s="282" t="str">
        <f>VLOOKUP("C-B",LIST_AUTHORITIES,2,FALSE)</f>
        <v>BRUSSELSE GEMEENTEN</v>
      </c>
      <c r="C27" s="272"/>
      <c r="D27" s="314"/>
      <c r="E27" s="315"/>
      <c r="F27" s="315"/>
      <c r="G27" s="315"/>
      <c r="H27" s="315"/>
      <c r="I27" s="315"/>
      <c r="J27" s="315"/>
      <c r="K27" s="315"/>
      <c r="L27" s="316"/>
      <c r="M27" s="272"/>
    </row>
    <row r="28" spans="2:13" x14ac:dyDescent="0.3">
      <c r="B28" s="282" t="str">
        <f>VLOOKUP("C-G",LIST_AUTHORITIES,2,FALSE)</f>
        <v>DUITSTALIGE GEMEENTEN</v>
      </c>
      <c r="C28" s="272"/>
      <c r="D28" s="317"/>
      <c r="E28" s="318"/>
      <c r="F28" s="318"/>
      <c r="G28" s="318"/>
      <c r="H28" s="318"/>
      <c r="I28" s="318"/>
      <c r="J28" s="318"/>
      <c r="K28" s="318"/>
      <c r="L28" s="319"/>
      <c r="M28" s="272"/>
    </row>
    <row r="29" spans="2:13" x14ac:dyDescent="0.3">
      <c r="B29" s="283" t="str">
        <f>VLOOKUP("D-118",LIST_DESCRIPTIONS,2,FALSE)</f>
        <v>Provincies</v>
      </c>
    </row>
    <row r="30" spans="2:13" x14ac:dyDescent="0.3">
      <c r="B30" s="282" t="str">
        <f>VLOOKUP("P-Fl",LIST_AUTHORITIES,2,FALSE)</f>
        <v>VLAAMSE PROVINCIES</v>
      </c>
    </row>
    <row r="31" spans="2:13" x14ac:dyDescent="0.3">
      <c r="B31" s="282" t="str">
        <f>VLOOKUP("P-W",LIST_AUTHORITIES,2,FALSE)</f>
        <v>WAALSE PROVINCIES</v>
      </c>
    </row>
    <row r="32" spans="2:13" x14ac:dyDescent="0.3">
      <c r="B32" s="283" t="str">
        <f>VLOOKUP("D-119",LIST_DESCRIPTIONS,2,FALSE)</f>
        <v>OCMW's</v>
      </c>
    </row>
    <row r="33" spans="2:9" x14ac:dyDescent="0.3">
      <c r="B33" s="282" t="str">
        <f>VLOOKUP("PSWC-Fl",LIST_AUTHORITIES,2,FALSE)</f>
        <v>VLAAMSE OCMW'S</v>
      </c>
    </row>
    <row r="34" spans="2:9" x14ac:dyDescent="0.3">
      <c r="B34" s="282" t="str">
        <f>VLOOKUP("PSWC-W",LIST_AUTHORITIES,2,FALSE)</f>
        <v>WAALSE OCMW'S</v>
      </c>
    </row>
    <row r="35" spans="2:9" x14ac:dyDescent="0.3">
      <c r="B35" s="282" t="str">
        <f>VLOOKUP("PSWC-B",LIST_AUTHORITIES,2,FALSE)</f>
        <v>BRUSSELSE OCMW'S</v>
      </c>
      <c r="I35" s="270" t="s">
        <v>119</v>
      </c>
    </row>
    <row r="36" spans="2:9" x14ac:dyDescent="0.3">
      <c r="B36" s="282" t="str">
        <f>VLOOKUP("PSWC-G",LIST_AUTHORITIES,2,FALSE)</f>
        <v>DUITSTALIGE OCMW'S</v>
      </c>
    </row>
    <row r="37" spans="2:9" x14ac:dyDescent="0.3">
      <c r="B37" s="283" t="str">
        <f>VLOOKUP("PZ",LIST_AUTHORITIES,2,FALSE)</f>
        <v>POLITIEZONES</v>
      </c>
    </row>
    <row r="38" spans="2:9" x14ac:dyDescent="0.3">
      <c r="B38" s="284" t="str">
        <f>VLOOKUP("RZ",LIST_AUTHORITIES,2,FALSE)</f>
        <v>HULPVERLENINGSZONES</v>
      </c>
    </row>
  </sheetData>
  <mergeCells count="4">
    <mergeCell ref="D5:L5"/>
    <mergeCell ref="B3:L3"/>
    <mergeCell ref="B2:L2"/>
    <mergeCell ref="D7:L28"/>
  </mergeCells>
  <pageMargins left="0.7" right="0.7" top="0.75" bottom="0.75" header="0.3" footer="0.3"/>
  <pageSetup paperSize="9" scale="87" orientation="landscape"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5121" r:id="rId5" name="Drop Down 1">
              <controlPr defaultSize="0" autoLine="0" autoPict="0">
                <anchor moveWithCells="1">
                  <from>
                    <xdr:col>1</xdr:col>
                    <xdr:colOff>182880</xdr:colOff>
                    <xdr:row>1</xdr:row>
                    <xdr:rowOff>68580</xdr:rowOff>
                  </from>
                  <to>
                    <xdr:col>1</xdr:col>
                    <xdr:colOff>1379220</xdr:colOff>
                    <xdr:row>2</xdr:row>
                    <xdr:rowOff>137160</xdr:rowOff>
                  </to>
                </anchor>
              </controlPr>
            </control>
          </mc:Choice>
        </mc:AlternateContent>
        <mc:AlternateContent xmlns:mc="http://schemas.openxmlformats.org/markup-compatibility/2006">
          <mc:Choice Requires="x14">
            <control shapeId="5122" r:id="rId6" name="Button 2">
              <controlPr defaultSize="0" print="0" autoFill="0" autoPict="0" macro="[0]!GoToData">
                <anchor moveWithCells="1" sizeWithCells="1">
                  <from>
                    <xdr:col>5</xdr:col>
                    <xdr:colOff>251460</xdr:colOff>
                    <xdr:row>22</xdr:row>
                    <xdr:rowOff>144780</xdr:rowOff>
                  </from>
                  <to>
                    <xdr:col>9</xdr:col>
                    <xdr:colOff>190500</xdr:colOff>
                    <xdr:row>25</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23">
    <pageSetUpPr autoPageBreaks="0" fitToPage="1"/>
  </sheetPr>
  <dimension ref="A1:Q1001"/>
  <sheetViews>
    <sheetView showGridLines="0" showRowColHeaders="0" topLeftCell="C61" zoomScale="85" zoomScaleNormal="85" workbookViewId="0">
      <selection activeCell="N3" sqref="N3"/>
    </sheetView>
  </sheetViews>
  <sheetFormatPr baseColWidth="10" defaultColWidth="9.109375" defaultRowHeight="13.2" x14ac:dyDescent="0.25"/>
  <cols>
    <col min="1" max="1" width="6.44140625" style="116" hidden="1" customWidth="1"/>
    <col min="2" max="2" width="24.5546875" style="116" hidden="1" customWidth="1"/>
    <col min="3" max="3" width="1" style="116" customWidth="1"/>
    <col min="4" max="4" width="57.44140625" style="116" customWidth="1"/>
    <col min="5" max="16" width="13.44140625" style="116" customWidth="1"/>
    <col min="17" max="17" width="14.109375" style="116" customWidth="1"/>
    <col min="18" max="257" width="9.109375" style="116"/>
    <col min="258" max="258" width="54.5546875" style="116" customWidth="1"/>
    <col min="259" max="260" width="12.6640625" style="116" customWidth="1"/>
    <col min="261" max="272" width="11.6640625" style="116" customWidth="1"/>
    <col min="273" max="273" width="12.6640625" style="116" customWidth="1"/>
    <col min="274" max="513" width="9.109375" style="116"/>
    <col min="514" max="514" width="54.5546875" style="116" customWidth="1"/>
    <col min="515" max="516" width="12.6640625" style="116" customWidth="1"/>
    <col min="517" max="528" width="11.6640625" style="116" customWidth="1"/>
    <col min="529" max="529" width="12.6640625" style="116" customWidth="1"/>
    <col min="530" max="769" width="9.109375" style="116"/>
    <col min="770" max="770" width="54.5546875" style="116" customWidth="1"/>
    <col min="771" max="772" width="12.6640625" style="116" customWidth="1"/>
    <col min="773" max="784" width="11.6640625" style="116" customWidth="1"/>
    <col min="785" max="785" width="12.6640625" style="116" customWidth="1"/>
    <col min="786" max="1025" width="9.109375" style="116"/>
    <col min="1026" max="1026" width="54.5546875" style="116" customWidth="1"/>
    <col min="1027" max="1028" width="12.6640625" style="116" customWidth="1"/>
    <col min="1029" max="1040" width="11.6640625" style="116" customWidth="1"/>
    <col min="1041" max="1041" width="12.6640625" style="116" customWidth="1"/>
    <col min="1042" max="1281" width="9.109375" style="116"/>
    <col min="1282" max="1282" width="54.5546875" style="116" customWidth="1"/>
    <col min="1283" max="1284" width="12.6640625" style="116" customWidth="1"/>
    <col min="1285" max="1296" width="11.6640625" style="116" customWidth="1"/>
    <col min="1297" max="1297" width="12.6640625" style="116" customWidth="1"/>
    <col min="1298" max="1537" width="9.109375" style="116"/>
    <col min="1538" max="1538" width="54.5546875" style="116" customWidth="1"/>
    <col min="1539" max="1540" width="12.6640625" style="116" customWidth="1"/>
    <col min="1541" max="1552" width="11.6640625" style="116" customWidth="1"/>
    <col min="1553" max="1553" width="12.6640625" style="116" customWidth="1"/>
    <col min="1554" max="1793" width="9.109375" style="116"/>
    <col min="1794" max="1794" width="54.5546875" style="116" customWidth="1"/>
    <col min="1795" max="1796" width="12.6640625" style="116" customWidth="1"/>
    <col min="1797" max="1808" width="11.6640625" style="116" customWidth="1"/>
    <col min="1809" max="1809" width="12.6640625" style="116" customWidth="1"/>
    <col min="1810" max="2049" width="9.109375" style="116"/>
    <col min="2050" max="2050" width="54.5546875" style="116" customWidth="1"/>
    <col min="2051" max="2052" width="12.6640625" style="116" customWidth="1"/>
    <col min="2053" max="2064" width="11.6640625" style="116" customWidth="1"/>
    <col min="2065" max="2065" width="12.6640625" style="116" customWidth="1"/>
    <col min="2066" max="2305" width="9.109375" style="116"/>
    <col min="2306" max="2306" width="54.5546875" style="116" customWidth="1"/>
    <col min="2307" max="2308" width="12.6640625" style="116" customWidth="1"/>
    <col min="2309" max="2320" width="11.6640625" style="116" customWidth="1"/>
    <col min="2321" max="2321" width="12.6640625" style="116" customWidth="1"/>
    <col min="2322" max="2561" width="9.109375" style="116"/>
    <col min="2562" max="2562" width="54.5546875" style="116" customWidth="1"/>
    <col min="2563" max="2564" width="12.6640625" style="116" customWidth="1"/>
    <col min="2565" max="2576" width="11.6640625" style="116" customWidth="1"/>
    <col min="2577" max="2577" width="12.6640625" style="116" customWidth="1"/>
    <col min="2578" max="2817" width="9.109375" style="116"/>
    <col min="2818" max="2818" width="54.5546875" style="116" customWidth="1"/>
    <col min="2819" max="2820" width="12.6640625" style="116" customWidth="1"/>
    <col min="2821" max="2832" width="11.6640625" style="116" customWidth="1"/>
    <col min="2833" max="2833" width="12.6640625" style="116" customWidth="1"/>
    <col min="2834" max="3073" width="9.109375" style="116"/>
    <col min="3074" max="3074" width="54.5546875" style="116" customWidth="1"/>
    <col min="3075" max="3076" width="12.6640625" style="116" customWidth="1"/>
    <col min="3077" max="3088" width="11.6640625" style="116" customWidth="1"/>
    <col min="3089" max="3089" width="12.6640625" style="116" customWidth="1"/>
    <col min="3090" max="3329" width="9.109375" style="116"/>
    <col min="3330" max="3330" width="54.5546875" style="116" customWidth="1"/>
    <col min="3331" max="3332" width="12.6640625" style="116" customWidth="1"/>
    <col min="3333" max="3344" width="11.6640625" style="116" customWidth="1"/>
    <col min="3345" max="3345" width="12.6640625" style="116" customWidth="1"/>
    <col min="3346" max="3585" width="9.109375" style="116"/>
    <col min="3586" max="3586" width="54.5546875" style="116" customWidth="1"/>
    <col min="3587" max="3588" width="12.6640625" style="116" customWidth="1"/>
    <col min="3589" max="3600" width="11.6640625" style="116" customWidth="1"/>
    <col min="3601" max="3601" width="12.6640625" style="116" customWidth="1"/>
    <col min="3602" max="3841" width="9.109375" style="116"/>
    <col min="3842" max="3842" width="54.5546875" style="116" customWidth="1"/>
    <col min="3843" max="3844" width="12.6640625" style="116" customWidth="1"/>
    <col min="3845" max="3856" width="11.6640625" style="116" customWidth="1"/>
    <col min="3857" max="3857" width="12.6640625" style="116" customWidth="1"/>
    <col min="3858" max="4097" width="9.109375" style="116"/>
    <col min="4098" max="4098" width="54.5546875" style="116" customWidth="1"/>
    <col min="4099" max="4100" width="12.6640625" style="116" customWidth="1"/>
    <col min="4101" max="4112" width="11.6640625" style="116" customWidth="1"/>
    <col min="4113" max="4113" width="12.6640625" style="116" customWidth="1"/>
    <col min="4114" max="4353" width="9.109375" style="116"/>
    <col min="4354" max="4354" width="54.5546875" style="116" customWidth="1"/>
    <col min="4355" max="4356" width="12.6640625" style="116" customWidth="1"/>
    <col min="4357" max="4368" width="11.6640625" style="116" customWidth="1"/>
    <col min="4369" max="4369" width="12.6640625" style="116" customWidth="1"/>
    <col min="4370" max="4609" width="9.109375" style="116"/>
    <col min="4610" max="4610" width="54.5546875" style="116" customWidth="1"/>
    <col min="4611" max="4612" width="12.6640625" style="116" customWidth="1"/>
    <col min="4613" max="4624" width="11.6640625" style="116" customWidth="1"/>
    <col min="4625" max="4625" width="12.6640625" style="116" customWidth="1"/>
    <col min="4626" max="4865" width="9.109375" style="116"/>
    <col min="4866" max="4866" width="54.5546875" style="116" customWidth="1"/>
    <col min="4867" max="4868" width="12.6640625" style="116" customWidth="1"/>
    <col min="4869" max="4880" width="11.6640625" style="116" customWidth="1"/>
    <col min="4881" max="4881" width="12.6640625" style="116" customWidth="1"/>
    <col min="4882" max="5121" width="9.109375" style="116"/>
    <col min="5122" max="5122" width="54.5546875" style="116" customWidth="1"/>
    <col min="5123" max="5124" width="12.6640625" style="116" customWidth="1"/>
    <col min="5125" max="5136" width="11.6640625" style="116" customWidth="1"/>
    <col min="5137" max="5137" width="12.6640625" style="116" customWidth="1"/>
    <col min="5138" max="5377" width="9.109375" style="116"/>
    <col min="5378" max="5378" width="54.5546875" style="116" customWidth="1"/>
    <col min="5379" max="5380" width="12.6640625" style="116" customWidth="1"/>
    <col min="5381" max="5392" width="11.6640625" style="116" customWidth="1"/>
    <col min="5393" max="5393" width="12.6640625" style="116" customWidth="1"/>
    <col min="5394" max="5633" width="9.109375" style="116"/>
    <col min="5634" max="5634" width="54.5546875" style="116" customWidth="1"/>
    <col min="5635" max="5636" width="12.6640625" style="116" customWidth="1"/>
    <col min="5637" max="5648" width="11.6640625" style="116" customWidth="1"/>
    <col min="5649" max="5649" width="12.6640625" style="116" customWidth="1"/>
    <col min="5650" max="5889" width="9.109375" style="116"/>
    <col min="5890" max="5890" width="54.5546875" style="116" customWidth="1"/>
    <col min="5891" max="5892" width="12.6640625" style="116" customWidth="1"/>
    <col min="5893" max="5904" width="11.6640625" style="116" customWidth="1"/>
    <col min="5905" max="5905" width="12.6640625" style="116" customWidth="1"/>
    <col min="5906" max="6145" width="9.109375" style="116"/>
    <col min="6146" max="6146" width="54.5546875" style="116" customWidth="1"/>
    <col min="6147" max="6148" width="12.6640625" style="116" customWidth="1"/>
    <col min="6149" max="6160" width="11.6640625" style="116" customWidth="1"/>
    <col min="6161" max="6161" width="12.6640625" style="116" customWidth="1"/>
    <col min="6162" max="6401" width="9.109375" style="116"/>
    <col min="6402" max="6402" width="54.5546875" style="116" customWidth="1"/>
    <col min="6403" max="6404" width="12.6640625" style="116" customWidth="1"/>
    <col min="6405" max="6416" width="11.6640625" style="116" customWidth="1"/>
    <col min="6417" max="6417" width="12.6640625" style="116" customWidth="1"/>
    <col min="6418" max="6657" width="9.109375" style="116"/>
    <col min="6658" max="6658" width="54.5546875" style="116" customWidth="1"/>
    <col min="6659" max="6660" width="12.6640625" style="116" customWidth="1"/>
    <col min="6661" max="6672" width="11.6640625" style="116" customWidth="1"/>
    <col min="6673" max="6673" width="12.6640625" style="116" customWidth="1"/>
    <col min="6674" max="6913" width="9.109375" style="116"/>
    <col min="6914" max="6914" width="54.5546875" style="116" customWidth="1"/>
    <col min="6915" max="6916" width="12.6640625" style="116" customWidth="1"/>
    <col min="6917" max="6928" width="11.6640625" style="116" customWidth="1"/>
    <col min="6929" max="6929" width="12.6640625" style="116" customWidth="1"/>
    <col min="6930" max="7169" width="9.109375" style="116"/>
    <col min="7170" max="7170" width="54.5546875" style="116" customWidth="1"/>
    <col min="7171" max="7172" width="12.6640625" style="116" customWidth="1"/>
    <col min="7173" max="7184" width="11.6640625" style="116" customWidth="1"/>
    <col min="7185" max="7185" width="12.6640625" style="116" customWidth="1"/>
    <col min="7186" max="7425" width="9.109375" style="116"/>
    <col min="7426" max="7426" width="54.5546875" style="116" customWidth="1"/>
    <col min="7427" max="7428" width="12.6640625" style="116" customWidth="1"/>
    <col min="7429" max="7440" width="11.6640625" style="116" customWidth="1"/>
    <col min="7441" max="7441" width="12.6640625" style="116" customWidth="1"/>
    <col min="7442" max="7681" width="9.109375" style="116"/>
    <col min="7682" max="7682" width="54.5546875" style="116" customWidth="1"/>
    <col min="7683" max="7684" width="12.6640625" style="116" customWidth="1"/>
    <col min="7685" max="7696" width="11.6640625" style="116" customWidth="1"/>
    <col min="7697" max="7697" width="12.6640625" style="116" customWidth="1"/>
    <col min="7698" max="7937" width="9.109375" style="116"/>
    <col min="7938" max="7938" width="54.5546875" style="116" customWidth="1"/>
    <col min="7939" max="7940" width="12.6640625" style="116" customWidth="1"/>
    <col min="7941" max="7952" width="11.6640625" style="116" customWidth="1"/>
    <col min="7953" max="7953" width="12.6640625" style="116" customWidth="1"/>
    <col min="7954" max="8193" width="9.109375" style="116"/>
    <col min="8194" max="8194" width="54.5546875" style="116" customWidth="1"/>
    <col min="8195" max="8196" width="12.6640625" style="116" customWidth="1"/>
    <col min="8197" max="8208" width="11.6640625" style="116" customWidth="1"/>
    <col min="8209" max="8209" width="12.6640625" style="116" customWidth="1"/>
    <col min="8210" max="8449" width="9.109375" style="116"/>
    <col min="8450" max="8450" width="54.5546875" style="116" customWidth="1"/>
    <col min="8451" max="8452" width="12.6640625" style="116" customWidth="1"/>
    <col min="8453" max="8464" width="11.6640625" style="116" customWidth="1"/>
    <col min="8465" max="8465" width="12.6640625" style="116" customWidth="1"/>
    <col min="8466" max="8705" width="9.109375" style="116"/>
    <col min="8706" max="8706" width="54.5546875" style="116" customWidth="1"/>
    <col min="8707" max="8708" width="12.6640625" style="116" customWidth="1"/>
    <col min="8709" max="8720" width="11.6640625" style="116" customWidth="1"/>
    <col min="8721" max="8721" width="12.6640625" style="116" customWidth="1"/>
    <col min="8722" max="8961" width="9.109375" style="116"/>
    <col min="8962" max="8962" width="54.5546875" style="116" customWidth="1"/>
    <col min="8963" max="8964" width="12.6640625" style="116" customWidth="1"/>
    <col min="8965" max="8976" width="11.6640625" style="116" customWidth="1"/>
    <col min="8977" max="8977" width="12.6640625" style="116" customWidth="1"/>
    <col min="8978" max="9217" width="9.109375" style="116"/>
    <col min="9218" max="9218" width="54.5546875" style="116" customWidth="1"/>
    <col min="9219" max="9220" width="12.6640625" style="116" customWidth="1"/>
    <col min="9221" max="9232" width="11.6640625" style="116" customWidth="1"/>
    <col min="9233" max="9233" width="12.6640625" style="116" customWidth="1"/>
    <col min="9234" max="9473" width="9.109375" style="116"/>
    <col min="9474" max="9474" width="54.5546875" style="116" customWidth="1"/>
    <col min="9475" max="9476" width="12.6640625" style="116" customWidth="1"/>
    <col min="9477" max="9488" width="11.6640625" style="116" customWidth="1"/>
    <col min="9489" max="9489" width="12.6640625" style="116" customWidth="1"/>
    <col min="9490" max="9729" width="9.109375" style="116"/>
    <col min="9730" max="9730" width="54.5546875" style="116" customWidth="1"/>
    <col min="9731" max="9732" width="12.6640625" style="116" customWidth="1"/>
    <col min="9733" max="9744" width="11.6640625" style="116" customWidth="1"/>
    <col min="9745" max="9745" width="12.6640625" style="116" customWidth="1"/>
    <col min="9746" max="9985" width="9.109375" style="116"/>
    <col min="9986" max="9986" width="54.5546875" style="116" customWidth="1"/>
    <col min="9987" max="9988" width="12.6640625" style="116" customWidth="1"/>
    <col min="9989" max="10000" width="11.6640625" style="116" customWidth="1"/>
    <col min="10001" max="10001" width="12.6640625" style="116" customWidth="1"/>
    <col min="10002" max="10241" width="9.109375" style="116"/>
    <col min="10242" max="10242" width="54.5546875" style="116" customWidth="1"/>
    <col min="10243" max="10244" width="12.6640625" style="116" customWidth="1"/>
    <col min="10245" max="10256" width="11.6640625" style="116" customWidth="1"/>
    <col min="10257" max="10257" width="12.6640625" style="116" customWidth="1"/>
    <col min="10258" max="10497" width="9.109375" style="116"/>
    <col min="10498" max="10498" width="54.5546875" style="116" customWidth="1"/>
    <col min="10499" max="10500" width="12.6640625" style="116" customWidth="1"/>
    <col min="10501" max="10512" width="11.6640625" style="116" customWidth="1"/>
    <col min="10513" max="10513" width="12.6640625" style="116" customWidth="1"/>
    <col min="10514" max="10753" width="9.109375" style="116"/>
    <col min="10754" max="10754" width="54.5546875" style="116" customWidth="1"/>
    <col min="10755" max="10756" width="12.6640625" style="116" customWidth="1"/>
    <col min="10757" max="10768" width="11.6640625" style="116" customWidth="1"/>
    <col min="10769" max="10769" width="12.6640625" style="116" customWidth="1"/>
    <col min="10770" max="11009" width="9.109375" style="116"/>
    <col min="11010" max="11010" width="54.5546875" style="116" customWidth="1"/>
    <col min="11011" max="11012" width="12.6640625" style="116" customWidth="1"/>
    <col min="11013" max="11024" width="11.6640625" style="116" customWidth="1"/>
    <col min="11025" max="11025" width="12.6640625" style="116" customWidth="1"/>
    <col min="11026" max="11265" width="9.109375" style="116"/>
    <col min="11266" max="11266" width="54.5546875" style="116" customWidth="1"/>
    <col min="11267" max="11268" width="12.6640625" style="116" customWidth="1"/>
    <col min="11269" max="11280" width="11.6640625" style="116" customWidth="1"/>
    <col min="11281" max="11281" width="12.6640625" style="116" customWidth="1"/>
    <col min="11282" max="11521" width="9.109375" style="116"/>
    <col min="11522" max="11522" width="54.5546875" style="116" customWidth="1"/>
    <col min="11523" max="11524" width="12.6640625" style="116" customWidth="1"/>
    <col min="11525" max="11536" width="11.6640625" style="116" customWidth="1"/>
    <col min="11537" max="11537" width="12.6640625" style="116" customWidth="1"/>
    <col min="11538" max="11777" width="9.109375" style="116"/>
    <col min="11778" max="11778" width="54.5546875" style="116" customWidth="1"/>
    <col min="11779" max="11780" width="12.6640625" style="116" customWidth="1"/>
    <col min="11781" max="11792" width="11.6640625" style="116" customWidth="1"/>
    <col min="11793" max="11793" width="12.6640625" style="116" customWidth="1"/>
    <col min="11794" max="12033" width="9.109375" style="116"/>
    <col min="12034" max="12034" width="54.5546875" style="116" customWidth="1"/>
    <col min="12035" max="12036" width="12.6640625" style="116" customWidth="1"/>
    <col min="12037" max="12048" width="11.6640625" style="116" customWidth="1"/>
    <col min="12049" max="12049" width="12.6640625" style="116" customWidth="1"/>
    <col min="12050" max="12289" width="9.109375" style="116"/>
    <col min="12290" max="12290" width="54.5546875" style="116" customWidth="1"/>
    <col min="12291" max="12292" width="12.6640625" style="116" customWidth="1"/>
    <col min="12293" max="12304" width="11.6640625" style="116" customWidth="1"/>
    <col min="12305" max="12305" width="12.6640625" style="116" customWidth="1"/>
    <col min="12306" max="12545" width="9.109375" style="116"/>
    <col min="12546" max="12546" width="54.5546875" style="116" customWidth="1"/>
    <col min="12547" max="12548" width="12.6640625" style="116" customWidth="1"/>
    <col min="12549" max="12560" width="11.6640625" style="116" customWidth="1"/>
    <col min="12561" max="12561" width="12.6640625" style="116" customWidth="1"/>
    <col min="12562" max="12801" width="9.109375" style="116"/>
    <col min="12802" max="12802" width="54.5546875" style="116" customWidth="1"/>
    <col min="12803" max="12804" width="12.6640625" style="116" customWidth="1"/>
    <col min="12805" max="12816" width="11.6640625" style="116" customWidth="1"/>
    <col min="12817" max="12817" width="12.6640625" style="116" customWidth="1"/>
    <col min="12818" max="13057" width="9.109375" style="116"/>
    <col min="13058" max="13058" width="54.5546875" style="116" customWidth="1"/>
    <col min="13059" max="13060" width="12.6640625" style="116" customWidth="1"/>
    <col min="13061" max="13072" width="11.6640625" style="116" customWidth="1"/>
    <col min="13073" max="13073" width="12.6640625" style="116" customWidth="1"/>
    <col min="13074" max="13313" width="9.109375" style="116"/>
    <col min="13314" max="13314" width="54.5546875" style="116" customWidth="1"/>
    <col min="13315" max="13316" width="12.6640625" style="116" customWidth="1"/>
    <col min="13317" max="13328" width="11.6640625" style="116" customWidth="1"/>
    <col min="13329" max="13329" width="12.6640625" style="116" customWidth="1"/>
    <col min="13330" max="13569" width="9.109375" style="116"/>
    <col min="13570" max="13570" width="54.5546875" style="116" customWidth="1"/>
    <col min="13571" max="13572" width="12.6640625" style="116" customWidth="1"/>
    <col min="13573" max="13584" width="11.6640625" style="116" customWidth="1"/>
    <col min="13585" max="13585" width="12.6640625" style="116" customWidth="1"/>
    <col min="13586" max="13825" width="9.109375" style="116"/>
    <col min="13826" max="13826" width="54.5546875" style="116" customWidth="1"/>
    <col min="13827" max="13828" width="12.6640625" style="116" customWidth="1"/>
    <col min="13829" max="13840" width="11.6640625" style="116" customWidth="1"/>
    <col min="13841" max="13841" width="12.6640625" style="116" customWidth="1"/>
    <col min="13842" max="14081" width="9.109375" style="116"/>
    <col min="14082" max="14082" width="54.5546875" style="116" customWidth="1"/>
    <col min="14083" max="14084" width="12.6640625" style="116" customWidth="1"/>
    <col min="14085" max="14096" width="11.6640625" style="116" customWidth="1"/>
    <col min="14097" max="14097" width="12.6640625" style="116" customWidth="1"/>
    <col min="14098" max="14337" width="9.109375" style="116"/>
    <col min="14338" max="14338" width="54.5546875" style="116" customWidth="1"/>
    <col min="14339" max="14340" width="12.6640625" style="116" customWidth="1"/>
    <col min="14341" max="14352" width="11.6640625" style="116" customWidth="1"/>
    <col min="14353" max="14353" width="12.6640625" style="116" customWidth="1"/>
    <col min="14354" max="14593" width="9.109375" style="116"/>
    <col min="14594" max="14594" width="54.5546875" style="116" customWidth="1"/>
    <col min="14595" max="14596" width="12.6640625" style="116" customWidth="1"/>
    <col min="14597" max="14608" width="11.6640625" style="116" customWidth="1"/>
    <col min="14609" max="14609" width="12.6640625" style="116" customWidth="1"/>
    <col min="14610" max="14849" width="9.109375" style="116"/>
    <col min="14850" max="14850" width="54.5546875" style="116" customWidth="1"/>
    <col min="14851" max="14852" width="12.6640625" style="116" customWidth="1"/>
    <col min="14853" max="14864" width="11.6640625" style="116" customWidth="1"/>
    <col min="14865" max="14865" width="12.6640625" style="116" customWidth="1"/>
    <col min="14866" max="15105" width="9.109375" style="116"/>
    <col min="15106" max="15106" width="54.5546875" style="116" customWidth="1"/>
    <col min="15107" max="15108" width="12.6640625" style="116" customWidth="1"/>
    <col min="15109" max="15120" width="11.6640625" style="116" customWidth="1"/>
    <col min="15121" max="15121" width="12.6640625" style="116" customWidth="1"/>
    <col min="15122" max="15361" width="9.109375" style="116"/>
    <col min="15362" max="15362" width="54.5546875" style="116" customWidth="1"/>
    <col min="15363" max="15364" width="12.6640625" style="116" customWidth="1"/>
    <col min="15365" max="15376" width="11.6640625" style="116" customWidth="1"/>
    <col min="15377" max="15377" width="12.6640625" style="116" customWidth="1"/>
    <col min="15378" max="15617" width="9.109375" style="116"/>
    <col min="15618" max="15618" width="54.5546875" style="116" customWidth="1"/>
    <col min="15619" max="15620" width="12.6640625" style="116" customWidth="1"/>
    <col min="15621" max="15632" width="11.6640625" style="116" customWidth="1"/>
    <col min="15633" max="15633" width="12.6640625" style="116" customWidth="1"/>
    <col min="15634" max="15873" width="9.109375" style="116"/>
    <col min="15874" max="15874" width="54.5546875" style="116" customWidth="1"/>
    <col min="15875" max="15876" width="12.6640625" style="116" customWidth="1"/>
    <col min="15877" max="15888" width="11.6640625" style="116" customWidth="1"/>
    <col min="15889" max="15889" width="12.6640625" style="116" customWidth="1"/>
    <col min="15890" max="16129" width="9.109375" style="116"/>
    <col min="16130" max="16130" width="54.5546875" style="116" customWidth="1"/>
    <col min="16131" max="16132" width="12.6640625" style="116" customWidth="1"/>
    <col min="16133" max="16144" width="11.6640625" style="116" customWidth="1"/>
    <col min="16145" max="16145" width="12.6640625" style="116" customWidth="1"/>
    <col min="16146" max="16384" width="9.109375" style="116"/>
  </cols>
  <sheetData>
    <row r="1" spans="1:17" ht="21" customHeight="1" x14ac:dyDescent="0.25">
      <c r="A1" s="115">
        <v>1</v>
      </c>
      <c r="F1" s="117" t="s">
        <v>381</v>
      </c>
      <c r="H1" s="117" t="str">
        <f>Config!$B$108</f>
        <v xml:space="preserve">Jaar: </v>
      </c>
      <c r="J1" s="117" t="str">
        <f>IF(Config!C5=Config!$B$169,Config!$B$71,Config!$B$70)</f>
        <v xml:space="preserve">Entiteit: </v>
      </c>
    </row>
    <row r="2" spans="1:17" x14ac:dyDescent="0.25">
      <c r="D2" s="118" t="str">
        <f>IF(Config!C5=Config!$B$169,Config!$B$71,Config!$B$70)&amp;VLOOKUP(Config!$C$2,Config!A10:B31,2,FALSE)</f>
        <v>Entiteit: FEDERALE OVERHEID</v>
      </c>
      <c r="F2" s="119"/>
      <c r="G2" s="120"/>
      <c r="H2" s="120"/>
      <c r="I2" s="120"/>
      <c r="J2" s="120"/>
      <c r="K2" s="120"/>
      <c r="L2" s="120"/>
      <c r="M2" s="121"/>
    </row>
    <row r="3" spans="1:17" ht="13.2" customHeight="1" x14ac:dyDescent="0.25">
      <c r="D3" s="118" t="str">
        <f>Config!$B$108 &amp; Config!C3</f>
        <v>Jaar: 2023</v>
      </c>
      <c r="F3" s="122"/>
      <c r="G3" s="123"/>
      <c r="H3" s="123"/>
      <c r="I3" s="123"/>
      <c r="J3" s="123"/>
      <c r="K3" s="123"/>
      <c r="L3" s="123"/>
      <c r="M3" s="121"/>
    </row>
    <row r="4" spans="1:17" x14ac:dyDescent="0.25">
      <c r="D4" s="118" t="str">
        <f>Config!$B$72 &amp; Config!$B$73</f>
        <v>Munteenheid: duizend EUR</v>
      </c>
      <c r="E4" s="124"/>
    </row>
    <row r="5" spans="1:17" hidden="1" x14ac:dyDescent="0.25">
      <c r="E5" s="115">
        <f>COLUMN(AllData!C1)</f>
        <v>3</v>
      </c>
      <c r="F5" s="115">
        <f>COLUMN(AllData!D1)</f>
        <v>4</v>
      </c>
      <c r="G5" s="115">
        <f>COLUMN(AllData!E1)</f>
        <v>5</v>
      </c>
      <c r="H5" s="115">
        <f>COLUMN(AllData!F1)</f>
        <v>6</v>
      </c>
      <c r="I5" s="115">
        <f>COLUMN(AllData!G1)</f>
        <v>7</v>
      </c>
      <c r="J5" s="115">
        <f>COLUMN(AllData!H1)</f>
        <v>8</v>
      </c>
      <c r="K5" s="115">
        <f>COLUMN(AllData!I1)</f>
        <v>9</v>
      </c>
      <c r="L5" s="115">
        <f>COLUMN(AllData!J1)</f>
        <v>10</v>
      </c>
      <c r="M5" s="115">
        <f>COLUMN(AllData!K1)</f>
        <v>11</v>
      </c>
      <c r="N5" s="115">
        <f>COLUMN(AllData!L1)</f>
        <v>12</v>
      </c>
      <c r="O5" s="115">
        <f>COLUMN(AllData!M1)</f>
        <v>13</v>
      </c>
      <c r="P5" s="115">
        <f>COLUMN(AllData!N1)</f>
        <v>14</v>
      </c>
      <c r="Q5" s="115">
        <f>COLUMN(AllData!O1)</f>
        <v>15</v>
      </c>
    </row>
    <row r="6" spans="1:17" ht="13.8" thickBot="1" x14ac:dyDescent="0.3"/>
    <row r="7" spans="1:17" ht="15" customHeight="1" thickBot="1" x14ac:dyDescent="0.3">
      <c r="D7" s="323" t="str">
        <f>VLOOKUP("D-002",LIST_DESCRIPTIONS,2,FALSE)</f>
        <v>Centrale overheid</v>
      </c>
      <c r="E7" s="324"/>
      <c r="F7" s="324"/>
      <c r="G7" s="324"/>
      <c r="H7" s="324"/>
      <c r="I7" s="324"/>
      <c r="J7" s="324"/>
      <c r="K7" s="324"/>
      <c r="L7" s="324"/>
      <c r="M7" s="324"/>
      <c r="N7" s="324"/>
      <c r="O7" s="324"/>
      <c r="P7" s="324"/>
      <c r="Q7" s="325"/>
    </row>
    <row r="8" spans="1:17" ht="13.05" customHeight="1" thickBot="1" x14ac:dyDescent="0.3">
      <c r="D8" s="125" t="str">
        <f>VLOOKUP("D-003",LIST_DESCRIPTIONS,2,FALSE)</f>
        <v>Omschrijving</v>
      </c>
      <c r="E8" s="126" t="str">
        <f>VLOOKUP("D-004",LIST_DESCRIPTIONS,2,FALSE)</f>
        <v>Januari</v>
      </c>
      <c r="F8" s="127" t="str">
        <f>VLOOKUP("D-005",LIST_DESCRIPTIONS,2,FALSE)</f>
        <v>Februari</v>
      </c>
      <c r="G8" s="127" t="str">
        <f>VLOOKUP("D-006",LIST_DESCRIPTIONS,2,FALSE)</f>
        <v>Maart</v>
      </c>
      <c r="H8" s="127" t="str">
        <f>VLOOKUP("D-007",LIST_DESCRIPTIONS,2,FALSE)</f>
        <v>April</v>
      </c>
      <c r="I8" s="127" t="str">
        <f>VLOOKUP("D-008",LIST_DESCRIPTIONS,2,FALSE)</f>
        <v>Mei</v>
      </c>
      <c r="J8" s="127" t="str">
        <f>VLOOKUP("D-009",LIST_DESCRIPTIONS,2,FALSE)</f>
        <v>Juni</v>
      </c>
      <c r="K8" s="127" t="str">
        <f>VLOOKUP("D-010",LIST_DESCRIPTIONS,2,FALSE)</f>
        <v>Juli</v>
      </c>
      <c r="L8" s="127" t="str">
        <f>VLOOKUP("D-011",LIST_DESCRIPTIONS,2,FALSE)</f>
        <v>Augustus</v>
      </c>
      <c r="M8" s="127" t="str">
        <f>VLOOKUP("D-012",LIST_DESCRIPTIONS,2,FALSE)</f>
        <v>September</v>
      </c>
      <c r="N8" s="127" t="str">
        <f>VLOOKUP("D-013",LIST_DESCRIPTIONS,2,FALSE)</f>
        <v>Oktober</v>
      </c>
      <c r="O8" s="127" t="str">
        <f>VLOOKUP("D-014",LIST_DESCRIPTIONS,2,FALSE)</f>
        <v>November</v>
      </c>
      <c r="P8" s="128" t="str">
        <f>VLOOKUP("D-015",LIST_DESCRIPTIONS,2,FALSE)</f>
        <v>December</v>
      </c>
      <c r="Q8" s="129" t="str">
        <f>VLOOKUP("D-051",LIST_DESCRIPTIONS,2,FALSE)</f>
        <v>Totaal</v>
      </c>
    </row>
    <row r="9" spans="1:17" x14ac:dyDescent="0.25">
      <c r="D9" s="130" t="str">
        <f>VLOOKUP("D-020",LIST_DESCRIPTIONS,2,FALSE)</f>
        <v>Uitgaven</v>
      </c>
      <c r="E9" s="131"/>
      <c r="F9" s="132"/>
      <c r="G9" s="132"/>
      <c r="H9" s="132"/>
      <c r="I9" s="133"/>
      <c r="J9" s="132"/>
      <c r="K9" s="132"/>
      <c r="L9" s="132"/>
      <c r="M9" s="132"/>
      <c r="N9" s="132"/>
      <c r="O9" s="132"/>
      <c r="P9" s="134"/>
      <c r="Q9" s="135"/>
    </row>
    <row r="10" spans="1:17" ht="14.4" x14ac:dyDescent="0.3">
      <c r="A10" s="116" t="s">
        <v>403</v>
      </c>
      <c r="B10" s="116" t="str">
        <f>Config!$C$3&amp;"_"&amp;Config!$C$2&amp;"_"&amp;Config!$A$37&amp;"_"&amp;Config!$A$39&amp;"_"&amp;Data!A10</f>
        <v>2023_CS_CA_EXP_D-021</v>
      </c>
      <c r="D10" s="136" t="str">
        <f t="shared" ref="D10:D25" si="0">VLOOKUP(A10,LIST_DESCRIPTIONS,2,FALSE)</f>
        <v>Diversen</v>
      </c>
      <c r="E10" s="137">
        <f t="shared" ref="E10:Q19" si="1">VLOOKUP($B10,rng_input,E$5,FALSE)</f>
        <v>200.32513</v>
      </c>
      <c r="F10" s="138">
        <f t="shared" si="1"/>
        <v>0</v>
      </c>
      <c r="G10" s="138">
        <f t="shared" si="1"/>
        <v>0</v>
      </c>
      <c r="H10" s="138">
        <f t="shared" si="1"/>
        <v>0</v>
      </c>
      <c r="I10" s="138">
        <f t="shared" si="1"/>
        <v>0</v>
      </c>
      <c r="J10" s="138">
        <f t="shared" si="1"/>
        <v>0</v>
      </c>
      <c r="K10" s="138">
        <f t="shared" si="1"/>
        <v>0</v>
      </c>
      <c r="L10" s="138">
        <f t="shared" si="1"/>
        <v>0</v>
      </c>
      <c r="M10" s="138">
        <f t="shared" si="1"/>
        <v>0</v>
      </c>
      <c r="N10" s="138">
        <f t="shared" si="1"/>
        <v>0</v>
      </c>
      <c r="O10" s="138">
        <f t="shared" si="1"/>
        <v>0</v>
      </c>
      <c r="P10" s="139">
        <f t="shared" si="1"/>
        <v>0</v>
      </c>
      <c r="Q10" s="140">
        <f t="shared" si="1"/>
        <v>200.32513</v>
      </c>
    </row>
    <row r="11" spans="1:17" ht="14.4" x14ac:dyDescent="0.3">
      <c r="A11" s="116" t="s">
        <v>404</v>
      </c>
      <c r="B11" s="116" t="str">
        <f>Config!$C$3&amp;"_"&amp;Config!$C$2&amp;"_"&amp;Config!$A$37&amp;"_"&amp;Config!$A$39&amp;"_"&amp;Data!A11</f>
        <v>2023_CS_CA_EXP_D-022</v>
      </c>
      <c r="D11" s="136" t="str">
        <f t="shared" si="0"/>
        <v>Lonen en sociale lasten</v>
      </c>
      <c r="E11" s="141">
        <f t="shared" si="1"/>
        <v>878345.72381</v>
      </c>
      <c r="F11" s="142">
        <f t="shared" si="1"/>
        <v>0</v>
      </c>
      <c r="G11" s="142">
        <f t="shared" si="1"/>
        <v>0</v>
      </c>
      <c r="H11" s="142">
        <f t="shared" si="1"/>
        <v>0</v>
      </c>
      <c r="I11" s="142">
        <f t="shared" si="1"/>
        <v>0</v>
      </c>
      <c r="J11" s="142">
        <f t="shared" si="1"/>
        <v>0</v>
      </c>
      <c r="K11" s="142">
        <f t="shared" si="1"/>
        <v>0</v>
      </c>
      <c r="L11" s="142">
        <f t="shared" si="1"/>
        <v>0</v>
      </c>
      <c r="M11" s="142">
        <f t="shared" si="1"/>
        <v>0</v>
      </c>
      <c r="N11" s="142">
        <f t="shared" si="1"/>
        <v>0</v>
      </c>
      <c r="O11" s="142">
        <f t="shared" si="1"/>
        <v>0</v>
      </c>
      <c r="P11" s="143">
        <f t="shared" si="1"/>
        <v>0</v>
      </c>
      <c r="Q11" s="140">
        <f t="shared" si="1"/>
        <v>878345.72381</v>
      </c>
    </row>
    <row r="12" spans="1:17" ht="14.4" x14ac:dyDescent="0.3">
      <c r="A12" s="116" t="s">
        <v>405</v>
      </c>
      <c r="B12" s="116" t="str">
        <f>Config!$C$3&amp;"_"&amp;Config!$C$2&amp;"_"&amp;Config!$A$37&amp;"_"&amp;Config!$A$39&amp;"_"&amp;Data!A12</f>
        <v>2023_CS_CA_EXP_D-023</v>
      </c>
      <c r="D12" s="136" t="str">
        <f t="shared" si="0"/>
        <v>Lopende uitgaven  voor goederen en diensten</v>
      </c>
      <c r="E12" s="141">
        <f t="shared" si="1"/>
        <v>2673433.8686800003</v>
      </c>
      <c r="F12" s="142">
        <f t="shared" si="1"/>
        <v>0</v>
      </c>
      <c r="G12" s="142">
        <f t="shared" si="1"/>
        <v>0</v>
      </c>
      <c r="H12" s="142">
        <f t="shared" si="1"/>
        <v>0</v>
      </c>
      <c r="I12" s="142">
        <f t="shared" si="1"/>
        <v>0</v>
      </c>
      <c r="J12" s="142">
        <f t="shared" si="1"/>
        <v>0</v>
      </c>
      <c r="K12" s="142">
        <f t="shared" si="1"/>
        <v>0</v>
      </c>
      <c r="L12" s="142">
        <f t="shared" si="1"/>
        <v>0</v>
      </c>
      <c r="M12" s="142">
        <f t="shared" si="1"/>
        <v>0</v>
      </c>
      <c r="N12" s="142">
        <f t="shared" si="1"/>
        <v>0</v>
      </c>
      <c r="O12" s="142">
        <f t="shared" si="1"/>
        <v>0</v>
      </c>
      <c r="P12" s="143">
        <f t="shared" si="1"/>
        <v>0</v>
      </c>
      <c r="Q12" s="140">
        <f t="shared" si="1"/>
        <v>2673433.8686800003</v>
      </c>
    </row>
    <row r="13" spans="1:17" ht="14.4" x14ac:dyDescent="0.3">
      <c r="A13" s="116" t="s">
        <v>406</v>
      </c>
      <c r="B13" s="116" t="str">
        <f>Config!$C$3&amp;"_"&amp;Config!$C$2&amp;"_"&amp;Config!$A$37&amp;"_"&amp;Config!$A$39&amp;"_"&amp;Data!A13</f>
        <v>2023_CS_CA_EXP_D-024</v>
      </c>
      <c r="D13" s="136" t="str">
        <f t="shared" si="0"/>
        <v>Interestlasten</v>
      </c>
      <c r="E13" s="141">
        <f t="shared" si="1"/>
        <v>0</v>
      </c>
      <c r="F13" s="142">
        <f t="shared" si="1"/>
        <v>0</v>
      </c>
      <c r="G13" s="142">
        <f t="shared" si="1"/>
        <v>0</v>
      </c>
      <c r="H13" s="142">
        <f t="shared" si="1"/>
        <v>0</v>
      </c>
      <c r="I13" s="142">
        <f t="shared" si="1"/>
        <v>0</v>
      </c>
      <c r="J13" s="142">
        <f t="shared" si="1"/>
        <v>0</v>
      </c>
      <c r="K13" s="142">
        <f t="shared" si="1"/>
        <v>0</v>
      </c>
      <c r="L13" s="142">
        <f t="shared" si="1"/>
        <v>0</v>
      </c>
      <c r="M13" s="142">
        <f t="shared" si="1"/>
        <v>0</v>
      </c>
      <c r="N13" s="142">
        <f t="shared" si="1"/>
        <v>0</v>
      </c>
      <c r="O13" s="142">
        <f t="shared" si="1"/>
        <v>0</v>
      </c>
      <c r="P13" s="143">
        <f t="shared" si="1"/>
        <v>0</v>
      </c>
      <c r="Q13" s="140">
        <f t="shared" si="1"/>
        <v>0</v>
      </c>
    </row>
    <row r="14" spans="1:17" ht="14.4" x14ac:dyDescent="0.3">
      <c r="A14" s="116" t="s">
        <v>407</v>
      </c>
      <c r="B14" s="116" t="str">
        <f>Config!$C$3&amp;"_"&amp;Config!$C$2&amp;"_"&amp;Config!$A$37&amp;"_"&amp;Config!$A$39&amp;"_"&amp;Data!A14</f>
        <v>2023_CS_CA_EXP_D-025</v>
      </c>
      <c r="D14" s="136" t="str">
        <f t="shared" si="0"/>
        <v>Overdrachten aan andere sectoren (gezinnen, bedrijven,…)</v>
      </c>
      <c r="E14" s="141">
        <f t="shared" si="1"/>
        <v>2694380.6656599999</v>
      </c>
      <c r="F14" s="142">
        <f t="shared" si="1"/>
        <v>0</v>
      </c>
      <c r="G14" s="142">
        <f t="shared" si="1"/>
        <v>0</v>
      </c>
      <c r="H14" s="142">
        <f t="shared" si="1"/>
        <v>0</v>
      </c>
      <c r="I14" s="142">
        <f t="shared" si="1"/>
        <v>0</v>
      </c>
      <c r="J14" s="142">
        <f t="shared" si="1"/>
        <v>0</v>
      </c>
      <c r="K14" s="142">
        <f t="shared" si="1"/>
        <v>0</v>
      </c>
      <c r="L14" s="142">
        <f t="shared" si="1"/>
        <v>0</v>
      </c>
      <c r="M14" s="142">
        <f t="shared" si="1"/>
        <v>0</v>
      </c>
      <c r="N14" s="142">
        <f t="shared" si="1"/>
        <v>0</v>
      </c>
      <c r="O14" s="142">
        <f t="shared" si="1"/>
        <v>0</v>
      </c>
      <c r="P14" s="143">
        <f t="shared" si="1"/>
        <v>0</v>
      </c>
      <c r="Q14" s="140">
        <f t="shared" si="1"/>
        <v>2694380.6656599999</v>
      </c>
    </row>
    <row r="15" spans="1:17" ht="14.4" x14ac:dyDescent="0.3">
      <c r="A15" s="116" t="s">
        <v>408</v>
      </c>
      <c r="B15" s="116" t="str">
        <f>Config!$C$3&amp;"_"&amp;Config!$C$2&amp;"_"&amp;Config!$A$37&amp;"_"&amp;Config!$A$39&amp;"_"&amp;Data!A15</f>
        <v>2023_CS_CA_EXP_D-026</v>
      </c>
      <c r="D15" s="144" t="str">
        <f t="shared" si="0"/>
        <v>Overdrachten aan de te consolideren instellingen</v>
      </c>
      <c r="E15" s="141">
        <f t="shared" si="1"/>
        <v>2084700.93306</v>
      </c>
      <c r="F15" s="142">
        <f t="shared" si="1"/>
        <v>0</v>
      </c>
      <c r="G15" s="142">
        <f t="shared" si="1"/>
        <v>0</v>
      </c>
      <c r="H15" s="142">
        <f t="shared" si="1"/>
        <v>0</v>
      </c>
      <c r="I15" s="142">
        <f t="shared" si="1"/>
        <v>0</v>
      </c>
      <c r="J15" s="142">
        <f t="shared" si="1"/>
        <v>0</v>
      </c>
      <c r="K15" s="142">
        <f t="shared" si="1"/>
        <v>0</v>
      </c>
      <c r="L15" s="142">
        <f t="shared" si="1"/>
        <v>0</v>
      </c>
      <c r="M15" s="142">
        <f t="shared" si="1"/>
        <v>0</v>
      </c>
      <c r="N15" s="142">
        <f t="shared" si="1"/>
        <v>0</v>
      </c>
      <c r="O15" s="142">
        <f t="shared" si="1"/>
        <v>0</v>
      </c>
      <c r="P15" s="143">
        <f t="shared" si="1"/>
        <v>0</v>
      </c>
      <c r="Q15" s="140">
        <f t="shared" si="1"/>
        <v>2084700.93306</v>
      </c>
    </row>
    <row r="16" spans="1:17" ht="14.4" x14ac:dyDescent="0.3">
      <c r="A16" s="116" t="s">
        <v>409</v>
      </c>
      <c r="B16" s="116" t="str">
        <f>Config!$C$3&amp;"_"&amp;Config!$C$2&amp;"_"&amp;Config!$A$37&amp;"_"&amp;Config!$A$39&amp;"_"&amp;Data!A16</f>
        <v>2023_CS_CA_EXP_D-027</v>
      </c>
      <c r="D16" s="145" t="str">
        <f t="shared" si="0"/>
        <v>Overdrachten aan de sociale zekerheid</v>
      </c>
      <c r="E16" s="141">
        <f t="shared" si="1"/>
        <v>6838603.4036699999</v>
      </c>
      <c r="F16" s="142">
        <f t="shared" si="1"/>
        <v>0</v>
      </c>
      <c r="G16" s="142">
        <f t="shared" si="1"/>
        <v>0</v>
      </c>
      <c r="H16" s="142">
        <f t="shared" si="1"/>
        <v>0</v>
      </c>
      <c r="I16" s="142">
        <f t="shared" si="1"/>
        <v>0</v>
      </c>
      <c r="J16" s="142">
        <f t="shared" si="1"/>
        <v>0</v>
      </c>
      <c r="K16" s="142">
        <f t="shared" si="1"/>
        <v>0</v>
      </c>
      <c r="L16" s="142">
        <f t="shared" si="1"/>
        <v>0</v>
      </c>
      <c r="M16" s="142">
        <f t="shared" si="1"/>
        <v>0</v>
      </c>
      <c r="N16" s="142">
        <f t="shared" si="1"/>
        <v>0</v>
      </c>
      <c r="O16" s="142">
        <f t="shared" si="1"/>
        <v>0</v>
      </c>
      <c r="P16" s="143">
        <f t="shared" si="1"/>
        <v>0</v>
      </c>
      <c r="Q16" s="140">
        <f t="shared" si="1"/>
        <v>6838603.4036699999</v>
      </c>
    </row>
    <row r="17" spans="1:17" ht="14.4" x14ac:dyDescent="0.3">
      <c r="A17" s="116" t="s">
        <v>410</v>
      </c>
      <c r="B17" s="116" t="str">
        <f>Config!$C$3&amp;"_"&amp;Config!$C$2&amp;"_"&amp;Config!$A$37&amp;"_"&amp;Config!$A$39&amp;"_"&amp;Data!A17</f>
        <v>2023_CS_CA_EXP_D-028</v>
      </c>
      <c r="D17" s="136" t="str">
        <f t="shared" si="0"/>
        <v>Overdrachten aan lokale overheden</v>
      </c>
      <c r="E17" s="141">
        <f t="shared" si="1"/>
        <v>702362.96776999999</v>
      </c>
      <c r="F17" s="142">
        <f t="shared" si="1"/>
        <v>0</v>
      </c>
      <c r="G17" s="142">
        <f t="shared" si="1"/>
        <v>0</v>
      </c>
      <c r="H17" s="142">
        <f t="shared" si="1"/>
        <v>0</v>
      </c>
      <c r="I17" s="142">
        <f t="shared" si="1"/>
        <v>0</v>
      </c>
      <c r="J17" s="142">
        <f t="shared" si="1"/>
        <v>0</v>
      </c>
      <c r="K17" s="142">
        <f t="shared" si="1"/>
        <v>0</v>
      </c>
      <c r="L17" s="142">
        <f t="shared" si="1"/>
        <v>0</v>
      </c>
      <c r="M17" s="142">
        <f t="shared" si="1"/>
        <v>0</v>
      </c>
      <c r="N17" s="142">
        <f t="shared" si="1"/>
        <v>0</v>
      </c>
      <c r="O17" s="142">
        <f t="shared" si="1"/>
        <v>0</v>
      </c>
      <c r="P17" s="143">
        <f t="shared" si="1"/>
        <v>0</v>
      </c>
      <c r="Q17" s="140">
        <f t="shared" si="1"/>
        <v>702362.96776999999</v>
      </c>
    </row>
    <row r="18" spans="1:17" ht="14.4" x14ac:dyDescent="0.3">
      <c r="A18" s="116" t="s">
        <v>411</v>
      </c>
      <c r="B18" s="116" t="str">
        <f>Config!$C$3&amp;"_"&amp;Config!$C$2&amp;"_"&amp;Config!$A$37&amp;"_"&amp;Config!$A$39&amp;"_"&amp;Data!A18</f>
        <v>2023_CS_CA_EXP_D-029</v>
      </c>
      <c r="D18" s="136" t="str">
        <f t="shared" si="0"/>
        <v>Overdrachten aan het gesubsidieerd autonoom onderwijs</v>
      </c>
      <c r="E18" s="141">
        <f t="shared" si="1"/>
        <v>30</v>
      </c>
      <c r="F18" s="142">
        <f t="shared" si="1"/>
        <v>0</v>
      </c>
      <c r="G18" s="142">
        <f t="shared" si="1"/>
        <v>0</v>
      </c>
      <c r="H18" s="142">
        <f t="shared" si="1"/>
        <v>0</v>
      </c>
      <c r="I18" s="142">
        <f t="shared" si="1"/>
        <v>0</v>
      </c>
      <c r="J18" s="142">
        <f t="shared" si="1"/>
        <v>0</v>
      </c>
      <c r="K18" s="142">
        <f t="shared" si="1"/>
        <v>0</v>
      </c>
      <c r="L18" s="142">
        <f t="shared" si="1"/>
        <v>0</v>
      </c>
      <c r="M18" s="142">
        <f t="shared" si="1"/>
        <v>0</v>
      </c>
      <c r="N18" s="142">
        <f t="shared" si="1"/>
        <v>0</v>
      </c>
      <c r="O18" s="142">
        <f t="shared" si="1"/>
        <v>0</v>
      </c>
      <c r="P18" s="143">
        <f t="shared" si="1"/>
        <v>0</v>
      </c>
      <c r="Q18" s="140">
        <f t="shared" si="1"/>
        <v>30</v>
      </c>
    </row>
    <row r="19" spans="1:17" ht="14.4" x14ac:dyDescent="0.3">
      <c r="A19" s="116" t="s">
        <v>412</v>
      </c>
      <c r="B19" s="116" t="str">
        <f>Config!$C$3&amp;"_"&amp;Config!$C$2&amp;"_"&amp;Config!$A$37&amp;"_"&amp;Config!$A$39&amp;"_"&amp;Data!A19</f>
        <v>2023_CS_CA_EXP_D-030</v>
      </c>
      <c r="D19" s="136" t="str">
        <f t="shared" si="0"/>
        <v>Overdrachten aan andere institutionele groepen</v>
      </c>
      <c r="E19" s="141">
        <f t="shared" si="1"/>
        <v>4241684.6640499998</v>
      </c>
      <c r="F19" s="142">
        <f t="shared" si="1"/>
        <v>0</v>
      </c>
      <c r="G19" s="142">
        <f t="shared" si="1"/>
        <v>0</v>
      </c>
      <c r="H19" s="142">
        <f t="shared" si="1"/>
        <v>0</v>
      </c>
      <c r="I19" s="142">
        <f t="shared" si="1"/>
        <v>0</v>
      </c>
      <c r="J19" s="142">
        <f t="shared" si="1"/>
        <v>0</v>
      </c>
      <c r="K19" s="142">
        <f t="shared" si="1"/>
        <v>0</v>
      </c>
      <c r="L19" s="142">
        <f t="shared" si="1"/>
        <v>0</v>
      </c>
      <c r="M19" s="142">
        <f t="shared" si="1"/>
        <v>0</v>
      </c>
      <c r="N19" s="142">
        <f t="shared" si="1"/>
        <v>0</v>
      </c>
      <c r="O19" s="142">
        <f t="shared" si="1"/>
        <v>0</v>
      </c>
      <c r="P19" s="143">
        <f t="shared" si="1"/>
        <v>0</v>
      </c>
      <c r="Q19" s="140">
        <f t="shared" si="1"/>
        <v>4241684.6640499998</v>
      </c>
    </row>
    <row r="20" spans="1:17" ht="14.4" x14ac:dyDescent="0.3">
      <c r="A20" s="116" t="s">
        <v>413</v>
      </c>
      <c r="B20" s="116" t="str">
        <f>Config!$C$3&amp;"_"&amp;Config!$C$2&amp;"_"&amp;Config!$A$37&amp;"_"&amp;Config!$A$39&amp;"_"&amp;Data!A20</f>
        <v>2023_CS_CA_EXP_D-031</v>
      </c>
      <c r="D20" s="136" t="str">
        <f t="shared" si="0"/>
        <v>Investeringen</v>
      </c>
      <c r="E20" s="141">
        <f t="shared" ref="E20:Q25" si="2">VLOOKUP($B20,rng_input,E$5,FALSE)</f>
        <v>33603.170980000003</v>
      </c>
      <c r="F20" s="142">
        <f t="shared" si="2"/>
        <v>0</v>
      </c>
      <c r="G20" s="142">
        <f t="shared" si="2"/>
        <v>0</v>
      </c>
      <c r="H20" s="142">
        <f t="shared" si="2"/>
        <v>0</v>
      </c>
      <c r="I20" s="142">
        <f t="shared" si="2"/>
        <v>0</v>
      </c>
      <c r="J20" s="142">
        <f t="shared" si="2"/>
        <v>0</v>
      </c>
      <c r="K20" s="142">
        <f t="shared" si="2"/>
        <v>0</v>
      </c>
      <c r="L20" s="142">
        <f t="shared" si="2"/>
        <v>0</v>
      </c>
      <c r="M20" s="142">
        <f t="shared" si="2"/>
        <v>0</v>
      </c>
      <c r="N20" s="142">
        <f t="shared" si="2"/>
        <v>0</v>
      </c>
      <c r="O20" s="142">
        <f t="shared" si="2"/>
        <v>0</v>
      </c>
      <c r="P20" s="143">
        <f t="shared" si="2"/>
        <v>0</v>
      </c>
      <c r="Q20" s="140">
        <f t="shared" si="2"/>
        <v>33603.170980000003</v>
      </c>
    </row>
    <row r="21" spans="1:17" x14ac:dyDescent="0.25">
      <c r="A21" s="116" t="s">
        <v>414</v>
      </c>
      <c r="B21" s="116" t="str">
        <f>Config!$C$3&amp;"_"&amp;Config!$C$2&amp;"_"&amp;Config!$A$37&amp;"_"&amp;Config!$A$39&amp;"_"&amp;Data!A21</f>
        <v>2023_CS_CA_EXP_D-032</v>
      </c>
      <c r="D21" s="146" t="str">
        <f t="shared" si="0"/>
        <v>Totaal buiten financiële en interne verrichtingen</v>
      </c>
      <c r="E21" s="147">
        <f t="shared" si="2"/>
        <v>20147345.72281</v>
      </c>
      <c r="F21" s="148">
        <f t="shared" si="2"/>
        <v>0</v>
      </c>
      <c r="G21" s="148">
        <f t="shared" si="2"/>
        <v>0</v>
      </c>
      <c r="H21" s="148">
        <f t="shared" si="2"/>
        <v>0</v>
      </c>
      <c r="I21" s="148">
        <f t="shared" si="2"/>
        <v>0</v>
      </c>
      <c r="J21" s="148">
        <f t="shared" si="2"/>
        <v>0</v>
      </c>
      <c r="K21" s="148">
        <f t="shared" si="2"/>
        <v>0</v>
      </c>
      <c r="L21" s="148">
        <f t="shared" si="2"/>
        <v>0</v>
      </c>
      <c r="M21" s="148">
        <f t="shared" si="2"/>
        <v>0</v>
      </c>
      <c r="N21" s="148">
        <f t="shared" si="2"/>
        <v>0</v>
      </c>
      <c r="O21" s="148">
        <f t="shared" si="2"/>
        <v>0</v>
      </c>
      <c r="P21" s="149">
        <f t="shared" si="2"/>
        <v>0</v>
      </c>
      <c r="Q21" s="150">
        <f t="shared" si="2"/>
        <v>20147345.72281</v>
      </c>
    </row>
    <row r="22" spans="1:17" ht="14.4" x14ac:dyDescent="0.3">
      <c r="A22" s="116" t="s">
        <v>415</v>
      </c>
      <c r="B22" s="116" t="str">
        <f>Config!$C$3&amp;"_"&amp;Config!$C$2&amp;"_"&amp;Config!$A$37&amp;"_"&amp;Config!$A$39&amp;"_"&amp;Data!A22</f>
        <v>2023_CS_CA_EXP_D-033</v>
      </c>
      <c r="D22" s="151" t="str">
        <f t="shared" si="0"/>
        <v>Kredietverleningen, deelnemingen en andere financiële producten</v>
      </c>
      <c r="E22" s="141">
        <f t="shared" si="2"/>
        <v>185224.16587</v>
      </c>
      <c r="F22" s="142">
        <f t="shared" si="2"/>
        <v>0</v>
      </c>
      <c r="G22" s="142">
        <f t="shared" si="2"/>
        <v>0</v>
      </c>
      <c r="H22" s="142">
        <f t="shared" si="2"/>
        <v>0</v>
      </c>
      <c r="I22" s="142">
        <f t="shared" si="2"/>
        <v>0</v>
      </c>
      <c r="J22" s="142">
        <f t="shared" si="2"/>
        <v>0</v>
      </c>
      <c r="K22" s="142">
        <f t="shared" si="2"/>
        <v>0</v>
      </c>
      <c r="L22" s="142">
        <f t="shared" si="2"/>
        <v>0</v>
      </c>
      <c r="M22" s="142">
        <f t="shared" si="2"/>
        <v>0</v>
      </c>
      <c r="N22" s="142">
        <f t="shared" si="2"/>
        <v>0</v>
      </c>
      <c r="O22" s="142">
        <f t="shared" si="2"/>
        <v>0</v>
      </c>
      <c r="P22" s="143">
        <f t="shared" si="2"/>
        <v>0</v>
      </c>
      <c r="Q22" s="140">
        <f t="shared" si="2"/>
        <v>185224.16587</v>
      </c>
    </row>
    <row r="23" spans="1:17" ht="14.4" x14ac:dyDescent="0.3">
      <c r="A23" s="116" t="s">
        <v>416</v>
      </c>
      <c r="B23" s="116" t="str">
        <f>Config!$C$3&amp;"_"&amp;Config!$C$2&amp;"_"&amp;Config!$A$37&amp;"_"&amp;Config!$A$39&amp;"_"&amp;Data!A23</f>
        <v>2023_CS_CA_EXP_D-034</v>
      </c>
      <c r="D23" s="152" t="str">
        <f t="shared" si="0"/>
        <v>Financiële verrichtingen betreffende de schuld</v>
      </c>
      <c r="E23" s="141">
        <f t="shared" si="2"/>
        <v>4964.9161100000001</v>
      </c>
      <c r="F23" s="142">
        <f t="shared" si="2"/>
        <v>0</v>
      </c>
      <c r="G23" s="142">
        <f t="shared" si="2"/>
        <v>0</v>
      </c>
      <c r="H23" s="142">
        <f t="shared" si="2"/>
        <v>0</v>
      </c>
      <c r="I23" s="142">
        <f t="shared" si="2"/>
        <v>0</v>
      </c>
      <c r="J23" s="142">
        <f t="shared" si="2"/>
        <v>0</v>
      </c>
      <c r="K23" s="142">
        <f t="shared" si="2"/>
        <v>0</v>
      </c>
      <c r="L23" s="142">
        <f t="shared" si="2"/>
        <v>0</v>
      </c>
      <c r="M23" s="142">
        <f t="shared" si="2"/>
        <v>0</v>
      </c>
      <c r="N23" s="142">
        <f t="shared" si="2"/>
        <v>0</v>
      </c>
      <c r="O23" s="142">
        <f t="shared" si="2"/>
        <v>0</v>
      </c>
      <c r="P23" s="143">
        <f t="shared" si="2"/>
        <v>0</v>
      </c>
      <c r="Q23" s="140">
        <f t="shared" si="2"/>
        <v>4964.9161100000001</v>
      </c>
    </row>
    <row r="24" spans="1:17" ht="14.4" x14ac:dyDescent="0.3">
      <c r="A24" s="116" t="s">
        <v>417</v>
      </c>
      <c r="B24" s="116" t="str">
        <f>Config!$C$3&amp;"_"&amp;Config!$C$2&amp;"_"&amp;Config!$A$37&amp;"_"&amp;Config!$A$39&amp;"_"&amp;Data!A24</f>
        <v>2023_CS_CA_EXP_D-035</v>
      </c>
      <c r="D24" s="152" t="str">
        <f t="shared" si="0"/>
        <v>Interne verrichtingen</v>
      </c>
      <c r="E24" s="141">
        <f t="shared" si="2"/>
        <v>59.37115</v>
      </c>
      <c r="F24" s="142">
        <f t="shared" si="2"/>
        <v>0</v>
      </c>
      <c r="G24" s="142">
        <f t="shared" si="2"/>
        <v>0</v>
      </c>
      <c r="H24" s="142">
        <f t="shared" si="2"/>
        <v>0</v>
      </c>
      <c r="I24" s="142">
        <f t="shared" si="2"/>
        <v>0</v>
      </c>
      <c r="J24" s="142">
        <f t="shared" si="2"/>
        <v>0</v>
      </c>
      <c r="K24" s="142">
        <f t="shared" si="2"/>
        <v>0</v>
      </c>
      <c r="L24" s="142">
        <f t="shared" si="2"/>
        <v>0</v>
      </c>
      <c r="M24" s="142">
        <f t="shared" si="2"/>
        <v>0</v>
      </c>
      <c r="N24" s="142">
        <f t="shared" si="2"/>
        <v>0</v>
      </c>
      <c r="O24" s="142">
        <f t="shared" si="2"/>
        <v>0</v>
      </c>
      <c r="P24" s="143">
        <f t="shared" si="2"/>
        <v>0</v>
      </c>
      <c r="Q24" s="140">
        <f t="shared" si="2"/>
        <v>59.37115</v>
      </c>
    </row>
    <row r="25" spans="1:17" ht="13.8" thickBot="1" x14ac:dyDescent="0.3">
      <c r="A25" s="116" t="s">
        <v>418</v>
      </c>
      <c r="B25" s="116" t="str">
        <f>Config!$C$3&amp;"_"&amp;Config!$C$2&amp;"_"&amp;Config!$A$37&amp;"_"&amp;Config!$A$39&amp;"_"&amp;Data!A25</f>
        <v>2023_CS_CA_EXP_D-036</v>
      </c>
      <c r="D25" s="153" t="str">
        <f t="shared" si="0"/>
        <v>Algemeen totaal van de uitgaven</v>
      </c>
      <c r="E25" s="154">
        <f t="shared" si="2"/>
        <v>20337594.17594</v>
      </c>
      <c r="F25" s="155">
        <f t="shared" si="2"/>
        <v>0</v>
      </c>
      <c r="G25" s="155">
        <f t="shared" si="2"/>
        <v>0</v>
      </c>
      <c r="H25" s="155">
        <f t="shared" si="2"/>
        <v>0</v>
      </c>
      <c r="I25" s="155">
        <f t="shared" si="2"/>
        <v>0</v>
      </c>
      <c r="J25" s="155">
        <f t="shared" si="2"/>
        <v>0</v>
      </c>
      <c r="K25" s="155">
        <f t="shared" si="2"/>
        <v>0</v>
      </c>
      <c r="L25" s="155">
        <f t="shared" si="2"/>
        <v>0</v>
      </c>
      <c r="M25" s="155">
        <f t="shared" si="2"/>
        <v>0</v>
      </c>
      <c r="N25" s="155">
        <f t="shared" si="2"/>
        <v>0</v>
      </c>
      <c r="O25" s="155">
        <f t="shared" si="2"/>
        <v>0</v>
      </c>
      <c r="P25" s="156">
        <f t="shared" si="2"/>
        <v>0</v>
      </c>
      <c r="Q25" s="157">
        <f t="shared" si="2"/>
        <v>20337594.17594</v>
      </c>
    </row>
    <row r="26" spans="1:17" x14ac:dyDescent="0.25">
      <c r="D26" s="158" t="str">
        <f>VLOOKUP("D-037",LIST_DESCRIPTIONS,2,FALSE)</f>
        <v>Ontvangsten</v>
      </c>
      <c r="E26" s="159"/>
      <c r="F26" s="160"/>
      <c r="G26" s="160"/>
      <c r="H26" s="160"/>
      <c r="I26" s="160"/>
      <c r="J26" s="160"/>
      <c r="K26" s="160"/>
      <c r="L26" s="160"/>
      <c r="M26" s="160"/>
      <c r="N26" s="160"/>
      <c r="O26" s="160"/>
      <c r="P26" s="161"/>
      <c r="Q26" s="162"/>
    </row>
    <row r="27" spans="1:17" ht="14.4" x14ac:dyDescent="0.3">
      <c r="A27" s="116" t="s">
        <v>403</v>
      </c>
      <c r="B27" s="116" t="str">
        <f>Config!$C$3&amp;"_"&amp;Config!$C$2&amp;"_"&amp;Config!$A$37&amp;"_"&amp;Config!$A$40&amp;"_"&amp;Data!A27</f>
        <v>2023_CS_CA_REV_D-021</v>
      </c>
      <c r="D27" s="136" t="str">
        <f t="shared" ref="D27:D43" si="3">VLOOKUP(A27,LIST_DESCRIPTIONS,2,FALSE)</f>
        <v>Diversen</v>
      </c>
      <c r="E27" s="137">
        <f t="shared" ref="E27:Q36" si="4">VLOOKUP($B27,rng_input,E$5,FALSE)</f>
        <v>0</v>
      </c>
      <c r="F27" s="138">
        <f t="shared" si="4"/>
        <v>0</v>
      </c>
      <c r="G27" s="138">
        <f t="shared" si="4"/>
        <v>0</v>
      </c>
      <c r="H27" s="138">
        <f t="shared" si="4"/>
        <v>0</v>
      </c>
      <c r="I27" s="138">
        <f t="shared" si="4"/>
        <v>0</v>
      </c>
      <c r="J27" s="138">
        <f t="shared" si="4"/>
        <v>0</v>
      </c>
      <c r="K27" s="138">
        <f t="shared" si="4"/>
        <v>0</v>
      </c>
      <c r="L27" s="138">
        <f t="shared" si="4"/>
        <v>0</v>
      </c>
      <c r="M27" s="138">
        <f t="shared" si="4"/>
        <v>0</v>
      </c>
      <c r="N27" s="138">
        <f t="shared" si="4"/>
        <v>0</v>
      </c>
      <c r="O27" s="138">
        <f t="shared" si="4"/>
        <v>0</v>
      </c>
      <c r="P27" s="139">
        <f t="shared" si="4"/>
        <v>0</v>
      </c>
      <c r="Q27" s="140">
        <f t="shared" si="4"/>
        <v>0</v>
      </c>
    </row>
    <row r="28" spans="1:17" ht="14.4" x14ac:dyDescent="0.3">
      <c r="A28" s="116" t="s">
        <v>420</v>
      </c>
      <c r="B28" s="116" t="str">
        <f>Config!$C$3&amp;"_"&amp;Config!$C$2&amp;"_"&amp;Config!$A$37&amp;"_"&amp;Config!$A$40&amp;"_"&amp;Data!A28</f>
        <v>2023_CS_CA_REV_D-038</v>
      </c>
      <c r="D28" s="136" t="str">
        <f t="shared" si="3"/>
        <v>Lopende ontvangsten van goederen en diensten</v>
      </c>
      <c r="E28" s="163">
        <f t="shared" si="4"/>
        <v>0</v>
      </c>
      <c r="F28" s="164">
        <f t="shared" si="4"/>
        <v>0</v>
      </c>
      <c r="G28" s="164">
        <f t="shared" si="4"/>
        <v>0</v>
      </c>
      <c r="H28" s="164">
        <f t="shared" si="4"/>
        <v>0</v>
      </c>
      <c r="I28" s="164">
        <f t="shared" si="4"/>
        <v>0</v>
      </c>
      <c r="J28" s="164">
        <f t="shared" si="4"/>
        <v>0</v>
      </c>
      <c r="K28" s="164">
        <f t="shared" si="4"/>
        <v>0</v>
      </c>
      <c r="L28" s="164">
        <f t="shared" si="4"/>
        <v>0</v>
      </c>
      <c r="M28" s="164">
        <f t="shared" si="4"/>
        <v>0</v>
      </c>
      <c r="N28" s="164">
        <f t="shared" si="4"/>
        <v>0</v>
      </c>
      <c r="O28" s="164">
        <f t="shared" si="4"/>
        <v>0</v>
      </c>
      <c r="P28" s="165">
        <f t="shared" si="4"/>
        <v>0</v>
      </c>
      <c r="Q28" s="140">
        <f t="shared" si="4"/>
        <v>0</v>
      </c>
    </row>
    <row r="29" spans="1:17" ht="14.4" x14ac:dyDescent="0.3">
      <c r="A29" s="116" t="s">
        <v>421</v>
      </c>
      <c r="B29" s="116" t="str">
        <f>Config!$C$3&amp;"_"&amp;Config!$C$2&amp;"_"&amp;Config!$A$37&amp;"_"&amp;Config!$A$40&amp;"_"&amp;Data!A29</f>
        <v>2023_CS_CA_REV_D-039</v>
      </c>
      <c r="D29" s="136" t="str">
        <f t="shared" si="3"/>
        <v>Inkomsten uit eigendom</v>
      </c>
      <c r="E29" s="163">
        <f t="shared" si="4"/>
        <v>0</v>
      </c>
      <c r="F29" s="164">
        <f t="shared" si="4"/>
        <v>0</v>
      </c>
      <c r="G29" s="164">
        <f t="shared" si="4"/>
        <v>0</v>
      </c>
      <c r="H29" s="164">
        <f t="shared" si="4"/>
        <v>0</v>
      </c>
      <c r="I29" s="164">
        <f t="shared" si="4"/>
        <v>0</v>
      </c>
      <c r="J29" s="164">
        <f t="shared" si="4"/>
        <v>0</v>
      </c>
      <c r="K29" s="164">
        <f t="shared" si="4"/>
        <v>0</v>
      </c>
      <c r="L29" s="164">
        <f t="shared" si="4"/>
        <v>0</v>
      </c>
      <c r="M29" s="164">
        <f t="shared" si="4"/>
        <v>0</v>
      </c>
      <c r="N29" s="164">
        <f t="shared" si="4"/>
        <v>0</v>
      </c>
      <c r="O29" s="164">
        <f t="shared" si="4"/>
        <v>0</v>
      </c>
      <c r="P29" s="165">
        <f t="shared" si="4"/>
        <v>0</v>
      </c>
      <c r="Q29" s="140">
        <f t="shared" si="4"/>
        <v>0</v>
      </c>
    </row>
    <row r="30" spans="1:17" ht="14.4" x14ac:dyDescent="0.3">
      <c r="A30" s="116" t="s">
        <v>422</v>
      </c>
      <c r="B30" s="116" t="str">
        <f>Config!$C$3&amp;"_"&amp;Config!$C$2&amp;"_"&amp;Config!$A$37&amp;"_"&amp;Config!$A$40&amp;"_"&amp;Data!A30</f>
        <v>2023_CS_CA_REV_D-040</v>
      </c>
      <c r="D30" s="136" t="str">
        <f t="shared" si="3"/>
        <v>Fiscale ontvangsten</v>
      </c>
      <c r="E30" s="163">
        <f t="shared" si="4"/>
        <v>31502.780000000002</v>
      </c>
      <c r="F30" s="164">
        <f t="shared" si="4"/>
        <v>0</v>
      </c>
      <c r="G30" s="164">
        <f t="shared" si="4"/>
        <v>0</v>
      </c>
      <c r="H30" s="164">
        <f t="shared" si="4"/>
        <v>0</v>
      </c>
      <c r="I30" s="164">
        <f t="shared" si="4"/>
        <v>0</v>
      </c>
      <c r="J30" s="164">
        <f t="shared" si="4"/>
        <v>0</v>
      </c>
      <c r="K30" s="164">
        <f t="shared" si="4"/>
        <v>0</v>
      </c>
      <c r="L30" s="164">
        <f t="shared" si="4"/>
        <v>0</v>
      </c>
      <c r="M30" s="164">
        <f t="shared" si="4"/>
        <v>0</v>
      </c>
      <c r="N30" s="164">
        <f t="shared" si="4"/>
        <v>0</v>
      </c>
      <c r="O30" s="164">
        <f t="shared" si="4"/>
        <v>0</v>
      </c>
      <c r="P30" s="165">
        <f t="shared" si="4"/>
        <v>0</v>
      </c>
      <c r="Q30" s="140">
        <f t="shared" si="4"/>
        <v>3335056.9498599996</v>
      </c>
    </row>
    <row r="31" spans="1:17" ht="14.4" x14ac:dyDescent="0.3">
      <c r="A31" s="116" t="s">
        <v>423</v>
      </c>
      <c r="B31" s="116" t="str">
        <f>Config!$C$3&amp;"_"&amp;Config!$C$2&amp;"_"&amp;Config!$A$37&amp;"_"&amp;Config!$A$40&amp;"_"&amp;Data!A31</f>
        <v>2023_CS_CA_REV_D-041</v>
      </c>
      <c r="D31" s="136" t="str">
        <f t="shared" si="3"/>
        <v>Overdrachten van andere sectoren (gezinnen, bedrijven,…)</v>
      </c>
      <c r="E31" s="163">
        <f t="shared" si="4"/>
        <v>0</v>
      </c>
      <c r="F31" s="164">
        <f t="shared" si="4"/>
        <v>0</v>
      </c>
      <c r="G31" s="164">
        <f t="shared" si="4"/>
        <v>0</v>
      </c>
      <c r="H31" s="164">
        <f t="shared" si="4"/>
        <v>0</v>
      </c>
      <c r="I31" s="164">
        <f t="shared" si="4"/>
        <v>0</v>
      </c>
      <c r="J31" s="164">
        <f t="shared" si="4"/>
        <v>0</v>
      </c>
      <c r="K31" s="164">
        <f t="shared" si="4"/>
        <v>0</v>
      </c>
      <c r="L31" s="164">
        <f t="shared" si="4"/>
        <v>0</v>
      </c>
      <c r="M31" s="164">
        <f t="shared" si="4"/>
        <v>0</v>
      </c>
      <c r="N31" s="164">
        <f t="shared" si="4"/>
        <v>0</v>
      </c>
      <c r="O31" s="164">
        <f t="shared" si="4"/>
        <v>0</v>
      </c>
      <c r="P31" s="165">
        <f t="shared" si="4"/>
        <v>0</v>
      </c>
      <c r="Q31" s="140">
        <f t="shared" si="4"/>
        <v>0</v>
      </c>
    </row>
    <row r="32" spans="1:17" ht="14.4" x14ac:dyDescent="0.3">
      <c r="A32" s="116" t="s">
        <v>424</v>
      </c>
      <c r="B32" s="116" t="str">
        <f>Config!$C$3&amp;"_"&amp;Config!$C$2&amp;"_"&amp;Config!$A$37&amp;"_"&amp;Config!$A$40&amp;"_"&amp;Data!A32</f>
        <v>2023_CS_CA_REV_D-042</v>
      </c>
      <c r="D32" s="144" t="str">
        <f t="shared" si="3"/>
        <v>Overdrachten van de te consolideren instellingen</v>
      </c>
      <c r="E32" s="141">
        <f t="shared" si="4"/>
        <v>0</v>
      </c>
      <c r="F32" s="142">
        <f t="shared" si="4"/>
        <v>0</v>
      </c>
      <c r="G32" s="142">
        <f t="shared" si="4"/>
        <v>0</v>
      </c>
      <c r="H32" s="142">
        <f t="shared" si="4"/>
        <v>0</v>
      </c>
      <c r="I32" s="142">
        <f t="shared" si="4"/>
        <v>0</v>
      </c>
      <c r="J32" s="142">
        <f t="shared" si="4"/>
        <v>0</v>
      </c>
      <c r="K32" s="142">
        <f t="shared" si="4"/>
        <v>0</v>
      </c>
      <c r="L32" s="142">
        <f t="shared" si="4"/>
        <v>0</v>
      </c>
      <c r="M32" s="142">
        <f t="shared" si="4"/>
        <v>0</v>
      </c>
      <c r="N32" s="142">
        <f t="shared" si="4"/>
        <v>0</v>
      </c>
      <c r="O32" s="142">
        <f t="shared" si="4"/>
        <v>0</v>
      </c>
      <c r="P32" s="143">
        <f t="shared" si="4"/>
        <v>0</v>
      </c>
      <c r="Q32" s="140">
        <f t="shared" si="4"/>
        <v>0</v>
      </c>
    </row>
    <row r="33" spans="1:17" ht="14.4" x14ac:dyDescent="0.3">
      <c r="A33" s="116" t="s">
        <v>425</v>
      </c>
      <c r="B33" s="116" t="str">
        <f>Config!$C$3&amp;"_"&amp;Config!$C$2&amp;"_"&amp;Config!$A$37&amp;"_"&amp;Config!$A$40&amp;"_"&amp;Data!A33</f>
        <v>2023_CS_CA_REV_D-043</v>
      </c>
      <c r="D33" s="136" t="str">
        <f t="shared" si="3"/>
        <v>Overdrachten van de sociale zekerheid</v>
      </c>
      <c r="E33" s="141">
        <f t="shared" si="4"/>
        <v>0</v>
      </c>
      <c r="F33" s="142">
        <f t="shared" si="4"/>
        <v>0</v>
      </c>
      <c r="G33" s="142">
        <f t="shared" si="4"/>
        <v>0</v>
      </c>
      <c r="H33" s="142">
        <f t="shared" si="4"/>
        <v>0</v>
      </c>
      <c r="I33" s="142">
        <f t="shared" si="4"/>
        <v>0</v>
      </c>
      <c r="J33" s="142">
        <f t="shared" si="4"/>
        <v>0</v>
      </c>
      <c r="K33" s="142">
        <f t="shared" si="4"/>
        <v>0</v>
      </c>
      <c r="L33" s="142">
        <f t="shared" si="4"/>
        <v>0</v>
      </c>
      <c r="M33" s="142">
        <f t="shared" si="4"/>
        <v>0</v>
      </c>
      <c r="N33" s="142">
        <f t="shared" si="4"/>
        <v>0</v>
      </c>
      <c r="O33" s="142">
        <f t="shared" si="4"/>
        <v>0</v>
      </c>
      <c r="P33" s="143">
        <f t="shared" si="4"/>
        <v>0</v>
      </c>
      <c r="Q33" s="140">
        <f t="shared" si="4"/>
        <v>0</v>
      </c>
    </row>
    <row r="34" spans="1:17" ht="14.4" x14ac:dyDescent="0.3">
      <c r="A34" s="116" t="s">
        <v>426</v>
      </c>
      <c r="B34" s="116" t="str">
        <f>Config!$C$3&amp;"_"&amp;Config!$C$2&amp;"_"&amp;Config!$A$37&amp;"_"&amp;Config!$A$40&amp;"_"&amp;Data!A34</f>
        <v>2023_CS_CA_REV_D-044</v>
      </c>
      <c r="D34" s="152" t="str">
        <f t="shared" si="3"/>
        <v>Overdrachten van lokale overheden</v>
      </c>
      <c r="E34" s="141">
        <f t="shared" si="4"/>
        <v>0</v>
      </c>
      <c r="F34" s="142">
        <f t="shared" si="4"/>
        <v>0</v>
      </c>
      <c r="G34" s="142">
        <f t="shared" si="4"/>
        <v>0</v>
      </c>
      <c r="H34" s="142">
        <f t="shared" si="4"/>
        <v>0</v>
      </c>
      <c r="I34" s="142">
        <f t="shared" si="4"/>
        <v>0</v>
      </c>
      <c r="J34" s="142">
        <f t="shared" si="4"/>
        <v>0</v>
      </c>
      <c r="K34" s="142">
        <f t="shared" si="4"/>
        <v>0</v>
      </c>
      <c r="L34" s="142">
        <f t="shared" si="4"/>
        <v>0</v>
      </c>
      <c r="M34" s="142">
        <f t="shared" si="4"/>
        <v>0</v>
      </c>
      <c r="N34" s="142">
        <f t="shared" si="4"/>
        <v>0</v>
      </c>
      <c r="O34" s="142">
        <f t="shared" si="4"/>
        <v>0</v>
      </c>
      <c r="P34" s="143">
        <f t="shared" si="4"/>
        <v>0</v>
      </c>
      <c r="Q34" s="140">
        <f t="shared" si="4"/>
        <v>0</v>
      </c>
    </row>
    <row r="35" spans="1:17" ht="14.4" x14ac:dyDescent="0.3">
      <c r="A35" s="116" t="s">
        <v>427</v>
      </c>
      <c r="B35" s="116" t="str">
        <f>Config!$C$3&amp;"_"&amp;Config!$C$2&amp;"_"&amp;Config!$A$37&amp;"_"&amp;Config!$A$40&amp;"_"&amp;Data!A35</f>
        <v>2023_CS_CA_REV_D-045</v>
      </c>
      <c r="D35" s="152" t="str">
        <f t="shared" si="3"/>
        <v>Overdrachten van andere institutionele groepen</v>
      </c>
      <c r="E35" s="141">
        <f t="shared" si="4"/>
        <v>0</v>
      </c>
      <c r="F35" s="142">
        <f t="shared" si="4"/>
        <v>0</v>
      </c>
      <c r="G35" s="142">
        <f t="shared" si="4"/>
        <v>0</v>
      </c>
      <c r="H35" s="142">
        <f t="shared" si="4"/>
        <v>0</v>
      </c>
      <c r="I35" s="142">
        <f t="shared" si="4"/>
        <v>0</v>
      </c>
      <c r="J35" s="142">
        <f t="shared" si="4"/>
        <v>0</v>
      </c>
      <c r="K35" s="142">
        <f t="shared" si="4"/>
        <v>0</v>
      </c>
      <c r="L35" s="142">
        <f t="shared" si="4"/>
        <v>0</v>
      </c>
      <c r="M35" s="142">
        <f t="shared" si="4"/>
        <v>0</v>
      </c>
      <c r="N35" s="142">
        <f t="shared" si="4"/>
        <v>0</v>
      </c>
      <c r="O35" s="142">
        <f t="shared" si="4"/>
        <v>0</v>
      </c>
      <c r="P35" s="143">
        <f t="shared" si="4"/>
        <v>0</v>
      </c>
      <c r="Q35" s="140">
        <f t="shared" si="4"/>
        <v>0</v>
      </c>
    </row>
    <row r="36" spans="1:17" ht="14.4" x14ac:dyDescent="0.3">
      <c r="A36" s="116" t="s">
        <v>428</v>
      </c>
      <c r="B36" s="116" t="str">
        <f>Config!$C$3&amp;"_"&amp;Config!$C$2&amp;"_"&amp;Config!$A$37&amp;"_"&amp;Config!$A$40&amp;"_"&amp;Data!A36</f>
        <v>2023_CS_CA_REV_D-046</v>
      </c>
      <c r="D36" s="152" t="str">
        <f t="shared" si="3"/>
        <v>Desinvesteringen</v>
      </c>
      <c r="E36" s="141">
        <f t="shared" si="4"/>
        <v>0</v>
      </c>
      <c r="F36" s="142">
        <f t="shared" si="4"/>
        <v>0</v>
      </c>
      <c r="G36" s="142">
        <f t="shared" si="4"/>
        <v>0</v>
      </c>
      <c r="H36" s="142">
        <f t="shared" si="4"/>
        <v>0</v>
      </c>
      <c r="I36" s="142">
        <f t="shared" si="4"/>
        <v>0</v>
      </c>
      <c r="J36" s="142">
        <f t="shared" si="4"/>
        <v>0</v>
      </c>
      <c r="K36" s="142">
        <f t="shared" si="4"/>
        <v>0</v>
      </c>
      <c r="L36" s="142">
        <f t="shared" si="4"/>
        <v>0</v>
      </c>
      <c r="M36" s="142">
        <f t="shared" si="4"/>
        <v>0</v>
      </c>
      <c r="N36" s="142">
        <f t="shared" si="4"/>
        <v>0</v>
      </c>
      <c r="O36" s="142">
        <f t="shared" si="4"/>
        <v>0</v>
      </c>
      <c r="P36" s="143">
        <f t="shared" si="4"/>
        <v>0</v>
      </c>
      <c r="Q36" s="140">
        <f t="shared" si="4"/>
        <v>0</v>
      </c>
    </row>
    <row r="37" spans="1:17" x14ac:dyDescent="0.25">
      <c r="A37" s="116" t="s">
        <v>414</v>
      </c>
      <c r="B37" s="116" t="str">
        <f>Config!$C$3&amp;"_"&amp;Config!$C$2&amp;"_"&amp;Config!$A$37&amp;"_"&amp;Config!$A$40&amp;"_"&amp;Data!A37</f>
        <v>2023_CS_CA_REV_D-032</v>
      </c>
      <c r="D37" s="146" t="str">
        <f t="shared" si="3"/>
        <v>Totaal buiten financiële en interne verrichtingen</v>
      </c>
      <c r="E37" s="147">
        <f t="shared" ref="E37:Q43" si="5">VLOOKUP($B37,rng_input,E$5,FALSE)</f>
        <v>31502.780000000002</v>
      </c>
      <c r="F37" s="148">
        <f t="shared" si="5"/>
        <v>0</v>
      </c>
      <c r="G37" s="148">
        <f t="shared" si="5"/>
        <v>0</v>
      </c>
      <c r="H37" s="148">
        <f t="shared" si="5"/>
        <v>0</v>
      </c>
      <c r="I37" s="148">
        <f t="shared" si="5"/>
        <v>0</v>
      </c>
      <c r="J37" s="148">
        <f t="shared" si="5"/>
        <v>0</v>
      </c>
      <c r="K37" s="148">
        <f t="shared" si="5"/>
        <v>0</v>
      </c>
      <c r="L37" s="148">
        <f t="shared" si="5"/>
        <v>0</v>
      </c>
      <c r="M37" s="148">
        <f t="shared" si="5"/>
        <v>0</v>
      </c>
      <c r="N37" s="148">
        <f t="shared" si="5"/>
        <v>0</v>
      </c>
      <c r="O37" s="148">
        <f t="shared" si="5"/>
        <v>0</v>
      </c>
      <c r="P37" s="149">
        <f t="shared" si="5"/>
        <v>0</v>
      </c>
      <c r="Q37" s="150">
        <f t="shared" si="5"/>
        <v>3335056.9498599996</v>
      </c>
    </row>
    <row r="38" spans="1:17" ht="25.2" customHeight="1" x14ac:dyDescent="0.25">
      <c r="A38" s="116" t="s">
        <v>429</v>
      </c>
      <c r="B38" s="116" t="str">
        <f>Config!$C$3&amp;"_"&amp;Config!$C$2&amp;"_"&amp;Config!$A$37&amp;"_"&amp;Config!$A$40&amp;"_"&amp;Data!A38</f>
        <v>2023_CS_CA_REV_D-047</v>
      </c>
      <c r="D38" s="166" t="str">
        <f t="shared" si="3"/>
        <v>Kredietaflossingen, vereffeningen van deelnemingen en andere financiële producten</v>
      </c>
      <c r="E38" s="167">
        <f t="shared" si="5"/>
        <v>0</v>
      </c>
      <c r="F38" s="168">
        <f t="shared" si="5"/>
        <v>0</v>
      </c>
      <c r="G38" s="168">
        <f t="shared" si="5"/>
        <v>0</v>
      </c>
      <c r="H38" s="168">
        <f t="shared" si="5"/>
        <v>0</v>
      </c>
      <c r="I38" s="168">
        <f t="shared" si="5"/>
        <v>0</v>
      </c>
      <c r="J38" s="168">
        <f t="shared" si="5"/>
        <v>0</v>
      </c>
      <c r="K38" s="168">
        <f t="shared" si="5"/>
        <v>0</v>
      </c>
      <c r="L38" s="168">
        <f t="shared" si="5"/>
        <v>0</v>
      </c>
      <c r="M38" s="168">
        <f t="shared" si="5"/>
        <v>0</v>
      </c>
      <c r="N38" s="168">
        <f t="shared" si="5"/>
        <v>0</v>
      </c>
      <c r="O38" s="168">
        <f t="shared" si="5"/>
        <v>0</v>
      </c>
      <c r="P38" s="169">
        <f t="shared" si="5"/>
        <v>0</v>
      </c>
      <c r="Q38" s="170">
        <f t="shared" si="5"/>
        <v>0</v>
      </c>
    </row>
    <row r="39" spans="1:17" ht="14.4" x14ac:dyDescent="0.3">
      <c r="A39" s="116" t="s">
        <v>416</v>
      </c>
      <c r="B39" s="116" t="str">
        <f>Config!$C$3&amp;"_"&amp;Config!$C$2&amp;"_"&amp;Config!$A$37&amp;"_"&amp;Config!$A$40&amp;"_"&amp;Data!A39</f>
        <v>2023_CS_CA_REV_D-034</v>
      </c>
      <c r="D39" s="152" t="str">
        <f t="shared" si="3"/>
        <v>Financiële verrichtingen betreffende de schuld</v>
      </c>
      <c r="E39" s="141">
        <f t="shared" si="5"/>
        <v>0</v>
      </c>
      <c r="F39" s="142">
        <f t="shared" si="5"/>
        <v>0</v>
      </c>
      <c r="G39" s="142">
        <f t="shared" si="5"/>
        <v>0</v>
      </c>
      <c r="H39" s="142">
        <f t="shared" si="5"/>
        <v>0</v>
      </c>
      <c r="I39" s="142">
        <f t="shared" si="5"/>
        <v>0</v>
      </c>
      <c r="J39" s="142">
        <f t="shared" si="5"/>
        <v>0</v>
      </c>
      <c r="K39" s="142">
        <f t="shared" si="5"/>
        <v>0</v>
      </c>
      <c r="L39" s="142">
        <f t="shared" si="5"/>
        <v>0</v>
      </c>
      <c r="M39" s="142">
        <f t="shared" si="5"/>
        <v>0</v>
      </c>
      <c r="N39" s="142">
        <f t="shared" si="5"/>
        <v>0</v>
      </c>
      <c r="O39" s="142">
        <f t="shared" si="5"/>
        <v>0</v>
      </c>
      <c r="P39" s="143">
        <f t="shared" si="5"/>
        <v>0</v>
      </c>
      <c r="Q39" s="140">
        <f t="shared" si="5"/>
        <v>0</v>
      </c>
    </row>
    <row r="40" spans="1:17" ht="14.4" x14ac:dyDescent="0.3">
      <c r="A40" s="116" t="s">
        <v>417</v>
      </c>
      <c r="B40" s="116" t="str">
        <f>Config!$C$3&amp;"_"&amp;Config!$C$2&amp;"_"&amp;Config!$A$37&amp;"_"&amp;Config!$A$40&amp;"_"&amp;Data!A40</f>
        <v>2023_CS_CA_REV_D-035</v>
      </c>
      <c r="D40" s="152" t="str">
        <f t="shared" si="3"/>
        <v>Interne verrichtingen</v>
      </c>
      <c r="E40" s="141">
        <f t="shared" si="5"/>
        <v>0</v>
      </c>
      <c r="F40" s="142">
        <f t="shared" si="5"/>
        <v>0</v>
      </c>
      <c r="G40" s="142">
        <f t="shared" si="5"/>
        <v>0</v>
      </c>
      <c r="H40" s="142">
        <f t="shared" si="5"/>
        <v>0</v>
      </c>
      <c r="I40" s="142">
        <f t="shared" si="5"/>
        <v>0</v>
      </c>
      <c r="J40" s="142">
        <f t="shared" si="5"/>
        <v>0</v>
      </c>
      <c r="K40" s="142">
        <f t="shared" si="5"/>
        <v>0</v>
      </c>
      <c r="L40" s="142">
        <f t="shared" si="5"/>
        <v>0</v>
      </c>
      <c r="M40" s="142">
        <f t="shared" si="5"/>
        <v>0</v>
      </c>
      <c r="N40" s="142">
        <f t="shared" si="5"/>
        <v>0</v>
      </c>
      <c r="O40" s="142">
        <f t="shared" si="5"/>
        <v>0</v>
      </c>
      <c r="P40" s="143">
        <f t="shared" si="5"/>
        <v>0</v>
      </c>
      <c r="Q40" s="140">
        <f t="shared" si="5"/>
        <v>0</v>
      </c>
    </row>
    <row r="41" spans="1:17" ht="13.8" thickBot="1" x14ac:dyDescent="0.3">
      <c r="A41" s="116" t="s">
        <v>430</v>
      </c>
      <c r="B41" s="116" t="str">
        <f>Config!$C$3&amp;"_"&amp;Config!$C$2&amp;"_"&amp;Config!$A$37&amp;"_"&amp;Config!$A$40&amp;"_"&amp;Data!A41</f>
        <v>2023_CS_CA_REV_D-048</v>
      </c>
      <c r="D41" s="171" t="str">
        <f t="shared" si="3"/>
        <v>Algemeen totaal van de ontvangsten</v>
      </c>
      <c r="E41" s="154">
        <f t="shared" si="5"/>
        <v>31502.780000000002</v>
      </c>
      <c r="F41" s="155">
        <f t="shared" si="5"/>
        <v>0</v>
      </c>
      <c r="G41" s="155">
        <f t="shared" si="5"/>
        <v>0</v>
      </c>
      <c r="H41" s="155">
        <f t="shared" si="5"/>
        <v>0</v>
      </c>
      <c r="I41" s="155">
        <f t="shared" si="5"/>
        <v>0</v>
      </c>
      <c r="J41" s="155">
        <f t="shared" si="5"/>
        <v>0</v>
      </c>
      <c r="K41" s="155">
        <f t="shared" si="5"/>
        <v>0</v>
      </c>
      <c r="L41" s="155">
        <f t="shared" si="5"/>
        <v>0</v>
      </c>
      <c r="M41" s="155">
        <f t="shared" si="5"/>
        <v>0</v>
      </c>
      <c r="N41" s="155">
        <f t="shared" si="5"/>
        <v>0</v>
      </c>
      <c r="O41" s="155">
        <f t="shared" si="5"/>
        <v>0</v>
      </c>
      <c r="P41" s="156">
        <f t="shared" si="5"/>
        <v>0</v>
      </c>
      <c r="Q41" s="157">
        <f t="shared" si="5"/>
        <v>3335056.9498599996</v>
      </c>
    </row>
    <row r="42" spans="1:17" x14ac:dyDescent="0.25">
      <c r="A42" s="116" t="s">
        <v>431</v>
      </c>
      <c r="B42" s="116" t="str">
        <f>Config!$C$3&amp;"_"&amp;Config!$C$2&amp;"_"&amp;Config!$A$37&amp;"_"&amp;Config!$A$41&amp;"_"&amp;Data!A42</f>
        <v>2023_CS_CA_BAL_D-049</v>
      </c>
      <c r="D42" s="172" t="str">
        <f t="shared" si="3"/>
        <v>Saldo buiten financiële en interne verrichtingen</v>
      </c>
      <c r="E42" s="173">
        <f t="shared" si="5"/>
        <v>-20115842.942809999</v>
      </c>
      <c r="F42" s="174">
        <f t="shared" si="5"/>
        <v>0</v>
      </c>
      <c r="G42" s="174">
        <f t="shared" si="5"/>
        <v>0</v>
      </c>
      <c r="H42" s="174">
        <f t="shared" si="5"/>
        <v>0</v>
      </c>
      <c r="I42" s="174">
        <f t="shared" si="5"/>
        <v>0</v>
      </c>
      <c r="J42" s="174">
        <f t="shared" si="5"/>
        <v>0</v>
      </c>
      <c r="K42" s="174">
        <f t="shared" si="5"/>
        <v>0</v>
      </c>
      <c r="L42" s="174">
        <f t="shared" si="5"/>
        <v>0</v>
      </c>
      <c r="M42" s="174">
        <f t="shared" si="5"/>
        <v>0</v>
      </c>
      <c r="N42" s="174">
        <f t="shared" si="5"/>
        <v>0</v>
      </c>
      <c r="O42" s="174">
        <f t="shared" si="5"/>
        <v>0</v>
      </c>
      <c r="P42" s="175">
        <f t="shared" si="5"/>
        <v>0</v>
      </c>
      <c r="Q42" s="176">
        <f t="shared" si="5"/>
        <v>-16812288.772950001</v>
      </c>
    </row>
    <row r="43" spans="1:17" ht="13.8" thickBot="1" x14ac:dyDescent="0.3">
      <c r="A43" s="116" t="s">
        <v>432</v>
      </c>
      <c r="B43" s="116" t="str">
        <f>Config!$C$3&amp;"_"&amp;Config!$C$2&amp;"_"&amp;Config!$A$37&amp;"_"&amp;Config!$A$41&amp;"_"&amp;Data!A43</f>
        <v>2023_CS_CA_BAL_D-050</v>
      </c>
      <c r="D43" s="177" t="str">
        <f t="shared" si="3"/>
        <v>Saldo</v>
      </c>
      <c r="E43" s="178">
        <f t="shared" si="5"/>
        <v>-20306091.395939998</v>
      </c>
      <c r="F43" s="179">
        <f t="shared" si="5"/>
        <v>0</v>
      </c>
      <c r="G43" s="179">
        <f t="shared" si="5"/>
        <v>0</v>
      </c>
      <c r="H43" s="179">
        <f t="shared" si="5"/>
        <v>0</v>
      </c>
      <c r="I43" s="179">
        <f t="shared" si="5"/>
        <v>0</v>
      </c>
      <c r="J43" s="179">
        <f t="shared" si="5"/>
        <v>0</v>
      </c>
      <c r="K43" s="179">
        <f t="shared" si="5"/>
        <v>0</v>
      </c>
      <c r="L43" s="179">
        <f t="shared" si="5"/>
        <v>0</v>
      </c>
      <c r="M43" s="179">
        <f t="shared" si="5"/>
        <v>0</v>
      </c>
      <c r="N43" s="179">
        <f t="shared" si="5"/>
        <v>0</v>
      </c>
      <c r="O43" s="179">
        <f t="shared" si="5"/>
        <v>0</v>
      </c>
      <c r="P43" s="180">
        <f t="shared" si="5"/>
        <v>0</v>
      </c>
      <c r="Q43" s="181">
        <f t="shared" si="5"/>
        <v>-17002537.22608</v>
      </c>
    </row>
    <row r="45" spans="1:17" ht="13.8" thickBot="1" x14ac:dyDescent="0.3"/>
    <row r="46" spans="1:17" ht="15" customHeight="1" thickBot="1" x14ac:dyDescent="0.3">
      <c r="D46" s="326" t="str">
        <f>VLOOKUP("D-052",LIST_DESCRIPTIONS,2,FALSE)</f>
        <v>Instellingen van de consolidatieperimeter</v>
      </c>
      <c r="E46" s="327"/>
      <c r="F46" s="327"/>
      <c r="G46" s="327"/>
      <c r="H46" s="327"/>
      <c r="I46" s="327"/>
      <c r="J46" s="327"/>
      <c r="K46" s="327"/>
      <c r="L46" s="327"/>
      <c r="M46" s="327"/>
      <c r="N46" s="327"/>
      <c r="O46" s="327"/>
      <c r="P46" s="327"/>
      <c r="Q46" s="328"/>
    </row>
    <row r="47" spans="1:17" ht="13.2" customHeight="1" thickBot="1" x14ac:dyDescent="0.3">
      <c r="D47" s="125" t="str">
        <f>VLOOKUP("D-003",LIST_DESCRIPTIONS,2,FALSE)</f>
        <v>Omschrijving</v>
      </c>
      <c r="E47" s="126" t="str">
        <f>VLOOKUP("D-004",LIST_DESCRIPTIONS,2,FALSE)</f>
        <v>Januari</v>
      </c>
      <c r="F47" s="127" t="str">
        <f>VLOOKUP("D-005",LIST_DESCRIPTIONS,2,FALSE)</f>
        <v>Februari</v>
      </c>
      <c r="G47" s="127" t="str">
        <f>VLOOKUP("D-006",LIST_DESCRIPTIONS,2,FALSE)</f>
        <v>Maart</v>
      </c>
      <c r="H47" s="127" t="str">
        <f>VLOOKUP("D-007",LIST_DESCRIPTIONS,2,FALSE)</f>
        <v>April</v>
      </c>
      <c r="I47" s="127" t="str">
        <f>VLOOKUP("D-008",LIST_DESCRIPTIONS,2,FALSE)</f>
        <v>Mei</v>
      </c>
      <c r="J47" s="127" t="str">
        <f>VLOOKUP("D-009",LIST_DESCRIPTIONS,2,FALSE)</f>
        <v>Juni</v>
      </c>
      <c r="K47" s="127" t="str">
        <f>VLOOKUP("D-010",LIST_DESCRIPTIONS,2,FALSE)</f>
        <v>Juli</v>
      </c>
      <c r="L47" s="127" t="str">
        <f>VLOOKUP("D-011",LIST_DESCRIPTIONS,2,FALSE)</f>
        <v>Augustus</v>
      </c>
      <c r="M47" s="127" t="str">
        <f>VLOOKUP("D-012",LIST_DESCRIPTIONS,2,FALSE)</f>
        <v>September</v>
      </c>
      <c r="N47" s="127" t="str">
        <f>VLOOKUP("D-013",LIST_DESCRIPTIONS,2,FALSE)</f>
        <v>Oktober</v>
      </c>
      <c r="O47" s="127" t="str">
        <f>VLOOKUP("D-014",LIST_DESCRIPTIONS,2,FALSE)</f>
        <v>November</v>
      </c>
      <c r="P47" s="128" t="str">
        <f>VLOOKUP("D-015",LIST_DESCRIPTIONS,2,FALSE)</f>
        <v>December</v>
      </c>
      <c r="Q47" s="129" t="str">
        <f>VLOOKUP("D-051",LIST_DESCRIPTIONS,2,FALSE)</f>
        <v>Totaal</v>
      </c>
    </row>
    <row r="48" spans="1:17" x14ac:dyDescent="0.25">
      <c r="D48" s="130" t="str">
        <f>VLOOKUP("D-020",LIST_DESCRIPTIONS,2,FALSE)</f>
        <v>Uitgaven</v>
      </c>
      <c r="E48" s="131"/>
      <c r="F48" s="132"/>
      <c r="G48" s="132"/>
      <c r="H48" s="132"/>
      <c r="I48" s="132"/>
      <c r="J48" s="132"/>
      <c r="K48" s="132"/>
      <c r="L48" s="132"/>
      <c r="M48" s="132"/>
      <c r="N48" s="132"/>
      <c r="O48" s="132"/>
      <c r="P48" s="134"/>
      <c r="Q48" s="135"/>
    </row>
    <row r="49" spans="1:17" ht="14.4" x14ac:dyDescent="0.3">
      <c r="A49" s="116" t="s">
        <v>403</v>
      </c>
      <c r="B49" s="116" t="str">
        <f>Config!$C$3&amp;"_"&amp;Config!$C$2&amp;"_"&amp;Config!$A$38&amp;"_"&amp;Config!$A$39&amp;"_"&amp;Data!A49</f>
        <v>2023_CS_INS_EXP_D-021</v>
      </c>
      <c r="D49" s="136" t="str">
        <f t="shared" ref="D49:D64" si="6">VLOOKUP(A49,LIST_DESCRIPTIONS,2,FALSE)</f>
        <v>Diversen</v>
      </c>
      <c r="E49" s="137">
        <f t="shared" ref="E49:Q58" si="7">VLOOKUP($B49,rng_input,E$5,FALSE)</f>
        <v>7.0000000000000001E-3</v>
      </c>
      <c r="F49" s="138">
        <f t="shared" si="7"/>
        <v>0</v>
      </c>
      <c r="G49" s="138">
        <f t="shared" si="7"/>
        <v>0</v>
      </c>
      <c r="H49" s="138">
        <f t="shared" si="7"/>
        <v>0</v>
      </c>
      <c r="I49" s="138">
        <f t="shared" si="7"/>
        <v>0</v>
      </c>
      <c r="J49" s="138">
        <f t="shared" si="7"/>
        <v>0</v>
      </c>
      <c r="K49" s="138">
        <f t="shared" si="7"/>
        <v>0</v>
      </c>
      <c r="L49" s="138">
        <f t="shared" si="7"/>
        <v>0</v>
      </c>
      <c r="M49" s="138">
        <f t="shared" si="7"/>
        <v>0</v>
      </c>
      <c r="N49" s="138">
        <f t="shared" si="7"/>
        <v>0</v>
      </c>
      <c r="O49" s="138">
        <f t="shared" si="7"/>
        <v>0</v>
      </c>
      <c r="P49" s="139">
        <f t="shared" si="7"/>
        <v>0</v>
      </c>
      <c r="Q49" s="140">
        <f t="shared" si="7"/>
        <v>7.0000000000000001E-3</v>
      </c>
    </row>
    <row r="50" spans="1:17" ht="14.4" x14ac:dyDescent="0.3">
      <c r="A50" s="116" t="s">
        <v>404</v>
      </c>
      <c r="B50" s="116" t="str">
        <f>Config!$C$3&amp;"_"&amp;Config!$C$2&amp;"_"&amp;Config!$A$38&amp;"_"&amp;Config!$A$39&amp;"_"&amp;Data!A50</f>
        <v>2023_CS_INS_EXP_D-022</v>
      </c>
      <c r="D50" s="136" t="str">
        <f t="shared" si="6"/>
        <v>Lonen en sociale lasten</v>
      </c>
      <c r="E50" s="141">
        <f t="shared" si="7"/>
        <v>137471.71446999992</v>
      </c>
      <c r="F50" s="142">
        <f t="shared" si="7"/>
        <v>0</v>
      </c>
      <c r="G50" s="142">
        <f t="shared" si="7"/>
        <v>0</v>
      </c>
      <c r="H50" s="142">
        <f t="shared" si="7"/>
        <v>0</v>
      </c>
      <c r="I50" s="142">
        <f t="shared" si="7"/>
        <v>0</v>
      </c>
      <c r="J50" s="142">
        <f t="shared" si="7"/>
        <v>0</v>
      </c>
      <c r="K50" s="142">
        <f t="shared" si="7"/>
        <v>0</v>
      </c>
      <c r="L50" s="142">
        <f t="shared" si="7"/>
        <v>0</v>
      </c>
      <c r="M50" s="142">
        <f t="shared" si="7"/>
        <v>0</v>
      </c>
      <c r="N50" s="142">
        <f t="shared" si="7"/>
        <v>0</v>
      </c>
      <c r="O50" s="142">
        <f t="shared" si="7"/>
        <v>0</v>
      </c>
      <c r="P50" s="143">
        <f t="shared" si="7"/>
        <v>0</v>
      </c>
      <c r="Q50" s="140">
        <f t="shared" si="7"/>
        <v>137471.71446999992</v>
      </c>
    </row>
    <row r="51" spans="1:17" ht="14.4" x14ac:dyDescent="0.3">
      <c r="A51" s="116" t="s">
        <v>405</v>
      </c>
      <c r="B51" s="116" t="str">
        <f>Config!$C$3&amp;"_"&amp;Config!$C$2&amp;"_"&amp;Config!$A$38&amp;"_"&amp;Config!$A$39&amp;"_"&amp;Data!A51</f>
        <v>2023_CS_INS_EXP_D-023</v>
      </c>
      <c r="D51" s="136" t="str">
        <f t="shared" si="6"/>
        <v>Lopende uitgaven  voor goederen en diensten</v>
      </c>
      <c r="E51" s="141">
        <f t="shared" si="7"/>
        <v>110309.2653833334</v>
      </c>
      <c r="F51" s="142">
        <f t="shared" si="7"/>
        <v>0</v>
      </c>
      <c r="G51" s="142">
        <f t="shared" si="7"/>
        <v>0</v>
      </c>
      <c r="H51" s="142">
        <f t="shared" si="7"/>
        <v>0</v>
      </c>
      <c r="I51" s="142">
        <f t="shared" si="7"/>
        <v>0</v>
      </c>
      <c r="J51" s="142">
        <f t="shared" si="7"/>
        <v>0</v>
      </c>
      <c r="K51" s="142">
        <f t="shared" si="7"/>
        <v>0</v>
      </c>
      <c r="L51" s="142">
        <f t="shared" si="7"/>
        <v>0</v>
      </c>
      <c r="M51" s="142">
        <f t="shared" si="7"/>
        <v>0</v>
      </c>
      <c r="N51" s="142">
        <f t="shared" si="7"/>
        <v>0</v>
      </c>
      <c r="O51" s="142">
        <f t="shared" si="7"/>
        <v>0</v>
      </c>
      <c r="P51" s="143">
        <f t="shared" si="7"/>
        <v>0</v>
      </c>
      <c r="Q51" s="140">
        <f t="shared" si="7"/>
        <v>110309.2653833334</v>
      </c>
    </row>
    <row r="52" spans="1:17" ht="14.4" x14ac:dyDescent="0.3">
      <c r="A52" s="116" t="s">
        <v>406</v>
      </c>
      <c r="B52" s="116" t="str">
        <f>Config!$C$3&amp;"_"&amp;Config!$C$2&amp;"_"&amp;Config!$A$38&amp;"_"&amp;Config!$A$39&amp;"_"&amp;Data!A52</f>
        <v>2023_CS_INS_EXP_D-024</v>
      </c>
      <c r="D52" s="136" t="str">
        <f t="shared" si="6"/>
        <v>Interestlasten</v>
      </c>
      <c r="E52" s="141">
        <f t="shared" si="7"/>
        <v>7875.8214900000012</v>
      </c>
      <c r="F52" s="142">
        <f t="shared" si="7"/>
        <v>0</v>
      </c>
      <c r="G52" s="142">
        <f t="shared" si="7"/>
        <v>0</v>
      </c>
      <c r="H52" s="142">
        <f t="shared" si="7"/>
        <v>0</v>
      </c>
      <c r="I52" s="142">
        <f t="shared" si="7"/>
        <v>0</v>
      </c>
      <c r="J52" s="142">
        <f t="shared" si="7"/>
        <v>0</v>
      </c>
      <c r="K52" s="142">
        <f t="shared" si="7"/>
        <v>0</v>
      </c>
      <c r="L52" s="142">
        <f t="shared" si="7"/>
        <v>0</v>
      </c>
      <c r="M52" s="142">
        <f t="shared" si="7"/>
        <v>0</v>
      </c>
      <c r="N52" s="142">
        <f t="shared" si="7"/>
        <v>0</v>
      </c>
      <c r="O52" s="142">
        <f t="shared" si="7"/>
        <v>0</v>
      </c>
      <c r="P52" s="143">
        <f t="shared" si="7"/>
        <v>0</v>
      </c>
      <c r="Q52" s="140">
        <f t="shared" si="7"/>
        <v>7875.8214900000012</v>
      </c>
    </row>
    <row r="53" spans="1:17" ht="14.4" x14ac:dyDescent="0.3">
      <c r="A53" s="116" t="s">
        <v>407</v>
      </c>
      <c r="B53" s="116" t="str">
        <f>Config!$C$3&amp;"_"&amp;Config!$C$2&amp;"_"&amp;Config!$A$38&amp;"_"&amp;Config!$A$39&amp;"_"&amp;Data!A53</f>
        <v>2023_CS_INS_EXP_D-025</v>
      </c>
      <c r="D53" s="136" t="str">
        <f t="shared" si="6"/>
        <v>Overdrachten aan andere sectoren (gezinnen, bedrijven,…)</v>
      </c>
      <c r="E53" s="141">
        <f t="shared" si="7"/>
        <v>23396.336136666665</v>
      </c>
      <c r="F53" s="142">
        <f t="shared" si="7"/>
        <v>0</v>
      </c>
      <c r="G53" s="142">
        <f t="shared" si="7"/>
        <v>0</v>
      </c>
      <c r="H53" s="142">
        <f t="shared" si="7"/>
        <v>0</v>
      </c>
      <c r="I53" s="142">
        <f t="shared" si="7"/>
        <v>0</v>
      </c>
      <c r="J53" s="142">
        <f t="shared" si="7"/>
        <v>0</v>
      </c>
      <c r="K53" s="142">
        <f t="shared" si="7"/>
        <v>0</v>
      </c>
      <c r="L53" s="142">
        <f t="shared" si="7"/>
        <v>0</v>
      </c>
      <c r="M53" s="142">
        <f t="shared" si="7"/>
        <v>0</v>
      </c>
      <c r="N53" s="142">
        <f t="shared" si="7"/>
        <v>0</v>
      </c>
      <c r="O53" s="142">
        <f t="shared" si="7"/>
        <v>0</v>
      </c>
      <c r="P53" s="143">
        <f t="shared" si="7"/>
        <v>0</v>
      </c>
      <c r="Q53" s="140">
        <f t="shared" si="7"/>
        <v>23396.336136666665</v>
      </c>
    </row>
    <row r="54" spans="1:17" ht="14.4" x14ac:dyDescent="0.3">
      <c r="A54" s="116" t="s">
        <v>435</v>
      </c>
      <c r="B54" s="116" t="str">
        <f>Config!$C$3&amp;"_"&amp;Config!$C$2&amp;"_"&amp;Config!$A$38&amp;"_"&amp;Config!$A$39&amp;"_"&amp;Data!A54</f>
        <v>2023_CS_INS_EXP_D-053</v>
      </c>
      <c r="D54" s="136" t="str">
        <f t="shared" si="6"/>
        <v>Overdrachten binnen de institutionele groep</v>
      </c>
      <c r="E54" s="141">
        <f t="shared" si="7"/>
        <v>1250.1768333333332</v>
      </c>
      <c r="F54" s="142">
        <f t="shared" si="7"/>
        <v>0</v>
      </c>
      <c r="G54" s="142">
        <f t="shared" si="7"/>
        <v>0</v>
      </c>
      <c r="H54" s="142">
        <f t="shared" si="7"/>
        <v>0</v>
      </c>
      <c r="I54" s="142">
        <f t="shared" si="7"/>
        <v>0</v>
      </c>
      <c r="J54" s="142">
        <f t="shared" si="7"/>
        <v>0</v>
      </c>
      <c r="K54" s="142">
        <f t="shared" si="7"/>
        <v>0</v>
      </c>
      <c r="L54" s="142">
        <f t="shared" si="7"/>
        <v>0</v>
      </c>
      <c r="M54" s="142">
        <f t="shared" si="7"/>
        <v>0</v>
      </c>
      <c r="N54" s="142">
        <f t="shared" si="7"/>
        <v>0</v>
      </c>
      <c r="O54" s="142">
        <f t="shared" si="7"/>
        <v>0</v>
      </c>
      <c r="P54" s="143">
        <f t="shared" si="7"/>
        <v>0</v>
      </c>
      <c r="Q54" s="140">
        <f t="shared" si="7"/>
        <v>1250.1768333333332</v>
      </c>
    </row>
    <row r="55" spans="1:17" ht="14.4" x14ac:dyDescent="0.3">
      <c r="A55" s="116" t="s">
        <v>409</v>
      </c>
      <c r="B55" s="116" t="str">
        <f>Config!$C$3&amp;"_"&amp;Config!$C$2&amp;"_"&amp;Config!$A$38&amp;"_"&amp;Config!$A$39&amp;"_"&amp;Data!A55</f>
        <v>2023_CS_INS_EXP_D-027</v>
      </c>
      <c r="D55" s="145" t="str">
        <f t="shared" si="6"/>
        <v>Overdrachten aan de sociale zekerheid</v>
      </c>
      <c r="E55" s="141">
        <f t="shared" si="7"/>
        <v>0</v>
      </c>
      <c r="F55" s="142">
        <f t="shared" si="7"/>
        <v>0</v>
      </c>
      <c r="G55" s="142">
        <f t="shared" si="7"/>
        <v>0</v>
      </c>
      <c r="H55" s="142">
        <f t="shared" si="7"/>
        <v>0</v>
      </c>
      <c r="I55" s="142">
        <f t="shared" si="7"/>
        <v>0</v>
      </c>
      <c r="J55" s="142">
        <f t="shared" si="7"/>
        <v>0</v>
      </c>
      <c r="K55" s="142">
        <f t="shared" si="7"/>
        <v>0</v>
      </c>
      <c r="L55" s="142">
        <f t="shared" si="7"/>
        <v>0</v>
      </c>
      <c r="M55" s="142">
        <f t="shared" si="7"/>
        <v>0</v>
      </c>
      <c r="N55" s="142">
        <f t="shared" si="7"/>
        <v>0</v>
      </c>
      <c r="O55" s="142">
        <f t="shared" si="7"/>
        <v>0</v>
      </c>
      <c r="P55" s="143">
        <f t="shared" si="7"/>
        <v>0</v>
      </c>
      <c r="Q55" s="140">
        <f t="shared" si="7"/>
        <v>0</v>
      </c>
    </row>
    <row r="56" spans="1:17" ht="14.4" x14ac:dyDescent="0.3">
      <c r="A56" s="116" t="s">
        <v>410</v>
      </c>
      <c r="B56" s="116" t="str">
        <f>Config!$C$3&amp;"_"&amp;Config!$C$2&amp;"_"&amp;Config!$A$38&amp;"_"&amp;Config!$A$39&amp;"_"&amp;Data!A56</f>
        <v>2023_CS_INS_EXP_D-028</v>
      </c>
      <c r="D56" s="136" t="str">
        <f t="shared" si="6"/>
        <v>Overdrachten aan lokale overheden</v>
      </c>
      <c r="E56" s="141">
        <f t="shared" si="7"/>
        <v>772.92499999999995</v>
      </c>
      <c r="F56" s="142">
        <f t="shared" si="7"/>
        <v>0</v>
      </c>
      <c r="G56" s="142">
        <f t="shared" si="7"/>
        <v>0</v>
      </c>
      <c r="H56" s="142">
        <f t="shared" si="7"/>
        <v>0</v>
      </c>
      <c r="I56" s="142">
        <f t="shared" si="7"/>
        <v>0</v>
      </c>
      <c r="J56" s="142">
        <f t="shared" si="7"/>
        <v>0</v>
      </c>
      <c r="K56" s="142">
        <f t="shared" si="7"/>
        <v>0</v>
      </c>
      <c r="L56" s="142">
        <f t="shared" si="7"/>
        <v>0</v>
      </c>
      <c r="M56" s="142">
        <f t="shared" si="7"/>
        <v>0</v>
      </c>
      <c r="N56" s="142">
        <f t="shared" si="7"/>
        <v>0</v>
      </c>
      <c r="O56" s="142">
        <f t="shared" si="7"/>
        <v>0</v>
      </c>
      <c r="P56" s="143">
        <f t="shared" si="7"/>
        <v>0</v>
      </c>
      <c r="Q56" s="140">
        <f t="shared" si="7"/>
        <v>772.92499999999995</v>
      </c>
    </row>
    <row r="57" spans="1:17" ht="14.4" x14ac:dyDescent="0.3">
      <c r="A57" s="116" t="s">
        <v>411</v>
      </c>
      <c r="B57" s="116" t="str">
        <f>Config!$C$3&amp;"_"&amp;Config!$C$2&amp;"_"&amp;Config!$A$38&amp;"_"&amp;Config!$A$39&amp;"_"&amp;Data!A57</f>
        <v>2023_CS_INS_EXP_D-029</v>
      </c>
      <c r="D57" s="136" t="str">
        <f t="shared" si="6"/>
        <v>Overdrachten aan het gesubsidieerd autonoom onderwijs</v>
      </c>
      <c r="E57" s="141">
        <f t="shared" si="7"/>
        <v>0</v>
      </c>
      <c r="F57" s="142">
        <f t="shared" si="7"/>
        <v>0</v>
      </c>
      <c r="G57" s="142">
        <f t="shared" si="7"/>
        <v>0</v>
      </c>
      <c r="H57" s="142">
        <f t="shared" si="7"/>
        <v>0</v>
      </c>
      <c r="I57" s="142">
        <f t="shared" si="7"/>
        <v>0</v>
      </c>
      <c r="J57" s="142">
        <f t="shared" si="7"/>
        <v>0</v>
      </c>
      <c r="K57" s="142">
        <f t="shared" si="7"/>
        <v>0</v>
      </c>
      <c r="L57" s="142">
        <f t="shared" si="7"/>
        <v>0</v>
      </c>
      <c r="M57" s="142">
        <f t="shared" si="7"/>
        <v>0</v>
      </c>
      <c r="N57" s="142">
        <f t="shared" si="7"/>
        <v>0</v>
      </c>
      <c r="O57" s="142">
        <f t="shared" si="7"/>
        <v>0</v>
      </c>
      <c r="P57" s="143">
        <f t="shared" si="7"/>
        <v>0</v>
      </c>
      <c r="Q57" s="140">
        <f t="shared" si="7"/>
        <v>0</v>
      </c>
    </row>
    <row r="58" spans="1:17" ht="14.4" x14ac:dyDescent="0.3">
      <c r="A58" s="116" t="s">
        <v>412</v>
      </c>
      <c r="B58" s="116" t="str">
        <f>Config!$C$3&amp;"_"&amp;Config!$C$2&amp;"_"&amp;Config!$A$38&amp;"_"&amp;Config!$A$39&amp;"_"&amp;Data!A58</f>
        <v>2023_CS_INS_EXP_D-030</v>
      </c>
      <c r="D58" s="136" t="str">
        <f t="shared" si="6"/>
        <v>Overdrachten aan andere institutionele groepen</v>
      </c>
      <c r="E58" s="141">
        <f t="shared" si="7"/>
        <v>4573.333333333333</v>
      </c>
      <c r="F58" s="142">
        <f t="shared" si="7"/>
        <v>0</v>
      </c>
      <c r="G58" s="142">
        <f t="shared" si="7"/>
        <v>0</v>
      </c>
      <c r="H58" s="142">
        <f t="shared" si="7"/>
        <v>0</v>
      </c>
      <c r="I58" s="142">
        <f t="shared" si="7"/>
        <v>0</v>
      </c>
      <c r="J58" s="142">
        <f t="shared" si="7"/>
        <v>0</v>
      </c>
      <c r="K58" s="142">
        <f t="shared" si="7"/>
        <v>0</v>
      </c>
      <c r="L58" s="142">
        <f t="shared" si="7"/>
        <v>0</v>
      </c>
      <c r="M58" s="142">
        <f t="shared" si="7"/>
        <v>0</v>
      </c>
      <c r="N58" s="142">
        <f t="shared" si="7"/>
        <v>0</v>
      </c>
      <c r="O58" s="142">
        <f t="shared" si="7"/>
        <v>0</v>
      </c>
      <c r="P58" s="143">
        <f t="shared" si="7"/>
        <v>0</v>
      </c>
      <c r="Q58" s="140">
        <f t="shared" si="7"/>
        <v>4573.333333333333</v>
      </c>
    </row>
    <row r="59" spans="1:17" ht="14.4" x14ac:dyDescent="0.3">
      <c r="A59" s="116" t="s">
        <v>413</v>
      </c>
      <c r="B59" s="116" t="str">
        <f>Config!$C$3&amp;"_"&amp;Config!$C$2&amp;"_"&amp;Config!$A$38&amp;"_"&amp;Config!$A$39&amp;"_"&amp;Data!A59</f>
        <v>2023_CS_INS_EXP_D-031</v>
      </c>
      <c r="D59" s="136" t="str">
        <f t="shared" si="6"/>
        <v>Investeringen</v>
      </c>
      <c r="E59" s="141">
        <f t="shared" ref="E59:Q64" si="8">VLOOKUP($B59,rng_input,E$5,FALSE)</f>
        <v>47196.462099999997</v>
      </c>
      <c r="F59" s="142">
        <f t="shared" si="8"/>
        <v>0</v>
      </c>
      <c r="G59" s="142">
        <f t="shared" si="8"/>
        <v>0</v>
      </c>
      <c r="H59" s="142">
        <f t="shared" si="8"/>
        <v>0</v>
      </c>
      <c r="I59" s="142">
        <f t="shared" si="8"/>
        <v>0</v>
      </c>
      <c r="J59" s="142">
        <f t="shared" si="8"/>
        <v>0</v>
      </c>
      <c r="K59" s="142">
        <f t="shared" si="8"/>
        <v>0</v>
      </c>
      <c r="L59" s="142">
        <f t="shared" si="8"/>
        <v>0</v>
      </c>
      <c r="M59" s="142">
        <f t="shared" si="8"/>
        <v>0</v>
      </c>
      <c r="N59" s="142">
        <f t="shared" si="8"/>
        <v>0</v>
      </c>
      <c r="O59" s="142">
        <f t="shared" si="8"/>
        <v>0</v>
      </c>
      <c r="P59" s="143">
        <f t="shared" si="8"/>
        <v>0</v>
      </c>
      <c r="Q59" s="140">
        <f t="shared" si="8"/>
        <v>47196.462099999997</v>
      </c>
    </row>
    <row r="60" spans="1:17" x14ac:dyDescent="0.25">
      <c r="A60" s="116" t="s">
        <v>414</v>
      </c>
      <c r="B60" s="116" t="str">
        <f>Config!$C$3&amp;"_"&amp;Config!$C$2&amp;"_"&amp;Config!$A$38&amp;"_"&amp;Config!$A$39&amp;"_"&amp;Data!A60</f>
        <v>2023_CS_INS_EXP_D-032</v>
      </c>
      <c r="D60" s="146" t="str">
        <f t="shared" si="6"/>
        <v>Totaal buiten financiële en interne verrichtingen</v>
      </c>
      <c r="E60" s="147">
        <f t="shared" si="8"/>
        <v>332846.04174666665</v>
      </c>
      <c r="F60" s="148">
        <f t="shared" si="8"/>
        <v>0</v>
      </c>
      <c r="G60" s="148">
        <f t="shared" si="8"/>
        <v>0</v>
      </c>
      <c r="H60" s="148">
        <f t="shared" si="8"/>
        <v>0</v>
      </c>
      <c r="I60" s="148">
        <f t="shared" si="8"/>
        <v>0</v>
      </c>
      <c r="J60" s="148">
        <f t="shared" si="8"/>
        <v>0</v>
      </c>
      <c r="K60" s="148">
        <f t="shared" si="8"/>
        <v>0</v>
      </c>
      <c r="L60" s="148">
        <f t="shared" si="8"/>
        <v>0</v>
      </c>
      <c r="M60" s="148">
        <f t="shared" si="8"/>
        <v>0</v>
      </c>
      <c r="N60" s="148">
        <f t="shared" si="8"/>
        <v>0</v>
      </c>
      <c r="O60" s="148">
        <f t="shared" si="8"/>
        <v>0</v>
      </c>
      <c r="P60" s="149">
        <f t="shared" si="8"/>
        <v>0</v>
      </c>
      <c r="Q60" s="150">
        <f t="shared" si="8"/>
        <v>332846.04174666665</v>
      </c>
    </row>
    <row r="61" spans="1:17" ht="13.05" customHeight="1" x14ac:dyDescent="0.3">
      <c r="A61" s="116" t="s">
        <v>415</v>
      </c>
      <c r="B61" s="116" t="str">
        <f>Config!$C$3&amp;"_"&amp;Config!$C$2&amp;"_"&amp;Config!$A$38&amp;"_"&amp;Config!$A$39&amp;"_"&amp;Data!A61</f>
        <v>2023_CS_INS_EXP_D-033</v>
      </c>
      <c r="D61" s="151" t="str">
        <f t="shared" si="6"/>
        <v>Kredietverleningen, deelnemingen en andere financiële producten</v>
      </c>
      <c r="E61" s="141">
        <f t="shared" si="8"/>
        <v>17935.266</v>
      </c>
      <c r="F61" s="142">
        <f t="shared" si="8"/>
        <v>0</v>
      </c>
      <c r="G61" s="142">
        <f t="shared" si="8"/>
        <v>0</v>
      </c>
      <c r="H61" s="142">
        <f t="shared" si="8"/>
        <v>0</v>
      </c>
      <c r="I61" s="142">
        <f t="shared" si="8"/>
        <v>0</v>
      </c>
      <c r="J61" s="142">
        <f t="shared" si="8"/>
        <v>0</v>
      </c>
      <c r="K61" s="142">
        <f t="shared" si="8"/>
        <v>0</v>
      </c>
      <c r="L61" s="142">
        <f t="shared" si="8"/>
        <v>0</v>
      </c>
      <c r="M61" s="142">
        <f t="shared" si="8"/>
        <v>0</v>
      </c>
      <c r="N61" s="142">
        <f t="shared" si="8"/>
        <v>0</v>
      </c>
      <c r="O61" s="142">
        <f t="shared" si="8"/>
        <v>0</v>
      </c>
      <c r="P61" s="143">
        <f t="shared" si="8"/>
        <v>0</v>
      </c>
      <c r="Q61" s="140">
        <f t="shared" si="8"/>
        <v>17935.266</v>
      </c>
    </row>
    <row r="62" spans="1:17" ht="13.05" customHeight="1" x14ac:dyDescent="0.3">
      <c r="A62" s="116" t="s">
        <v>416</v>
      </c>
      <c r="B62" s="116" t="str">
        <f>Config!$C$3&amp;"_"&amp;Config!$C$2&amp;"_"&amp;Config!$A$38&amp;"_"&amp;Config!$A$39&amp;"_"&amp;Data!A62</f>
        <v>2023_CS_INS_EXP_D-034</v>
      </c>
      <c r="D62" s="152" t="str">
        <f t="shared" si="6"/>
        <v>Financiële verrichtingen betreffende de schuld</v>
      </c>
      <c r="E62" s="141">
        <f t="shared" si="8"/>
        <v>33.783140000000003</v>
      </c>
      <c r="F62" s="142">
        <f t="shared" si="8"/>
        <v>0</v>
      </c>
      <c r="G62" s="142">
        <f t="shared" si="8"/>
        <v>0</v>
      </c>
      <c r="H62" s="142">
        <f t="shared" si="8"/>
        <v>0</v>
      </c>
      <c r="I62" s="142">
        <f t="shared" si="8"/>
        <v>0</v>
      </c>
      <c r="J62" s="142">
        <f t="shared" si="8"/>
        <v>0</v>
      </c>
      <c r="K62" s="142">
        <f t="shared" si="8"/>
        <v>0</v>
      </c>
      <c r="L62" s="142">
        <f t="shared" si="8"/>
        <v>0</v>
      </c>
      <c r="M62" s="142">
        <f t="shared" si="8"/>
        <v>0</v>
      </c>
      <c r="N62" s="142">
        <f t="shared" si="8"/>
        <v>0</v>
      </c>
      <c r="O62" s="142">
        <f t="shared" si="8"/>
        <v>0</v>
      </c>
      <c r="P62" s="143">
        <f t="shared" si="8"/>
        <v>0</v>
      </c>
      <c r="Q62" s="140">
        <f t="shared" si="8"/>
        <v>33.783140000000003</v>
      </c>
    </row>
    <row r="63" spans="1:17" ht="14.4" x14ac:dyDescent="0.3">
      <c r="A63" s="116" t="s">
        <v>417</v>
      </c>
      <c r="B63" s="116" t="str">
        <f>Config!$C$3&amp;"_"&amp;Config!$C$2&amp;"_"&amp;Config!$A$38&amp;"_"&amp;Config!$A$39&amp;"_"&amp;Data!A63</f>
        <v>2023_CS_INS_EXP_D-035</v>
      </c>
      <c r="D63" s="152" t="str">
        <f t="shared" si="6"/>
        <v>Interne verrichtingen</v>
      </c>
      <c r="E63" s="141">
        <f t="shared" si="8"/>
        <v>7059.0470833333338</v>
      </c>
      <c r="F63" s="142">
        <f t="shared" si="8"/>
        <v>0</v>
      </c>
      <c r="G63" s="142">
        <f t="shared" si="8"/>
        <v>0</v>
      </c>
      <c r="H63" s="142">
        <f t="shared" si="8"/>
        <v>0</v>
      </c>
      <c r="I63" s="142">
        <f t="shared" si="8"/>
        <v>0</v>
      </c>
      <c r="J63" s="142">
        <f t="shared" si="8"/>
        <v>0</v>
      </c>
      <c r="K63" s="142">
        <f t="shared" si="8"/>
        <v>0</v>
      </c>
      <c r="L63" s="142">
        <f t="shared" si="8"/>
        <v>0</v>
      </c>
      <c r="M63" s="142">
        <f t="shared" si="8"/>
        <v>0</v>
      </c>
      <c r="N63" s="142">
        <f t="shared" si="8"/>
        <v>0</v>
      </c>
      <c r="O63" s="142">
        <f t="shared" si="8"/>
        <v>0</v>
      </c>
      <c r="P63" s="143">
        <f t="shared" si="8"/>
        <v>0</v>
      </c>
      <c r="Q63" s="140">
        <f t="shared" si="8"/>
        <v>7059.0470833333338</v>
      </c>
    </row>
    <row r="64" spans="1:17" ht="13.8" thickBot="1" x14ac:dyDescent="0.3">
      <c r="A64" s="116" t="s">
        <v>418</v>
      </c>
      <c r="B64" s="116" t="str">
        <f>Config!$C$3&amp;"_"&amp;Config!$C$2&amp;"_"&amp;Config!$A$38&amp;"_"&amp;Config!$A$39&amp;"_"&amp;Data!A64</f>
        <v>2023_CS_INS_EXP_D-036</v>
      </c>
      <c r="D64" s="171" t="str">
        <f t="shared" si="6"/>
        <v>Algemeen totaal van de uitgaven</v>
      </c>
      <c r="E64" s="154">
        <f t="shared" si="8"/>
        <v>357874.13796999998</v>
      </c>
      <c r="F64" s="155">
        <f t="shared" si="8"/>
        <v>0</v>
      </c>
      <c r="G64" s="155">
        <f t="shared" si="8"/>
        <v>0</v>
      </c>
      <c r="H64" s="155">
        <f t="shared" si="8"/>
        <v>0</v>
      </c>
      <c r="I64" s="155">
        <f t="shared" si="8"/>
        <v>0</v>
      </c>
      <c r="J64" s="155">
        <f t="shared" si="8"/>
        <v>0</v>
      </c>
      <c r="K64" s="155">
        <f t="shared" si="8"/>
        <v>0</v>
      </c>
      <c r="L64" s="155">
        <f t="shared" si="8"/>
        <v>0</v>
      </c>
      <c r="M64" s="155">
        <f t="shared" si="8"/>
        <v>0</v>
      </c>
      <c r="N64" s="155">
        <f t="shared" si="8"/>
        <v>0</v>
      </c>
      <c r="O64" s="155">
        <f t="shared" si="8"/>
        <v>0</v>
      </c>
      <c r="P64" s="156">
        <f t="shared" si="8"/>
        <v>0</v>
      </c>
      <c r="Q64" s="157">
        <f t="shared" si="8"/>
        <v>357874.13796999998</v>
      </c>
    </row>
    <row r="65" spans="1:17" x14ac:dyDescent="0.25">
      <c r="D65" s="158" t="str">
        <f>VLOOKUP("D-037",LIST_DESCRIPTIONS,2,FALSE)</f>
        <v>Ontvangsten</v>
      </c>
      <c r="E65" s="159"/>
      <c r="F65" s="160"/>
      <c r="G65" s="160"/>
      <c r="H65" s="160"/>
      <c r="I65" s="160"/>
      <c r="J65" s="160"/>
      <c r="K65" s="160"/>
      <c r="L65" s="160"/>
      <c r="M65" s="160"/>
      <c r="N65" s="160"/>
      <c r="O65" s="160"/>
      <c r="P65" s="161"/>
      <c r="Q65" s="162"/>
    </row>
    <row r="66" spans="1:17" ht="14.4" x14ac:dyDescent="0.3">
      <c r="A66" s="116" t="s">
        <v>403</v>
      </c>
      <c r="B66" s="116" t="str">
        <f>Config!$C$3&amp;"_"&amp;Config!$C$2&amp;"_"&amp;Config!$A$38&amp;"_"&amp;Config!$A$40&amp;"_"&amp;Data!A66</f>
        <v>2023_CS_INS_REV_D-021</v>
      </c>
      <c r="D66" s="136" t="str">
        <f t="shared" ref="D66:D82" si="9">VLOOKUP(A66,LIST_DESCRIPTIONS,2,FALSE)</f>
        <v>Diversen</v>
      </c>
      <c r="E66" s="137">
        <f t="shared" ref="E66:Q75" si="10">VLOOKUP($B66,rng_input,E$5,FALSE)</f>
        <v>30.634369999999997</v>
      </c>
      <c r="F66" s="138">
        <f t="shared" si="10"/>
        <v>0</v>
      </c>
      <c r="G66" s="138">
        <f t="shared" si="10"/>
        <v>0</v>
      </c>
      <c r="H66" s="138">
        <f t="shared" si="10"/>
        <v>0</v>
      </c>
      <c r="I66" s="138">
        <f t="shared" si="10"/>
        <v>0</v>
      </c>
      <c r="J66" s="138">
        <f t="shared" si="10"/>
        <v>0</v>
      </c>
      <c r="K66" s="138">
        <f t="shared" si="10"/>
        <v>0</v>
      </c>
      <c r="L66" s="138">
        <f t="shared" si="10"/>
        <v>0</v>
      </c>
      <c r="M66" s="138">
        <f t="shared" si="10"/>
        <v>0</v>
      </c>
      <c r="N66" s="138">
        <f t="shared" si="10"/>
        <v>0</v>
      </c>
      <c r="O66" s="138">
        <f t="shared" si="10"/>
        <v>0</v>
      </c>
      <c r="P66" s="139">
        <f t="shared" si="10"/>
        <v>0</v>
      </c>
      <c r="Q66" s="140">
        <f t="shared" si="10"/>
        <v>30.634369999999997</v>
      </c>
    </row>
    <row r="67" spans="1:17" ht="14.4" x14ac:dyDescent="0.3">
      <c r="A67" s="116" t="s">
        <v>420</v>
      </c>
      <c r="B67" s="116" t="str">
        <f>Config!$C$3&amp;"_"&amp;Config!$C$2&amp;"_"&amp;Config!$A$38&amp;"_"&amp;Config!$A$40&amp;"_"&amp;Data!A67</f>
        <v>2023_CS_INS_REV_D-038</v>
      </c>
      <c r="D67" s="136" t="str">
        <f t="shared" si="9"/>
        <v>Lopende ontvangsten van goederen en diensten</v>
      </c>
      <c r="E67" s="163">
        <f t="shared" si="10"/>
        <v>126977.59494000001</v>
      </c>
      <c r="F67" s="164">
        <f t="shared" si="10"/>
        <v>0</v>
      </c>
      <c r="G67" s="164">
        <f t="shared" si="10"/>
        <v>0</v>
      </c>
      <c r="H67" s="164">
        <f t="shared" si="10"/>
        <v>0</v>
      </c>
      <c r="I67" s="164">
        <f t="shared" si="10"/>
        <v>0</v>
      </c>
      <c r="J67" s="164">
        <f t="shared" si="10"/>
        <v>0</v>
      </c>
      <c r="K67" s="164">
        <f t="shared" si="10"/>
        <v>0</v>
      </c>
      <c r="L67" s="164">
        <f t="shared" si="10"/>
        <v>0</v>
      </c>
      <c r="M67" s="164">
        <f t="shared" si="10"/>
        <v>0</v>
      </c>
      <c r="N67" s="164">
        <f t="shared" si="10"/>
        <v>0</v>
      </c>
      <c r="O67" s="164">
        <f t="shared" si="10"/>
        <v>0</v>
      </c>
      <c r="P67" s="165">
        <f t="shared" si="10"/>
        <v>0</v>
      </c>
      <c r="Q67" s="140">
        <f t="shared" si="10"/>
        <v>126977.59494000001</v>
      </c>
    </row>
    <row r="68" spans="1:17" ht="14.4" x14ac:dyDescent="0.3">
      <c r="A68" s="116" t="s">
        <v>421</v>
      </c>
      <c r="B68" s="116" t="str">
        <f>Config!$C$3&amp;"_"&amp;Config!$C$2&amp;"_"&amp;Config!$A$38&amp;"_"&amp;Config!$A$40&amp;"_"&amp;Data!A68</f>
        <v>2023_CS_INS_REV_D-039</v>
      </c>
      <c r="D68" s="136" t="str">
        <f t="shared" si="9"/>
        <v>Inkomsten uit eigendom</v>
      </c>
      <c r="E68" s="163">
        <f t="shared" si="10"/>
        <v>10296.124349999998</v>
      </c>
      <c r="F68" s="164">
        <f t="shared" si="10"/>
        <v>0</v>
      </c>
      <c r="G68" s="164">
        <f t="shared" si="10"/>
        <v>0</v>
      </c>
      <c r="H68" s="164">
        <f t="shared" si="10"/>
        <v>0</v>
      </c>
      <c r="I68" s="164">
        <f t="shared" si="10"/>
        <v>0</v>
      </c>
      <c r="J68" s="164">
        <f t="shared" si="10"/>
        <v>0</v>
      </c>
      <c r="K68" s="164">
        <f t="shared" si="10"/>
        <v>0</v>
      </c>
      <c r="L68" s="164">
        <f t="shared" si="10"/>
        <v>0</v>
      </c>
      <c r="M68" s="164">
        <f t="shared" si="10"/>
        <v>0</v>
      </c>
      <c r="N68" s="164">
        <f t="shared" si="10"/>
        <v>0</v>
      </c>
      <c r="O68" s="164">
        <f t="shared" si="10"/>
        <v>0</v>
      </c>
      <c r="P68" s="165">
        <f t="shared" si="10"/>
        <v>0</v>
      </c>
      <c r="Q68" s="140">
        <f t="shared" si="10"/>
        <v>10296.124349999998</v>
      </c>
    </row>
    <row r="69" spans="1:17" ht="14.4" x14ac:dyDescent="0.3">
      <c r="A69" s="116" t="s">
        <v>422</v>
      </c>
      <c r="B69" s="116" t="str">
        <f>Config!$C$3&amp;"_"&amp;Config!$C$2&amp;"_"&amp;Config!$A$38&amp;"_"&amp;Config!$A$40&amp;"_"&amp;Data!A69</f>
        <v>2023_CS_INS_REV_D-040</v>
      </c>
      <c r="D69" s="136" t="str">
        <f t="shared" si="9"/>
        <v>Fiscale ontvangsten</v>
      </c>
      <c r="E69" s="163">
        <f t="shared" si="10"/>
        <v>105913.09580333333</v>
      </c>
      <c r="F69" s="164">
        <f t="shared" si="10"/>
        <v>0</v>
      </c>
      <c r="G69" s="164">
        <f t="shared" si="10"/>
        <v>0</v>
      </c>
      <c r="H69" s="164">
        <f t="shared" si="10"/>
        <v>0</v>
      </c>
      <c r="I69" s="164">
        <f t="shared" si="10"/>
        <v>0</v>
      </c>
      <c r="J69" s="164">
        <f t="shared" si="10"/>
        <v>0</v>
      </c>
      <c r="K69" s="164">
        <f t="shared" si="10"/>
        <v>0</v>
      </c>
      <c r="L69" s="164">
        <f t="shared" si="10"/>
        <v>0</v>
      </c>
      <c r="M69" s="164">
        <f t="shared" si="10"/>
        <v>0</v>
      </c>
      <c r="N69" s="164">
        <f t="shared" si="10"/>
        <v>0</v>
      </c>
      <c r="O69" s="164">
        <f t="shared" si="10"/>
        <v>0</v>
      </c>
      <c r="P69" s="165">
        <f t="shared" si="10"/>
        <v>0</v>
      </c>
      <c r="Q69" s="140">
        <f t="shared" si="10"/>
        <v>105913.09580333333</v>
      </c>
    </row>
    <row r="70" spans="1:17" ht="14.4" x14ac:dyDescent="0.3">
      <c r="A70" s="116" t="s">
        <v>423</v>
      </c>
      <c r="B70" s="116" t="str">
        <f>Config!$C$3&amp;"_"&amp;Config!$C$2&amp;"_"&amp;Config!$A$38&amp;"_"&amp;Config!$A$40&amp;"_"&amp;Data!A70</f>
        <v>2023_CS_INS_REV_D-041</v>
      </c>
      <c r="D70" s="136" t="str">
        <f t="shared" si="9"/>
        <v>Overdrachten van andere sectoren (gezinnen, bedrijven,…)</v>
      </c>
      <c r="E70" s="163">
        <f t="shared" si="10"/>
        <v>2941.9979399999997</v>
      </c>
      <c r="F70" s="164">
        <f t="shared" si="10"/>
        <v>0</v>
      </c>
      <c r="G70" s="164">
        <f t="shared" si="10"/>
        <v>0</v>
      </c>
      <c r="H70" s="164">
        <f t="shared" si="10"/>
        <v>0</v>
      </c>
      <c r="I70" s="164">
        <f t="shared" si="10"/>
        <v>0</v>
      </c>
      <c r="J70" s="164">
        <f t="shared" si="10"/>
        <v>0</v>
      </c>
      <c r="K70" s="164">
        <f t="shared" si="10"/>
        <v>0</v>
      </c>
      <c r="L70" s="164">
        <f t="shared" si="10"/>
        <v>0</v>
      </c>
      <c r="M70" s="164">
        <f t="shared" si="10"/>
        <v>0</v>
      </c>
      <c r="N70" s="164">
        <f t="shared" si="10"/>
        <v>0</v>
      </c>
      <c r="O70" s="164">
        <f t="shared" si="10"/>
        <v>0</v>
      </c>
      <c r="P70" s="165">
        <f t="shared" si="10"/>
        <v>0</v>
      </c>
      <c r="Q70" s="140">
        <f t="shared" si="10"/>
        <v>2941.9979399999997</v>
      </c>
    </row>
    <row r="71" spans="1:17" ht="14.4" x14ac:dyDescent="0.3">
      <c r="A71" s="116" t="s">
        <v>435</v>
      </c>
      <c r="B71" s="116" t="str">
        <f>Config!$C$3&amp;"_"&amp;Config!$C$2&amp;"_"&amp;Config!$A$38&amp;"_"&amp;Config!$A$40&amp;"_"&amp;Data!A71</f>
        <v>2023_CS_INS_REV_D-053</v>
      </c>
      <c r="D71" s="136" t="str">
        <f t="shared" si="9"/>
        <v>Overdrachten binnen de institutionele groep</v>
      </c>
      <c r="E71" s="141">
        <f t="shared" si="10"/>
        <v>285786.23919694434</v>
      </c>
      <c r="F71" s="142">
        <f t="shared" si="10"/>
        <v>0</v>
      </c>
      <c r="G71" s="142">
        <f t="shared" si="10"/>
        <v>0</v>
      </c>
      <c r="H71" s="142">
        <f t="shared" si="10"/>
        <v>0</v>
      </c>
      <c r="I71" s="142">
        <f t="shared" si="10"/>
        <v>0</v>
      </c>
      <c r="J71" s="142">
        <f t="shared" si="10"/>
        <v>0</v>
      </c>
      <c r="K71" s="142">
        <f t="shared" si="10"/>
        <v>0</v>
      </c>
      <c r="L71" s="142">
        <f t="shared" si="10"/>
        <v>0</v>
      </c>
      <c r="M71" s="142">
        <f t="shared" si="10"/>
        <v>0</v>
      </c>
      <c r="N71" s="142">
        <f t="shared" si="10"/>
        <v>0</v>
      </c>
      <c r="O71" s="142">
        <f t="shared" si="10"/>
        <v>0</v>
      </c>
      <c r="P71" s="143">
        <f t="shared" si="10"/>
        <v>0</v>
      </c>
      <c r="Q71" s="140">
        <f t="shared" si="10"/>
        <v>285786.23919694434</v>
      </c>
    </row>
    <row r="72" spans="1:17" ht="14.4" x14ac:dyDescent="0.3">
      <c r="A72" s="116" t="s">
        <v>425</v>
      </c>
      <c r="B72" s="116" t="str">
        <f>Config!$C$3&amp;"_"&amp;Config!$C$2&amp;"_"&amp;Config!$A$38&amp;"_"&amp;Config!$A$40&amp;"_"&amp;Data!A72</f>
        <v>2023_CS_INS_REV_D-043</v>
      </c>
      <c r="D72" s="152" t="str">
        <f t="shared" si="9"/>
        <v>Overdrachten van de sociale zekerheid</v>
      </c>
      <c r="E72" s="141">
        <f t="shared" si="10"/>
        <v>0</v>
      </c>
      <c r="F72" s="142">
        <f t="shared" si="10"/>
        <v>0</v>
      </c>
      <c r="G72" s="142">
        <f t="shared" si="10"/>
        <v>0</v>
      </c>
      <c r="H72" s="142">
        <f t="shared" si="10"/>
        <v>0</v>
      </c>
      <c r="I72" s="142">
        <f t="shared" si="10"/>
        <v>0</v>
      </c>
      <c r="J72" s="142">
        <f t="shared" si="10"/>
        <v>0</v>
      </c>
      <c r="K72" s="142">
        <f t="shared" si="10"/>
        <v>0</v>
      </c>
      <c r="L72" s="142">
        <f t="shared" si="10"/>
        <v>0</v>
      </c>
      <c r="M72" s="142">
        <f t="shared" si="10"/>
        <v>0</v>
      </c>
      <c r="N72" s="142">
        <f t="shared" si="10"/>
        <v>0</v>
      </c>
      <c r="O72" s="142">
        <f t="shared" si="10"/>
        <v>0</v>
      </c>
      <c r="P72" s="143">
        <f t="shared" si="10"/>
        <v>0</v>
      </c>
      <c r="Q72" s="140">
        <f t="shared" si="10"/>
        <v>0</v>
      </c>
    </row>
    <row r="73" spans="1:17" ht="14.4" x14ac:dyDescent="0.3">
      <c r="A73" s="116" t="s">
        <v>426</v>
      </c>
      <c r="B73" s="116" t="str">
        <f>Config!$C$3&amp;"_"&amp;Config!$C$2&amp;"_"&amp;Config!$A$38&amp;"_"&amp;Config!$A$40&amp;"_"&amp;Data!A73</f>
        <v>2023_CS_INS_REV_D-044</v>
      </c>
      <c r="D73" s="152" t="str">
        <f t="shared" si="9"/>
        <v>Overdrachten van lokale overheden</v>
      </c>
      <c r="E73" s="141">
        <f t="shared" si="10"/>
        <v>0</v>
      </c>
      <c r="F73" s="142">
        <f t="shared" si="10"/>
        <v>0</v>
      </c>
      <c r="G73" s="142">
        <f t="shared" si="10"/>
        <v>0</v>
      </c>
      <c r="H73" s="142">
        <f t="shared" si="10"/>
        <v>0</v>
      </c>
      <c r="I73" s="142">
        <f t="shared" si="10"/>
        <v>0</v>
      </c>
      <c r="J73" s="142">
        <f t="shared" si="10"/>
        <v>0</v>
      </c>
      <c r="K73" s="142">
        <f t="shared" si="10"/>
        <v>0</v>
      </c>
      <c r="L73" s="142">
        <f t="shared" si="10"/>
        <v>0</v>
      </c>
      <c r="M73" s="142">
        <f t="shared" si="10"/>
        <v>0</v>
      </c>
      <c r="N73" s="142">
        <f t="shared" si="10"/>
        <v>0</v>
      </c>
      <c r="O73" s="142">
        <f t="shared" si="10"/>
        <v>0</v>
      </c>
      <c r="P73" s="143">
        <f t="shared" si="10"/>
        <v>0</v>
      </c>
      <c r="Q73" s="140">
        <f t="shared" si="10"/>
        <v>0</v>
      </c>
    </row>
    <row r="74" spans="1:17" ht="14.4" x14ac:dyDescent="0.3">
      <c r="A74" s="116" t="s">
        <v>427</v>
      </c>
      <c r="B74" s="116" t="str">
        <f>Config!$C$3&amp;"_"&amp;Config!$C$2&amp;"_"&amp;Config!$A$38&amp;"_"&amp;Config!$A$40&amp;"_"&amp;Data!A74</f>
        <v>2023_CS_INS_REV_D-045</v>
      </c>
      <c r="D74" s="152" t="str">
        <f t="shared" si="9"/>
        <v>Overdrachten van andere institutionele groepen</v>
      </c>
      <c r="E74" s="141">
        <f t="shared" si="10"/>
        <v>152.55146000000002</v>
      </c>
      <c r="F74" s="142">
        <f t="shared" si="10"/>
        <v>0</v>
      </c>
      <c r="G74" s="142">
        <f t="shared" si="10"/>
        <v>0</v>
      </c>
      <c r="H74" s="142">
        <f t="shared" si="10"/>
        <v>0</v>
      </c>
      <c r="I74" s="142">
        <f t="shared" si="10"/>
        <v>0</v>
      </c>
      <c r="J74" s="142">
        <f t="shared" si="10"/>
        <v>0</v>
      </c>
      <c r="K74" s="142">
        <f t="shared" si="10"/>
        <v>0</v>
      </c>
      <c r="L74" s="142">
        <f t="shared" si="10"/>
        <v>0</v>
      </c>
      <c r="M74" s="142">
        <f t="shared" si="10"/>
        <v>0</v>
      </c>
      <c r="N74" s="142">
        <f t="shared" si="10"/>
        <v>0</v>
      </c>
      <c r="O74" s="142">
        <f t="shared" si="10"/>
        <v>0</v>
      </c>
      <c r="P74" s="143">
        <f t="shared" si="10"/>
        <v>0</v>
      </c>
      <c r="Q74" s="140">
        <f t="shared" si="10"/>
        <v>152.55146000000002</v>
      </c>
    </row>
    <row r="75" spans="1:17" ht="14.4" x14ac:dyDescent="0.3">
      <c r="A75" s="116" t="s">
        <v>428</v>
      </c>
      <c r="B75" s="116" t="str">
        <f>Config!$C$3&amp;"_"&amp;Config!$C$2&amp;"_"&amp;Config!$A$38&amp;"_"&amp;Config!$A$40&amp;"_"&amp;Data!A75</f>
        <v>2023_CS_INS_REV_D-046</v>
      </c>
      <c r="D75" s="152" t="str">
        <f t="shared" si="9"/>
        <v>Desinvesteringen</v>
      </c>
      <c r="E75" s="141">
        <f t="shared" si="10"/>
        <v>265.05356</v>
      </c>
      <c r="F75" s="142">
        <f t="shared" si="10"/>
        <v>0</v>
      </c>
      <c r="G75" s="142">
        <f t="shared" si="10"/>
        <v>0</v>
      </c>
      <c r="H75" s="142">
        <f t="shared" si="10"/>
        <v>0</v>
      </c>
      <c r="I75" s="142">
        <f t="shared" si="10"/>
        <v>0</v>
      </c>
      <c r="J75" s="142">
        <f t="shared" si="10"/>
        <v>0</v>
      </c>
      <c r="K75" s="142">
        <f t="shared" si="10"/>
        <v>0</v>
      </c>
      <c r="L75" s="142">
        <f t="shared" si="10"/>
        <v>0</v>
      </c>
      <c r="M75" s="142">
        <f t="shared" si="10"/>
        <v>0</v>
      </c>
      <c r="N75" s="142">
        <f t="shared" si="10"/>
        <v>0</v>
      </c>
      <c r="O75" s="142">
        <f t="shared" si="10"/>
        <v>0</v>
      </c>
      <c r="P75" s="143">
        <f t="shared" si="10"/>
        <v>0</v>
      </c>
      <c r="Q75" s="140">
        <f t="shared" si="10"/>
        <v>265.05356</v>
      </c>
    </row>
    <row r="76" spans="1:17" x14ac:dyDescent="0.25">
      <c r="A76" s="116" t="s">
        <v>414</v>
      </c>
      <c r="B76" s="116" t="str">
        <f>Config!$C$3&amp;"_"&amp;Config!$C$2&amp;"_"&amp;Config!$A$38&amp;"_"&amp;Config!$A$40&amp;"_"&amp;Data!A76</f>
        <v>2023_CS_INS_REV_D-032</v>
      </c>
      <c r="D76" s="146" t="str">
        <f t="shared" si="9"/>
        <v>Totaal buiten financiële en interne verrichtingen</v>
      </c>
      <c r="E76" s="147">
        <f t="shared" ref="E76:Q82" si="11">VLOOKUP($B76,rng_input,E$5,FALSE)</f>
        <v>532363.29162027768</v>
      </c>
      <c r="F76" s="148">
        <f t="shared" si="11"/>
        <v>0</v>
      </c>
      <c r="G76" s="148">
        <f t="shared" si="11"/>
        <v>0</v>
      </c>
      <c r="H76" s="148">
        <f t="shared" si="11"/>
        <v>0</v>
      </c>
      <c r="I76" s="148">
        <f t="shared" si="11"/>
        <v>0</v>
      </c>
      <c r="J76" s="148">
        <f t="shared" si="11"/>
        <v>0</v>
      </c>
      <c r="K76" s="148">
        <f t="shared" si="11"/>
        <v>0</v>
      </c>
      <c r="L76" s="148">
        <f t="shared" si="11"/>
        <v>0</v>
      </c>
      <c r="M76" s="148">
        <f t="shared" si="11"/>
        <v>0</v>
      </c>
      <c r="N76" s="148">
        <f t="shared" si="11"/>
        <v>0</v>
      </c>
      <c r="O76" s="148">
        <f t="shared" si="11"/>
        <v>0</v>
      </c>
      <c r="P76" s="149">
        <f t="shared" si="11"/>
        <v>0</v>
      </c>
      <c r="Q76" s="150">
        <f t="shared" si="11"/>
        <v>532363.29162027768</v>
      </c>
    </row>
    <row r="77" spans="1:17" ht="25.5" customHeight="1" x14ac:dyDescent="0.25">
      <c r="A77" s="116" t="s">
        <v>429</v>
      </c>
      <c r="B77" s="116" t="str">
        <f>Config!$C$3&amp;"_"&amp;Config!$C$2&amp;"_"&amp;Config!$A$38&amp;"_"&amp;Config!$A$40&amp;"_"&amp;Data!A77</f>
        <v>2023_CS_INS_REV_D-047</v>
      </c>
      <c r="D77" s="166" t="str">
        <f t="shared" si="9"/>
        <v>Kredietaflossingen, vereffeningen van deelnemingen en andere financiële producten</v>
      </c>
      <c r="E77" s="167">
        <f t="shared" si="11"/>
        <v>10582.927</v>
      </c>
      <c r="F77" s="168">
        <f t="shared" si="11"/>
        <v>0</v>
      </c>
      <c r="G77" s="168">
        <f t="shared" si="11"/>
        <v>0</v>
      </c>
      <c r="H77" s="168">
        <f t="shared" si="11"/>
        <v>0</v>
      </c>
      <c r="I77" s="168">
        <f t="shared" si="11"/>
        <v>0</v>
      </c>
      <c r="J77" s="168">
        <f t="shared" si="11"/>
        <v>0</v>
      </c>
      <c r="K77" s="168">
        <f t="shared" si="11"/>
        <v>0</v>
      </c>
      <c r="L77" s="168">
        <f t="shared" si="11"/>
        <v>0</v>
      </c>
      <c r="M77" s="168">
        <f t="shared" si="11"/>
        <v>0</v>
      </c>
      <c r="N77" s="168">
        <f t="shared" si="11"/>
        <v>0</v>
      </c>
      <c r="O77" s="168">
        <f t="shared" si="11"/>
        <v>0</v>
      </c>
      <c r="P77" s="169">
        <f t="shared" si="11"/>
        <v>0</v>
      </c>
      <c r="Q77" s="170">
        <f t="shared" si="11"/>
        <v>10582.927</v>
      </c>
    </row>
    <row r="78" spans="1:17" ht="14.4" x14ac:dyDescent="0.3">
      <c r="A78" s="116" t="s">
        <v>416</v>
      </c>
      <c r="B78" s="116" t="str">
        <f>Config!$C$3&amp;"_"&amp;Config!$C$2&amp;"_"&amp;Config!$A$38&amp;"_"&amp;Config!$A$40&amp;"_"&amp;Data!A78</f>
        <v>2023_CS_INS_REV_D-034</v>
      </c>
      <c r="D78" s="152" t="str">
        <f t="shared" si="9"/>
        <v>Financiële verrichtingen betreffende de schuld</v>
      </c>
      <c r="E78" s="141">
        <f t="shared" si="11"/>
        <v>0</v>
      </c>
      <c r="F78" s="142">
        <f t="shared" si="11"/>
        <v>0</v>
      </c>
      <c r="G78" s="142">
        <f t="shared" si="11"/>
        <v>0</v>
      </c>
      <c r="H78" s="142">
        <f t="shared" si="11"/>
        <v>0</v>
      </c>
      <c r="I78" s="142">
        <f t="shared" si="11"/>
        <v>0</v>
      </c>
      <c r="J78" s="142">
        <f t="shared" si="11"/>
        <v>0</v>
      </c>
      <c r="K78" s="142">
        <f t="shared" si="11"/>
        <v>0</v>
      </c>
      <c r="L78" s="142">
        <f t="shared" si="11"/>
        <v>0</v>
      </c>
      <c r="M78" s="142">
        <f t="shared" si="11"/>
        <v>0</v>
      </c>
      <c r="N78" s="142">
        <f t="shared" si="11"/>
        <v>0</v>
      </c>
      <c r="O78" s="142">
        <f t="shared" si="11"/>
        <v>0</v>
      </c>
      <c r="P78" s="143">
        <f t="shared" si="11"/>
        <v>0</v>
      </c>
      <c r="Q78" s="140">
        <f t="shared" si="11"/>
        <v>0</v>
      </c>
    </row>
    <row r="79" spans="1:17" ht="14.4" x14ac:dyDescent="0.3">
      <c r="A79" s="116" t="s">
        <v>417</v>
      </c>
      <c r="B79" s="116" t="str">
        <f>Config!$C$3&amp;"_"&amp;Config!$C$2&amp;"_"&amp;Config!$A$38&amp;"_"&amp;Config!$A$40&amp;"_"&amp;Data!A79</f>
        <v>2023_CS_INS_REV_D-035</v>
      </c>
      <c r="D79" s="152" t="str">
        <f t="shared" si="9"/>
        <v>Interne verrichtingen</v>
      </c>
      <c r="E79" s="182">
        <f t="shared" si="11"/>
        <v>7059.0470833333338</v>
      </c>
      <c r="F79" s="183">
        <f t="shared" si="11"/>
        <v>0</v>
      </c>
      <c r="G79" s="183">
        <f t="shared" si="11"/>
        <v>0</v>
      </c>
      <c r="H79" s="183">
        <f t="shared" si="11"/>
        <v>0</v>
      </c>
      <c r="I79" s="183">
        <f t="shared" si="11"/>
        <v>0</v>
      </c>
      <c r="J79" s="183">
        <f t="shared" si="11"/>
        <v>0</v>
      </c>
      <c r="K79" s="183">
        <f t="shared" si="11"/>
        <v>0</v>
      </c>
      <c r="L79" s="183">
        <f t="shared" si="11"/>
        <v>0</v>
      </c>
      <c r="M79" s="183">
        <f t="shared" si="11"/>
        <v>0</v>
      </c>
      <c r="N79" s="183">
        <f t="shared" si="11"/>
        <v>0</v>
      </c>
      <c r="O79" s="183">
        <f t="shared" si="11"/>
        <v>0</v>
      </c>
      <c r="P79" s="184">
        <f t="shared" si="11"/>
        <v>0</v>
      </c>
      <c r="Q79" s="140">
        <f t="shared" si="11"/>
        <v>7059.0470833333338</v>
      </c>
    </row>
    <row r="80" spans="1:17" ht="13.8" thickBot="1" x14ac:dyDescent="0.3">
      <c r="A80" s="116" t="s">
        <v>430</v>
      </c>
      <c r="B80" s="116" t="str">
        <f>Config!$C$3&amp;"_"&amp;Config!$C$2&amp;"_"&amp;Config!$A$38&amp;"_"&amp;Config!$A$40&amp;"_"&amp;Data!A80</f>
        <v>2023_CS_INS_REV_D-048</v>
      </c>
      <c r="D80" s="171" t="str">
        <f t="shared" si="9"/>
        <v>Algemeen totaal van de ontvangsten</v>
      </c>
      <c r="E80" s="154">
        <f t="shared" si="11"/>
        <v>550005.26570361108</v>
      </c>
      <c r="F80" s="155">
        <f t="shared" si="11"/>
        <v>0</v>
      </c>
      <c r="G80" s="155">
        <f t="shared" si="11"/>
        <v>0</v>
      </c>
      <c r="H80" s="155">
        <f t="shared" si="11"/>
        <v>0</v>
      </c>
      <c r="I80" s="155">
        <f t="shared" si="11"/>
        <v>0</v>
      </c>
      <c r="J80" s="155">
        <f t="shared" si="11"/>
        <v>0</v>
      </c>
      <c r="K80" s="155">
        <f t="shared" si="11"/>
        <v>0</v>
      </c>
      <c r="L80" s="155">
        <f t="shared" si="11"/>
        <v>0</v>
      </c>
      <c r="M80" s="155">
        <f t="shared" si="11"/>
        <v>0</v>
      </c>
      <c r="N80" s="155">
        <f t="shared" si="11"/>
        <v>0</v>
      </c>
      <c r="O80" s="155">
        <f t="shared" si="11"/>
        <v>0</v>
      </c>
      <c r="P80" s="156">
        <f t="shared" si="11"/>
        <v>0</v>
      </c>
      <c r="Q80" s="157">
        <f t="shared" si="11"/>
        <v>550005.26570361108</v>
      </c>
    </row>
    <row r="81" spans="1:17" x14ac:dyDescent="0.25">
      <c r="A81" s="116" t="s">
        <v>431</v>
      </c>
      <c r="B81" s="116" t="str">
        <f>Config!$C$3&amp;"_"&amp;Config!$C$2&amp;"_"&amp;Config!$A$38&amp;"_"&amp;Config!$A$41&amp;"_"&amp;Data!A81</f>
        <v>2023_CS_INS_BAL_D-049</v>
      </c>
      <c r="D81" s="172" t="str">
        <f t="shared" si="9"/>
        <v>Saldo buiten financiële en interne verrichtingen</v>
      </c>
      <c r="E81" s="173">
        <f t="shared" si="11"/>
        <v>199517.24987361103</v>
      </c>
      <c r="F81" s="174">
        <f t="shared" si="11"/>
        <v>0</v>
      </c>
      <c r="G81" s="174">
        <f t="shared" si="11"/>
        <v>0</v>
      </c>
      <c r="H81" s="174">
        <f t="shared" si="11"/>
        <v>0</v>
      </c>
      <c r="I81" s="174">
        <f t="shared" si="11"/>
        <v>0</v>
      </c>
      <c r="J81" s="174">
        <f t="shared" si="11"/>
        <v>0</v>
      </c>
      <c r="K81" s="174">
        <f t="shared" si="11"/>
        <v>0</v>
      </c>
      <c r="L81" s="174">
        <f t="shared" si="11"/>
        <v>0</v>
      </c>
      <c r="M81" s="174">
        <f t="shared" si="11"/>
        <v>0</v>
      </c>
      <c r="N81" s="174">
        <f t="shared" si="11"/>
        <v>0</v>
      </c>
      <c r="O81" s="174">
        <f t="shared" si="11"/>
        <v>0</v>
      </c>
      <c r="P81" s="175">
        <f t="shared" si="11"/>
        <v>0</v>
      </c>
      <c r="Q81" s="176">
        <f t="shared" si="11"/>
        <v>199517.24987361103</v>
      </c>
    </row>
    <row r="82" spans="1:17" ht="13.8" thickBot="1" x14ac:dyDescent="0.3">
      <c r="A82" s="116" t="s">
        <v>432</v>
      </c>
      <c r="B82" s="116" t="str">
        <f>Config!$C$3&amp;"_"&amp;Config!$C$2&amp;"_"&amp;Config!$A$38&amp;"_"&amp;Config!$A$41&amp;"_"&amp;Data!A82</f>
        <v>2023_CS_INS_BAL_D-050</v>
      </c>
      <c r="D82" s="177" t="str">
        <f t="shared" si="9"/>
        <v>Saldo</v>
      </c>
      <c r="E82" s="178">
        <f t="shared" si="11"/>
        <v>192131.12773361109</v>
      </c>
      <c r="F82" s="179">
        <f t="shared" si="11"/>
        <v>0</v>
      </c>
      <c r="G82" s="179">
        <f t="shared" si="11"/>
        <v>0</v>
      </c>
      <c r="H82" s="179">
        <f t="shared" si="11"/>
        <v>0</v>
      </c>
      <c r="I82" s="179">
        <f t="shared" si="11"/>
        <v>0</v>
      </c>
      <c r="J82" s="179">
        <f t="shared" si="11"/>
        <v>0</v>
      </c>
      <c r="K82" s="179">
        <f t="shared" si="11"/>
        <v>0</v>
      </c>
      <c r="L82" s="179">
        <f t="shared" si="11"/>
        <v>0</v>
      </c>
      <c r="M82" s="179">
        <f t="shared" si="11"/>
        <v>0</v>
      </c>
      <c r="N82" s="179">
        <f t="shared" si="11"/>
        <v>0</v>
      </c>
      <c r="O82" s="179">
        <f t="shared" si="11"/>
        <v>0</v>
      </c>
      <c r="P82" s="180">
        <f t="shared" si="11"/>
        <v>0</v>
      </c>
      <c r="Q82" s="181">
        <f t="shared" si="11"/>
        <v>192131.12773361109</v>
      </c>
    </row>
    <row r="84" spans="1:17" x14ac:dyDescent="0.25">
      <c r="D84" s="185"/>
    </row>
    <row r="85" spans="1:17" x14ac:dyDescent="0.25">
      <c r="D85" s="185"/>
    </row>
    <row r="86" spans="1:17" x14ac:dyDescent="0.25">
      <c r="D86" s="185"/>
    </row>
    <row r="87" spans="1:17" x14ac:dyDescent="0.25">
      <c r="D87" s="185"/>
    </row>
    <row r="89" spans="1:17" x14ac:dyDescent="0.25">
      <c r="D89" s="185"/>
    </row>
    <row r="201" spans="1:9" ht="13.8" hidden="1" thickBot="1" x14ac:dyDescent="0.3"/>
    <row r="202" spans="1:9" ht="13.8" hidden="1" thickBot="1" x14ac:dyDescent="0.3">
      <c r="D202" s="323" t="str">
        <f>VLOOKUP(CHOSEN_AUTHORITY,LIST_AUTHORITIES,2,FALSE)</f>
        <v>FEDERALE OVERHEID</v>
      </c>
      <c r="E202" s="324"/>
      <c r="F202" s="324"/>
      <c r="G202" s="324"/>
      <c r="H202" s="324"/>
      <c r="I202" s="325"/>
    </row>
    <row r="203" spans="1:9" ht="13.8" hidden="1" thickBot="1" x14ac:dyDescent="0.3">
      <c r="D203" s="186" t="str">
        <f>VLOOKUP("D-003",LIST_DESCRIPTIONS,2,FALSE)</f>
        <v>Omschrijving</v>
      </c>
      <c r="E203" s="187" t="str">
        <f>VLOOKUP("D-123",LIST_DESCRIPTIONS,2,FALSE)&amp;Config!$C$3</f>
        <v>01-03/2023</v>
      </c>
      <c r="F203" s="188" t="str">
        <f>VLOOKUP("D-124",LIST_DESCRIPTIONS,2,FALSE)&amp;Config!$C$3</f>
        <v>04-06/2023</v>
      </c>
      <c r="G203" s="188" t="str">
        <f>VLOOKUP("D-125",LIST_DESCRIPTIONS,2,FALSE)&amp;Config!$C$3</f>
        <v>07-09/2023</v>
      </c>
      <c r="H203" s="189" t="str">
        <f>VLOOKUP("D-126",LIST_DESCRIPTIONS,2,FALSE)&amp;Config!$C$3</f>
        <v>10-12/2023</v>
      </c>
      <c r="I203" s="190" t="str">
        <f>VLOOKUP("D-051",LIST_DESCRIPTIONS,2,FALSE)</f>
        <v>Totaal</v>
      </c>
    </row>
    <row r="204" spans="1:9" hidden="1" x14ac:dyDescent="0.25">
      <c r="D204" s="130" t="str">
        <f>VLOOKUP("D-020",LIST_DESCRIPTIONS,2,FALSE)</f>
        <v>Uitgaven</v>
      </c>
      <c r="E204" s="191"/>
      <c r="F204" s="133"/>
      <c r="G204" s="133"/>
      <c r="H204" s="192"/>
      <c r="I204" s="193"/>
    </row>
    <row r="205" spans="1:9" ht="14.4" hidden="1" x14ac:dyDescent="0.3">
      <c r="A205" s="116" t="s">
        <v>403</v>
      </c>
      <c r="B205" s="116" t="str">
        <f>Config!$C$3&amp;"_"&amp;Config!$C$2&amp;"_"&amp;Config!$A$39&amp;"_"&amp;A205</f>
        <v>2023_CS_EXP_D-021</v>
      </c>
      <c r="D205" s="194" t="str">
        <f t="shared" ref="D205:D217" si="12">VLOOKUP(A205,LIST_DESCRIPTIONS,2,FALSE)</f>
        <v>Diversen</v>
      </c>
      <c r="E205" s="137" t="e">
        <f t="shared" ref="E205:I217" si="13">VLOOKUP($B205,rng_input,E$5,FALSE)</f>
        <v>#N/A</v>
      </c>
      <c r="F205" s="138" t="e">
        <f t="shared" si="13"/>
        <v>#N/A</v>
      </c>
      <c r="G205" s="138" t="e">
        <f t="shared" si="13"/>
        <v>#N/A</v>
      </c>
      <c r="H205" s="139" t="e">
        <f t="shared" si="13"/>
        <v>#N/A</v>
      </c>
      <c r="I205" s="195" t="e">
        <f t="shared" si="13"/>
        <v>#N/A</v>
      </c>
    </row>
    <row r="206" spans="1:9" ht="14.4" hidden="1" x14ac:dyDescent="0.3">
      <c r="A206" s="116" t="s">
        <v>404</v>
      </c>
      <c r="B206" s="116" t="str">
        <f>Config!$C$3&amp;"_"&amp;Config!$C$2&amp;"_"&amp;Config!$A$39&amp;"_"&amp;A206</f>
        <v>2023_CS_EXP_D-022</v>
      </c>
      <c r="D206" s="194" t="str">
        <f t="shared" si="12"/>
        <v>Lonen en sociale lasten</v>
      </c>
      <c r="E206" s="141" t="e">
        <f t="shared" si="13"/>
        <v>#N/A</v>
      </c>
      <c r="F206" s="142" t="e">
        <f t="shared" si="13"/>
        <v>#N/A</v>
      </c>
      <c r="G206" s="142" t="e">
        <f t="shared" si="13"/>
        <v>#N/A</v>
      </c>
      <c r="H206" s="143" t="e">
        <f t="shared" si="13"/>
        <v>#N/A</v>
      </c>
      <c r="I206" s="195" t="e">
        <f t="shared" si="13"/>
        <v>#N/A</v>
      </c>
    </row>
    <row r="207" spans="1:9" ht="14.4" hidden="1" x14ac:dyDescent="0.3">
      <c r="A207" s="116" t="s">
        <v>405</v>
      </c>
      <c r="B207" s="116" t="str">
        <f>Config!$C$3&amp;"_"&amp;Config!$C$2&amp;"_"&amp;Config!$A$39&amp;"_"&amp;A207</f>
        <v>2023_CS_EXP_D-023</v>
      </c>
      <c r="D207" s="194" t="str">
        <f t="shared" si="12"/>
        <v>Lopende uitgaven  voor goederen en diensten</v>
      </c>
      <c r="E207" s="141" t="e">
        <f t="shared" si="13"/>
        <v>#N/A</v>
      </c>
      <c r="F207" s="142" t="e">
        <f t="shared" si="13"/>
        <v>#N/A</v>
      </c>
      <c r="G207" s="142" t="e">
        <f t="shared" si="13"/>
        <v>#N/A</v>
      </c>
      <c r="H207" s="143" t="e">
        <f t="shared" si="13"/>
        <v>#N/A</v>
      </c>
      <c r="I207" s="195" t="e">
        <f t="shared" si="13"/>
        <v>#N/A</v>
      </c>
    </row>
    <row r="208" spans="1:9" ht="14.4" hidden="1" x14ac:dyDescent="0.3">
      <c r="A208" s="116" t="s">
        <v>406</v>
      </c>
      <c r="B208" s="116" t="str">
        <f>Config!$C$3&amp;"_"&amp;Config!$C$2&amp;"_"&amp;Config!$A$39&amp;"_"&amp;A208</f>
        <v>2023_CS_EXP_D-024</v>
      </c>
      <c r="D208" s="194" t="str">
        <f t="shared" si="12"/>
        <v>Interestlasten</v>
      </c>
      <c r="E208" s="141" t="e">
        <f t="shared" si="13"/>
        <v>#N/A</v>
      </c>
      <c r="F208" s="142" t="e">
        <f t="shared" si="13"/>
        <v>#N/A</v>
      </c>
      <c r="G208" s="142" t="e">
        <f t="shared" si="13"/>
        <v>#N/A</v>
      </c>
      <c r="H208" s="143" t="e">
        <f t="shared" si="13"/>
        <v>#N/A</v>
      </c>
      <c r="I208" s="195" t="e">
        <f t="shared" si="13"/>
        <v>#N/A</v>
      </c>
    </row>
    <row r="209" spans="1:9" ht="14.4" hidden="1" x14ac:dyDescent="0.3">
      <c r="A209" s="196" t="s">
        <v>407</v>
      </c>
      <c r="B209" s="116" t="str">
        <f>Config!$C$3&amp;"_"&amp;Config!$C$2&amp;"_"&amp;Config!$A$39&amp;"_"&amp;A209</f>
        <v>2023_CS_EXP_D-025</v>
      </c>
      <c r="D209" s="197" t="str">
        <f t="shared" si="12"/>
        <v>Overdrachten aan andere sectoren (gezinnen, bedrijven,…)</v>
      </c>
      <c r="E209" s="141" t="e">
        <f t="shared" si="13"/>
        <v>#N/A</v>
      </c>
      <c r="F209" s="142" t="e">
        <f t="shared" si="13"/>
        <v>#N/A</v>
      </c>
      <c r="G209" s="142" t="e">
        <f t="shared" si="13"/>
        <v>#N/A</v>
      </c>
      <c r="H209" s="143" t="e">
        <f t="shared" si="13"/>
        <v>#N/A</v>
      </c>
      <c r="I209" s="195" t="e">
        <f t="shared" si="13"/>
        <v>#N/A</v>
      </c>
    </row>
    <row r="210" spans="1:9" ht="14.4" hidden="1" x14ac:dyDescent="0.3">
      <c r="A210" s="196" t="s">
        <v>499</v>
      </c>
      <c r="B210" s="116" t="str">
        <f>Config!$C$3&amp;"_"&amp;Config!$C$2&amp;"_"&amp;Config!$A$39&amp;"_"&amp;A210</f>
        <v>2023_CS_EXP_D-109</v>
      </c>
      <c r="D210" s="198" t="str">
        <f t="shared" si="12"/>
        <v>Overdrachten aan hogere overheden</v>
      </c>
      <c r="E210" s="141" t="e">
        <f t="shared" si="13"/>
        <v>#N/A</v>
      </c>
      <c r="F210" s="142" t="e">
        <f t="shared" si="13"/>
        <v>#N/A</v>
      </c>
      <c r="G210" s="142" t="e">
        <f t="shared" si="13"/>
        <v>#N/A</v>
      </c>
      <c r="H210" s="143" t="e">
        <f t="shared" si="13"/>
        <v>#N/A</v>
      </c>
      <c r="I210" s="195" t="e">
        <f t="shared" si="13"/>
        <v>#N/A</v>
      </c>
    </row>
    <row r="211" spans="1:9" ht="14.4" hidden="1" x14ac:dyDescent="0.3">
      <c r="A211" s="196" t="s">
        <v>500</v>
      </c>
      <c r="B211" s="116" t="str">
        <f>Config!$C$3&amp;"_"&amp;Config!$C$2&amp;"_"&amp;Config!$A$39&amp;"_"&amp;A211</f>
        <v>2023_CS_EXP_D-110</v>
      </c>
      <c r="D211" s="198" t="str">
        <f t="shared" si="12"/>
        <v>Overdrachten aan provincies en andere overheden</v>
      </c>
      <c r="E211" s="141" t="e">
        <f t="shared" si="13"/>
        <v>#N/A</v>
      </c>
      <c r="F211" s="142" t="e">
        <f t="shared" si="13"/>
        <v>#N/A</v>
      </c>
      <c r="G211" s="142" t="e">
        <f t="shared" si="13"/>
        <v>#N/A</v>
      </c>
      <c r="H211" s="143" t="e">
        <f t="shared" si="13"/>
        <v>#N/A</v>
      </c>
      <c r="I211" s="195" t="e">
        <f t="shared" si="13"/>
        <v>#N/A</v>
      </c>
    </row>
    <row r="212" spans="1:9" ht="14.4" hidden="1" x14ac:dyDescent="0.3">
      <c r="A212" s="196" t="s">
        <v>413</v>
      </c>
      <c r="B212" s="116" t="str">
        <f>Config!$C$3&amp;"_"&amp;Config!$C$2&amp;"_"&amp;Config!$A$39&amp;"_"&amp;A212</f>
        <v>2023_CS_EXP_D-031</v>
      </c>
      <c r="D212" s="194" t="str">
        <f t="shared" si="12"/>
        <v>Investeringen</v>
      </c>
      <c r="E212" s="141" t="e">
        <f t="shared" si="13"/>
        <v>#N/A</v>
      </c>
      <c r="F212" s="142" t="e">
        <f t="shared" si="13"/>
        <v>#N/A</v>
      </c>
      <c r="G212" s="142" t="e">
        <f t="shared" si="13"/>
        <v>#N/A</v>
      </c>
      <c r="H212" s="143" t="e">
        <f t="shared" si="13"/>
        <v>#N/A</v>
      </c>
      <c r="I212" s="195" t="e">
        <f t="shared" si="13"/>
        <v>#N/A</v>
      </c>
    </row>
    <row r="213" spans="1:9" ht="14.4" hidden="1" x14ac:dyDescent="0.3">
      <c r="A213" s="196" t="s">
        <v>414</v>
      </c>
      <c r="B213" s="116" t="str">
        <f>Config!$C$3&amp;"_"&amp;Config!$C$2&amp;"_"&amp;Config!$A$39&amp;"_"&amp;A213</f>
        <v>2023_CS_EXP_D-032</v>
      </c>
      <c r="D213" s="199" t="str">
        <f t="shared" si="12"/>
        <v>Totaal buiten financiële en interne verrichtingen</v>
      </c>
      <c r="E213" s="200" t="e">
        <f t="shared" si="13"/>
        <v>#N/A</v>
      </c>
      <c r="F213" s="201" t="e">
        <f t="shared" si="13"/>
        <v>#N/A</v>
      </c>
      <c r="G213" s="201" t="e">
        <f t="shared" si="13"/>
        <v>#N/A</v>
      </c>
      <c r="H213" s="202" t="e">
        <f t="shared" si="13"/>
        <v>#N/A</v>
      </c>
      <c r="I213" s="203" t="e">
        <f t="shared" si="13"/>
        <v>#N/A</v>
      </c>
    </row>
    <row r="214" spans="1:9" ht="14.4" hidden="1" x14ac:dyDescent="0.3">
      <c r="A214" s="196" t="s">
        <v>415</v>
      </c>
      <c r="B214" s="116" t="str">
        <f>Config!$C$3&amp;"_"&amp;Config!$C$2&amp;"_"&amp;Config!$A$39&amp;"_"&amp;A214</f>
        <v>2023_CS_EXP_D-033</v>
      </c>
      <c r="D214" s="204" t="str">
        <f t="shared" si="12"/>
        <v>Kredietverleningen, deelnemingen en andere financiële producten</v>
      </c>
      <c r="E214" s="141" t="e">
        <f t="shared" si="13"/>
        <v>#N/A</v>
      </c>
      <c r="F214" s="142" t="e">
        <f t="shared" si="13"/>
        <v>#N/A</v>
      </c>
      <c r="G214" s="142" t="e">
        <f t="shared" si="13"/>
        <v>#N/A</v>
      </c>
      <c r="H214" s="143" t="e">
        <f t="shared" si="13"/>
        <v>#N/A</v>
      </c>
      <c r="I214" s="195" t="e">
        <f t="shared" si="13"/>
        <v>#N/A</v>
      </c>
    </row>
    <row r="215" spans="1:9" ht="14.4" hidden="1" x14ac:dyDescent="0.3">
      <c r="A215" s="196" t="s">
        <v>416</v>
      </c>
      <c r="B215" s="116" t="str">
        <f>Config!$C$3&amp;"_"&amp;Config!$C$2&amp;"_"&amp;Config!$A$39&amp;"_"&amp;A215</f>
        <v>2023_CS_EXP_D-034</v>
      </c>
      <c r="D215" s="205" t="str">
        <f t="shared" si="12"/>
        <v>Financiële verrichtingen betreffende de schuld</v>
      </c>
      <c r="E215" s="141" t="e">
        <f t="shared" si="13"/>
        <v>#N/A</v>
      </c>
      <c r="F215" s="142" t="e">
        <f t="shared" si="13"/>
        <v>#N/A</v>
      </c>
      <c r="G215" s="142" t="e">
        <f t="shared" si="13"/>
        <v>#N/A</v>
      </c>
      <c r="H215" s="143" t="e">
        <f t="shared" si="13"/>
        <v>#N/A</v>
      </c>
      <c r="I215" s="195" t="e">
        <f t="shared" si="13"/>
        <v>#N/A</v>
      </c>
    </row>
    <row r="216" spans="1:9" ht="14.4" hidden="1" x14ac:dyDescent="0.3">
      <c r="A216" s="196" t="s">
        <v>417</v>
      </c>
      <c r="B216" s="116" t="str">
        <f>Config!$C$3&amp;"_"&amp;Config!$C$2&amp;"_"&amp;Config!$A$39&amp;"_"&amp;A216</f>
        <v>2023_CS_EXP_D-035</v>
      </c>
      <c r="D216" s="205" t="str">
        <f t="shared" si="12"/>
        <v>Interne verrichtingen</v>
      </c>
      <c r="E216" s="141" t="e">
        <f t="shared" si="13"/>
        <v>#N/A</v>
      </c>
      <c r="F216" s="142" t="e">
        <f t="shared" si="13"/>
        <v>#N/A</v>
      </c>
      <c r="G216" s="142" t="e">
        <f t="shared" si="13"/>
        <v>#N/A</v>
      </c>
      <c r="H216" s="143" t="e">
        <f t="shared" si="13"/>
        <v>#N/A</v>
      </c>
      <c r="I216" s="195" t="e">
        <f t="shared" si="13"/>
        <v>#N/A</v>
      </c>
    </row>
    <row r="217" spans="1:9" ht="13.8" hidden="1" thickBot="1" x14ac:dyDescent="0.3">
      <c r="A217" s="196" t="s">
        <v>418</v>
      </c>
      <c r="B217" s="116" t="str">
        <f>Config!$C$3&amp;"_"&amp;Config!$C$2&amp;"_"&amp;Config!$A$39&amp;"_"&amp;A217</f>
        <v>2023_CS_EXP_D-036</v>
      </c>
      <c r="D217" s="206" t="str">
        <f t="shared" si="12"/>
        <v>Algemeen totaal van de uitgaven</v>
      </c>
      <c r="E217" s="207" t="e">
        <f t="shared" si="13"/>
        <v>#N/A</v>
      </c>
      <c r="F217" s="208" t="e">
        <f t="shared" si="13"/>
        <v>#N/A</v>
      </c>
      <c r="G217" s="208" t="e">
        <f t="shared" si="13"/>
        <v>#N/A</v>
      </c>
      <c r="H217" s="209" t="e">
        <f t="shared" si="13"/>
        <v>#N/A</v>
      </c>
      <c r="I217" s="210" t="e">
        <f t="shared" si="13"/>
        <v>#N/A</v>
      </c>
    </row>
    <row r="218" spans="1:9" hidden="1" x14ac:dyDescent="0.25">
      <c r="A218" s="196"/>
      <c r="D218" s="211" t="str">
        <f>VLOOKUP("D-037",LIST_DESCRIPTIONS,2,FALSE)</f>
        <v>Ontvangsten</v>
      </c>
      <c r="E218" s="212"/>
      <c r="F218" s="213"/>
      <c r="G218" s="213"/>
      <c r="H218" s="214"/>
      <c r="I218" s="215"/>
    </row>
    <row r="219" spans="1:9" ht="14.4" hidden="1" x14ac:dyDescent="0.3">
      <c r="A219" s="196" t="s">
        <v>403</v>
      </c>
      <c r="B219" s="116" t="str">
        <f>Config!$C$3&amp;"_"&amp;Config!$C$2&amp;"_"&amp;Config!$A$40&amp;"_"&amp;A219</f>
        <v>2023_CS_REV_D-021</v>
      </c>
      <c r="D219" s="194" t="str">
        <f t="shared" ref="D219:D233" si="14">VLOOKUP(A219,LIST_DESCRIPTIONS,2,FALSE)</f>
        <v>Diversen</v>
      </c>
      <c r="E219" s="137" t="e">
        <f t="shared" ref="E219:I233" si="15">VLOOKUP($B219,rng_input,E$5,FALSE)</f>
        <v>#N/A</v>
      </c>
      <c r="F219" s="138" t="e">
        <f t="shared" si="15"/>
        <v>#N/A</v>
      </c>
      <c r="G219" s="138" t="e">
        <f t="shared" si="15"/>
        <v>#N/A</v>
      </c>
      <c r="H219" s="139" t="e">
        <f t="shared" si="15"/>
        <v>#N/A</v>
      </c>
      <c r="I219" s="195" t="e">
        <f t="shared" si="15"/>
        <v>#N/A</v>
      </c>
    </row>
    <row r="220" spans="1:9" ht="14.4" hidden="1" x14ac:dyDescent="0.3">
      <c r="A220" s="196" t="s">
        <v>420</v>
      </c>
      <c r="B220" s="116" t="str">
        <f>Config!$C$3&amp;"_"&amp;Config!$C$2&amp;"_"&amp;Config!$A$40&amp;"_"&amp;A220</f>
        <v>2023_CS_REV_D-038</v>
      </c>
      <c r="D220" s="194" t="str">
        <f t="shared" si="14"/>
        <v>Lopende ontvangsten van goederen en diensten</v>
      </c>
      <c r="E220" s="163" t="e">
        <f t="shared" si="15"/>
        <v>#N/A</v>
      </c>
      <c r="F220" s="164" t="e">
        <f t="shared" si="15"/>
        <v>#N/A</v>
      </c>
      <c r="G220" s="164" t="e">
        <f t="shared" si="15"/>
        <v>#N/A</v>
      </c>
      <c r="H220" s="165" t="e">
        <f t="shared" si="15"/>
        <v>#N/A</v>
      </c>
      <c r="I220" s="195" t="e">
        <f t="shared" si="15"/>
        <v>#N/A</v>
      </c>
    </row>
    <row r="221" spans="1:9" ht="14.4" hidden="1" x14ac:dyDescent="0.3">
      <c r="A221" s="196" t="s">
        <v>421</v>
      </c>
      <c r="B221" s="116" t="str">
        <f>Config!$C$3&amp;"_"&amp;Config!$C$2&amp;"_"&amp;Config!$A$40&amp;"_"&amp;A221</f>
        <v>2023_CS_REV_D-039</v>
      </c>
      <c r="D221" s="194" t="str">
        <f t="shared" si="14"/>
        <v>Inkomsten uit eigendom</v>
      </c>
      <c r="E221" s="163" t="e">
        <f t="shared" si="15"/>
        <v>#N/A</v>
      </c>
      <c r="F221" s="164" t="e">
        <f t="shared" si="15"/>
        <v>#N/A</v>
      </c>
      <c r="G221" s="164" t="e">
        <f t="shared" si="15"/>
        <v>#N/A</v>
      </c>
      <c r="H221" s="165" t="e">
        <f t="shared" si="15"/>
        <v>#N/A</v>
      </c>
      <c r="I221" s="195" t="e">
        <f t="shared" si="15"/>
        <v>#N/A</v>
      </c>
    </row>
    <row r="222" spans="1:9" ht="14.4" hidden="1" x14ac:dyDescent="0.3">
      <c r="A222" s="196" t="s">
        <v>422</v>
      </c>
      <c r="B222" s="116" t="str">
        <f>Config!$C$3&amp;"_"&amp;Config!$C$2&amp;"_"&amp;Config!$A$40&amp;"_"&amp;A222</f>
        <v>2023_CS_REV_D-040</v>
      </c>
      <c r="D222" s="194" t="str">
        <f t="shared" si="14"/>
        <v>Fiscale ontvangsten</v>
      </c>
      <c r="E222" s="163" t="e">
        <f t="shared" si="15"/>
        <v>#N/A</v>
      </c>
      <c r="F222" s="164" t="e">
        <f t="shared" si="15"/>
        <v>#N/A</v>
      </c>
      <c r="G222" s="164" t="e">
        <f t="shared" si="15"/>
        <v>#N/A</v>
      </c>
      <c r="H222" s="165" t="e">
        <f t="shared" si="15"/>
        <v>#N/A</v>
      </c>
      <c r="I222" s="195" t="e">
        <f t="shared" si="15"/>
        <v>#N/A</v>
      </c>
    </row>
    <row r="223" spans="1:9" ht="14.4" hidden="1" x14ac:dyDescent="0.3">
      <c r="A223" s="196" t="s">
        <v>423</v>
      </c>
      <c r="B223" s="116" t="str">
        <f>Config!$C$3&amp;"_"&amp;Config!$C$2&amp;"_"&amp;Config!$A$40&amp;"_"&amp;A223</f>
        <v>2023_CS_REV_D-041</v>
      </c>
      <c r="D223" s="197" t="str">
        <f t="shared" si="14"/>
        <v>Overdrachten van andere sectoren (gezinnen, bedrijven,…)</v>
      </c>
      <c r="E223" s="163" t="e">
        <f t="shared" si="15"/>
        <v>#N/A</v>
      </c>
      <c r="F223" s="164" t="e">
        <f t="shared" si="15"/>
        <v>#N/A</v>
      </c>
      <c r="G223" s="164" t="e">
        <f t="shared" si="15"/>
        <v>#N/A</v>
      </c>
      <c r="H223" s="165" t="e">
        <f t="shared" si="15"/>
        <v>#N/A</v>
      </c>
      <c r="I223" s="195" t="e">
        <f t="shared" si="15"/>
        <v>#N/A</v>
      </c>
    </row>
    <row r="224" spans="1:9" ht="14.4" hidden="1" x14ac:dyDescent="0.3">
      <c r="A224" s="196" t="s">
        <v>501</v>
      </c>
      <c r="B224" s="116" t="str">
        <f>Config!$C$3&amp;"_"&amp;Config!$C$2&amp;"_"&amp;Config!$A$40&amp;"_"&amp;A224</f>
        <v>2023_CS_REV_D-111</v>
      </c>
      <c r="D224" s="216" t="str">
        <f t="shared" si="14"/>
        <v>Overdrachten van hogere overheden</v>
      </c>
      <c r="E224" s="141" t="e">
        <f t="shared" si="15"/>
        <v>#N/A</v>
      </c>
      <c r="F224" s="142" t="e">
        <f t="shared" si="15"/>
        <v>#N/A</v>
      </c>
      <c r="G224" s="142" t="e">
        <f t="shared" si="15"/>
        <v>#N/A</v>
      </c>
      <c r="H224" s="143" t="e">
        <f t="shared" si="15"/>
        <v>#N/A</v>
      </c>
      <c r="I224" s="195" t="e">
        <f t="shared" si="15"/>
        <v>#N/A</v>
      </c>
    </row>
    <row r="225" spans="1:9" ht="14.4" hidden="1" x14ac:dyDescent="0.3">
      <c r="A225" s="196" t="s">
        <v>502</v>
      </c>
      <c r="B225" s="116" t="str">
        <f>Config!$C$3&amp;"_"&amp;Config!$C$2&amp;"_"&amp;Config!$A$40&amp;"_"&amp;A225</f>
        <v>2023_CS_REV_D-112</v>
      </c>
      <c r="D225" s="216" t="str">
        <f t="shared" si="14"/>
        <v>Overdrachten van provincies en andere overheden</v>
      </c>
      <c r="E225" s="141" t="e">
        <f t="shared" si="15"/>
        <v>#N/A</v>
      </c>
      <c r="F225" s="142" t="e">
        <f t="shared" si="15"/>
        <v>#N/A</v>
      </c>
      <c r="G225" s="142" t="e">
        <f t="shared" si="15"/>
        <v>#N/A</v>
      </c>
      <c r="H225" s="143" t="e">
        <f t="shared" si="15"/>
        <v>#N/A</v>
      </c>
      <c r="I225" s="195" t="e">
        <f t="shared" si="15"/>
        <v>#N/A</v>
      </c>
    </row>
    <row r="226" spans="1:9" ht="14.4" hidden="1" x14ac:dyDescent="0.3">
      <c r="A226" s="196" t="s">
        <v>428</v>
      </c>
      <c r="B226" s="116" t="str">
        <f>Config!$C$3&amp;"_"&amp;Config!$C$2&amp;"_"&amp;Config!$A$40&amp;"_"&amp;A226</f>
        <v>2023_CS_REV_D-046</v>
      </c>
      <c r="D226" s="205" t="str">
        <f t="shared" si="14"/>
        <v>Desinvesteringen</v>
      </c>
      <c r="E226" s="141" t="e">
        <f t="shared" si="15"/>
        <v>#N/A</v>
      </c>
      <c r="F226" s="142" t="e">
        <f t="shared" si="15"/>
        <v>#N/A</v>
      </c>
      <c r="G226" s="142" t="e">
        <f t="shared" si="15"/>
        <v>#N/A</v>
      </c>
      <c r="H226" s="143" t="e">
        <f t="shared" si="15"/>
        <v>#N/A</v>
      </c>
      <c r="I226" s="195" t="e">
        <f t="shared" si="15"/>
        <v>#N/A</v>
      </c>
    </row>
    <row r="227" spans="1:9" ht="14.4" hidden="1" x14ac:dyDescent="0.3">
      <c r="A227" s="116" t="s">
        <v>414</v>
      </c>
      <c r="B227" s="116" t="str">
        <f>Config!$C$3&amp;"_"&amp;Config!$C$2&amp;"_"&amp;Config!$A$40&amp;"_"&amp;A227</f>
        <v>2023_CS_REV_D-032</v>
      </c>
      <c r="D227" s="199" t="str">
        <f t="shared" si="14"/>
        <v>Totaal buiten financiële en interne verrichtingen</v>
      </c>
      <c r="E227" s="200" t="e">
        <f t="shared" si="15"/>
        <v>#N/A</v>
      </c>
      <c r="F227" s="201" t="e">
        <f t="shared" si="15"/>
        <v>#N/A</v>
      </c>
      <c r="G227" s="201" t="e">
        <f t="shared" si="15"/>
        <v>#N/A</v>
      </c>
      <c r="H227" s="202" t="e">
        <f t="shared" si="15"/>
        <v>#N/A</v>
      </c>
      <c r="I227" s="203" t="e">
        <f t="shared" si="15"/>
        <v>#N/A</v>
      </c>
    </row>
    <row r="228" spans="1:9" ht="28.8" hidden="1" x14ac:dyDescent="0.3">
      <c r="A228" s="116" t="s">
        <v>429</v>
      </c>
      <c r="B228" s="116" t="str">
        <f>Config!$C$3&amp;"_"&amp;Config!$C$2&amp;"_"&amp;Config!$A$40&amp;"_"&amp;A228</f>
        <v>2023_CS_REV_D-047</v>
      </c>
      <c r="D228" s="217" t="str">
        <f t="shared" si="14"/>
        <v>Kredietaflossingen, vereffeningen van deelnemingen en andere financiële producten</v>
      </c>
      <c r="E228" s="167" t="e">
        <f t="shared" si="15"/>
        <v>#N/A</v>
      </c>
      <c r="F228" s="168" t="e">
        <f t="shared" si="15"/>
        <v>#N/A</v>
      </c>
      <c r="G228" s="168" t="e">
        <f t="shared" si="15"/>
        <v>#N/A</v>
      </c>
      <c r="H228" s="169" t="e">
        <f t="shared" si="15"/>
        <v>#N/A</v>
      </c>
      <c r="I228" s="218" t="e">
        <f t="shared" si="15"/>
        <v>#N/A</v>
      </c>
    </row>
    <row r="229" spans="1:9" ht="14.4" hidden="1" x14ac:dyDescent="0.3">
      <c r="A229" s="116" t="s">
        <v>416</v>
      </c>
      <c r="B229" s="116" t="str">
        <f>Config!$C$3&amp;"_"&amp;Config!$C$2&amp;"_"&amp;Config!$A$40&amp;"_"&amp;A229</f>
        <v>2023_CS_REV_D-034</v>
      </c>
      <c r="D229" s="205" t="str">
        <f t="shared" si="14"/>
        <v>Financiële verrichtingen betreffende de schuld</v>
      </c>
      <c r="E229" s="141" t="e">
        <f t="shared" si="15"/>
        <v>#N/A</v>
      </c>
      <c r="F229" s="142" t="e">
        <f t="shared" si="15"/>
        <v>#N/A</v>
      </c>
      <c r="G229" s="142" t="e">
        <f t="shared" si="15"/>
        <v>#N/A</v>
      </c>
      <c r="H229" s="143" t="e">
        <f t="shared" si="15"/>
        <v>#N/A</v>
      </c>
      <c r="I229" s="195" t="e">
        <f t="shared" si="15"/>
        <v>#N/A</v>
      </c>
    </row>
    <row r="230" spans="1:9" ht="14.4" hidden="1" x14ac:dyDescent="0.3">
      <c r="A230" s="116" t="s">
        <v>417</v>
      </c>
      <c r="B230" s="116" t="str">
        <f>Config!$C$3&amp;"_"&amp;Config!$C$2&amp;"_"&amp;Config!$A$40&amp;"_"&amp;A230</f>
        <v>2023_CS_REV_D-035</v>
      </c>
      <c r="D230" s="205" t="str">
        <f t="shared" si="14"/>
        <v>Interne verrichtingen</v>
      </c>
      <c r="E230" s="141" t="e">
        <f t="shared" si="15"/>
        <v>#N/A</v>
      </c>
      <c r="F230" s="142" t="e">
        <f t="shared" si="15"/>
        <v>#N/A</v>
      </c>
      <c r="G230" s="142" t="e">
        <f t="shared" si="15"/>
        <v>#N/A</v>
      </c>
      <c r="H230" s="143" t="e">
        <f t="shared" si="15"/>
        <v>#N/A</v>
      </c>
      <c r="I230" s="195" t="e">
        <f t="shared" si="15"/>
        <v>#N/A</v>
      </c>
    </row>
    <row r="231" spans="1:9" ht="13.8" hidden="1" thickBot="1" x14ac:dyDescent="0.3">
      <c r="A231" s="116" t="s">
        <v>430</v>
      </c>
      <c r="B231" s="116" t="str">
        <f>Config!$C$3&amp;"_"&amp;Config!$C$2&amp;"_"&amp;Config!$A$40&amp;"_"&amp;A231</f>
        <v>2023_CS_REV_D-048</v>
      </c>
      <c r="D231" s="206" t="str">
        <f t="shared" si="14"/>
        <v>Algemeen totaal van de ontvangsten</v>
      </c>
      <c r="E231" s="207" t="e">
        <f t="shared" si="15"/>
        <v>#N/A</v>
      </c>
      <c r="F231" s="208" t="e">
        <f t="shared" si="15"/>
        <v>#N/A</v>
      </c>
      <c r="G231" s="208" t="e">
        <f t="shared" si="15"/>
        <v>#N/A</v>
      </c>
      <c r="H231" s="209" t="e">
        <f t="shared" si="15"/>
        <v>#N/A</v>
      </c>
      <c r="I231" s="210" t="e">
        <f t="shared" si="15"/>
        <v>#N/A</v>
      </c>
    </row>
    <row r="232" spans="1:9" ht="14.4" hidden="1" x14ac:dyDescent="0.3">
      <c r="A232" s="116" t="s">
        <v>431</v>
      </c>
      <c r="B232" s="116" t="str">
        <f>Config!$C$3&amp;"_"&amp;Config!$C$2&amp;"_"&amp;Config!$A$41&amp;"_"&amp;A232</f>
        <v>2023_CS_BAL_D-049</v>
      </c>
      <c r="D232" s="219" t="str">
        <f t="shared" si="14"/>
        <v>Saldo buiten financiële en interne verrichtingen</v>
      </c>
      <c r="E232" s="220" t="e">
        <f t="shared" si="15"/>
        <v>#N/A</v>
      </c>
      <c r="F232" s="221" t="e">
        <f t="shared" si="15"/>
        <v>#N/A</v>
      </c>
      <c r="G232" s="221" t="e">
        <f t="shared" si="15"/>
        <v>#N/A</v>
      </c>
      <c r="H232" s="222" t="e">
        <f t="shared" si="15"/>
        <v>#N/A</v>
      </c>
      <c r="I232" s="223" t="e">
        <f t="shared" si="15"/>
        <v>#N/A</v>
      </c>
    </row>
    <row r="233" spans="1:9" ht="13.8" hidden="1" thickBot="1" x14ac:dyDescent="0.3">
      <c r="A233" s="116" t="s">
        <v>432</v>
      </c>
      <c r="B233" s="116" t="str">
        <f>Config!$C$3&amp;"_"&amp;Config!$C$2&amp;"_"&amp;Config!$A$41&amp;"_"&amp;A233</f>
        <v>2023_CS_BAL_D-050</v>
      </c>
      <c r="D233" s="224" t="str">
        <f t="shared" si="14"/>
        <v>Saldo</v>
      </c>
      <c r="E233" s="225" t="e">
        <f t="shared" si="15"/>
        <v>#N/A</v>
      </c>
      <c r="F233" s="226" t="e">
        <f t="shared" si="15"/>
        <v>#N/A</v>
      </c>
      <c r="G233" s="226" t="e">
        <f t="shared" si="15"/>
        <v>#N/A</v>
      </c>
      <c r="H233" s="227" t="e">
        <f t="shared" si="15"/>
        <v>#N/A</v>
      </c>
      <c r="I233" s="228" t="e">
        <f t="shared" si="15"/>
        <v>#N/A</v>
      </c>
    </row>
    <row r="234" spans="1:9" hidden="1" x14ac:dyDescent="0.25"/>
    <row r="235" spans="1:9" hidden="1" x14ac:dyDescent="0.25"/>
    <row r="236" spans="1:9" hidden="1" x14ac:dyDescent="0.25"/>
    <row r="237" spans="1:9" hidden="1" x14ac:dyDescent="0.25"/>
    <row r="238" spans="1:9" hidden="1" x14ac:dyDescent="0.25"/>
    <row r="239" spans="1:9" hidden="1" x14ac:dyDescent="0.25"/>
    <row r="240" spans="1:9"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spans="1:17" ht="13.8" hidden="1" thickBot="1" x14ac:dyDescent="0.3"/>
    <row r="402" spans="1:17" ht="15" hidden="1" thickBot="1" x14ac:dyDescent="0.35">
      <c r="D402" s="320" t="str">
        <f>VLOOKUP("D-055",LIST_DESCRIPTIONS,2,FALSE)</f>
        <v>Werknemers</v>
      </c>
      <c r="E402" s="321"/>
      <c r="F402" s="321"/>
      <c r="G402" s="321"/>
      <c r="H402" s="321"/>
      <c r="I402" s="321"/>
      <c r="J402" s="321"/>
      <c r="K402" s="321"/>
      <c r="L402" s="321"/>
      <c r="M402" s="321"/>
      <c r="N402" s="321"/>
      <c r="O402" s="321"/>
      <c r="P402" s="321"/>
      <c r="Q402" s="322"/>
    </row>
    <row r="403" spans="1:17" ht="13.8" hidden="1" thickBot="1" x14ac:dyDescent="0.3">
      <c r="D403" s="125" t="str">
        <f>VLOOKUP("D-003",LIST_DESCRIPTIONS,2,FALSE)</f>
        <v>Omschrijving</v>
      </c>
      <c r="E403" s="126" t="str">
        <f>VLOOKUP("D-004",LIST_DESCRIPTIONS,2,FALSE)</f>
        <v>Januari</v>
      </c>
      <c r="F403" s="127" t="str">
        <f>VLOOKUP("D-005",LIST_DESCRIPTIONS,2,FALSE)</f>
        <v>Februari</v>
      </c>
      <c r="G403" s="127" t="str">
        <f>VLOOKUP("D-006",LIST_DESCRIPTIONS,2,FALSE)</f>
        <v>Maart</v>
      </c>
      <c r="H403" s="127" t="str">
        <f>VLOOKUP("D-007",LIST_DESCRIPTIONS,2,FALSE)</f>
        <v>April</v>
      </c>
      <c r="I403" s="127" t="str">
        <f>VLOOKUP("D-008",LIST_DESCRIPTIONS,2,FALSE)</f>
        <v>Mei</v>
      </c>
      <c r="J403" s="127" t="str">
        <f>VLOOKUP("D-009",LIST_DESCRIPTIONS,2,FALSE)</f>
        <v>Juni</v>
      </c>
      <c r="K403" s="127" t="str">
        <f>VLOOKUP("D-010",LIST_DESCRIPTIONS,2,FALSE)</f>
        <v>Juli</v>
      </c>
      <c r="L403" s="127" t="str">
        <f>VLOOKUP("D-011",LIST_DESCRIPTIONS,2,FALSE)</f>
        <v>Augustus</v>
      </c>
      <c r="M403" s="127" t="str">
        <f>VLOOKUP("D-012",LIST_DESCRIPTIONS,2,FALSE)</f>
        <v>September</v>
      </c>
      <c r="N403" s="127" t="str">
        <f>VLOOKUP("D-013",LIST_DESCRIPTIONS,2,FALSE)</f>
        <v>Oktober</v>
      </c>
      <c r="O403" s="127" t="str">
        <f>VLOOKUP("D-014",LIST_DESCRIPTIONS,2,FALSE)</f>
        <v>November</v>
      </c>
      <c r="P403" s="128" t="str">
        <f>VLOOKUP("D-015",LIST_DESCRIPTIONS,2,FALSE)</f>
        <v>December</v>
      </c>
      <c r="Q403" s="129" t="str">
        <f>VLOOKUP("D-051",LIST_DESCRIPTIONS,2,FALSE)</f>
        <v>Totaal</v>
      </c>
    </row>
    <row r="404" spans="1:17" ht="14.4" hidden="1" x14ac:dyDescent="0.3">
      <c r="D404" s="130" t="str">
        <f>VLOOKUP("D-020",LIST_DESCRIPTIONS,2,FALSE)</f>
        <v>Uitgaven</v>
      </c>
      <c r="E404" s="229"/>
      <c r="F404" s="230"/>
      <c r="G404" s="230"/>
      <c r="H404" s="230"/>
      <c r="I404" s="230"/>
      <c r="J404" s="230"/>
      <c r="K404" s="230"/>
      <c r="L404" s="230"/>
      <c r="M404" s="230"/>
      <c r="N404" s="230"/>
      <c r="O404" s="230"/>
      <c r="P404" s="231"/>
      <c r="Q404" s="232"/>
    </row>
    <row r="405" spans="1:17" ht="14.4" hidden="1" x14ac:dyDescent="0.3">
      <c r="A405" s="116" t="s">
        <v>438</v>
      </c>
      <c r="B405" s="116" t="str">
        <f>Config!$C$3&amp;"_"&amp;Config!$C$2&amp;"_"&amp;Config!$A$32&amp;"_"&amp;Config!$A$39&amp;"_"&amp;A405</f>
        <v>2023_CS_WO_EXP_D-056</v>
      </c>
      <c r="D405" s="136" t="str">
        <f t="shared" ref="D405:D426" si="16">VLOOKUP(A405,LIST_DESCRIPTIONS,2,FALSE)</f>
        <v>Prestaties</v>
      </c>
      <c r="E405" s="233" t="e">
        <f t="shared" ref="E405:Q414" si="17">VLOOKUP($B405,rng_input,E$5,FALSE)</f>
        <v>#N/A</v>
      </c>
      <c r="F405" s="234" t="e">
        <f t="shared" si="17"/>
        <v>#N/A</v>
      </c>
      <c r="G405" s="234" t="e">
        <f t="shared" si="17"/>
        <v>#N/A</v>
      </c>
      <c r="H405" s="234" t="e">
        <f t="shared" si="17"/>
        <v>#N/A</v>
      </c>
      <c r="I405" s="234" t="e">
        <f t="shared" si="17"/>
        <v>#N/A</v>
      </c>
      <c r="J405" s="234" t="e">
        <f t="shared" si="17"/>
        <v>#N/A</v>
      </c>
      <c r="K405" s="234" t="e">
        <f t="shared" si="17"/>
        <v>#N/A</v>
      </c>
      <c r="L405" s="234" t="e">
        <f t="shared" si="17"/>
        <v>#N/A</v>
      </c>
      <c r="M405" s="234" t="e">
        <f t="shared" si="17"/>
        <v>#N/A</v>
      </c>
      <c r="N405" s="234" t="e">
        <f t="shared" si="17"/>
        <v>#N/A</v>
      </c>
      <c r="O405" s="234" t="e">
        <f t="shared" si="17"/>
        <v>#N/A</v>
      </c>
      <c r="P405" s="235" t="e">
        <f t="shared" si="17"/>
        <v>#N/A</v>
      </c>
      <c r="Q405" s="236" t="e">
        <f t="shared" si="17"/>
        <v>#N/A</v>
      </c>
    </row>
    <row r="406" spans="1:17" ht="14.4" hidden="1" x14ac:dyDescent="0.3">
      <c r="A406" s="116" t="s">
        <v>439</v>
      </c>
      <c r="B406" s="116" t="str">
        <f>Config!$C$3&amp;"_"&amp;Config!$C$2&amp;"_"&amp;Config!$A$32&amp;"_"&amp;Config!$A$39&amp;"_"&amp;A406</f>
        <v>2023_CS_WO_EXP_D-057</v>
      </c>
      <c r="D406" s="237" t="str">
        <f t="shared" si="16"/>
        <v>RIZIV-Uitkeringen</v>
      </c>
      <c r="E406" s="238" t="e">
        <f t="shared" si="17"/>
        <v>#N/A</v>
      </c>
      <c r="F406" s="239" t="e">
        <f t="shared" si="17"/>
        <v>#N/A</v>
      </c>
      <c r="G406" s="239" t="e">
        <f t="shared" si="17"/>
        <v>#N/A</v>
      </c>
      <c r="H406" s="239" t="e">
        <f t="shared" si="17"/>
        <v>#N/A</v>
      </c>
      <c r="I406" s="239" t="e">
        <f t="shared" si="17"/>
        <v>#N/A</v>
      </c>
      <c r="J406" s="239" t="e">
        <f t="shared" si="17"/>
        <v>#N/A</v>
      </c>
      <c r="K406" s="239" t="e">
        <f t="shared" si="17"/>
        <v>#N/A</v>
      </c>
      <c r="L406" s="239" t="e">
        <f t="shared" si="17"/>
        <v>#N/A</v>
      </c>
      <c r="M406" s="239" t="e">
        <f t="shared" si="17"/>
        <v>#N/A</v>
      </c>
      <c r="N406" s="239" t="e">
        <f t="shared" si="17"/>
        <v>#N/A</v>
      </c>
      <c r="O406" s="239" t="e">
        <f t="shared" si="17"/>
        <v>#N/A</v>
      </c>
      <c r="P406" s="240" t="e">
        <f t="shared" si="17"/>
        <v>#N/A</v>
      </c>
      <c r="Q406" s="236" t="e">
        <f t="shared" si="17"/>
        <v>#N/A</v>
      </c>
    </row>
    <row r="407" spans="1:17" ht="14.4" hidden="1" x14ac:dyDescent="0.3">
      <c r="A407" s="116" t="s">
        <v>440</v>
      </c>
      <c r="B407" s="116" t="str">
        <f>Config!$C$3&amp;"_"&amp;Config!$C$2&amp;"_"&amp;Config!$A$32&amp;"_"&amp;Config!$A$39&amp;"_"&amp;A407</f>
        <v>2023_CS_WO_EXP_D-058</v>
      </c>
      <c r="D407" s="237" t="str">
        <f t="shared" si="16"/>
        <v>FPD</v>
      </c>
      <c r="E407" s="238" t="e">
        <f t="shared" si="17"/>
        <v>#N/A</v>
      </c>
      <c r="F407" s="239" t="e">
        <f t="shared" si="17"/>
        <v>#N/A</v>
      </c>
      <c r="G407" s="239" t="e">
        <f t="shared" si="17"/>
        <v>#N/A</v>
      </c>
      <c r="H407" s="239" t="e">
        <f t="shared" si="17"/>
        <v>#N/A</v>
      </c>
      <c r="I407" s="239" t="e">
        <f t="shared" si="17"/>
        <v>#N/A</v>
      </c>
      <c r="J407" s="239" t="e">
        <f t="shared" si="17"/>
        <v>#N/A</v>
      </c>
      <c r="K407" s="239" t="e">
        <f t="shared" si="17"/>
        <v>#N/A</v>
      </c>
      <c r="L407" s="239" t="e">
        <f t="shared" si="17"/>
        <v>#N/A</v>
      </c>
      <c r="M407" s="239" t="e">
        <f t="shared" si="17"/>
        <v>#N/A</v>
      </c>
      <c r="N407" s="239" t="e">
        <f t="shared" si="17"/>
        <v>#N/A</v>
      </c>
      <c r="O407" s="239" t="e">
        <f t="shared" si="17"/>
        <v>#N/A</v>
      </c>
      <c r="P407" s="240" t="e">
        <f t="shared" si="17"/>
        <v>#N/A</v>
      </c>
      <c r="Q407" s="236" t="e">
        <f t="shared" si="17"/>
        <v>#N/A</v>
      </c>
    </row>
    <row r="408" spans="1:17" ht="14.4" hidden="1" x14ac:dyDescent="0.3">
      <c r="A408" s="116" t="s">
        <v>441</v>
      </c>
      <c r="B408" s="116" t="str">
        <f>Config!$C$3&amp;"_"&amp;Config!$C$2&amp;"_"&amp;Config!$A$32&amp;"_"&amp;Config!$A$39&amp;"_"&amp;A408</f>
        <v>2023_CS_WO_EXP_D-059</v>
      </c>
      <c r="D408" s="237" t="str">
        <f t="shared" si="16"/>
        <v>RKW</v>
      </c>
      <c r="E408" s="238" t="e">
        <f t="shared" si="17"/>
        <v>#N/A</v>
      </c>
      <c r="F408" s="239" t="e">
        <f t="shared" si="17"/>
        <v>#N/A</v>
      </c>
      <c r="G408" s="239" t="e">
        <f t="shared" si="17"/>
        <v>#N/A</v>
      </c>
      <c r="H408" s="239" t="e">
        <f t="shared" si="17"/>
        <v>#N/A</v>
      </c>
      <c r="I408" s="239" t="e">
        <f t="shared" si="17"/>
        <v>#N/A</v>
      </c>
      <c r="J408" s="239" t="e">
        <f t="shared" si="17"/>
        <v>#N/A</v>
      </c>
      <c r="K408" s="239" t="e">
        <f t="shared" si="17"/>
        <v>#N/A</v>
      </c>
      <c r="L408" s="239" t="e">
        <f t="shared" si="17"/>
        <v>#N/A</v>
      </c>
      <c r="M408" s="239" t="e">
        <f t="shared" si="17"/>
        <v>#N/A</v>
      </c>
      <c r="N408" s="239" t="e">
        <f t="shared" si="17"/>
        <v>#N/A</v>
      </c>
      <c r="O408" s="239" t="e">
        <f t="shared" si="17"/>
        <v>#N/A</v>
      </c>
      <c r="P408" s="240" t="e">
        <f t="shared" si="17"/>
        <v>#N/A</v>
      </c>
      <c r="Q408" s="236" t="e">
        <f t="shared" si="17"/>
        <v>#N/A</v>
      </c>
    </row>
    <row r="409" spans="1:17" ht="14.4" hidden="1" x14ac:dyDescent="0.3">
      <c r="A409" s="116" t="s">
        <v>442</v>
      </c>
      <c r="B409" s="116" t="str">
        <f>Config!$C$3&amp;"_"&amp;Config!$C$2&amp;"_"&amp;Config!$A$32&amp;"_"&amp;Config!$A$39&amp;"_"&amp;A409</f>
        <v>2023_CS_WO_EXP_D-060</v>
      </c>
      <c r="D409" s="237" t="str">
        <f t="shared" si="16"/>
        <v>FEDRIS-Arbeidsongevallen</v>
      </c>
      <c r="E409" s="238" t="e">
        <f t="shared" si="17"/>
        <v>#N/A</v>
      </c>
      <c r="F409" s="239" t="e">
        <f t="shared" si="17"/>
        <v>#N/A</v>
      </c>
      <c r="G409" s="239" t="e">
        <f t="shared" si="17"/>
        <v>#N/A</v>
      </c>
      <c r="H409" s="239" t="e">
        <f t="shared" si="17"/>
        <v>#N/A</v>
      </c>
      <c r="I409" s="239" t="e">
        <f t="shared" si="17"/>
        <v>#N/A</v>
      </c>
      <c r="J409" s="239" t="e">
        <f t="shared" si="17"/>
        <v>#N/A</v>
      </c>
      <c r="K409" s="239" t="e">
        <f t="shared" si="17"/>
        <v>#N/A</v>
      </c>
      <c r="L409" s="239" t="e">
        <f t="shared" si="17"/>
        <v>#N/A</v>
      </c>
      <c r="M409" s="239" t="e">
        <f t="shared" si="17"/>
        <v>#N/A</v>
      </c>
      <c r="N409" s="239" t="e">
        <f t="shared" si="17"/>
        <v>#N/A</v>
      </c>
      <c r="O409" s="239" t="e">
        <f t="shared" si="17"/>
        <v>#N/A</v>
      </c>
      <c r="P409" s="240" t="e">
        <f t="shared" si="17"/>
        <v>#N/A</v>
      </c>
      <c r="Q409" s="236" t="e">
        <f t="shared" si="17"/>
        <v>#N/A</v>
      </c>
    </row>
    <row r="410" spans="1:17" ht="14.4" hidden="1" x14ac:dyDescent="0.3">
      <c r="A410" s="116" t="s">
        <v>443</v>
      </c>
      <c r="B410" s="116" t="str">
        <f>Config!$C$3&amp;"_"&amp;Config!$C$2&amp;"_"&amp;Config!$A$32&amp;"_"&amp;Config!$A$39&amp;"_"&amp;A410</f>
        <v>2023_CS_WO_EXP_D-061</v>
      </c>
      <c r="D410" s="237" t="str">
        <f t="shared" si="16"/>
        <v>FEDRIS-Beroepsziekten</v>
      </c>
      <c r="E410" s="238" t="e">
        <f t="shared" si="17"/>
        <v>#N/A</v>
      </c>
      <c r="F410" s="239" t="e">
        <f t="shared" si="17"/>
        <v>#N/A</v>
      </c>
      <c r="G410" s="239" t="e">
        <f t="shared" si="17"/>
        <v>#N/A</v>
      </c>
      <c r="H410" s="239" t="e">
        <f t="shared" si="17"/>
        <v>#N/A</v>
      </c>
      <c r="I410" s="239" t="e">
        <f t="shared" si="17"/>
        <v>#N/A</v>
      </c>
      <c r="J410" s="239" t="e">
        <f t="shared" si="17"/>
        <v>#N/A</v>
      </c>
      <c r="K410" s="239" t="e">
        <f t="shared" si="17"/>
        <v>#N/A</v>
      </c>
      <c r="L410" s="239" t="e">
        <f t="shared" si="17"/>
        <v>#N/A</v>
      </c>
      <c r="M410" s="239" t="e">
        <f t="shared" si="17"/>
        <v>#N/A</v>
      </c>
      <c r="N410" s="239" t="e">
        <f t="shared" si="17"/>
        <v>#N/A</v>
      </c>
      <c r="O410" s="239" t="e">
        <f t="shared" si="17"/>
        <v>#N/A</v>
      </c>
      <c r="P410" s="240" t="e">
        <f t="shared" si="17"/>
        <v>#N/A</v>
      </c>
      <c r="Q410" s="236" t="e">
        <f t="shared" si="17"/>
        <v>#N/A</v>
      </c>
    </row>
    <row r="411" spans="1:17" ht="14.4" hidden="1" x14ac:dyDescent="0.3">
      <c r="A411" s="116" t="s">
        <v>444</v>
      </c>
      <c r="B411" s="116" t="str">
        <f>Config!$C$3&amp;"_"&amp;Config!$C$2&amp;"_"&amp;Config!$A$32&amp;"_"&amp;Config!$A$39&amp;"_"&amp;A411</f>
        <v>2023_CS_WO_EXP_D-062</v>
      </c>
      <c r="D411" s="237" t="str">
        <f t="shared" si="16"/>
        <v>RVA</v>
      </c>
      <c r="E411" s="238" t="e">
        <f t="shared" si="17"/>
        <v>#N/A</v>
      </c>
      <c r="F411" s="239" t="e">
        <f t="shared" si="17"/>
        <v>#N/A</v>
      </c>
      <c r="G411" s="239" t="e">
        <f t="shared" si="17"/>
        <v>#N/A</v>
      </c>
      <c r="H411" s="239" t="e">
        <f t="shared" si="17"/>
        <v>#N/A</v>
      </c>
      <c r="I411" s="239" t="e">
        <f t="shared" si="17"/>
        <v>#N/A</v>
      </c>
      <c r="J411" s="239" t="e">
        <f t="shared" si="17"/>
        <v>#N/A</v>
      </c>
      <c r="K411" s="239" t="e">
        <f t="shared" si="17"/>
        <v>#N/A</v>
      </c>
      <c r="L411" s="239" t="e">
        <f t="shared" si="17"/>
        <v>#N/A</v>
      </c>
      <c r="M411" s="239" t="e">
        <f t="shared" si="17"/>
        <v>#N/A</v>
      </c>
      <c r="N411" s="239" t="e">
        <f t="shared" si="17"/>
        <v>#N/A</v>
      </c>
      <c r="O411" s="239" t="e">
        <f t="shared" si="17"/>
        <v>#N/A</v>
      </c>
      <c r="P411" s="240" t="e">
        <f t="shared" si="17"/>
        <v>#N/A</v>
      </c>
      <c r="Q411" s="236" t="e">
        <f t="shared" si="17"/>
        <v>#N/A</v>
      </c>
    </row>
    <row r="412" spans="1:17" ht="14.4" hidden="1" x14ac:dyDescent="0.3">
      <c r="A412" s="116" t="s">
        <v>445</v>
      </c>
      <c r="B412" s="116" t="str">
        <f>Config!$C$3&amp;"_"&amp;Config!$C$2&amp;"_"&amp;Config!$A$32&amp;"_"&amp;Config!$A$39&amp;"_"&amp;A412</f>
        <v>2023_CS_WO_EXP_D-063</v>
      </c>
      <c r="D412" s="237" t="str">
        <f t="shared" si="16"/>
        <v>Mijnwerkers</v>
      </c>
      <c r="E412" s="238" t="e">
        <f t="shared" si="17"/>
        <v>#N/A</v>
      </c>
      <c r="F412" s="239" t="e">
        <f t="shared" si="17"/>
        <v>#N/A</v>
      </c>
      <c r="G412" s="239" t="e">
        <f t="shared" si="17"/>
        <v>#N/A</v>
      </c>
      <c r="H412" s="239" t="e">
        <f t="shared" si="17"/>
        <v>#N/A</v>
      </c>
      <c r="I412" s="239" t="e">
        <f t="shared" si="17"/>
        <v>#N/A</v>
      </c>
      <c r="J412" s="239" t="e">
        <f t="shared" si="17"/>
        <v>#N/A</v>
      </c>
      <c r="K412" s="239" t="e">
        <f t="shared" si="17"/>
        <v>#N/A</v>
      </c>
      <c r="L412" s="239" t="e">
        <f t="shared" si="17"/>
        <v>#N/A</v>
      </c>
      <c r="M412" s="239" t="e">
        <f t="shared" si="17"/>
        <v>#N/A</v>
      </c>
      <c r="N412" s="239" t="e">
        <f t="shared" si="17"/>
        <v>#N/A</v>
      </c>
      <c r="O412" s="239" t="e">
        <f t="shared" si="17"/>
        <v>#N/A</v>
      </c>
      <c r="P412" s="240" t="e">
        <f t="shared" si="17"/>
        <v>#N/A</v>
      </c>
      <c r="Q412" s="236" t="e">
        <f t="shared" si="17"/>
        <v>#N/A</v>
      </c>
    </row>
    <row r="413" spans="1:17" ht="14.4" hidden="1" x14ac:dyDescent="0.3">
      <c r="A413" s="116" t="s">
        <v>446</v>
      </c>
      <c r="B413" s="116" t="str">
        <f>Config!$C$3&amp;"_"&amp;Config!$C$2&amp;"_"&amp;Config!$A$32&amp;"_"&amp;Config!$A$39&amp;"_"&amp;A413</f>
        <v>2023_CS_WO_EXP_D-064</v>
      </c>
      <c r="D413" s="237" t="str">
        <f t="shared" si="16"/>
        <v>HVKZ</v>
      </c>
      <c r="E413" s="238" t="e">
        <f t="shared" si="17"/>
        <v>#N/A</v>
      </c>
      <c r="F413" s="239" t="e">
        <f t="shared" si="17"/>
        <v>#N/A</v>
      </c>
      <c r="G413" s="239" t="e">
        <f t="shared" si="17"/>
        <v>#N/A</v>
      </c>
      <c r="H413" s="239" t="e">
        <f t="shared" si="17"/>
        <v>#N/A</v>
      </c>
      <c r="I413" s="239" t="e">
        <f t="shared" si="17"/>
        <v>#N/A</v>
      </c>
      <c r="J413" s="239" t="e">
        <f t="shared" si="17"/>
        <v>#N/A</v>
      </c>
      <c r="K413" s="239" t="e">
        <f t="shared" si="17"/>
        <v>#N/A</v>
      </c>
      <c r="L413" s="239" t="e">
        <f t="shared" si="17"/>
        <v>#N/A</v>
      </c>
      <c r="M413" s="239" t="e">
        <f t="shared" si="17"/>
        <v>#N/A</v>
      </c>
      <c r="N413" s="239" t="e">
        <f t="shared" si="17"/>
        <v>#N/A</v>
      </c>
      <c r="O413" s="239" t="e">
        <f t="shared" si="17"/>
        <v>#N/A</v>
      </c>
      <c r="P413" s="240" t="e">
        <f t="shared" si="17"/>
        <v>#N/A</v>
      </c>
      <c r="Q413" s="236" t="e">
        <f t="shared" si="17"/>
        <v>#N/A</v>
      </c>
    </row>
    <row r="414" spans="1:17" ht="14.4" hidden="1" x14ac:dyDescent="0.3">
      <c r="A414" s="116" t="s">
        <v>447</v>
      </c>
      <c r="B414" s="116" t="str">
        <f>Config!$C$3&amp;"_"&amp;Config!$C$2&amp;"_"&amp;Config!$A$32&amp;"_"&amp;Config!$A$39&amp;"_"&amp;A414</f>
        <v>2023_CS_WO_EXP_D-065</v>
      </c>
      <c r="D414" s="237" t="str">
        <f t="shared" si="16"/>
        <v>Pool der Zeelieden</v>
      </c>
      <c r="E414" s="238" t="e">
        <f t="shared" si="17"/>
        <v>#N/A</v>
      </c>
      <c r="F414" s="239" t="e">
        <f t="shared" si="17"/>
        <v>#N/A</v>
      </c>
      <c r="G414" s="239" t="e">
        <f t="shared" si="17"/>
        <v>#N/A</v>
      </c>
      <c r="H414" s="239" t="e">
        <f t="shared" si="17"/>
        <v>#N/A</v>
      </c>
      <c r="I414" s="239" t="e">
        <f t="shared" si="17"/>
        <v>#N/A</v>
      </c>
      <c r="J414" s="239" t="e">
        <f t="shared" si="17"/>
        <v>#N/A</v>
      </c>
      <c r="K414" s="239" t="e">
        <f t="shared" si="17"/>
        <v>#N/A</v>
      </c>
      <c r="L414" s="239" t="e">
        <f t="shared" si="17"/>
        <v>#N/A</v>
      </c>
      <c r="M414" s="239" t="e">
        <f t="shared" si="17"/>
        <v>#N/A</v>
      </c>
      <c r="N414" s="239" t="e">
        <f t="shared" si="17"/>
        <v>#N/A</v>
      </c>
      <c r="O414" s="239" t="e">
        <f t="shared" si="17"/>
        <v>#N/A</v>
      </c>
      <c r="P414" s="240" t="e">
        <f t="shared" si="17"/>
        <v>#N/A</v>
      </c>
      <c r="Q414" s="236" t="e">
        <f t="shared" si="17"/>
        <v>#N/A</v>
      </c>
    </row>
    <row r="415" spans="1:17" ht="14.4" hidden="1" x14ac:dyDescent="0.3">
      <c r="A415" s="116" t="s">
        <v>448</v>
      </c>
      <c r="B415" s="116" t="str">
        <f>Config!$C$3&amp;"_"&amp;Config!$C$2&amp;"_"&amp;Config!$A$32&amp;"_"&amp;Config!$A$39&amp;"_"&amp;A415</f>
        <v>2023_CS_WO_EXP_D-066</v>
      </c>
      <c r="D415" s="241" t="str">
        <f t="shared" si="16"/>
        <v>Betalingskosten</v>
      </c>
      <c r="E415" s="238" t="e">
        <f t="shared" ref="E415:Q426" si="18">VLOOKUP($B415,rng_input,E$5,FALSE)</f>
        <v>#N/A</v>
      </c>
      <c r="F415" s="239" t="e">
        <f t="shared" si="18"/>
        <v>#N/A</v>
      </c>
      <c r="G415" s="239" t="e">
        <f t="shared" si="18"/>
        <v>#N/A</v>
      </c>
      <c r="H415" s="239" t="e">
        <f t="shared" si="18"/>
        <v>#N/A</v>
      </c>
      <c r="I415" s="239" t="e">
        <f t="shared" si="18"/>
        <v>#N/A</v>
      </c>
      <c r="J415" s="239" t="e">
        <f t="shared" si="18"/>
        <v>#N/A</v>
      </c>
      <c r="K415" s="239" t="e">
        <f t="shared" si="18"/>
        <v>#N/A</v>
      </c>
      <c r="L415" s="239" t="e">
        <f t="shared" si="18"/>
        <v>#N/A</v>
      </c>
      <c r="M415" s="239" t="e">
        <f t="shared" si="18"/>
        <v>#N/A</v>
      </c>
      <c r="N415" s="239" t="e">
        <f t="shared" si="18"/>
        <v>#N/A</v>
      </c>
      <c r="O415" s="239" t="e">
        <f t="shared" si="18"/>
        <v>#N/A</v>
      </c>
      <c r="P415" s="240" t="e">
        <f t="shared" si="18"/>
        <v>#N/A</v>
      </c>
      <c r="Q415" s="236" t="e">
        <f t="shared" si="18"/>
        <v>#N/A</v>
      </c>
    </row>
    <row r="416" spans="1:17" ht="14.4" hidden="1" x14ac:dyDescent="0.3">
      <c r="A416" s="116" t="s">
        <v>449</v>
      </c>
      <c r="B416" s="116" t="str">
        <f>Config!$C$3&amp;"_"&amp;Config!$C$2&amp;"_"&amp;Config!$A$32&amp;"_"&amp;Config!$A$39&amp;"_"&amp;A416</f>
        <v>2023_CS_WO_EXP_D-067</v>
      </c>
      <c r="D416" s="241" t="str">
        <f t="shared" si="16"/>
        <v>Beheerskosten</v>
      </c>
      <c r="E416" s="238" t="e">
        <f t="shared" si="18"/>
        <v>#N/A</v>
      </c>
      <c r="F416" s="239" t="e">
        <f t="shared" si="18"/>
        <v>#N/A</v>
      </c>
      <c r="G416" s="239" t="e">
        <f t="shared" si="18"/>
        <v>#N/A</v>
      </c>
      <c r="H416" s="239" t="e">
        <f t="shared" si="18"/>
        <v>#N/A</v>
      </c>
      <c r="I416" s="239" t="e">
        <f t="shared" si="18"/>
        <v>#N/A</v>
      </c>
      <c r="J416" s="239" t="e">
        <f t="shared" si="18"/>
        <v>#N/A</v>
      </c>
      <c r="K416" s="239" t="e">
        <f t="shared" si="18"/>
        <v>#N/A</v>
      </c>
      <c r="L416" s="239" t="e">
        <f t="shared" si="18"/>
        <v>#N/A</v>
      </c>
      <c r="M416" s="239" t="e">
        <f t="shared" si="18"/>
        <v>#N/A</v>
      </c>
      <c r="N416" s="239" t="e">
        <f t="shared" si="18"/>
        <v>#N/A</v>
      </c>
      <c r="O416" s="239" t="e">
        <f t="shared" si="18"/>
        <v>#N/A</v>
      </c>
      <c r="P416" s="240" t="e">
        <f t="shared" si="18"/>
        <v>#N/A</v>
      </c>
      <c r="Q416" s="236" t="e">
        <f t="shared" si="18"/>
        <v>#N/A</v>
      </c>
    </row>
    <row r="417" spans="1:17" ht="14.4" hidden="1" x14ac:dyDescent="0.3">
      <c r="A417" s="116" t="s">
        <v>450</v>
      </c>
      <c r="B417" s="116" t="str">
        <f>Config!$C$3&amp;"_"&amp;Config!$C$2&amp;"_"&amp;Config!$A$32&amp;"_"&amp;Config!$A$39&amp;"_"&amp;A417</f>
        <v>2023_CS_WO_EXP_D-068</v>
      </c>
      <c r="D417" s="241" t="str">
        <f t="shared" si="16"/>
        <v>Externe overdrachten</v>
      </c>
      <c r="E417" s="238" t="e">
        <f t="shared" si="18"/>
        <v>#N/A</v>
      </c>
      <c r="F417" s="239" t="e">
        <f t="shared" si="18"/>
        <v>#N/A</v>
      </c>
      <c r="G417" s="239" t="e">
        <f t="shared" si="18"/>
        <v>#N/A</v>
      </c>
      <c r="H417" s="239" t="e">
        <f t="shared" si="18"/>
        <v>#N/A</v>
      </c>
      <c r="I417" s="239" t="e">
        <f t="shared" si="18"/>
        <v>#N/A</v>
      </c>
      <c r="J417" s="239" t="e">
        <f t="shared" si="18"/>
        <v>#N/A</v>
      </c>
      <c r="K417" s="239" t="e">
        <f t="shared" si="18"/>
        <v>#N/A</v>
      </c>
      <c r="L417" s="239" t="e">
        <f t="shared" si="18"/>
        <v>#N/A</v>
      </c>
      <c r="M417" s="239" t="e">
        <f t="shared" si="18"/>
        <v>#N/A</v>
      </c>
      <c r="N417" s="239" t="e">
        <f t="shared" si="18"/>
        <v>#N/A</v>
      </c>
      <c r="O417" s="239" t="e">
        <f t="shared" si="18"/>
        <v>#N/A</v>
      </c>
      <c r="P417" s="240" t="e">
        <f t="shared" si="18"/>
        <v>#N/A</v>
      </c>
      <c r="Q417" s="236" t="e">
        <f t="shared" si="18"/>
        <v>#N/A</v>
      </c>
    </row>
    <row r="418" spans="1:17" ht="14.4" hidden="1" x14ac:dyDescent="0.3">
      <c r="A418" s="116" t="s">
        <v>451</v>
      </c>
      <c r="B418" s="116" t="str">
        <f>Config!$C$3&amp;"_"&amp;Config!$C$2&amp;"_"&amp;Config!$A$32&amp;"_"&amp;Config!$A$39&amp;"_"&amp;A418</f>
        <v>2023_CS_WO_EXP_D-069</v>
      </c>
      <c r="D418" s="237" t="str">
        <f t="shared" si="16"/>
        <v>RIZIV-Geneeskundige verzorging</v>
      </c>
      <c r="E418" s="238" t="e">
        <f t="shared" si="18"/>
        <v>#N/A</v>
      </c>
      <c r="F418" s="239" t="e">
        <f t="shared" si="18"/>
        <v>#N/A</v>
      </c>
      <c r="G418" s="239" t="e">
        <f t="shared" si="18"/>
        <v>#N/A</v>
      </c>
      <c r="H418" s="239" t="e">
        <f t="shared" si="18"/>
        <v>#N/A</v>
      </c>
      <c r="I418" s="239" t="e">
        <f t="shared" si="18"/>
        <v>#N/A</v>
      </c>
      <c r="J418" s="239" t="e">
        <f t="shared" si="18"/>
        <v>#N/A</v>
      </c>
      <c r="K418" s="239" t="e">
        <f t="shared" si="18"/>
        <v>#N/A</v>
      </c>
      <c r="L418" s="239" t="e">
        <f t="shared" si="18"/>
        <v>#N/A</v>
      </c>
      <c r="M418" s="239" t="e">
        <f t="shared" si="18"/>
        <v>#N/A</v>
      </c>
      <c r="N418" s="239" t="e">
        <f t="shared" si="18"/>
        <v>#N/A</v>
      </c>
      <c r="O418" s="239" t="e">
        <f t="shared" si="18"/>
        <v>#N/A</v>
      </c>
      <c r="P418" s="240" t="e">
        <f t="shared" si="18"/>
        <v>#N/A</v>
      </c>
      <c r="Q418" s="236" t="e">
        <f t="shared" si="18"/>
        <v>#N/A</v>
      </c>
    </row>
    <row r="419" spans="1:17" ht="14.4" hidden="1" x14ac:dyDescent="0.3">
      <c r="A419" s="116" t="s">
        <v>452</v>
      </c>
      <c r="B419" s="116" t="str">
        <f>Config!$C$3&amp;"_"&amp;Config!$C$2&amp;"_"&amp;Config!$A$32&amp;"_"&amp;Config!$A$39&amp;"_"&amp;A419</f>
        <v>2023_CS_WO_EXP_D-070</v>
      </c>
      <c r="D419" s="237" t="str">
        <f t="shared" si="16"/>
        <v>Andere</v>
      </c>
      <c r="E419" s="238" t="e">
        <f t="shared" si="18"/>
        <v>#N/A</v>
      </c>
      <c r="F419" s="239" t="e">
        <f t="shared" si="18"/>
        <v>#N/A</v>
      </c>
      <c r="G419" s="239" t="e">
        <f t="shared" si="18"/>
        <v>#N/A</v>
      </c>
      <c r="H419" s="239" t="e">
        <f t="shared" si="18"/>
        <v>#N/A</v>
      </c>
      <c r="I419" s="239" t="e">
        <f t="shared" si="18"/>
        <v>#N/A</v>
      </c>
      <c r="J419" s="239" t="e">
        <f t="shared" si="18"/>
        <v>#N/A</v>
      </c>
      <c r="K419" s="239" t="e">
        <f t="shared" si="18"/>
        <v>#N/A</v>
      </c>
      <c r="L419" s="239" t="e">
        <f t="shared" si="18"/>
        <v>#N/A</v>
      </c>
      <c r="M419" s="239" t="e">
        <f t="shared" si="18"/>
        <v>#N/A</v>
      </c>
      <c r="N419" s="239" t="e">
        <f t="shared" si="18"/>
        <v>#N/A</v>
      </c>
      <c r="O419" s="239" t="e">
        <f t="shared" si="18"/>
        <v>#N/A</v>
      </c>
      <c r="P419" s="240" t="e">
        <f t="shared" si="18"/>
        <v>#N/A</v>
      </c>
      <c r="Q419" s="236" t="e">
        <f t="shared" si="18"/>
        <v>#N/A</v>
      </c>
    </row>
    <row r="420" spans="1:17" ht="14.4" hidden="1" x14ac:dyDescent="0.3">
      <c r="A420" s="116" t="s">
        <v>406</v>
      </c>
      <c r="B420" s="116" t="str">
        <f>Config!$C$3&amp;"_"&amp;Config!$C$2&amp;"_"&amp;Config!$A$32&amp;"_"&amp;Config!$A$39&amp;"_"&amp;A420</f>
        <v>2023_CS_WO_EXP_D-024</v>
      </c>
      <c r="D420" s="242" t="str">
        <f t="shared" si="16"/>
        <v>Interestlasten</v>
      </c>
      <c r="E420" s="238" t="e">
        <f t="shared" si="18"/>
        <v>#N/A</v>
      </c>
      <c r="F420" s="239" t="e">
        <f t="shared" si="18"/>
        <v>#N/A</v>
      </c>
      <c r="G420" s="239" t="e">
        <f t="shared" si="18"/>
        <v>#N/A</v>
      </c>
      <c r="H420" s="239" t="e">
        <f t="shared" si="18"/>
        <v>#N/A</v>
      </c>
      <c r="I420" s="239" t="e">
        <f t="shared" si="18"/>
        <v>#N/A</v>
      </c>
      <c r="J420" s="239" t="e">
        <f t="shared" si="18"/>
        <v>#N/A</v>
      </c>
      <c r="K420" s="239" t="e">
        <f t="shared" si="18"/>
        <v>#N/A</v>
      </c>
      <c r="L420" s="239" t="e">
        <f t="shared" si="18"/>
        <v>#N/A</v>
      </c>
      <c r="M420" s="239" t="e">
        <f t="shared" si="18"/>
        <v>#N/A</v>
      </c>
      <c r="N420" s="239" t="e">
        <f t="shared" si="18"/>
        <v>#N/A</v>
      </c>
      <c r="O420" s="239" t="e">
        <f t="shared" si="18"/>
        <v>#N/A</v>
      </c>
      <c r="P420" s="240" t="e">
        <f t="shared" si="18"/>
        <v>#N/A</v>
      </c>
      <c r="Q420" s="236" t="e">
        <f t="shared" si="18"/>
        <v>#N/A</v>
      </c>
    </row>
    <row r="421" spans="1:17" ht="14.4" hidden="1" x14ac:dyDescent="0.3">
      <c r="A421" s="116" t="s">
        <v>403</v>
      </c>
      <c r="B421" s="116" t="str">
        <f>Config!$C$3&amp;"_"&amp;Config!$C$2&amp;"_"&amp;Config!$A$32&amp;"_"&amp;Config!$A$39&amp;"_"&amp;A421</f>
        <v>2023_CS_WO_EXP_D-021</v>
      </c>
      <c r="D421" s="241" t="str">
        <f t="shared" si="16"/>
        <v>Diversen</v>
      </c>
      <c r="E421" s="238" t="e">
        <f t="shared" si="18"/>
        <v>#N/A</v>
      </c>
      <c r="F421" s="239" t="e">
        <f t="shared" si="18"/>
        <v>#N/A</v>
      </c>
      <c r="G421" s="239" t="e">
        <f t="shared" si="18"/>
        <v>#N/A</v>
      </c>
      <c r="H421" s="239" t="e">
        <f t="shared" si="18"/>
        <v>#N/A</v>
      </c>
      <c r="I421" s="239" t="e">
        <f t="shared" si="18"/>
        <v>#N/A</v>
      </c>
      <c r="J421" s="239" t="e">
        <f t="shared" si="18"/>
        <v>#N/A</v>
      </c>
      <c r="K421" s="239" t="e">
        <f t="shared" si="18"/>
        <v>#N/A</v>
      </c>
      <c r="L421" s="239" t="e">
        <f t="shared" si="18"/>
        <v>#N/A</v>
      </c>
      <c r="M421" s="239" t="e">
        <f t="shared" si="18"/>
        <v>#N/A</v>
      </c>
      <c r="N421" s="239" t="e">
        <f t="shared" si="18"/>
        <v>#N/A</v>
      </c>
      <c r="O421" s="239" t="e">
        <f t="shared" si="18"/>
        <v>#N/A</v>
      </c>
      <c r="P421" s="240" t="e">
        <f t="shared" si="18"/>
        <v>#N/A</v>
      </c>
      <c r="Q421" s="236" t="e">
        <f t="shared" si="18"/>
        <v>#N/A</v>
      </c>
    </row>
    <row r="422" spans="1:17" ht="14.4" hidden="1" x14ac:dyDescent="0.3">
      <c r="A422" s="116" t="s">
        <v>453</v>
      </c>
      <c r="B422" s="116" t="str">
        <f>Config!$C$3&amp;"_"&amp;Config!$C$2&amp;"_"&amp;Config!$A$32&amp;"_"&amp;Config!$A$39&amp;"_"&amp;A422</f>
        <v>2023_CS_WO_EXP_D-071</v>
      </c>
      <c r="D422" s="243" t="str">
        <f t="shared" si="16"/>
        <v>Eigen uitgaven</v>
      </c>
      <c r="E422" s="244" t="e">
        <f t="shared" si="18"/>
        <v>#N/A</v>
      </c>
      <c r="F422" s="245" t="e">
        <f t="shared" si="18"/>
        <v>#N/A</v>
      </c>
      <c r="G422" s="245" t="e">
        <f t="shared" si="18"/>
        <v>#N/A</v>
      </c>
      <c r="H422" s="245" t="e">
        <f t="shared" si="18"/>
        <v>#N/A</v>
      </c>
      <c r="I422" s="245" t="e">
        <f t="shared" si="18"/>
        <v>#N/A</v>
      </c>
      <c r="J422" s="245" t="e">
        <f t="shared" si="18"/>
        <v>#N/A</v>
      </c>
      <c r="K422" s="245" t="e">
        <f t="shared" si="18"/>
        <v>#N/A</v>
      </c>
      <c r="L422" s="245" t="e">
        <f t="shared" si="18"/>
        <v>#N/A</v>
      </c>
      <c r="M422" s="245" t="e">
        <f t="shared" si="18"/>
        <v>#N/A</v>
      </c>
      <c r="N422" s="245" t="e">
        <f t="shared" si="18"/>
        <v>#N/A</v>
      </c>
      <c r="O422" s="245" t="e">
        <f t="shared" si="18"/>
        <v>#N/A</v>
      </c>
      <c r="P422" s="246" t="e">
        <f t="shared" si="18"/>
        <v>#N/A</v>
      </c>
      <c r="Q422" s="247" t="e">
        <f t="shared" si="18"/>
        <v>#N/A</v>
      </c>
    </row>
    <row r="423" spans="1:17" ht="14.4" hidden="1" x14ac:dyDescent="0.3">
      <c r="A423" s="116" t="s">
        <v>454</v>
      </c>
      <c r="B423" s="116" t="str">
        <f>Config!$C$3&amp;"_"&amp;Config!$C$2&amp;"_"&amp;Config!$A$32&amp;"_"&amp;Config!$A$39&amp;"_"&amp;A423</f>
        <v>2023_CS_WO_EXP_D-072</v>
      </c>
      <c r="D423" s="248" t="str">
        <f t="shared" si="16"/>
        <v>Van een tak naar het RSZ-Globaal beheer</v>
      </c>
      <c r="E423" s="238" t="e">
        <f t="shared" si="18"/>
        <v>#N/A</v>
      </c>
      <c r="F423" s="239" t="e">
        <f t="shared" si="18"/>
        <v>#N/A</v>
      </c>
      <c r="G423" s="239" t="e">
        <f t="shared" si="18"/>
        <v>#N/A</v>
      </c>
      <c r="H423" s="239" t="e">
        <f t="shared" si="18"/>
        <v>#N/A</v>
      </c>
      <c r="I423" s="239" t="e">
        <f t="shared" si="18"/>
        <v>#N/A</v>
      </c>
      <c r="J423" s="239" t="e">
        <f t="shared" si="18"/>
        <v>#N/A</v>
      </c>
      <c r="K423" s="239" t="e">
        <f t="shared" si="18"/>
        <v>#N/A</v>
      </c>
      <c r="L423" s="239" t="e">
        <f t="shared" si="18"/>
        <v>#N/A</v>
      </c>
      <c r="M423" s="239" t="e">
        <f t="shared" si="18"/>
        <v>#N/A</v>
      </c>
      <c r="N423" s="239" t="e">
        <f t="shared" si="18"/>
        <v>#N/A</v>
      </c>
      <c r="O423" s="239" t="e">
        <f t="shared" si="18"/>
        <v>#N/A</v>
      </c>
      <c r="P423" s="240" t="e">
        <f t="shared" si="18"/>
        <v>#N/A</v>
      </c>
      <c r="Q423" s="236" t="e">
        <f t="shared" si="18"/>
        <v>#N/A</v>
      </c>
    </row>
    <row r="424" spans="1:17" ht="14.4" hidden="1" x14ac:dyDescent="0.3">
      <c r="A424" s="116" t="s">
        <v>455</v>
      </c>
      <c r="B424" s="116" t="str">
        <f>Config!$C$3&amp;"_"&amp;Config!$C$2&amp;"_"&amp;Config!$A$32&amp;"_"&amp;Config!$A$39&amp;"_"&amp;A424</f>
        <v>2023_CS_WO_EXP_D-073</v>
      </c>
      <c r="D424" s="249" t="str">
        <f t="shared" si="16"/>
        <v>Van het RSZ-Globaal beheer naar een tak</v>
      </c>
      <c r="E424" s="238" t="e">
        <f t="shared" si="18"/>
        <v>#N/A</v>
      </c>
      <c r="F424" s="239" t="e">
        <f t="shared" si="18"/>
        <v>#N/A</v>
      </c>
      <c r="G424" s="239" t="e">
        <f t="shared" si="18"/>
        <v>#N/A</v>
      </c>
      <c r="H424" s="239" t="e">
        <f t="shared" si="18"/>
        <v>#N/A</v>
      </c>
      <c r="I424" s="239" t="e">
        <f t="shared" si="18"/>
        <v>#N/A</v>
      </c>
      <c r="J424" s="239" t="e">
        <f t="shared" si="18"/>
        <v>#N/A</v>
      </c>
      <c r="K424" s="239" t="e">
        <f t="shared" si="18"/>
        <v>#N/A</v>
      </c>
      <c r="L424" s="239" t="e">
        <f t="shared" si="18"/>
        <v>#N/A</v>
      </c>
      <c r="M424" s="239" t="e">
        <f t="shared" si="18"/>
        <v>#N/A</v>
      </c>
      <c r="N424" s="239" t="e">
        <f t="shared" si="18"/>
        <v>#N/A</v>
      </c>
      <c r="O424" s="239" t="e">
        <f t="shared" si="18"/>
        <v>#N/A</v>
      </c>
      <c r="P424" s="240" t="e">
        <f t="shared" si="18"/>
        <v>#N/A</v>
      </c>
      <c r="Q424" s="236" t="e">
        <f t="shared" si="18"/>
        <v>#N/A</v>
      </c>
    </row>
    <row r="425" spans="1:17" ht="14.4" hidden="1" x14ac:dyDescent="0.3">
      <c r="A425" s="116" t="s">
        <v>456</v>
      </c>
      <c r="B425" s="116" t="str">
        <f>Config!$C$3&amp;"_"&amp;Config!$C$2&amp;"_"&amp;Config!$A$32&amp;"_"&amp;Config!$A$39&amp;"_"&amp;A425</f>
        <v>2023_CS_WO_EXP_D-074</v>
      </c>
      <c r="D425" s="243" t="str">
        <f t="shared" si="16"/>
        <v>Interne overdrachten</v>
      </c>
      <c r="E425" s="244" t="e">
        <f t="shared" si="18"/>
        <v>#N/A</v>
      </c>
      <c r="F425" s="245" t="e">
        <f t="shared" si="18"/>
        <v>#N/A</v>
      </c>
      <c r="G425" s="245" t="e">
        <f t="shared" si="18"/>
        <v>#N/A</v>
      </c>
      <c r="H425" s="245" t="e">
        <f t="shared" si="18"/>
        <v>#N/A</v>
      </c>
      <c r="I425" s="245" t="e">
        <f t="shared" si="18"/>
        <v>#N/A</v>
      </c>
      <c r="J425" s="245" t="e">
        <f t="shared" si="18"/>
        <v>#N/A</v>
      </c>
      <c r="K425" s="245" t="e">
        <f t="shared" si="18"/>
        <v>#N/A</v>
      </c>
      <c r="L425" s="245" t="e">
        <f t="shared" si="18"/>
        <v>#N/A</v>
      </c>
      <c r="M425" s="245" t="e">
        <f t="shared" si="18"/>
        <v>#N/A</v>
      </c>
      <c r="N425" s="245" t="e">
        <f t="shared" si="18"/>
        <v>#N/A</v>
      </c>
      <c r="O425" s="245" t="e">
        <f t="shared" si="18"/>
        <v>#N/A</v>
      </c>
      <c r="P425" s="246" t="e">
        <f t="shared" si="18"/>
        <v>#N/A</v>
      </c>
      <c r="Q425" s="247" t="e">
        <f t="shared" si="18"/>
        <v>#N/A</v>
      </c>
    </row>
    <row r="426" spans="1:17" ht="15" hidden="1" thickBot="1" x14ac:dyDescent="0.35">
      <c r="A426" s="116" t="s">
        <v>418</v>
      </c>
      <c r="B426" s="116" t="str">
        <f>Config!$C$3&amp;"_"&amp;Config!$C$2&amp;"_"&amp;Config!$A$32&amp;"_"&amp;Config!$A$39&amp;"_"&amp;A426</f>
        <v>2023_CS_WO_EXP_D-036</v>
      </c>
      <c r="D426" s="250" t="str">
        <f t="shared" si="16"/>
        <v>Algemeen totaal van de uitgaven</v>
      </c>
      <c r="E426" s="251" t="e">
        <f t="shared" si="18"/>
        <v>#N/A</v>
      </c>
      <c r="F426" s="252" t="e">
        <f t="shared" si="18"/>
        <v>#N/A</v>
      </c>
      <c r="G426" s="252" t="e">
        <f t="shared" si="18"/>
        <v>#N/A</v>
      </c>
      <c r="H426" s="252" t="e">
        <f t="shared" si="18"/>
        <v>#N/A</v>
      </c>
      <c r="I426" s="252" t="e">
        <f t="shared" si="18"/>
        <v>#N/A</v>
      </c>
      <c r="J426" s="252" t="e">
        <f t="shared" si="18"/>
        <v>#N/A</v>
      </c>
      <c r="K426" s="252" t="e">
        <f t="shared" si="18"/>
        <v>#N/A</v>
      </c>
      <c r="L426" s="252" t="e">
        <f t="shared" si="18"/>
        <v>#N/A</v>
      </c>
      <c r="M426" s="252" t="e">
        <f t="shared" si="18"/>
        <v>#N/A</v>
      </c>
      <c r="N426" s="252" t="e">
        <f t="shared" si="18"/>
        <v>#N/A</v>
      </c>
      <c r="O426" s="252" t="e">
        <f t="shared" si="18"/>
        <v>#N/A</v>
      </c>
      <c r="P426" s="253" t="e">
        <f t="shared" si="18"/>
        <v>#N/A</v>
      </c>
      <c r="Q426" s="254" t="e">
        <f t="shared" si="18"/>
        <v>#N/A</v>
      </c>
    </row>
    <row r="427" spans="1:17" ht="14.4" hidden="1" x14ac:dyDescent="0.3">
      <c r="D427" s="255" t="str">
        <f>VLOOKUP("D-037",LIST_DESCRIPTIONS,2,FALSE)</f>
        <v>Ontvangsten</v>
      </c>
      <c r="E427" s="256"/>
      <c r="F427" s="257"/>
      <c r="G427" s="257"/>
      <c r="H427" s="257"/>
      <c r="I427" s="257"/>
      <c r="J427" s="257"/>
      <c r="K427" s="257"/>
      <c r="L427" s="257"/>
      <c r="M427" s="257"/>
      <c r="N427" s="257"/>
      <c r="O427" s="257"/>
      <c r="P427" s="258"/>
      <c r="Q427" s="259"/>
    </row>
    <row r="428" spans="1:17" ht="14.4" hidden="1" x14ac:dyDescent="0.3">
      <c r="A428" s="116" t="s">
        <v>457</v>
      </c>
      <c r="B428" s="116" t="str">
        <f>Config!$C$3&amp;"_"&amp;Config!$C$2&amp;"_"&amp;Config!$A$32&amp;"_"&amp;Config!$A$40&amp;"_"&amp;A428</f>
        <v>2023_CS_WO_REV_D-075</v>
      </c>
      <c r="D428" s="241" t="str">
        <f t="shared" ref="D428:D442" si="19">VLOOKUP(A428,LIST_DESCRIPTIONS,2,FALSE)</f>
        <v>Bijdragen</v>
      </c>
      <c r="E428" s="233" t="e">
        <f t="shared" ref="E428:Q442" si="20">VLOOKUP($B428,rng_input,E$5,FALSE)</f>
        <v>#N/A</v>
      </c>
      <c r="F428" s="234" t="e">
        <f t="shared" si="20"/>
        <v>#N/A</v>
      </c>
      <c r="G428" s="234" t="e">
        <f t="shared" si="20"/>
        <v>#N/A</v>
      </c>
      <c r="H428" s="234" t="e">
        <f t="shared" si="20"/>
        <v>#N/A</v>
      </c>
      <c r="I428" s="234" t="e">
        <f t="shared" si="20"/>
        <v>#N/A</v>
      </c>
      <c r="J428" s="234" t="e">
        <f t="shared" si="20"/>
        <v>#N/A</v>
      </c>
      <c r="K428" s="234" t="e">
        <f t="shared" si="20"/>
        <v>#N/A</v>
      </c>
      <c r="L428" s="234" t="e">
        <f t="shared" si="20"/>
        <v>#N/A</v>
      </c>
      <c r="M428" s="234" t="e">
        <f t="shared" si="20"/>
        <v>#N/A</v>
      </c>
      <c r="N428" s="234" t="e">
        <f t="shared" si="20"/>
        <v>#N/A</v>
      </c>
      <c r="O428" s="234" t="e">
        <f t="shared" si="20"/>
        <v>#N/A</v>
      </c>
      <c r="P428" s="235" t="e">
        <f t="shared" si="20"/>
        <v>#N/A</v>
      </c>
      <c r="Q428" s="236" t="e">
        <f t="shared" si="20"/>
        <v>#N/A</v>
      </c>
    </row>
    <row r="429" spans="1:17" ht="14.4" hidden="1" x14ac:dyDescent="0.3">
      <c r="A429" s="116" t="s">
        <v>458</v>
      </c>
      <c r="B429" s="116" t="str">
        <f>Config!$C$3&amp;"_"&amp;Config!$C$2&amp;"_"&amp;Config!$A$32&amp;"_"&amp;Config!$A$40&amp;"_"&amp;A429</f>
        <v>2023_CS_WO_REV_D-076</v>
      </c>
      <c r="D429" s="241" t="str">
        <f t="shared" si="19"/>
        <v>Staatstoelagen</v>
      </c>
      <c r="E429" s="260" t="e">
        <f t="shared" si="20"/>
        <v>#N/A</v>
      </c>
      <c r="F429" s="261" t="e">
        <f t="shared" si="20"/>
        <v>#N/A</v>
      </c>
      <c r="G429" s="261" t="e">
        <f t="shared" si="20"/>
        <v>#N/A</v>
      </c>
      <c r="H429" s="261" t="e">
        <f t="shared" si="20"/>
        <v>#N/A</v>
      </c>
      <c r="I429" s="261" t="e">
        <f t="shared" si="20"/>
        <v>#N/A</v>
      </c>
      <c r="J429" s="261" t="e">
        <f t="shared" si="20"/>
        <v>#N/A</v>
      </c>
      <c r="K429" s="261" t="e">
        <f t="shared" si="20"/>
        <v>#N/A</v>
      </c>
      <c r="L429" s="261" t="e">
        <f t="shared" si="20"/>
        <v>#N/A</v>
      </c>
      <c r="M429" s="261" t="e">
        <f t="shared" si="20"/>
        <v>#N/A</v>
      </c>
      <c r="N429" s="261" t="e">
        <f t="shared" si="20"/>
        <v>#N/A</v>
      </c>
      <c r="O429" s="261" t="e">
        <f t="shared" si="20"/>
        <v>#N/A</v>
      </c>
      <c r="P429" s="262" t="e">
        <f t="shared" si="20"/>
        <v>#N/A</v>
      </c>
      <c r="Q429" s="236" t="e">
        <f t="shared" si="20"/>
        <v>#N/A</v>
      </c>
    </row>
    <row r="430" spans="1:17" ht="14.4" hidden="1" x14ac:dyDescent="0.3">
      <c r="A430" s="116" t="s">
        <v>459</v>
      </c>
      <c r="B430" s="116" t="str">
        <f>Config!$C$3&amp;"_"&amp;Config!$C$2&amp;"_"&amp;Config!$A$32&amp;"_"&amp;Config!$A$40&amp;"_"&amp;A430</f>
        <v>2023_CS_WO_REV_D-077</v>
      </c>
      <c r="D430" s="241" t="str">
        <f t="shared" si="19"/>
        <v>Alternatieve financiering</v>
      </c>
      <c r="E430" s="260" t="e">
        <f t="shared" si="20"/>
        <v>#N/A</v>
      </c>
      <c r="F430" s="261" t="e">
        <f t="shared" si="20"/>
        <v>#N/A</v>
      </c>
      <c r="G430" s="261" t="e">
        <f t="shared" si="20"/>
        <v>#N/A</v>
      </c>
      <c r="H430" s="261" t="e">
        <f t="shared" si="20"/>
        <v>#N/A</v>
      </c>
      <c r="I430" s="261" t="e">
        <f t="shared" si="20"/>
        <v>#N/A</v>
      </c>
      <c r="J430" s="261" t="e">
        <f t="shared" si="20"/>
        <v>#N/A</v>
      </c>
      <c r="K430" s="261" t="e">
        <f t="shared" si="20"/>
        <v>#N/A</v>
      </c>
      <c r="L430" s="261" t="e">
        <f t="shared" si="20"/>
        <v>#N/A</v>
      </c>
      <c r="M430" s="261" t="e">
        <f t="shared" si="20"/>
        <v>#N/A</v>
      </c>
      <c r="N430" s="261" t="e">
        <f t="shared" si="20"/>
        <v>#N/A</v>
      </c>
      <c r="O430" s="261" t="e">
        <f t="shared" si="20"/>
        <v>#N/A</v>
      </c>
      <c r="P430" s="262" t="e">
        <f t="shared" si="20"/>
        <v>#N/A</v>
      </c>
      <c r="Q430" s="236" t="e">
        <f t="shared" si="20"/>
        <v>#N/A</v>
      </c>
    </row>
    <row r="431" spans="1:17" ht="14.4" hidden="1" x14ac:dyDescent="0.3">
      <c r="A431" s="116" t="s">
        <v>460</v>
      </c>
      <c r="B431" s="116" t="str">
        <f>Config!$C$3&amp;"_"&amp;Config!$C$2&amp;"_"&amp;Config!$A$32&amp;"_"&amp;Config!$A$40&amp;"_"&amp;A431</f>
        <v>2023_CS_WO_REV_D-078</v>
      </c>
      <c r="D431" s="241" t="str">
        <f t="shared" si="19"/>
        <v>Toegewezen ontvangsten</v>
      </c>
      <c r="E431" s="260" t="e">
        <f t="shared" si="20"/>
        <v>#N/A</v>
      </c>
      <c r="F431" s="261" t="e">
        <f t="shared" si="20"/>
        <v>#N/A</v>
      </c>
      <c r="G431" s="261" t="e">
        <f t="shared" si="20"/>
        <v>#N/A</v>
      </c>
      <c r="H431" s="261" t="e">
        <f t="shared" si="20"/>
        <v>#N/A</v>
      </c>
      <c r="I431" s="261" t="e">
        <f t="shared" si="20"/>
        <v>#N/A</v>
      </c>
      <c r="J431" s="261" t="e">
        <f t="shared" si="20"/>
        <v>#N/A</v>
      </c>
      <c r="K431" s="261" t="e">
        <f t="shared" si="20"/>
        <v>#N/A</v>
      </c>
      <c r="L431" s="261" t="e">
        <f t="shared" si="20"/>
        <v>#N/A</v>
      </c>
      <c r="M431" s="261" t="e">
        <f t="shared" si="20"/>
        <v>#N/A</v>
      </c>
      <c r="N431" s="261" t="e">
        <f t="shared" si="20"/>
        <v>#N/A</v>
      </c>
      <c r="O431" s="261" t="e">
        <f t="shared" si="20"/>
        <v>#N/A</v>
      </c>
      <c r="P431" s="262" t="e">
        <f t="shared" si="20"/>
        <v>#N/A</v>
      </c>
      <c r="Q431" s="236" t="e">
        <f t="shared" si="20"/>
        <v>#N/A</v>
      </c>
    </row>
    <row r="432" spans="1:17" ht="14.4" hidden="1" x14ac:dyDescent="0.3">
      <c r="A432" s="116" t="s">
        <v>450</v>
      </c>
      <c r="B432" s="116" t="str">
        <f>Config!$C$3&amp;"_"&amp;Config!$C$2&amp;"_"&amp;Config!$A$32&amp;"_"&amp;Config!$A$40&amp;"_"&amp;A432</f>
        <v>2023_CS_WO_REV_D-068</v>
      </c>
      <c r="D432" s="241" t="str">
        <f t="shared" si="19"/>
        <v>Externe overdrachten</v>
      </c>
      <c r="E432" s="260" t="e">
        <f t="shared" si="20"/>
        <v>#N/A</v>
      </c>
      <c r="F432" s="261" t="e">
        <f t="shared" si="20"/>
        <v>#N/A</v>
      </c>
      <c r="G432" s="261" t="e">
        <f t="shared" si="20"/>
        <v>#N/A</v>
      </c>
      <c r="H432" s="261" t="e">
        <f t="shared" si="20"/>
        <v>#N/A</v>
      </c>
      <c r="I432" s="261" t="e">
        <f t="shared" si="20"/>
        <v>#N/A</v>
      </c>
      <c r="J432" s="261" t="e">
        <f t="shared" si="20"/>
        <v>#N/A</v>
      </c>
      <c r="K432" s="261" t="e">
        <f t="shared" si="20"/>
        <v>#N/A</v>
      </c>
      <c r="L432" s="261" t="e">
        <f t="shared" si="20"/>
        <v>#N/A</v>
      </c>
      <c r="M432" s="261" t="e">
        <f t="shared" si="20"/>
        <v>#N/A</v>
      </c>
      <c r="N432" s="261" t="e">
        <f t="shared" si="20"/>
        <v>#N/A</v>
      </c>
      <c r="O432" s="261" t="e">
        <f t="shared" si="20"/>
        <v>#N/A</v>
      </c>
      <c r="P432" s="262" t="e">
        <f t="shared" si="20"/>
        <v>#N/A</v>
      </c>
      <c r="Q432" s="236" t="e">
        <f t="shared" si="20"/>
        <v>#N/A</v>
      </c>
    </row>
    <row r="433" spans="1:17" ht="14.4" hidden="1" x14ac:dyDescent="0.3">
      <c r="A433" s="116" t="s">
        <v>461</v>
      </c>
      <c r="B433" s="116" t="str">
        <f>Config!$C$3&amp;"_"&amp;Config!$C$2&amp;"_"&amp;Config!$A$32&amp;"_"&amp;Config!$A$40&amp;"_"&amp;A433</f>
        <v>2023_CS_WO_REV_D-079</v>
      </c>
      <c r="D433" s="237" t="str">
        <f t="shared" si="19"/>
        <v xml:space="preserve">RSVZ </v>
      </c>
      <c r="E433" s="260" t="e">
        <f t="shared" si="20"/>
        <v>#N/A</v>
      </c>
      <c r="F433" s="261" t="e">
        <f t="shared" si="20"/>
        <v>#N/A</v>
      </c>
      <c r="G433" s="261" t="e">
        <f t="shared" si="20"/>
        <v>#N/A</v>
      </c>
      <c r="H433" s="261" t="e">
        <f t="shared" si="20"/>
        <v>#N/A</v>
      </c>
      <c r="I433" s="261" t="e">
        <f t="shared" si="20"/>
        <v>#N/A</v>
      </c>
      <c r="J433" s="261" t="e">
        <f t="shared" si="20"/>
        <v>#N/A</v>
      </c>
      <c r="K433" s="261" t="e">
        <f t="shared" si="20"/>
        <v>#N/A</v>
      </c>
      <c r="L433" s="261" t="e">
        <f t="shared" si="20"/>
        <v>#N/A</v>
      </c>
      <c r="M433" s="261" t="e">
        <f t="shared" si="20"/>
        <v>#N/A</v>
      </c>
      <c r="N433" s="261" t="e">
        <f t="shared" si="20"/>
        <v>#N/A</v>
      </c>
      <c r="O433" s="261" t="e">
        <f t="shared" si="20"/>
        <v>#N/A</v>
      </c>
      <c r="P433" s="262" t="e">
        <f t="shared" si="20"/>
        <v>#N/A</v>
      </c>
      <c r="Q433" s="236" t="e">
        <f t="shared" si="20"/>
        <v>#N/A</v>
      </c>
    </row>
    <row r="434" spans="1:17" ht="14.4" hidden="1" x14ac:dyDescent="0.3">
      <c r="A434" s="116" t="s">
        <v>452</v>
      </c>
      <c r="B434" s="116" t="str">
        <f>Config!$C$3&amp;"_"&amp;Config!$C$2&amp;"_"&amp;Config!$A$32&amp;"_"&amp;Config!$A$40&amp;"_"&amp;A434</f>
        <v>2023_CS_WO_REV_D-070</v>
      </c>
      <c r="D434" s="237" t="str">
        <f t="shared" si="19"/>
        <v>Andere</v>
      </c>
      <c r="E434" s="260" t="e">
        <f t="shared" si="20"/>
        <v>#N/A</v>
      </c>
      <c r="F434" s="261" t="e">
        <f t="shared" si="20"/>
        <v>#N/A</v>
      </c>
      <c r="G434" s="261" t="e">
        <f t="shared" si="20"/>
        <v>#N/A</v>
      </c>
      <c r="H434" s="261" t="e">
        <f t="shared" si="20"/>
        <v>#N/A</v>
      </c>
      <c r="I434" s="261" t="e">
        <f t="shared" si="20"/>
        <v>#N/A</v>
      </c>
      <c r="J434" s="261" t="e">
        <f t="shared" si="20"/>
        <v>#N/A</v>
      </c>
      <c r="K434" s="261" t="e">
        <f t="shared" si="20"/>
        <v>#N/A</v>
      </c>
      <c r="L434" s="261" t="e">
        <f t="shared" si="20"/>
        <v>#N/A</v>
      </c>
      <c r="M434" s="261" t="e">
        <f t="shared" si="20"/>
        <v>#N/A</v>
      </c>
      <c r="N434" s="261" t="e">
        <f t="shared" si="20"/>
        <v>#N/A</v>
      </c>
      <c r="O434" s="261" t="e">
        <f t="shared" si="20"/>
        <v>#N/A</v>
      </c>
      <c r="P434" s="262" t="e">
        <f t="shared" si="20"/>
        <v>#N/A</v>
      </c>
      <c r="Q434" s="236" t="e">
        <f t="shared" si="20"/>
        <v>#N/A</v>
      </c>
    </row>
    <row r="435" spans="1:17" ht="14.4" hidden="1" x14ac:dyDescent="0.3">
      <c r="A435" s="116" t="s">
        <v>462</v>
      </c>
      <c r="B435" s="116" t="str">
        <f>Config!$C$3&amp;"_"&amp;Config!$C$2&amp;"_"&amp;Config!$A$32&amp;"_"&amp;Config!$A$40&amp;"_"&amp;A435</f>
        <v>2023_CS_WO_REV_D-080</v>
      </c>
      <c r="D435" s="241" t="str">
        <f t="shared" si="19"/>
        <v>Opbrengsten beleggingen</v>
      </c>
      <c r="E435" s="238" t="e">
        <f t="shared" si="20"/>
        <v>#N/A</v>
      </c>
      <c r="F435" s="239" t="e">
        <f t="shared" si="20"/>
        <v>#N/A</v>
      </c>
      <c r="G435" s="239" t="e">
        <f t="shared" si="20"/>
        <v>#N/A</v>
      </c>
      <c r="H435" s="239" t="e">
        <f t="shared" si="20"/>
        <v>#N/A</v>
      </c>
      <c r="I435" s="239" t="e">
        <f t="shared" si="20"/>
        <v>#N/A</v>
      </c>
      <c r="J435" s="239" t="e">
        <f t="shared" si="20"/>
        <v>#N/A</v>
      </c>
      <c r="K435" s="239" t="e">
        <f t="shared" si="20"/>
        <v>#N/A</v>
      </c>
      <c r="L435" s="239" t="e">
        <f t="shared" si="20"/>
        <v>#N/A</v>
      </c>
      <c r="M435" s="239" t="e">
        <f t="shared" si="20"/>
        <v>#N/A</v>
      </c>
      <c r="N435" s="239" t="e">
        <f t="shared" si="20"/>
        <v>#N/A</v>
      </c>
      <c r="O435" s="239" t="e">
        <f t="shared" si="20"/>
        <v>#N/A</v>
      </c>
      <c r="P435" s="240" t="e">
        <f t="shared" si="20"/>
        <v>#N/A</v>
      </c>
      <c r="Q435" s="236" t="e">
        <f t="shared" si="20"/>
        <v>#N/A</v>
      </c>
    </row>
    <row r="436" spans="1:17" ht="14.4" hidden="1" x14ac:dyDescent="0.3">
      <c r="A436" s="116" t="s">
        <v>403</v>
      </c>
      <c r="B436" s="116" t="str">
        <f>Config!$C$3&amp;"_"&amp;Config!$C$2&amp;"_"&amp;Config!$A$32&amp;"_"&amp;Config!$A$40&amp;"_"&amp;A436</f>
        <v>2023_CS_WO_REV_D-021</v>
      </c>
      <c r="D436" s="241" t="str">
        <f t="shared" si="19"/>
        <v>Diversen</v>
      </c>
      <c r="E436" s="238" t="e">
        <f t="shared" si="20"/>
        <v>#N/A</v>
      </c>
      <c r="F436" s="239" t="e">
        <f t="shared" si="20"/>
        <v>#N/A</v>
      </c>
      <c r="G436" s="239" t="e">
        <f t="shared" si="20"/>
        <v>#N/A</v>
      </c>
      <c r="H436" s="239" t="e">
        <f t="shared" si="20"/>
        <v>#N/A</v>
      </c>
      <c r="I436" s="239" t="e">
        <f t="shared" si="20"/>
        <v>#N/A</v>
      </c>
      <c r="J436" s="239" t="e">
        <f t="shared" si="20"/>
        <v>#N/A</v>
      </c>
      <c r="K436" s="239" t="e">
        <f t="shared" si="20"/>
        <v>#N/A</v>
      </c>
      <c r="L436" s="239" t="e">
        <f t="shared" si="20"/>
        <v>#N/A</v>
      </c>
      <c r="M436" s="239" t="e">
        <f t="shared" si="20"/>
        <v>#N/A</v>
      </c>
      <c r="N436" s="239" t="e">
        <f t="shared" si="20"/>
        <v>#N/A</v>
      </c>
      <c r="O436" s="239" t="e">
        <f t="shared" si="20"/>
        <v>#N/A</v>
      </c>
      <c r="P436" s="240" t="e">
        <f t="shared" si="20"/>
        <v>#N/A</v>
      </c>
      <c r="Q436" s="236" t="e">
        <f t="shared" si="20"/>
        <v>#N/A</v>
      </c>
    </row>
    <row r="437" spans="1:17" ht="14.4" hidden="1" x14ac:dyDescent="0.3">
      <c r="A437" s="116" t="s">
        <v>463</v>
      </c>
      <c r="B437" s="116" t="str">
        <f>Config!$C$3&amp;"_"&amp;Config!$C$2&amp;"_"&amp;Config!$A$32&amp;"_"&amp;Config!$A$40&amp;"_"&amp;A437</f>
        <v>2023_CS_WO_REV_D-081</v>
      </c>
      <c r="D437" s="243" t="str">
        <f t="shared" si="19"/>
        <v>Eigen ontvangsten</v>
      </c>
      <c r="E437" s="244" t="e">
        <f t="shared" si="20"/>
        <v>#N/A</v>
      </c>
      <c r="F437" s="245" t="e">
        <f t="shared" si="20"/>
        <v>#N/A</v>
      </c>
      <c r="G437" s="245" t="e">
        <f t="shared" si="20"/>
        <v>#N/A</v>
      </c>
      <c r="H437" s="245" t="e">
        <f t="shared" si="20"/>
        <v>#N/A</v>
      </c>
      <c r="I437" s="245" t="e">
        <f t="shared" si="20"/>
        <v>#N/A</v>
      </c>
      <c r="J437" s="245" t="e">
        <f t="shared" si="20"/>
        <v>#N/A</v>
      </c>
      <c r="K437" s="245" t="e">
        <f t="shared" si="20"/>
        <v>#N/A</v>
      </c>
      <c r="L437" s="245" t="e">
        <f t="shared" si="20"/>
        <v>#N/A</v>
      </c>
      <c r="M437" s="245" t="e">
        <f t="shared" si="20"/>
        <v>#N/A</v>
      </c>
      <c r="N437" s="245" t="e">
        <f t="shared" si="20"/>
        <v>#N/A</v>
      </c>
      <c r="O437" s="245" t="e">
        <f t="shared" si="20"/>
        <v>#N/A</v>
      </c>
      <c r="P437" s="246" t="e">
        <f t="shared" si="20"/>
        <v>#N/A</v>
      </c>
      <c r="Q437" s="247" t="e">
        <f t="shared" si="20"/>
        <v>#N/A</v>
      </c>
    </row>
    <row r="438" spans="1:17" ht="14.4" hidden="1" x14ac:dyDescent="0.3">
      <c r="A438" s="116" t="s">
        <v>455</v>
      </c>
      <c r="B438" s="116" t="str">
        <f>Config!$C$3&amp;"_"&amp;Config!$C$2&amp;"_"&amp;Config!$A$32&amp;"_"&amp;Config!$A$40&amp;"_"&amp;A438</f>
        <v>2023_CS_WO_REV_D-073</v>
      </c>
      <c r="D438" s="249" t="str">
        <f t="shared" si="19"/>
        <v>Van het RSZ-Globaal beheer naar een tak</v>
      </c>
      <c r="E438" s="238" t="e">
        <f t="shared" si="20"/>
        <v>#N/A</v>
      </c>
      <c r="F438" s="239" t="e">
        <f t="shared" si="20"/>
        <v>#N/A</v>
      </c>
      <c r="G438" s="239" t="e">
        <f t="shared" si="20"/>
        <v>#N/A</v>
      </c>
      <c r="H438" s="239" t="e">
        <f t="shared" si="20"/>
        <v>#N/A</v>
      </c>
      <c r="I438" s="239" t="e">
        <f t="shared" si="20"/>
        <v>#N/A</v>
      </c>
      <c r="J438" s="239" t="e">
        <f t="shared" si="20"/>
        <v>#N/A</v>
      </c>
      <c r="K438" s="239" t="e">
        <f t="shared" si="20"/>
        <v>#N/A</v>
      </c>
      <c r="L438" s="239" t="e">
        <f t="shared" si="20"/>
        <v>#N/A</v>
      </c>
      <c r="M438" s="239" t="e">
        <f t="shared" si="20"/>
        <v>#N/A</v>
      </c>
      <c r="N438" s="239" t="e">
        <f t="shared" si="20"/>
        <v>#N/A</v>
      </c>
      <c r="O438" s="239" t="e">
        <f t="shared" si="20"/>
        <v>#N/A</v>
      </c>
      <c r="P438" s="240" t="e">
        <f t="shared" si="20"/>
        <v>#N/A</v>
      </c>
      <c r="Q438" s="236" t="e">
        <f t="shared" si="20"/>
        <v>#N/A</v>
      </c>
    </row>
    <row r="439" spans="1:17" ht="14.4" hidden="1" x14ac:dyDescent="0.3">
      <c r="A439" s="116" t="s">
        <v>454</v>
      </c>
      <c r="B439" s="116" t="str">
        <f>Config!$C$3&amp;"_"&amp;Config!$C$2&amp;"_"&amp;Config!$A$32&amp;"_"&amp;Config!$A$40&amp;"_"&amp;A439</f>
        <v>2023_CS_WO_REV_D-072</v>
      </c>
      <c r="D439" s="248" t="str">
        <f t="shared" si="19"/>
        <v>Van een tak naar het RSZ-Globaal beheer</v>
      </c>
      <c r="E439" s="238" t="e">
        <f t="shared" si="20"/>
        <v>#N/A</v>
      </c>
      <c r="F439" s="239" t="e">
        <f t="shared" si="20"/>
        <v>#N/A</v>
      </c>
      <c r="G439" s="239" t="e">
        <f t="shared" si="20"/>
        <v>#N/A</v>
      </c>
      <c r="H439" s="239" t="e">
        <f t="shared" si="20"/>
        <v>#N/A</v>
      </c>
      <c r="I439" s="239" t="e">
        <f t="shared" si="20"/>
        <v>#N/A</v>
      </c>
      <c r="J439" s="239" t="e">
        <f t="shared" si="20"/>
        <v>#N/A</v>
      </c>
      <c r="K439" s="239" t="e">
        <f t="shared" si="20"/>
        <v>#N/A</v>
      </c>
      <c r="L439" s="239" t="e">
        <f t="shared" si="20"/>
        <v>#N/A</v>
      </c>
      <c r="M439" s="239" t="e">
        <f t="shared" si="20"/>
        <v>#N/A</v>
      </c>
      <c r="N439" s="239" t="e">
        <f t="shared" si="20"/>
        <v>#N/A</v>
      </c>
      <c r="O439" s="239" t="e">
        <f t="shared" si="20"/>
        <v>#N/A</v>
      </c>
      <c r="P439" s="240" t="e">
        <f t="shared" si="20"/>
        <v>#N/A</v>
      </c>
      <c r="Q439" s="236" t="e">
        <f t="shared" si="20"/>
        <v>#N/A</v>
      </c>
    </row>
    <row r="440" spans="1:17" ht="14.4" hidden="1" x14ac:dyDescent="0.3">
      <c r="A440" s="116" t="s">
        <v>456</v>
      </c>
      <c r="B440" s="116" t="str">
        <f>Config!$C$3&amp;"_"&amp;Config!$C$2&amp;"_"&amp;Config!$A$32&amp;"_"&amp;Config!$A$40&amp;"_"&amp;A440</f>
        <v>2023_CS_WO_REV_D-074</v>
      </c>
      <c r="D440" s="243" t="str">
        <f t="shared" si="19"/>
        <v>Interne overdrachten</v>
      </c>
      <c r="E440" s="244" t="e">
        <f t="shared" si="20"/>
        <v>#N/A</v>
      </c>
      <c r="F440" s="245" t="e">
        <f t="shared" si="20"/>
        <v>#N/A</v>
      </c>
      <c r="G440" s="245" t="e">
        <f t="shared" si="20"/>
        <v>#N/A</v>
      </c>
      <c r="H440" s="245" t="e">
        <f t="shared" si="20"/>
        <v>#N/A</v>
      </c>
      <c r="I440" s="245" t="e">
        <f t="shared" si="20"/>
        <v>#N/A</v>
      </c>
      <c r="J440" s="245" t="e">
        <f t="shared" si="20"/>
        <v>#N/A</v>
      </c>
      <c r="K440" s="245" t="e">
        <f t="shared" si="20"/>
        <v>#N/A</v>
      </c>
      <c r="L440" s="245" t="e">
        <f t="shared" si="20"/>
        <v>#N/A</v>
      </c>
      <c r="M440" s="245" t="e">
        <f t="shared" si="20"/>
        <v>#N/A</v>
      </c>
      <c r="N440" s="245" t="e">
        <f t="shared" si="20"/>
        <v>#N/A</v>
      </c>
      <c r="O440" s="245" t="e">
        <f t="shared" si="20"/>
        <v>#N/A</v>
      </c>
      <c r="P440" s="246" t="e">
        <f t="shared" si="20"/>
        <v>#N/A</v>
      </c>
      <c r="Q440" s="247" t="e">
        <f t="shared" si="20"/>
        <v>#N/A</v>
      </c>
    </row>
    <row r="441" spans="1:17" ht="15" hidden="1" thickBot="1" x14ac:dyDescent="0.35">
      <c r="A441" s="116" t="s">
        <v>430</v>
      </c>
      <c r="B441" s="116" t="str">
        <f>Config!$C$3&amp;"_"&amp;Config!$C$2&amp;"_"&amp;Config!$A$32&amp;"_"&amp;Config!$A$40&amp;"_"&amp;A441</f>
        <v>2023_CS_WO_REV_D-048</v>
      </c>
      <c r="D441" s="250" t="str">
        <f t="shared" si="19"/>
        <v>Algemeen totaal van de ontvangsten</v>
      </c>
      <c r="E441" s="251" t="e">
        <f t="shared" si="20"/>
        <v>#N/A</v>
      </c>
      <c r="F441" s="252" t="e">
        <f t="shared" si="20"/>
        <v>#N/A</v>
      </c>
      <c r="G441" s="252" t="e">
        <f t="shared" si="20"/>
        <v>#N/A</v>
      </c>
      <c r="H441" s="252" t="e">
        <f t="shared" si="20"/>
        <v>#N/A</v>
      </c>
      <c r="I441" s="252" t="e">
        <f t="shared" si="20"/>
        <v>#N/A</v>
      </c>
      <c r="J441" s="252" t="e">
        <f t="shared" si="20"/>
        <v>#N/A</v>
      </c>
      <c r="K441" s="252" t="e">
        <f t="shared" si="20"/>
        <v>#N/A</v>
      </c>
      <c r="L441" s="252" t="e">
        <f t="shared" si="20"/>
        <v>#N/A</v>
      </c>
      <c r="M441" s="252" t="e">
        <f t="shared" si="20"/>
        <v>#N/A</v>
      </c>
      <c r="N441" s="252" t="e">
        <f t="shared" si="20"/>
        <v>#N/A</v>
      </c>
      <c r="O441" s="252" t="e">
        <f t="shared" si="20"/>
        <v>#N/A</v>
      </c>
      <c r="P441" s="253" t="e">
        <f t="shared" si="20"/>
        <v>#N/A</v>
      </c>
      <c r="Q441" s="254" t="e">
        <f t="shared" si="20"/>
        <v>#N/A</v>
      </c>
    </row>
    <row r="442" spans="1:17" ht="15" hidden="1" thickBot="1" x14ac:dyDescent="0.35">
      <c r="A442" s="116" t="s">
        <v>432</v>
      </c>
      <c r="B442" s="116" t="str">
        <f>Config!$C$3&amp;"_"&amp;Config!$C$2&amp;"_"&amp;Config!$A$32&amp;"_"&amp;Config!$A$41&amp;"_"&amp;A442</f>
        <v>2023_CS_WO_BAL_D-050</v>
      </c>
      <c r="D442" s="263" t="str">
        <f t="shared" si="19"/>
        <v>Saldo</v>
      </c>
      <c r="E442" s="264" t="e">
        <f t="shared" si="20"/>
        <v>#N/A</v>
      </c>
      <c r="F442" s="265" t="e">
        <f t="shared" si="20"/>
        <v>#N/A</v>
      </c>
      <c r="G442" s="265" t="e">
        <f t="shared" si="20"/>
        <v>#N/A</v>
      </c>
      <c r="H442" s="265" t="e">
        <f t="shared" si="20"/>
        <v>#N/A</v>
      </c>
      <c r="I442" s="265" t="e">
        <f t="shared" si="20"/>
        <v>#N/A</v>
      </c>
      <c r="J442" s="265" t="e">
        <f t="shared" si="20"/>
        <v>#N/A</v>
      </c>
      <c r="K442" s="265" t="e">
        <f t="shared" si="20"/>
        <v>#N/A</v>
      </c>
      <c r="L442" s="265" t="e">
        <f t="shared" si="20"/>
        <v>#N/A</v>
      </c>
      <c r="M442" s="265" t="e">
        <f t="shared" si="20"/>
        <v>#N/A</v>
      </c>
      <c r="N442" s="265" t="e">
        <f t="shared" si="20"/>
        <v>#N/A</v>
      </c>
      <c r="O442" s="265" t="e">
        <f t="shared" si="20"/>
        <v>#N/A</v>
      </c>
      <c r="P442" s="266" t="e">
        <f t="shared" si="20"/>
        <v>#N/A</v>
      </c>
      <c r="Q442" s="267" t="e">
        <f t="shared" si="20"/>
        <v>#N/A</v>
      </c>
    </row>
    <row r="443" spans="1:17" ht="14.4" hidden="1" x14ac:dyDescent="0.3">
      <c r="D443" s="268"/>
      <c r="E443" s="269"/>
      <c r="F443" s="268"/>
      <c r="G443" s="268"/>
      <c r="H443" s="268"/>
      <c r="I443" s="268"/>
      <c r="J443" s="268"/>
      <c r="K443" s="268"/>
      <c r="L443" s="268"/>
      <c r="M443" s="268"/>
      <c r="N443" s="268"/>
      <c r="O443" s="268"/>
      <c r="P443" s="268"/>
      <c r="Q443" s="268"/>
    </row>
    <row r="444" spans="1:17" ht="15" hidden="1" thickBot="1" x14ac:dyDescent="0.35">
      <c r="D444" s="268"/>
      <c r="E444" s="268"/>
      <c r="F444" s="268"/>
      <c r="G444" s="268"/>
      <c r="H444" s="268"/>
      <c r="I444" s="268"/>
      <c r="J444" s="268"/>
      <c r="K444" s="268"/>
      <c r="L444" s="268"/>
      <c r="M444" s="268"/>
      <c r="N444" s="268"/>
      <c r="O444" s="268"/>
      <c r="P444" s="268"/>
      <c r="Q444" s="268"/>
    </row>
    <row r="445" spans="1:17" ht="15" hidden="1" thickBot="1" x14ac:dyDescent="0.35">
      <c r="D445" s="320" t="str">
        <f>VLOOKUP("D-082",LIST_DESCRIPTIONS,2,FALSE)</f>
        <v>Zelfstandigen</v>
      </c>
      <c r="E445" s="321"/>
      <c r="F445" s="321"/>
      <c r="G445" s="321"/>
      <c r="H445" s="321"/>
      <c r="I445" s="321"/>
      <c r="J445" s="321"/>
      <c r="K445" s="321"/>
      <c r="L445" s="321"/>
      <c r="M445" s="321"/>
      <c r="N445" s="321"/>
      <c r="O445" s="321"/>
      <c r="P445" s="321"/>
      <c r="Q445" s="322"/>
    </row>
    <row r="446" spans="1:17" ht="13.8" hidden="1" thickBot="1" x14ac:dyDescent="0.3">
      <c r="D446" s="125" t="str">
        <f>VLOOKUP("D-003",LIST_DESCRIPTIONS,2,FALSE)</f>
        <v>Omschrijving</v>
      </c>
      <c r="E446" s="126" t="str">
        <f>VLOOKUP("D-004",LIST_DESCRIPTIONS,2,FALSE)</f>
        <v>Januari</v>
      </c>
      <c r="F446" s="127" t="str">
        <f>VLOOKUP("D-005",LIST_DESCRIPTIONS,2,FALSE)</f>
        <v>Februari</v>
      </c>
      <c r="G446" s="127" t="str">
        <f>VLOOKUP("D-006",LIST_DESCRIPTIONS,2,FALSE)</f>
        <v>Maart</v>
      </c>
      <c r="H446" s="127" t="str">
        <f>VLOOKUP("D-007",LIST_DESCRIPTIONS,2,FALSE)</f>
        <v>April</v>
      </c>
      <c r="I446" s="127" t="str">
        <f>VLOOKUP("D-008",LIST_DESCRIPTIONS,2,FALSE)</f>
        <v>Mei</v>
      </c>
      <c r="J446" s="127" t="str">
        <f>VLOOKUP("D-009",LIST_DESCRIPTIONS,2,FALSE)</f>
        <v>Juni</v>
      </c>
      <c r="K446" s="127" t="str">
        <f>VLOOKUP("D-010",LIST_DESCRIPTIONS,2,FALSE)</f>
        <v>Juli</v>
      </c>
      <c r="L446" s="127" t="str">
        <f>VLOOKUP("D-011",LIST_DESCRIPTIONS,2,FALSE)</f>
        <v>Augustus</v>
      </c>
      <c r="M446" s="127" t="str">
        <f>VLOOKUP("D-012",LIST_DESCRIPTIONS,2,FALSE)</f>
        <v>September</v>
      </c>
      <c r="N446" s="127" t="str">
        <f>VLOOKUP("D-013",LIST_DESCRIPTIONS,2,FALSE)</f>
        <v>Oktober</v>
      </c>
      <c r="O446" s="127" t="str">
        <f>VLOOKUP("D-014",LIST_DESCRIPTIONS,2,FALSE)</f>
        <v>November</v>
      </c>
      <c r="P446" s="128" t="str">
        <f>VLOOKUP("D-015",LIST_DESCRIPTIONS,2,FALSE)</f>
        <v>December</v>
      </c>
      <c r="Q446" s="129" t="str">
        <f>VLOOKUP("D-051",LIST_DESCRIPTIONS,2,FALSE)</f>
        <v>Totaal</v>
      </c>
    </row>
    <row r="447" spans="1:17" ht="14.4" hidden="1" x14ac:dyDescent="0.3">
      <c r="D447" s="130" t="str">
        <f>VLOOKUP("D-020",LIST_DESCRIPTIONS,2,FALSE)</f>
        <v>Uitgaven</v>
      </c>
      <c r="E447" s="229"/>
      <c r="F447" s="230"/>
      <c r="G447" s="230"/>
      <c r="H447" s="230"/>
      <c r="I447" s="230"/>
      <c r="J447" s="230"/>
      <c r="K447" s="230"/>
      <c r="L447" s="230"/>
      <c r="M447" s="230"/>
      <c r="N447" s="230"/>
      <c r="O447" s="230"/>
      <c r="P447" s="231"/>
      <c r="Q447" s="232"/>
    </row>
    <row r="448" spans="1:17" ht="14.4" hidden="1" x14ac:dyDescent="0.3">
      <c r="A448" s="116" t="s">
        <v>438</v>
      </c>
      <c r="B448" s="116" t="str">
        <f>Config!$C$3&amp;"_"&amp;Config!$C$2&amp;"_"&amp;Config!$A$35&amp;"_"&amp;Config!$A$39&amp;"_"&amp;A448</f>
        <v>2023_CS_FL_EXP_D-056</v>
      </c>
      <c r="D448" s="241" t="str">
        <f t="shared" ref="D448:D467" si="21">VLOOKUP(A448,LIST_DESCRIPTIONS,2,FALSE)</f>
        <v>Prestaties</v>
      </c>
      <c r="E448" s="233" t="e">
        <f t="shared" ref="E448:Q457" si="22">VLOOKUP($B448,rng_input,E$5,FALSE)</f>
        <v>#N/A</v>
      </c>
      <c r="F448" s="234" t="e">
        <f t="shared" si="22"/>
        <v>#N/A</v>
      </c>
      <c r="G448" s="234" t="e">
        <f t="shared" si="22"/>
        <v>#N/A</v>
      </c>
      <c r="H448" s="234" t="e">
        <f t="shared" si="22"/>
        <v>#N/A</v>
      </c>
      <c r="I448" s="234" t="e">
        <f t="shared" si="22"/>
        <v>#N/A</v>
      </c>
      <c r="J448" s="234" t="e">
        <f t="shared" si="22"/>
        <v>#N/A</v>
      </c>
      <c r="K448" s="234" t="e">
        <f t="shared" si="22"/>
        <v>#N/A</v>
      </c>
      <c r="L448" s="234" t="e">
        <f t="shared" si="22"/>
        <v>#N/A</v>
      </c>
      <c r="M448" s="234" t="e">
        <f t="shared" si="22"/>
        <v>#N/A</v>
      </c>
      <c r="N448" s="234" t="e">
        <f t="shared" si="22"/>
        <v>#N/A</v>
      </c>
      <c r="O448" s="234" t="e">
        <f t="shared" si="22"/>
        <v>#N/A</v>
      </c>
      <c r="P448" s="235" t="e">
        <f t="shared" si="22"/>
        <v>#N/A</v>
      </c>
      <c r="Q448" s="236" t="e">
        <f t="shared" si="22"/>
        <v>#N/A</v>
      </c>
    </row>
    <row r="449" spans="1:17" ht="14.4" hidden="1" x14ac:dyDescent="0.3">
      <c r="A449" s="116" t="s">
        <v>439</v>
      </c>
      <c r="B449" s="116" t="str">
        <f>Config!$C$3&amp;"_"&amp;Config!$C$2&amp;"_"&amp;Config!$A$35&amp;"_"&amp;Config!$A$39&amp;"_"&amp;A449</f>
        <v>2023_CS_FL_EXP_D-057</v>
      </c>
      <c r="D449" s="237" t="str">
        <f t="shared" si="21"/>
        <v>RIZIV-Uitkeringen</v>
      </c>
      <c r="E449" s="238" t="e">
        <f t="shared" si="22"/>
        <v>#N/A</v>
      </c>
      <c r="F449" s="239" t="e">
        <f t="shared" si="22"/>
        <v>#N/A</v>
      </c>
      <c r="G449" s="239" t="e">
        <f t="shared" si="22"/>
        <v>#N/A</v>
      </c>
      <c r="H449" s="239" t="e">
        <f t="shared" si="22"/>
        <v>#N/A</v>
      </c>
      <c r="I449" s="239" t="e">
        <f t="shared" si="22"/>
        <v>#N/A</v>
      </c>
      <c r="J449" s="239" t="e">
        <f t="shared" si="22"/>
        <v>#N/A</v>
      </c>
      <c r="K449" s="239" t="e">
        <f t="shared" si="22"/>
        <v>#N/A</v>
      </c>
      <c r="L449" s="239" t="e">
        <f t="shared" si="22"/>
        <v>#N/A</v>
      </c>
      <c r="M449" s="239" t="e">
        <f t="shared" si="22"/>
        <v>#N/A</v>
      </c>
      <c r="N449" s="239" t="e">
        <f t="shared" si="22"/>
        <v>#N/A</v>
      </c>
      <c r="O449" s="239" t="e">
        <f t="shared" si="22"/>
        <v>#N/A</v>
      </c>
      <c r="P449" s="240" t="e">
        <f t="shared" si="22"/>
        <v>#N/A</v>
      </c>
      <c r="Q449" s="236" t="e">
        <f t="shared" si="22"/>
        <v>#N/A</v>
      </c>
    </row>
    <row r="450" spans="1:17" ht="14.4" hidden="1" x14ac:dyDescent="0.3">
      <c r="A450" s="116" t="s">
        <v>465</v>
      </c>
      <c r="B450" s="116" t="str">
        <f>Config!$C$3&amp;"_"&amp;Config!$C$2&amp;"_"&amp;Config!$A$35&amp;"_"&amp;Config!$A$39&amp;"_"&amp;A450</f>
        <v>2023_CS_FL_EXP_D-083</v>
      </c>
      <c r="D450" s="237" t="str">
        <f t="shared" si="21"/>
        <v>RSVZ-Pensioenen</v>
      </c>
      <c r="E450" s="238" t="e">
        <f t="shared" si="22"/>
        <v>#N/A</v>
      </c>
      <c r="F450" s="239" t="e">
        <f t="shared" si="22"/>
        <v>#N/A</v>
      </c>
      <c r="G450" s="239" t="e">
        <f t="shared" si="22"/>
        <v>#N/A</v>
      </c>
      <c r="H450" s="239" t="e">
        <f t="shared" si="22"/>
        <v>#N/A</v>
      </c>
      <c r="I450" s="239" t="e">
        <f t="shared" si="22"/>
        <v>#N/A</v>
      </c>
      <c r="J450" s="239" t="e">
        <f t="shared" si="22"/>
        <v>#N/A</v>
      </c>
      <c r="K450" s="239" t="e">
        <f t="shared" si="22"/>
        <v>#N/A</v>
      </c>
      <c r="L450" s="239" t="e">
        <f t="shared" si="22"/>
        <v>#N/A</v>
      </c>
      <c r="M450" s="239" t="e">
        <f t="shared" si="22"/>
        <v>#N/A</v>
      </c>
      <c r="N450" s="239" t="e">
        <f t="shared" si="22"/>
        <v>#N/A</v>
      </c>
      <c r="O450" s="239" t="e">
        <f t="shared" si="22"/>
        <v>#N/A</v>
      </c>
      <c r="P450" s="240" t="e">
        <f t="shared" si="22"/>
        <v>#N/A</v>
      </c>
      <c r="Q450" s="236" t="e">
        <f t="shared" si="22"/>
        <v>#N/A</v>
      </c>
    </row>
    <row r="451" spans="1:17" ht="14.4" hidden="1" x14ac:dyDescent="0.3">
      <c r="A451" s="116" t="s">
        <v>466</v>
      </c>
      <c r="B451" s="116" t="str">
        <f>Config!$C$3&amp;"_"&amp;Config!$C$2&amp;"_"&amp;Config!$A$35&amp;"_"&amp;Config!$A$39&amp;"_"&amp;A451</f>
        <v>2023_CS_FL_EXP_D-084</v>
      </c>
      <c r="D451" s="237" t="str">
        <f t="shared" si="21"/>
        <v>RSVZ-Gezinsbijslag</v>
      </c>
      <c r="E451" s="238" t="e">
        <f t="shared" si="22"/>
        <v>#N/A</v>
      </c>
      <c r="F451" s="239" t="e">
        <f t="shared" si="22"/>
        <v>#N/A</v>
      </c>
      <c r="G451" s="239" t="e">
        <f t="shared" si="22"/>
        <v>#N/A</v>
      </c>
      <c r="H451" s="239" t="e">
        <f t="shared" si="22"/>
        <v>#N/A</v>
      </c>
      <c r="I451" s="239" t="e">
        <f t="shared" si="22"/>
        <v>#N/A</v>
      </c>
      <c r="J451" s="239" t="e">
        <f t="shared" si="22"/>
        <v>#N/A</v>
      </c>
      <c r="K451" s="239" t="e">
        <f t="shared" si="22"/>
        <v>#N/A</v>
      </c>
      <c r="L451" s="239" t="e">
        <f t="shared" si="22"/>
        <v>#N/A</v>
      </c>
      <c r="M451" s="239" t="e">
        <f t="shared" si="22"/>
        <v>#N/A</v>
      </c>
      <c r="N451" s="239" t="e">
        <f t="shared" si="22"/>
        <v>#N/A</v>
      </c>
      <c r="O451" s="239" t="e">
        <f t="shared" si="22"/>
        <v>#N/A</v>
      </c>
      <c r="P451" s="240" t="e">
        <f t="shared" si="22"/>
        <v>#N/A</v>
      </c>
      <c r="Q451" s="236" t="e">
        <f t="shared" si="22"/>
        <v>#N/A</v>
      </c>
    </row>
    <row r="452" spans="1:17" ht="14.4" hidden="1" x14ac:dyDescent="0.3">
      <c r="A452" s="116" t="s">
        <v>467</v>
      </c>
      <c r="B452" s="116" t="str">
        <f>Config!$C$3&amp;"_"&amp;Config!$C$2&amp;"_"&amp;Config!$A$35&amp;"_"&amp;Config!$A$39&amp;"_"&amp;A452</f>
        <v>2023_CS_FL_EXP_D-085</v>
      </c>
      <c r="D452" s="237" t="str">
        <f t="shared" si="21"/>
        <v>RSVZ-Overbruggingsrecht</v>
      </c>
      <c r="E452" s="238" t="e">
        <f t="shared" si="22"/>
        <v>#N/A</v>
      </c>
      <c r="F452" s="239" t="e">
        <f t="shared" si="22"/>
        <v>#N/A</v>
      </c>
      <c r="G452" s="239" t="e">
        <f t="shared" si="22"/>
        <v>#N/A</v>
      </c>
      <c r="H452" s="239" t="e">
        <f t="shared" si="22"/>
        <v>#N/A</v>
      </c>
      <c r="I452" s="239" t="e">
        <f t="shared" si="22"/>
        <v>#N/A</v>
      </c>
      <c r="J452" s="239" t="e">
        <f t="shared" si="22"/>
        <v>#N/A</v>
      </c>
      <c r="K452" s="239" t="e">
        <f t="shared" si="22"/>
        <v>#N/A</v>
      </c>
      <c r="L452" s="239" t="e">
        <f t="shared" si="22"/>
        <v>#N/A</v>
      </c>
      <c r="M452" s="239" t="e">
        <f t="shared" si="22"/>
        <v>#N/A</v>
      </c>
      <c r="N452" s="239" t="e">
        <f t="shared" si="22"/>
        <v>#N/A</v>
      </c>
      <c r="O452" s="239" t="e">
        <f t="shared" si="22"/>
        <v>#N/A</v>
      </c>
      <c r="P452" s="240" t="e">
        <f t="shared" si="22"/>
        <v>#N/A</v>
      </c>
      <c r="Q452" s="236" t="e">
        <f t="shared" si="22"/>
        <v>#N/A</v>
      </c>
    </row>
    <row r="453" spans="1:17" ht="14.4" hidden="1" x14ac:dyDescent="0.3">
      <c r="A453" s="116" t="s">
        <v>468</v>
      </c>
      <c r="B453" s="116" t="str">
        <f>Config!$C$3&amp;"_"&amp;Config!$C$2&amp;"_"&amp;Config!$A$35&amp;"_"&amp;Config!$A$39&amp;"_"&amp;A453</f>
        <v>2023_CS_FL_EXP_D-086</v>
      </c>
      <c r="D453" s="237" t="str">
        <f t="shared" si="21"/>
        <v>RSVZ-Palliatieve verzorging</v>
      </c>
      <c r="E453" s="238" t="e">
        <f t="shared" si="22"/>
        <v>#N/A</v>
      </c>
      <c r="F453" s="239" t="e">
        <f t="shared" si="22"/>
        <v>#N/A</v>
      </c>
      <c r="G453" s="239" t="e">
        <f t="shared" si="22"/>
        <v>#N/A</v>
      </c>
      <c r="H453" s="239" t="e">
        <f t="shared" si="22"/>
        <v>#N/A</v>
      </c>
      <c r="I453" s="239" t="e">
        <f t="shared" si="22"/>
        <v>#N/A</v>
      </c>
      <c r="J453" s="239" t="e">
        <f t="shared" si="22"/>
        <v>#N/A</v>
      </c>
      <c r="K453" s="239" t="e">
        <f t="shared" si="22"/>
        <v>#N/A</v>
      </c>
      <c r="L453" s="239" t="e">
        <f t="shared" si="22"/>
        <v>#N/A</v>
      </c>
      <c r="M453" s="239" t="e">
        <f t="shared" si="22"/>
        <v>#N/A</v>
      </c>
      <c r="N453" s="239" t="e">
        <f t="shared" si="22"/>
        <v>#N/A</v>
      </c>
      <c r="O453" s="239" t="e">
        <f t="shared" si="22"/>
        <v>#N/A</v>
      </c>
      <c r="P453" s="240" t="e">
        <f t="shared" si="22"/>
        <v>#N/A</v>
      </c>
      <c r="Q453" s="236" t="e">
        <f t="shared" si="22"/>
        <v>#N/A</v>
      </c>
    </row>
    <row r="454" spans="1:17" ht="14.4" hidden="1" x14ac:dyDescent="0.3">
      <c r="A454" s="116" t="s">
        <v>448</v>
      </c>
      <c r="B454" s="116" t="str">
        <f>Config!$C$3&amp;"_"&amp;Config!$C$2&amp;"_"&amp;Config!$A$35&amp;"_"&amp;Config!$A$39&amp;"_"&amp;A454</f>
        <v>2023_CS_FL_EXP_D-066</v>
      </c>
      <c r="D454" s="241" t="str">
        <f t="shared" si="21"/>
        <v>Betalingskosten</v>
      </c>
      <c r="E454" s="238" t="e">
        <f t="shared" si="22"/>
        <v>#N/A</v>
      </c>
      <c r="F454" s="239" t="e">
        <f t="shared" si="22"/>
        <v>#N/A</v>
      </c>
      <c r="G454" s="239" t="e">
        <f t="shared" si="22"/>
        <v>#N/A</v>
      </c>
      <c r="H454" s="239" t="e">
        <f t="shared" si="22"/>
        <v>#N/A</v>
      </c>
      <c r="I454" s="239" t="e">
        <f t="shared" si="22"/>
        <v>#N/A</v>
      </c>
      <c r="J454" s="239" t="e">
        <f t="shared" si="22"/>
        <v>#N/A</v>
      </c>
      <c r="K454" s="239" t="e">
        <f t="shared" si="22"/>
        <v>#N/A</v>
      </c>
      <c r="L454" s="239" t="e">
        <f t="shared" si="22"/>
        <v>#N/A</v>
      </c>
      <c r="M454" s="239" t="e">
        <f t="shared" si="22"/>
        <v>#N/A</v>
      </c>
      <c r="N454" s="239" t="e">
        <f t="shared" si="22"/>
        <v>#N/A</v>
      </c>
      <c r="O454" s="239" t="e">
        <f t="shared" si="22"/>
        <v>#N/A</v>
      </c>
      <c r="P454" s="240" t="e">
        <f t="shared" si="22"/>
        <v>#N/A</v>
      </c>
      <c r="Q454" s="236" t="e">
        <f t="shared" si="22"/>
        <v>#N/A</v>
      </c>
    </row>
    <row r="455" spans="1:17" ht="14.4" hidden="1" x14ac:dyDescent="0.3">
      <c r="A455" s="116" t="s">
        <v>449</v>
      </c>
      <c r="B455" s="116" t="str">
        <f>Config!$C$3&amp;"_"&amp;Config!$C$2&amp;"_"&amp;Config!$A$35&amp;"_"&amp;Config!$A$39&amp;"_"&amp;A455</f>
        <v>2023_CS_FL_EXP_D-067</v>
      </c>
      <c r="D455" s="241" t="str">
        <f t="shared" si="21"/>
        <v>Beheerskosten</v>
      </c>
      <c r="E455" s="238" t="e">
        <f t="shared" si="22"/>
        <v>#N/A</v>
      </c>
      <c r="F455" s="239" t="e">
        <f t="shared" si="22"/>
        <v>#N/A</v>
      </c>
      <c r="G455" s="239" t="e">
        <f t="shared" si="22"/>
        <v>#N/A</v>
      </c>
      <c r="H455" s="239" t="e">
        <f t="shared" si="22"/>
        <v>#N/A</v>
      </c>
      <c r="I455" s="239" t="e">
        <f t="shared" si="22"/>
        <v>#N/A</v>
      </c>
      <c r="J455" s="239" t="e">
        <f t="shared" si="22"/>
        <v>#N/A</v>
      </c>
      <c r="K455" s="239" t="e">
        <f t="shared" si="22"/>
        <v>#N/A</v>
      </c>
      <c r="L455" s="239" t="e">
        <f t="shared" si="22"/>
        <v>#N/A</v>
      </c>
      <c r="M455" s="239" t="e">
        <f t="shared" si="22"/>
        <v>#N/A</v>
      </c>
      <c r="N455" s="239" t="e">
        <f t="shared" si="22"/>
        <v>#N/A</v>
      </c>
      <c r="O455" s="239" t="e">
        <f t="shared" si="22"/>
        <v>#N/A</v>
      </c>
      <c r="P455" s="240" t="e">
        <f t="shared" si="22"/>
        <v>#N/A</v>
      </c>
      <c r="Q455" s="236" t="e">
        <f t="shared" si="22"/>
        <v>#N/A</v>
      </c>
    </row>
    <row r="456" spans="1:17" ht="14.4" hidden="1" x14ac:dyDescent="0.3">
      <c r="A456" s="116" t="s">
        <v>450</v>
      </c>
      <c r="B456" s="116" t="str">
        <f>Config!$C$3&amp;"_"&amp;Config!$C$2&amp;"_"&amp;Config!$A$35&amp;"_"&amp;Config!$A$39&amp;"_"&amp;A456</f>
        <v>2023_CS_FL_EXP_D-068</v>
      </c>
      <c r="D456" s="241" t="str">
        <f t="shared" si="21"/>
        <v>Externe overdrachten</v>
      </c>
      <c r="E456" s="238" t="e">
        <f t="shared" si="22"/>
        <v>#N/A</v>
      </c>
      <c r="F456" s="239" t="e">
        <f t="shared" si="22"/>
        <v>#N/A</v>
      </c>
      <c r="G456" s="239" t="e">
        <f t="shared" si="22"/>
        <v>#N/A</v>
      </c>
      <c r="H456" s="239" t="e">
        <f t="shared" si="22"/>
        <v>#N/A</v>
      </c>
      <c r="I456" s="239" t="e">
        <f t="shared" si="22"/>
        <v>#N/A</v>
      </c>
      <c r="J456" s="239" t="e">
        <f t="shared" si="22"/>
        <v>#N/A</v>
      </c>
      <c r="K456" s="239" t="e">
        <f t="shared" si="22"/>
        <v>#N/A</v>
      </c>
      <c r="L456" s="239" t="e">
        <f t="shared" si="22"/>
        <v>#N/A</v>
      </c>
      <c r="M456" s="239" t="e">
        <f t="shared" si="22"/>
        <v>#N/A</v>
      </c>
      <c r="N456" s="239" t="e">
        <f t="shared" si="22"/>
        <v>#N/A</v>
      </c>
      <c r="O456" s="239" t="e">
        <f t="shared" si="22"/>
        <v>#N/A</v>
      </c>
      <c r="P456" s="240" t="e">
        <f t="shared" si="22"/>
        <v>#N/A</v>
      </c>
      <c r="Q456" s="236" t="e">
        <f t="shared" si="22"/>
        <v>#N/A</v>
      </c>
    </row>
    <row r="457" spans="1:17" ht="14.4" hidden="1" x14ac:dyDescent="0.3">
      <c r="A457" s="116" t="s">
        <v>451</v>
      </c>
      <c r="B457" s="116" t="str">
        <f>Config!$C$3&amp;"_"&amp;Config!$C$2&amp;"_"&amp;Config!$A$35&amp;"_"&amp;Config!$A$39&amp;"_"&amp;A457</f>
        <v>2023_CS_FL_EXP_D-069</v>
      </c>
      <c r="D457" s="237" t="str">
        <f t="shared" si="21"/>
        <v>RIZIV-Geneeskundige verzorging</v>
      </c>
      <c r="E457" s="238" t="e">
        <f t="shared" si="22"/>
        <v>#N/A</v>
      </c>
      <c r="F457" s="239" t="e">
        <f t="shared" si="22"/>
        <v>#N/A</v>
      </c>
      <c r="G457" s="239" t="e">
        <f t="shared" si="22"/>
        <v>#N/A</v>
      </c>
      <c r="H457" s="239" t="e">
        <f t="shared" si="22"/>
        <v>#N/A</v>
      </c>
      <c r="I457" s="239" t="e">
        <f t="shared" si="22"/>
        <v>#N/A</v>
      </c>
      <c r="J457" s="239" t="e">
        <f t="shared" si="22"/>
        <v>#N/A</v>
      </c>
      <c r="K457" s="239" t="e">
        <f t="shared" si="22"/>
        <v>#N/A</v>
      </c>
      <c r="L457" s="239" t="e">
        <f t="shared" si="22"/>
        <v>#N/A</v>
      </c>
      <c r="M457" s="239" t="e">
        <f t="shared" si="22"/>
        <v>#N/A</v>
      </c>
      <c r="N457" s="239" t="e">
        <f t="shared" si="22"/>
        <v>#N/A</v>
      </c>
      <c r="O457" s="239" t="e">
        <f t="shared" si="22"/>
        <v>#N/A</v>
      </c>
      <c r="P457" s="240" t="e">
        <f t="shared" si="22"/>
        <v>#N/A</v>
      </c>
      <c r="Q457" s="236" t="e">
        <f t="shared" si="22"/>
        <v>#N/A</v>
      </c>
    </row>
    <row r="458" spans="1:17" ht="14.4" hidden="1" x14ac:dyDescent="0.3">
      <c r="A458" s="116" t="s">
        <v>469</v>
      </c>
      <c r="B458" s="116" t="str">
        <f>Config!$C$3&amp;"_"&amp;Config!$C$2&amp;"_"&amp;Config!$A$35&amp;"_"&amp;Config!$A$39&amp;"_"&amp;A458</f>
        <v>2023_CS_FL_EXP_D-087</v>
      </c>
      <c r="D458" s="237" t="str">
        <f t="shared" si="21"/>
        <v>FAMIFED</v>
      </c>
      <c r="E458" s="238" t="e">
        <f t="shared" ref="E458:Q467" si="23">VLOOKUP($B458,rng_input,E$5,FALSE)</f>
        <v>#N/A</v>
      </c>
      <c r="F458" s="239" t="e">
        <f t="shared" si="23"/>
        <v>#N/A</v>
      </c>
      <c r="G458" s="239" t="e">
        <f t="shared" si="23"/>
        <v>#N/A</v>
      </c>
      <c r="H458" s="239" t="e">
        <f t="shared" si="23"/>
        <v>#N/A</v>
      </c>
      <c r="I458" s="239" t="e">
        <f t="shared" si="23"/>
        <v>#N/A</v>
      </c>
      <c r="J458" s="239" t="e">
        <f t="shared" si="23"/>
        <v>#N/A</v>
      </c>
      <c r="K458" s="239" t="e">
        <f t="shared" si="23"/>
        <v>#N/A</v>
      </c>
      <c r="L458" s="239" t="e">
        <f t="shared" si="23"/>
        <v>#N/A</v>
      </c>
      <c r="M458" s="239" t="e">
        <f t="shared" si="23"/>
        <v>#N/A</v>
      </c>
      <c r="N458" s="239" t="e">
        <f t="shared" si="23"/>
        <v>#N/A</v>
      </c>
      <c r="O458" s="239" t="e">
        <f t="shared" si="23"/>
        <v>#N/A</v>
      </c>
      <c r="P458" s="240" t="e">
        <f t="shared" si="23"/>
        <v>#N/A</v>
      </c>
      <c r="Q458" s="236" t="e">
        <f t="shared" si="23"/>
        <v>#N/A</v>
      </c>
    </row>
    <row r="459" spans="1:17" ht="14.4" hidden="1" x14ac:dyDescent="0.3">
      <c r="A459" s="116" t="s">
        <v>452</v>
      </c>
      <c r="B459" s="116" t="str">
        <f>Config!$C$3&amp;"_"&amp;Config!$C$2&amp;"_"&amp;Config!$A$35&amp;"_"&amp;Config!$A$39&amp;"_"&amp;A459</f>
        <v>2023_CS_FL_EXP_D-070</v>
      </c>
      <c r="D459" s="237" t="str">
        <f t="shared" si="21"/>
        <v>Andere</v>
      </c>
      <c r="E459" s="238" t="e">
        <f t="shared" si="23"/>
        <v>#N/A</v>
      </c>
      <c r="F459" s="239" t="e">
        <f t="shared" si="23"/>
        <v>#N/A</v>
      </c>
      <c r="G459" s="239" t="e">
        <f t="shared" si="23"/>
        <v>#N/A</v>
      </c>
      <c r="H459" s="239" t="e">
        <f t="shared" si="23"/>
        <v>#N/A</v>
      </c>
      <c r="I459" s="239" t="e">
        <f t="shared" si="23"/>
        <v>#N/A</v>
      </c>
      <c r="J459" s="239" t="e">
        <f t="shared" si="23"/>
        <v>#N/A</v>
      </c>
      <c r="K459" s="239" t="e">
        <f t="shared" si="23"/>
        <v>#N/A</v>
      </c>
      <c r="L459" s="239" t="e">
        <f t="shared" si="23"/>
        <v>#N/A</v>
      </c>
      <c r="M459" s="239" t="e">
        <f t="shared" si="23"/>
        <v>#N/A</v>
      </c>
      <c r="N459" s="239" t="e">
        <f t="shared" si="23"/>
        <v>#N/A</v>
      </c>
      <c r="O459" s="239" t="e">
        <f t="shared" si="23"/>
        <v>#N/A</v>
      </c>
      <c r="P459" s="240" t="e">
        <f t="shared" si="23"/>
        <v>#N/A</v>
      </c>
      <c r="Q459" s="236" t="e">
        <f t="shared" si="23"/>
        <v>#N/A</v>
      </c>
    </row>
    <row r="460" spans="1:17" ht="14.4" hidden="1" x14ac:dyDescent="0.3">
      <c r="A460" s="116" t="s">
        <v>406</v>
      </c>
      <c r="B460" s="116" t="str">
        <f>Config!$C$3&amp;"_"&amp;Config!$C$2&amp;"_"&amp;Config!$A$35&amp;"_"&amp;Config!$A$39&amp;"_"&amp;A460</f>
        <v>2023_CS_FL_EXP_D-024</v>
      </c>
      <c r="D460" s="242" t="str">
        <f t="shared" si="21"/>
        <v>Interestlasten</v>
      </c>
      <c r="E460" s="238" t="e">
        <f t="shared" si="23"/>
        <v>#N/A</v>
      </c>
      <c r="F460" s="239" t="e">
        <f t="shared" si="23"/>
        <v>#N/A</v>
      </c>
      <c r="G460" s="239" t="e">
        <f t="shared" si="23"/>
        <v>#N/A</v>
      </c>
      <c r="H460" s="239" t="e">
        <f t="shared" si="23"/>
        <v>#N/A</v>
      </c>
      <c r="I460" s="239" t="e">
        <f t="shared" si="23"/>
        <v>#N/A</v>
      </c>
      <c r="J460" s="239" t="e">
        <f t="shared" si="23"/>
        <v>#N/A</v>
      </c>
      <c r="K460" s="239" t="e">
        <f t="shared" si="23"/>
        <v>#N/A</v>
      </c>
      <c r="L460" s="239" t="e">
        <f t="shared" si="23"/>
        <v>#N/A</v>
      </c>
      <c r="M460" s="239" t="e">
        <f t="shared" si="23"/>
        <v>#N/A</v>
      </c>
      <c r="N460" s="239" t="e">
        <f t="shared" si="23"/>
        <v>#N/A</v>
      </c>
      <c r="O460" s="239" t="e">
        <f t="shared" si="23"/>
        <v>#N/A</v>
      </c>
      <c r="P460" s="240" t="e">
        <f t="shared" si="23"/>
        <v>#N/A</v>
      </c>
      <c r="Q460" s="236" t="e">
        <f t="shared" si="23"/>
        <v>#N/A</v>
      </c>
    </row>
    <row r="461" spans="1:17" ht="14.4" hidden="1" x14ac:dyDescent="0.3">
      <c r="A461" s="116" t="s">
        <v>403</v>
      </c>
      <c r="B461" s="116" t="str">
        <f>Config!$C$3&amp;"_"&amp;Config!$C$2&amp;"_"&amp;Config!$A$35&amp;"_"&amp;Config!$A$39&amp;"_"&amp;A461</f>
        <v>2023_CS_FL_EXP_D-021</v>
      </c>
      <c r="D461" s="241" t="str">
        <f t="shared" si="21"/>
        <v>Diversen</v>
      </c>
      <c r="E461" s="238" t="e">
        <f t="shared" si="23"/>
        <v>#N/A</v>
      </c>
      <c r="F461" s="239" t="e">
        <f t="shared" si="23"/>
        <v>#N/A</v>
      </c>
      <c r="G461" s="239" t="e">
        <f t="shared" si="23"/>
        <v>#N/A</v>
      </c>
      <c r="H461" s="239" t="e">
        <f t="shared" si="23"/>
        <v>#N/A</v>
      </c>
      <c r="I461" s="239" t="e">
        <f t="shared" si="23"/>
        <v>#N/A</v>
      </c>
      <c r="J461" s="239" t="e">
        <f t="shared" si="23"/>
        <v>#N/A</v>
      </c>
      <c r="K461" s="239" t="e">
        <f t="shared" si="23"/>
        <v>#N/A</v>
      </c>
      <c r="L461" s="239" t="e">
        <f t="shared" si="23"/>
        <v>#N/A</v>
      </c>
      <c r="M461" s="239" t="e">
        <f t="shared" si="23"/>
        <v>#N/A</v>
      </c>
      <c r="N461" s="239" t="e">
        <f t="shared" si="23"/>
        <v>#N/A</v>
      </c>
      <c r="O461" s="239" t="e">
        <f t="shared" si="23"/>
        <v>#N/A</v>
      </c>
      <c r="P461" s="240" t="e">
        <f t="shared" si="23"/>
        <v>#N/A</v>
      </c>
      <c r="Q461" s="236" t="e">
        <f t="shared" si="23"/>
        <v>#N/A</v>
      </c>
    </row>
    <row r="462" spans="1:17" ht="14.4" hidden="1" x14ac:dyDescent="0.3">
      <c r="A462" s="116" t="s">
        <v>470</v>
      </c>
      <c r="B462" s="116" t="str">
        <f>Config!$C$3&amp;"_"&amp;Config!$C$2&amp;"_"&amp;Config!$A$35&amp;"_"&amp;Config!$A$39&amp;"_"&amp;A462</f>
        <v>2023_CS_FL_EXP_D-088</v>
      </c>
      <c r="D462" s="241" t="str">
        <f t="shared" si="21"/>
        <v>Sociale fraude</v>
      </c>
      <c r="E462" s="238" t="e">
        <f t="shared" si="23"/>
        <v>#N/A</v>
      </c>
      <c r="F462" s="239" t="e">
        <f t="shared" si="23"/>
        <v>#N/A</v>
      </c>
      <c r="G462" s="239" t="e">
        <f t="shared" si="23"/>
        <v>#N/A</v>
      </c>
      <c r="H462" s="239" t="e">
        <f t="shared" si="23"/>
        <v>#N/A</v>
      </c>
      <c r="I462" s="239" t="e">
        <f t="shared" si="23"/>
        <v>#N/A</v>
      </c>
      <c r="J462" s="239" t="e">
        <f t="shared" si="23"/>
        <v>#N/A</v>
      </c>
      <c r="K462" s="239" t="e">
        <f t="shared" si="23"/>
        <v>#N/A</v>
      </c>
      <c r="L462" s="239" t="e">
        <f t="shared" si="23"/>
        <v>#N/A</v>
      </c>
      <c r="M462" s="239" t="e">
        <f t="shared" si="23"/>
        <v>#N/A</v>
      </c>
      <c r="N462" s="239" t="e">
        <f t="shared" si="23"/>
        <v>#N/A</v>
      </c>
      <c r="O462" s="239" t="e">
        <f t="shared" si="23"/>
        <v>#N/A</v>
      </c>
      <c r="P462" s="240" t="e">
        <f t="shared" si="23"/>
        <v>#N/A</v>
      </c>
      <c r="Q462" s="236" t="e">
        <f t="shared" si="23"/>
        <v>#N/A</v>
      </c>
    </row>
    <row r="463" spans="1:17" ht="14.4" hidden="1" x14ac:dyDescent="0.3">
      <c r="A463" s="116" t="s">
        <v>453</v>
      </c>
      <c r="B463" s="116" t="str">
        <f>Config!$C$3&amp;"_"&amp;Config!$C$2&amp;"_"&amp;Config!$A$35&amp;"_"&amp;Config!$A$39&amp;"_"&amp;A463</f>
        <v>2023_CS_FL_EXP_D-071</v>
      </c>
      <c r="D463" s="243" t="str">
        <f t="shared" si="21"/>
        <v>Eigen uitgaven</v>
      </c>
      <c r="E463" s="244" t="e">
        <f t="shared" si="23"/>
        <v>#N/A</v>
      </c>
      <c r="F463" s="245" t="e">
        <f t="shared" si="23"/>
        <v>#N/A</v>
      </c>
      <c r="G463" s="245" t="e">
        <f t="shared" si="23"/>
        <v>#N/A</v>
      </c>
      <c r="H463" s="245" t="e">
        <f t="shared" si="23"/>
        <v>#N/A</v>
      </c>
      <c r="I463" s="245" t="e">
        <f t="shared" si="23"/>
        <v>#N/A</v>
      </c>
      <c r="J463" s="245" t="e">
        <f t="shared" si="23"/>
        <v>#N/A</v>
      </c>
      <c r="K463" s="245" t="e">
        <f t="shared" si="23"/>
        <v>#N/A</v>
      </c>
      <c r="L463" s="245" t="e">
        <f t="shared" si="23"/>
        <v>#N/A</v>
      </c>
      <c r="M463" s="245" t="e">
        <f t="shared" si="23"/>
        <v>#N/A</v>
      </c>
      <c r="N463" s="245" t="e">
        <f t="shared" si="23"/>
        <v>#N/A</v>
      </c>
      <c r="O463" s="245" t="e">
        <f t="shared" si="23"/>
        <v>#N/A</v>
      </c>
      <c r="P463" s="246" t="e">
        <f t="shared" si="23"/>
        <v>#N/A</v>
      </c>
      <c r="Q463" s="247" t="e">
        <f t="shared" si="23"/>
        <v>#N/A</v>
      </c>
    </row>
    <row r="464" spans="1:17" ht="14.4" hidden="1" x14ac:dyDescent="0.3">
      <c r="A464" s="116" t="s">
        <v>471</v>
      </c>
      <c r="B464" s="116" t="str">
        <f>Config!$C$3&amp;"_"&amp;Config!$C$2&amp;"_"&amp;Config!$A$35&amp;"_"&amp;Config!$A$39&amp;"_"&amp;A464</f>
        <v>2023_CS_FL_EXP_D-089</v>
      </c>
      <c r="D464" s="248" t="str">
        <f t="shared" si="21"/>
        <v>Van een tak naar het RSVZ-Globaal beheer</v>
      </c>
      <c r="E464" s="238" t="e">
        <f t="shared" si="23"/>
        <v>#N/A</v>
      </c>
      <c r="F464" s="239" t="e">
        <f t="shared" si="23"/>
        <v>#N/A</v>
      </c>
      <c r="G464" s="239" t="e">
        <f t="shared" si="23"/>
        <v>#N/A</v>
      </c>
      <c r="H464" s="239" t="e">
        <f t="shared" si="23"/>
        <v>#N/A</v>
      </c>
      <c r="I464" s="239" t="e">
        <f t="shared" si="23"/>
        <v>#N/A</v>
      </c>
      <c r="J464" s="239" t="e">
        <f t="shared" si="23"/>
        <v>#N/A</v>
      </c>
      <c r="K464" s="239" t="e">
        <f t="shared" si="23"/>
        <v>#N/A</v>
      </c>
      <c r="L464" s="239" t="e">
        <f t="shared" si="23"/>
        <v>#N/A</v>
      </c>
      <c r="M464" s="239" t="e">
        <f t="shared" si="23"/>
        <v>#N/A</v>
      </c>
      <c r="N464" s="239" t="e">
        <f t="shared" si="23"/>
        <v>#N/A</v>
      </c>
      <c r="O464" s="239" t="e">
        <f t="shared" si="23"/>
        <v>#N/A</v>
      </c>
      <c r="P464" s="240" t="e">
        <f t="shared" si="23"/>
        <v>#N/A</v>
      </c>
      <c r="Q464" s="236" t="e">
        <f t="shared" si="23"/>
        <v>#N/A</v>
      </c>
    </row>
    <row r="465" spans="1:17" ht="14.4" hidden="1" x14ac:dyDescent="0.3">
      <c r="A465" s="116" t="s">
        <v>472</v>
      </c>
      <c r="B465" s="116" t="str">
        <f>Config!$C$3&amp;"_"&amp;Config!$C$2&amp;"_"&amp;Config!$A$35&amp;"_"&amp;Config!$A$39&amp;"_"&amp;A465</f>
        <v>2023_CS_FL_EXP_D-090</v>
      </c>
      <c r="D465" s="248" t="str">
        <f t="shared" si="21"/>
        <v>Van het RSVZ-Globaal beheer naar een tak</v>
      </c>
      <c r="E465" s="238" t="e">
        <f t="shared" si="23"/>
        <v>#N/A</v>
      </c>
      <c r="F465" s="239" t="e">
        <f t="shared" si="23"/>
        <v>#N/A</v>
      </c>
      <c r="G465" s="239" t="e">
        <f t="shared" si="23"/>
        <v>#N/A</v>
      </c>
      <c r="H465" s="239" t="e">
        <f t="shared" si="23"/>
        <v>#N/A</v>
      </c>
      <c r="I465" s="239" t="e">
        <f t="shared" si="23"/>
        <v>#N/A</v>
      </c>
      <c r="J465" s="239" t="e">
        <f t="shared" si="23"/>
        <v>#N/A</v>
      </c>
      <c r="K465" s="239" t="e">
        <f t="shared" si="23"/>
        <v>#N/A</v>
      </c>
      <c r="L465" s="239" t="e">
        <f t="shared" si="23"/>
        <v>#N/A</v>
      </c>
      <c r="M465" s="239" t="e">
        <f t="shared" si="23"/>
        <v>#N/A</v>
      </c>
      <c r="N465" s="239" t="e">
        <f t="shared" si="23"/>
        <v>#N/A</v>
      </c>
      <c r="O465" s="239" t="e">
        <f t="shared" si="23"/>
        <v>#N/A</v>
      </c>
      <c r="P465" s="240" t="e">
        <f t="shared" si="23"/>
        <v>#N/A</v>
      </c>
      <c r="Q465" s="236" t="e">
        <f t="shared" si="23"/>
        <v>#N/A</v>
      </c>
    </row>
    <row r="466" spans="1:17" ht="14.4" hidden="1" x14ac:dyDescent="0.3">
      <c r="A466" s="116" t="s">
        <v>456</v>
      </c>
      <c r="B466" s="116" t="str">
        <f>Config!$C$3&amp;"_"&amp;Config!$C$2&amp;"_"&amp;Config!$A$35&amp;"_"&amp;Config!$A$39&amp;"_"&amp;A466</f>
        <v>2023_CS_FL_EXP_D-074</v>
      </c>
      <c r="D466" s="243" t="str">
        <f t="shared" si="21"/>
        <v>Interne overdrachten</v>
      </c>
      <c r="E466" s="244" t="e">
        <f t="shared" si="23"/>
        <v>#N/A</v>
      </c>
      <c r="F466" s="245" t="e">
        <f t="shared" si="23"/>
        <v>#N/A</v>
      </c>
      <c r="G466" s="245" t="e">
        <f t="shared" si="23"/>
        <v>#N/A</v>
      </c>
      <c r="H466" s="245" t="e">
        <f t="shared" si="23"/>
        <v>#N/A</v>
      </c>
      <c r="I466" s="245" t="e">
        <f t="shared" si="23"/>
        <v>#N/A</v>
      </c>
      <c r="J466" s="245" t="e">
        <f t="shared" si="23"/>
        <v>#N/A</v>
      </c>
      <c r="K466" s="245" t="e">
        <f t="shared" si="23"/>
        <v>#N/A</v>
      </c>
      <c r="L466" s="245" t="e">
        <f t="shared" si="23"/>
        <v>#N/A</v>
      </c>
      <c r="M466" s="245" t="e">
        <f t="shared" si="23"/>
        <v>#N/A</v>
      </c>
      <c r="N466" s="245" t="e">
        <f t="shared" si="23"/>
        <v>#N/A</v>
      </c>
      <c r="O466" s="245" t="e">
        <f t="shared" si="23"/>
        <v>#N/A</v>
      </c>
      <c r="P466" s="246" t="e">
        <f t="shared" si="23"/>
        <v>#N/A</v>
      </c>
      <c r="Q466" s="247" t="e">
        <f t="shared" si="23"/>
        <v>#N/A</v>
      </c>
    </row>
    <row r="467" spans="1:17" ht="15" hidden="1" thickBot="1" x14ac:dyDescent="0.35">
      <c r="A467" s="116" t="s">
        <v>418</v>
      </c>
      <c r="B467" s="116" t="str">
        <f>Config!$C$3&amp;"_"&amp;Config!$C$2&amp;"_"&amp;Config!$A$35&amp;"_"&amp;Config!$A$39&amp;"_"&amp;A467</f>
        <v>2023_CS_FL_EXP_D-036</v>
      </c>
      <c r="D467" s="250" t="str">
        <f t="shared" si="21"/>
        <v>Algemeen totaal van de uitgaven</v>
      </c>
      <c r="E467" s="251" t="e">
        <f t="shared" si="23"/>
        <v>#N/A</v>
      </c>
      <c r="F467" s="252" t="e">
        <f t="shared" si="23"/>
        <v>#N/A</v>
      </c>
      <c r="G467" s="252" t="e">
        <f t="shared" si="23"/>
        <v>#N/A</v>
      </c>
      <c r="H467" s="252" t="e">
        <f t="shared" si="23"/>
        <v>#N/A</v>
      </c>
      <c r="I467" s="252" t="e">
        <f t="shared" si="23"/>
        <v>#N/A</v>
      </c>
      <c r="J467" s="252" t="e">
        <f t="shared" si="23"/>
        <v>#N/A</v>
      </c>
      <c r="K467" s="252" t="e">
        <f t="shared" si="23"/>
        <v>#N/A</v>
      </c>
      <c r="L467" s="252" t="e">
        <f t="shared" si="23"/>
        <v>#N/A</v>
      </c>
      <c r="M467" s="252" t="e">
        <f t="shared" si="23"/>
        <v>#N/A</v>
      </c>
      <c r="N467" s="252" t="e">
        <f t="shared" si="23"/>
        <v>#N/A</v>
      </c>
      <c r="O467" s="252" t="e">
        <f t="shared" si="23"/>
        <v>#N/A</v>
      </c>
      <c r="P467" s="253" t="e">
        <f t="shared" si="23"/>
        <v>#N/A</v>
      </c>
      <c r="Q467" s="254" t="e">
        <f t="shared" si="23"/>
        <v>#N/A</v>
      </c>
    </row>
    <row r="468" spans="1:17" ht="14.4" hidden="1" x14ac:dyDescent="0.3">
      <c r="D468" s="255" t="str">
        <f>VLOOKUP("D-037",LIST_DESCRIPTIONS,2,FALSE)</f>
        <v>Ontvangsten</v>
      </c>
      <c r="E468" s="256"/>
      <c r="F468" s="257"/>
      <c r="G468" s="257"/>
      <c r="H468" s="257"/>
      <c r="I468" s="257"/>
      <c r="J468" s="257"/>
      <c r="K468" s="257"/>
      <c r="L468" s="257"/>
      <c r="M468" s="257"/>
      <c r="N468" s="257"/>
      <c r="O468" s="257"/>
      <c r="P468" s="258"/>
      <c r="Q468" s="259"/>
    </row>
    <row r="469" spans="1:17" ht="14.4" hidden="1" x14ac:dyDescent="0.3">
      <c r="A469" s="116" t="s">
        <v>457</v>
      </c>
      <c r="B469" s="116" t="str">
        <f>Config!$C$3&amp;"_"&amp;Config!$C$2&amp;"_"&amp;Config!$A$35&amp;"_"&amp;Config!$A$40&amp;"_"&amp;A469</f>
        <v>2023_CS_FL_REV_D-075</v>
      </c>
      <c r="D469" s="241" t="str">
        <f t="shared" ref="D469:D481" si="24">VLOOKUP(A469,LIST_DESCRIPTIONS,2,FALSE)</f>
        <v>Bijdragen</v>
      </c>
      <c r="E469" s="233" t="e">
        <f t="shared" ref="E469:Q481" si="25">VLOOKUP($B469,rng_input,E$5,FALSE)</f>
        <v>#N/A</v>
      </c>
      <c r="F469" s="234" t="e">
        <f t="shared" si="25"/>
        <v>#N/A</v>
      </c>
      <c r="G469" s="234" t="e">
        <f t="shared" si="25"/>
        <v>#N/A</v>
      </c>
      <c r="H469" s="234" t="e">
        <f t="shared" si="25"/>
        <v>#N/A</v>
      </c>
      <c r="I469" s="234" t="e">
        <f t="shared" si="25"/>
        <v>#N/A</v>
      </c>
      <c r="J469" s="234" t="e">
        <f t="shared" si="25"/>
        <v>#N/A</v>
      </c>
      <c r="K469" s="234" t="e">
        <f t="shared" si="25"/>
        <v>#N/A</v>
      </c>
      <c r="L469" s="234" t="e">
        <f t="shared" si="25"/>
        <v>#N/A</v>
      </c>
      <c r="M469" s="234" t="e">
        <f t="shared" si="25"/>
        <v>#N/A</v>
      </c>
      <c r="N469" s="234" t="e">
        <f t="shared" si="25"/>
        <v>#N/A</v>
      </c>
      <c r="O469" s="234" t="e">
        <f t="shared" si="25"/>
        <v>#N/A</v>
      </c>
      <c r="P469" s="235" t="e">
        <f t="shared" si="25"/>
        <v>#N/A</v>
      </c>
      <c r="Q469" s="236" t="e">
        <f t="shared" si="25"/>
        <v>#N/A</v>
      </c>
    </row>
    <row r="470" spans="1:17" ht="14.4" hidden="1" x14ac:dyDescent="0.3">
      <c r="A470" s="116" t="s">
        <v>458</v>
      </c>
      <c r="B470" s="116" t="str">
        <f>Config!$C$3&amp;"_"&amp;Config!$C$2&amp;"_"&amp;Config!$A$35&amp;"_"&amp;Config!$A$40&amp;"_"&amp;A470</f>
        <v>2023_CS_FL_REV_D-076</v>
      </c>
      <c r="D470" s="241" t="str">
        <f t="shared" si="24"/>
        <v>Staatstoelagen</v>
      </c>
      <c r="E470" s="260" t="e">
        <f t="shared" si="25"/>
        <v>#N/A</v>
      </c>
      <c r="F470" s="261" t="e">
        <f t="shared" si="25"/>
        <v>#N/A</v>
      </c>
      <c r="G470" s="261" t="e">
        <f t="shared" si="25"/>
        <v>#N/A</v>
      </c>
      <c r="H470" s="261" t="e">
        <f t="shared" si="25"/>
        <v>#N/A</v>
      </c>
      <c r="I470" s="261" t="e">
        <f t="shared" si="25"/>
        <v>#N/A</v>
      </c>
      <c r="J470" s="261" t="e">
        <f t="shared" si="25"/>
        <v>#N/A</v>
      </c>
      <c r="K470" s="261" t="e">
        <f t="shared" si="25"/>
        <v>#N/A</v>
      </c>
      <c r="L470" s="261" t="e">
        <f t="shared" si="25"/>
        <v>#N/A</v>
      </c>
      <c r="M470" s="261" t="e">
        <f t="shared" si="25"/>
        <v>#N/A</v>
      </c>
      <c r="N470" s="261" t="e">
        <f t="shared" si="25"/>
        <v>#N/A</v>
      </c>
      <c r="O470" s="261" t="e">
        <f t="shared" si="25"/>
        <v>#N/A</v>
      </c>
      <c r="P470" s="262" t="e">
        <f t="shared" si="25"/>
        <v>#N/A</v>
      </c>
      <c r="Q470" s="236" t="e">
        <f t="shared" si="25"/>
        <v>#N/A</v>
      </c>
    </row>
    <row r="471" spans="1:17" ht="14.4" hidden="1" x14ac:dyDescent="0.3">
      <c r="A471" s="116" t="s">
        <v>459</v>
      </c>
      <c r="B471" s="116" t="str">
        <f>Config!$C$3&amp;"_"&amp;Config!$C$2&amp;"_"&amp;Config!$A$35&amp;"_"&amp;Config!$A$40&amp;"_"&amp;A471</f>
        <v>2023_CS_FL_REV_D-077</v>
      </c>
      <c r="D471" s="241" t="str">
        <f t="shared" si="24"/>
        <v>Alternatieve financiering</v>
      </c>
      <c r="E471" s="260" t="e">
        <f t="shared" si="25"/>
        <v>#N/A</v>
      </c>
      <c r="F471" s="261" t="e">
        <f t="shared" si="25"/>
        <v>#N/A</v>
      </c>
      <c r="G471" s="261" t="e">
        <f t="shared" si="25"/>
        <v>#N/A</v>
      </c>
      <c r="H471" s="261" t="e">
        <f t="shared" si="25"/>
        <v>#N/A</v>
      </c>
      <c r="I471" s="261" t="e">
        <f t="shared" si="25"/>
        <v>#N/A</v>
      </c>
      <c r="J471" s="261" t="e">
        <f t="shared" si="25"/>
        <v>#N/A</v>
      </c>
      <c r="K471" s="261" t="e">
        <f t="shared" si="25"/>
        <v>#N/A</v>
      </c>
      <c r="L471" s="261" t="e">
        <f t="shared" si="25"/>
        <v>#N/A</v>
      </c>
      <c r="M471" s="261" t="e">
        <f t="shared" si="25"/>
        <v>#N/A</v>
      </c>
      <c r="N471" s="261" t="e">
        <f t="shared" si="25"/>
        <v>#N/A</v>
      </c>
      <c r="O471" s="261" t="e">
        <f t="shared" si="25"/>
        <v>#N/A</v>
      </c>
      <c r="P471" s="262" t="e">
        <f t="shared" si="25"/>
        <v>#N/A</v>
      </c>
      <c r="Q471" s="236" t="e">
        <f t="shared" si="25"/>
        <v>#N/A</v>
      </c>
    </row>
    <row r="472" spans="1:17" ht="14.4" hidden="1" x14ac:dyDescent="0.3">
      <c r="A472" s="116" t="s">
        <v>460</v>
      </c>
      <c r="B472" s="116" t="str">
        <f>Config!$C$3&amp;"_"&amp;Config!$C$2&amp;"_"&amp;Config!$A$35&amp;"_"&amp;Config!$A$40&amp;"_"&amp;A472</f>
        <v>2023_CS_FL_REV_D-078</v>
      </c>
      <c r="D472" s="241" t="str">
        <f t="shared" si="24"/>
        <v>Toegewezen ontvangsten</v>
      </c>
      <c r="E472" s="260" t="e">
        <f t="shared" si="25"/>
        <v>#N/A</v>
      </c>
      <c r="F472" s="261" t="e">
        <f t="shared" si="25"/>
        <v>#N/A</v>
      </c>
      <c r="G472" s="261" t="e">
        <f t="shared" si="25"/>
        <v>#N/A</v>
      </c>
      <c r="H472" s="261" t="e">
        <f t="shared" si="25"/>
        <v>#N/A</v>
      </c>
      <c r="I472" s="261" t="e">
        <f t="shared" si="25"/>
        <v>#N/A</v>
      </c>
      <c r="J472" s="261" t="e">
        <f t="shared" si="25"/>
        <v>#N/A</v>
      </c>
      <c r="K472" s="261" t="e">
        <f t="shared" si="25"/>
        <v>#N/A</v>
      </c>
      <c r="L472" s="261" t="e">
        <f t="shared" si="25"/>
        <v>#N/A</v>
      </c>
      <c r="M472" s="261" t="e">
        <f t="shared" si="25"/>
        <v>#N/A</v>
      </c>
      <c r="N472" s="261" t="e">
        <f t="shared" si="25"/>
        <v>#N/A</v>
      </c>
      <c r="O472" s="261" t="e">
        <f t="shared" si="25"/>
        <v>#N/A</v>
      </c>
      <c r="P472" s="262" t="e">
        <f t="shared" si="25"/>
        <v>#N/A</v>
      </c>
      <c r="Q472" s="236" t="e">
        <f t="shared" si="25"/>
        <v>#N/A</v>
      </c>
    </row>
    <row r="473" spans="1:17" ht="14.4" hidden="1" x14ac:dyDescent="0.3">
      <c r="A473" s="116" t="s">
        <v>450</v>
      </c>
      <c r="B473" s="116" t="str">
        <f>Config!$C$3&amp;"_"&amp;Config!$C$2&amp;"_"&amp;Config!$A$35&amp;"_"&amp;Config!$A$40&amp;"_"&amp;A473</f>
        <v>2023_CS_FL_REV_D-068</v>
      </c>
      <c r="D473" s="241" t="str">
        <f t="shared" si="24"/>
        <v>Externe overdrachten</v>
      </c>
      <c r="E473" s="260" t="e">
        <f t="shared" si="25"/>
        <v>#N/A</v>
      </c>
      <c r="F473" s="261" t="e">
        <f t="shared" si="25"/>
        <v>#N/A</v>
      </c>
      <c r="G473" s="261" t="e">
        <f t="shared" si="25"/>
        <v>#N/A</v>
      </c>
      <c r="H473" s="261" t="e">
        <f t="shared" si="25"/>
        <v>#N/A</v>
      </c>
      <c r="I473" s="261" t="e">
        <f t="shared" si="25"/>
        <v>#N/A</v>
      </c>
      <c r="J473" s="261" t="e">
        <f t="shared" si="25"/>
        <v>#N/A</v>
      </c>
      <c r="K473" s="261" t="e">
        <f t="shared" si="25"/>
        <v>#N/A</v>
      </c>
      <c r="L473" s="261" t="e">
        <f t="shared" si="25"/>
        <v>#N/A</v>
      </c>
      <c r="M473" s="261" t="e">
        <f t="shared" si="25"/>
        <v>#N/A</v>
      </c>
      <c r="N473" s="261" t="e">
        <f t="shared" si="25"/>
        <v>#N/A</v>
      </c>
      <c r="O473" s="261" t="e">
        <f t="shared" si="25"/>
        <v>#N/A</v>
      </c>
      <c r="P473" s="262" t="e">
        <f t="shared" si="25"/>
        <v>#N/A</v>
      </c>
      <c r="Q473" s="236" t="e">
        <f t="shared" si="25"/>
        <v>#N/A</v>
      </c>
    </row>
    <row r="474" spans="1:17" ht="14.4" hidden="1" x14ac:dyDescent="0.3">
      <c r="A474" s="116" t="s">
        <v>462</v>
      </c>
      <c r="B474" s="116" t="str">
        <f>Config!$C$3&amp;"_"&amp;Config!$C$2&amp;"_"&amp;Config!$A$35&amp;"_"&amp;Config!$A$40&amp;"_"&amp;A474</f>
        <v>2023_CS_FL_REV_D-080</v>
      </c>
      <c r="D474" s="241" t="str">
        <f t="shared" si="24"/>
        <v>Opbrengsten beleggingen</v>
      </c>
      <c r="E474" s="238" t="e">
        <f t="shared" si="25"/>
        <v>#N/A</v>
      </c>
      <c r="F474" s="239" t="e">
        <f t="shared" si="25"/>
        <v>#N/A</v>
      </c>
      <c r="G474" s="239" t="e">
        <f t="shared" si="25"/>
        <v>#N/A</v>
      </c>
      <c r="H474" s="239" t="e">
        <f t="shared" si="25"/>
        <v>#N/A</v>
      </c>
      <c r="I474" s="239" t="e">
        <f t="shared" si="25"/>
        <v>#N/A</v>
      </c>
      <c r="J474" s="239" t="e">
        <f t="shared" si="25"/>
        <v>#N/A</v>
      </c>
      <c r="K474" s="239" t="e">
        <f t="shared" si="25"/>
        <v>#N/A</v>
      </c>
      <c r="L474" s="239" t="e">
        <f t="shared" si="25"/>
        <v>#N/A</v>
      </c>
      <c r="M474" s="239" t="e">
        <f t="shared" si="25"/>
        <v>#N/A</v>
      </c>
      <c r="N474" s="239" t="e">
        <f t="shared" si="25"/>
        <v>#N/A</v>
      </c>
      <c r="O474" s="239" t="e">
        <f t="shared" si="25"/>
        <v>#N/A</v>
      </c>
      <c r="P474" s="240" t="e">
        <f t="shared" si="25"/>
        <v>#N/A</v>
      </c>
      <c r="Q474" s="236" t="e">
        <f t="shared" si="25"/>
        <v>#N/A</v>
      </c>
    </row>
    <row r="475" spans="1:17" ht="14.4" hidden="1" x14ac:dyDescent="0.3">
      <c r="A475" s="116" t="s">
        <v>403</v>
      </c>
      <c r="B475" s="116" t="str">
        <f>Config!$C$3&amp;"_"&amp;Config!$C$2&amp;"_"&amp;Config!$A$35&amp;"_"&amp;Config!$A$40&amp;"_"&amp;A475</f>
        <v>2023_CS_FL_REV_D-021</v>
      </c>
      <c r="D475" s="241" t="str">
        <f t="shared" si="24"/>
        <v>Diversen</v>
      </c>
      <c r="E475" s="238" t="e">
        <f t="shared" si="25"/>
        <v>#N/A</v>
      </c>
      <c r="F475" s="239" t="e">
        <f t="shared" si="25"/>
        <v>#N/A</v>
      </c>
      <c r="G475" s="239" t="e">
        <f t="shared" si="25"/>
        <v>#N/A</v>
      </c>
      <c r="H475" s="239" t="e">
        <f t="shared" si="25"/>
        <v>#N/A</v>
      </c>
      <c r="I475" s="239" t="e">
        <f t="shared" si="25"/>
        <v>#N/A</v>
      </c>
      <c r="J475" s="239" t="e">
        <f t="shared" si="25"/>
        <v>#N/A</v>
      </c>
      <c r="K475" s="239" t="e">
        <f t="shared" si="25"/>
        <v>#N/A</v>
      </c>
      <c r="L475" s="239" t="e">
        <f t="shared" si="25"/>
        <v>#N/A</v>
      </c>
      <c r="M475" s="239" t="e">
        <f t="shared" si="25"/>
        <v>#N/A</v>
      </c>
      <c r="N475" s="239" t="e">
        <f t="shared" si="25"/>
        <v>#N/A</v>
      </c>
      <c r="O475" s="239" t="e">
        <f t="shared" si="25"/>
        <v>#N/A</v>
      </c>
      <c r="P475" s="240" t="e">
        <f t="shared" si="25"/>
        <v>#N/A</v>
      </c>
      <c r="Q475" s="236" t="e">
        <f t="shared" si="25"/>
        <v>#N/A</v>
      </c>
    </row>
    <row r="476" spans="1:17" ht="14.4" hidden="1" x14ac:dyDescent="0.3">
      <c r="A476" s="116" t="s">
        <v>463</v>
      </c>
      <c r="B476" s="116" t="str">
        <f>Config!$C$3&amp;"_"&amp;Config!$C$2&amp;"_"&amp;Config!$A$35&amp;"_"&amp;Config!$A$40&amp;"_"&amp;A476</f>
        <v>2023_CS_FL_REV_D-081</v>
      </c>
      <c r="D476" s="243" t="str">
        <f t="shared" si="24"/>
        <v>Eigen ontvangsten</v>
      </c>
      <c r="E476" s="244" t="e">
        <f t="shared" si="25"/>
        <v>#N/A</v>
      </c>
      <c r="F476" s="245" t="e">
        <f t="shared" si="25"/>
        <v>#N/A</v>
      </c>
      <c r="G476" s="245" t="e">
        <f t="shared" si="25"/>
        <v>#N/A</v>
      </c>
      <c r="H476" s="245" t="e">
        <f t="shared" si="25"/>
        <v>#N/A</v>
      </c>
      <c r="I476" s="245" t="e">
        <f t="shared" si="25"/>
        <v>#N/A</v>
      </c>
      <c r="J476" s="245" t="e">
        <f t="shared" si="25"/>
        <v>#N/A</v>
      </c>
      <c r="K476" s="245" t="e">
        <f t="shared" si="25"/>
        <v>#N/A</v>
      </c>
      <c r="L476" s="245" t="e">
        <f t="shared" si="25"/>
        <v>#N/A</v>
      </c>
      <c r="M476" s="245" t="e">
        <f t="shared" si="25"/>
        <v>#N/A</v>
      </c>
      <c r="N476" s="245" t="e">
        <f t="shared" si="25"/>
        <v>#N/A</v>
      </c>
      <c r="O476" s="245" t="e">
        <f t="shared" si="25"/>
        <v>#N/A</v>
      </c>
      <c r="P476" s="246" t="e">
        <f t="shared" si="25"/>
        <v>#N/A</v>
      </c>
      <c r="Q476" s="247" t="e">
        <f t="shared" si="25"/>
        <v>#N/A</v>
      </c>
    </row>
    <row r="477" spans="1:17" ht="14.4" hidden="1" x14ac:dyDescent="0.3">
      <c r="A477" s="116" t="s">
        <v>472</v>
      </c>
      <c r="B477" s="116" t="str">
        <f>Config!$C$3&amp;"_"&amp;Config!$C$2&amp;"_"&amp;Config!$A$35&amp;"_"&amp;Config!$A$40&amp;"_"&amp;A477</f>
        <v>2023_CS_FL_REV_D-090</v>
      </c>
      <c r="D477" s="249" t="str">
        <f t="shared" si="24"/>
        <v>Van het RSVZ-Globaal beheer naar een tak</v>
      </c>
      <c r="E477" s="238" t="e">
        <f t="shared" si="25"/>
        <v>#N/A</v>
      </c>
      <c r="F477" s="239" t="e">
        <f t="shared" si="25"/>
        <v>#N/A</v>
      </c>
      <c r="G477" s="239" t="e">
        <f t="shared" si="25"/>
        <v>#N/A</v>
      </c>
      <c r="H477" s="239" t="e">
        <f t="shared" si="25"/>
        <v>#N/A</v>
      </c>
      <c r="I477" s="239" t="e">
        <f t="shared" si="25"/>
        <v>#N/A</v>
      </c>
      <c r="J477" s="239" t="e">
        <f t="shared" si="25"/>
        <v>#N/A</v>
      </c>
      <c r="K477" s="239" t="e">
        <f t="shared" si="25"/>
        <v>#N/A</v>
      </c>
      <c r="L477" s="239" t="e">
        <f t="shared" si="25"/>
        <v>#N/A</v>
      </c>
      <c r="M477" s="239" t="e">
        <f t="shared" si="25"/>
        <v>#N/A</v>
      </c>
      <c r="N477" s="239" t="e">
        <f t="shared" si="25"/>
        <v>#N/A</v>
      </c>
      <c r="O477" s="239" t="e">
        <f t="shared" si="25"/>
        <v>#N/A</v>
      </c>
      <c r="P477" s="240" t="e">
        <f t="shared" si="25"/>
        <v>#N/A</v>
      </c>
      <c r="Q477" s="236" t="e">
        <f t="shared" si="25"/>
        <v>#N/A</v>
      </c>
    </row>
    <row r="478" spans="1:17" ht="14.4" hidden="1" x14ac:dyDescent="0.3">
      <c r="A478" s="116" t="s">
        <v>471</v>
      </c>
      <c r="B478" s="116" t="str">
        <f>Config!$C$3&amp;"_"&amp;Config!$C$2&amp;"_"&amp;Config!$A$35&amp;"_"&amp;Config!$A$40&amp;"_"&amp;A478</f>
        <v>2023_CS_FL_REV_D-089</v>
      </c>
      <c r="D478" s="249" t="str">
        <f t="shared" si="24"/>
        <v>Van een tak naar het RSVZ-Globaal beheer</v>
      </c>
      <c r="E478" s="238" t="e">
        <f t="shared" si="25"/>
        <v>#N/A</v>
      </c>
      <c r="F478" s="239" t="e">
        <f t="shared" si="25"/>
        <v>#N/A</v>
      </c>
      <c r="G478" s="239" t="e">
        <f t="shared" si="25"/>
        <v>#N/A</v>
      </c>
      <c r="H478" s="239" t="e">
        <f t="shared" si="25"/>
        <v>#N/A</v>
      </c>
      <c r="I478" s="239" t="e">
        <f t="shared" si="25"/>
        <v>#N/A</v>
      </c>
      <c r="J478" s="239" t="e">
        <f t="shared" si="25"/>
        <v>#N/A</v>
      </c>
      <c r="K478" s="239" t="e">
        <f t="shared" si="25"/>
        <v>#N/A</v>
      </c>
      <c r="L478" s="239" t="e">
        <f t="shared" si="25"/>
        <v>#N/A</v>
      </c>
      <c r="M478" s="239" t="e">
        <f t="shared" si="25"/>
        <v>#N/A</v>
      </c>
      <c r="N478" s="239" t="e">
        <f t="shared" si="25"/>
        <v>#N/A</v>
      </c>
      <c r="O478" s="239" t="e">
        <f t="shared" si="25"/>
        <v>#N/A</v>
      </c>
      <c r="P478" s="240" t="e">
        <f t="shared" si="25"/>
        <v>#N/A</v>
      </c>
      <c r="Q478" s="236" t="e">
        <f t="shared" si="25"/>
        <v>#N/A</v>
      </c>
    </row>
    <row r="479" spans="1:17" ht="14.4" hidden="1" x14ac:dyDescent="0.3">
      <c r="A479" s="116" t="s">
        <v>456</v>
      </c>
      <c r="B479" s="116" t="str">
        <f>Config!$C$3&amp;"_"&amp;Config!$C$2&amp;"_"&amp;Config!$A$35&amp;"_"&amp;Config!$A$40&amp;"_"&amp;A479</f>
        <v>2023_CS_FL_REV_D-074</v>
      </c>
      <c r="D479" s="243" t="str">
        <f t="shared" si="24"/>
        <v>Interne overdrachten</v>
      </c>
      <c r="E479" s="244" t="e">
        <f t="shared" si="25"/>
        <v>#N/A</v>
      </c>
      <c r="F479" s="245" t="e">
        <f t="shared" si="25"/>
        <v>#N/A</v>
      </c>
      <c r="G479" s="245" t="e">
        <f t="shared" si="25"/>
        <v>#N/A</v>
      </c>
      <c r="H479" s="245" t="e">
        <f t="shared" si="25"/>
        <v>#N/A</v>
      </c>
      <c r="I479" s="245" t="e">
        <f t="shared" si="25"/>
        <v>#N/A</v>
      </c>
      <c r="J479" s="245" t="e">
        <f t="shared" si="25"/>
        <v>#N/A</v>
      </c>
      <c r="K479" s="245" t="e">
        <f t="shared" si="25"/>
        <v>#N/A</v>
      </c>
      <c r="L479" s="245" t="e">
        <f t="shared" si="25"/>
        <v>#N/A</v>
      </c>
      <c r="M479" s="245" t="e">
        <f t="shared" si="25"/>
        <v>#N/A</v>
      </c>
      <c r="N479" s="245" t="e">
        <f t="shared" si="25"/>
        <v>#N/A</v>
      </c>
      <c r="O479" s="245" t="e">
        <f t="shared" si="25"/>
        <v>#N/A</v>
      </c>
      <c r="P479" s="246" t="e">
        <f t="shared" si="25"/>
        <v>#N/A</v>
      </c>
      <c r="Q479" s="247" t="e">
        <f t="shared" si="25"/>
        <v>#N/A</v>
      </c>
    </row>
    <row r="480" spans="1:17" ht="15" hidden="1" thickBot="1" x14ac:dyDescent="0.35">
      <c r="A480" s="116" t="s">
        <v>430</v>
      </c>
      <c r="B480" s="116" t="str">
        <f>Config!$C$3&amp;"_"&amp;Config!$C$2&amp;"_"&amp;Config!$A$35&amp;"_"&amp;Config!$A$40&amp;"_"&amp;A480</f>
        <v>2023_CS_FL_REV_D-048</v>
      </c>
      <c r="D480" s="250" t="str">
        <f t="shared" si="24"/>
        <v>Algemeen totaal van de ontvangsten</v>
      </c>
      <c r="E480" s="251" t="e">
        <f t="shared" si="25"/>
        <v>#N/A</v>
      </c>
      <c r="F480" s="252" t="e">
        <f t="shared" si="25"/>
        <v>#N/A</v>
      </c>
      <c r="G480" s="252" t="e">
        <f t="shared" si="25"/>
        <v>#N/A</v>
      </c>
      <c r="H480" s="252" t="e">
        <f t="shared" si="25"/>
        <v>#N/A</v>
      </c>
      <c r="I480" s="252" t="e">
        <f t="shared" si="25"/>
        <v>#N/A</v>
      </c>
      <c r="J480" s="252" t="e">
        <f t="shared" si="25"/>
        <v>#N/A</v>
      </c>
      <c r="K480" s="252" t="e">
        <f t="shared" si="25"/>
        <v>#N/A</v>
      </c>
      <c r="L480" s="252" t="e">
        <f t="shared" si="25"/>
        <v>#N/A</v>
      </c>
      <c r="M480" s="252" t="e">
        <f t="shared" si="25"/>
        <v>#N/A</v>
      </c>
      <c r="N480" s="252" t="e">
        <f t="shared" si="25"/>
        <v>#N/A</v>
      </c>
      <c r="O480" s="252" t="e">
        <f t="shared" si="25"/>
        <v>#N/A</v>
      </c>
      <c r="P480" s="253" t="e">
        <f t="shared" si="25"/>
        <v>#N/A</v>
      </c>
      <c r="Q480" s="254" t="e">
        <f t="shared" si="25"/>
        <v>#N/A</v>
      </c>
    </row>
    <row r="481" spans="1:17" ht="15" hidden="1" thickBot="1" x14ac:dyDescent="0.35">
      <c r="A481" s="116" t="s">
        <v>432</v>
      </c>
      <c r="B481" s="116" t="str">
        <f>Config!$C$3&amp;"_"&amp;Config!$C$2&amp;"_"&amp;Config!$A$35&amp;"_"&amp;Config!$A$41&amp;"_"&amp;A481</f>
        <v>2023_CS_FL_BAL_D-050</v>
      </c>
      <c r="D481" s="263" t="str">
        <f t="shared" si="24"/>
        <v>Saldo</v>
      </c>
      <c r="E481" s="264" t="e">
        <f t="shared" si="25"/>
        <v>#N/A</v>
      </c>
      <c r="F481" s="265" t="e">
        <f t="shared" si="25"/>
        <v>#N/A</v>
      </c>
      <c r="G481" s="265" t="e">
        <f t="shared" si="25"/>
        <v>#N/A</v>
      </c>
      <c r="H481" s="265" t="e">
        <f t="shared" si="25"/>
        <v>#N/A</v>
      </c>
      <c r="I481" s="265" t="e">
        <f t="shared" si="25"/>
        <v>#N/A</v>
      </c>
      <c r="J481" s="265" t="e">
        <f t="shared" si="25"/>
        <v>#N/A</v>
      </c>
      <c r="K481" s="265" t="e">
        <f t="shared" si="25"/>
        <v>#N/A</v>
      </c>
      <c r="L481" s="265" t="e">
        <f t="shared" si="25"/>
        <v>#N/A</v>
      </c>
      <c r="M481" s="265" t="e">
        <f t="shared" si="25"/>
        <v>#N/A</v>
      </c>
      <c r="N481" s="265" t="e">
        <f t="shared" si="25"/>
        <v>#N/A</v>
      </c>
      <c r="O481" s="265" t="e">
        <f t="shared" si="25"/>
        <v>#N/A</v>
      </c>
      <c r="P481" s="266" t="e">
        <f t="shared" si="25"/>
        <v>#N/A</v>
      </c>
      <c r="Q481" s="267" t="e">
        <f t="shared" si="25"/>
        <v>#N/A</v>
      </c>
    </row>
    <row r="482" spans="1:17" ht="14.4" hidden="1" x14ac:dyDescent="0.3">
      <c r="D482" s="268"/>
      <c r="E482" s="268"/>
      <c r="F482" s="268"/>
      <c r="G482" s="268"/>
      <c r="H482" s="268"/>
      <c r="I482" s="268"/>
      <c r="J482" s="268"/>
      <c r="K482" s="268"/>
      <c r="L482" s="268"/>
      <c r="M482" s="268"/>
      <c r="N482" s="268"/>
      <c r="O482" s="268"/>
      <c r="P482" s="268"/>
      <c r="Q482" s="268"/>
    </row>
    <row r="483" spans="1:17" ht="15" hidden="1" thickBot="1" x14ac:dyDescent="0.35">
      <c r="D483" s="268"/>
      <c r="E483" s="268"/>
      <c r="F483" s="268"/>
      <c r="G483" s="268"/>
      <c r="H483" s="268"/>
      <c r="I483" s="268"/>
      <c r="J483" s="268"/>
      <c r="K483" s="268"/>
      <c r="L483" s="268"/>
      <c r="M483" s="268"/>
      <c r="N483" s="268"/>
      <c r="O483" s="268"/>
      <c r="P483" s="268"/>
      <c r="Q483" s="268"/>
    </row>
    <row r="484" spans="1:17" ht="15" hidden="1" thickBot="1" x14ac:dyDescent="0.35">
      <c r="D484" s="320" t="str">
        <f>VLOOKUP("D-091",LIST_DESCRIPTIONS,2,FALSE)</f>
        <v>RIZIV - Geneeskundige verzorging</v>
      </c>
      <c r="E484" s="321"/>
      <c r="F484" s="321"/>
      <c r="G484" s="321"/>
      <c r="H484" s="321"/>
      <c r="I484" s="321"/>
      <c r="J484" s="321"/>
      <c r="K484" s="321"/>
      <c r="L484" s="321"/>
      <c r="M484" s="321"/>
      <c r="N484" s="321"/>
      <c r="O484" s="321"/>
      <c r="P484" s="321"/>
      <c r="Q484" s="322"/>
    </row>
    <row r="485" spans="1:17" ht="13.8" hidden="1" thickBot="1" x14ac:dyDescent="0.3">
      <c r="D485" s="125" t="str">
        <f>VLOOKUP("D-003",LIST_DESCRIPTIONS,2,FALSE)</f>
        <v>Omschrijving</v>
      </c>
      <c r="E485" s="126" t="str">
        <f>VLOOKUP("D-004",LIST_DESCRIPTIONS,2,FALSE)</f>
        <v>Januari</v>
      </c>
      <c r="F485" s="127" t="str">
        <f>VLOOKUP("D-005",LIST_DESCRIPTIONS,2,FALSE)</f>
        <v>Februari</v>
      </c>
      <c r="G485" s="127" t="str">
        <f>VLOOKUP("D-006",LIST_DESCRIPTIONS,2,FALSE)</f>
        <v>Maart</v>
      </c>
      <c r="H485" s="127" t="str">
        <f>VLOOKUP("D-007",LIST_DESCRIPTIONS,2,FALSE)</f>
        <v>April</v>
      </c>
      <c r="I485" s="127" t="str">
        <f>VLOOKUP("D-008",LIST_DESCRIPTIONS,2,FALSE)</f>
        <v>Mei</v>
      </c>
      <c r="J485" s="127" t="str">
        <f>VLOOKUP("D-009",LIST_DESCRIPTIONS,2,FALSE)</f>
        <v>Juni</v>
      </c>
      <c r="K485" s="127" t="str">
        <f>VLOOKUP("D-010",LIST_DESCRIPTIONS,2,FALSE)</f>
        <v>Juli</v>
      </c>
      <c r="L485" s="127" t="str">
        <f>VLOOKUP("D-011",LIST_DESCRIPTIONS,2,FALSE)</f>
        <v>Augustus</v>
      </c>
      <c r="M485" s="127" t="str">
        <f>VLOOKUP("D-012",LIST_DESCRIPTIONS,2,FALSE)</f>
        <v>September</v>
      </c>
      <c r="N485" s="127" t="str">
        <f>VLOOKUP("D-013",LIST_DESCRIPTIONS,2,FALSE)</f>
        <v>Oktober</v>
      </c>
      <c r="O485" s="127" t="str">
        <f>VLOOKUP("D-014",LIST_DESCRIPTIONS,2,FALSE)</f>
        <v>November</v>
      </c>
      <c r="P485" s="128" t="str">
        <f>VLOOKUP("D-015",LIST_DESCRIPTIONS,2,FALSE)</f>
        <v>December</v>
      </c>
      <c r="Q485" s="129" t="str">
        <f>VLOOKUP("D-051",LIST_DESCRIPTIONS,2,FALSE)</f>
        <v>Totaal</v>
      </c>
    </row>
    <row r="486" spans="1:17" ht="14.4" hidden="1" x14ac:dyDescent="0.3">
      <c r="D486" s="130" t="str">
        <f>VLOOKUP("D-020",LIST_DESCRIPTIONS,2,FALSE)</f>
        <v>Uitgaven</v>
      </c>
      <c r="E486" s="229"/>
      <c r="F486" s="230"/>
      <c r="G486" s="230"/>
      <c r="H486" s="230"/>
      <c r="I486" s="230"/>
      <c r="J486" s="230"/>
      <c r="K486" s="230"/>
      <c r="L486" s="230"/>
      <c r="M486" s="230"/>
      <c r="N486" s="230"/>
      <c r="O486" s="230"/>
      <c r="P486" s="231"/>
      <c r="Q486" s="232"/>
    </row>
    <row r="487" spans="1:17" ht="14.4" hidden="1" x14ac:dyDescent="0.3">
      <c r="A487" s="116" t="s">
        <v>438</v>
      </c>
      <c r="B487" s="116" t="str">
        <f>Config!$C$3&amp;"_"&amp;Config!$C$2&amp;"_"&amp;Config!$A$36&amp;"_"&amp;Config!$A$39&amp;"_"&amp;A487</f>
        <v>2023_CS_HC_EXP_D-056</v>
      </c>
      <c r="D487" s="241" t="str">
        <f t="shared" ref="D487:D499" si="26">VLOOKUP(A487,LIST_DESCRIPTIONS,2,FALSE)</f>
        <v>Prestaties</v>
      </c>
      <c r="E487" s="233" t="e">
        <f t="shared" ref="E487:Q499" si="27">VLOOKUP($B487,rng_input,E$5,FALSE)</f>
        <v>#N/A</v>
      </c>
      <c r="F487" s="234" t="e">
        <f t="shared" si="27"/>
        <v>#N/A</v>
      </c>
      <c r="G487" s="234" t="e">
        <f t="shared" si="27"/>
        <v>#N/A</v>
      </c>
      <c r="H487" s="234" t="e">
        <f t="shared" si="27"/>
        <v>#N/A</v>
      </c>
      <c r="I487" s="234" t="e">
        <f t="shared" si="27"/>
        <v>#N/A</v>
      </c>
      <c r="J487" s="234" t="e">
        <f t="shared" si="27"/>
        <v>#N/A</v>
      </c>
      <c r="K487" s="234" t="e">
        <f t="shared" si="27"/>
        <v>#N/A</v>
      </c>
      <c r="L487" s="234" t="e">
        <f t="shared" si="27"/>
        <v>#N/A</v>
      </c>
      <c r="M487" s="234" t="e">
        <f t="shared" si="27"/>
        <v>#N/A</v>
      </c>
      <c r="N487" s="234" t="e">
        <f t="shared" si="27"/>
        <v>#N/A</v>
      </c>
      <c r="O487" s="234" t="e">
        <f t="shared" si="27"/>
        <v>#N/A</v>
      </c>
      <c r="P487" s="235" t="e">
        <f t="shared" si="27"/>
        <v>#N/A</v>
      </c>
      <c r="Q487" s="236" t="e">
        <f t="shared" si="27"/>
        <v>#N/A</v>
      </c>
    </row>
    <row r="488" spans="1:17" ht="14.4" hidden="1" x14ac:dyDescent="0.3">
      <c r="A488" s="116" t="s">
        <v>474</v>
      </c>
      <c r="B488" s="116" t="str">
        <f>Config!$C$3&amp;"_"&amp;Config!$C$2&amp;"_"&amp;Config!$A$36&amp;"_"&amp;Config!$A$39&amp;"_"&amp;A488</f>
        <v>2023_CS_HC_EXP_D-092</v>
      </c>
      <c r="D488" s="237" t="str">
        <f t="shared" si="26"/>
        <v>Ten laste van de VI</v>
      </c>
      <c r="E488" s="238" t="e">
        <f t="shared" si="27"/>
        <v>#N/A</v>
      </c>
      <c r="F488" s="239" t="e">
        <f t="shared" si="27"/>
        <v>#N/A</v>
      </c>
      <c r="G488" s="239" t="e">
        <f t="shared" si="27"/>
        <v>#N/A</v>
      </c>
      <c r="H488" s="239" t="e">
        <f t="shared" si="27"/>
        <v>#N/A</v>
      </c>
      <c r="I488" s="239" t="e">
        <f t="shared" si="27"/>
        <v>#N/A</v>
      </c>
      <c r="J488" s="239" t="e">
        <f t="shared" si="27"/>
        <v>#N/A</v>
      </c>
      <c r="K488" s="239" t="e">
        <f t="shared" si="27"/>
        <v>#N/A</v>
      </c>
      <c r="L488" s="239" t="e">
        <f t="shared" si="27"/>
        <v>#N/A</v>
      </c>
      <c r="M488" s="239" t="e">
        <f t="shared" si="27"/>
        <v>#N/A</v>
      </c>
      <c r="N488" s="239" t="e">
        <f t="shared" si="27"/>
        <v>#N/A</v>
      </c>
      <c r="O488" s="239" t="e">
        <f t="shared" si="27"/>
        <v>#N/A</v>
      </c>
      <c r="P488" s="240" t="e">
        <f t="shared" si="27"/>
        <v>#N/A</v>
      </c>
      <c r="Q488" s="236" t="e">
        <f t="shared" si="27"/>
        <v>#N/A</v>
      </c>
    </row>
    <row r="489" spans="1:17" ht="14.4" hidden="1" x14ac:dyDescent="0.3">
      <c r="A489" s="116" t="s">
        <v>475</v>
      </c>
      <c r="B489" s="116" t="str">
        <f>Config!$C$3&amp;"_"&amp;Config!$C$2&amp;"_"&amp;Config!$A$36&amp;"_"&amp;Config!$A$39&amp;"_"&amp;A489</f>
        <v>2023_CS_HC_EXP_D-093</v>
      </c>
      <c r="D489" s="237" t="str">
        <f t="shared" si="26"/>
        <v>Ten laste van het RIZIV</v>
      </c>
      <c r="E489" s="238" t="e">
        <f t="shared" si="27"/>
        <v>#N/A</v>
      </c>
      <c r="F489" s="239" t="e">
        <f t="shared" si="27"/>
        <v>#N/A</v>
      </c>
      <c r="G489" s="239" t="e">
        <f t="shared" si="27"/>
        <v>#N/A</v>
      </c>
      <c r="H489" s="239" t="e">
        <f t="shared" si="27"/>
        <v>#N/A</v>
      </c>
      <c r="I489" s="239" t="e">
        <f t="shared" si="27"/>
        <v>#N/A</v>
      </c>
      <c r="J489" s="239" t="e">
        <f t="shared" si="27"/>
        <v>#N/A</v>
      </c>
      <c r="K489" s="239" t="e">
        <f t="shared" si="27"/>
        <v>#N/A</v>
      </c>
      <c r="L489" s="239" t="e">
        <f t="shared" si="27"/>
        <v>#N/A</v>
      </c>
      <c r="M489" s="239" t="e">
        <f t="shared" si="27"/>
        <v>#N/A</v>
      </c>
      <c r="N489" s="239" t="e">
        <f t="shared" si="27"/>
        <v>#N/A</v>
      </c>
      <c r="O489" s="239" t="e">
        <f t="shared" si="27"/>
        <v>#N/A</v>
      </c>
      <c r="P489" s="240" t="e">
        <f t="shared" si="27"/>
        <v>#N/A</v>
      </c>
      <c r="Q489" s="236" t="e">
        <f t="shared" si="27"/>
        <v>#N/A</v>
      </c>
    </row>
    <row r="490" spans="1:17" ht="14.4" hidden="1" x14ac:dyDescent="0.3">
      <c r="A490" s="116" t="s">
        <v>448</v>
      </c>
      <c r="B490" s="116" t="str">
        <f>Config!$C$3&amp;"_"&amp;Config!$C$2&amp;"_"&amp;Config!$A$36&amp;"_"&amp;Config!$A$39&amp;"_"&amp;A490</f>
        <v>2023_CS_HC_EXP_D-066</v>
      </c>
      <c r="D490" s="241" t="str">
        <f t="shared" si="26"/>
        <v>Betalingskosten</v>
      </c>
      <c r="E490" s="238" t="e">
        <f t="shared" si="27"/>
        <v>#N/A</v>
      </c>
      <c r="F490" s="239" t="e">
        <f t="shared" si="27"/>
        <v>#N/A</v>
      </c>
      <c r="G490" s="239" t="e">
        <f t="shared" si="27"/>
        <v>#N/A</v>
      </c>
      <c r="H490" s="239" t="e">
        <f t="shared" si="27"/>
        <v>#N/A</v>
      </c>
      <c r="I490" s="239" t="e">
        <f t="shared" si="27"/>
        <v>#N/A</v>
      </c>
      <c r="J490" s="239" t="e">
        <f t="shared" si="27"/>
        <v>#N/A</v>
      </c>
      <c r="K490" s="239" t="e">
        <f t="shared" si="27"/>
        <v>#N/A</v>
      </c>
      <c r="L490" s="239" t="e">
        <f t="shared" si="27"/>
        <v>#N/A</v>
      </c>
      <c r="M490" s="239" t="e">
        <f t="shared" si="27"/>
        <v>#N/A</v>
      </c>
      <c r="N490" s="239" t="e">
        <f t="shared" si="27"/>
        <v>#N/A</v>
      </c>
      <c r="O490" s="239" t="e">
        <f t="shared" si="27"/>
        <v>#N/A</v>
      </c>
      <c r="P490" s="240" t="e">
        <f t="shared" si="27"/>
        <v>#N/A</v>
      </c>
      <c r="Q490" s="236" t="e">
        <f t="shared" si="27"/>
        <v>#N/A</v>
      </c>
    </row>
    <row r="491" spans="1:17" ht="14.4" hidden="1" x14ac:dyDescent="0.3">
      <c r="A491" s="116" t="s">
        <v>449</v>
      </c>
      <c r="B491" s="116" t="str">
        <f>Config!$C$3&amp;"_"&amp;Config!$C$2&amp;"_"&amp;Config!$A$36&amp;"_"&amp;Config!$A$39&amp;"_"&amp;A491</f>
        <v>2023_CS_HC_EXP_D-067</v>
      </c>
      <c r="D491" s="241" t="str">
        <f t="shared" si="26"/>
        <v>Beheerskosten</v>
      </c>
      <c r="E491" s="238" t="e">
        <f t="shared" si="27"/>
        <v>#N/A</v>
      </c>
      <c r="F491" s="239" t="e">
        <f t="shared" si="27"/>
        <v>#N/A</v>
      </c>
      <c r="G491" s="239" t="e">
        <f t="shared" si="27"/>
        <v>#N/A</v>
      </c>
      <c r="H491" s="239" t="e">
        <f t="shared" si="27"/>
        <v>#N/A</v>
      </c>
      <c r="I491" s="239" t="e">
        <f t="shared" si="27"/>
        <v>#N/A</v>
      </c>
      <c r="J491" s="239" t="e">
        <f t="shared" si="27"/>
        <v>#N/A</v>
      </c>
      <c r="K491" s="239" t="e">
        <f t="shared" si="27"/>
        <v>#N/A</v>
      </c>
      <c r="L491" s="239" t="e">
        <f t="shared" si="27"/>
        <v>#N/A</v>
      </c>
      <c r="M491" s="239" t="e">
        <f t="shared" si="27"/>
        <v>#N/A</v>
      </c>
      <c r="N491" s="239" t="e">
        <f t="shared" si="27"/>
        <v>#N/A</v>
      </c>
      <c r="O491" s="239" t="e">
        <f t="shared" si="27"/>
        <v>#N/A</v>
      </c>
      <c r="P491" s="240" t="e">
        <f t="shared" si="27"/>
        <v>#N/A</v>
      </c>
      <c r="Q491" s="236" t="e">
        <f t="shared" si="27"/>
        <v>#N/A</v>
      </c>
    </row>
    <row r="492" spans="1:17" ht="14.4" hidden="1" x14ac:dyDescent="0.3">
      <c r="A492" s="116" t="s">
        <v>450</v>
      </c>
      <c r="B492" s="116" t="str">
        <f>Config!$C$3&amp;"_"&amp;Config!$C$2&amp;"_"&amp;Config!$A$36&amp;"_"&amp;Config!$A$39&amp;"_"&amp;A492</f>
        <v>2023_CS_HC_EXP_D-068</v>
      </c>
      <c r="D492" s="241" t="str">
        <f t="shared" si="26"/>
        <v>Externe overdrachten</v>
      </c>
      <c r="E492" s="238" t="e">
        <f t="shared" si="27"/>
        <v>#N/A</v>
      </c>
      <c r="F492" s="239" t="e">
        <f t="shared" si="27"/>
        <v>#N/A</v>
      </c>
      <c r="G492" s="239" t="e">
        <f t="shared" si="27"/>
        <v>#N/A</v>
      </c>
      <c r="H492" s="239" t="e">
        <f t="shared" si="27"/>
        <v>#N/A</v>
      </c>
      <c r="I492" s="239" t="e">
        <f t="shared" si="27"/>
        <v>#N/A</v>
      </c>
      <c r="J492" s="239" t="e">
        <f t="shared" si="27"/>
        <v>#N/A</v>
      </c>
      <c r="K492" s="239" t="e">
        <f t="shared" si="27"/>
        <v>#N/A</v>
      </c>
      <c r="L492" s="239" t="e">
        <f t="shared" si="27"/>
        <v>#N/A</v>
      </c>
      <c r="M492" s="239" t="e">
        <f t="shared" si="27"/>
        <v>#N/A</v>
      </c>
      <c r="N492" s="239" t="e">
        <f t="shared" si="27"/>
        <v>#N/A</v>
      </c>
      <c r="O492" s="239" t="e">
        <f t="shared" si="27"/>
        <v>#N/A</v>
      </c>
      <c r="P492" s="240" t="e">
        <f t="shared" si="27"/>
        <v>#N/A</v>
      </c>
      <c r="Q492" s="236" t="e">
        <f t="shared" si="27"/>
        <v>#N/A</v>
      </c>
    </row>
    <row r="493" spans="1:17" ht="14.4" hidden="1" x14ac:dyDescent="0.3">
      <c r="A493" s="116" t="s">
        <v>406</v>
      </c>
      <c r="B493" s="116" t="str">
        <f>Config!$C$3&amp;"_"&amp;Config!$C$2&amp;"_"&amp;Config!$A$36&amp;"_"&amp;Config!$A$39&amp;"_"&amp;A493</f>
        <v>2023_CS_HC_EXP_D-024</v>
      </c>
      <c r="D493" s="242" t="str">
        <f t="shared" si="26"/>
        <v>Interestlasten</v>
      </c>
      <c r="E493" s="238" t="e">
        <f t="shared" si="27"/>
        <v>#N/A</v>
      </c>
      <c r="F493" s="239" t="e">
        <f t="shared" si="27"/>
        <v>#N/A</v>
      </c>
      <c r="G493" s="239" t="e">
        <f t="shared" si="27"/>
        <v>#N/A</v>
      </c>
      <c r="H493" s="239" t="e">
        <f t="shared" si="27"/>
        <v>#N/A</v>
      </c>
      <c r="I493" s="239" t="e">
        <f t="shared" si="27"/>
        <v>#N/A</v>
      </c>
      <c r="J493" s="239" t="e">
        <f t="shared" si="27"/>
        <v>#N/A</v>
      </c>
      <c r="K493" s="239" t="e">
        <f t="shared" si="27"/>
        <v>#N/A</v>
      </c>
      <c r="L493" s="239" t="e">
        <f t="shared" si="27"/>
        <v>#N/A</v>
      </c>
      <c r="M493" s="239" t="e">
        <f t="shared" si="27"/>
        <v>#N/A</v>
      </c>
      <c r="N493" s="239" t="e">
        <f t="shared" si="27"/>
        <v>#N/A</v>
      </c>
      <c r="O493" s="239" t="e">
        <f t="shared" si="27"/>
        <v>#N/A</v>
      </c>
      <c r="P493" s="240" t="e">
        <f t="shared" si="27"/>
        <v>#N/A</v>
      </c>
      <c r="Q493" s="236" t="e">
        <f t="shared" si="27"/>
        <v>#N/A</v>
      </c>
    </row>
    <row r="494" spans="1:17" ht="14.4" hidden="1" x14ac:dyDescent="0.3">
      <c r="A494" s="116" t="s">
        <v>403</v>
      </c>
      <c r="B494" s="116" t="str">
        <f>Config!$C$3&amp;"_"&amp;Config!$C$2&amp;"_"&amp;Config!$A$36&amp;"_"&amp;Config!$A$39&amp;"_"&amp;A494</f>
        <v>2023_CS_HC_EXP_D-021</v>
      </c>
      <c r="D494" s="241" t="str">
        <f t="shared" si="26"/>
        <v>Diversen</v>
      </c>
      <c r="E494" s="238" t="e">
        <f t="shared" si="27"/>
        <v>#N/A</v>
      </c>
      <c r="F494" s="239" t="e">
        <f t="shared" si="27"/>
        <v>#N/A</v>
      </c>
      <c r="G494" s="239" t="e">
        <f t="shared" si="27"/>
        <v>#N/A</v>
      </c>
      <c r="H494" s="239" t="e">
        <f t="shared" si="27"/>
        <v>#N/A</v>
      </c>
      <c r="I494" s="239" t="e">
        <f t="shared" si="27"/>
        <v>#N/A</v>
      </c>
      <c r="J494" s="239" t="e">
        <f t="shared" si="27"/>
        <v>#N/A</v>
      </c>
      <c r="K494" s="239" t="e">
        <f t="shared" si="27"/>
        <v>#N/A</v>
      </c>
      <c r="L494" s="239" t="e">
        <f t="shared" si="27"/>
        <v>#N/A</v>
      </c>
      <c r="M494" s="239" t="e">
        <f t="shared" si="27"/>
        <v>#N/A</v>
      </c>
      <c r="N494" s="239" t="e">
        <f t="shared" si="27"/>
        <v>#N/A</v>
      </c>
      <c r="O494" s="239" t="e">
        <f t="shared" si="27"/>
        <v>#N/A</v>
      </c>
      <c r="P494" s="240" t="e">
        <f t="shared" si="27"/>
        <v>#N/A</v>
      </c>
      <c r="Q494" s="236" t="e">
        <f t="shared" si="27"/>
        <v>#N/A</v>
      </c>
    </row>
    <row r="495" spans="1:17" ht="14.4" hidden="1" x14ac:dyDescent="0.3">
      <c r="A495" s="116" t="s">
        <v>453</v>
      </c>
      <c r="B495" s="116" t="str">
        <f>Config!$C$3&amp;"_"&amp;Config!$C$2&amp;"_"&amp;Config!$A$36&amp;"_"&amp;Config!$A$39&amp;"_"&amp;A495</f>
        <v>2023_CS_HC_EXP_D-071</v>
      </c>
      <c r="D495" s="243" t="str">
        <f t="shared" si="26"/>
        <v>Eigen uitgaven</v>
      </c>
      <c r="E495" s="244" t="e">
        <f t="shared" si="27"/>
        <v>#N/A</v>
      </c>
      <c r="F495" s="245" t="e">
        <f t="shared" si="27"/>
        <v>#N/A</v>
      </c>
      <c r="G495" s="245" t="e">
        <f t="shared" si="27"/>
        <v>#N/A</v>
      </c>
      <c r="H495" s="245" t="e">
        <f t="shared" si="27"/>
        <v>#N/A</v>
      </c>
      <c r="I495" s="245" t="e">
        <f t="shared" si="27"/>
        <v>#N/A</v>
      </c>
      <c r="J495" s="245" t="e">
        <f t="shared" si="27"/>
        <v>#N/A</v>
      </c>
      <c r="K495" s="245" t="e">
        <f t="shared" si="27"/>
        <v>#N/A</v>
      </c>
      <c r="L495" s="245" t="e">
        <f t="shared" si="27"/>
        <v>#N/A</v>
      </c>
      <c r="M495" s="245" t="e">
        <f t="shared" si="27"/>
        <v>#N/A</v>
      </c>
      <c r="N495" s="245" t="e">
        <f t="shared" si="27"/>
        <v>#N/A</v>
      </c>
      <c r="O495" s="245" t="e">
        <f t="shared" si="27"/>
        <v>#N/A</v>
      </c>
      <c r="P495" s="246" t="e">
        <f t="shared" si="27"/>
        <v>#N/A</v>
      </c>
      <c r="Q495" s="247" t="e">
        <f t="shared" si="27"/>
        <v>#N/A</v>
      </c>
    </row>
    <row r="496" spans="1:17" ht="14.4" hidden="1" x14ac:dyDescent="0.3">
      <c r="A496" s="116" t="s">
        <v>476</v>
      </c>
      <c r="B496" s="116" t="str">
        <f>Config!$C$3&amp;"_"&amp;Config!$C$2&amp;"_"&amp;Config!$A$36&amp;"_"&amp;Config!$A$39&amp;"_"&amp;A496</f>
        <v>2023_CS_HC_EXP_D-094</v>
      </c>
      <c r="D496" s="248" t="str">
        <f t="shared" si="26"/>
        <v>RSZ - Globaal beheer</v>
      </c>
      <c r="E496" s="238" t="e">
        <f t="shared" si="27"/>
        <v>#N/A</v>
      </c>
      <c r="F496" s="239" t="e">
        <f t="shared" si="27"/>
        <v>#N/A</v>
      </c>
      <c r="G496" s="239" t="e">
        <f t="shared" si="27"/>
        <v>#N/A</v>
      </c>
      <c r="H496" s="239" t="e">
        <f t="shared" si="27"/>
        <v>#N/A</v>
      </c>
      <c r="I496" s="239" t="e">
        <f t="shared" si="27"/>
        <v>#N/A</v>
      </c>
      <c r="J496" s="239" t="e">
        <f t="shared" si="27"/>
        <v>#N/A</v>
      </c>
      <c r="K496" s="239" t="e">
        <f t="shared" si="27"/>
        <v>#N/A</v>
      </c>
      <c r="L496" s="239" t="e">
        <f t="shared" si="27"/>
        <v>#N/A</v>
      </c>
      <c r="M496" s="239" t="e">
        <f t="shared" si="27"/>
        <v>#N/A</v>
      </c>
      <c r="N496" s="239" t="e">
        <f t="shared" si="27"/>
        <v>#N/A</v>
      </c>
      <c r="O496" s="239" t="e">
        <f t="shared" si="27"/>
        <v>#N/A</v>
      </c>
      <c r="P496" s="240" t="e">
        <f t="shared" si="27"/>
        <v>#N/A</v>
      </c>
      <c r="Q496" s="236" t="e">
        <f t="shared" si="27"/>
        <v>#N/A</v>
      </c>
    </row>
    <row r="497" spans="1:17" ht="14.4" hidden="1" x14ac:dyDescent="0.3">
      <c r="A497" s="116" t="s">
        <v>477</v>
      </c>
      <c r="B497" s="116" t="str">
        <f>Config!$C$3&amp;"_"&amp;Config!$C$2&amp;"_"&amp;Config!$A$36&amp;"_"&amp;Config!$A$39&amp;"_"&amp;A497</f>
        <v>2023_CS_HC_EXP_D-095</v>
      </c>
      <c r="D497" s="249" t="str">
        <f t="shared" si="26"/>
        <v>RSVZ - Globaal beheer</v>
      </c>
      <c r="E497" s="238" t="e">
        <f t="shared" si="27"/>
        <v>#N/A</v>
      </c>
      <c r="F497" s="239" t="e">
        <f t="shared" si="27"/>
        <v>#N/A</v>
      </c>
      <c r="G497" s="239" t="e">
        <f t="shared" si="27"/>
        <v>#N/A</v>
      </c>
      <c r="H497" s="239" t="e">
        <f t="shared" si="27"/>
        <v>#N/A</v>
      </c>
      <c r="I497" s="239" t="e">
        <f t="shared" si="27"/>
        <v>#N/A</v>
      </c>
      <c r="J497" s="239" t="e">
        <f t="shared" si="27"/>
        <v>#N/A</v>
      </c>
      <c r="K497" s="239" t="e">
        <f t="shared" si="27"/>
        <v>#N/A</v>
      </c>
      <c r="L497" s="239" t="e">
        <f t="shared" si="27"/>
        <v>#N/A</v>
      </c>
      <c r="M497" s="239" t="e">
        <f t="shared" si="27"/>
        <v>#N/A</v>
      </c>
      <c r="N497" s="239" t="e">
        <f t="shared" si="27"/>
        <v>#N/A</v>
      </c>
      <c r="O497" s="239" t="e">
        <f t="shared" si="27"/>
        <v>#N/A</v>
      </c>
      <c r="P497" s="240" t="e">
        <f t="shared" si="27"/>
        <v>#N/A</v>
      </c>
      <c r="Q497" s="236" t="e">
        <f t="shared" si="27"/>
        <v>#N/A</v>
      </c>
    </row>
    <row r="498" spans="1:17" ht="14.4" hidden="1" x14ac:dyDescent="0.3">
      <c r="A498" s="116" t="s">
        <v>478</v>
      </c>
      <c r="B498" s="116" t="str">
        <f>Config!$C$3&amp;"_"&amp;Config!$C$2&amp;"_"&amp;Config!$A$36&amp;"_"&amp;Config!$A$39&amp;"_"&amp;A498</f>
        <v>2023_CS_HC_EXP_D-096</v>
      </c>
      <c r="D498" s="243" t="str">
        <f t="shared" si="26"/>
        <v>Overdrachten globaal beheer</v>
      </c>
      <c r="E498" s="244" t="e">
        <f t="shared" si="27"/>
        <v>#N/A</v>
      </c>
      <c r="F498" s="245" t="e">
        <f t="shared" si="27"/>
        <v>#N/A</v>
      </c>
      <c r="G498" s="245" t="e">
        <f t="shared" si="27"/>
        <v>#N/A</v>
      </c>
      <c r="H498" s="245" t="e">
        <f t="shared" si="27"/>
        <v>#N/A</v>
      </c>
      <c r="I498" s="245" t="e">
        <f t="shared" si="27"/>
        <v>#N/A</v>
      </c>
      <c r="J498" s="245" t="e">
        <f t="shared" si="27"/>
        <v>#N/A</v>
      </c>
      <c r="K498" s="245" t="e">
        <f t="shared" si="27"/>
        <v>#N/A</v>
      </c>
      <c r="L498" s="245" t="e">
        <f t="shared" si="27"/>
        <v>#N/A</v>
      </c>
      <c r="M498" s="245" t="e">
        <f t="shared" si="27"/>
        <v>#N/A</v>
      </c>
      <c r="N498" s="245" t="e">
        <f t="shared" si="27"/>
        <v>#N/A</v>
      </c>
      <c r="O498" s="245" t="e">
        <f t="shared" si="27"/>
        <v>#N/A</v>
      </c>
      <c r="P498" s="246" t="e">
        <f t="shared" si="27"/>
        <v>#N/A</v>
      </c>
      <c r="Q498" s="247" t="e">
        <f t="shared" si="27"/>
        <v>#N/A</v>
      </c>
    </row>
    <row r="499" spans="1:17" ht="15" hidden="1" thickBot="1" x14ac:dyDescent="0.35">
      <c r="A499" s="116" t="s">
        <v>418</v>
      </c>
      <c r="B499" s="116" t="str">
        <f>Config!$C$3&amp;"_"&amp;Config!$C$2&amp;"_"&amp;Config!$A$36&amp;"_"&amp;Config!$A$39&amp;"_"&amp;A499</f>
        <v>2023_CS_HC_EXP_D-036</v>
      </c>
      <c r="D499" s="250" t="str">
        <f t="shared" si="26"/>
        <v>Algemeen totaal van de uitgaven</v>
      </c>
      <c r="E499" s="251" t="e">
        <f t="shared" si="27"/>
        <v>#N/A</v>
      </c>
      <c r="F499" s="252" t="e">
        <f t="shared" si="27"/>
        <v>#N/A</v>
      </c>
      <c r="G499" s="252" t="e">
        <f t="shared" si="27"/>
        <v>#N/A</v>
      </c>
      <c r="H499" s="252" t="e">
        <f t="shared" si="27"/>
        <v>#N/A</v>
      </c>
      <c r="I499" s="252" t="e">
        <f t="shared" si="27"/>
        <v>#N/A</v>
      </c>
      <c r="J499" s="252" t="e">
        <f t="shared" si="27"/>
        <v>#N/A</v>
      </c>
      <c r="K499" s="252" t="e">
        <f t="shared" si="27"/>
        <v>#N/A</v>
      </c>
      <c r="L499" s="252" t="e">
        <f t="shared" si="27"/>
        <v>#N/A</v>
      </c>
      <c r="M499" s="252" t="e">
        <f t="shared" si="27"/>
        <v>#N/A</v>
      </c>
      <c r="N499" s="252" t="e">
        <f t="shared" si="27"/>
        <v>#N/A</v>
      </c>
      <c r="O499" s="252" t="e">
        <f t="shared" si="27"/>
        <v>#N/A</v>
      </c>
      <c r="P499" s="253" t="e">
        <f t="shared" si="27"/>
        <v>#N/A</v>
      </c>
      <c r="Q499" s="254" t="e">
        <f t="shared" si="27"/>
        <v>#N/A</v>
      </c>
    </row>
    <row r="500" spans="1:17" ht="14.4" hidden="1" x14ac:dyDescent="0.3">
      <c r="D500" s="255" t="str">
        <f>VLOOKUP("D-037",LIST_DESCRIPTIONS,2,FALSE)</f>
        <v>Ontvangsten</v>
      </c>
      <c r="E500" s="256"/>
      <c r="F500" s="257"/>
      <c r="G500" s="257"/>
      <c r="H500" s="257"/>
      <c r="I500" s="257"/>
      <c r="J500" s="257"/>
      <c r="K500" s="257"/>
      <c r="L500" s="257"/>
      <c r="M500" s="257"/>
      <c r="N500" s="257"/>
      <c r="O500" s="257"/>
      <c r="P500" s="258"/>
      <c r="Q500" s="259"/>
    </row>
    <row r="501" spans="1:17" ht="14.4" hidden="1" x14ac:dyDescent="0.3">
      <c r="A501" s="116" t="s">
        <v>457</v>
      </c>
      <c r="B501" s="116" t="str">
        <f>Config!$C$3&amp;"_"&amp;Config!$C$2&amp;"_"&amp;Config!$A$36&amp;"_"&amp;Config!$A$40&amp;"_"&amp;A501</f>
        <v>2023_CS_HC_REV_D-075</v>
      </c>
      <c r="D501" s="241" t="str">
        <f t="shared" ref="D501:D515" si="28">VLOOKUP(A501,LIST_DESCRIPTIONS,2,FALSE)</f>
        <v>Bijdragen</v>
      </c>
      <c r="E501" s="233" t="e">
        <f t="shared" ref="E501:Q515" si="29">VLOOKUP($B501,rng_input,E$5,FALSE)</f>
        <v>#N/A</v>
      </c>
      <c r="F501" s="234" t="e">
        <f t="shared" si="29"/>
        <v>#N/A</v>
      </c>
      <c r="G501" s="234" t="e">
        <f t="shared" si="29"/>
        <v>#N/A</v>
      </c>
      <c r="H501" s="234" t="e">
        <f t="shared" si="29"/>
        <v>#N/A</v>
      </c>
      <c r="I501" s="234" t="e">
        <f t="shared" si="29"/>
        <v>#N/A</v>
      </c>
      <c r="J501" s="234" t="e">
        <f t="shared" si="29"/>
        <v>#N/A</v>
      </c>
      <c r="K501" s="234" t="e">
        <f t="shared" si="29"/>
        <v>#N/A</v>
      </c>
      <c r="L501" s="234" t="e">
        <f t="shared" si="29"/>
        <v>#N/A</v>
      </c>
      <c r="M501" s="234" t="e">
        <f t="shared" si="29"/>
        <v>#N/A</v>
      </c>
      <c r="N501" s="234" t="e">
        <f t="shared" si="29"/>
        <v>#N/A</v>
      </c>
      <c r="O501" s="234" t="e">
        <f t="shared" si="29"/>
        <v>#N/A</v>
      </c>
      <c r="P501" s="235" t="e">
        <f t="shared" si="29"/>
        <v>#N/A</v>
      </c>
      <c r="Q501" s="236" t="e">
        <f t="shared" si="29"/>
        <v>#N/A</v>
      </c>
    </row>
    <row r="502" spans="1:17" ht="14.4" hidden="1" x14ac:dyDescent="0.3">
      <c r="A502" s="116" t="s">
        <v>458</v>
      </c>
      <c r="B502" s="116" t="str">
        <f>Config!$C$3&amp;"_"&amp;Config!$C$2&amp;"_"&amp;Config!$A$36&amp;"_"&amp;Config!$A$40&amp;"_"&amp;A502</f>
        <v>2023_CS_HC_REV_D-076</v>
      </c>
      <c r="D502" s="241" t="str">
        <f t="shared" si="28"/>
        <v>Staatstoelagen</v>
      </c>
      <c r="E502" s="260" t="e">
        <f t="shared" si="29"/>
        <v>#N/A</v>
      </c>
      <c r="F502" s="261" t="e">
        <f t="shared" si="29"/>
        <v>#N/A</v>
      </c>
      <c r="G502" s="261" t="e">
        <f t="shared" si="29"/>
        <v>#N/A</v>
      </c>
      <c r="H502" s="261" t="e">
        <f t="shared" si="29"/>
        <v>#N/A</v>
      </c>
      <c r="I502" s="261" t="e">
        <f t="shared" si="29"/>
        <v>#N/A</v>
      </c>
      <c r="J502" s="261" t="e">
        <f t="shared" si="29"/>
        <v>#N/A</v>
      </c>
      <c r="K502" s="261" t="e">
        <f t="shared" si="29"/>
        <v>#N/A</v>
      </c>
      <c r="L502" s="261" t="e">
        <f t="shared" si="29"/>
        <v>#N/A</v>
      </c>
      <c r="M502" s="261" t="e">
        <f t="shared" si="29"/>
        <v>#N/A</v>
      </c>
      <c r="N502" s="261" t="e">
        <f t="shared" si="29"/>
        <v>#N/A</v>
      </c>
      <c r="O502" s="261" t="e">
        <f t="shared" si="29"/>
        <v>#N/A</v>
      </c>
      <c r="P502" s="262" t="e">
        <f t="shared" si="29"/>
        <v>#N/A</v>
      </c>
      <c r="Q502" s="236" t="e">
        <f t="shared" si="29"/>
        <v>#N/A</v>
      </c>
    </row>
    <row r="503" spans="1:17" ht="14.4" hidden="1" x14ac:dyDescent="0.3">
      <c r="A503" s="116" t="s">
        <v>459</v>
      </c>
      <c r="B503" s="116" t="str">
        <f>Config!$C$3&amp;"_"&amp;Config!$C$2&amp;"_"&amp;Config!$A$36&amp;"_"&amp;Config!$A$40&amp;"_"&amp;A503</f>
        <v>2023_CS_HC_REV_D-077</v>
      </c>
      <c r="D503" s="241" t="str">
        <f t="shared" si="28"/>
        <v>Alternatieve financiering</v>
      </c>
      <c r="E503" s="260" t="e">
        <f t="shared" si="29"/>
        <v>#N/A</v>
      </c>
      <c r="F503" s="261" t="e">
        <f t="shared" si="29"/>
        <v>#N/A</v>
      </c>
      <c r="G503" s="261" t="e">
        <f t="shared" si="29"/>
        <v>#N/A</v>
      </c>
      <c r="H503" s="261" t="e">
        <f t="shared" si="29"/>
        <v>#N/A</v>
      </c>
      <c r="I503" s="261" t="e">
        <f t="shared" si="29"/>
        <v>#N/A</v>
      </c>
      <c r="J503" s="261" t="e">
        <f t="shared" si="29"/>
        <v>#N/A</v>
      </c>
      <c r="K503" s="261" t="e">
        <f t="shared" si="29"/>
        <v>#N/A</v>
      </c>
      <c r="L503" s="261" t="e">
        <f t="shared" si="29"/>
        <v>#N/A</v>
      </c>
      <c r="M503" s="261" t="e">
        <f t="shared" si="29"/>
        <v>#N/A</v>
      </c>
      <c r="N503" s="261" t="e">
        <f t="shared" si="29"/>
        <v>#N/A</v>
      </c>
      <c r="O503" s="261" t="e">
        <f t="shared" si="29"/>
        <v>#N/A</v>
      </c>
      <c r="P503" s="262" t="e">
        <f t="shared" si="29"/>
        <v>#N/A</v>
      </c>
      <c r="Q503" s="236" t="e">
        <f t="shared" si="29"/>
        <v>#N/A</v>
      </c>
    </row>
    <row r="504" spans="1:17" ht="14.4" hidden="1" x14ac:dyDescent="0.3">
      <c r="A504" s="116" t="s">
        <v>460</v>
      </c>
      <c r="B504" s="116" t="str">
        <f>Config!$C$3&amp;"_"&amp;Config!$C$2&amp;"_"&amp;Config!$A$36&amp;"_"&amp;Config!$A$40&amp;"_"&amp;A504</f>
        <v>2023_CS_HC_REV_D-078</v>
      </c>
      <c r="D504" s="241" t="str">
        <f t="shared" si="28"/>
        <v>Toegewezen ontvangsten</v>
      </c>
      <c r="E504" s="260" t="e">
        <f t="shared" si="29"/>
        <v>#N/A</v>
      </c>
      <c r="F504" s="261" t="e">
        <f t="shared" si="29"/>
        <v>#N/A</v>
      </c>
      <c r="G504" s="261" t="e">
        <f t="shared" si="29"/>
        <v>#N/A</v>
      </c>
      <c r="H504" s="261" t="e">
        <f t="shared" si="29"/>
        <v>#N/A</v>
      </c>
      <c r="I504" s="261" t="e">
        <f t="shared" si="29"/>
        <v>#N/A</v>
      </c>
      <c r="J504" s="261" t="e">
        <f t="shared" si="29"/>
        <v>#N/A</v>
      </c>
      <c r="K504" s="261" t="e">
        <f t="shared" si="29"/>
        <v>#N/A</v>
      </c>
      <c r="L504" s="261" t="e">
        <f t="shared" si="29"/>
        <v>#N/A</v>
      </c>
      <c r="M504" s="261" t="e">
        <f t="shared" si="29"/>
        <v>#N/A</v>
      </c>
      <c r="N504" s="261" t="e">
        <f t="shared" si="29"/>
        <v>#N/A</v>
      </c>
      <c r="O504" s="261" t="e">
        <f t="shared" si="29"/>
        <v>#N/A</v>
      </c>
      <c r="P504" s="262" t="e">
        <f t="shared" si="29"/>
        <v>#N/A</v>
      </c>
      <c r="Q504" s="236" t="e">
        <f t="shared" si="29"/>
        <v>#N/A</v>
      </c>
    </row>
    <row r="505" spans="1:17" ht="14.4" hidden="1" x14ac:dyDescent="0.3">
      <c r="A505" s="116" t="s">
        <v>450</v>
      </c>
      <c r="B505" s="116" t="str">
        <f>Config!$C$3&amp;"_"&amp;Config!$C$2&amp;"_"&amp;Config!$A$36&amp;"_"&amp;Config!$A$40&amp;"_"&amp;A505</f>
        <v>2023_CS_HC_REV_D-068</v>
      </c>
      <c r="D505" s="241" t="str">
        <f t="shared" si="28"/>
        <v>Externe overdrachten</v>
      </c>
      <c r="E505" s="260" t="e">
        <f t="shared" si="29"/>
        <v>#N/A</v>
      </c>
      <c r="F505" s="261" t="e">
        <f t="shared" si="29"/>
        <v>#N/A</v>
      </c>
      <c r="G505" s="261" t="e">
        <f t="shared" si="29"/>
        <v>#N/A</v>
      </c>
      <c r="H505" s="261" t="e">
        <f t="shared" si="29"/>
        <v>#N/A</v>
      </c>
      <c r="I505" s="261" t="e">
        <f t="shared" si="29"/>
        <v>#N/A</v>
      </c>
      <c r="J505" s="261" t="e">
        <f t="shared" si="29"/>
        <v>#N/A</v>
      </c>
      <c r="K505" s="261" t="e">
        <f t="shared" si="29"/>
        <v>#N/A</v>
      </c>
      <c r="L505" s="261" t="e">
        <f t="shared" si="29"/>
        <v>#N/A</v>
      </c>
      <c r="M505" s="261" t="e">
        <f t="shared" si="29"/>
        <v>#N/A</v>
      </c>
      <c r="N505" s="261" t="e">
        <f t="shared" si="29"/>
        <v>#N/A</v>
      </c>
      <c r="O505" s="261" t="e">
        <f t="shared" si="29"/>
        <v>#N/A</v>
      </c>
      <c r="P505" s="262" t="e">
        <f t="shared" si="29"/>
        <v>#N/A</v>
      </c>
      <c r="Q505" s="236" t="e">
        <f t="shared" si="29"/>
        <v>#N/A</v>
      </c>
    </row>
    <row r="506" spans="1:17" ht="14.4" hidden="1" x14ac:dyDescent="0.3">
      <c r="A506" s="116" t="s">
        <v>462</v>
      </c>
      <c r="B506" s="116" t="str">
        <f>Config!$C$3&amp;"_"&amp;Config!$C$2&amp;"_"&amp;Config!$A$36&amp;"_"&amp;Config!$A$40&amp;"_"&amp;A506</f>
        <v>2023_CS_HC_REV_D-080</v>
      </c>
      <c r="D506" s="241" t="str">
        <f t="shared" si="28"/>
        <v>Opbrengsten beleggingen</v>
      </c>
      <c r="E506" s="238" t="e">
        <f t="shared" si="29"/>
        <v>#N/A</v>
      </c>
      <c r="F506" s="239" t="e">
        <f t="shared" si="29"/>
        <v>#N/A</v>
      </c>
      <c r="G506" s="239" t="e">
        <f t="shared" si="29"/>
        <v>#N/A</v>
      </c>
      <c r="H506" s="239" t="e">
        <f t="shared" si="29"/>
        <v>#N/A</v>
      </c>
      <c r="I506" s="239" t="e">
        <f t="shared" si="29"/>
        <v>#N/A</v>
      </c>
      <c r="J506" s="239" t="e">
        <f t="shared" si="29"/>
        <v>#N/A</v>
      </c>
      <c r="K506" s="239" t="e">
        <f t="shared" si="29"/>
        <v>#N/A</v>
      </c>
      <c r="L506" s="239" t="e">
        <f t="shared" si="29"/>
        <v>#N/A</v>
      </c>
      <c r="M506" s="239" t="e">
        <f t="shared" si="29"/>
        <v>#N/A</v>
      </c>
      <c r="N506" s="239" t="e">
        <f t="shared" si="29"/>
        <v>#N/A</v>
      </c>
      <c r="O506" s="239" t="e">
        <f t="shared" si="29"/>
        <v>#N/A</v>
      </c>
      <c r="P506" s="240" t="e">
        <f t="shared" si="29"/>
        <v>#N/A</v>
      </c>
      <c r="Q506" s="236" t="e">
        <f t="shared" si="29"/>
        <v>#N/A</v>
      </c>
    </row>
    <row r="507" spans="1:17" ht="14.4" hidden="1" x14ac:dyDescent="0.3">
      <c r="A507" s="116" t="s">
        <v>403</v>
      </c>
      <c r="B507" s="116" t="str">
        <f>Config!$C$3&amp;"_"&amp;Config!$C$2&amp;"_"&amp;Config!$A$36&amp;"_"&amp;Config!$A$40&amp;"_"&amp;A507</f>
        <v>2023_CS_HC_REV_D-021</v>
      </c>
      <c r="D507" s="241" t="str">
        <f t="shared" si="28"/>
        <v>Diversen</v>
      </c>
      <c r="E507" s="238" t="e">
        <f t="shared" si="29"/>
        <v>#N/A</v>
      </c>
      <c r="F507" s="239" t="e">
        <f t="shared" si="29"/>
        <v>#N/A</v>
      </c>
      <c r="G507" s="239" t="e">
        <f t="shared" si="29"/>
        <v>#N/A</v>
      </c>
      <c r="H507" s="239" t="e">
        <f t="shared" si="29"/>
        <v>#N/A</v>
      </c>
      <c r="I507" s="239" t="e">
        <f t="shared" si="29"/>
        <v>#N/A</v>
      </c>
      <c r="J507" s="239" t="e">
        <f t="shared" si="29"/>
        <v>#N/A</v>
      </c>
      <c r="K507" s="239" t="e">
        <f t="shared" si="29"/>
        <v>#N/A</v>
      </c>
      <c r="L507" s="239" t="e">
        <f t="shared" si="29"/>
        <v>#N/A</v>
      </c>
      <c r="M507" s="239" t="e">
        <f t="shared" si="29"/>
        <v>#N/A</v>
      </c>
      <c r="N507" s="239" t="e">
        <f t="shared" si="29"/>
        <v>#N/A</v>
      </c>
      <c r="O507" s="239" t="e">
        <f t="shared" si="29"/>
        <v>#N/A</v>
      </c>
      <c r="P507" s="240" t="e">
        <f t="shared" si="29"/>
        <v>#N/A</v>
      </c>
      <c r="Q507" s="236" t="e">
        <f t="shared" si="29"/>
        <v>#N/A</v>
      </c>
    </row>
    <row r="508" spans="1:17" ht="14.4" hidden="1" x14ac:dyDescent="0.3">
      <c r="A508" s="116" t="s">
        <v>463</v>
      </c>
      <c r="B508" s="116" t="str">
        <f>Config!$C$3&amp;"_"&amp;Config!$C$2&amp;"_"&amp;Config!$A$36&amp;"_"&amp;Config!$A$40&amp;"_"&amp;A508</f>
        <v>2023_CS_HC_REV_D-081</v>
      </c>
      <c r="D508" s="243" t="str">
        <f t="shared" si="28"/>
        <v>Eigen ontvangsten</v>
      </c>
      <c r="E508" s="244" t="e">
        <f t="shared" si="29"/>
        <v>#N/A</v>
      </c>
      <c r="F508" s="245" t="e">
        <f t="shared" si="29"/>
        <v>#N/A</v>
      </c>
      <c r="G508" s="245" t="e">
        <f t="shared" si="29"/>
        <v>#N/A</v>
      </c>
      <c r="H508" s="245" t="e">
        <f t="shared" si="29"/>
        <v>#N/A</v>
      </c>
      <c r="I508" s="245" t="e">
        <f t="shared" si="29"/>
        <v>#N/A</v>
      </c>
      <c r="J508" s="245" t="e">
        <f t="shared" si="29"/>
        <v>#N/A</v>
      </c>
      <c r="K508" s="245" t="e">
        <f t="shared" si="29"/>
        <v>#N/A</v>
      </c>
      <c r="L508" s="245" t="e">
        <f t="shared" si="29"/>
        <v>#N/A</v>
      </c>
      <c r="M508" s="245" t="e">
        <f t="shared" si="29"/>
        <v>#N/A</v>
      </c>
      <c r="N508" s="245" t="e">
        <f t="shared" si="29"/>
        <v>#N/A</v>
      </c>
      <c r="O508" s="245" t="e">
        <f t="shared" si="29"/>
        <v>#N/A</v>
      </c>
      <c r="P508" s="246" t="e">
        <f t="shared" si="29"/>
        <v>#N/A</v>
      </c>
      <c r="Q508" s="247" t="e">
        <f t="shared" si="29"/>
        <v>#N/A</v>
      </c>
    </row>
    <row r="509" spans="1:17" ht="14.4" hidden="1" x14ac:dyDescent="0.3">
      <c r="A509" s="116" t="s">
        <v>476</v>
      </c>
      <c r="B509" s="116" t="str">
        <f>Config!$C$3&amp;"_"&amp;Config!$C$2&amp;"_"&amp;Config!$A$36&amp;"_"&amp;Config!$A$40&amp;"_"&amp;A509</f>
        <v>2023_CS_HC_REV_D-094</v>
      </c>
      <c r="D509" s="248" t="str">
        <f t="shared" si="28"/>
        <v>RSZ - Globaal beheer</v>
      </c>
      <c r="E509" s="238" t="e">
        <f t="shared" si="29"/>
        <v>#N/A</v>
      </c>
      <c r="F509" s="239" t="e">
        <f t="shared" si="29"/>
        <v>#N/A</v>
      </c>
      <c r="G509" s="239" t="e">
        <f t="shared" si="29"/>
        <v>#N/A</v>
      </c>
      <c r="H509" s="239" t="e">
        <f t="shared" si="29"/>
        <v>#N/A</v>
      </c>
      <c r="I509" s="239" t="e">
        <f t="shared" si="29"/>
        <v>#N/A</v>
      </c>
      <c r="J509" s="239" t="e">
        <f t="shared" si="29"/>
        <v>#N/A</v>
      </c>
      <c r="K509" s="239" t="e">
        <f t="shared" si="29"/>
        <v>#N/A</v>
      </c>
      <c r="L509" s="239" t="e">
        <f t="shared" si="29"/>
        <v>#N/A</v>
      </c>
      <c r="M509" s="239" t="e">
        <f t="shared" si="29"/>
        <v>#N/A</v>
      </c>
      <c r="N509" s="239" t="e">
        <f t="shared" si="29"/>
        <v>#N/A</v>
      </c>
      <c r="O509" s="239" t="e">
        <f t="shared" si="29"/>
        <v>#N/A</v>
      </c>
      <c r="P509" s="240" t="e">
        <f t="shared" si="29"/>
        <v>#N/A</v>
      </c>
      <c r="Q509" s="236" t="e">
        <f t="shared" si="29"/>
        <v>#N/A</v>
      </c>
    </row>
    <row r="510" spans="1:17" ht="14.4" hidden="1" x14ac:dyDescent="0.3">
      <c r="A510" s="116" t="s">
        <v>479</v>
      </c>
      <c r="B510" s="116" t="str">
        <f>Config!$C$3&amp;"_"&amp;Config!$C$2&amp;"_"&amp;Config!$A$36&amp;"_"&amp;Config!$A$40&amp;"_"&amp;A510</f>
        <v>2023_CS_HC_REV_D-097</v>
      </c>
      <c r="D510" s="248" t="str">
        <f t="shared" si="28"/>
        <v xml:space="preserve">RVP - Bijdragen pensioenen </v>
      </c>
      <c r="E510" s="238" t="e">
        <f t="shared" si="29"/>
        <v>#N/A</v>
      </c>
      <c r="F510" s="239" t="e">
        <f t="shared" si="29"/>
        <v>#N/A</v>
      </c>
      <c r="G510" s="239" t="e">
        <f t="shared" si="29"/>
        <v>#N/A</v>
      </c>
      <c r="H510" s="239" t="e">
        <f t="shared" si="29"/>
        <v>#N/A</v>
      </c>
      <c r="I510" s="239" t="e">
        <f t="shared" si="29"/>
        <v>#N/A</v>
      </c>
      <c r="J510" s="239" t="e">
        <f t="shared" si="29"/>
        <v>#N/A</v>
      </c>
      <c r="K510" s="239" t="e">
        <f t="shared" si="29"/>
        <v>#N/A</v>
      </c>
      <c r="L510" s="239" t="e">
        <f t="shared" si="29"/>
        <v>#N/A</v>
      </c>
      <c r="M510" s="239" t="e">
        <f t="shared" si="29"/>
        <v>#N/A</v>
      </c>
      <c r="N510" s="239" t="e">
        <f t="shared" si="29"/>
        <v>#N/A</v>
      </c>
      <c r="O510" s="239" t="e">
        <f t="shared" si="29"/>
        <v>#N/A</v>
      </c>
      <c r="P510" s="240" t="e">
        <f t="shared" si="29"/>
        <v>#N/A</v>
      </c>
      <c r="Q510" s="236" t="e">
        <f t="shared" si="29"/>
        <v>#N/A</v>
      </c>
    </row>
    <row r="511" spans="1:17" ht="14.4" hidden="1" x14ac:dyDescent="0.3">
      <c r="A511" s="116" t="s">
        <v>477</v>
      </c>
      <c r="B511" s="116" t="str">
        <f>Config!$C$3&amp;"_"&amp;Config!$C$2&amp;"_"&amp;Config!$A$36&amp;"_"&amp;Config!$A$40&amp;"_"&amp;A511</f>
        <v>2023_CS_HC_REV_D-095</v>
      </c>
      <c r="D511" s="248" t="str">
        <f t="shared" si="28"/>
        <v>RSVZ - Globaal beheer</v>
      </c>
      <c r="E511" s="238" t="e">
        <f t="shared" si="29"/>
        <v>#N/A</v>
      </c>
      <c r="F511" s="239" t="e">
        <f t="shared" si="29"/>
        <v>#N/A</v>
      </c>
      <c r="G511" s="239" t="e">
        <f t="shared" si="29"/>
        <v>#N/A</v>
      </c>
      <c r="H511" s="239" t="e">
        <f t="shared" si="29"/>
        <v>#N/A</v>
      </c>
      <c r="I511" s="239" t="e">
        <f t="shared" si="29"/>
        <v>#N/A</v>
      </c>
      <c r="J511" s="239" t="e">
        <f t="shared" si="29"/>
        <v>#N/A</v>
      </c>
      <c r="K511" s="239" t="e">
        <f t="shared" si="29"/>
        <v>#N/A</v>
      </c>
      <c r="L511" s="239" t="e">
        <f t="shared" si="29"/>
        <v>#N/A</v>
      </c>
      <c r="M511" s="239" t="e">
        <f t="shared" si="29"/>
        <v>#N/A</v>
      </c>
      <c r="N511" s="239" t="e">
        <f t="shared" si="29"/>
        <v>#N/A</v>
      </c>
      <c r="O511" s="239" t="e">
        <f t="shared" si="29"/>
        <v>#N/A</v>
      </c>
      <c r="P511" s="240" t="e">
        <f t="shared" si="29"/>
        <v>#N/A</v>
      </c>
      <c r="Q511" s="236" t="e">
        <f t="shared" si="29"/>
        <v>#N/A</v>
      </c>
    </row>
    <row r="512" spans="1:17" ht="14.4" hidden="1" x14ac:dyDescent="0.3">
      <c r="A512" s="116" t="s">
        <v>480</v>
      </c>
      <c r="B512" s="116" t="str">
        <f>Config!$C$3&amp;"_"&amp;Config!$C$2&amp;"_"&amp;Config!$A$36&amp;"_"&amp;Config!$A$40&amp;"_"&amp;A512</f>
        <v>2023_CS_HC_REV_D-098</v>
      </c>
      <c r="D512" s="248" t="str">
        <f t="shared" si="28"/>
        <v>RSVZ - Gemengde loopbanen</v>
      </c>
      <c r="E512" s="238" t="e">
        <f t="shared" si="29"/>
        <v>#N/A</v>
      </c>
      <c r="F512" s="239" t="e">
        <f t="shared" si="29"/>
        <v>#N/A</v>
      </c>
      <c r="G512" s="239" t="e">
        <f t="shared" si="29"/>
        <v>#N/A</v>
      </c>
      <c r="H512" s="239" t="e">
        <f t="shared" si="29"/>
        <v>#N/A</v>
      </c>
      <c r="I512" s="239" t="e">
        <f t="shared" si="29"/>
        <v>#N/A</v>
      </c>
      <c r="J512" s="239" t="e">
        <f t="shared" si="29"/>
        <v>#N/A</v>
      </c>
      <c r="K512" s="239" t="e">
        <f t="shared" si="29"/>
        <v>#N/A</v>
      </c>
      <c r="L512" s="239" t="e">
        <f t="shared" si="29"/>
        <v>#N/A</v>
      </c>
      <c r="M512" s="239" t="e">
        <f t="shared" si="29"/>
        <v>#N/A</v>
      </c>
      <c r="N512" s="239" t="e">
        <f t="shared" si="29"/>
        <v>#N/A</v>
      </c>
      <c r="O512" s="239" t="e">
        <f t="shared" si="29"/>
        <v>#N/A</v>
      </c>
      <c r="P512" s="240" t="e">
        <f t="shared" si="29"/>
        <v>#N/A</v>
      </c>
      <c r="Q512" s="236" t="e">
        <f t="shared" si="29"/>
        <v>#N/A</v>
      </c>
    </row>
    <row r="513" spans="1:17" ht="14.4" hidden="1" x14ac:dyDescent="0.3">
      <c r="A513" s="116" t="s">
        <v>478</v>
      </c>
      <c r="B513" s="116" t="str">
        <f>Config!$C$3&amp;"_"&amp;Config!$C$2&amp;"_"&amp;Config!$A$36&amp;"_"&amp;Config!$A$40&amp;"_"&amp;A513</f>
        <v>2023_CS_HC_REV_D-096</v>
      </c>
      <c r="D513" s="243" t="str">
        <f t="shared" si="28"/>
        <v>Overdrachten globaal beheer</v>
      </c>
      <c r="E513" s="244" t="e">
        <f t="shared" si="29"/>
        <v>#N/A</v>
      </c>
      <c r="F513" s="245" t="e">
        <f t="shared" si="29"/>
        <v>#N/A</v>
      </c>
      <c r="G513" s="245" t="e">
        <f t="shared" si="29"/>
        <v>#N/A</v>
      </c>
      <c r="H513" s="245" t="e">
        <f t="shared" si="29"/>
        <v>#N/A</v>
      </c>
      <c r="I513" s="245" t="e">
        <f t="shared" si="29"/>
        <v>#N/A</v>
      </c>
      <c r="J513" s="245" t="e">
        <f t="shared" si="29"/>
        <v>#N/A</v>
      </c>
      <c r="K513" s="245" t="e">
        <f t="shared" si="29"/>
        <v>#N/A</v>
      </c>
      <c r="L513" s="245" t="e">
        <f t="shared" si="29"/>
        <v>#N/A</v>
      </c>
      <c r="M513" s="245" t="e">
        <f t="shared" si="29"/>
        <v>#N/A</v>
      </c>
      <c r="N513" s="245" t="e">
        <f t="shared" si="29"/>
        <v>#N/A</v>
      </c>
      <c r="O513" s="245" t="e">
        <f t="shared" si="29"/>
        <v>#N/A</v>
      </c>
      <c r="P513" s="246" t="e">
        <f t="shared" si="29"/>
        <v>#N/A</v>
      </c>
      <c r="Q513" s="247" t="e">
        <f t="shared" si="29"/>
        <v>#N/A</v>
      </c>
    </row>
    <row r="514" spans="1:17" ht="15" hidden="1" thickBot="1" x14ac:dyDescent="0.35">
      <c r="A514" s="116" t="s">
        <v>430</v>
      </c>
      <c r="B514" s="116" t="str">
        <f>Config!$C$3&amp;"_"&amp;Config!$C$2&amp;"_"&amp;Config!$A$36&amp;"_"&amp;Config!$A$40&amp;"_"&amp;A514</f>
        <v>2023_CS_HC_REV_D-048</v>
      </c>
      <c r="D514" s="250" t="str">
        <f t="shared" si="28"/>
        <v>Algemeen totaal van de ontvangsten</v>
      </c>
      <c r="E514" s="251" t="e">
        <f t="shared" si="29"/>
        <v>#N/A</v>
      </c>
      <c r="F514" s="252" t="e">
        <f t="shared" si="29"/>
        <v>#N/A</v>
      </c>
      <c r="G514" s="252" t="e">
        <f t="shared" si="29"/>
        <v>#N/A</v>
      </c>
      <c r="H514" s="252" t="e">
        <f t="shared" si="29"/>
        <v>#N/A</v>
      </c>
      <c r="I514" s="252" t="e">
        <f t="shared" si="29"/>
        <v>#N/A</v>
      </c>
      <c r="J514" s="252" t="e">
        <f t="shared" si="29"/>
        <v>#N/A</v>
      </c>
      <c r="K514" s="252" t="e">
        <f t="shared" si="29"/>
        <v>#N/A</v>
      </c>
      <c r="L514" s="252" t="e">
        <f t="shared" si="29"/>
        <v>#N/A</v>
      </c>
      <c r="M514" s="252" t="e">
        <f t="shared" si="29"/>
        <v>#N/A</v>
      </c>
      <c r="N514" s="252" t="e">
        <f t="shared" si="29"/>
        <v>#N/A</v>
      </c>
      <c r="O514" s="252" t="e">
        <f t="shared" si="29"/>
        <v>#N/A</v>
      </c>
      <c r="P514" s="253" t="e">
        <f t="shared" si="29"/>
        <v>#N/A</v>
      </c>
      <c r="Q514" s="254" t="e">
        <f t="shared" si="29"/>
        <v>#N/A</v>
      </c>
    </row>
    <row r="515" spans="1:17" ht="15" hidden="1" thickBot="1" x14ac:dyDescent="0.35">
      <c r="A515" s="116" t="s">
        <v>432</v>
      </c>
      <c r="B515" s="116" t="str">
        <f>Config!$C$3&amp;"_"&amp;Config!$C$2&amp;"_"&amp;Config!$A$36&amp;"_"&amp;Config!$A$41&amp;"_"&amp;A515</f>
        <v>2023_CS_HC_BAL_D-050</v>
      </c>
      <c r="D515" s="263" t="str">
        <f t="shared" si="28"/>
        <v>Saldo</v>
      </c>
      <c r="E515" s="264" t="e">
        <f t="shared" si="29"/>
        <v>#N/A</v>
      </c>
      <c r="F515" s="265" t="e">
        <f t="shared" si="29"/>
        <v>#N/A</v>
      </c>
      <c r="G515" s="265" t="e">
        <f t="shared" si="29"/>
        <v>#N/A</v>
      </c>
      <c r="H515" s="265" t="e">
        <f t="shared" si="29"/>
        <v>#N/A</v>
      </c>
      <c r="I515" s="265" t="e">
        <f t="shared" si="29"/>
        <v>#N/A</v>
      </c>
      <c r="J515" s="265" t="e">
        <f t="shared" si="29"/>
        <v>#N/A</v>
      </c>
      <c r="K515" s="265" t="e">
        <f t="shared" si="29"/>
        <v>#N/A</v>
      </c>
      <c r="L515" s="265" t="e">
        <f t="shared" si="29"/>
        <v>#N/A</v>
      </c>
      <c r="M515" s="265" t="e">
        <f t="shared" si="29"/>
        <v>#N/A</v>
      </c>
      <c r="N515" s="265" t="e">
        <f t="shared" si="29"/>
        <v>#N/A</v>
      </c>
      <c r="O515" s="265" t="e">
        <f t="shared" si="29"/>
        <v>#N/A</v>
      </c>
      <c r="P515" s="266" t="e">
        <f t="shared" si="29"/>
        <v>#N/A</v>
      </c>
      <c r="Q515" s="267" t="e">
        <f t="shared" si="29"/>
        <v>#N/A</v>
      </c>
    </row>
    <row r="516" spans="1:17" hidden="1" x14ac:dyDescent="0.25"/>
    <row r="517" spans="1:17" hidden="1" x14ac:dyDescent="0.25"/>
    <row r="518" spans="1:17" hidden="1" x14ac:dyDescent="0.25"/>
    <row r="519" spans="1:17" hidden="1" x14ac:dyDescent="0.25"/>
    <row r="520" spans="1:17" hidden="1" x14ac:dyDescent="0.25"/>
    <row r="521" spans="1:17" hidden="1" x14ac:dyDescent="0.25"/>
    <row r="522" spans="1:17" hidden="1" x14ac:dyDescent="0.25"/>
    <row r="523" spans="1:17" hidden="1" x14ac:dyDescent="0.25"/>
    <row r="524" spans="1:17" hidden="1" x14ac:dyDescent="0.25"/>
    <row r="525" spans="1:17" hidden="1" x14ac:dyDescent="0.25"/>
    <row r="526" spans="1:17" hidden="1" x14ac:dyDescent="0.25"/>
    <row r="527" spans="1:17" hidden="1" x14ac:dyDescent="0.25"/>
    <row r="528" spans="1:17"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spans="1:17" hidden="1" x14ac:dyDescent="0.25"/>
    <row r="594" spans="1:17" hidden="1" x14ac:dyDescent="0.25"/>
    <row r="595" spans="1:17" hidden="1" x14ac:dyDescent="0.25"/>
    <row r="596" spans="1:17" hidden="1" x14ac:dyDescent="0.25"/>
    <row r="597" spans="1:17" hidden="1" x14ac:dyDescent="0.25"/>
    <row r="598" spans="1:17" hidden="1" x14ac:dyDescent="0.25"/>
    <row r="599" spans="1:17" hidden="1" x14ac:dyDescent="0.25"/>
    <row r="600" spans="1:17" hidden="1" x14ac:dyDescent="0.25"/>
    <row r="601" spans="1:17" ht="13.8" hidden="1" thickBot="1" x14ac:dyDescent="0.3"/>
    <row r="602" spans="1:17" ht="15" hidden="1" thickBot="1" x14ac:dyDescent="0.35">
      <c r="D602" s="320" t="str">
        <f>VLOOKUP("D-055",LIST_DESCRIPTIONS,2,FALSE)</f>
        <v>Werknemers</v>
      </c>
      <c r="E602" s="321"/>
      <c r="F602" s="321"/>
      <c r="G602" s="321"/>
      <c r="H602" s="321"/>
      <c r="I602" s="321"/>
      <c r="J602" s="321"/>
      <c r="K602" s="321"/>
      <c r="L602" s="321"/>
      <c r="M602" s="321"/>
      <c r="N602" s="321"/>
      <c r="O602" s="321"/>
      <c r="P602" s="321"/>
      <c r="Q602" s="322"/>
    </row>
    <row r="603" spans="1:17" ht="13.8" hidden="1" thickBot="1" x14ac:dyDescent="0.3">
      <c r="D603" s="125" t="str">
        <f>VLOOKUP("D-003",LIST_DESCRIPTIONS,2,FALSE)</f>
        <v>Omschrijving</v>
      </c>
      <c r="E603" s="126" t="str">
        <f>VLOOKUP("D-004",LIST_DESCRIPTIONS,2,FALSE)</f>
        <v>Januari</v>
      </c>
      <c r="F603" s="127" t="str">
        <f>VLOOKUP("D-005",LIST_DESCRIPTIONS,2,FALSE)</f>
        <v>Februari</v>
      </c>
      <c r="G603" s="127" t="str">
        <f>VLOOKUP("D-006",LIST_DESCRIPTIONS,2,FALSE)</f>
        <v>Maart</v>
      </c>
      <c r="H603" s="127" t="str">
        <f>VLOOKUP("D-007",LIST_DESCRIPTIONS,2,FALSE)</f>
        <v>April</v>
      </c>
      <c r="I603" s="127" t="str">
        <f>VLOOKUP("D-008",LIST_DESCRIPTIONS,2,FALSE)</f>
        <v>Mei</v>
      </c>
      <c r="J603" s="127" t="str">
        <f>VLOOKUP("D-009",LIST_DESCRIPTIONS,2,FALSE)</f>
        <v>Juni</v>
      </c>
      <c r="K603" s="127" t="str">
        <f>VLOOKUP("D-010",LIST_DESCRIPTIONS,2,FALSE)</f>
        <v>Juli</v>
      </c>
      <c r="L603" s="127" t="str">
        <f>VLOOKUP("D-011",LIST_DESCRIPTIONS,2,FALSE)</f>
        <v>Augustus</v>
      </c>
      <c r="M603" s="127" t="str">
        <f>VLOOKUP("D-012",LIST_DESCRIPTIONS,2,FALSE)</f>
        <v>September</v>
      </c>
      <c r="N603" s="127" t="str">
        <f>VLOOKUP("D-013",LIST_DESCRIPTIONS,2,FALSE)</f>
        <v>Oktober</v>
      </c>
      <c r="O603" s="127" t="str">
        <f>VLOOKUP("D-014",LIST_DESCRIPTIONS,2,FALSE)</f>
        <v>November</v>
      </c>
      <c r="P603" s="128" t="str">
        <f>VLOOKUP("D-015",LIST_DESCRIPTIONS,2,FALSE)</f>
        <v>December</v>
      </c>
      <c r="Q603" s="129" t="str">
        <f>VLOOKUP("D-051",LIST_DESCRIPTIONS,2,FALSE)</f>
        <v>Totaal</v>
      </c>
    </row>
    <row r="604" spans="1:17" ht="14.4" hidden="1" x14ac:dyDescent="0.3">
      <c r="D604" s="130" t="str">
        <f>VLOOKUP("D-020",LIST_DESCRIPTIONS,2,FALSE)</f>
        <v>Uitgaven</v>
      </c>
      <c r="E604" s="229"/>
      <c r="F604" s="230"/>
      <c r="G604" s="230"/>
      <c r="H604" s="230"/>
      <c r="I604" s="230"/>
      <c r="J604" s="230"/>
      <c r="K604" s="230"/>
      <c r="L604" s="230"/>
      <c r="M604" s="230"/>
      <c r="N604" s="230"/>
      <c r="O604" s="230"/>
      <c r="P604" s="231"/>
      <c r="Q604" s="232"/>
    </row>
    <row r="605" spans="1:17" ht="14.4" hidden="1" x14ac:dyDescent="0.3">
      <c r="A605" s="116" t="s">
        <v>438</v>
      </c>
      <c r="B605" s="116" t="str">
        <f>Config!$C$3&amp;"_"&amp;Config!$C$2&amp;"_"&amp;Config!$A$32&amp;"_"&amp;Config!$A$39&amp;"_"&amp;A605</f>
        <v>2023_CS_WO_EXP_D-056</v>
      </c>
      <c r="D605" s="136" t="str">
        <f t="shared" ref="D605:D626" si="30">VLOOKUP(A605,LIST_DESCRIPTIONS,2,FALSE)</f>
        <v>Prestaties</v>
      </c>
      <c r="E605" s="233" t="e">
        <f t="shared" ref="E605:Q614" si="31">VLOOKUP($B605,rng_input,E$5,FALSE)</f>
        <v>#N/A</v>
      </c>
      <c r="F605" s="234" t="e">
        <f t="shared" si="31"/>
        <v>#N/A</v>
      </c>
      <c r="G605" s="234" t="e">
        <f t="shared" si="31"/>
        <v>#N/A</v>
      </c>
      <c r="H605" s="234" t="e">
        <f t="shared" si="31"/>
        <v>#N/A</v>
      </c>
      <c r="I605" s="234" t="e">
        <f t="shared" si="31"/>
        <v>#N/A</v>
      </c>
      <c r="J605" s="234" t="e">
        <f t="shared" si="31"/>
        <v>#N/A</v>
      </c>
      <c r="K605" s="234" t="e">
        <f t="shared" si="31"/>
        <v>#N/A</v>
      </c>
      <c r="L605" s="234" t="e">
        <f t="shared" si="31"/>
        <v>#N/A</v>
      </c>
      <c r="M605" s="234" t="e">
        <f t="shared" si="31"/>
        <v>#N/A</v>
      </c>
      <c r="N605" s="234" t="e">
        <f t="shared" si="31"/>
        <v>#N/A</v>
      </c>
      <c r="O605" s="234" t="e">
        <f t="shared" si="31"/>
        <v>#N/A</v>
      </c>
      <c r="P605" s="235" t="e">
        <f t="shared" si="31"/>
        <v>#N/A</v>
      </c>
      <c r="Q605" s="236" t="e">
        <f t="shared" si="31"/>
        <v>#N/A</v>
      </c>
    </row>
    <row r="606" spans="1:17" ht="14.4" hidden="1" x14ac:dyDescent="0.3">
      <c r="A606" s="116" t="s">
        <v>439</v>
      </c>
      <c r="B606" s="116" t="str">
        <f>Config!$C$3&amp;"_"&amp;Config!$C$2&amp;"_"&amp;Config!$A$32&amp;"_"&amp;Config!$A$39&amp;"_"&amp;A606</f>
        <v>2023_CS_WO_EXP_D-057</v>
      </c>
      <c r="D606" s="237" t="str">
        <f t="shared" si="30"/>
        <v>RIZIV-Uitkeringen</v>
      </c>
      <c r="E606" s="238" t="e">
        <f t="shared" si="31"/>
        <v>#N/A</v>
      </c>
      <c r="F606" s="239" t="e">
        <f t="shared" si="31"/>
        <v>#N/A</v>
      </c>
      <c r="G606" s="239" t="e">
        <f t="shared" si="31"/>
        <v>#N/A</v>
      </c>
      <c r="H606" s="239" t="e">
        <f t="shared" si="31"/>
        <v>#N/A</v>
      </c>
      <c r="I606" s="239" t="e">
        <f t="shared" si="31"/>
        <v>#N/A</v>
      </c>
      <c r="J606" s="239" t="e">
        <f t="shared" si="31"/>
        <v>#N/A</v>
      </c>
      <c r="K606" s="239" t="e">
        <f t="shared" si="31"/>
        <v>#N/A</v>
      </c>
      <c r="L606" s="239" t="e">
        <f t="shared" si="31"/>
        <v>#N/A</v>
      </c>
      <c r="M606" s="239" t="e">
        <f t="shared" si="31"/>
        <v>#N/A</v>
      </c>
      <c r="N606" s="239" t="e">
        <f t="shared" si="31"/>
        <v>#N/A</v>
      </c>
      <c r="O606" s="239" t="e">
        <f t="shared" si="31"/>
        <v>#N/A</v>
      </c>
      <c r="P606" s="240" t="e">
        <f t="shared" si="31"/>
        <v>#N/A</v>
      </c>
      <c r="Q606" s="236" t="e">
        <f t="shared" si="31"/>
        <v>#N/A</v>
      </c>
    </row>
    <row r="607" spans="1:17" ht="14.4" hidden="1" x14ac:dyDescent="0.3">
      <c r="A607" s="116" t="s">
        <v>440</v>
      </c>
      <c r="B607" s="116" t="str">
        <f>Config!$C$3&amp;"_"&amp;Config!$C$2&amp;"_"&amp;Config!$A$32&amp;"_"&amp;Config!$A$39&amp;"_"&amp;A607</f>
        <v>2023_CS_WO_EXP_D-058</v>
      </c>
      <c r="D607" s="237" t="str">
        <f t="shared" si="30"/>
        <v>FPD</v>
      </c>
      <c r="E607" s="238" t="e">
        <f t="shared" si="31"/>
        <v>#N/A</v>
      </c>
      <c r="F607" s="239" t="e">
        <f t="shared" si="31"/>
        <v>#N/A</v>
      </c>
      <c r="G607" s="239" t="e">
        <f t="shared" si="31"/>
        <v>#N/A</v>
      </c>
      <c r="H607" s="239" t="e">
        <f t="shared" si="31"/>
        <v>#N/A</v>
      </c>
      <c r="I607" s="239" t="e">
        <f t="shared" si="31"/>
        <v>#N/A</v>
      </c>
      <c r="J607" s="239" t="e">
        <f t="shared" si="31"/>
        <v>#N/A</v>
      </c>
      <c r="K607" s="239" t="e">
        <f t="shared" si="31"/>
        <v>#N/A</v>
      </c>
      <c r="L607" s="239" t="e">
        <f t="shared" si="31"/>
        <v>#N/A</v>
      </c>
      <c r="M607" s="239" t="e">
        <f t="shared" si="31"/>
        <v>#N/A</v>
      </c>
      <c r="N607" s="239" t="e">
        <f t="shared" si="31"/>
        <v>#N/A</v>
      </c>
      <c r="O607" s="239" t="e">
        <f t="shared" si="31"/>
        <v>#N/A</v>
      </c>
      <c r="P607" s="240" t="e">
        <f t="shared" si="31"/>
        <v>#N/A</v>
      </c>
      <c r="Q607" s="236" t="e">
        <f t="shared" si="31"/>
        <v>#N/A</v>
      </c>
    </row>
    <row r="608" spans="1:17" ht="14.4" hidden="1" x14ac:dyDescent="0.3">
      <c r="A608" s="116" t="s">
        <v>442</v>
      </c>
      <c r="B608" s="116" t="str">
        <f>Config!$C$3&amp;"_"&amp;Config!$C$2&amp;"_"&amp;Config!$A$32&amp;"_"&amp;Config!$A$39&amp;"_"&amp;A608</f>
        <v>2023_CS_WO_EXP_D-060</v>
      </c>
      <c r="D608" s="237" t="str">
        <f>VLOOKUP(A608,LIST_DESCRIPTIONS,2,FALSE)</f>
        <v>FEDRIS-Arbeidsongevallen</v>
      </c>
      <c r="E608" s="238" t="e">
        <f t="shared" si="31"/>
        <v>#N/A</v>
      </c>
      <c r="F608" s="239" t="e">
        <f t="shared" si="31"/>
        <v>#N/A</v>
      </c>
      <c r="G608" s="239" t="e">
        <f t="shared" si="31"/>
        <v>#N/A</v>
      </c>
      <c r="H608" s="239" t="e">
        <f t="shared" si="31"/>
        <v>#N/A</v>
      </c>
      <c r="I608" s="239" t="e">
        <f t="shared" si="31"/>
        <v>#N/A</v>
      </c>
      <c r="J608" s="239" t="e">
        <f t="shared" si="31"/>
        <v>#N/A</v>
      </c>
      <c r="K608" s="239" t="e">
        <f t="shared" si="31"/>
        <v>#N/A</v>
      </c>
      <c r="L608" s="239" t="e">
        <f t="shared" si="31"/>
        <v>#N/A</v>
      </c>
      <c r="M608" s="239" t="e">
        <f t="shared" si="31"/>
        <v>#N/A</v>
      </c>
      <c r="N608" s="239" t="e">
        <f t="shared" si="31"/>
        <v>#N/A</v>
      </c>
      <c r="O608" s="239" t="e">
        <f t="shared" si="31"/>
        <v>#N/A</v>
      </c>
      <c r="P608" s="240" t="e">
        <f t="shared" si="31"/>
        <v>#N/A</v>
      </c>
      <c r="Q608" s="236" t="e">
        <f t="shared" si="31"/>
        <v>#N/A</v>
      </c>
    </row>
    <row r="609" spans="1:17" ht="14.4" hidden="1" x14ac:dyDescent="0.3">
      <c r="A609" s="116" t="s">
        <v>443</v>
      </c>
      <c r="B609" s="116" t="str">
        <f>Config!$C$3&amp;"_"&amp;Config!$C$2&amp;"_"&amp;Config!$A$32&amp;"_"&amp;Config!$A$39&amp;"_"&amp;A609</f>
        <v>2023_CS_WO_EXP_D-061</v>
      </c>
      <c r="D609" s="237" t="str">
        <f t="shared" si="30"/>
        <v>FEDRIS-Beroepsziekten</v>
      </c>
      <c r="E609" s="238" t="e">
        <f t="shared" si="31"/>
        <v>#N/A</v>
      </c>
      <c r="F609" s="239" t="e">
        <f t="shared" si="31"/>
        <v>#N/A</v>
      </c>
      <c r="G609" s="239" t="e">
        <f t="shared" si="31"/>
        <v>#N/A</v>
      </c>
      <c r="H609" s="239" t="e">
        <f t="shared" si="31"/>
        <v>#N/A</v>
      </c>
      <c r="I609" s="239" t="e">
        <f t="shared" si="31"/>
        <v>#N/A</v>
      </c>
      <c r="J609" s="239" t="e">
        <f t="shared" si="31"/>
        <v>#N/A</v>
      </c>
      <c r="K609" s="239" t="e">
        <f t="shared" si="31"/>
        <v>#N/A</v>
      </c>
      <c r="L609" s="239" t="e">
        <f t="shared" si="31"/>
        <v>#N/A</v>
      </c>
      <c r="M609" s="239" t="e">
        <f t="shared" si="31"/>
        <v>#N/A</v>
      </c>
      <c r="N609" s="239" t="e">
        <f t="shared" si="31"/>
        <v>#N/A</v>
      </c>
      <c r="O609" s="239" t="e">
        <f t="shared" si="31"/>
        <v>#N/A</v>
      </c>
      <c r="P609" s="240" t="e">
        <f t="shared" si="31"/>
        <v>#N/A</v>
      </c>
      <c r="Q609" s="236" t="e">
        <f t="shared" si="31"/>
        <v>#N/A</v>
      </c>
    </row>
    <row r="610" spans="1:17" ht="14.4" hidden="1" x14ac:dyDescent="0.3">
      <c r="A610" s="116" t="s">
        <v>444</v>
      </c>
      <c r="B610" s="116" t="str">
        <f>Config!$C$3&amp;"_"&amp;Config!$C$2&amp;"_"&amp;Config!$A$32&amp;"_"&amp;Config!$A$39&amp;"_"&amp;A610</f>
        <v>2023_CS_WO_EXP_D-062</v>
      </c>
      <c r="D610" s="237" t="str">
        <f t="shared" si="30"/>
        <v>RVA</v>
      </c>
      <c r="E610" s="238" t="e">
        <f t="shared" si="31"/>
        <v>#N/A</v>
      </c>
      <c r="F610" s="239" t="e">
        <f t="shared" si="31"/>
        <v>#N/A</v>
      </c>
      <c r="G610" s="239" t="e">
        <f t="shared" si="31"/>
        <v>#N/A</v>
      </c>
      <c r="H610" s="239" t="e">
        <f t="shared" si="31"/>
        <v>#N/A</v>
      </c>
      <c r="I610" s="239" t="e">
        <f t="shared" si="31"/>
        <v>#N/A</v>
      </c>
      <c r="J610" s="239" t="e">
        <f t="shared" si="31"/>
        <v>#N/A</v>
      </c>
      <c r="K610" s="239" t="e">
        <f t="shared" si="31"/>
        <v>#N/A</v>
      </c>
      <c r="L610" s="239" t="e">
        <f t="shared" si="31"/>
        <v>#N/A</v>
      </c>
      <c r="M610" s="239" t="e">
        <f t="shared" si="31"/>
        <v>#N/A</v>
      </c>
      <c r="N610" s="239" t="e">
        <f t="shared" si="31"/>
        <v>#N/A</v>
      </c>
      <c r="O610" s="239" t="e">
        <f t="shared" si="31"/>
        <v>#N/A</v>
      </c>
      <c r="P610" s="240" t="e">
        <f t="shared" si="31"/>
        <v>#N/A</v>
      </c>
      <c r="Q610" s="236" t="e">
        <f t="shared" si="31"/>
        <v>#N/A</v>
      </c>
    </row>
    <row r="611" spans="1:17" ht="14.4" hidden="1" x14ac:dyDescent="0.3">
      <c r="A611" s="116" t="s">
        <v>445</v>
      </c>
      <c r="B611" s="116" t="str">
        <f>Config!$C$3&amp;"_"&amp;Config!$C$2&amp;"_"&amp;Config!$A$32&amp;"_"&amp;Config!$A$39&amp;"_"&amp;A611</f>
        <v>2023_CS_WO_EXP_D-063</v>
      </c>
      <c r="D611" s="237" t="str">
        <f t="shared" si="30"/>
        <v>Mijnwerkers</v>
      </c>
      <c r="E611" s="238" t="e">
        <f t="shared" si="31"/>
        <v>#N/A</v>
      </c>
      <c r="F611" s="239" t="e">
        <f t="shared" si="31"/>
        <v>#N/A</v>
      </c>
      <c r="G611" s="239" t="e">
        <f t="shared" si="31"/>
        <v>#N/A</v>
      </c>
      <c r="H611" s="239" t="e">
        <f t="shared" si="31"/>
        <v>#N/A</v>
      </c>
      <c r="I611" s="239" t="e">
        <f t="shared" si="31"/>
        <v>#N/A</v>
      </c>
      <c r="J611" s="239" t="e">
        <f t="shared" si="31"/>
        <v>#N/A</v>
      </c>
      <c r="K611" s="239" t="e">
        <f t="shared" si="31"/>
        <v>#N/A</v>
      </c>
      <c r="L611" s="239" t="e">
        <f t="shared" si="31"/>
        <v>#N/A</v>
      </c>
      <c r="M611" s="239" t="e">
        <f t="shared" si="31"/>
        <v>#N/A</v>
      </c>
      <c r="N611" s="239" t="e">
        <f t="shared" si="31"/>
        <v>#N/A</v>
      </c>
      <c r="O611" s="239" t="e">
        <f t="shared" si="31"/>
        <v>#N/A</v>
      </c>
      <c r="P611" s="240" t="e">
        <f t="shared" si="31"/>
        <v>#N/A</v>
      </c>
      <c r="Q611" s="236" t="e">
        <f t="shared" si="31"/>
        <v>#N/A</v>
      </c>
    </row>
    <row r="612" spans="1:17" ht="14.4" hidden="1" x14ac:dyDescent="0.3">
      <c r="A612" s="116" t="s">
        <v>446</v>
      </c>
      <c r="B612" s="116" t="str">
        <f>Config!$C$3&amp;"_"&amp;Config!$C$2&amp;"_"&amp;Config!$A$32&amp;"_"&amp;Config!$A$39&amp;"_"&amp;A612</f>
        <v>2023_CS_WO_EXP_D-064</v>
      </c>
      <c r="D612" s="237" t="str">
        <f t="shared" si="30"/>
        <v>HVKZ</v>
      </c>
      <c r="E612" s="238" t="e">
        <f t="shared" si="31"/>
        <v>#N/A</v>
      </c>
      <c r="F612" s="239" t="e">
        <f t="shared" si="31"/>
        <v>#N/A</v>
      </c>
      <c r="G612" s="239" t="e">
        <f t="shared" si="31"/>
        <v>#N/A</v>
      </c>
      <c r="H612" s="239" t="e">
        <f t="shared" si="31"/>
        <v>#N/A</v>
      </c>
      <c r="I612" s="239" t="e">
        <f t="shared" si="31"/>
        <v>#N/A</v>
      </c>
      <c r="J612" s="239" t="e">
        <f t="shared" si="31"/>
        <v>#N/A</v>
      </c>
      <c r="K612" s="239" t="e">
        <f t="shared" si="31"/>
        <v>#N/A</v>
      </c>
      <c r="L612" s="239" t="e">
        <f t="shared" si="31"/>
        <v>#N/A</v>
      </c>
      <c r="M612" s="239" t="e">
        <f t="shared" si="31"/>
        <v>#N/A</v>
      </c>
      <c r="N612" s="239" t="e">
        <f t="shared" si="31"/>
        <v>#N/A</v>
      </c>
      <c r="O612" s="239" t="e">
        <f t="shared" si="31"/>
        <v>#N/A</v>
      </c>
      <c r="P612" s="240" t="e">
        <f t="shared" si="31"/>
        <v>#N/A</v>
      </c>
      <c r="Q612" s="236" t="e">
        <f t="shared" si="31"/>
        <v>#N/A</v>
      </c>
    </row>
    <row r="613" spans="1:17" ht="14.4" hidden="1" x14ac:dyDescent="0.3">
      <c r="A613" s="116" t="s">
        <v>447</v>
      </c>
      <c r="B613" s="116" t="str">
        <f>Config!$C$3&amp;"_"&amp;Config!$C$2&amp;"_"&amp;Config!$A$32&amp;"_"&amp;Config!$A$39&amp;"_"&amp;A613</f>
        <v>2023_CS_WO_EXP_D-065</v>
      </c>
      <c r="D613" s="237" t="str">
        <f t="shared" si="30"/>
        <v>Pool der Zeelieden</v>
      </c>
      <c r="E613" s="238" t="e">
        <f t="shared" si="31"/>
        <v>#N/A</v>
      </c>
      <c r="F613" s="239" t="e">
        <f t="shared" si="31"/>
        <v>#N/A</v>
      </c>
      <c r="G613" s="239" t="e">
        <f t="shared" si="31"/>
        <v>#N/A</v>
      </c>
      <c r="H613" s="239" t="e">
        <f t="shared" si="31"/>
        <v>#N/A</v>
      </c>
      <c r="I613" s="239" t="e">
        <f t="shared" si="31"/>
        <v>#N/A</v>
      </c>
      <c r="J613" s="239" t="e">
        <f t="shared" si="31"/>
        <v>#N/A</v>
      </c>
      <c r="K613" s="239" t="e">
        <f t="shared" si="31"/>
        <v>#N/A</v>
      </c>
      <c r="L613" s="239" t="e">
        <f t="shared" si="31"/>
        <v>#N/A</v>
      </c>
      <c r="M613" s="239" t="e">
        <f t="shared" si="31"/>
        <v>#N/A</v>
      </c>
      <c r="N613" s="239" t="e">
        <f t="shared" si="31"/>
        <v>#N/A</v>
      </c>
      <c r="O613" s="239" t="e">
        <f t="shared" si="31"/>
        <v>#N/A</v>
      </c>
      <c r="P613" s="240" t="e">
        <f t="shared" si="31"/>
        <v>#N/A</v>
      </c>
      <c r="Q613" s="236" t="e">
        <f t="shared" si="31"/>
        <v>#N/A</v>
      </c>
    </row>
    <row r="614" spans="1:17" ht="14.4" hidden="1" x14ac:dyDescent="0.3">
      <c r="A614" s="116" t="s">
        <v>517</v>
      </c>
      <c r="B614" s="116" t="str">
        <f>Config!$C$3&amp;"_"&amp;Config!$C$2&amp;"_"&amp;Config!$A$32&amp;"_"&amp;Config!$A$39&amp;"_"&amp;A614</f>
        <v>2023_CS_WO_EXP_D-127</v>
      </c>
      <c r="D614" s="237" t="str">
        <f t="shared" si="30"/>
        <v xml:space="preserve">Niet verdeeld </v>
      </c>
      <c r="E614" s="238" t="e">
        <f t="shared" si="31"/>
        <v>#N/A</v>
      </c>
      <c r="F614" s="239" t="e">
        <f t="shared" si="31"/>
        <v>#N/A</v>
      </c>
      <c r="G614" s="239" t="e">
        <f t="shared" si="31"/>
        <v>#N/A</v>
      </c>
      <c r="H614" s="239" t="e">
        <f t="shared" si="31"/>
        <v>#N/A</v>
      </c>
      <c r="I614" s="239" t="e">
        <f t="shared" si="31"/>
        <v>#N/A</v>
      </c>
      <c r="J614" s="239" t="e">
        <f t="shared" si="31"/>
        <v>#N/A</v>
      </c>
      <c r="K614" s="239" t="e">
        <f t="shared" si="31"/>
        <v>#N/A</v>
      </c>
      <c r="L614" s="239" t="e">
        <f t="shared" si="31"/>
        <v>#N/A</v>
      </c>
      <c r="M614" s="239" t="e">
        <f t="shared" si="31"/>
        <v>#N/A</v>
      </c>
      <c r="N614" s="239" t="e">
        <f t="shared" si="31"/>
        <v>#N/A</v>
      </c>
      <c r="O614" s="239" t="e">
        <f t="shared" si="31"/>
        <v>#N/A</v>
      </c>
      <c r="P614" s="240" t="e">
        <f t="shared" si="31"/>
        <v>#N/A</v>
      </c>
      <c r="Q614" s="236" t="e">
        <f t="shared" si="31"/>
        <v>#N/A</v>
      </c>
    </row>
    <row r="615" spans="1:17" ht="14.4" hidden="1" x14ac:dyDescent="0.3">
      <c r="A615" s="116" t="s">
        <v>448</v>
      </c>
      <c r="B615" s="116" t="str">
        <f>Config!$C$3&amp;"_"&amp;Config!$C$2&amp;"_"&amp;Config!$A$32&amp;"_"&amp;Config!$A$39&amp;"_"&amp;A615</f>
        <v>2023_CS_WO_EXP_D-066</v>
      </c>
      <c r="D615" s="241" t="str">
        <f t="shared" si="30"/>
        <v>Betalingskosten</v>
      </c>
      <c r="E615" s="238" t="e">
        <f t="shared" ref="E615:Q626" si="32">VLOOKUP($B615,rng_input,E$5,FALSE)</f>
        <v>#N/A</v>
      </c>
      <c r="F615" s="239" t="e">
        <f t="shared" si="32"/>
        <v>#N/A</v>
      </c>
      <c r="G615" s="239" t="e">
        <f t="shared" si="32"/>
        <v>#N/A</v>
      </c>
      <c r="H615" s="239" t="e">
        <f t="shared" si="32"/>
        <v>#N/A</v>
      </c>
      <c r="I615" s="239" t="e">
        <f t="shared" si="32"/>
        <v>#N/A</v>
      </c>
      <c r="J615" s="239" t="e">
        <f t="shared" si="32"/>
        <v>#N/A</v>
      </c>
      <c r="K615" s="239" t="e">
        <f t="shared" si="32"/>
        <v>#N/A</v>
      </c>
      <c r="L615" s="239" t="e">
        <f t="shared" si="32"/>
        <v>#N/A</v>
      </c>
      <c r="M615" s="239" t="e">
        <f t="shared" si="32"/>
        <v>#N/A</v>
      </c>
      <c r="N615" s="239" t="e">
        <f t="shared" si="32"/>
        <v>#N/A</v>
      </c>
      <c r="O615" s="239" t="e">
        <f t="shared" si="32"/>
        <v>#N/A</v>
      </c>
      <c r="P615" s="240" t="e">
        <f t="shared" si="32"/>
        <v>#N/A</v>
      </c>
      <c r="Q615" s="236" t="e">
        <f t="shared" si="32"/>
        <v>#N/A</v>
      </c>
    </row>
    <row r="616" spans="1:17" ht="14.4" hidden="1" x14ac:dyDescent="0.3">
      <c r="A616" s="116" t="s">
        <v>449</v>
      </c>
      <c r="B616" s="116" t="str">
        <f>Config!$C$3&amp;"_"&amp;Config!$C$2&amp;"_"&amp;Config!$A$32&amp;"_"&amp;Config!$A$39&amp;"_"&amp;A616</f>
        <v>2023_CS_WO_EXP_D-067</v>
      </c>
      <c r="D616" s="241" t="str">
        <f t="shared" si="30"/>
        <v>Beheerskosten</v>
      </c>
      <c r="E616" s="238" t="e">
        <f t="shared" si="32"/>
        <v>#N/A</v>
      </c>
      <c r="F616" s="239" t="e">
        <f t="shared" si="32"/>
        <v>#N/A</v>
      </c>
      <c r="G616" s="239" t="e">
        <f t="shared" si="32"/>
        <v>#N/A</v>
      </c>
      <c r="H616" s="239" t="e">
        <f t="shared" si="32"/>
        <v>#N/A</v>
      </c>
      <c r="I616" s="239" t="e">
        <f t="shared" si="32"/>
        <v>#N/A</v>
      </c>
      <c r="J616" s="239" t="e">
        <f t="shared" si="32"/>
        <v>#N/A</v>
      </c>
      <c r="K616" s="239" t="e">
        <f t="shared" si="32"/>
        <v>#N/A</v>
      </c>
      <c r="L616" s="239" t="e">
        <f t="shared" si="32"/>
        <v>#N/A</v>
      </c>
      <c r="M616" s="239" t="e">
        <f t="shared" si="32"/>
        <v>#N/A</v>
      </c>
      <c r="N616" s="239" t="e">
        <f t="shared" si="32"/>
        <v>#N/A</v>
      </c>
      <c r="O616" s="239" t="e">
        <f t="shared" si="32"/>
        <v>#N/A</v>
      </c>
      <c r="P616" s="240" t="e">
        <f t="shared" si="32"/>
        <v>#N/A</v>
      </c>
      <c r="Q616" s="236" t="e">
        <f t="shared" si="32"/>
        <v>#N/A</v>
      </c>
    </row>
    <row r="617" spans="1:17" ht="14.4" hidden="1" x14ac:dyDescent="0.3">
      <c r="A617" s="116" t="s">
        <v>450</v>
      </c>
      <c r="B617" s="116" t="str">
        <f>Config!$C$3&amp;"_"&amp;Config!$C$2&amp;"_"&amp;Config!$A$32&amp;"_"&amp;Config!$A$39&amp;"_"&amp;A617</f>
        <v>2023_CS_WO_EXP_D-068</v>
      </c>
      <c r="D617" s="241" t="str">
        <f t="shared" si="30"/>
        <v>Externe overdrachten</v>
      </c>
      <c r="E617" s="238" t="e">
        <f t="shared" si="32"/>
        <v>#N/A</v>
      </c>
      <c r="F617" s="239" t="e">
        <f t="shared" si="32"/>
        <v>#N/A</v>
      </c>
      <c r="G617" s="239" t="e">
        <f t="shared" si="32"/>
        <v>#N/A</v>
      </c>
      <c r="H617" s="239" t="e">
        <f t="shared" si="32"/>
        <v>#N/A</v>
      </c>
      <c r="I617" s="239" t="e">
        <f t="shared" si="32"/>
        <v>#N/A</v>
      </c>
      <c r="J617" s="239" t="e">
        <f t="shared" si="32"/>
        <v>#N/A</v>
      </c>
      <c r="K617" s="239" t="e">
        <f t="shared" si="32"/>
        <v>#N/A</v>
      </c>
      <c r="L617" s="239" t="e">
        <f t="shared" si="32"/>
        <v>#N/A</v>
      </c>
      <c r="M617" s="239" t="e">
        <f t="shared" si="32"/>
        <v>#N/A</v>
      </c>
      <c r="N617" s="239" t="e">
        <f t="shared" si="32"/>
        <v>#N/A</v>
      </c>
      <c r="O617" s="239" t="e">
        <f t="shared" si="32"/>
        <v>#N/A</v>
      </c>
      <c r="P617" s="240" t="e">
        <f t="shared" si="32"/>
        <v>#N/A</v>
      </c>
      <c r="Q617" s="236" t="e">
        <f t="shared" si="32"/>
        <v>#N/A</v>
      </c>
    </row>
    <row r="618" spans="1:17" ht="14.4" hidden="1" x14ac:dyDescent="0.3">
      <c r="A618" s="116" t="s">
        <v>451</v>
      </c>
      <c r="B618" s="116" t="str">
        <f>Config!$C$3&amp;"_"&amp;Config!$C$2&amp;"_"&amp;Config!$A$32&amp;"_"&amp;Config!$A$39&amp;"_"&amp;A618</f>
        <v>2023_CS_WO_EXP_D-069</v>
      </c>
      <c r="D618" s="237" t="str">
        <f t="shared" si="30"/>
        <v>RIZIV-Geneeskundige verzorging</v>
      </c>
      <c r="E618" s="238" t="e">
        <f t="shared" si="32"/>
        <v>#N/A</v>
      </c>
      <c r="F618" s="239" t="e">
        <f t="shared" si="32"/>
        <v>#N/A</v>
      </c>
      <c r="G618" s="239" t="e">
        <f t="shared" si="32"/>
        <v>#N/A</v>
      </c>
      <c r="H618" s="239" t="e">
        <f t="shared" si="32"/>
        <v>#N/A</v>
      </c>
      <c r="I618" s="239" t="e">
        <f t="shared" si="32"/>
        <v>#N/A</v>
      </c>
      <c r="J618" s="239" t="e">
        <f t="shared" si="32"/>
        <v>#N/A</v>
      </c>
      <c r="K618" s="239" t="e">
        <f t="shared" si="32"/>
        <v>#N/A</v>
      </c>
      <c r="L618" s="239" t="e">
        <f t="shared" si="32"/>
        <v>#N/A</v>
      </c>
      <c r="M618" s="239" t="e">
        <f t="shared" si="32"/>
        <v>#N/A</v>
      </c>
      <c r="N618" s="239" t="e">
        <f t="shared" si="32"/>
        <v>#N/A</v>
      </c>
      <c r="O618" s="239" t="e">
        <f t="shared" si="32"/>
        <v>#N/A</v>
      </c>
      <c r="P618" s="240" t="e">
        <f t="shared" si="32"/>
        <v>#N/A</v>
      </c>
      <c r="Q618" s="236" t="e">
        <f t="shared" si="32"/>
        <v>#N/A</v>
      </c>
    </row>
    <row r="619" spans="1:17" ht="14.4" hidden="1" x14ac:dyDescent="0.3">
      <c r="A619" s="116" t="s">
        <v>452</v>
      </c>
      <c r="B619" s="116" t="str">
        <f>Config!$C$3&amp;"_"&amp;Config!$C$2&amp;"_"&amp;Config!$A$32&amp;"_"&amp;Config!$A$39&amp;"_"&amp;A619</f>
        <v>2023_CS_WO_EXP_D-070</v>
      </c>
      <c r="D619" s="237" t="str">
        <f t="shared" si="30"/>
        <v>Andere</v>
      </c>
      <c r="E619" s="238" t="e">
        <f t="shared" si="32"/>
        <v>#N/A</v>
      </c>
      <c r="F619" s="239" t="e">
        <f t="shared" si="32"/>
        <v>#N/A</v>
      </c>
      <c r="G619" s="239" t="e">
        <f t="shared" si="32"/>
        <v>#N/A</v>
      </c>
      <c r="H619" s="239" t="e">
        <f t="shared" si="32"/>
        <v>#N/A</v>
      </c>
      <c r="I619" s="239" t="e">
        <f t="shared" si="32"/>
        <v>#N/A</v>
      </c>
      <c r="J619" s="239" t="e">
        <f t="shared" si="32"/>
        <v>#N/A</v>
      </c>
      <c r="K619" s="239" t="e">
        <f t="shared" si="32"/>
        <v>#N/A</v>
      </c>
      <c r="L619" s="239" t="e">
        <f t="shared" si="32"/>
        <v>#N/A</v>
      </c>
      <c r="M619" s="239" t="e">
        <f t="shared" si="32"/>
        <v>#N/A</v>
      </c>
      <c r="N619" s="239" t="e">
        <f t="shared" si="32"/>
        <v>#N/A</v>
      </c>
      <c r="O619" s="239" t="e">
        <f t="shared" si="32"/>
        <v>#N/A</v>
      </c>
      <c r="P619" s="240" t="e">
        <f t="shared" si="32"/>
        <v>#N/A</v>
      </c>
      <c r="Q619" s="236" t="e">
        <f t="shared" si="32"/>
        <v>#N/A</v>
      </c>
    </row>
    <row r="620" spans="1:17" ht="14.4" hidden="1" x14ac:dyDescent="0.3">
      <c r="A620" s="116" t="s">
        <v>406</v>
      </c>
      <c r="B620" s="116" t="str">
        <f>Config!$C$3&amp;"_"&amp;Config!$C$2&amp;"_"&amp;Config!$A$32&amp;"_"&amp;Config!$A$39&amp;"_"&amp;A620</f>
        <v>2023_CS_WO_EXP_D-024</v>
      </c>
      <c r="D620" s="242" t="str">
        <f t="shared" si="30"/>
        <v>Interestlasten</v>
      </c>
      <c r="E620" s="238" t="e">
        <f t="shared" si="32"/>
        <v>#N/A</v>
      </c>
      <c r="F620" s="239" t="e">
        <f t="shared" si="32"/>
        <v>#N/A</v>
      </c>
      <c r="G620" s="239" t="e">
        <f t="shared" si="32"/>
        <v>#N/A</v>
      </c>
      <c r="H620" s="239" t="e">
        <f t="shared" si="32"/>
        <v>#N/A</v>
      </c>
      <c r="I620" s="239" t="e">
        <f t="shared" si="32"/>
        <v>#N/A</v>
      </c>
      <c r="J620" s="239" t="e">
        <f t="shared" si="32"/>
        <v>#N/A</v>
      </c>
      <c r="K620" s="239" t="e">
        <f t="shared" si="32"/>
        <v>#N/A</v>
      </c>
      <c r="L620" s="239" t="e">
        <f t="shared" si="32"/>
        <v>#N/A</v>
      </c>
      <c r="M620" s="239" t="e">
        <f t="shared" si="32"/>
        <v>#N/A</v>
      </c>
      <c r="N620" s="239" t="e">
        <f t="shared" si="32"/>
        <v>#N/A</v>
      </c>
      <c r="O620" s="239" t="e">
        <f t="shared" si="32"/>
        <v>#N/A</v>
      </c>
      <c r="P620" s="240" t="e">
        <f t="shared" si="32"/>
        <v>#N/A</v>
      </c>
      <c r="Q620" s="236" t="e">
        <f t="shared" si="32"/>
        <v>#N/A</v>
      </c>
    </row>
    <row r="621" spans="1:17" ht="14.4" hidden="1" x14ac:dyDescent="0.3">
      <c r="A621" s="116" t="s">
        <v>403</v>
      </c>
      <c r="B621" s="116" t="str">
        <f>Config!$C$3&amp;"_"&amp;Config!$C$2&amp;"_"&amp;Config!$A$32&amp;"_"&amp;Config!$A$39&amp;"_"&amp;A621</f>
        <v>2023_CS_WO_EXP_D-021</v>
      </c>
      <c r="D621" s="241" t="str">
        <f t="shared" si="30"/>
        <v>Diversen</v>
      </c>
      <c r="E621" s="238" t="e">
        <f t="shared" si="32"/>
        <v>#N/A</v>
      </c>
      <c r="F621" s="239" t="e">
        <f t="shared" si="32"/>
        <v>#N/A</v>
      </c>
      <c r="G621" s="239" t="e">
        <f t="shared" si="32"/>
        <v>#N/A</v>
      </c>
      <c r="H621" s="239" t="e">
        <f t="shared" si="32"/>
        <v>#N/A</v>
      </c>
      <c r="I621" s="239" t="e">
        <f t="shared" si="32"/>
        <v>#N/A</v>
      </c>
      <c r="J621" s="239" t="e">
        <f t="shared" si="32"/>
        <v>#N/A</v>
      </c>
      <c r="K621" s="239" t="e">
        <f t="shared" si="32"/>
        <v>#N/A</v>
      </c>
      <c r="L621" s="239" t="e">
        <f t="shared" si="32"/>
        <v>#N/A</v>
      </c>
      <c r="M621" s="239" t="e">
        <f t="shared" si="32"/>
        <v>#N/A</v>
      </c>
      <c r="N621" s="239" t="e">
        <f t="shared" si="32"/>
        <v>#N/A</v>
      </c>
      <c r="O621" s="239" t="e">
        <f t="shared" si="32"/>
        <v>#N/A</v>
      </c>
      <c r="P621" s="240" t="e">
        <f t="shared" si="32"/>
        <v>#N/A</v>
      </c>
      <c r="Q621" s="236" t="e">
        <f t="shared" si="32"/>
        <v>#N/A</v>
      </c>
    </row>
    <row r="622" spans="1:17" ht="14.4" hidden="1" x14ac:dyDescent="0.3">
      <c r="A622" s="116" t="s">
        <v>453</v>
      </c>
      <c r="B622" s="116" t="str">
        <f>Config!$C$3&amp;"_"&amp;Config!$C$2&amp;"_"&amp;Config!$A$32&amp;"_"&amp;Config!$A$39&amp;"_"&amp;A622</f>
        <v>2023_CS_WO_EXP_D-071</v>
      </c>
      <c r="D622" s="243" t="str">
        <f t="shared" si="30"/>
        <v>Eigen uitgaven</v>
      </c>
      <c r="E622" s="244" t="e">
        <f t="shared" si="32"/>
        <v>#N/A</v>
      </c>
      <c r="F622" s="245" t="e">
        <f t="shared" si="32"/>
        <v>#N/A</v>
      </c>
      <c r="G622" s="245" t="e">
        <f t="shared" si="32"/>
        <v>#N/A</v>
      </c>
      <c r="H622" s="245" t="e">
        <f t="shared" si="32"/>
        <v>#N/A</v>
      </c>
      <c r="I622" s="245" t="e">
        <f t="shared" si="32"/>
        <v>#N/A</v>
      </c>
      <c r="J622" s="245" t="e">
        <f t="shared" si="32"/>
        <v>#N/A</v>
      </c>
      <c r="K622" s="245" t="e">
        <f t="shared" si="32"/>
        <v>#N/A</v>
      </c>
      <c r="L622" s="245" t="e">
        <f t="shared" si="32"/>
        <v>#N/A</v>
      </c>
      <c r="M622" s="245" t="e">
        <f t="shared" si="32"/>
        <v>#N/A</v>
      </c>
      <c r="N622" s="245" t="e">
        <f t="shared" si="32"/>
        <v>#N/A</v>
      </c>
      <c r="O622" s="245" t="e">
        <f t="shared" si="32"/>
        <v>#N/A</v>
      </c>
      <c r="P622" s="246" t="e">
        <f t="shared" si="32"/>
        <v>#N/A</v>
      </c>
      <c r="Q622" s="247" t="e">
        <f t="shared" si="32"/>
        <v>#N/A</v>
      </c>
    </row>
    <row r="623" spans="1:17" ht="14.4" hidden="1" x14ac:dyDescent="0.3">
      <c r="A623" s="116" t="s">
        <v>454</v>
      </c>
      <c r="B623" s="116" t="str">
        <f>Config!$C$3&amp;"_"&amp;Config!$C$2&amp;"_"&amp;Config!$A$32&amp;"_"&amp;Config!$A$39&amp;"_"&amp;A623</f>
        <v>2023_CS_WO_EXP_D-072</v>
      </c>
      <c r="D623" s="248" t="str">
        <f t="shared" si="30"/>
        <v>Van een tak naar het RSZ-Globaal beheer</v>
      </c>
      <c r="E623" s="238" t="e">
        <f t="shared" si="32"/>
        <v>#N/A</v>
      </c>
      <c r="F623" s="239" t="e">
        <f t="shared" si="32"/>
        <v>#N/A</v>
      </c>
      <c r="G623" s="239" t="e">
        <f t="shared" si="32"/>
        <v>#N/A</v>
      </c>
      <c r="H623" s="239" t="e">
        <f t="shared" si="32"/>
        <v>#N/A</v>
      </c>
      <c r="I623" s="239" t="e">
        <f t="shared" si="32"/>
        <v>#N/A</v>
      </c>
      <c r="J623" s="239" t="e">
        <f t="shared" si="32"/>
        <v>#N/A</v>
      </c>
      <c r="K623" s="239" t="e">
        <f t="shared" si="32"/>
        <v>#N/A</v>
      </c>
      <c r="L623" s="239" t="e">
        <f t="shared" si="32"/>
        <v>#N/A</v>
      </c>
      <c r="M623" s="239" t="e">
        <f t="shared" si="32"/>
        <v>#N/A</v>
      </c>
      <c r="N623" s="239" t="e">
        <f t="shared" si="32"/>
        <v>#N/A</v>
      </c>
      <c r="O623" s="239" t="e">
        <f t="shared" si="32"/>
        <v>#N/A</v>
      </c>
      <c r="P623" s="240" t="e">
        <f t="shared" si="32"/>
        <v>#N/A</v>
      </c>
      <c r="Q623" s="236" t="e">
        <f t="shared" si="32"/>
        <v>#N/A</v>
      </c>
    </row>
    <row r="624" spans="1:17" ht="14.4" hidden="1" x14ac:dyDescent="0.3">
      <c r="A624" s="116" t="s">
        <v>455</v>
      </c>
      <c r="B624" s="116" t="str">
        <f>Config!$C$3&amp;"_"&amp;Config!$C$2&amp;"_"&amp;Config!$A$32&amp;"_"&amp;Config!$A$39&amp;"_"&amp;A624</f>
        <v>2023_CS_WO_EXP_D-073</v>
      </c>
      <c r="D624" s="249" t="str">
        <f t="shared" si="30"/>
        <v>Van het RSZ-Globaal beheer naar een tak</v>
      </c>
      <c r="E624" s="238" t="e">
        <f t="shared" si="32"/>
        <v>#N/A</v>
      </c>
      <c r="F624" s="239" t="e">
        <f t="shared" si="32"/>
        <v>#N/A</v>
      </c>
      <c r="G624" s="239" t="e">
        <f t="shared" si="32"/>
        <v>#N/A</v>
      </c>
      <c r="H624" s="239" t="e">
        <f t="shared" si="32"/>
        <v>#N/A</v>
      </c>
      <c r="I624" s="239" t="e">
        <f t="shared" si="32"/>
        <v>#N/A</v>
      </c>
      <c r="J624" s="239" t="e">
        <f t="shared" si="32"/>
        <v>#N/A</v>
      </c>
      <c r="K624" s="239" t="e">
        <f t="shared" si="32"/>
        <v>#N/A</v>
      </c>
      <c r="L624" s="239" t="e">
        <f t="shared" si="32"/>
        <v>#N/A</v>
      </c>
      <c r="M624" s="239" t="e">
        <f t="shared" si="32"/>
        <v>#N/A</v>
      </c>
      <c r="N624" s="239" t="e">
        <f t="shared" si="32"/>
        <v>#N/A</v>
      </c>
      <c r="O624" s="239" t="e">
        <f t="shared" si="32"/>
        <v>#N/A</v>
      </c>
      <c r="P624" s="240" t="e">
        <f t="shared" si="32"/>
        <v>#N/A</v>
      </c>
      <c r="Q624" s="236" t="e">
        <f t="shared" si="32"/>
        <v>#N/A</v>
      </c>
    </row>
    <row r="625" spans="1:17" ht="14.4" hidden="1" x14ac:dyDescent="0.3">
      <c r="A625" s="116" t="s">
        <v>456</v>
      </c>
      <c r="B625" s="116" t="str">
        <f>Config!$C$3&amp;"_"&amp;Config!$C$2&amp;"_"&amp;Config!$A$32&amp;"_"&amp;Config!$A$39&amp;"_"&amp;A625</f>
        <v>2023_CS_WO_EXP_D-074</v>
      </c>
      <c r="D625" s="243" t="str">
        <f t="shared" si="30"/>
        <v>Interne overdrachten</v>
      </c>
      <c r="E625" s="244" t="e">
        <f t="shared" si="32"/>
        <v>#N/A</v>
      </c>
      <c r="F625" s="245" t="e">
        <f t="shared" si="32"/>
        <v>#N/A</v>
      </c>
      <c r="G625" s="245" t="e">
        <f t="shared" si="32"/>
        <v>#N/A</v>
      </c>
      <c r="H625" s="245" t="e">
        <f t="shared" si="32"/>
        <v>#N/A</v>
      </c>
      <c r="I625" s="245" t="e">
        <f t="shared" si="32"/>
        <v>#N/A</v>
      </c>
      <c r="J625" s="245" t="e">
        <f t="shared" si="32"/>
        <v>#N/A</v>
      </c>
      <c r="K625" s="245" t="e">
        <f t="shared" si="32"/>
        <v>#N/A</v>
      </c>
      <c r="L625" s="245" t="e">
        <f t="shared" si="32"/>
        <v>#N/A</v>
      </c>
      <c r="M625" s="245" t="e">
        <f t="shared" si="32"/>
        <v>#N/A</v>
      </c>
      <c r="N625" s="245" t="e">
        <f t="shared" si="32"/>
        <v>#N/A</v>
      </c>
      <c r="O625" s="245" t="e">
        <f t="shared" si="32"/>
        <v>#N/A</v>
      </c>
      <c r="P625" s="246" t="e">
        <f t="shared" si="32"/>
        <v>#N/A</v>
      </c>
      <c r="Q625" s="247" t="e">
        <f t="shared" si="32"/>
        <v>#N/A</v>
      </c>
    </row>
    <row r="626" spans="1:17" ht="15" hidden="1" thickBot="1" x14ac:dyDescent="0.35">
      <c r="A626" s="116" t="s">
        <v>418</v>
      </c>
      <c r="B626" s="116" t="str">
        <f>Config!$C$3&amp;"_"&amp;Config!$C$2&amp;"_"&amp;Config!$A$32&amp;"_"&amp;Config!$A$39&amp;"_"&amp;A626</f>
        <v>2023_CS_WO_EXP_D-036</v>
      </c>
      <c r="D626" s="250" t="str">
        <f t="shared" si="30"/>
        <v>Algemeen totaal van de uitgaven</v>
      </c>
      <c r="E626" s="251" t="e">
        <f t="shared" si="32"/>
        <v>#N/A</v>
      </c>
      <c r="F626" s="252" t="e">
        <f t="shared" si="32"/>
        <v>#N/A</v>
      </c>
      <c r="G626" s="252" t="e">
        <f t="shared" si="32"/>
        <v>#N/A</v>
      </c>
      <c r="H626" s="252" t="e">
        <f t="shared" si="32"/>
        <v>#N/A</v>
      </c>
      <c r="I626" s="252" t="e">
        <f t="shared" si="32"/>
        <v>#N/A</v>
      </c>
      <c r="J626" s="252" t="e">
        <f t="shared" si="32"/>
        <v>#N/A</v>
      </c>
      <c r="K626" s="252" t="e">
        <f t="shared" si="32"/>
        <v>#N/A</v>
      </c>
      <c r="L626" s="252" t="e">
        <f t="shared" si="32"/>
        <v>#N/A</v>
      </c>
      <c r="M626" s="252" t="e">
        <f t="shared" si="32"/>
        <v>#N/A</v>
      </c>
      <c r="N626" s="252" t="e">
        <f t="shared" si="32"/>
        <v>#N/A</v>
      </c>
      <c r="O626" s="252" t="e">
        <f t="shared" si="32"/>
        <v>#N/A</v>
      </c>
      <c r="P626" s="253" t="e">
        <f t="shared" si="32"/>
        <v>#N/A</v>
      </c>
      <c r="Q626" s="254" t="e">
        <f t="shared" si="32"/>
        <v>#N/A</v>
      </c>
    </row>
    <row r="627" spans="1:17" ht="14.4" hidden="1" x14ac:dyDescent="0.3">
      <c r="D627" s="255" t="str">
        <f>VLOOKUP("D-037",LIST_DESCRIPTIONS,2,FALSE)</f>
        <v>Ontvangsten</v>
      </c>
      <c r="E627" s="256"/>
      <c r="F627" s="257"/>
      <c r="G627" s="257"/>
      <c r="H627" s="257"/>
      <c r="I627" s="257"/>
      <c r="J627" s="257"/>
      <c r="K627" s="257"/>
      <c r="L627" s="257"/>
      <c r="M627" s="257"/>
      <c r="N627" s="257"/>
      <c r="O627" s="257"/>
      <c r="P627" s="258"/>
      <c r="Q627" s="259"/>
    </row>
    <row r="628" spans="1:17" ht="14.4" hidden="1" x14ac:dyDescent="0.3">
      <c r="A628" s="116" t="s">
        <v>457</v>
      </c>
      <c r="B628" s="116" t="str">
        <f>Config!$C$3&amp;"_"&amp;Config!$C$2&amp;"_"&amp;Config!$A$32&amp;"_"&amp;Config!$A$40&amp;"_"&amp;A628</f>
        <v>2023_CS_WO_REV_D-075</v>
      </c>
      <c r="D628" s="241" t="str">
        <f t="shared" ref="D628:D646" si="33">VLOOKUP(A628,LIST_DESCRIPTIONS,2,FALSE)</f>
        <v>Bijdragen</v>
      </c>
      <c r="E628" s="233" t="e">
        <f t="shared" ref="E628:Q637" si="34">VLOOKUP($B628,rng_input,E$5,FALSE)</f>
        <v>#N/A</v>
      </c>
      <c r="F628" s="234" t="e">
        <f t="shared" si="34"/>
        <v>#N/A</v>
      </c>
      <c r="G628" s="234" t="e">
        <f t="shared" si="34"/>
        <v>#N/A</v>
      </c>
      <c r="H628" s="234" t="e">
        <f t="shared" si="34"/>
        <v>#N/A</v>
      </c>
      <c r="I628" s="234" t="e">
        <f t="shared" si="34"/>
        <v>#N/A</v>
      </c>
      <c r="J628" s="234" t="e">
        <f t="shared" si="34"/>
        <v>#N/A</v>
      </c>
      <c r="K628" s="234" t="e">
        <f t="shared" si="34"/>
        <v>#N/A</v>
      </c>
      <c r="L628" s="234" t="e">
        <f t="shared" si="34"/>
        <v>#N/A</v>
      </c>
      <c r="M628" s="234" t="e">
        <f t="shared" si="34"/>
        <v>#N/A</v>
      </c>
      <c r="N628" s="234" t="e">
        <f t="shared" si="34"/>
        <v>#N/A</v>
      </c>
      <c r="O628" s="234" t="e">
        <f t="shared" si="34"/>
        <v>#N/A</v>
      </c>
      <c r="P628" s="235" t="e">
        <f t="shared" si="34"/>
        <v>#N/A</v>
      </c>
      <c r="Q628" s="236" t="e">
        <f t="shared" si="34"/>
        <v>#N/A</v>
      </c>
    </row>
    <row r="629" spans="1:17" ht="14.4" hidden="1" x14ac:dyDescent="0.3">
      <c r="A629" s="116" t="s">
        <v>510</v>
      </c>
      <c r="B629" s="116" t="str">
        <f>Config!$C$3&amp;"_"&amp;Config!$C$2&amp;"_"&amp;Config!$A$32&amp;"_"&amp;Config!$A$40&amp;"_"&amp;A629</f>
        <v>2023_CS_WO_REV_D-120</v>
      </c>
      <c r="D629" s="241" t="str">
        <f t="shared" si="33"/>
        <v xml:space="preserve">Toelagen van de overheden  </v>
      </c>
      <c r="E629" s="260" t="e">
        <f t="shared" si="34"/>
        <v>#N/A</v>
      </c>
      <c r="F629" s="261" t="e">
        <f t="shared" si="34"/>
        <v>#N/A</v>
      </c>
      <c r="G629" s="261" t="e">
        <f t="shared" si="34"/>
        <v>#N/A</v>
      </c>
      <c r="H629" s="261" t="e">
        <f t="shared" si="34"/>
        <v>#N/A</v>
      </c>
      <c r="I629" s="261" t="e">
        <f t="shared" si="34"/>
        <v>#N/A</v>
      </c>
      <c r="J629" s="261" t="e">
        <f t="shared" si="34"/>
        <v>#N/A</v>
      </c>
      <c r="K629" s="261" t="e">
        <f t="shared" si="34"/>
        <v>#N/A</v>
      </c>
      <c r="L629" s="261" t="e">
        <f t="shared" si="34"/>
        <v>#N/A</v>
      </c>
      <c r="M629" s="261" t="e">
        <f t="shared" si="34"/>
        <v>#N/A</v>
      </c>
      <c r="N629" s="261" t="e">
        <f t="shared" si="34"/>
        <v>#N/A</v>
      </c>
      <c r="O629" s="261" t="e">
        <f t="shared" si="34"/>
        <v>#N/A</v>
      </c>
      <c r="P629" s="262" t="e">
        <f t="shared" si="34"/>
        <v>#N/A</v>
      </c>
      <c r="Q629" s="236" t="e">
        <f t="shared" si="34"/>
        <v>#N/A</v>
      </c>
    </row>
    <row r="630" spans="1:17" ht="14.4" hidden="1" x14ac:dyDescent="0.3">
      <c r="A630" s="116" t="s">
        <v>511</v>
      </c>
      <c r="B630" s="116" t="str">
        <f>Config!$C$3&amp;"_"&amp;Config!$C$2&amp;"_"&amp;Config!$A$32&amp;"_"&amp;Config!$A$40&amp;"_"&amp;A630</f>
        <v>2023_CS_WO_REV_D-121</v>
      </c>
      <c r="D630" s="237" t="str">
        <f t="shared" si="33"/>
        <v xml:space="preserve">Federale overheid </v>
      </c>
      <c r="E630" s="260" t="e">
        <f t="shared" si="34"/>
        <v>#N/A</v>
      </c>
      <c r="F630" s="261" t="e">
        <f t="shared" si="34"/>
        <v>#N/A</v>
      </c>
      <c r="G630" s="261" t="e">
        <f t="shared" si="34"/>
        <v>#N/A</v>
      </c>
      <c r="H630" s="261" t="e">
        <f t="shared" si="34"/>
        <v>#N/A</v>
      </c>
      <c r="I630" s="261" t="e">
        <f t="shared" si="34"/>
        <v>#N/A</v>
      </c>
      <c r="J630" s="261" t="e">
        <f t="shared" si="34"/>
        <v>#N/A</v>
      </c>
      <c r="K630" s="261" t="e">
        <f t="shared" si="34"/>
        <v>#N/A</v>
      </c>
      <c r="L630" s="261" t="e">
        <f t="shared" si="34"/>
        <v>#N/A</v>
      </c>
      <c r="M630" s="261" t="e">
        <f t="shared" si="34"/>
        <v>#N/A</v>
      </c>
      <c r="N630" s="261" t="e">
        <f t="shared" si="34"/>
        <v>#N/A</v>
      </c>
      <c r="O630" s="261" t="e">
        <f t="shared" si="34"/>
        <v>#N/A</v>
      </c>
      <c r="P630" s="262" t="e">
        <f t="shared" si="34"/>
        <v>#N/A</v>
      </c>
      <c r="Q630" s="236" t="e">
        <f t="shared" si="34"/>
        <v>#N/A</v>
      </c>
    </row>
    <row r="631" spans="1:17" ht="14.4" hidden="1" x14ac:dyDescent="0.3">
      <c r="A631" s="116" t="s">
        <v>512</v>
      </c>
      <c r="B631" s="116" t="str">
        <f>Config!$C$3&amp;"_"&amp;Config!$C$2&amp;"_"&amp;Config!$A$32&amp;"_"&amp;Config!$A$40&amp;"_"&amp;A631</f>
        <v>2023_CS_WO_REV_D-122</v>
      </c>
      <c r="D631" s="237" t="str">
        <f t="shared" si="33"/>
        <v xml:space="preserve">Gefedereerde entiteiten </v>
      </c>
      <c r="E631" s="260" t="e">
        <f t="shared" si="34"/>
        <v>#N/A</v>
      </c>
      <c r="F631" s="261" t="e">
        <f t="shared" si="34"/>
        <v>#N/A</v>
      </c>
      <c r="G631" s="261" t="e">
        <f t="shared" si="34"/>
        <v>#N/A</v>
      </c>
      <c r="H631" s="261" t="e">
        <f t="shared" si="34"/>
        <v>#N/A</v>
      </c>
      <c r="I631" s="261" t="e">
        <f t="shared" si="34"/>
        <v>#N/A</v>
      </c>
      <c r="J631" s="261" t="e">
        <f t="shared" si="34"/>
        <v>#N/A</v>
      </c>
      <c r="K631" s="261" t="e">
        <f t="shared" si="34"/>
        <v>#N/A</v>
      </c>
      <c r="L631" s="261" t="e">
        <f t="shared" si="34"/>
        <v>#N/A</v>
      </c>
      <c r="M631" s="261" t="e">
        <f t="shared" si="34"/>
        <v>#N/A</v>
      </c>
      <c r="N631" s="261" t="e">
        <f t="shared" si="34"/>
        <v>#N/A</v>
      </c>
      <c r="O631" s="261" t="e">
        <f t="shared" si="34"/>
        <v>#N/A</v>
      </c>
      <c r="P631" s="262" t="e">
        <f t="shared" si="34"/>
        <v>#N/A</v>
      </c>
      <c r="Q631" s="236" t="e">
        <f t="shared" si="34"/>
        <v>#N/A</v>
      </c>
    </row>
    <row r="632" spans="1:17" ht="14.4" hidden="1" x14ac:dyDescent="0.3">
      <c r="A632" s="116" t="s">
        <v>459</v>
      </c>
      <c r="B632" s="116" t="str">
        <f>Config!$C$3&amp;"_"&amp;Config!$C$2&amp;"_"&amp;Config!$A$32&amp;"_"&amp;Config!$A$40&amp;"_"&amp;A632</f>
        <v>2023_CS_WO_REV_D-077</v>
      </c>
      <c r="D632" s="241" t="str">
        <f t="shared" si="33"/>
        <v>Alternatieve financiering</v>
      </c>
      <c r="E632" s="260" t="e">
        <f t="shared" si="34"/>
        <v>#N/A</v>
      </c>
      <c r="F632" s="261" t="e">
        <f t="shared" si="34"/>
        <v>#N/A</v>
      </c>
      <c r="G632" s="261" t="e">
        <f t="shared" si="34"/>
        <v>#N/A</v>
      </c>
      <c r="H632" s="261" t="e">
        <f t="shared" si="34"/>
        <v>#N/A</v>
      </c>
      <c r="I632" s="261" t="e">
        <f t="shared" si="34"/>
        <v>#N/A</v>
      </c>
      <c r="J632" s="261" t="e">
        <f t="shared" si="34"/>
        <v>#N/A</v>
      </c>
      <c r="K632" s="261" t="e">
        <f t="shared" si="34"/>
        <v>#N/A</v>
      </c>
      <c r="L632" s="261" t="e">
        <f t="shared" si="34"/>
        <v>#N/A</v>
      </c>
      <c r="M632" s="261" t="e">
        <f t="shared" si="34"/>
        <v>#N/A</v>
      </c>
      <c r="N632" s="261" t="e">
        <f t="shared" si="34"/>
        <v>#N/A</v>
      </c>
      <c r="O632" s="261" t="e">
        <f t="shared" si="34"/>
        <v>#N/A</v>
      </c>
      <c r="P632" s="262" t="e">
        <f t="shared" si="34"/>
        <v>#N/A</v>
      </c>
      <c r="Q632" s="236" t="e">
        <f t="shared" si="34"/>
        <v>#N/A</v>
      </c>
    </row>
    <row r="633" spans="1:17" ht="14.4" hidden="1" x14ac:dyDescent="0.3">
      <c r="A633" s="116" t="s">
        <v>460</v>
      </c>
      <c r="B633" s="116" t="str">
        <f>Config!$C$3&amp;"_"&amp;Config!$C$2&amp;"_"&amp;Config!$A$32&amp;"_"&amp;Config!$A$40&amp;"_"&amp;A633</f>
        <v>2023_CS_WO_REV_D-078</v>
      </c>
      <c r="D633" s="241" t="str">
        <f t="shared" si="33"/>
        <v>Toegewezen ontvangsten</v>
      </c>
      <c r="E633" s="260" t="e">
        <f t="shared" si="34"/>
        <v>#N/A</v>
      </c>
      <c r="F633" s="261" t="e">
        <f t="shared" si="34"/>
        <v>#N/A</v>
      </c>
      <c r="G633" s="261" t="e">
        <f t="shared" si="34"/>
        <v>#N/A</v>
      </c>
      <c r="H633" s="261" t="e">
        <f t="shared" si="34"/>
        <v>#N/A</v>
      </c>
      <c r="I633" s="261" t="e">
        <f t="shared" si="34"/>
        <v>#N/A</v>
      </c>
      <c r="J633" s="261" t="e">
        <f t="shared" si="34"/>
        <v>#N/A</v>
      </c>
      <c r="K633" s="261" t="e">
        <f t="shared" si="34"/>
        <v>#N/A</v>
      </c>
      <c r="L633" s="261" t="e">
        <f t="shared" si="34"/>
        <v>#N/A</v>
      </c>
      <c r="M633" s="261" t="e">
        <f t="shared" si="34"/>
        <v>#N/A</v>
      </c>
      <c r="N633" s="261" t="e">
        <f t="shared" si="34"/>
        <v>#N/A</v>
      </c>
      <c r="O633" s="261" t="e">
        <f t="shared" si="34"/>
        <v>#N/A</v>
      </c>
      <c r="P633" s="262" t="e">
        <f t="shared" si="34"/>
        <v>#N/A</v>
      </c>
      <c r="Q633" s="236" t="e">
        <f t="shared" si="34"/>
        <v>#N/A</v>
      </c>
    </row>
    <row r="634" spans="1:17" ht="14.4" hidden="1" x14ac:dyDescent="0.3">
      <c r="A634" s="116" t="s">
        <v>450</v>
      </c>
      <c r="B634" s="116" t="str">
        <f>Config!$C$3&amp;"_"&amp;Config!$C$2&amp;"_"&amp;Config!$A$32&amp;"_"&amp;Config!$A$40&amp;"_"&amp;A634</f>
        <v>2023_CS_WO_REV_D-068</v>
      </c>
      <c r="D634" s="241" t="str">
        <f t="shared" si="33"/>
        <v>Externe overdrachten</v>
      </c>
      <c r="E634" s="260" t="e">
        <f t="shared" si="34"/>
        <v>#N/A</v>
      </c>
      <c r="F634" s="261" t="e">
        <f t="shared" si="34"/>
        <v>#N/A</v>
      </c>
      <c r="G634" s="261" t="e">
        <f t="shared" si="34"/>
        <v>#N/A</v>
      </c>
      <c r="H634" s="261" t="e">
        <f t="shared" si="34"/>
        <v>#N/A</v>
      </c>
      <c r="I634" s="261" t="e">
        <f t="shared" si="34"/>
        <v>#N/A</v>
      </c>
      <c r="J634" s="261" t="e">
        <f t="shared" si="34"/>
        <v>#N/A</v>
      </c>
      <c r="K634" s="261" t="e">
        <f t="shared" si="34"/>
        <v>#N/A</v>
      </c>
      <c r="L634" s="261" t="e">
        <f t="shared" si="34"/>
        <v>#N/A</v>
      </c>
      <c r="M634" s="261" t="e">
        <f t="shared" si="34"/>
        <v>#N/A</v>
      </c>
      <c r="N634" s="261" t="e">
        <f t="shared" si="34"/>
        <v>#N/A</v>
      </c>
      <c r="O634" s="261" t="e">
        <f t="shared" si="34"/>
        <v>#N/A</v>
      </c>
      <c r="P634" s="262" t="e">
        <f t="shared" si="34"/>
        <v>#N/A</v>
      </c>
      <c r="Q634" s="236" t="e">
        <f t="shared" si="34"/>
        <v>#N/A</v>
      </c>
    </row>
    <row r="635" spans="1:17" ht="14.4" hidden="1" x14ac:dyDescent="0.3">
      <c r="A635" s="116" t="s">
        <v>461</v>
      </c>
      <c r="B635" s="116" t="str">
        <f>Config!$C$3&amp;"_"&amp;Config!$C$2&amp;"_"&amp;Config!$A$32&amp;"_"&amp;Config!$A$40&amp;"_"&amp;A635</f>
        <v>2023_CS_WO_REV_D-079</v>
      </c>
      <c r="D635" s="237" t="str">
        <f t="shared" si="33"/>
        <v xml:space="preserve">RSVZ </v>
      </c>
      <c r="E635" s="260" t="e">
        <f t="shared" si="34"/>
        <v>#N/A</v>
      </c>
      <c r="F635" s="261" t="e">
        <f t="shared" si="34"/>
        <v>#N/A</v>
      </c>
      <c r="G635" s="261" t="e">
        <f t="shared" si="34"/>
        <v>#N/A</v>
      </c>
      <c r="H635" s="261" t="e">
        <f t="shared" si="34"/>
        <v>#N/A</v>
      </c>
      <c r="I635" s="261" t="e">
        <f t="shared" si="34"/>
        <v>#N/A</v>
      </c>
      <c r="J635" s="261" t="e">
        <f t="shared" si="34"/>
        <v>#N/A</v>
      </c>
      <c r="K635" s="261" t="e">
        <f t="shared" si="34"/>
        <v>#N/A</v>
      </c>
      <c r="L635" s="261" t="e">
        <f t="shared" si="34"/>
        <v>#N/A</v>
      </c>
      <c r="M635" s="261" t="e">
        <f t="shared" si="34"/>
        <v>#N/A</v>
      </c>
      <c r="N635" s="261" t="e">
        <f t="shared" si="34"/>
        <v>#N/A</v>
      </c>
      <c r="O635" s="261" t="e">
        <f t="shared" si="34"/>
        <v>#N/A</v>
      </c>
      <c r="P635" s="262" t="e">
        <f t="shared" si="34"/>
        <v>#N/A</v>
      </c>
      <c r="Q635" s="236" t="e">
        <f t="shared" si="34"/>
        <v>#N/A</v>
      </c>
    </row>
    <row r="636" spans="1:17" ht="14.4" hidden="1" x14ac:dyDescent="0.3">
      <c r="A636" s="116" t="s">
        <v>451</v>
      </c>
      <c r="B636" s="116" t="str">
        <f>Config!$C$3&amp;"_"&amp;Config!$C$2&amp;"_"&amp;Config!$A$32&amp;"_"&amp;Config!$A$40&amp;"_"&amp;A636</f>
        <v>2023_CS_WO_REV_D-069</v>
      </c>
      <c r="D636" s="237" t="str">
        <f t="shared" si="33"/>
        <v>RIZIV-Geneeskundige verzorging</v>
      </c>
      <c r="E636" s="260" t="e">
        <f t="shared" si="34"/>
        <v>#N/A</v>
      </c>
      <c r="F636" s="261" t="e">
        <f t="shared" si="34"/>
        <v>#N/A</v>
      </c>
      <c r="G636" s="261" t="e">
        <f t="shared" si="34"/>
        <v>#N/A</v>
      </c>
      <c r="H636" s="261" t="e">
        <f t="shared" si="34"/>
        <v>#N/A</v>
      </c>
      <c r="I636" s="261" t="e">
        <f t="shared" si="34"/>
        <v>#N/A</v>
      </c>
      <c r="J636" s="261" t="e">
        <f t="shared" si="34"/>
        <v>#N/A</v>
      </c>
      <c r="K636" s="261" t="e">
        <f t="shared" si="34"/>
        <v>#N/A</v>
      </c>
      <c r="L636" s="261" t="e">
        <f t="shared" si="34"/>
        <v>#N/A</v>
      </c>
      <c r="M636" s="261" t="e">
        <f t="shared" si="34"/>
        <v>#N/A</v>
      </c>
      <c r="N636" s="261" t="e">
        <f t="shared" si="34"/>
        <v>#N/A</v>
      </c>
      <c r="O636" s="261" t="e">
        <f t="shared" si="34"/>
        <v>#N/A</v>
      </c>
      <c r="P636" s="262" t="e">
        <f t="shared" si="34"/>
        <v>#N/A</v>
      </c>
      <c r="Q636" s="236" t="e">
        <f t="shared" si="34"/>
        <v>#N/A</v>
      </c>
    </row>
    <row r="637" spans="1:17" ht="14.4" hidden="1" x14ac:dyDescent="0.3">
      <c r="A637" s="116" t="s">
        <v>452</v>
      </c>
      <c r="B637" s="116" t="str">
        <f>Config!$C$3&amp;"_"&amp;Config!$C$2&amp;"_"&amp;Config!$A$32&amp;"_"&amp;Config!$A$40&amp;"_"&amp;A637</f>
        <v>2023_CS_WO_REV_D-070</v>
      </c>
      <c r="D637" s="237" t="str">
        <f t="shared" si="33"/>
        <v>Andere</v>
      </c>
      <c r="E637" s="260" t="e">
        <f t="shared" si="34"/>
        <v>#N/A</v>
      </c>
      <c r="F637" s="261" t="e">
        <f t="shared" si="34"/>
        <v>#N/A</v>
      </c>
      <c r="G637" s="261" t="e">
        <f t="shared" si="34"/>
        <v>#N/A</v>
      </c>
      <c r="H637" s="261" t="e">
        <f t="shared" si="34"/>
        <v>#N/A</v>
      </c>
      <c r="I637" s="261" t="e">
        <f t="shared" si="34"/>
        <v>#N/A</v>
      </c>
      <c r="J637" s="261" t="e">
        <f t="shared" si="34"/>
        <v>#N/A</v>
      </c>
      <c r="K637" s="261" t="e">
        <f t="shared" si="34"/>
        <v>#N/A</v>
      </c>
      <c r="L637" s="261" t="e">
        <f t="shared" si="34"/>
        <v>#N/A</v>
      </c>
      <c r="M637" s="261" t="e">
        <f t="shared" si="34"/>
        <v>#N/A</v>
      </c>
      <c r="N637" s="261" t="e">
        <f t="shared" si="34"/>
        <v>#N/A</v>
      </c>
      <c r="O637" s="261" t="e">
        <f t="shared" si="34"/>
        <v>#N/A</v>
      </c>
      <c r="P637" s="262" t="e">
        <f t="shared" si="34"/>
        <v>#N/A</v>
      </c>
      <c r="Q637" s="236" t="e">
        <f t="shared" si="34"/>
        <v>#N/A</v>
      </c>
    </row>
    <row r="638" spans="1:17" ht="14.4" hidden="1" x14ac:dyDescent="0.3">
      <c r="A638" s="116" t="s">
        <v>462</v>
      </c>
      <c r="B638" s="116" t="str">
        <f>Config!$C$3&amp;"_"&amp;Config!$C$2&amp;"_"&amp;Config!$A$32&amp;"_"&amp;Config!$A$40&amp;"_"&amp;A638</f>
        <v>2023_CS_WO_REV_D-080</v>
      </c>
      <c r="D638" s="241" t="str">
        <f t="shared" si="33"/>
        <v>Opbrengsten beleggingen</v>
      </c>
      <c r="E638" s="238" t="e">
        <f t="shared" ref="E638:Q646" si="35">VLOOKUP($B638,rng_input,E$5,FALSE)</f>
        <v>#N/A</v>
      </c>
      <c r="F638" s="239" t="e">
        <f t="shared" si="35"/>
        <v>#N/A</v>
      </c>
      <c r="G638" s="239" t="e">
        <f t="shared" si="35"/>
        <v>#N/A</v>
      </c>
      <c r="H638" s="239" t="e">
        <f t="shared" si="35"/>
        <v>#N/A</v>
      </c>
      <c r="I638" s="239" t="e">
        <f t="shared" si="35"/>
        <v>#N/A</v>
      </c>
      <c r="J638" s="239" t="e">
        <f t="shared" si="35"/>
        <v>#N/A</v>
      </c>
      <c r="K638" s="239" t="e">
        <f t="shared" si="35"/>
        <v>#N/A</v>
      </c>
      <c r="L638" s="239" t="e">
        <f t="shared" si="35"/>
        <v>#N/A</v>
      </c>
      <c r="M638" s="239" t="e">
        <f t="shared" si="35"/>
        <v>#N/A</v>
      </c>
      <c r="N638" s="239" t="e">
        <f t="shared" si="35"/>
        <v>#N/A</v>
      </c>
      <c r="O638" s="239" t="e">
        <f t="shared" si="35"/>
        <v>#N/A</v>
      </c>
      <c r="P638" s="240" t="e">
        <f t="shared" si="35"/>
        <v>#N/A</v>
      </c>
      <c r="Q638" s="236" t="e">
        <f t="shared" si="35"/>
        <v>#N/A</v>
      </c>
    </row>
    <row r="639" spans="1:17" ht="14.4" hidden="1" x14ac:dyDescent="0.3">
      <c r="A639" s="116" t="s">
        <v>403</v>
      </c>
      <c r="B639" s="116" t="str">
        <f>Config!$C$3&amp;"_"&amp;Config!$C$2&amp;"_"&amp;Config!$A$32&amp;"_"&amp;Config!$A$40&amp;"_"&amp;A639</f>
        <v>2023_CS_WO_REV_D-021</v>
      </c>
      <c r="D639" s="241" t="str">
        <f t="shared" si="33"/>
        <v>Diversen</v>
      </c>
      <c r="E639" s="238" t="e">
        <f t="shared" si="35"/>
        <v>#N/A</v>
      </c>
      <c r="F639" s="239" t="e">
        <f t="shared" si="35"/>
        <v>#N/A</v>
      </c>
      <c r="G639" s="239" t="e">
        <f t="shared" si="35"/>
        <v>#N/A</v>
      </c>
      <c r="H639" s="239" t="e">
        <f t="shared" si="35"/>
        <v>#N/A</v>
      </c>
      <c r="I639" s="239" t="e">
        <f t="shared" si="35"/>
        <v>#N/A</v>
      </c>
      <c r="J639" s="239" t="e">
        <f t="shared" si="35"/>
        <v>#N/A</v>
      </c>
      <c r="K639" s="239" t="e">
        <f t="shared" si="35"/>
        <v>#N/A</v>
      </c>
      <c r="L639" s="239" t="e">
        <f t="shared" si="35"/>
        <v>#N/A</v>
      </c>
      <c r="M639" s="239" t="e">
        <f t="shared" si="35"/>
        <v>#N/A</v>
      </c>
      <c r="N639" s="239" t="e">
        <f t="shared" si="35"/>
        <v>#N/A</v>
      </c>
      <c r="O639" s="239" t="e">
        <f t="shared" si="35"/>
        <v>#N/A</v>
      </c>
      <c r="P639" s="240" t="e">
        <f t="shared" si="35"/>
        <v>#N/A</v>
      </c>
      <c r="Q639" s="236" t="e">
        <f t="shared" si="35"/>
        <v>#N/A</v>
      </c>
    </row>
    <row r="640" spans="1:17" ht="14.4" hidden="1" x14ac:dyDescent="0.3">
      <c r="A640" s="116" t="s">
        <v>463</v>
      </c>
      <c r="B640" s="116" t="str">
        <f>Config!$C$3&amp;"_"&amp;Config!$C$2&amp;"_"&amp;Config!$A$32&amp;"_"&amp;Config!$A$40&amp;"_"&amp;A640</f>
        <v>2023_CS_WO_REV_D-081</v>
      </c>
      <c r="D640" s="243" t="str">
        <f t="shared" si="33"/>
        <v>Eigen ontvangsten</v>
      </c>
      <c r="E640" s="244" t="e">
        <f t="shared" si="35"/>
        <v>#N/A</v>
      </c>
      <c r="F640" s="245" t="e">
        <f t="shared" si="35"/>
        <v>#N/A</v>
      </c>
      <c r="G640" s="245" t="e">
        <f t="shared" si="35"/>
        <v>#N/A</v>
      </c>
      <c r="H640" s="245" t="e">
        <f t="shared" si="35"/>
        <v>#N/A</v>
      </c>
      <c r="I640" s="245" t="e">
        <f t="shared" si="35"/>
        <v>#N/A</v>
      </c>
      <c r="J640" s="245" t="e">
        <f t="shared" si="35"/>
        <v>#N/A</v>
      </c>
      <c r="K640" s="245" t="e">
        <f t="shared" si="35"/>
        <v>#N/A</v>
      </c>
      <c r="L640" s="245" t="e">
        <f t="shared" si="35"/>
        <v>#N/A</v>
      </c>
      <c r="M640" s="245" t="e">
        <f t="shared" si="35"/>
        <v>#N/A</v>
      </c>
      <c r="N640" s="245" t="e">
        <f t="shared" si="35"/>
        <v>#N/A</v>
      </c>
      <c r="O640" s="245" t="e">
        <f t="shared" si="35"/>
        <v>#N/A</v>
      </c>
      <c r="P640" s="246" t="e">
        <f t="shared" si="35"/>
        <v>#N/A</v>
      </c>
      <c r="Q640" s="247" t="e">
        <f t="shared" si="35"/>
        <v>#N/A</v>
      </c>
    </row>
    <row r="641" spans="1:17" ht="14.4" hidden="1" x14ac:dyDescent="0.3">
      <c r="A641" s="116" t="s">
        <v>455</v>
      </c>
      <c r="B641" s="116" t="str">
        <f>Config!$C$3&amp;"_"&amp;Config!$C$2&amp;"_"&amp;Config!$A$32&amp;"_"&amp;Config!$A$40&amp;"_"&amp;A641</f>
        <v>2023_CS_WO_REV_D-073</v>
      </c>
      <c r="D641" s="249" t="str">
        <f t="shared" si="33"/>
        <v>Van het RSZ-Globaal beheer naar een tak</v>
      </c>
      <c r="E641" s="238" t="e">
        <f t="shared" si="35"/>
        <v>#N/A</v>
      </c>
      <c r="F641" s="239" t="e">
        <f t="shared" si="35"/>
        <v>#N/A</v>
      </c>
      <c r="G641" s="239" t="e">
        <f t="shared" si="35"/>
        <v>#N/A</v>
      </c>
      <c r="H641" s="239" t="e">
        <f t="shared" si="35"/>
        <v>#N/A</v>
      </c>
      <c r="I641" s="239" t="e">
        <f t="shared" si="35"/>
        <v>#N/A</v>
      </c>
      <c r="J641" s="239" t="e">
        <f t="shared" si="35"/>
        <v>#N/A</v>
      </c>
      <c r="K641" s="239" t="e">
        <f t="shared" si="35"/>
        <v>#N/A</v>
      </c>
      <c r="L641" s="239" t="e">
        <f t="shared" si="35"/>
        <v>#N/A</v>
      </c>
      <c r="M641" s="239" t="e">
        <f t="shared" si="35"/>
        <v>#N/A</v>
      </c>
      <c r="N641" s="239" t="e">
        <f t="shared" si="35"/>
        <v>#N/A</v>
      </c>
      <c r="O641" s="239" t="e">
        <f t="shared" si="35"/>
        <v>#N/A</v>
      </c>
      <c r="P641" s="240" t="e">
        <f t="shared" si="35"/>
        <v>#N/A</v>
      </c>
      <c r="Q641" s="236" t="e">
        <f t="shared" si="35"/>
        <v>#N/A</v>
      </c>
    </row>
    <row r="642" spans="1:17" ht="14.4" hidden="1" x14ac:dyDescent="0.3">
      <c r="A642" s="116" t="s">
        <v>518</v>
      </c>
      <c r="B642" s="116" t="str">
        <f>Config!$C$3&amp;"_"&amp;Config!$C$2&amp;"_"&amp;Config!$A$32&amp;"_"&amp;Config!$A$40&amp;"_"&amp;A642</f>
        <v>2023_CS_WO_REV_D-128</v>
      </c>
      <c r="D642" s="249" t="str">
        <f t="shared" si="33"/>
        <v>Van HVKZ-Bijdragen naar RSZ-Glob beheer</v>
      </c>
      <c r="E642" s="238" t="e">
        <f t="shared" si="35"/>
        <v>#N/A</v>
      </c>
      <c r="F642" s="239" t="e">
        <f t="shared" si="35"/>
        <v>#N/A</v>
      </c>
      <c r="G642" s="239" t="e">
        <f t="shared" si="35"/>
        <v>#N/A</v>
      </c>
      <c r="H642" s="239" t="e">
        <f t="shared" si="35"/>
        <v>#N/A</v>
      </c>
      <c r="I642" s="239" t="e">
        <f t="shared" si="35"/>
        <v>#N/A</v>
      </c>
      <c r="J642" s="239" t="e">
        <f t="shared" si="35"/>
        <v>#N/A</v>
      </c>
      <c r="K642" s="239" t="e">
        <f t="shared" si="35"/>
        <v>#N/A</v>
      </c>
      <c r="L642" s="239" t="e">
        <f t="shared" si="35"/>
        <v>#N/A</v>
      </c>
      <c r="M642" s="239" t="e">
        <f t="shared" si="35"/>
        <v>#N/A</v>
      </c>
      <c r="N642" s="239" t="e">
        <f t="shared" si="35"/>
        <v>#N/A</v>
      </c>
      <c r="O642" s="239" t="e">
        <f t="shared" si="35"/>
        <v>#N/A</v>
      </c>
      <c r="P642" s="240" t="e">
        <f t="shared" si="35"/>
        <v>#N/A</v>
      </c>
      <c r="Q642" s="236" t="e">
        <f t="shared" si="35"/>
        <v>#N/A</v>
      </c>
    </row>
    <row r="643" spans="1:17" ht="14.4" hidden="1" x14ac:dyDescent="0.3">
      <c r="A643" s="116" t="s">
        <v>454</v>
      </c>
      <c r="B643" s="116" t="str">
        <f>Config!$C$3&amp;"_"&amp;Config!$C$2&amp;"_"&amp;Config!$A$32&amp;"_"&amp;Config!$A$40&amp;"_"&amp;A643</f>
        <v>2023_CS_WO_REV_D-072</v>
      </c>
      <c r="D643" s="248" t="str">
        <f t="shared" si="33"/>
        <v>Van een tak naar het RSZ-Globaal beheer</v>
      </c>
      <c r="E643" s="238" t="e">
        <f t="shared" si="35"/>
        <v>#N/A</v>
      </c>
      <c r="F643" s="239" t="e">
        <f t="shared" si="35"/>
        <v>#N/A</v>
      </c>
      <c r="G643" s="239" t="e">
        <f t="shared" si="35"/>
        <v>#N/A</v>
      </c>
      <c r="H643" s="239" t="e">
        <f t="shared" si="35"/>
        <v>#N/A</v>
      </c>
      <c r="I643" s="239" t="e">
        <f t="shared" si="35"/>
        <v>#N/A</v>
      </c>
      <c r="J643" s="239" t="e">
        <f t="shared" si="35"/>
        <v>#N/A</v>
      </c>
      <c r="K643" s="239" t="e">
        <f t="shared" si="35"/>
        <v>#N/A</v>
      </c>
      <c r="L643" s="239" t="e">
        <f t="shared" si="35"/>
        <v>#N/A</v>
      </c>
      <c r="M643" s="239" t="e">
        <f t="shared" si="35"/>
        <v>#N/A</v>
      </c>
      <c r="N643" s="239" t="e">
        <f t="shared" si="35"/>
        <v>#N/A</v>
      </c>
      <c r="O643" s="239" t="e">
        <f t="shared" si="35"/>
        <v>#N/A</v>
      </c>
      <c r="P643" s="240" t="e">
        <f t="shared" si="35"/>
        <v>#N/A</v>
      </c>
      <c r="Q643" s="236" t="e">
        <f t="shared" si="35"/>
        <v>#N/A</v>
      </c>
    </row>
    <row r="644" spans="1:17" ht="14.4" hidden="1" x14ac:dyDescent="0.3">
      <c r="A644" s="116" t="s">
        <v>456</v>
      </c>
      <c r="B644" s="116" t="str">
        <f>Config!$C$3&amp;"_"&amp;Config!$C$2&amp;"_"&amp;Config!$A$32&amp;"_"&amp;Config!$A$40&amp;"_"&amp;A644</f>
        <v>2023_CS_WO_REV_D-074</v>
      </c>
      <c r="D644" s="243" t="str">
        <f t="shared" si="33"/>
        <v>Interne overdrachten</v>
      </c>
      <c r="E644" s="244" t="e">
        <f t="shared" si="35"/>
        <v>#N/A</v>
      </c>
      <c r="F644" s="245" t="e">
        <f t="shared" si="35"/>
        <v>#N/A</v>
      </c>
      <c r="G644" s="245" t="e">
        <f t="shared" si="35"/>
        <v>#N/A</v>
      </c>
      <c r="H644" s="245" t="e">
        <f t="shared" si="35"/>
        <v>#N/A</v>
      </c>
      <c r="I644" s="245" t="e">
        <f t="shared" si="35"/>
        <v>#N/A</v>
      </c>
      <c r="J644" s="245" t="e">
        <f t="shared" si="35"/>
        <v>#N/A</v>
      </c>
      <c r="K644" s="245" t="e">
        <f t="shared" si="35"/>
        <v>#N/A</v>
      </c>
      <c r="L644" s="245" t="e">
        <f t="shared" si="35"/>
        <v>#N/A</v>
      </c>
      <c r="M644" s="245" t="e">
        <f t="shared" si="35"/>
        <v>#N/A</v>
      </c>
      <c r="N644" s="245" t="e">
        <f t="shared" si="35"/>
        <v>#N/A</v>
      </c>
      <c r="O644" s="245" t="e">
        <f t="shared" si="35"/>
        <v>#N/A</v>
      </c>
      <c r="P644" s="246" t="e">
        <f t="shared" si="35"/>
        <v>#N/A</v>
      </c>
      <c r="Q644" s="247" t="e">
        <f t="shared" si="35"/>
        <v>#N/A</v>
      </c>
    </row>
    <row r="645" spans="1:17" ht="15" hidden="1" thickBot="1" x14ac:dyDescent="0.35">
      <c r="A645" s="116" t="s">
        <v>430</v>
      </c>
      <c r="B645" s="116" t="str">
        <f>Config!$C$3&amp;"_"&amp;Config!$C$2&amp;"_"&amp;Config!$A$32&amp;"_"&amp;Config!$A$40&amp;"_"&amp;A645</f>
        <v>2023_CS_WO_REV_D-048</v>
      </c>
      <c r="D645" s="250" t="str">
        <f t="shared" si="33"/>
        <v>Algemeen totaal van de ontvangsten</v>
      </c>
      <c r="E645" s="251" t="e">
        <f t="shared" si="35"/>
        <v>#N/A</v>
      </c>
      <c r="F645" s="252" t="e">
        <f t="shared" si="35"/>
        <v>#N/A</v>
      </c>
      <c r="G645" s="252" t="e">
        <f t="shared" si="35"/>
        <v>#N/A</v>
      </c>
      <c r="H645" s="252" t="e">
        <f t="shared" si="35"/>
        <v>#N/A</v>
      </c>
      <c r="I645" s="252" t="e">
        <f t="shared" si="35"/>
        <v>#N/A</v>
      </c>
      <c r="J645" s="252" t="e">
        <f t="shared" si="35"/>
        <v>#N/A</v>
      </c>
      <c r="K645" s="252" t="e">
        <f t="shared" si="35"/>
        <v>#N/A</v>
      </c>
      <c r="L645" s="252" t="e">
        <f t="shared" si="35"/>
        <v>#N/A</v>
      </c>
      <c r="M645" s="252" t="e">
        <f t="shared" si="35"/>
        <v>#N/A</v>
      </c>
      <c r="N645" s="252" t="e">
        <f t="shared" si="35"/>
        <v>#N/A</v>
      </c>
      <c r="O645" s="252" t="e">
        <f t="shared" si="35"/>
        <v>#N/A</v>
      </c>
      <c r="P645" s="253" t="e">
        <f t="shared" si="35"/>
        <v>#N/A</v>
      </c>
      <c r="Q645" s="254" t="e">
        <f t="shared" si="35"/>
        <v>#N/A</v>
      </c>
    </row>
    <row r="646" spans="1:17" ht="15" hidden="1" thickBot="1" x14ac:dyDescent="0.35">
      <c r="A646" s="116" t="s">
        <v>432</v>
      </c>
      <c r="B646" s="116" t="str">
        <f>Config!$C$3&amp;"_"&amp;Config!$C$2&amp;"_"&amp;Config!$A$32&amp;"_"&amp;Config!$A$41&amp;"_"&amp;A646</f>
        <v>2023_CS_WO_BAL_D-050</v>
      </c>
      <c r="D646" s="263" t="str">
        <f t="shared" si="33"/>
        <v>Saldo</v>
      </c>
      <c r="E646" s="264" t="e">
        <f t="shared" si="35"/>
        <v>#N/A</v>
      </c>
      <c r="F646" s="265" t="e">
        <f t="shared" si="35"/>
        <v>#N/A</v>
      </c>
      <c r="G646" s="265" t="e">
        <f t="shared" si="35"/>
        <v>#N/A</v>
      </c>
      <c r="H646" s="265" t="e">
        <f t="shared" si="35"/>
        <v>#N/A</v>
      </c>
      <c r="I646" s="265" t="e">
        <f t="shared" si="35"/>
        <v>#N/A</v>
      </c>
      <c r="J646" s="265" t="e">
        <f t="shared" si="35"/>
        <v>#N/A</v>
      </c>
      <c r="K646" s="265" t="e">
        <f t="shared" si="35"/>
        <v>#N/A</v>
      </c>
      <c r="L646" s="265" t="e">
        <f t="shared" si="35"/>
        <v>#N/A</v>
      </c>
      <c r="M646" s="265" t="e">
        <f t="shared" si="35"/>
        <v>#N/A</v>
      </c>
      <c r="N646" s="265" t="e">
        <f t="shared" si="35"/>
        <v>#N/A</v>
      </c>
      <c r="O646" s="265" t="e">
        <f t="shared" si="35"/>
        <v>#N/A</v>
      </c>
      <c r="P646" s="266" t="e">
        <f t="shared" si="35"/>
        <v>#N/A</v>
      </c>
      <c r="Q646" s="267" t="e">
        <f t="shared" si="35"/>
        <v>#N/A</v>
      </c>
    </row>
    <row r="647" spans="1:17" ht="14.4" hidden="1" x14ac:dyDescent="0.3">
      <c r="D647" s="268"/>
      <c r="E647" s="269"/>
      <c r="F647" s="268"/>
      <c r="G647" s="268"/>
      <c r="H647" s="268"/>
      <c r="I647" s="268"/>
      <c r="J647" s="268"/>
      <c r="K647" s="268"/>
      <c r="L647" s="268"/>
      <c r="M647" s="268"/>
      <c r="N647" s="268"/>
      <c r="O647" s="268"/>
      <c r="P647" s="268"/>
      <c r="Q647" s="268"/>
    </row>
    <row r="648" spans="1:17" ht="15" hidden="1" thickBot="1" x14ac:dyDescent="0.35">
      <c r="D648" s="268"/>
      <c r="E648" s="268"/>
      <c r="F648" s="268"/>
      <c r="G648" s="268"/>
      <c r="H648" s="268"/>
      <c r="I648" s="268"/>
      <c r="J648" s="268"/>
      <c r="K648" s="268"/>
      <c r="L648" s="268"/>
      <c r="M648" s="268"/>
      <c r="N648" s="268"/>
      <c r="O648" s="268"/>
      <c r="P648" s="268"/>
      <c r="Q648" s="268"/>
    </row>
    <row r="649" spans="1:17" ht="15" hidden="1" thickBot="1" x14ac:dyDescent="0.35">
      <c r="D649" s="320" t="str">
        <f>VLOOKUP("D-082",LIST_DESCRIPTIONS,2,FALSE)</f>
        <v>Zelfstandigen</v>
      </c>
      <c r="E649" s="321"/>
      <c r="F649" s="321"/>
      <c r="G649" s="321"/>
      <c r="H649" s="321"/>
      <c r="I649" s="321"/>
      <c r="J649" s="321"/>
      <c r="K649" s="321"/>
      <c r="L649" s="321"/>
      <c r="M649" s="321"/>
      <c r="N649" s="321"/>
      <c r="O649" s="321"/>
      <c r="P649" s="321"/>
      <c r="Q649" s="322"/>
    </row>
    <row r="650" spans="1:17" ht="13.8" hidden="1" thickBot="1" x14ac:dyDescent="0.3">
      <c r="D650" s="125" t="str">
        <f>VLOOKUP("D-003",LIST_DESCRIPTIONS,2,FALSE)</f>
        <v>Omschrijving</v>
      </c>
      <c r="E650" s="126" t="str">
        <f>VLOOKUP("D-004",LIST_DESCRIPTIONS,2,FALSE)</f>
        <v>Januari</v>
      </c>
      <c r="F650" s="127" t="str">
        <f>VLOOKUP("D-005",LIST_DESCRIPTIONS,2,FALSE)</f>
        <v>Februari</v>
      </c>
      <c r="G650" s="127" t="str">
        <f>VLOOKUP("D-006",LIST_DESCRIPTIONS,2,FALSE)</f>
        <v>Maart</v>
      </c>
      <c r="H650" s="127" t="str">
        <f>VLOOKUP("D-007",LIST_DESCRIPTIONS,2,FALSE)</f>
        <v>April</v>
      </c>
      <c r="I650" s="127" t="str">
        <f>VLOOKUP("D-008",LIST_DESCRIPTIONS,2,FALSE)</f>
        <v>Mei</v>
      </c>
      <c r="J650" s="127" t="str">
        <f>VLOOKUP("D-009",LIST_DESCRIPTIONS,2,FALSE)</f>
        <v>Juni</v>
      </c>
      <c r="K650" s="127" t="str">
        <f>VLOOKUP("D-010",LIST_DESCRIPTIONS,2,FALSE)</f>
        <v>Juli</v>
      </c>
      <c r="L650" s="127" t="str">
        <f>VLOOKUP("D-011",LIST_DESCRIPTIONS,2,FALSE)</f>
        <v>Augustus</v>
      </c>
      <c r="M650" s="127" t="str">
        <f>VLOOKUP("D-012",LIST_DESCRIPTIONS,2,FALSE)</f>
        <v>September</v>
      </c>
      <c r="N650" s="127" t="str">
        <f>VLOOKUP("D-013",LIST_DESCRIPTIONS,2,FALSE)</f>
        <v>Oktober</v>
      </c>
      <c r="O650" s="127" t="str">
        <f>VLOOKUP("D-014",LIST_DESCRIPTIONS,2,FALSE)</f>
        <v>November</v>
      </c>
      <c r="P650" s="128" t="str">
        <f>VLOOKUP("D-015",LIST_DESCRIPTIONS,2,FALSE)</f>
        <v>December</v>
      </c>
      <c r="Q650" s="129" t="str">
        <f>VLOOKUP("D-051",LIST_DESCRIPTIONS,2,FALSE)</f>
        <v>Totaal</v>
      </c>
    </row>
    <row r="651" spans="1:17" ht="14.4" hidden="1" x14ac:dyDescent="0.3">
      <c r="D651" s="130" t="str">
        <f>VLOOKUP("D-020",LIST_DESCRIPTIONS,2,FALSE)</f>
        <v>Uitgaven</v>
      </c>
      <c r="E651" s="229"/>
      <c r="F651" s="230"/>
      <c r="G651" s="230"/>
      <c r="H651" s="230"/>
      <c r="I651" s="230"/>
      <c r="J651" s="230"/>
      <c r="K651" s="230"/>
      <c r="L651" s="230"/>
      <c r="M651" s="230"/>
      <c r="N651" s="230"/>
      <c r="O651" s="230"/>
      <c r="P651" s="231"/>
      <c r="Q651" s="232"/>
    </row>
    <row r="652" spans="1:17" ht="14.4" hidden="1" x14ac:dyDescent="0.3">
      <c r="A652" s="116" t="s">
        <v>438</v>
      </c>
      <c r="B652" s="116" t="str">
        <f>Config!$C$3&amp;"_"&amp;Config!$C$2&amp;"_"&amp;Config!$A$35&amp;"_"&amp;Config!$A$39&amp;"_"&amp;A652</f>
        <v>2023_CS_FL_EXP_D-056</v>
      </c>
      <c r="D652" s="241" t="str">
        <f t="shared" ref="D652:D668" si="36">VLOOKUP(A652,LIST_DESCRIPTIONS,2,FALSE)</f>
        <v>Prestaties</v>
      </c>
      <c r="E652" s="233" t="e">
        <f t="shared" ref="E652:Q661" si="37">VLOOKUP($B652,rng_input,E$5,FALSE)</f>
        <v>#N/A</v>
      </c>
      <c r="F652" s="234" t="e">
        <f t="shared" si="37"/>
        <v>#N/A</v>
      </c>
      <c r="G652" s="234" t="e">
        <f t="shared" si="37"/>
        <v>#N/A</v>
      </c>
      <c r="H652" s="234" t="e">
        <f t="shared" si="37"/>
        <v>#N/A</v>
      </c>
      <c r="I652" s="234" t="e">
        <f t="shared" si="37"/>
        <v>#N/A</v>
      </c>
      <c r="J652" s="234" t="e">
        <f t="shared" si="37"/>
        <v>#N/A</v>
      </c>
      <c r="K652" s="234" t="e">
        <f t="shared" si="37"/>
        <v>#N/A</v>
      </c>
      <c r="L652" s="234" t="e">
        <f t="shared" si="37"/>
        <v>#N/A</v>
      </c>
      <c r="M652" s="234" t="e">
        <f t="shared" si="37"/>
        <v>#N/A</v>
      </c>
      <c r="N652" s="234" t="e">
        <f t="shared" si="37"/>
        <v>#N/A</v>
      </c>
      <c r="O652" s="234" t="e">
        <f t="shared" si="37"/>
        <v>#N/A</v>
      </c>
      <c r="P652" s="235" t="e">
        <f t="shared" si="37"/>
        <v>#N/A</v>
      </c>
      <c r="Q652" s="236" t="e">
        <f t="shared" si="37"/>
        <v>#N/A</v>
      </c>
    </row>
    <row r="653" spans="1:17" ht="14.4" hidden="1" x14ac:dyDescent="0.3">
      <c r="A653" s="116" t="s">
        <v>439</v>
      </c>
      <c r="B653" s="116" t="str">
        <f>Config!$C$3&amp;"_"&amp;Config!$C$2&amp;"_"&amp;Config!$A$35&amp;"_"&amp;Config!$A$39&amp;"_"&amp;A653</f>
        <v>2023_CS_FL_EXP_D-057</v>
      </c>
      <c r="D653" s="237" t="str">
        <f t="shared" si="36"/>
        <v>RIZIV-Uitkeringen</v>
      </c>
      <c r="E653" s="238" t="e">
        <f t="shared" si="37"/>
        <v>#N/A</v>
      </c>
      <c r="F653" s="239" t="e">
        <f t="shared" si="37"/>
        <v>#N/A</v>
      </c>
      <c r="G653" s="239" t="e">
        <f t="shared" si="37"/>
        <v>#N/A</v>
      </c>
      <c r="H653" s="239" t="e">
        <f t="shared" si="37"/>
        <v>#N/A</v>
      </c>
      <c r="I653" s="239" t="e">
        <f t="shared" si="37"/>
        <v>#N/A</v>
      </c>
      <c r="J653" s="239" t="e">
        <f t="shared" si="37"/>
        <v>#N/A</v>
      </c>
      <c r="K653" s="239" t="e">
        <f t="shared" si="37"/>
        <v>#N/A</v>
      </c>
      <c r="L653" s="239" t="e">
        <f t="shared" si="37"/>
        <v>#N/A</v>
      </c>
      <c r="M653" s="239" t="e">
        <f t="shared" si="37"/>
        <v>#N/A</v>
      </c>
      <c r="N653" s="239" t="e">
        <f t="shared" si="37"/>
        <v>#N/A</v>
      </c>
      <c r="O653" s="239" t="e">
        <f t="shared" si="37"/>
        <v>#N/A</v>
      </c>
      <c r="P653" s="240" t="e">
        <f t="shared" si="37"/>
        <v>#N/A</v>
      </c>
      <c r="Q653" s="236" t="e">
        <f t="shared" si="37"/>
        <v>#N/A</v>
      </c>
    </row>
    <row r="654" spans="1:17" ht="14.4" hidden="1" x14ac:dyDescent="0.3">
      <c r="A654" s="116" t="s">
        <v>465</v>
      </c>
      <c r="B654" s="116" t="str">
        <f>Config!$C$3&amp;"_"&amp;Config!$C$2&amp;"_"&amp;Config!$A$35&amp;"_"&amp;Config!$A$39&amp;"_"&amp;A654</f>
        <v>2023_CS_FL_EXP_D-083</v>
      </c>
      <c r="D654" s="237" t="str">
        <f t="shared" si="36"/>
        <v>RSVZ-Pensioenen</v>
      </c>
      <c r="E654" s="238" t="e">
        <f t="shared" si="37"/>
        <v>#N/A</v>
      </c>
      <c r="F654" s="239" t="e">
        <f t="shared" si="37"/>
        <v>#N/A</v>
      </c>
      <c r="G654" s="239" t="e">
        <f t="shared" si="37"/>
        <v>#N/A</v>
      </c>
      <c r="H654" s="239" t="e">
        <f t="shared" si="37"/>
        <v>#N/A</v>
      </c>
      <c r="I654" s="239" t="e">
        <f t="shared" si="37"/>
        <v>#N/A</v>
      </c>
      <c r="J654" s="239" t="e">
        <f t="shared" si="37"/>
        <v>#N/A</v>
      </c>
      <c r="K654" s="239" t="e">
        <f t="shared" si="37"/>
        <v>#N/A</v>
      </c>
      <c r="L654" s="239" t="e">
        <f t="shared" si="37"/>
        <v>#N/A</v>
      </c>
      <c r="M654" s="239" t="e">
        <f t="shared" si="37"/>
        <v>#N/A</v>
      </c>
      <c r="N654" s="239" t="e">
        <f t="shared" si="37"/>
        <v>#N/A</v>
      </c>
      <c r="O654" s="239" t="e">
        <f t="shared" si="37"/>
        <v>#N/A</v>
      </c>
      <c r="P654" s="240" t="e">
        <f t="shared" si="37"/>
        <v>#N/A</v>
      </c>
      <c r="Q654" s="236" t="e">
        <f t="shared" si="37"/>
        <v>#N/A</v>
      </c>
    </row>
    <row r="655" spans="1:17" ht="14.4" hidden="1" x14ac:dyDescent="0.3">
      <c r="A655" s="116" t="s">
        <v>467</v>
      </c>
      <c r="B655" s="116" t="str">
        <f>Config!$C$3&amp;"_"&amp;Config!$C$2&amp;"_"&amp;Config!$A$35&amp;"_"&amp;Config!$A$39&amp;"_"&amp;A655</f>
        <v>2023_CS_FL_EXP_D-085</v>
      </c>
      <c r="D655" s="237" t="str">
        <f t="shared" si="36"/>
        <v>RSVZ-Overbruggingsrecht</v>
      </c>
      <c r="E655" s="238" t="e">
        <f t="shared" si="37"/>
        <v>#N/A</v>
      </c>
      <c r="F655" s="239" t="e">
        <f t="shared" si="37"/>
        <v>#N/A</v>
      </c>
      <c r="G655" s="239" t="e">
        <f t="shared" si="37"/>
        <v>#N/A</v>
      </c>
      <c r="H655" s="239" t="e">
        <f t="shared" si="37"/>
        <v>#N/A</v>
      </c>
      <c r="I655" s="239" t="e">
        <f t="shared" si="37"/>
        <v>#N/A</v>
      </c>
      <c r="J655" s="239" t="e">
        <f t="shared" si="37"/>
        <v>#N/A</v>
      </c>
      <c r="K655" s="239" t="e">
        <f t="shared" si="37"/>
        <v>#N/A</v>
      </c>
      <c r="L655" s="239" t="e">
        <f t="shared" si="37"/>
        <v>#N/A</v>
      </c>
      <c r="M655" s="239" t="e">
        <f t="shared" si="37"/>
        <v>#N/A</v>
      </c>
      <c r="N655" s="239" t="e">
        <f t="shared" si="37"/>
        <v>#N/A</v>
      </c>
      <c r="O655" s="239" t="e">
        <f t="shared" si="37"/>
        <v>#N/A</v>
      </c>
      <c r="P655" s="240" t="e">
        <f t="shared" si="37"/>
        <v>#N/A</v>
      </c>
      <c r="Q655" s="236" t="e">
        <f t="shared" si="37"/>
        <v>#N/A</v>
      </c>
    </row>
    <row r="656" spans="1:17" ht="14.4" hidden="1" x14ac:dyDescent="0.3">
      <c r="A656" s="116" t="s">
        <v>468</v>
      </c>
      <c r="B656" s="116" t="str">
        <f>Config!$C$3&amp;"_"&amp;Config!$C$2&amp;"_"&amp;Config!$A$35&amp;"_"&amp;Config!$A$39&amp;"_"&amp;A656</f>
        <v>2023_CS_FL_EXP_D-086</v>
      </c>
      <c r="D656" s="237" t="str">
        <f t="shared" si="36"/>
        <v>RSVZ-Palliatieve verzorging</v>
      </c>
      <c r="E656" s="238" t="e">
        <f t="shared" si="37"/>
        <v>#N/A</v>
      </c>
      <c r="F656" s="239" t="e">
        <f t="shared" si="37"/>
        <v>#N/A</v>
      </c>
      <c r="G656" s="239" t="e">
        <f t="shared" si="37"/>
        <v>#N/A</v>
      </c>
      <c r="H656" s="239" t="e">
        <f t="shared" si="37"/>
        <v>#N/A</v>
      </c>
      <c r="I656" s="239" t="e">
        <f t="shared" si="37"/>
        <v>#N/A</v>
      </c>
      <c r="J656" s="239" t="e">
        <f t="shared" si="37"/>
        <v>#N/A</v>
      </c>
      <c r="K656" s="239" t="e">
        <f t="shared" si="37"/>
        <v>#N/A</v>
      </c>
      <c r="L656" s="239" t="e">
        <f t="shared" si="37"/>
        <v>#N/A</v>
      </c>
      <c r="M656" s="239" t="e">
        <f t="shared" si="37"/>
        <v>#N/A</v>
      </c>
      <c r="N656" s="239" t="e">
        <f t="shared" si="37"/>
        <v>#N/A</v>
      </c>
      <c r="O656" s="239" t="e">
        <f t="shared" si="37"/>
        <v>#N/A</v>
      </c>
      <c r="P656" s="240" t="e">
        <f t="shared" si="37"/>
        <v>#N/A</v>
      </c>
      <c r="Q656" s="236" t="e">
        <f t="shared" si="37"/>
        <v>#N/A</v>
      </c>
    </row>
    <row r="657" spans="1:17" ht="14.4" hidden="1" x14ac:dyDescent="0.3">
      <c r="A657" s="116" t="s">
        <v>448</v>
      </c>
      <c r="B657" s="116" t="str">
        <f>Config!$C$3&amp;"_"&amp;Config!$C$2&amp;"_"&amp;Config!$A$35&amp;"_"&amp;Config!$A$39&amp;"_"&amp;A657</f>
        <v>2023_CS_FL_EXP_D-066</v>
      </c>
      <c r="D657" s="241" t="str">
        <f t="shared" si="36"/>
        <v>Betalingskosten</v>
      </c>
      <c r="E657" s="238" t="e">
        <f t="shared" si="37"/>
        <v>#N/A</v>
      </c>
      <c r="F657" s="239" t="e">
        <f t="shared" si="37"/>
        <v>#N/A</v>
      </c>
      <c r="G657" s="239" t="e">
        <f t="shared" si="37"/>
        <v>#N/A</v>
      </c>
      <c r="H657" s="239" t="e">
        <f t="shared" si="37"/>
        <v>#N/A</v>
      </c>
      <c r="I657" s="239" t="e">
        <f t="shared" si="37"/>
        <v>#N/A</v>
      </c>
      <c r="J657" s="239" t="e">
        <f t="shared" si="37"/>
        <v>#N/A</v>
      </c>
      <c r="K657" s="239" t="e">
        <f t="shared" si="37"/>
        <v>#N/A</v>
      </c>
      <c r="L657" s="239" t="e">
        <f t="shared" si="37"/>
        <v>#N/A</v>
      </c>
      <c r="M657" s="239" t="e">
        <f t="shared" si="37"/>
        <v>#N/A</v>
      </c>
      <c r="N657" s="239" t="e">
        <f t="shared" si="37"/>
        <v>#N/A</v>
      </c>
      <c r="O657" s="239" t="e">
        <f t="shared" si="37"/>
        <v>#N/A</v>
      </c>
      <c r="P657" s="240" t="e">
        <f t="shared" si="37"/>
        <v>#N/A</v>
      </c>
      <c r="Q657" s="236" t="e">
        <f t="shared" si="37"/>
        <v>#N/A</v>
      </c>
    </row>
    <row r="658" spans="1:17" ht="14.4" hidden="1" x14ac:dyDescent="0.3">
      <c r="A658" s="116" t="s">
        <v>449</v>
      </c>
      <c r="B658" s="116" t="str">
        <f>Config!$C$3&amp;"_"&amp;Config!$C$2&amp;"_"&amp;Config!$A$35&amp;"_"&amp;Config!$A$39&amp;"_"&amp;A658</f>
        <v>2023_CS_FL_EXP_D-067</v>
      </c>
      <c r="D658" s="241" t="str">
        <f t="shared" si="36"/>
        <v>Beheerskosten</v>
      </c>
      <c r="E658" s="238" t="e">
        <f t="shared" si="37"/>
        <v>#N/A</v>
      </c>
      <c r="F658" s="239" t="e">
        <f t="shared" si="37"/>
        <v>#N/A</v>
      </c>
      <c r="G658" s="239" t="e">
        <f t="shared" si="37"/>
        <v>#N/A</v>
      </c>
      <c r="H658" s="239" t="e">
        <f t="shared" si="37"/>
        <v>#N/A</v>
      </c>
      <c r="I658" s="239" t="e">
        <f t="shared" si="37"/>
        <v>#N/A</v>
      </c>
      <c r="J658" s="239" t="e">
        <f t="shared" si="37"/>
        <v>#N/A</v>
      </c>
      <c r="K658" s="239" t="e">
        <f t="shared" si="37"/>
        <v>#N/A</v>
      </c>
      <c r="L658" s="239" t="e">
        <f t="shared" si="37"/>
        <v>#N/A</v>
      </c>
      <c r="M658" s="239" t="e">
        <f t="shared" si="37"/>
        <v>#N/A</v>
      </c>
      <c r="N658" s="239" t="e">
        <f t="shared" si="37"/>
        <v>#N/A</v>
      </c>
      <c r="O658" s="239" t="e">
        <f t="shared" si="37"/>
        <v>#N/A</v>
      </c>
      <c r="P658" s="240" t="e">
        <f t="shared" si="37"/>
        <v>#N/A</v>
      </c>
      <c r="Q658" s="236" t="e">
        <f t="shared" si="37"/>
        <v>#N/A</v>
      </c>
    </row>
    <row r="659" spans="1:17" ht="14.4" hidden="1" x14ac:dyDescent="0.3">
      <c r="A659" s="116" t="s">
        <v>450</v>
      </c>
      <c r="B659" s="116" t="str">
        <f>Config!$C$3&amp;"_"&amp;Config!$C$2&amp;"_"&amp;Config!$A$35&amp;"_"&amp;Config!$A$39&amp;"_"&amp;A659</f>
        <v>2023_CS_FL_EXP_D-068</v>
      </c>
      <c r="D659" s="241" t="str">
        <f t="shared" si="36"/>
        <v>Externe overdrachten</v>
      </c>
      <c r="E659" s="238" t="e">
        <f t="shared" si="37"/>
        <v>#N/A</v>
      </c>
      <c r="F659" s="239" t="e">
        <f t="shared" si="37"/>
        <v>#N/A</v>
      </c>
      <c r="G659" s="239" t="e">
        <f t="shared" si="37"/>
        <v>#N/A</v>
      </c>
      <c r="H659" s="239" t="e">
        <f t="shared" si="37"/>
        <v>#N/A</v>
      </c>
      <c r="I659" s="239" t="e">
        <f t="shared" si="37"/>
        <v>#N/A</v>
      </c>
      <c r="J659" s="239" t="e">
        <f t="shared" si="37"/>
        <v>#N/A</v>
      </c>
      <c r="K659" s="239" t="e">
        <f t="shared" si="37"/>
        <v>#N/A</v>
      </c>
      <c r="L659" s="239" t="e">
        <f t="shared" si="37"/>
        <v>#N/A</v>
      </c>
      <c r="M659" s="239" t="e">
        <f t="shared" si="37"/>
        <v>#N/A</v>
      </c>
      <c r="N659" s="239" t="e">
        <f t="shared" si="37"/>
        <v>#N/A</v>
      </c>
      <c r="O659" s="239" t="e">
        <f t="shared" si="37"/>
        <v>#N/A</v>
      </c>
      <c r="P659" s="240" t="e">
        <f t="shared" si="37"/>
        <v>#N/A</v>
      </c>
      <c r="Q659" s="236" t="e">
        <f t="shared" si="37"/>
        <v>#N/A</v>
      </c>
    </row>
    <row r="660" spans="1:17" ht="14.4" hidden="1" x14ac:dyDescent="0.3">
      <c r="A660" s="116" t="s">
        <v>451</v>
      </c>
      <c r="B660" s="116" t="str">
        <f>Config!$C$3&amp;"_"&amp;Config!$C$2&amp;"_"&amp;Config!$A$35&amp;"_"&amp;Config!$A$39&amp;"_"&amp;A660</f>
        <v>2023_CS_FL_EXP_D-069</v>
      </c>
      <c r="D660" s="237" t="str">
        <f t="shared" si="36"/>
        <v>RIZIV-Geneeskundige verzorging</v>
      </c>
      <c r="E660" s="238" t="e">
        <f t="shared" si="37"/>
        <v>#N/A</v>
      </c>
      <c r="F660" s="239" t="e">
        <f t="shared" si="37"/>
        <v>#N/A</v>
      </c>
      <c r="G660" s="239" t="e">
        <f t="shared" si="37"/>
        <v>#N/A</v>
      </c>
      <c r="H660" s="239" t="e">
        <f t="shared" si="37"/>
        <v>#N/A</v>
      </c>
      <c r="I660" s="239" t="e">
        <f t="shared" si="37"/>
        <v>#N/A</v>
      </c>
      <c r="J660" s="239" t="e">
        <f t="shared" si="37"/>
        <v>#N/A</v>
      </c>
      <c r="K660" s="239" t="e">
        <f t="shared" si="37"/>
        <v>#N/A</v>
      </c>
      <c r="L660" s="239" t="e">
        <f t="shared" si="37"/>
        <v>#N/A</v>
      </c>
      <c r="M660" s="239" t="e">
        <f t="shared" si="37"/>
        <v>#N/A</v>
      </c>
      <c r="N660" s="239" t="e">
        <f t="shared" si="37"/>
        <v>#N/A</v>
      </c>
      <c r="O660" s="239" t="e">
        <f t="shared" si="37"/>
        <v>#N/A</v>
      </c>
      <c r="P660" s="240" t="e">
        <f t="shared" si="37"/>
        <v>#N/A</v>
      </c>
      <c r="Q660" s="236" t="e">
        <f t="shared" si="37"/>
        <v>#N/A</v>
      </c>
    </row>
    <row r="661" spans="1:17" ht="14.4" hidden="1" x14ac:dyDescent="0.3">
      <c r="A661" s="116" t="s">
        <v>452</v>
      </c>
      <c r="B661" s="116" t="str">
        <f>Config!$C$3&amp;"_"&amp;Config!$C$2&amp;"_"&amp;Config!$A$35&amp;"_"&amp;Config!$A$39&amp;"_"&amp;A661</f>
        <v>2023_CS_FL_EXP_D-070</v>
      </c>
      <c r="D661" s="237" t="str">
        <f t="shared" si="36"/>
        <v>Andere</v>
      </c>
      <c r="E661" s="238" t="e">
        <f t="shared" si="37"/>
        <v>#N/A</v>
      </c>
      <c r="F661" s="239" t="e">
        <f t="shared" si="37"/>
        <v>#N/A</v>
      </c>
      <c r="G661" s="239" t="e">
        <f t="shared" si="37"/>
        <v>#N/A</v>
      </c>
      <c r="H661" s="239" t="e">
        <f t="shared" si="37"/>
        <v>#N/A</v>
      </c>
      <c r="I661" s="239" t="e">
        <f t="shared" si="37"/>
        <v>#N/A</v>
      </c>
      <c r="J661" s="239" t="e">
        <f t="shared" si="37"/>
        <v>#N/A</v>
      </c>
      <c r="K661" s="239" t="e">
        <f t="shared" si="37"/>
        <v>#N/A</v>
      </c>
      <c r="L661" s="239" t="e">
        <f t="shared" si="37"/>
        <v>#N/A</v>
      </c>
      <c r="M661" s="239" t="e">
        <f t="shared" si="37"/>
        <v>#N/A</v>
      </c>
      <c r="N661" s="239" t="e">
        <f t="shared" si="37"/>
        <v>#N/A</v>
      </c>
      <c r="O661" s="239" t="e">
        <f t="shared" si="37"/>
        <v>#N/A</v>
      </c>
      <c r="P661" s="240" t="e">
        <f t="shared" si="37"/>
        <v>#N/A</v>
      </c>
      <c r="Q661" s="236" t="e">
        <f t="shared" si="37"/>
        <v>#N/A</v>
      </c>
    </row>
    <row r="662" spans="1:17" ht="14.4" hidden="1" x14ac:dyDescent="0.3">
      <c r="A662" s="116" t="s">
        <v>406</v>
      </c>
      <c r="B662" s="116" t="str">
        <f>Config!$C$3&amp;"_"&amp;Config!$C$2&amp;"_"&amp;Config!$A$35&amp;"_"&amp;Config!$A$39&amp;"_"&amp;A662</f>
        <v>2023_CS_FL_EXP_D-024</v>
      </c>
      <c r="D662" s="242" t="str">
        <f t="shared" si="36"/>
        <v>Interestlasten</v>
      </c>
      <c r="E662" s="238" t="e">
        <f t="shared" ref="E662:Q668" si="38">VLOOKUP($B662,rng_input,E$5,FALSE)</f>
        <v>#N/A</v>
      </c>
      <c r="F662" s="239" t="e">
        <f t="shared" si="38"/>
        <v>#N/A</v>
      </c>
      <c r="G662" s="239" t="e">
        <f t="shared" si="38"/>
        <v>#N/A</v>
      </c>
      <c r="H662" s="239" t="e">
        <f t="shared" si="38"/>
        <v>#N/A</v>
      </c>
      <c r="I662" s="239" t="e">
        <f t="shared" si="38"/>
        <v>#N/A</v>
      </c>
      <c r="J662" s="239" t="e">
        <f t="shared" si="38"/>
        <v>#N/A</v>
      </c>
      <c r="K662" s="239" t="e">
        <f t="shared" si="38"/>
        <v>#N/A</v>
      </c>
      <c r="L662" s="239" t="e">
        <f t="shared" si="38"/>
        <v>#N/A</v>
      </c>
      <c r="M662" s="239" t="e">
        <f t="shared" si="38"/>
        <v>#N/A</v>
      </c>
      <c r="N662" s="239" t="e">
        <f t="shared" si="38"/>
        <v>#N/A</v>
      </c>
      <c r="O662" s="239" t="e">
        <f t="shared" si="38"/>
        <v>#N/A</v>
      </c>
      <c r="P662" s="240" t="e">
        <f t="shared" si="38"/>
        <v>#N/A</v>
      </c>
      <c r="Q662" s="236" t="e">
        <f t="shared" si="38"/>
        <v>#N/A</v>
      </c>
    </row>
    <row r="663" spans="1:17" ht="14.4" hidden="1" x14ac:dyDescent="0.3">
      <c r="A663" s="116" t="s">
        <v>403</v>
      </c>
      <c r="B663" s="116" t="str">
        <f>Config!$C$3&amp;"_"&amp;Config!$C$2&amp;"_"&amp;Config!$A$35&amp;"_"&amp;Config!$A$39&amp;"_"&amp;A663</f>
        <v>2023_CS_FL_EXP_D-021</v>
      </c>
      <c r="D663" s="241" t="str">
        <f t="shared" si="36"/>
        <v>Diversen</v>
      </c>
      <c r="E663" s="238" t="e">
        <f t="shared" si="38"/>
        <v>#N/A</v>
      </c>
      <c r="F663" s="239" t="e">
        <f t="shared" si="38"/>
        <v>#N/A</v>
      </c>
      <c r="G663" s="239" t="e">
        <f t="shared" si="38"/>
        <v>#N/A</v>
      </c>
      <c r="H663" s="239" t="e">
        <f t="shared" si="38"/>
        <v>#N/A</v>
      </c>
      <c r="I663" s="239" t="e">
        <f t="shared" si="38"/>
        <v>#N/A</v>
      </c>
      <c r="J663" s="239" t="e">
        <f t="shared" si="38"/>
        <v>#N/A</v>
      </c>
      <c r="K663" s="239" t="e">
        <f t="shared" si="38"/>
        <v>#N/A</v>
      </c>
      <c r="L663" s="239" t="e">
        <f t="shared" si="38"/>
        <v>#N/A</v>
      </c>
      <c r="M663" s="239" t="e">
        <f t="shared" si="38"/>
        <v>#N/A</v>
      </c>
      <c r="N663" s="239" t="e">
        <f t="shared" si="38"/>
        <v>#N/A</v>
      </c>
      <c r="O663" s="239" t="e">
        <f t="shared" si="38"/>
        <v>#N/A</v>
      </c>
      <c r="P663" s="240" t="e">
        <f t="shared" si="38"/>
        <v>#N/A</v>
      </c>
      <c r="Q663" s="236" t="e">
        <f t="shared" si="38"/>
        <v>#N/A</v>
      </c>
    </row>
    <row r="664" spans="1:17" ht="14.4" hidden="1" x14ac:dyDescent="0.3">
      <c r="A664" s="116" t="s">
        <v>453</v>
      </c>
      <c r="B664" s="116" t="str">
        <f>Config!$C$3&amp;"_"&amp;Config!$C$2&amp;"_"&amp;Config!$A$35&amp;"_"&amp;Config!$A$39&amp;"_"&amp;A664</f>
        <v>2023_CS_FL_EXP_D-071</v>
      </c>
      <c r="D664" s="243" t="str">
        <f t="shared" si="36"/>
        <v>Eigen uitgaven</v>
      </c>
      <c r="E664" s="244" t="e">
        <f t="shared" si="38"/>
        <v>#N/A</v>
      </c>
      <c r="F664" s="245" t="e">
        <f t="shared" si="38"/>
        <v>#N/A</v>
      </c>
      <c r="G664" s="245" t="e">
        <f t="shared" si="38"/>
        <v>#N/A</v>
      </c>
      <c r="H664" s="245" t="e">
        <f t="shared" si="38"/>
        <v>#N/A</v>
      </c>
      <c r="I664" s="245" t="e">
        <f t="shared" si="38"/>
        <v>#N/A</v>
      </c>
      <c r="J664" s="245" t="e">
        <f t="shared" si="38"/>
        <v>#N/A</v>
      </c>
      <c r="K664" s="245" t="e">
        <f t="shared" si="38"/>
        <v>#N/A</v>
      </c>
      <c r="L664" s="245" t="e">
        <f t="shared" si="38"/>
        <v>#N/A</v>
      </c>
      <c r="M664" s="245" t="e">
        <f t="shared" si="38"/>
        <v>#N/A</v>
      </c>
      <c r="N664" s="245" t="e">
        <f t="shared" si="38"/>
        <v>#N/A</v>
      </c>
      <c r="O664" s="245" t="e">
        <f t="shared" si="38"/>
        <v>#N/A</v>
      </c>
      <c r="P664" s="246" t="e">
        <f t="shared" si="38"/>
        <v>#N/A</v>
      </c>
      <c r="Q664" s="247" t="e">
        <f t="shared" si="38"/>
        <v>#N/A</v>
      </c>
    </row>
    <row r="665" spans="1:17" ht="14.4" hidden="1" x14ac:dyDescent="0.3">
      <c r="A665" s="116" t="s">
        <v>471</v>
      </c>
      <c r="B665" s="116" t="str">
        <f>Config!$C$3&amp;"_"&amp;Config!$C$2&amp;"_"&amp;Config!$A$35&amp;"_"&amp;Config!$A$39&amp;"_"&amp;A665</f>
        <v>2023_CS_FL_EXP_D-089</v>
      </c>
      <c r="D665" s="248" t="str">
        <f t="shared" si="36"/>
        <v>Van een tak naar het RSVZ-Globaal beheer</v>
      </c>
      <c r="E665" s="238" t="e">
        <f t="shared" si="38"/>
        <v>#N/A</v>
      </c>
      <c r="F665" s="239" t="e">
        <f t="shared" si="38"/>
        <v>#N/A</v>
      </c>
      <c r="G665" s="239" t="e">
        <f t="shared" si="38"/>
        <v>#N/A</v>
      </c>
      <c r="H665" s="239" t="e">
        <f t="shared" si="38"/>
        <v>#N/A</v>
      </c>
      <c r="I665" s="239" t="e">
        <f t="shared" si="38"/>
        <v>#N/A</v>
      </c>
      <c r="J665" s="239" t="e">
        <f t="shared" si="38"/>
        <v>#N/A</v>
      </c>
      <c r="K665" s="239" t="e">
        <f t="shared" si="38"/>
        <v>#N/A</v>
      </c>
      <c r="L665" s="239" t="e">
        <f t="shared" si="38"/>
        <v>#N/A</v>
      </c>
      <c r="M665" s="239" t="e">
        <f t="shared" si="38"/>
        <v>#N/A</v>
      </c>
      <c r="N665" s="239" t="e">
        <f t="shared" si="38"/>
        <v>#N/A</v>
      </c>
      <c r="O665" s="239" t="e">
        <f t="shared" si="38"/>
        <v>#N/A</v>
      </c>
      <c r="P665" s="240" t="e">
        <f t="shared" si="38"/>
        <v>#N/A</v>
      </c>
      <c r="Q665" s="236" t="e">
        <f t="shared" si="38"/>
        <v>#N/A</v>
      </c>
    </row>
    <row r="666" spans="1:17" ht="14.4" hidden="1" x14ac:dyDescent="0.3">
      <c r="A666" s="116" t="s">
        <v>472</v>
      </c>
      <c r="B666" s="116" t="str">
        <f>Config!$C$3&amp;"_"&amp;Config!$C$2&amp;"_"&amp;Config!$A$35&amp;"_"&amp;Config!$A$39&amp;"_"&amp;A666</f>
        <v>2023_CS_FL_EXP_D-090</v>
      </c>
      <c r="D666" s="248" t="str">
        <f t="shared" si="36"/>
        <v>Van het RSVZ-Globaal beheer naar een tak</v>
      </c>
      <c r="E666" s="238" t="e">
        <f t="shared" si="38"/>
        <v>#N/A</v>
      </c>
      <c r="F666" s="239" t="e">
        <f t="shared" si="38"/>
        <v>#N/A</v>
      </c>
      <c r="G666" s="239" t="e">
        <f t="shared" si="38"/>
        <v>#N/A</v>
      </c>
      <c r="H666" s="239" t="e">
        <f t="shared" si="38"/>
        <v>#N/A</v>
      </c>
      <c r="I666" s="239" t="e">
        <f t="shared" si="38"/>
        <v>#N/A</v>
      </c>
      <c r="J666" s="239" t="e">
        <f t="shared" si="38"/>
        <v>#N/A</v>
      </c>
      <c r="K666" s="239" t="e">
        <f t="shared" si="38"/>
        <v>#N/A</v>
      </c>
      <c r="L666" s="239" t="e">
        <f t="shared" si="38"/>
        <v>#N/A</v>
      </c>
      <c r="M666" s="239" t="e">
        <f t="shared" si="38"/>
        <v>#N/A</v>
      </c>
      <c r="N666" s="239" t="e">
        <f t="shared" si="38"/>
        <v>#N/A</v>
      </c>
      <c r="O666" s="239" t="e">
        <f t="shared" si="38"/>
        <v>#N/A</v>
      </c>
      <c r="P666" s="240" t="e">
        <f t="shared" si="38"/>
        <v>#N/A</v>
      </c>
      <c r="Q666" s="236" t="e">
        <f t="shared" si="38"/>
        <v>#N/A</v>
      </c>
    </row>
    <row r="667" spans="1:17" ht="14.4" hidden="1" x14ac:dyDescent="0.3">
      <c r="A667" s="116" t="s">
        <v>456</v>
      </c>
      <c r="B667" s="116" t="str">
        <f>Config!$C$3&amp;"_"&amp;Config!$C$2&amp;"_"&amp;Config!$A$35&amp;"_"&amp;Config!$A$39&amp;"_"&amp;A667</f>
        <v>2023_CS_FL_EXP_D-074</v>
      </c>
      <c r="D667" s="243" t="str">
        <f t="shared" si="36"/>
        <v>Interne overdrachten</v>
      </c>
      <c r="E667" s="244" t="e">
        <f t="shared" si="38"/>
        <v>#N/A</v>
      </c>
      <c r="F667" s="245" t="e">
        <f t="shared" si="38"/>
        <v>#N/A</v>
      </c>
      <c r="G667" s="245" t="e">
        <f t="shared" si="38"/>
        <v>#N/A</v>
      </c>
      <c r="H667" s="245" t="e">
        <f t="shared" si="38"/>
        <v>#N/A</v>
      </c>
      <c r="I667" s="245" t="e">
        <f t="shared" si="38"/>
        <v>#N/A</v>
      </c>
      <c r="J667" s="245" t="e">
        <f t="shared" si="38"/>
        <v>#N/A</v>
      </c>
      <c r="K667" s="245" t="e">
        <f t="shared" si="38"/>
        <v>#N/A</v>
      </c>
      <c r="L667" s="245" t="e">
        <f t="shared" si="38"/>
        <v>#N/A</v>
      </c>
      <c r="M667" s="245" t="e">
        <f t="shared" si="38"/>
        <v>#N/A</v>
      </c>
      <c r="N667" s="245" t="e">
        <f t="shared" si="38"/>
        <v>#N/A</v>
      </c>
      <c r="O667" s="245" t="e">
        <f t="shared" si="38"/>
        <v>#N/A</v>
      </c>
      <c r="P667" s="246" t="e">
        <f t="shared" si="38"/>
        <v>#N/A</v>
      </c>
      <c r="Q667" s="247" t="e">
        <f t="shared" si="38"/>
        <v>#N/A</v>
      </c>
    </row>
    <row r="668" spans="1:17" ht="15" hidden="1" thickBot="1" x14ac:dyDescent="0.35">
      <c r="A668" s="116" t="s">
        <v>418</v>
      </c>
      <c r="B668" s="116" t="str">
        <f>Config!$C$3&amp;"_"&amp;Config!$C$2&amp;"_"&amp;Config!$A$35&amp;"_"&amp;Config!$A$39&amp;"_"&amp;A668</f>
        <v>2023_CS_FL_EXP_D-036</v>
      </c>
      <c r="D668" s="250" t="str">
        <f t="shared" si="36"/>
        <v>Algemeen totaal van de uitgaven</v>
      </c>
      <c r="E668" s="251" t="e">
        <f t="shared" si="38"/>
        <v>#N/A</v>
      </c>
      <c r="F668" s="252" t="e">
        <f t="shared" si="38"/>
        <v>#N/A</v>
      </c>
      <c r="G668" s="252" t="e">
        <f t="shared" si="38"/>
        <v>#N/A</v>
      </c>
      <c r="H668" s="252" t="e">
        <f t="shared" si="38"/>
        <v>#N/A</v>
      </c>
      <c r="I668" s="252" t="e">
        <f t="shared" si="38"/>
        <v>#N/A</v>
      </c>
      <c r="J668" s="252" t="e">
        <f t="shared" si="38"/>
        <v>#N/A</v>
      </c>
      <c r="K668" s="252" t="e">
        <f t="shared" si="38"/>
        <v>#N/A</v>
      </c>
      <c r="L668" s="252" t="e">
        <f t="shared" si="38"/>
        <v>#N/A</v>
      </c>
      <c r="M668" s="252" t="e">
        <f t="shared" si="38"/>
        <v>#N/A</v>
      </c>
      <c r="N668" s="252" t="e">
        <f t="shared" si="38"/>
        <v>#N/A</v>
      </c>
      <c r="O668" s="252" t="e">
        <f t="shared" si="38"/>
        <v>#N/A</v>
      </c>
      <c r="P668" s="253" t="e">
        <f t="shared" si="38"/>
        <v>#N/A</v>
      </c>
      <c r="Q668" s="254" t="e">
        <f t="shared" si="38"/>
        <v>#N/A</v>
      </c>
    </row>
    <row r="669" spans="1:17" ht="14.4" hidden="1" x14ac:dyDescent="0.3">
      <c r="D669" s="255" t="str">
        <f>VLOOKUP("D-037",LIST_DESCRIPTIONS,2,FALSE)</f>
        <v>Ontvangsten</v>
      </c>
      <c r="E669" s="256"/>
      <c r="F669" s="257"/>
      <c r="G669" s="257"/>
      <c r="H669" s="257"/>
      <c r="I669" s="257"/>
      <c r="J669" s="257"/>
      <c r="K669" s="257"/>
      <c r="L669" s="257"/>
      <c r="M669" s="257"/>
      <c r="N669" s="257"/>
      <c r="O669" s="257"/>
      <c r="P669" s="258"/>
      <c r="Q669" s="259"/>
    </row>
    <row r="670" spans="1:17" ht="14.4" hidden="1" x14ac:dyDescent="0.3">
      <c r="A670" s="116" t="s">
        <v>457</v>
      </c>
      <c r="B670" s="116" t="str">
        <f>Config!$C$3&amp;"_"&amp;Config!$C$2&amp;"_"&amp;Config!$A$35&amp;"_"&amp;Config!$A$40&amp;"_"&amp;A670</f>
        <v>2023_CS_FL_REV_D-075</v>
      </c>
      <c r="D670" s="241" t="str">
        <f t="shared" ref="D670:D685" si="39">VLOOKUP(A670,LIST_DESCRIPTIONS,2,FALSE)</f>
        <v>Bijdragen</v>
      </c>
      <c r="E670" s="233" t="e">
        <f t="shared" ref="E670:Q679" si="40">VLOOKUP($B670,rng_input,E$5,FALSE)</f>
        <v>#N/A</v>
      </c>
      <c r="F670" s="234" t="e">
        <f t="shared" si="40"/>
        <v>#N/A</v>
      </c>
      <c r="G670" s="234" t="e">
        <f t="shared" si="40"/>
        <v>#N/A</v>
      </c>
      <c r="H670" s="234" t="e">
        <f t="shared" si="40"/>
        <v>#N/A</v>
      </c>
      <c r="I670" s="234" t="e">
        <f t="shared" si="40"/>
        <v>#N/A</v>
      </c>
      <c r="J670" s="234" t="e">
        <f t="shared" si="40"/>
        <v>#N/A</v>
      </c>
      <c r="K670" s="234" t="e">
        <f t="shared" si="40"/>
        <v>#N/A</v>
      </c>
      <c r="L670" s="234" t="e">
        <f t="shared" si="40"/>
        <v>#N/A</v>
      </c>
      <c r="M670" s="234" t="e">
        <f t="shared" si="40"/>
        <v>#N/A</v>
      </c>
      <c r="N670" s="234" t="e">
        <f t="shared" si="40"/>
        <v>#N/A</v>
      </c>
      <c r="O670" s="234" t="e">
        <f t="shared" si="40"/>
        <v>#N/A</v>
      </c>
      <c r="P670" s="235" t="e">
        <f t="shared" si="40"/>
        <v>#N/A</v>
      </c>
      <c r="Q670" s="236" t="e">
        <f t="shared" si="40"/>
        <v>#N/A</v>
      </c>
    </row>
    <row r="671" spans="1:17" ht="14.4" hidden="1" x14ac:dyDescent="0.3">
      <c r="A671" s="116" t="s">
        <v>510</v>
      </c>
      <c r="B671" s="116" t="str">
        <f>Config!$C$3&amp;"_"&amp;Config!$C$2&amp;"_"&amp;Config!$A$35&amp;"_"&amp;Config!$A$40&amp;"_"&amp;A671</f>
        <v>2023_CS_FL_REV_D-120</v>
      </c>
      <c r="D671" s="241" t="str">
        <f t="shared" si="39"/>
        <v xml:space="preserve">Toelagen van de overheden  </v>
      </c>
      <c r="E671" s="260" t="e">
        <f t="shared" si="40"/>
        <v>#N/A</v>
      </c>
      <c r="F671" s="261" t="e">
        <f t="shared" si="40"/>
        <v>#N/A</v>
      </c>
      <c r="G671" s="261" t="e">
        <f t="shared" si="40"/>
        <v>#N/A</v>
      </c>
      <c r="H671" s="261" t="e">
        <f t="shared" si="40"/>
        <v>#N/A</v>
      </c>
      <c r="I671" s="261" t="e">
        <f t="shared" si="40"/>
        <v>#N/A</v>
      </c>
      <c r="J671" s="261" t="e">
        <f t="shared" si="40"/>
        <v>#N/A</v>
      </c>
      <c r="K671" s="261" t="e">
        <f t="shared" si="40"/>
        <v>#N/A</v>
      </c>
      <c r="L671" s="261" t="e">
        <f t="shared" si="40"/>
        <v>#N/A</v>
      </c>
      <c r="M671" s="261" t="e">
        <f t="shared" si="40"/>
        <v>#N/A</v>
      </c>
      <c r="N671" s="261" t="e">
        <f t="shared" si="40"/>
        <v>#N/A</v>
      </c>
      <c r="O671" s="261" t="e">
        <f t="shared" si="40"/>
        <v>#N/A</v>
      </c>
      <c r="P671" s="262" t="e">
        <f t="shared" si="40"/>
        <v>#N/A</v>
      </c>
      <c r="Q671" s="236" t="e">
        <f t="shared" si="40"/>
        <v>#N/A</v>
      </c>
    </row>
    <row r="672" spans="1:17" ht="14.4" hidden="1" x14ac:dyDescent="0.3">
      <c r="A672" s="116" t="s">
        <v>511</v>
      </c>
      <c r="B672" s="116" t="str">
        <f>Config!$C$3&amp;"_"&amp;Config!$C$2&amp;"_"&amp;Config!$A$35&amp;"_"&amp;Config!$A$40&amp;"_"&amp;A672</f>
        <v>2023_CS_FL_REV_D-121</v>
      </c>
      <c r="D672" s="237" t="str">
        <f t="shared" si="39"/>
        <v xml:space="preserve">Federale overheid </v>
      </c>
      <c r="E672" s="260" t="e">
        <f t="shared" si="40"/>
        <v>#N/A</v>
      </c>
      <c r="F672" s="261" t="e">
        <f t="shared" si="40"/>
        <v>#N/A</v>
      </c>
      <c r="G672" s="261" t="e">
        <f t="shared" si="40"/>
        <v>#N/A</v>
      </c>
      <c r="H672" s="261" t="e">
        <f t="shared" si="40"/>
        <v>#N/A</v>
      </c>
      <c r="I672" s="261" t="e">
        <f t="shared" si="40"/>
        <v>#N/A</v>
      </c>
      <c r="J672" s="261" t="e">
        <f t="shared" si="40"/>
        <v>#N/A</v>
      </c>
      <c r="K672" s="261" t="e">
        <f t="shared" si="40"/>
        <v>#N/A</v>
      </c>
      <c r="L672" s="261" t="e">
        <f t="shared" si="40"/>
        <v>#N/A</v>
      </c>
      <c r="M672" s="261" t="e">
        <f t="shared" si="40"/>
        <v>#N/A</v>
      </c>
      <c r="N672" s="261" t="e">
        <f t="shared" si="40"/>
        <v>#N/A</v>
      </c>
      <c r="O672" s="261" t="e">
        <f t="shared" si="40"/>
        <v>#N/A</v>
      </c>
      <c r="P672" s="262" t="e">
        <f t="shared" si="40"/>
        <v>#N/A</v>
      </c>
      <c r="Q672" s="236" t="e">
        <f t="shared" si="40"/>
        <v>#N/A</v>
      </c>
    </row>
    <row r="673" spans="1:17" ht="14.4" hidden="1" x14ac:dyDescent="0.3">
      <c r="A673" s="116" t="s">
        <v>512</v>
      </c>
      <c r="B673" s="116" t="str">
        <f>Config!$C$3&amp;"_"&amp;Config!$C$2&amp;"_"&amp;Config!$A$35&amp;"_"&amp;Config!$A$40&amp;"_"&amp;A673</f>
        <v>2023_CS_FL_REV_D-122</v>
      </c>
      <c r="D673" s="237" t="str">
        <f t="shared" si="39"/>
        <v xml:space="preserve">Gefedereerde entiteiten </v>
      </c>
      <c r="E673" s="260" t="e">
        <f t="shared" si="40"/>
        <v>#N/A</v>
      </c>
      <c r="F673" s="261" t="e">
        <f t="shared" si="40"/>
        <v>#N/A</v>
      </c>
      <c r="G673" s="261" t="e">
        <f t="shared" si="40"/>
        <v>#N/A</v>
      </c>
      <c r="H673" s="261" t="e">
        <f t="shared" si="40"/>
        <v>#N/A</v>
      </c>
      <c r="I673" s="261" t="e">
        <f t="shared" si="40"/>
        <v>#N/A</v>
      </c>
      <c r="J673" s="261" t="e">
        <f t="shared" si="40"/>
        <v>#N/A</v>
      </c>
      <c r="K673" s="261" t="e">
        <f t="shared" si="40"/>
        <v>#N/A</v>
      </c>
      <c r="L673" s="261" t="e">
        <f t="shared" si="40"/>
        <v>#N/A</v>
      </c>
      <c r="M673" s="261" t="e">
        <f t="shared" si="40"/>
        <v>#N/A</v>
      </c>
      <c r="N673" s="261" t="e">
        <f t="shared" si="40"/>
        <v>#N/A</v>
      </c>
      <c r="O673" s="261" t="e">
        <f t="shared" si="40"/>
        <v>#N/A</v>
      </c>
      <c r="P673" s="262" t="e">
        <f t="shared" si="40"/>
        <v>#N/A</v>
      </c>
      <c r="Q673" s="236" t="e">
        <f t="shared" si="40"/>
        <v>#N/A</v>
      </c>
    </row>
    <row r="674" spans="1:17" ht="14.4" hidden="1" x14ac:dyDescent="0.3">
      <c r="A674" s="116" t="s">
        <v>459</v>
      </c>
      <c r="B674" s="116" t="str">
        <f>Config!$C$3&amp;"_"&amp;Config!$C$2&amp;"_"&amp;Config!$A$35&amp;"_"&amp;Config!$A$40&amp;"_"&amp;A674</f>
        <v>2023_CS_FL_REV_D-077</v>
      </c>
      <c r="D674" s="241" t="str">
        <f t="shared" si="39"/>
        <v>Alternatieve financiering</v>
      </c>
      <c r="E674" s="260" t="e">
        <f t="shared" si="40"/>
        <v>#N/A</v>
      </c>
      <c r="F674" s="261" t="e">
        <f t="shared" si="40"/>
        <v>#N/A</v>
      </c>
      <c r="G674" s="261" t="e">
        <f t="shared" si="40"/>
        <v>#N/A</v>
      </c>
      <c r="H674" s="261" t="e">
        <f t="shared" si="40"/>
        <v>#N/A</v>
      </c>
      <c r="I674" s="261" t="e">
        <f t="shared" si="40"/>
        <v>#N/A</v>
      </c>
      <c r="J674" s="261" t="e">
        <f t="shared" si="40"/>
        <v>#N/A</v>
      </c>
      <c r="K674" s="261" t="e">
        <f t="shared" si="40"/>
        <v>#N/A</v>
      </c>
      <c r="L674" s="261" t="e">
        <f t="shared" si="40"/>
        <v>#N/A</v>
      </c>
      <c r="M674" s="261" t="e">
        <f t="shared" si="40"/>
        <v>#N/A</v>
      </c>
      <c r="N674" s="261" t="e">
        <f t="shared" si="40"/>
        <v>#N/A</v>
      </c>
      <c r="O674" s="261" t="e">
        <f t="shared" si="40"/>
        <v>#N/A</v>
      </c>
      <c r="P674" s="262" t="e">
        <f t="shared" si="40"/>
        <v>#N/A</v>
      </c>
      <c r="Q674" s="236" t="e">
        <f t="shared" si="40"/>
        <v>#N/A</v>
      </c>
    </row>
    <row r="675" spans="1:17" ht="14.4" hidden="1" x14ac:dyDescent="0.3">
      <c r="A675" s="116" t="s">
        <v>460</v>
      </c>
      <c r="B675" s="116" t="str">
        <f>Config!$C$3&amp;"_"&amp;Config!$C$2&amp;"_"&amp;Config!$A$35&amp;"_"&amp;Config!$A$40&amp;"_"&amp;A675</f>
        <v>2023_CS_FL_REV_D-078</v>
      </c>
      <c r="D675" s="241" t="str">
        <f t="shared" si="39"/>
        <v>Toegewezen ontvangsten</v>
      </c>
      <c r="E675" s="260" t="e">
        <f t="shared" si="40"/>
        <v>#N/A</v>
      </c>
      <c r="F675" s="261" t="e">
        <f t="shared" si="40"/>
        <v>#N/A</v>
      </c>
      <c r="G675" s="261" t="e">
        <f t="shared" si="40"/>
        <v>#N/A</v>
      </c>
      <c r="H675" s="261" t="e">
        <f t="shared" si="40"/>
        <v>#N/A</v>
      </c>
      <c r="I675" s="261" t="e">
        <f t="shared" si="40"/>
        <v>#N/A</v>
      </c>
      <c r="J675" s="261" t="e">
        <f t="shared" si="40"/>
        <v>#N/A</v>
      </c>
      <c r="K675" s="261" t="e">
        <f t="shared" si="40"/>
        <v>#N/A</v>
      </c>
      <c r="L675" s="261" t="e">
        <f t="shared" si="40"/>
        <v>#N/A</v>
      </c>
      <c r="M675" s="261" t="e">
        <f t="shared" si="40"/>
        <v>#N/A</v>
      </c>
      <c r="N675" s="261" t="e">
        <f t="shared" si="40"/>
        <v>#N/A</v>
      </c>
      <c r="O675" s="261" t="e">
        <f t="shared" si="40"/>
        <v>#N/A</v>
      </c>
      <c r="P675" s="262" t="e">
        <f t="shared" si="40"/>
        <v>#N/A</v>
      </c>
      <c r="Q675" s="236" t="e">
        <f t="shared" si="40"/>
        <v>#N/A</v>
      </c>
    </row>
    <row r="676" spans="1:17" ht="14.4" hidden="1" x14ac:dyDescent="0.3">
      <c r="A676" s="116" t="s">
        <v>450</v>
      </c>
      <c r="B676" s="116" t="str">
        <f>Config!$C$3&amp;"_"&amp;Config!$C$2&amp;"_"&amp;Config!$A$35&amp;"_"&amp;Config!$A$40&amp;"_"&amp;A676</f>
        <v>2023_CS_FL_REV_D-068</v>
      </c>
      <c r="D676" s="241" t="str">
        <f t="shared" si="39"/>
        <v>Externe overdrachten</v>
      </c>
      <c r="E676" s="260" t="e">
        <f t="shared" si="40"/>
        <v>#N/A</v>
      </c>
      <c r="F676" s="261" t="e">
        <f t="shared" si="40"/>
        <v>#N/A</v>
      </c>
      <c r="G676" s="261" t="e">
        <f t="shared" si="40"/>
        <v>#N/A</v>
      </c>
      <c r="H676" s="261" t="e">
        <f t="shared" si="40"/>
        <v>#N/A</v>
      </c>
      <c r="I676" s="261" t="e">
        <f t="shared" si="40"/>
        <v>#N/A</v>
      </c>
      <c r="J676" s="261" t="e">
        <f t="shared" si="40"/>
        <v>#N/A</v>
      </c>
      <c r="K676" s="261" t="e">
        <f t="shared" si="40"/>
        <v>#N/A</v>
      </c>
      <c r="L676" s="261" t="e">
        <f t="shared" si="40"/>
        <v>#N/A</v>
      </c>
      <c r="M676" s="261" t="e">
        <f t="shared" si="40"/>
        <v>#N/A</v>
      </c>
      <c r="N676" s="261" t="e">
        <f t="shared" si="40"/>
        <v>#N/A</v>
      </c>
      <c r="O676" s="261" t="e">
        <f t="shared" si="40"/>
        <v>#N/A</v>
      </c>
      <c r="P676" s="262" t="e">
        <f t="shared" si="40"/>
        <v>#N/A</v>
      </c>
      <c r="Q676" s="236" t="e">
        <f t="shared" si="40"/>
        <v>#N/A</v>
      </c>
    </row>
    <row r="677" spans="1:17" ht="14.4" hidden="1" x14ac:dyDescent="0.3">
      <c r="A677" s="116" t="s">
        <v>451</v>
      </c>
      <c r="B677" s="116" t="str">
        <f>Config!$C$3&amp;"_"&amp;Config!$C$2&amp;"_"&amp;Config!$A$35&amp;"_"&amp;Config!$A$40&amp;"_"&amp;A677</f>
        <v>2023_CS_FL_REV_D-069</v>
      </c>
      <c r="D677" s="237" t="str">
        <f t="shared" si="39"/>
        <v>RIZIV-Geneeskundige verzorging</v>
      </c>
      <c r="E677" s="260" t="e">
        <f t="shared" si="40"/>
        <v>#N/A</v>
      </c>
      <c r="F677" s="261" t="e">
        <f t="shared" si="40"/>
        <v>#N/A</v>
      </c>
      <c r="G677" s="261" t="e">
        <f t="shared" si="40"/>
        <v>#N/A</v>
      </c>
      <c r="H677" s="261" t="e">
        <f t="shared" si="40"/>
        <v>#N/A</v>
      </c>
      <c r="I677" s="261" t="e">
        <f t="shared" si="40"/>
        <v>#N/A</v>
      </c>
      <c r="J677" s="261" t="e">
        <f t="shared" si="40"/>
        <v>#N/A</v>
      </c>
      <c r="K677" s="261" t="e">
        <f t="shared" si="40"/>
        <v>#N/A</v>
      </c>
      <c r="L677" s="261" t="e">
        <f t="shared" si="40"/>
        <v>#N/A</v>
      </c>
      <c r="M677" s="261" t="e">
        <f t="shared" si="40"/>
        <v>#N/A</v>
      </c>
      <c r="N677" s="261" t="e">
        <f t="shared" si="40"/>
        <v>#N/A</v>
      </c>
      <c r="O677" s="261" t="e">
        <f t="shared" si="40"/>
        <v>#N/A</v>
      </c>
      <c r="P677" s="262" t="e">
        <f t="shared" si="40"/>
        <v>#N/A</v>
      </c>
      <c r="Q677" s="236" t="e">
        <f t="shared" si="40"/>
        <v>#N/A</v>
      </c>
    </row>
    <row r="678" spans="1:17" ht="14.4" hidden="1" x14ac:dyDescent="0.3">
      <c r="A678" s="116" t="s">
        <v>462</v>
      </c>
      <c r="B678" s="116" t="str">
        <f>Config!$C$3&amp;"_"&amp;Config!$C$2&amp;"_"&amp;Config!$A$35&amp;"_"&amp;Config!$A$40&amp;"_"&amp;A678</f>
        <v>2023_CS_FL_REV_D-080</v>
      </c>
      <c r="D678" s="241" t="str">
        <f t="shared" si="39"/>
        <v>Opbrengsten beleggingen</v>
      </c>
      <c r="E678" s="238" t="e">
        <f t="shared" si="40"/>
        <v>#N/A</v>
      </c>
      <c r="F678" s="239" t="e">
        <f t="shared" si="40"/>
        <v>#N/A</v>
      </c>
      <c r="G678" s="239" t="e">
        <f t="shared" si="40"/>
        <v>#N/A</v>
      </c>
      <c r="H678" s="239" t="e">
        <f t="shared" si="40"/>
        <v>#N/A</v>
      </c>
      <c r="I678" s="239" t="e">
        <f t="shared" si="40"/>
        <v>#N/A</v>
      </c>
      <c r="J678" s="239" t="e">
        <f t="shared" si="40"/>
        <v>#N/A</v>
      </c>
      <c r="K678" s="239" t="e">
        <f t="shared" si="40"/>
        <v>#N/A</v>
      </c>
      <c r="L678" s="239" t="e">
        <f t="shared" si="40"/>
        <v>#N/A</v>
      </c>
      <c r="M678" s="239" t="e">
        <f t="shared" si="40"/>
        <v>#N/A</v>
      </c>
      <c r="N678" s="239" t="e">
        <f t="shared" si="40"/>
        <v>#N/A</v>
      </c>
      <c r="O678" s="239" t="e">
        <f t="shared" si="40"/>
        <v>#N/A</v>
      </c>
      <c r="P678" s="240" t="e">
        <f t="shared" si="40"/>
        <v>#N/A</v>
      </c>
      <c r="Q678" s="236" t="e">
        <f t="shared" si="40"/>
        <v>#N/A</v>
      </c>
    </row>
    <row r="679" spans="1:17" ht="14.4" hidden="1" x14ac:dyDescent="0.3">
      <c r="A679" s="116" t="s">
        <v>403</v>
      </c>
      <c r="B679" s="116" t="str">
        <f>Config!$C$3&amp;"_"&amp;Config!$C$2&amp;"_"&amp;Config!$A$35&amp;"_"&amp;Config!$A$40&amp;"_"&amp;A679</f>
        <v>2023_CS_FL_REV_D-021</v>
      </c>
      <c r="D679" s="241" t="str">
        <f t="shared" si="39"/>
        <v>Diversen</v>
      </c>
      <c r="E679" s="238" t="e">
        <f t="shared" si="40"/>
        <v>#N/A</v>
      </c>
      <c r="F679" s="239" t="e">
        <f t="shared" si="40"/>
        <v>#N/A</v>
      </c>
      <c r="G679" s="239" t="e">
        <f t="shared" si="40"/>
        <v>#N/A</v>
      </c>
      <c r="H679" s="239" t="e">
        <f t="shared" si="40"/>
        <v>#N/A</v>
      </c>
      <c r="I679" s="239" t="e">
        <f t="shared" si="40"/>
        <v>#N/A</v>
      </c>
      <c r="J679" s="239" t="e">
        <f t="shared" si="40"/>
        <v>#N/A</v>
      </c>
      <c r="K679" s="239" t="e">
        <f t="shared" si="40"/>
        <v>#N/A</v>
      </c>
      <c r="L679" s="239" t="e">
        <f t="shared" si="40"/>
        <v>#N/A</v>
      </c>
      <c r="M679" s="239" t="e">
        <f t="shared" si="40"/>
        <v>#N/A</v>
      </c>
      <c r="N679" s="239" t="e">
        <f t="shared" si="40"/>
        <v>#N/A</v>
      </c>
      <c r="O679" s="239" t="e">
        <f t="shared" si="40"/>
        <v>#N/A</v>
      </c>
      <c r="P679" s="240" t="e">
        <f t="shared" si="40"/>
        <v>#N/A</v>
      </c>
      <c r="Q679" s="236" t="e">
        <f t="shared" si="40"/>
        <v>#N/A</v>
      </c>
    </row>
    <row r="680" spans="1:17" ht="14.4" hidden="1" x14ac:dyDescent="0.3">
      <c r="A680" s="116" t="s">
        <v>463</v>
      </c>
      <c r="B680" s="116" t="str">
        <f>Config!$C$3&amp;"_"&amp;Config!$C$2&amp;"_"&amp;Config!$A$35&amp;"_"&amp;Config!$A$40&amp;"_"&amp;A680</f>
        <v>2023_CS_FL_REV_D-081</v>
      </c>
      <c r="D680" s="243" t="str">
        <f t="shared" si="39"/>
        <v>Eigen ontvangsten</v>
      </c>
      <c r="E680" s="244" t="e">
        <f t="shared" ref="E680:Q685" si="41">VLOOKUP($B680,rng_input,E$5,FALSE)</f>
        <v>#N/A</v>
      </c>
      <c r="F680" s="245" t="e">
        <f t="shared" si="41"/>
        <v>#N/A</v>
      </c>
      <c r="G680" s="245" t="e">
        <f t="shared" si="41"/>
        <v>#N/A</v>
      </c>
      <c r="H680" s="245" t="e">
        <f t="shared" si="41"/>
        <v>#N/A</v>
      </c>
      <c r="I680" s="245" t="e">
        <f t="shared" si="41"/>
        <v>#N/A</v>
      </c>
      <c r="J680" s="245" t="e">
        <f t="shared" si="41"/>
        <v>#N/A</v>
      </c>
      <c r="K680" s="245" t="e">
        <f t="shared" si="41"/>
        <v>#N/A</v>
      </c>
      <c r="L680" s="245" t="e">
        <f t="shared" si="41"/>
        <v>#N/A</v>
      </c>
      <c r="M680" s="245" t="e">
        <f t="shared" si="41"/>
        <v>#N/A</v>
      </c>
      <c r="N680" s="245" t="e">
        <f t="shared" si="41"/>
        <v>#N/A</v>
      </c>
      <c r="O680" s="245" t="e">
        <f t="shared" si="41"/>
        <v>#N/A</v>
      </c>
      <c r="P680" s="246" t="e">
        <f t="shared" si="41"/>
        <v>#N/A</v>
      </c>
      <c r="Q680" s="247" t="e">
        <f t="shared" si="41"/>
        <v>#N/A</v>
      </c>
    </row>
    <row r="681" spans="1:17" ht="14.4" hidden="1" x14ac:dyDescent="0.3">
      <c r="A681" s="116" t="s">
        <v>472</v>
      </c>
      <c r="B681" s="116" t="str">
        <f>Config!$C$3&amp;"_"&amp;Config!$C$2&amp;"_"&amp;Config!$A$35&amp;"_"&amp;Config!$A$40&amp;"_"&amp;A681</f>
        <v>2023_CS_FL_REV_D-090</v>
      </c>
      <c r="D681" s="249" t="str">
        <f t="shared" si="39"/>
        <v>Van het RSVZ-Globaal beheer naar een tak</v>
      </c>
      <c r="E681" s="238" t="e">
        <f t="shared" si="41"/>
        <v>#N/A</v>
      </c>
      <c r="F681" s="239" t="e">
        <f t="shared" si="41"/>
        <v>#N/A</v>
      </c>
      <c r="G681" s="239" t="e">
        <f t="shared" si="41"/>
        <v>#N/A</v>
      </c>
      <c r="H681" s="239" t="e">
        <f t="shared" si="41"/>
        <v>#N/A</v>
      </c>
      <c r="I681" s="239" t="e">
        <f t="shared" si="41"/>
        <v>#N/A</v>
      </c>
      <c r="J681" s="239" t="e">
        <f t="shared" si="41"/>
        <v>#N/A</v>
      </c>
      <c r="K681" s="239" t="e">
        <f t="shared" si="41"/>
        <v>#N/A</v>
      </c>
      <c r="L681" s="239" t="e">
        <f t="shared" si="41"/>
        <v>#N/A</v>
      </c>
      <c r="M681" s="239" t="e">
        <f t="shared" si="41"/>
        <v>#N/A</v>
      </c>
      <c r="N681" s="239" t="e">
        <f t="shared" si="41"/>
        <v>#N/A</v>
      </c>
      <c r="O681" s="239" t="e">
        <f t="shared" si="41"/>
        <v>#N/A</v>
      </c>
      <c r="P681" s="240" t="e">
        <f t="shared" si="41"/>
        <v>#N/A</v>
      </c>
      <c r="Q681" s="236" t="e">
        <f t="shared" si="41"/>
        <v>#N/A</v>
      </c>
    </row>
    <row r="682" spans="1:17" ht="14.4" hidden="1" x14ac:dyDescent="0.3">
      <c r="A682" s="116" t="s">
        <v>471</v>
      </c>
      <c r="B682" s="116" t="str">
        <f>Config!$C$3&amp;"_"&amp;Config!$C$2&amp;"_"&amp;Config!$A$35&amp;"_"&amp;Config!$A$40&amp;"_"&amp;A682</f>
        <v>2023_CS_FL_REV_D-089</v>
      </c>
      <c r="D682" s="249" t="str">
        <f t="shared" si="39"/>
        <v>Van een tak naar het RSVZ-Globaal beheer</v>
      </c>
      <c r="E682" s="238" t="e">
        <f t="shared" si="41"/>
        <v>#N/A</v>
      </c>
      <c r="F682" s="239" t="e">
        <f t="shared" si="41"/>
        <v>#N/A</v>
      </c>
      <c r="G682" s="239" t="e">
        <f t="shared" si="41"/>
        <v>#N/A</v>
      </c>
      <c r="H682" s="239" t="e">
        <f t="shared" si="41"/>
        <v>#N/A</v>
      </c>
      <c r="I682" s="239" t="e">
        <f t="shared" si="41"/>
        <v>#N/A</v>
      </c>
      <c r="J682" s="239" t="e">
        <f t="shared" si="41"/>
        <v>#N/A</v>
      </c>
      <c r="K682" s="239" t="e">
        <f t="shared" si="41"/>
        <v>#N/A</v>
      </c>
      <c r="L682" s="239" t="e">
        <f t="shared" si="41"/>
        <v>#N/A</v>
      </c>
      <c r="M682" s="239" t="e">
        <f t="shared" si="41"/>
        <v>#N/A</v>
      </c>
      <c r="N682" s="239" t="e">
        <f t="shared" si="41"/>
        <v>#N/A</v>
      </c>
      <c r="O682" s="239" t="e">
        <f t="shared" si="41"/>
        <v>#N/A</v>
      </c>
      <c r="P682" s="240" t="e">
        <f t="shared" si="41"/>
        <v>#N/A</v>
      </c>
      <c r="Q682" s="236" t="e">
        <f t="shared" si="41"/>
        <v>#N/A</v>
      </c>
    </row>
    <row r="683" spans="1:17" ht="14.4" hidden="1" x14ac:dyDescent="0.3">
      <c r="A683" s="116" t="s">
        <v>456</v>
      </c>
      <c r="B683" s="116" t="str">
        <f>Config!$C$3&amp;"_"&amp;Config!$C$2&amp;"_"&amp;Config!$A$35&amp;"_"&amp;Config!$A$40&amp;"_"&amp;A683</f>
        <v>2023_CS_FL_REV_D-074</v>
      </c>
      <c r="D683" s="243" t="str">
        <f t="shared" si="39"/>
        <v>Interne overdrachten</v>
      </c>
      <c r="E683" s="244" t="e">
        <f t="shared" si="41"/>
        <v>#N/A</v>
      </c>
      <c r="F683" s="245" t="e">
        <f t="shared" si="41"/>
        <v>#N/A</v>
      </c>
      <c r="G683" s="245" t="e">
        <f t="shared" si="41"/>
        <v>#N/A</v>
      </c>
      <c r="H683" s="245" t="e">
        <f t="shared" si="41"/>
        <v>#N/A</v>
      </c>
      <c r="I683" s="245" t="e">
        <f t="shared" si="41"/>
        <v>#N/A</v>
      </c>
      <c r="J683" s="245" t="e">
        <f t="shared" si="41"/>
        <v>#N/A</v>
      </c>
      <c r="K683" s="245" t="e">
        <f t="shared" si="41"/>
        <v>#N/A</v>
      </c>
      <c r="L683" s="245" t="e">
        <f t="shared" si="41"/>
        <v>#N/A</v>
      </c>
      <c r="M683" s="245" t="e">
        <f t="shared" si="41"/>
        <v>#N/A</v>
      </c>
      <c r="N683" s="245" t="e">
        <f t="shared" si="41"/>
        <v>#N/A</v>
      </c>
      <c r="O683" s="245" t="e">
        <f t="shared" si="41"/>
        <v>#N/A</v>
      </c>
      <c r="P683" s="246" t="e">
        <f t="shared" si="41"/>
        <v>#N/A</v>
      </c>
      <c r="Q683" s="247" t="e">
        <f t="shared" si="41"/>
        <v>#N/A</v>
      </c>
    </row>
    <row r="684" spans="1:17" ht="15" hidden="1" thickBot="1" x14ac:dyDescent="0.35">
      <c r="A684" s="116" t="s">
        <v>430</v>
      </c>
      <c r="B684" s="116" t="str">
        <f>Config!$C$3&amp;"_"&amp;Config!$C$2&amp;"_"&amp;Config!$A$35&amp;"_"&amp;Config!$A$40&amp;"_"&amp;A684</f>
        <v>2023_CS_FL_REV_D-048</v>
      </c>
      <c r="D684" s="250" t="str">
        <f t="shared" si="39"/>
        <v>Algemeen totaal van de ontvangsten</v>
      </c>
      <c r="E684" s="251" t="e">
        <f t="shared" si="41"/>
        <v>#N/A</v>
      </c>
      <c r="F684" s="252" t="e">
        <f t="shared" si="41"/>
        <v>#N/A</v>
      </c>
      <c r="G684" s="252" t="e">
        <f t="shared" si="41"/>
        <v>#N/A</v>
      </c>
      <c r="H684" s="252" t="e">
        <f t="shared" si="41"/>
        <v>#N/A</v>
      </c>
      <c r="I684" s="252" t="e">
        <f t="shared" si="41"/>
        <v>#N/A</v>
      </c>
      <c r="J684" s="252" t="e">
        <f t="shared" si="41"/>
        <v>#N/A</v>
      </c>
      <c r="K684" s="252" t="e">
        <f t="shared" si="41"/>
        <v>#N/A</v>
      </c>
      <c r="L684" s="252" t="e">
        <f t="shared" si="41"/>
        <v>#N/A</v>
      </c>
      <c r="M684" s="252" t="e">
        <f t="shared" si="41"/>
        <v>#N/A</v>
      </c>
      <c r="N684" s="252" t="e">
        <f t="shared" si="41"/>
        <v>#N/A</v>
      </c>
      <c r="O684" s="252" t="e">
        <f t="shared" si="41"/>
        <v>#N/A</v>
      </c>
      <c r="P684" s="253" t="e">
        <f t="shared" si="41"/>
        <v>#N/A</v>
      </c>
      <c r="Q684" s="254" t="e">
        <f t="shared" si="41"/>
        <v>#N/A</v>
      </c>
    </row>
    <row r="685" spans="1:17" ht="15" hidden="1" thickBot="1" x14ac:dyDescent="0.35">
      <c r="A685" s="116" t="s">
        <v>432</v>
      </c>
      <c r="B685" s="116" t="str">
        <f>Config!$C$3&amp;"_"&amp;Config!$C$2&amp;"_"&amp;Config!$A$35&amp;"_"&amp;Config!$A$41&amp;"_"&amp;A685</f>
        <v>2023_CS_FL_BAL_D-050</v>
      </c>
      <c r="D685" s="263" t="str">
        <f t="shared" si="39"/>
        <v>Saldo</v>
      </c>
      <c r="E685" s="264" t="e">
        <f t="shared" si="41"/>
        <v>#N/A</v>
      </c>
      <c r="F685" s="265" t="e">
        <f t="shared" si="41"/>
        <v>#N/A</v>
      </c>
      <c r="G685" s="265" t="e">
        <f t="shared" si="41"/>
        <v>#N/A</v>
      </c>
      <c r="H685" s="265" t="e">
        <f t="shared" si="41"/>
        <v>#N/A</v>
      </c>
      <c r="I685" s="265" t="e">
        <f t="shared" si="41"/>
        <v>#N/A</v>
      </c>
      <c r="J685" s="265" t="e">
        <f t="shared" si="41"/>
        <v>#N/A</v>
      </c>
      <c r="K685" s="265" t="e">
        <f t="shared" si="41"/>
        <v>#N/A</v>
      </c>
      <c r="L685" s="265" t="e">
        <f t="shared" si="41"/>
        <v>#N/A</v>
      </c>
      <c r="M685" s="265" t="e">
        <f t="shared" si="41"/>
        <v>#N/A</v>
      </c>
      <c r="N685" s="265" t="e">
        <f t="shared" si="41"/>
        <v>#N/A</v>
      </c>
      <c r="O685" s="265" t="e">
        <f t="shared" si="41"/>
        <v>#N/A</v>
      </c>
      <c r="P685" s="266" t="e">
        <f t="shared" si="41"/>
        <v>#N/A</v>
      </c>
      <c r="Q685" s="267" t="e">
        <f t="shared" si="41"/>
        <v>#N/A</v>
      </c>
    </row>
    <row r="686" spans="1:17" ht="14.4" hidden="1" x14ac:dyDescent="0.3">
      <c r="D686" s="268"/>
      <c r="E686" s="268"/>
      <c r="F686" s="268"/>
      <c r="G686" s="268"/>
      <c r="H686" s="268"/>
      <c r="I686" s="268"/>
      <c r="J686" s="268"/>
      <c r="K686" s="268"/>
      <c r="L686" s="268"/>
      <c r="M686" s="268"/>
      <c r="N686" s="268"/>
      <c r="O686" s="268"/>
      <c r="P686" s="268"/>
      <c r="Q686" s="268"/>
    </row>
    <row r="687" spans="1:17" ht="15" hidden="1" thickBot="1" x14ac:dyDescent="0.35">
      <c r="D687" s="268"/>
      <c r="E687" s="268"/>
      <c r="F687" s="268"/>
      <c r="G687" s="268"/>
      <c r="H687" s="268"/>
      <c r="I687" s="268"/>
      <c r="J687" s="268"/>
      <c r="K687" s="268"/>
      <c r="L687" s="268"/>
      <c r="M687" s="268"/>
      <c r="N687" s="268"/>
      <c r="O687" s="268"/>
      <c r="P687" s="268"/>
      <c r="Q687" s="268"/>
    </row>
    <row r="688" spans="1:17" ht="15" hidden="1" thickBot="1" x14ac:dyDescent="0.35">
      <c r="D688" s="320" t="str">
        <f>VLOOKUP("D-091",LIST_DESCRIPTIONS,2,FALSE)</f>
        <v>RIZIV - Geneeskundige verzorging</v>
      </c>
      <c r="E688" s="321"/>
      <c r="F688" s="321"/>
      <c r="G688" s="321"/>
      <c r="H688" s="321"/>
      <c r="I688" s="321"/>
      <c r="J688" s="321"/>
      <c r="K688" s="321"/>
      <c r="L688" s="321"/>
      <c r="M688" s="321"/>
      <c r="N688" s="321"/>
      <c r="O688" s="321"/>
      <c r="P688" s="321"/>
      <c r="Q688" s="322"/>
    </row>
    <row r="689" spans="1:17" ht="13.8" hidden="1" thickBot="1" x14ac:dyDescent="0.3">
      <c r="D689" s="125" t="str">
        <f>VLOOKUP("D-003",LIST_DESCRIPTIONS,2,FALSE)</f>
        <v>Omschrijving</v>
      </c>
      <c r="E689" s="126" t="str">
        <f>VLOOKUP("D-004",LIST_DESCRIPTIONS,2,FALSE)</f>
        <v>Januari</v>
      </c>
      <c r="F689" s="127" t="str">
        <f>VLOOKUP("D-005",LIST_DESCRIPTIONS,2,FALSE)</f>
        <v>Februari</v>
      </c>
      <c r="G689" s="127" t="str">
        <f>VLOOKUP("D-006",LIST_DESCRIPTIONS,2,FALSE)</f>
        <v>Maart</v>
      </c>
      <c r="H689" s="127" t="str">
        <f>VLOOKUP("D-007",LIST_DESCRIPTIONS,2,FALSE)</f>
        <v>April</v>
      </c>
      <c r="I689" s="127" t="str">
        <f>VLOOKUP("D-008",LIST_DESCRIPTIONS,2,FALSE)</f>
        <v>Mei</v>
      </c>
      <c r="J689" s="127" t="str">
        <f>VLOOKUP("D-009",LIST_DESCRIPTIONS,2,FALSE)</f>
        <v>Juni</v>
      </c>
      <c r="K689" s="127" t="str">
        <f>VLOOKUP("D-010",LIST_DESCRIPTIONS,2,FALSE)</f>
        <v>Juli</v>
      </c>
      <c r="L689" s="127" t="str">
        <f>VLOOKUP("D-011",LIST_DESCRIPTIONS,2,FALSE)</f>
        <v>Augustus</v>
      </c>
      <c r="M689" s="127" t="str">
        <f>VLOOKUP("D-012",LIST_DESCRIPTIONS,2,FALSE)</f>
        <v>September</v>
      </c>
      <c r="N689" s="127" t="str">
        <f>VLOOKUP("D-013",LIST_DESCRIPTIONS,2,FALSE)</f>
        <v>Oktober</v>
      </c>
      <c r="O689" s="127" t="str">
        <f>VLOOKUP("D-014",LIST_DESCRIPTIONS,2,FALSE)</f>
        <v>November</v>
      </c>
      <c r="P689" s="128" t="str">
        <f>VLOOKUP("D-015",LIST_DESCRIPTIONS,2,FALSE)</f>
        <v>December</v>
      </c>
      <c r="Q689" s="129" t="str">
        <f>VLOOKUP("D-051",LIST_DESCRIPTIONS,2,FALSE)</f>
        <v>Totaal</v>
      </c>
    </row>
    <row r="690" spans="1:17" ht="14.4" hidden="1" x14ac:dyDescent="0.3">
      <c r="D690" s="130" t="str">
        <f>VLOOKUP("D-020",LIST_DESCRIPTIONS,2,FALSE)</f>
        <v>Uitgaven</v>
      </c>
      <c r="E690" s="229"/>
      <c r="F690" s="230"/>
      <c r="G690" s="230"/>
      <c r="H690" s="230"/>
      <c r="I690" s="230"/>
      <c r="J690" s="230"/>
      <c r="K690" s="230"/>
      <c r="L690" s="230"/>
      <c r="M690" s="230"/>
      <c r="N690" s="230"/>
      <c r="O690" s="230"/>
      <c r="P690" s="231"/>
      <c r="Q690" s="232"/>
    </row>
    <row r="691" spans="1:17" ht="14.4" hidden="1" x14ac:dyDescent="0.3">
      <c r="A691" s="116" t="s">
        <v>438</v>
      </c>
      <c r="B691" s="116" t="str">
        <f>Config!$C$3&amp;"_"&amp;Config!$C$2&amp;"_"&amp;Config!$A$36&amp;"_"&amp;Config!$A$39&amp;"_"&amp;A691</f>
        <v>2023_CS_HC_EXP_D-056</v>
      </c>
      <c r="D691" s="241" t="str">
        <f t="shared" ref="D691:D703" si="42">VLOOKUP(A691,LIST_DESCRIPTIONS,2,FALSE)</f>
        <v>Prestaties</v>
      </c>
      <c r="E691" s="233" t="e">
        <f t="shared" ref="E691:Q703" si="43">VLOOKUP($B691,rng_input,E$5,FALSE)</f>
        <v>#N/A</v>
      </c>
      <c r="F691" s="234" t="e">
        <f t="shared" si="43"/>
        <v>#N/A</v>
      </c>
      <c r="G691" s="234" t="e">
        <f t="shared" si="43"/>
        <v>#N/A</v>
      </c>
      <c r="H691" s="234" t="e">
        <f t="shared" si="43"/>
        <v>#N/A</v>
      </c>
      <c r="I691" s="234" t="e">
        <f t="shared" si="43"/>
        <v>#N/A</v>
      </c>
      <c r="J691" s="234" t="e">
        <f t="shared" si="43"/>
        <v>#N/A</v>
      </c>
      <c r="K691" s="234" t="e">
        <f t="shared" si="43"/>
        <v>#N/A</v>
      </c>
      <c r="L691" s="234" t="e">
        <f t="shared" si="43"/>
        <v>#N/A</v>
      </c>
      <c r="M691" s="234" t="e">
        <f t="shared" si="43"/>
        <v>#N/A</v>
      </c>
      <c r="N691" s="234" t="e">
        <f t="shared" si="43"/>
        <v>#N/A</v>
      </c>
      <c r="O691" s="234" t="e">
        <f t="shared" si="43"/>
        <v>#N/A</v>
      </c>
      <c r="P691" s="235" t="e">
        <f t="shared" si="43"/>
        <v>#N/A</v>
      </c>
      <c r="Q691" s="236" t="e">
        <f t="shared" si="43"/>
        <v>#N/A</v>
      </c>
    </row>
    <row r="692" spans="1:17" ht="14.4" hidden="1" x14ac:dyDescent="0.3">
      <c r="A692" s="116" t="s">
        <v>474</v>
      </c>
      <c r="B692" s="116" t="str">
        <f>Config!$C$3&amp;"_"&amp;Config!$C$2&amp;"_"&amp;Config!$A$36&amp;"_"&amp;Config!$A$39&amp;"_"&amp;A692</f>
        <v>2023_CS_HC_EXP_D-092</v>
      </c>
      <c r="D692" s="237" t="str">
        <f t="shared" si="42"/>
        <v>Ten laste van de VI</v>
      </c>
      <c r="E692" s="238" t="e">
        <f t="shared" si="43"/>
        <v>#N/A</v>
      </c>
      <c r="F692" s="239" t="e">
        <f t="shared" si="43"/>
        <v>#N/A</v>
      </c>
      <c r="G692" s="239" t="e">
        <f t="shared" si="43"/>
        <v>#N/A</v>
      </c>
      <c r="H692" s="239" t="e">
        <f t="shared" si="43"/>
        <v>#N/A</v>
      </c>
      <c r="I692" s="239" t="e">
        <f t="shared" si="43"/>
        <v>#N/A</v>
      </c>
      <c r="J692" s="239" t="e">
        <f t="shared" si="43"/>
        <v>#N/A</v>
      </c>
      <c r="K692" s="239" t="e">
        <f t="shared" si="43"/>
        <v>#N/A</v>
      </c>
      <c r="L692" s="239" t="e">
        <f t="shared" si="43"/>
        <v>#N/A</v>
      </c>
      <c r="M692" s="239" t="e">
        <f t="shared" si="43"/>
        <v>#N/A</v>
      </c>
      <c r="N692" s="239" t="e">
        <f t="shared" si="43"/>
        <v>#N/A</v>
      </c>
      <c r="O692" s="239" t="e">
        <f t="shared" si="43"/>
        <v>#N/A</v>
      </c>
      <c r="P692" s="240" t="e">
        <f t="shared" si="43"/>
        <v>#N/A</v>
      </c>
      <c r="Q692" s="236" t="e">
        <f t="shared" si="43"/>
        <v>#N/A</v>
      </c>
    </row>
    <row r="693" spans="1:17" ht="14.4" hidden="1" x14ac:dyDescent="0.3">
      <c r="A693" s="116" t="s">
        <v>475</v>
      </c>
      <c r="B693" s="116" t="str">
        <f>Config!$C$3&amp;"_"&amp;Config!$C$2&amp;"_"&amp;Config!$A$36&amp;"_"&amp;Config!$A$39&amp;"_"&amp;A693</f>
        <v>2023_CS_HC_EXP_D-093</v>
      </c>
      <c r="D693" s="237" t="str">
        <f t="shared" si="42"/>
        <v>Ten laste van het RIZIV</v>
      </c>
      <c r="E693" s="238" t="e">
        <f t="shared" si="43"/>
        <v>#N/A</v>
      </c>
      <c r="F693" s="239" t="e">
        <f t="shared" si="43"/>
        <v>#N/A</v>
      </c>
      <c r="G693" s="239" t="e">
        <f t="shared" si="43"/>
        <v>#N/A</v>
      </c>
      <c r="H693" s="239" t="e">
        <f t="shared" si="43"/>
        <v>#N/A</v>
      </c>
      <c r="I693" s="239" t="e">
        <f t="shared" si="43"/>
        <v>#N/A</v>
      </c>
      <c r="J693" s="239" t="e">
        <f t="shared" si="43"/>
        <v>#N/A</v>
      </c>
      <c r="K693" s="239" t="e">
        <f t="shared" si="43"/>
        <v>#N/A</v>
      </c>
      <c r="L693" s="239" t="e">
        <f t="shared" si="43"/>
        <v>#N/A</v>
      </c>
      <c r="M693" s="239" t="e">
        <f t="shared" si="43"/>
        <v>#N/A</v>
      </c>
      <c r="N693" s="239" t="e">
        <f t="shared" si="43"/>
        <v>#N/A</v>
      </c>
      <c r="O693" s="239" t="e">
        <f t="shared" si="43"/>
        <v>#N/A</v>
      </c>
      <c r="P693" s="240" t="e">
        <f t="shared" si="43"/>
        <v>#N/A</v>
      </c>
      <c r="Q693" s="236" t="e">
        <f t="shared" si="43"/>
        <v>#N/A</v>
      </c>
    </row>
    <row r="694" spans="1:17" ht="14.4" hidden="1" x14ac:dyDescent="0.3">
      <c r="A694" s="116" t="s">
        <v>448</v>
      </c>
      <c r="B694" s="116" t="str">
        <f>Config!$C$3&amp;"_"&amp;Config!$C$2&amp;"_"&amp;Config!$A$36&amp;"_"&amp;Config!$A$39&amp;"_"&amp;A694</f>
        <v>2023_CS_HC_EXP_D-066</v>
      </c>
      <c r="D694" s="241" t="str">
        <f t="shared" si="42"/>
        <v>Betalingskosten</v>
      </c>
      <c r="E694" s="238" t="e">
        <f t="shared" si="43"/>
        <v>#N/A</v>
      </c>
      <c r="F694" s="239" t="e">
        <f t="shared" si="43"/>
        <v>#N/A</v>
      </c>
      <c r="G694" s="239" t="e">
        <f t="shared" si="43"/>
        <v>#N/A</v>
      </c>
      <c r="H694" s="239" t="e">
        <f t="shared" si="43"/>
        <v>#N/A</v>
      </c>
      <c r="I694" s="239" t="e">
        <f t="shared" si="43"/>
        <v>#N/A</v>
      </c>
      <c r="J694" s="239" t="e">
        <f t="shared" si="43"/>
        <v>#N/A</v>
      </c>
      <c r="K694" s="239" t="e">
        <f t="shared" si="43"/>
        <v>#N/A</v>
      </c>
      <c r="L694" s="239" t="e">
        <f t="shared" si="43"/>
        <v>#N/A</v>
      </c>
      <c r="M694" s="239" t="e">
        <f t="shared" si="43"/>
        <v>#N/A</v>
      </c>
      <c r="N694" s="239" t="e">
        <f t="shared" si="43"/>
        <v>#N/A</v>
      </c>
      <c r="O694" s="239" t="e">
        <f t="shared" si="43"/>
        <v>#N/A</v>
      </c>
      <c r="P694" s="240" t="e">
        <f t="shared" si="43"/>
        <v>#N/A</v>
      </c>
      <c r="Q694" s="236" t="e">
        <f t="shared" si="43"/>
        <v>#N/A</v>
      </c>
    </row>
    <row r="695" spans="1:17" ht="14.4" hidden="1" x14ac:dyDescent="0.3">
      <c r="A695" s="116" t="s">
        <v>449</v>
      </c>
      <c r="B695" s="116" t="str">
        <f>Config!$C$3&amp;"_"&amp;Config!$C$2&amp;"_"&amp;Config!$A$36&amp;"_"&amp;Config!$A$39&amp;"_"&amp;A695</f>
        <v>2023_CS_HC_EXP_D-067</v>
      </c>
      <c r="D695" s="241" t="str">
        <f t="shared" si="42"/>
        <v>Beheerskosten</v>
      </c>
      <c r="E695" s="238" t="e">
        <f t="shared" si="43"/>
        <v>#N/A</v>
      </c>
      <c r="F695" s="239" t="e">
        <f t="shared" si="43"/>
        <v>#N/A</v>
      </c>
      <c r="G695" s="239" t="e">
        <f t="shared" si="43"/>
        <v>#N/A</v>
      </c>
      <c r="H695" s="239" t="e">
        <f t="shared" si="43"/>
        <v>#N/A</v>
      </c>
      <c r="I695" s="239" t="e">
        <f t="shared" si="43"/>
        <v>#N/A</v>
      </c>
      <c r="J695" s="239" t="e">
        <f t="shared" si="43"/>
        <v>#N/A</v>
      </c>
      <c r="K695" s="239" t="e">
        <f t="shared" si="43"/>
        <v>#N/A</v>
      </c>
      <c r="L695" s="239" t="e">
        <f t="shared" si="43"/>
        <v>#N/A</v>
      </c>
      <c r="M695" s="239" t="e">
        <f t="shared" si="43"/>
        <v>#N/A</v>
      </c>
      <c r="N695" s="239" t="e">
        <f t="shared" si="43"/>
        <v>#N/A</v>
      </c>
      <c r="O695" s="239" t="e">
        <f t="shared" si="43"/>
        <v>#N/A</v>
      </c>
      <c r="P695" s="240" t="e">
        <f t="shared" si="43"/>
        <v>#N/A</v>
      </c>
      <c r="Q695" s="236" t="e">
        <f t="shared" si="43"/>
        <v>#N/A</v>
      </c>
    </row>
    <row r="696" spans="1:17" ht="14.4" hidden="1" x14ac:dyDescent="0.3">
      <c r="A696" s="116" t="s">
        <v>450</v>
      </c>
      <c r="B696" s="116" t="str">
        <f>Config!$C$3&amp;"_"&amp;Config!$C$2&amp;"_"&amp;Config!$A$36&amp;"_"&amp;Config!$A$39&amp;"_"&amp;A696</f>
        <v>2023_CS_HC_EXP_D-068</v>
      </c>
      <c r="D696" s="241" t="str">
        <f t="shared" si="42"/>
        <v>Externe overdrachten</v>
      </c>
      <c r="E696" s="238" t="e">
        <f t="shared" si="43"/>
        <v>#N/A</v>
      </c>
      <c r="F696" s="239" t="e">
        <f t="shared" si="43"/>
        <v>#N/A</v>
      </c>
      <c r="G696" s="239" t="e">
        <f t="shared" si="43"/>
        <v>#N/A</v>
      </c>
      <c r="H696" s="239" t="e">
        <f t="shared" si="43"/>
        <v>#N/A</v>
      </c>
      <c r="I696" s="239" t="e">
        <f t="shared" si="43"/>
        <v>#N/A</v>
      </c>
      <c r="J696" s="239" t="e">
        <f t="shared" si="43"/>
        <v>#N/A</v>
      </c>
      <c r="K696" s="239" t="e">
        <f t="shared" si="43"/>
        <v>#N/A</v>
      </c>
      <c r="L696" s="239" t="e">
        <f t="shared" si="43"/>
        <v>#N/A</v>
      </c>
      <c r="M696" s="239" t="e">
        <f t="shared" si="43"/>
        <v>#N/A</v>
      </c>
      <c r="N696" s="239" t="e">
        <f t="shared" si="43"/>
        <v>#N/A</v>
      </c>
      <c r="O696" s="239" t="e">
        <f t="shared" si="43"/>
        <v>#N/A</v>
      </c>
      <c r="P696" s="240" t="e">
        <f t="shared" si="43"/>
        <v>#N/A</v>
      </c>
      <c r="Q696" s="236" t="e">
        <f t="shared" si="43"/>
        <v>#N/A</v>
      </c>
    </row>
    <row r="697" spans="1:17" ht="14.4" hidden="1" x14ac:dyDescent="0.3">
      <c r="A697" s="116" t="s">
        <v>406</v>
      </c>
      <c r="B697" s="116" t="str">
        <f>Config!$C$3&amp;"_"&amp;Config!$C$2&amp;"_"&amp;Config!$A$36&amp;"_"&amp;Config!$A$39&amp;"_"&amp;A697</f>
        <v>2023_CS_HC_EXP_D-024</v>
      </c>
      <c r="D697" s="242" t="str">
        <f t="shared" si="42"/>
        <v>Interestlasten</v>
      </c>
      <c r="E697" s="238" t="e">
        <f t="shared" si="43"/>
        <v>#N/A</v>
      </c>
      <c r="F697" s="239" t="e">
        <f t="shared" si="43"/>
        <v>#N/A</v>
      </c>
      <c r="G697" s="239" t="e">
        <f t="shared" si="43"/>
        <v>#N/A</v>
      </c>
      <c r="H697" s="239" t="e">
        <f t="shared" si="43"/>
        <v>#N/A</v>
      </c>
      <c r="I697" s="239" t="e">
        <f t="shared" si="43"/>
        <v>#N/A</v>
      </c>
      <c r="J697" s="239" t="e">
        <f t="shared" si="43"/>
        <v>#N/A</v>
      </c>
      <c r="K697" s="239" t="e">
        <f t="shared" si="43"/>
        <v>#N/A</v>
      </c>
      <c r="L697" s="239" t="e">
        <f t="shared" si="43"/>
        <v>#N/A</v>
      </c>
      <c r="M697" s="239" t="e">
        <f t="shared" si="43"/>
        <v>#N/A</v>
      </c>
      <c r="N697" s="239" t="e">
        <f t="shared" si="43"/>
        <v>#N/A</v>
      </c>
      <c r="O697" s="239" t="e">
        <f t="shared" si="43"/>
        <v>#N/A</v>
      </c>
      <c r="P697" s="240" t="e">
        <f t="shared" si="43"/>
        <v>#N/A</v>
      </c>
      <c r="Q697" s="236" t="e">
        <f t="shared" si="43"/>
        <v>#N/A</v>
      </c>
    </row>
    <row r="698" spans="1:17" ht="14.4" hidden="1" x14ac:dyDescent="0.3">
      <c r="A698" s="116" t="s">
        <v>403</v>
      </c>
      <c r="B698" s="116" t="str">
        <f>Config!$C$3&amp;"_"&amp;Config!$C$2&amp;"_"&amp;Config!$A$36&amp;"_"&amp;Config!$A$39&amp;"_"&amp;A698</f>
        <v>2023_CS_HC_EXP_D-021</v>
      </c>
      <c r="D698" s="241" t="str">
        <f t="shared" si="42"/>
        <v>Diversen</v>
      </c>
      <c r="E698" s="238" t="e">
        <f t="shared" si="43"/>
        <v>#N/A</v>
      </c>
      <c r="F698" s="239" t="e">
        <f t="shared" si="43"/>
        <v>#N/A</v>
      </c>
      <c r="G698" s="239" t="e">
        <f t="shared" si="43"/>
        <v>#N/A</v>
      </c>
      <c r="H698" s="239" t="e">
        <f t="shared" si="43"/>
        <v>#N/A</v>
      </c>
      <c r="I698" s="239" t="e">
        <f t="shared" si="43"/>
        <v>#N/A</v>
      </c>
      <c r="J698" s="239" t="e">
        <f t="shared" si="43"/>
        <v>#N/A</v>
      </c>
      <c r="K698" s="239" t="e">
        <f t="shared" si="43"/>
        <v>#N/A</v>
      </c>
      <c r="L698" s="239" t="e">
        <f t="shared" si="43"/>
        <v>#N/A</v>
      </c>
      <c r="M698" s="239" t="e">
        <f t="shared" si="43"/>
        <v>#N/A</v>
      </c>
      <c r="N698" s="239" t="e">
        <f t="shared" si="43"/>
        <v>#N/A</v>
      </c>
      <c r="O698" s="239" t="e">
        <f t="shared" si="43"/>
        <v>#N/A</v>
      </c>
      <c r="P698" s="240" t="e">
        <f t="shared" si="43"/>
        <v>#N/A</v>
      </c>
      <c r="Q698" s="236" t="e">
        <f t="shared" si="43"/>
        <v>#N/A</v>
      </c>
    </row>
    <row r="699" spans="1:17" ht="14.4" hidden="1" x14ac:dyDescent="0.3">
      <c r="A699" s="116" t="s">
        <v>453</v>
      </c>
      <c r="B699" s="116" t="str">
        <f>Config!$C$3&amp;"_"&amp;Config!$C$2&amp;"_"&amp;Config!$A$36&amp;"_"&amp;Config!$A$39&amp;"_"&amp;A699</f>
        <v>2023_CS_HC_EXP_D-071</v>
      </c>
      <c r="D699" s="243" t="str">
        <f t="shared" si="42"/>
        <v>Eigen uitgaven</v>
      </c>
      <c r="E699" s="244" t="e">
        <f t="shared" si="43"/>
        <v>#N/A</v>
      </c>
      <c r="F699" s="245" t="e">
        <f t="shared" si="43"/>
        <v>#N/A</v>
      </c>
      <c r="G699" s="245" t="e">
        <f t="shared" si="43"/>
        <v>#N/A</v>
      </c>
      <c r="H699" s="245" t="e">
        <f t="shared" si="43"/>
        <v>#N/A</v>
      </c>
      <c r="I699" s="245" t="e">
        <f t="shared" si="43"/>
        <v>#N/A</v>
      </c>
      <c r="J699" s="245" t="e">
        <f t="shared" si="43"/>
        <v>#N/A</v>
      </c>
      <c r="K699" s="245" t="e">
        <f t="shared" si="43"/>
        <v>#N/A</v>
      </c>
      <c r="L699" s="245" t="e">
        <f t="shared" si="43"/>
        <v>#N/A</v>
      </c>
      <c r="M699" s="245" t="e">
        <f t="shared" si="43"/>
        <v>#N/A</v>
      </c>
      <c r="N699" s="245" t="e">
        <f t="shared" si="43"/>
        <v>#N/A</v>
      </c>
      <c r="O699" s="245" t="e">
        <f t="shared" si="43"/>
        <v>#N/A</v>
      </c>
      <c r="P699" s="246" t="e">
        <f t="shared" si="43"/>
        <v>#N/A</v>
      </c>
      <c r="Q699" s="247" t="e">
        <f t="shared" si="43"/>
        <v>#N/A</v>
      </c>
    </row>
    <row r="700" spans="1:17" ht="14.4" hidden="1" x14ac:dyDescent="0.3">
      <c r="A700" s="116" t="s">
        <v>476</v>
      </c>
      <c r="B700" s="116" t="str">
        <f>Config!$C$3&amp;"_"&amp;Config!$C$2&amp;"_"&amp;Config!$A$36&amp;"_"&amp;Config!$A$39&amp;"_"&amp;A700</f>
        <v>2023_CS_HC_EXP_D-094</v>
      </c>
      <c r="D700" s="248" t="str">
        <f t="shared" si="42"/>
        <v>RSZ - Globaal beheer</v>
      </c>
      <c r="E700" s="238" t="e">
        <f t="shared" si="43"/>
        <v>#N/A</v>
      </c>
      <c r="F700" s="239" t="e">
        <f t="shared" si="43"/>
        <v>#N/A</v>
      </c>
      <c r="G700" s="239" t="e">
        <f t="shared" si="43"/>
        <v>#N/A</v>
      </c>
      <c r="H700" s="239" t="e">
        <f t="shared" si="43"/>
        <v>#N/A</v>
      </c>
      <c r="I700" s="239" t="e">
        <f t="shared" si="43"/>
        <v>#N/A</v>
      </c>
      <c r="J700" s="239" t="e">
        <f t="shared" si="43"/>
        <v>#N/A</v>
      </c>
      <c r="K700" s="239" t="e">
        <f t="shared" si="43"/>
        <v>#N/A</v>
      </c>
      <c r="L700" s="239" t="e">
        <f t="shared" si="43"/>
        <v>#N/A</v>
      </c>
      <c r="M700" s="239" t="e">
        <f t="shared" si="43"/>
        <v>#N/A</v>
      </c>
      <c r="N700" s="239" t="e">
        <f t="shared" si="43"/>
        <v>#N/A</v>
      </c>
      <c r="O700" s="239" t="e">
        <f t="shared" si="43"/>
        <v>#N/A</v>
      </c>
      <c r="P700" s="240" t="e">
        <f t="shared" si="43"/>
        <v>#N/A</v>
      </c>
      <c r="Q700" s="236" t="e">
        <f t="shared" si="43"/>
        <v>#N/A</v>
      </c>
    </row>
    <row r="701" spans="1:17" ht="14.4" hidden="1" x14ac:dyDescent="0.3">
      <c r="A701" s="116" t="s">
        <v>477</v>
      </c>
      <c r="B701" s="116" t="str">
        <f>Config!$C$3&amp;"_"&amp;Config!$C$2&amp;"_"&amp;Config!$A$36&amp;"_"&amp;Config!$A$39&amp;"_"&amp;A701</f>
        <v>2023_CS_HC_EXP_D-095</v>
      </c>
      <c r="D701" s="249" t="str">
        <f t="shared" si="42"/>
        <v>RSVZ - Globaal beheer</v>
      </c>
      <c r="E701" s="238" t="e">
        <f t="shared" si="43"/>
        <v>#N/A</v>
      </c>
      <c r="F701" s="239" t="e">
        <f t="shared" si="43"/>
        <v>#N/A</v>
      </c>
      <c r="G701" s="239" t="e">
        <f t="shared" si="43"/>
        <v>#N/A</v>
      </c>
      <c r="H701" s="239" t="e">
        <f t="shared" si="43"/>
        <v>#N/A</v>
      </c>
      <c r="I701" s="239" t="e">
        <f t="shared" si="43"/>
        <v>#N/A</v>
      </c>
      <c r="J701" s="239" t="e">
        <f t="shared" si="43"/>
        <v>#N/A</v>
      </c>
      <c r="K701" s="239" t="e">
        <f t="shared" si="43"/>
        <v>#N/A</v>
      </c>
      <c r="L701" s="239" t="e">
        <f t="shared" si="43"/>
        <v>#N/A</v>
      </c>
      <c r="M701" s="239" t="e">
        <f t="shared" si="43"/>
        <v>#N/A</v>
      </c>
      <c r="N701" s="239" t="e">
        <f t="shared" si="43"/>
        <v>#N/A</v>
      </c>
      <c r="O701" s="239" t="e">
        <f t="shared" si="43"/>
        <v>#N/A</v>
      </c>
      <c r="P701" s="240" t="e">
        <f t="shared" si="43"/>
        <v>#N/A</v>
      </c>
      <c r="Q701" s="236" t="e">
        <f t="shared" si="43"/>
        <v>#N/A</v>
      </c>
    </row>
    <row r="702" spans="1:17" ht="14.4" hidden="1" x14ac:dyDescent="0.3">
      <c r="A702" s="116" t="s">
        <v>478</v>
      </c>
      <c r="B702" s="116" t="str">
        <f>Config!$C$3&amp;"_"&amp;Config!$C$2&amp;"_"&amp;Config!$A$36&amp;"_"&amp;Config!$A$39&amp;"_"&amp;A702</f>
        <v>2023_CS_HC_EXP_D-096</v>
      </c>
      <c r="D702" s="243" t="str">
        <f t="shared" si="42"/>
        <v>Overdrachten globaal beheer</v>
      </c>
      <c r="E702" s="244" t="e">
        <f t="shared" si="43"/>
        <v>#N/A</v>
      </c>
      <c r="F702" s="245" t="e">
        <f t="shared" si="43"/>
        <v>#N/A</v>
      </c>
      <c r="G702" s="245" t="e">
        <f t="shared" si="43"/>
        <v>#N/A</v>
      </c>
      <c r="H702" s="245" t="e">
        <f t="shared" si="43"/>
        <v>#N/A</v>
      </c>
      <c r="I702" s="245" t="e">
        <f t="shared" si="43"/>
        <v>#N/A</v>
      </c>
      <c r="J702" s="245" t="e">
        <f t="shared" si="43"/>
        <v>#N/A</v>
      </c>
      <c r="K702" s="245" t="e">
        <f t="shared" si="43"/>
        <v>#N/A</v>
      </c>
      <c r="L702" s="245" t="e">
        <f t="shared" si="43"/>
        <v>#N/A</v>
      </c>
      <c r="M702" s="245" t="e">
        <f t="shared" si="43"/>
        <v>#N/A</v>
      </c>
      <c r="N702" s="245" t="e">
        <f t="shared" si="43"/>
        <v>#N/A</v>
      </c>
      <c r="O702" s="245" t="e">
        <f t="shared" si="43"/>
        <v>#N/A</v>
      </c>
      <c r="P702" s="246" t="e">
        <f t="shared" si="43"/>
        <v>#N/A</v>
      </c>
      <c r="Q702" s="247" t="e">
        <f t="shared" si="43"/>
        <v>#N/A</v>
      </c>
    </row>
    <row r="703" spans="1:17" ht="15" hidden="1" thickBot="1" x14ac:dyDescent="0.35">
      <c r="A703" s="116" t="s">
        <v>418</v>
      </c>
      <c r="B703" s="116" t="str">
        <f>Config!$C$3&amp;"_"&amp;Config!$C$2&amp;"_"&amp;Config!$A$36&amp;"_"&amp;Config!$A$39&amp;"_"&amp;A703</f>
        <v>2023_CS_HC_EXP_D-036</v>
      </c>
      <c r="D703" s="250" t="str">
        <f t="shared" si="42"/>
        <v>Algemeen totaal van de uitgaven</v>
      </c>
      <c r="E703" s="251" t="e">
        <f t="shared" si="43"/>
        <v>#N/A</v>
      </c>
      <c r="F703" s="252" t="e">
        <f t="shared" si="43"/>
        <v>#N/A</v>
      </c>
      <c r="G703" s="252" t="e">
        <f t="shared" si="43"/>
        <v>#N/A</v>
      </c>
      <c r="H703" s="252" t="e">
        <f t="shared" si="43"/>
        <v>#N/A</v>
      </c>
      <c r="I703" s="252" t="e">
        <f t="shared" si="43"/>
        <v>#N/A</v>
      </c>
      <c r="J703" s="252" t="e">
        <f t="shared" si="43"/>
        <v>#N/A</v>
      </c>
      <c r="K703" s="252" t="e">
        <f t="shared" si="43"/>
        <v>#N/A</v>
      </c>
      <c r="L703" s="252" t="e">
        <f t="shared" si="43"/>
        <v>#N/A</v>
      </c>
      <c r="M703" s="252" t="e">
        <f t="shared" si="43"/>
        <v>#N/A</v>
      </c>
      <c r="N703" s="252" t="e">
        <f t="shared" si="43"/>
        <v>#N/A</v>
      </c>
      <c r="O703" s="252" t="e">
        <f t="shared" si="43"/>
        <v>#N/A</v>
      </c>
      <c r="P703" s="253" t="e">
        <f t="shared" si="43"/>
        <v>#N/A</v>
      </c>
      <c r="Q703" s="254" t="e">
        <f t="shared" si="43"/>
        <v>#N/A</v>
      </c>
    </row>
    <row r="704" spans="1:17" ht="14.4" hidden="1" x14ac:dyDescent="0.3">
      <c r="D704" s="130" t="str">
        <f>VLOOKUP("D-037",LIST_DESCRIPTIONS,2,FALSE)</f>
        <v>Ontvangsten</v>
      </c>
      <c r="E704" s="256"/>
      <c r="F704" s="257"/>
      <c r="G704" s="257"/>
      <c r="H704" s="257"/>
      <c r="I704" s="257"/>
      <c r="J704" s="257"/>
      <c r="K704" s="257"/>
      <c r="L704" s="257"/>
      <c r="M704" s="257"/>
      <c r="N704" s="257"/>
      <c r="O704" s="257"/>
      <c r="P704" s="258"/>
      <c r="Q704" s="259"/>
    </row>
    <row r="705" spans="1:17" ht="14.4" hidden="1" x14ac:dyDescent="0.3">
      <c r="A705" s="116" t="s">
        <v>457</v>
      </c>
      <c r="B705" s="116" t="str">
        <f>Config!$C$3&amp;"_"&amp;Config!$C$2&amp;"_"&amp;Config!$A$36&amp;"_"&amp;Config!$A$40&amp;"_"&amp;A705</f>
        <v>2023_CS_HC_REV_D-075</v>
      </c>
      <c r="D705" s="241" t="str">
        <f t="shared" ref="D705:D717" si="44">VLOOKUP(A705,LIST_DESCRIPTIONS,2,FALSE)</f>
        <v>Bijdragen</v>
      </c>
      <c r="E705" s="233" t="e">
        <f t="shared" ref="E705:Q714" si="45">VLOOKUP($B705,rng_input,E$5,FALSE)</f>
        <v>#N/A</v>
      </c>
      <c r="F705" s="234" t="e">
        <f t="shared" si="45"/>
        <v>#N/A</v>
      </c>
      <c r="G705" s="234" t="e">
        <f t="shared" si="45"/>
        <v>#N/A</v>
      </c>
      <c r="H705" s="234" t="e">
        <f t="shared" si="45"/>
        <v>#N/A</v>
      </c>
      <c r="I705" s="234" t="e">
        <f t="shared" si="45"/>
        <v>#N/A</v>
      </c>
      <c r="J705" s="234" t="e">
        <f t="shared" si="45"/>
        <v>#N/A</v>
      </c>
      <c r="K705" s="234" t="e">
        <f t="shared" si="45"/>
        <v>#N/A</v>
      </c>
      <c r="L705" s="234" t="e">
        <f t="shared" si="45"/>
        <v>#N/A</v>
      </c>
      <c r="M705" s="234" t="e">
        <f t="shared" si="45"/>
        <v>#N/A</v>
      </c>
      <c r="N705" s="234" t="e">
        <f t="shared" si="45"/>
        <v>#N/A</v>
      </c>
      <c r="O705" s="234" t="e">
        <f t="shared" si="45"/>
        <v>#N/A</v>
      </c>
      <c r="P705" s="235" t="e">
        <f t="shared" si="45"/>
        <v>#N/A</v>
      </c>
      <c r="Q705" s="236" t="e">
        <f t="shared" si="45"/>
        <v>#N/A</v>
      </c>
    </row>
    <row r="706" spans="1:17" ht="14.4" hidden="1" x14ac:dyDescent="0.3">
      <c r="A706" s="116" t="s">
        <v>510</v>
      </c>
      <c r="B706" s="116" t="str">
        <f>Config!$C$3&amp;"_"&amp;Config!$C$2&amp;"_"&amp;Config!$A$36&amp;"_"&amp;Config!$A$40&amp;"_"&amp;A706</f>
        <v>2023_CS_HC_REV_D-120</v>
      </c>
      <c r="D706" s="241" t="str">
        <f t="shared" si="44"/>
        <v xml:space="preserve">Toelagen van de overheden  </v>
      </c>
      <c r="E706" s="260" t="e">
        <f t="shared" si="45"/>
        <v>#N/A</v>
      </c>
      <c r="F706" s="261" t="e">
        <f t="shared" si="45"/>
        <v>#N/A</v>
      </c>
      <c r="G706" s="261" t="e">
        <f t="shared" si="45"/>
        <v>#N/A</v>
      </c>
      <c r="H706" s="261" t="e">
        <f t="shared" si="45"/>
        <v>#N/A</v>
      </c>
      <c r="I706" s="261" t="e">
        <f t="shared" si="45"/>
        <v>#N/A</v>
      </c>
      <c r="J706" s="261" t="e">
        <f t="shared" si="45"/>
        <v>#N/A</v>
      </c>
      <c r="K706" s="261" t="e">
        <f t="shared" si="45"/>
        <v>#N/A</v>
      </c>
      <c r="L706" s="261" t="e">
        <f t="shared" si="45"/>
        <v>#N/A</v>
      </c>
      <c r="M706" s="261" t="e">
        <f t="shared" si="45"/>
        <v>#N/A</v>
      </c>
      <c r="N706" s="261" t="e">
        <f t="shared" si="45"/>
        <v>#N/A</v>
      </c>
      <c r="O706" s="261" t="e">
        <f t="shared" si="45"/>
        <v>#N/A</v>
      </c>
      <c r="P706" s="262" t="e">
        <f t="shared" si="45"/>
        <v>#N/A</v>
      </c>
      <c r="Q706" s="236" t="e">
        <f t="shared" si="45"/>
        <v>#N/A</v>
      </c>
    </row>
    <row r="707" spans="1:17" ht="14.4" hidden="1" x14ac:dyDescent="0.3">
      <c r="A707" s="116" t="s">
        <v>511</v>
      </c>
      <c r="B707" s="116" t="str">
        <f>Config!$C$3&amp;"_"&amp;Config!$C$2&amp;"_"&amp;Config!$A$36&amp;"_"&amp;Config!$A$40&amp;"_"&amp;A707</f>
        <v>2023_CS_HC_REV_D-121</v>
      </c>
      <c r="D707" s="237" t="str">
        <f t="shared" si="44"/>
        <v xml:space="preserve">Federale overheid </v>
      </c>
      <c r="E707" s="260" t="e">
        <f t="shared" si="45"/>
        <v>#N/A</v>
      </c>
      <c r="F707" s="261" t="e">
        <f t="shared" si="45"/>
        <v>#N/A</v>
      </c>
      <c r="G707" s="261" t="e">
        <f t="shared" si="45"/>
        <v>#N/A</v>
      </c>
      <c r="H707" s="261" t="e">
        <f t="shared" si="45"/>
        <v>#N/A</v>
      </c>
      <c r="I707" s="261" t="e">
        <f t="shared" si="45"/>
        <v>#N/A</v>
      </c>
      <c r="J707" s="261" t="e">
        <f t="shared" si="45"/>
        <v>#N/A</v>
      </c>
      <c r="K707" s="261" t="e">
        <f t="shared" si="45"/>
        <v>#N/A</v>
      </c>
      <c r="L707" s="261" t="e">
        <f t="shared" si="45"/>
        <v>#N/A</v>
      </c>
      <c r="M707" s="261" t="e">
        <f t="shared" si="45"/>
        <v>#N/A</v>
      </c>
      <c r="N707" s="261" t="e">
        <f t="shared" si="45"/>
        <v>#N/A</v>
      </c>
      <c r="O707" s="261" t="e">
        <f t="shared" si="45"/>
        <v>#N/A</v>
      </c>
      <c r="P707" s="262" t="e">
        <f t="shared" si="45"/>
        <v>#N/A</v>
      </c>
      <c r="Q707" s="236" t="e">
        <f t="shared" si="45"/>
        <v>#N/A</v>
      </c>
    </row>
    <row r="708" spans="1:17" ht="14.4" hidden="1" x14ac:dyDescent="0.3">
      <c r="A708" s="116" t="s">
        <v>512</v>
      </c>
      <c r="B708" s="116" t="str">
        <f>Config!$C$3&amp;"_"&amp;Config!$C$2&amp;"_"&amp;Config!$A$36&amp;"_"&amp;Config!$A$40&amp;"_"&amp;A708</f>
        <v>2023_CS_HC_REV_D-122</v>
      </c>
      <c r="D708" s="237" t="str">
        <f t="shared" si="44"/>
        <v xml:space="preserve">Gefedereerde entiteiten </v>
      </c>
      <c r="E708" s="260" t="e">
        <f t="shared" si="45"/>
        <v>#N/A</v>
      </c>
      <c r="F708" s="261" t="e">
        <f t="shared" si="45"/>
        <v>#N/A</v>
      </c>
      <c r="G708" s="261" t="e">
        <f t="shared" si="45"/>
        <v>#N/A</v>
      </c>
      <c r="H708" s="261" t="e">
        <f t="shared" si="45"/>
        <v>#N/A</v>
      </c>
      <c r="I708" s="261" t="e">
        <f t="shared" si="45"/>
        <v>#N/A</v>
      </c>
      <c r="J708" s="261" t="e">
        <f t="shared" si="45"/>
        <v>#N/A</v>
      </c>
      <c r="K708" s="261" t="e">
        <f t="shared" si="45"/>
        <v>#N/A</v>
      </c>
      <c r="L708" s="261" t="e">
        <f t="shared" si="45"/>
        <v>#N/A</v>
      </c>
      <c r="M708" s="261" t="e">
        <f t="shared" si="45"/>
        <v>#N/A</v>
      </c>
      <c r="N708" s="261" t="e">
        <f t="shared" si="45"/>
        <v>#N/A</v>
      </c>
      <c r="O708" s="261" t="e">
        <f t="shared" si="45"/>
        <v>#N/A</v>
      </c>
      <c r="P708" s="262" t="e">
        <f t="shared" si="45"/>
        <v>#N/A</v>
      </c>
      <c r="Q708" s="236" t="e">
        <f t="shared" si="45"/>
        <v>#N/A</v>
      </c>
    </row>
    <row r="709" spans="1:17" ht="14.4" hidden="1" x14ac:dyDescent="0.3">
      <c r="A709" s="116" t="s">
        <v>459</v>
      </c>
      <c r="B709" s="116" t="str">
        <f>Config!$C$3&amp;"_"&amp;Config!$C$2&amp;"_"&amp;Config!$A$36&amp;"_"&amp;Config!$A$40&amp;"_"&amp;A709</f>
        <v>2023_CS_HC_REV_D-077</v>
      </c>
      <c r="D709" s="241" t="str">
        <f t="shared" si="44"/>
        <v>Alternatieve financiering</v>
      </c>
      <c r="E709" s="260" t="e">
        <f t="shared" si="45"/>
        <v>#N/A</v>
      </c>
      <c r="F709" s="261" t="e">
        <f t="shared" si="45"/>
        <v>#N/A</v>
      </c>
      <c r="G709" s="261" t="e">
        <f t="shared" si="45"/>
        <v>#N/A</v>
      </c>
      <c r="H709" s="261" t="e">
        <f t="shared" si="45"/>
        <v>#N/A</v>
      </c>
      <c r="I709" s="261" t="e">
        <f t="shared" si="45"/>
        <v>#N/A</v>
      </c>
      <c r="J709" s="261" t="e">
        <f t="shared" si="45"/>
        <v>#N/A</v>
      </c>
      <c r="K709" s="261" t="e">
        <f t="shared" si="45"/>
        <v>#N/A</v>
      </c>
      <c r="L709" s="261" t="e">
        <f t="shared" si="45"/>
        <v>#N/A</v>
      </c>
      <c r="M709" s="261" t="e">
        <f t="shared" si="45"/>
        <v>#N/A</v>
      </c>
      <c r="N709" s="261" t="e">
        <f t="shared" si="45"/>
        <v>#N/A</v>
      </c>
      <c r="O709" s="261" t="e">
        <f t="shared" si="45"/>
        <v>#N/A</v>
      </c>
      <c r="P709" s="262" t="e">
        <f t="shared" si="45"/>
        <v>#N/A</v>
      </c>
      <c r="Q709" s="236" t="e">
        <f t="shared" si="45"/>
        <v>#N/A</v>
      </c>
    </row>
    <row r="710" spans="1:17" ht="14.4" hidden="1" x14ac:dyDescent="0.3">
      <c r="A710" s="116" t="s">
        <v>460</v>
      </c>
      <c r="B710" s="116" t="str">
        <f>Config!$C$3&amp;"_"&amp;Config!$C$2&amp;"_"&amp;Config!$A$36&amp;"_"&amp;Config!$A$40&amp;"_"&amp;A710</f>
        <v>2023_CS_HC_REV_D-078</v>
      </c>
      <c r="D710" s="241" t="str">
        <f t="shared" si="44"/>
        <v>Toegewezen ontvangsten</v>
      </c>
      <c r="E710" s="260" t="e">
        <f t="shared" si="45"/>
        <v>#N/A</v>
      </c>
      <c r="F710" s="261" t="e">
        <f t="shared" si="45"/>
        <v>#N/A</v>
      </c>
      <c r="G710" s="261" t="e">
        <f t="shared" si="45"/>
        <v>#N/A</v>
      </c>
      <c r="H710" s="261" t="e">
        <f t="shared" si="45"/>
        <v>#N/A</v>
      </c>
      <c r="I710" s="261" t="e">
        <f t="shared" si="45"/>
        <v>#N/A</v>
      </c>
      <c r="J710" s="261" t="e">
        <f t="shared" si="45"/>
        <v>#N/A</v>
      </c>
      <c r="K710" s="261" t="e">
        <f t="shared" si="45"/>
        <v>#N/A</v>
      </c>
      <c r="L710" s="261" t="e">
        <f t="shared" si="45"/>
        <v>#N/A</v>
      </c>
      <c r="M710" s="261" t="e">
        <f t="shared" si="45"/>
        <v>#N/A</v>
      </c>
      <c r="N710" s="261" t="e">
        <f t="shared" si="45"/>
        <v>#N/A</v>
      </c>
      <c r="O710" s="261" t="e">
        <f t="shared" si="45"/>
        <v>#N/A</v>
      </c>
      <c r="P710" s="262" t="e">
        <f t="shared" si="45"/>
        <v>#N/A</v>
      </c>
      <c r="Q710" s="236" t="e">
        <f t="shared" si="45"/>
        <v>#N/A</v>
      </c>
    </row>
    <row r="711" spans="1:17" ht="14.4" hidden="1" x14ac:dyDescent="0.3">
      <c r="A711" s="116" t="s">
        <v>450</v>
      </c>
      <c r="B711" s="116" t="str">
        <f>Config!$C$3&amp;"_"&amp;Config!$C$2&amp;"_"&amp;Config!$A$36&amp;"_"&amp;Config!$A$40&amp;"_"&amp;A711</f>
        <v>2023_CS_HC_REV_D-068</v>
      </c>
      <c r="D711" s="241" t="str">
        <f t="shared" si="44"/>
        <v>Externe overdrachten</v>
      </c>
      <c r="E711" s="260" t="e">
        <f t="shared" si="45"/>
        <v>#N/A</v>
      </c>
      <c r="F711" s="261" t="e">
        <f t="shared" si="45"/>
        <v>#N/A</v>
      </c>
      <c r="G711" s="261" t="e">
        <f t="shared" si="45"/>
        <v>#N/A</v>
      </c>
      <c r="H711" s="261" t="e">
        <f t="shared" si="45"/>
        <v>#N/A</v>
      </c>
      <c r="I711" s="261" t="e">
        <f t="shared" si="45"/>
        <v>#N/A</v>
      </c>
      <c r="J711" s="261" t="e">
        <f t="shared" si="45"/>
        <v>#N/A</v>
      </c>
      <c r="K711" s="261" t="e">
        <f t="shared" si="45"/>
        <v>#N/A</v>
      </c>
      <c r="L711" s="261" t="e">
        <f t="shared" si="45"/>
        <v>#N/A</v>
      </c>
      <c r="M711" s="261" t="e">
        <f t="shared" si="45"/>
        <v>#N/A</v>
      </c>
      <c r="N711" s="261" t="e">
        <f t="shared" si="45"/>
        <v>#N/A</v>
      </c>
      <c r="O711" s="261" t="e">
        <f t="shared" si="45"/>
        <v>#N/A</v>
      </c>
      <c r="P711" s="262" t="e">
        <f t="shared" si="45"/>
        <v>#N/A</v>
      </c>
      <c r="Q711" s="236" t="e">
        <f t="shared" si="45"/>
        <v>#N/A</v>
      </c>
    </row>
    <row r="712" spans="1:17" ht="14.4" hidden="1" x14ac:dyDescent="0.3">
      <c r="A712" s="116" t="s">
        <v>462</v>
      </c>
      <c r="B712" s="116" t="str">
        <f>Config!$C$3&amp;"_"&amp;Config!$C$2&amp;"_"&amp;Config!$A$36&amp;"_"&amp;Config!$A$40&amp;"_"&amp;A712</f>
        <v>2023_CS_HC_REV_D-080</v>
      </c>
      <c r="D712" s="241" t="str">
        <f t="shared" si="44"/>
        <v>Opbrengsten beleggingen</v>
      </c>
      <c r="E712" s="238" t="e">
        <f t="shared" si="45"/>
        <v>#N/A</v>
      </c>
      <c r="F712" s="239" t="e">
        <f t="shared" si="45"/>
        <v>#N/A</v>
      </c>
      <c r="G712" s="239" t="e">
        <f t="shared" si="45"/>
        <v>#N/A</v>
      </c>
      <c r="H712" s="239" t="e">
        <f t="shared" si="45"/>
        <v>#N/A</v>
      </c>
      <c r="I712" s="239" t="e">
        <f t="shared" si="45"/>
        <v>#N/A</v>
      </c>
      <c r="J712" s="239" t="e">
        <f t="shared" si="45"/>
        <v>#N/A</v>
      </c>
      <c r="K712" s="239" t="e">
        <f t="shared" si="45"/>
        <v>#N/A</v>
      </c>
      <c r="L712" s="239" t="e">
        <f t="shared" si="45"/>
        <v>#N/A</v>
      </c>
      <c r="M712" s="239" t="e">
        <f t="shared" si="45"/>
        <v>#N/A</v>
      </c>
      <c r="N712" s="239" t="e">
        <f t="shared" si="45"/>
        <v>#N/A</v>
      </c>
      <c r="O712" s="239" t="e">
        <f t="shared" si="45"/>
        <v>#N/A</v>
      </c>
      <c r="P712" s="240" t="e">
        <f t="shared" si="45"/>
        <v>#N/A</v>
      </c>
      <c r="Q712" s="236" t="e">
        <f t="shared" si="45"/>
        <v>#N/A</v>
      </c>
    </row>
    <row r="713" spans="1:17" ht="14.4" hidden="1" x14ac:dyDescent="0.3">
      <c r="A713" s="116" t="s">
        <v>403</v>
      </c>
      <c r="B713" s="116" t="str">
        <f>Config!$C$3&amp;"_"&amp;Config!$C$2&amp;"_"&amp;Config!$A$36&amp;"_"&amp;Config!$A$40&amp;"_"&amp;A713</f>
        <v>2023_CS_HC_REV_D-021</v>
      </c>
      <c r="D713" s="241" t="str">
        <f t="shared" si="44"/>
        <v>Diversen</v>
      </c>
      <c r="E713" s="238" t="e">
        <f t="shared" si="45"/>
        <v>#N/A</v>
      </c>
      <c r="F713" s="239" t="e">
        <f t="shared" si="45"/>
        <v>#N/A</v>
      </c>
      <c r="G713" s="239" t="e">
        <f t="shared" si="45"/>
        <v>#N/A</v>
      </c>
      <c r="H713" s="239" t="e">
        <f t="shared" si="45"/>
        <v>#N/A</v>
      </c>
      <c r="I713" s="239" t="e">
        <f t="shared" si="45"/>
        <v>#N/A</v>
      </c>
      <c r="J713" s="239" t="e">
        <f t="shared" si="45"/>
        <v>#N/A</v>
      </c>
      <c r="K713" s="239" t="e">
        <f t="shared" si="45"/>
        <v>#N/A</v>
      </c>
      <c r="L713" s="239" t="e">
        <f t="shared" si="45"/>
        <v>#N/A</v>
      </c>
      <c r="M713" s="239" t="e">
        <f t="shared" si="45"/>
        <v>#N/A</v>
      </c>
      <c r="N713" s="239" t="e">
        <f t="shared" si="45"/>
        <v>#N/A</v>
      </c>
      <c r="O713" s="239" t="e">
        <f t="shared" si="45"/>
        <v>#N/A</v>
      </c>
      <c r="P713" s="240" t="e">
        <f t="shared" si="45"/>
        <v>#N/A</v>
      </c>
      <c r="Q713" s="236" t="e">
        <f t="shared" si="45"/>
        <v>#N/A</v>
      </c>
    </row>
    <row r="714" spans="1:17" ht="14.4" hidden="1" x14ac:dyDescent="0.3">
      <c r="A714" s="116" t="s">
        <v>463</v>
      </c>
      <c r="B714" s="116" t="str">
        <f>Config!$C$3&amp;"_"&amp;Config!$C$2&amp;"_"&amp;Config!$A$36&amp;"_"&amp;Config!$A$40&amp;"_"&amp;A714</f>
        <v>2023_CS_HC_REV_D-081</v>
      </c>
      <c r="D714" s="243" t="str">
        <f t="shared" si="44"/>
        <v>Eigen ontvangsten</v>
      </c>
      <c r="E714" s="244" t="e">
        <f t="shared" si="45"/>
        <v>#N/A</v>
      </c>
      <c r="F714" s="245" t="e">
        <f t="shared" si="45"/>
        <v>#N/A</v>
      </c>
      <c r="G714" s="245" t="e">
        <f t="shared" si="45"/>
        <v>#N/A</v>
      </c>
      <c r="H714" s="245" t="e">
        <f t="shared" si="45"/>
        <v>#N/A</v>
      </c>
      <c r="I714" s="245" t="e">
        <f t="shared" si="45"/>
        <v>#N/A</v>
      </c>
      <c r="J714" s="245" t="e">
        <f t="shared" si="45"/>
        <v>#N/A</v>
      </c>
      <c r="K714" s="245" t="e">
        <f t="shared" si="45"/>
        <v>#N/A</v>
      </c>
      <c r="L714" s="245" t="e">
        <f t="shared" si="45"/>
        <v>#N/A</v>
      </c>
      <c r="M714" s="245" t="e">
        <f t="shared" si="45"/>
        <v>#N/A</v>
      </c>
      <c r="N714" s="245" t="e">
        <f t="shared" si="45"/>
        <v>#N/A</v>
      </c>
      <c r="O714" s="245" t="e">
        <f t="shared" si="45"/>
        <v>#N/A</v>
      </c>
      <c r="P714" s="246" t="e">
        <f t="shared" si="45"/>
        <v>#N/A</v>
      </c>
      <c r="Q714" s="247" t="e">
        <f t="shared" si="45"/>
        <v>#N/A</v>
      </c>
    </row>
    <row r="715" spans="1:17" ht="14.4" hidden="1" x14ac:dyDescent="0.3">
      <c r="A715" s="116" t="s">
        <v>476</v>
      </c>
      <c r="B715" s="116" t="str">
        <f>Config!$C$3&amp;"_"&amp;Config!$C$2&amp;"_"&amp;Config!$A$36&amp;"_"&amp;Config!$A$40&amp;"_"&amp;A715</f>
        <v>2023_CS_HC_REV_D-094</v>
      </c>
      <c r="D715" s="248" t="str">
        <f t="shared" si="44"/>
        <v>RSZ - Globaal beheer</v>
      </c>
      <c r="E715" s="238" t="e">
        <f t="shared" ref="E715:Q721" si="46">VLOOKUP($B715,rng_input,E$5,FALSE)</f>
        <v>#N/A</v>
      </c>
      <c r="F715" s="239" t="e">
        <f t="shared" si="46"/>
        <v>#N/A</v>
      </c>
      <c r="G715" s="239" t="e">
        <f t="shared" si="46"/>
        <v>#N/A</v>
      </c>
      <c r="H715" s="239" t="e">
        <f t="shared" si="46"/>
        <v>#N/A</v>
      </c>
      <c r="I715" s="239" t="e">
        <f t="shared" si="46"/>
        <v>#N/A</v>
      </c>
      <c r="J715" s="239" t="e">
        <f t="shared" si="46"/>
        <v>#N/A</v>
      </c>
      <c r="K715" s="239" t="e">
        <f t="shared" si="46"/>
        <v>#N/A</v>
      </c>
      <c r="L715" s="239" t="e">
        <f t="shared" si="46"/>
        <v>#N/A</v>
      </c>
      <c r="M715" s="239" t="e">
        <f t="shared" si="46"/>
        <v>#N/A</v>
      </c>
      <c r="N715" s="239" t="e">
        <f t="shared" si="46"/>
        <v>#N/A</v>
      </c>
      <c r="O715" s="239" t="e">
        <f t="shared" si="46"/>
        <v>#N/A</v>
      </c>
      <c r="P715" s="240" t="e">
        <f t="shared" si="46"/>
        <v>#N/A</v>
      </c>
      <c r="Q715" s="236" t="e">
        <f t="shared" si="46"/>
        <v>#N/A</v>
      </c>
    </row>
    <row r="716" spans="1:17" ht="14.4" hidden="1" x14ac:dyDescent="0.3">
      <c r="A716" s="116" t="s">
        <v>477</v>
      </c>
      <c r="B716" s="116" t="str">
        <f>Config!$C$3&amp;"_"&amp;Config!$C$2&amp;"_"&amp;Config!$A$36&amp;"_"&amp;Config!$A$40&amp;"_"&amp;A716</f>
        <v>2023_CS_HC_REV_D-095</v>
      </c>
      <c r="D716" s="248" t="str">
        <f t="shared" si="44"/>
        <v>RSVZ - Globaal beheer</v>
      </c>
      <c r="E716" s="238" t="e">
        <f t="shared" si="46"/>
        <v>#N/A</v>
      </c>
      <c r="F716" s="239" t="e">
        <f t="shared" si="46"/>
        <v>#N/A</v>
      </c>
      <c r="G716" s="239" t="e">
        <f t="shared" si="46"/>
        <v>#N/A</v>
      </c>
      <c r="H716" s="239" t="e">
        <f t="shared" si="46"/>
        <v>#N/A</v>
      </c>
      <c r="I716" s="239" t="e">
        <f t="shared" si="46"/>
        <v>#N/A</v>
      </c>
      <c r="J716" s="239" t="e">
        <f t="shared" si="46"/>
        <v>#N/A</v>
      </c>
      <c r="K716" s="239" t="e">
        <f t="shared" si="46"/>
        <v>#N/A</v>
      </c>
      <c r="L716" s="239" t="e">
        <f t="shared" si="46"/>
        <v>#N/A</v>
      </c>
      <c r="M716" s="239" t="e">
        <f t="shared" si="46"/>
        <v>#N/A</v>
      </c>
      <c r="N716" s="239" t="e">
        <f t="shared" si="46"/>
        <v>#N/A</v>
      </c>
      <c r="O716" s="239" t="e">
        <f t="shared" si="46"/>
        <v>#N/A</v>
      </c>
      <c r="P716" s="240" t="e">
        <f t="shared" si="46"/>
        <v>#N/A</v>
      </c>
      <c r="Q716" s="236" t="e">
        <f t="shared" si="46"/>
        <v>#N/A</v>
      </c>
    </row>
    <row r="717" spans="1:17" ht="14.4" hidden="1" x14ac:dyDescent="0.3">
      <c r="A717" s="116" t="s">
        <v>480</v>
      </c>
      <c r="B717" s="116" t="str">
        <f>Config!$C$3&amp;"_"&amp;Config!$C$2&amp;"_"&amp;Config!$A$36&amp;"_"&amp;Config!$A$40&amp;"_"&amp;A717</f>
        <v>2023_CS_HC_REV_D-098</v>
      </c>
      <c r="D717" s="248" t="str">
        <f t="shared" si="44"/>
        <v>RSVZ - Gemengde loopbanen</v>
      </c>
      <c r="E717" s="238" t="e">
        <f t="shared" si="46"/>
        <v>#N/A</v>
      </c>
      <c r="F717" s="239" t="e">
        <f t="shared" si="46"/>
        <v>#N/A</v>
      </c>
      <c r="G717" s="239" t="e">
        <f t="shared" si="46"/>
        <v>#N/A</v>
      </c>
      <c r="H717" s="239" t="e">
        <f t="shared" si="46"/>
        <v>#N/A</v>
      </c>
      <c r="I717" s="239" t="e">
        <f t="shared" si="46"/>
        <v>#N/A</v>
      </c>
      <c r="J717" s="239" t="e">
        <f t="shared" si="46"/>
        <v>#N/A</v>
      </c>
      <c r="K717" s="239" t="e">
        <f t="shared" si="46"/>
        <v>#N/A</v>
      </c>
      <c r="L717" s="239" t="e">
        <f t="shared" si="46"/>
        <v>#N/A</v>
      </c>
      <c r="M717" s="239" t="e">
        <f t="shared" si="46"/>
        <v>#N/A</v>
      </c>
      <c r="N717" s="239" t="e">
        <f t="shared" si="46"/>
        <v>#N/A</v>
      </c>
      <c r="O717" s="239" t="e">
        <f t="shared" si="46"/>
        <v>#N/A</v>
      </c>
      <c r="P717" s="240" t="e">
        <f t="shared" si="46"/>
        <v>#N/A</v>
      </c>
      <c r="Q717" s="236" t="e">
        <f t="shared" si="46"/>
        <v>#N/A</v>
      </c>
    </row>
    <row r="718" spans="1:17" ht="14.4" hidden="1" x14ac:dyDescent="0.3">
      <c r="A718" s="116" t="s">
        <v>519</v>
      </c>
      <c r="B718" s="116" t="str">
        <f>Config!$C$3&amp;"_"&amp;Config!$C$2&amp;"_"&amp;Config!$A$36&amp;"_"&amp;Config!$A$40&amp;"_"&amp;A718</f>
        <v>2023_CS_HC_REV_D-129</v>
      </c>
      <c r="D718" s="248" t="str">
        <f t="shared" ref="D718" si="47">VLOOKUP(A718,LIST_DESCRIPTIONS,2,FALSE)</f>
        <v xml:space="preserve">RSZ - IBF </v>
      </c>
      <c r="E718" s="238" t="e">
        <f t="shared" si="46"/>
        <v>#N/A</v>
      </c>
      <c r="F718" s="239" t="e">
        <f t="shared" si="46"/>
        <v>#N/A</v>
      </c>
      <c r="G718" s="239" t="e">
        <f t="shared" si="46"/>
        <v>#N/A</v>
      </c>
      <c r="H718" s="239" t="e">
        <f t="shared" si="46"/>
        <v>#N/A</v>
      </c>
      <c r="I718" s="239" t="e">
        <f t="shared" si="46"/>
        <v>#N/A</v>
      </c>
      <c r="J718" s="239" t="e">
        <f t="shared" si="46"/>
        <v>#N/A</v>
      </c>
      <c r="K718" s="239" t="e">
        <f t="shared" si="46"/>
        <v>#N/A</v>
      </c>
      <c r="L718" s="239" t="e">
        <f t="shared" si="46"/>
        <v>#N/A</v>
      </c>
      <c r="M718" s="239" t="e">
        <f t="shared" si="46"/>
        <v>#N/A</v>
      </c>
      <c r="N718" s="239" t="e">
        <f t="shared" si="46"/>
        <v>#N/A</v>
      </c>
      <c r="O718" s="239" t="e">
        <f t="shared" si="46"/>
        <v>#N/A</v>
      </c>
      <c r="P718" s="240" t="e">
        <f t="shared" si="46"/>
        <v>#N/A</v>
      </c>
      <c r="Q718" s="236" t="e">
        <f t="shared" si="46"/>
        <v>#N/A</v>
      </c>
    </row>
    <row r="719" spans="1:17" ht="14.4" hidden="1" x14ac:dyDescent="0.3">
      <c r="A719" s="116" t="s">
        <v>478</v>
      </c>
      <c r="B719" s="116" t="str">
        <f>Config!$C$3&amp;"_"&amp;Config!$C$2&amp;"_"&amp;Config!$A$36&amp;"_"&amp;Config!$A$40&amp;"_"&amp;A719</f>
        <v>2023_CS_HC_REV_D-096</v>
      </c>
      <c r="D719" s="243" t="str">
        <f t="shared" ref="D719:D721" si="48">VLOOKUP(A719,LIST_DESCRIPTIONS,2,FALSE)</f>
        <v>Overdrachten globaal beheer</v>
      </c>
      <c r="E719" s="244" t="e">
        <f t="shared" si="46"/>
        <v>#N/A</v>
      </c>
      <c r="F719" s="245" t="e">
        <f t="shared" si="46"/>
        <v>#N/A</v>
      </c>
      <c r="G719" s="245" t="e">
        <f t="shared" si="46"/>
        <v>#N/A</v>
      </c>
      <c r="H719" s="245" t="e">
        <f t="shared" si="46"/>
        <v>#N/A</v>
      </c>
      <c r="I719" s="245" t="e">
        <f t="shared" si="46"/>
        <v>#N/A</v>
      </c>
      <c r="J719" s="245" t="e">
        <f t="shared" si="46"/>
        <v>#N/A</v>
      </c>
      <c r="K719" s="245" t="e">
        <f t="shared" si="46"/>
        <v>#N/A</v>
      </c>
      <c r="L719" s="245" t="e">
        <f t="shared" si="46"/>
        <v>#N/A</v>
      </c>
      <c r="M719" s="245" t="e">
        <f t="shared" si="46"/>
        <v>#N/A</v>
      </c>
      <c r="N719" s="245" t="e">
        <f t="shared" si="46"/>
        <v>#N/A</v>
      </c>
      <c r="O719" s="245" t="e">
        <f t="shared" si="46"/>
        <v>#N/A</v>
      </c>
      <c r="P719" s="246" t="e">
        <f t="shared" si="46"/>
        <v>#N/A</v>
      </c>
      <c r="Q719" s="247" t="e">
        <f t="shared" si="46"/>
        <v>#N/A</v>
      </c>
    </row>
    <row r="720" spans="1:17" ht="15" hidden="1" thickBot="1" x14ac:dyDescent="0.35">
      <c r="A720" s="116" t="s">
        <v>430</v>
      </c>
      <c r="B720" s="116" t="str">
        <f>Config!$C$3&amp;"_"&amp;Config!$C$2&amp;"_"&amp;Config!$A$36&amp;"_"&amp;Config!$A$40&amp;"_"&amp;A720</f>
        <v>2023_CS_HC_REV_D-048</v>
      </c>
      <c r="D720" s="250" t="str">
        <f t="shared" si="48"/>
        <v>Algemeen totaal van de ontvangsten</v>
      </c>
      <c r="E720" s="251" t="e">
        <f t="shared" si="46"/>
        <v>#N/A</v>
      </c>
      <c r="F720" s="252" t="e">
        <f t="shared" si="46"/>
        <v>#N/A</v>
      </c>
      <c r="G720" s="252" t="e">
        <f t="shared" si="46"/>
        <v>#N/A</v>
      </c>
      <c r="H720" s="252" t="e">
        <f t="shared" si="46"/>
        <v>#N/A</v>
      </c>
      <c r="I720" s="252" t="e">
        <f t="shared" si="46"/>
        <v>#N/A</v>
      </c>
      <c r="J720" s="252" t="e">
        <f t="shared" si="46"/>
        <v>#N/A</v>
      </c>
      <c r="K720" s="252" t="e">
        <f t="shared" si="46"/>
        <v>#N/A</v>
      </c>
      <c r="L720" s="252" t="e">
        <f t="shared" si="46"/>
        <v>#N/A</v>
      </c>
      <c r="M720" s="252" t="e">
        <f t="shared" si="46"/>
        <v>#N/A</v>
      </c>
      <c r="N720" s="252" t="e">
        <f t="shared" si="46"/>
        <v>#N/A</v>
      </c>
      <c r="O720" s="252" t="e">
        <f t="shared" si="46"/>
        <v>#N/A</v>
      </c>
      <c r="P720" s="253" t="e">
        <f t="shared" si="46"/>
        <v>#N/A</v>
      </c>
      <c r="Q720" s="254" t="e">
        <f t="shared" si="46"/>
        <v>#N/A</v>
      </c>
    </row>
    <row r="721" spans="1:17" ht="15" hidden="1" thickBot="1" x14ac:dyDescent="0.35">
      <c r="A721" s="116" t="s">
        <v>432</v>
      </c>
      <c r="B721" s="116" t="str">
        <f>Config!$C$3&amp;"_"&amp;Config!$C$2&amp;"_"&amp;Config!$A$36&amp;"_"&amp;Config!$A$41&amp;"_"&amp;A721</f>
        <v>2023_CS_HC_BAL_D-050</v>
      </c>
      <c r="D721" s="263" t="str">
        <f t="shared" si="48"/>
        <v>Saldo</v>
      </c>
      <c r="E721" s="264" t="e">
        <f t="shared" si="46"/>
        <v>#N/A</v>
      </c>
      <c r="F721" s="265" t="e">
        <f t="shared" si="46"/>
        <v>#N/A</v>
      </c>
      <c r="G721" s="265" t="e">
        <f t="shared" si="46"/>
        <v>#N/A</v>
      </c>
      <c r="H721" s="265" t="e">
        <f t="shared" si="46"/>
        <v>#N/A</v>
      </c>
      <c r="I721" s="265" t="e">
        <f t="shared" si="46"/>
        <v>#N/A</v>
      </c>
      <c r="J721" s="265" t="e">
        <f t="shared" si="46"/>
        <v>#N/A</v>
      </c>
      <c r="K721" s="265" t="e">
        <f t="shared" si="46"/>
        <v>#N/A</v>
      </c>
      <c r="L721" s="265" t="e">
        <f t="shared" si="46"/>
        <v>#N/A</v>
      </c>
      <c r="M721" s="265" t="e">
        <f t="shared" si="46"/>
        <v>#N/A</v>
      </c>
      <c r="N721" s="265" t="e">
        <f t="shared" si="46"/>
        <v>#N/A</v>
      </c>
      <c r="O721" s="265" t="e">
        <f t="shared" si="46"/>
        <v>#N/A</v>
      </c>
      <c r="P721" s="266" t="e">
        <f t="shared" si="46"/>
        <v>#N/A</v>
      </c>
      <c r="Q721" s="267" t="e">
        <f t="shared" si="46"/>
        <v>#N/A</v>
      </c>
    </row>
    <row r="722" spans="1:17" hidden="1" x14ac:dyDescent="0.25"/>
    <row r="723" spans="1:17" hidden="1" x14ac:dyDescent="0.25"/>
    <row r="724" spans="1:17" hidden="1" x14ac:dyDescent="0.25"/>
    <row r="725" spans="1:17" hidden="1" x14ac:dyDescent="0.25"/>
    <row r="726" spans="1:17" hidden="1" x14ac:dyDescent="0.25"/>
    <row r="727" spans="1:17" hidden="1" x14ac:dyDescent="0.25"/>
    <row r="728" spans="1:17" hidden="1" x14ac:dyDescent="0.25"/>
    <row r="729" spans="1:17" hidden="1" x14ac:dyDescent="0.25"/>
    <row r="730" spans="1:17" hidden="1" x14ac:dyDescent="0.25"/>
    <row r="731" spans="1:17" hidden="1" x14ac:dyDescent="0.25"/>
    <row r="732" spans="1:17" hidden="1" x14ac:dyDescent="0.25"/>
    <row r="733" spans="1:17" hidden="1" x14ac:dyDescent="0.25"/>
    <row r="734" spans="1:17" hidden="1" x14ac:dyDescent="0.25"/>
    <row r="735" spans="1:17" hidden="1" x14ac:dyDescent="0.25"/>
    <row r="736" spans="1:17"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spans="1:17" ht="13.8" hidden="1" thickBot="1" x14ac:dyDescent="0.3"/>
    <row r="802" spans="1:17" ht="15" hidden="1" thickBot="1" x14ac:dyDescent="0.35">
      <c r="D802" s="320" t="str">
        <f>VLOOKUP("D-055",LIST_DESCRIPTIONS,2,FALSE)</f>
        <v>Werknemers</v>
      </c>
      <c r="E802" s="321"/>
      <c r="F802" s="321"/>
      <c r="G802" s="321"/>
      <c r="H802" s="321"/>
      <c r="I802" s="321"/>
      <c r="J802" s="321"/>
      <c r="K802" s="321"/>
      <c r="L802" s="321"/>
      <c r="M802" s="321"/>
      <c r="N802" s="321"/>
      <c r="O802" s="321"/>
      <c r="P802" s="321"/>
      <c r="Q802" s="322"/>
    </row>
    <row r="803" spans="1:17" ht="13.8" hidden="1" thickBot="1" x14ac:dyDescent="0.3">
      <c r="D803" s="125" t="str">
        <f>VLOOKUP("D-003",LIST_DESCRIPTIONS,2,FALSE)</f>
        <v>Omschrijving</v>
      </c>
      <c r="E803" s="126" t="str">
        <f>VLOOKUP("D-004",LIST_DESCRIPTIONS,2,FALSE)</f>
        <v>Januari</v>
      </c>
      <c r="F803" s="127" t="str">
        <f>VLOOKUP("D-005",LIST_DESCRIPTIONS,2,FALSE)</f>
        <v>Februari</v>
      </c>
      <c r="G803" s="127" t="str">
        <f>VLOOKUP("D-006",LIST_DESCRIPTIONS,2,FALSE)</f>
        <v>Maart</v>
      </c>
      <c r="H803" s="127" t="str">
        <f>VLOOKUP("D-007",LIST_DESCRIPTIONS,2,FALSE)</f>
        <v>April</v>
      </c>
      <c r="I803" s="127" t="str">
        <f>VLOOKUP("D-008",LIST_DESCRIPTIONS,2,FALSE)</f>
        <v>Mei</v>
      </c>
      <c r="J803" s="127" t="str">
        <f>VLOOKUP("D-009",LIST_DESCRIPTIONS,2,FALSE)</f>
        <v>Juni</v>
      </c>
      <c r="K803" s="127" t="str">
        <f>VLOOKUP("D-010",LIST_DESCRIPTIONS,2,FALSE)</f>
        <v>Juli</v>
      </c>
      <c r="L803" s="127" t="str">
        <f>VLOOKUP("D-011",LIST_DESCRIPTIONS,2,FALSE)</f>
        <v>Augustus</v>
      </c>
      <c r="M803" s="127" t="str">
        <f>VLOOKUP("D-012",LIST_DESCRIPTIONS,2,FALSE)</f>
        <v>September</v>
      </c>
      <c r="N803" s="127" t="str">
        <f>VLOOKUP("D-013",LIST_DESCRIPTIONS,2,FALSE)</f>
        <v>Oktober</v>
      </c>
      <c r="O803" s="127" t="str">
        <f>VLOOKUP("D-014",LIST_DESCRIPTIONS,2,FALSE)</f>
        <v>November</v>
      </c>
      <c r="P803" s="128" t="str">
        <f>VLOOKUP("D-015",LIST_DESCRIPTIONS,2,FALSE)</f>
        <v>December</v>
      </c>
      <c r="Q803" s="129" t="str">
        <f>VLOOKUP("D-051",LIST_DESCRIPTIONS,2,FALSE)</f>
        <v>Totaal</v>
      </c>
    </row>
    <row r="804" spans="1:17" ht="14.4" hidden="1" x14ac:dyDescent="0.3">
      <c r="D804" s="130" t="str">
        <f>VLOOKUP("D-020",LIST_DESCRIPTIONS,2,FALSE)</f>
        <v>Uitgaven</v>
      </c>
      <c r="E804" s="229"/>
      <c r="F804" s="230"/>
      <c r="G804" s="230"/>
      <c r="H804" s="230"/>
      <c r="I804" s="230"/>
      <c r="J804" s="230"/>
      <c r="K804" s="230"/>
      <c r="L804" s="230"/>
      <c r="M804" s="230"/>
      <c r="N804" s="230"/>
      <c r="O804" s="230"/>
      <c r="P804" s="231"/>
      <c r="Q804" s="232"/>
    </row>
    <row r="805" spans="1:17" ht="14.4" hidden="1" x14ac:dyDescent="0.3">
      <c r="A805" s="116" t="s">
        <v>438</v>
      </c>
      <c r="B805" s="116" t="str">
        <f>Config!$C$3&amp;"_"&amp;Config!$C$2&amp;"_"&amp;Config!$A$32&amp;"_"&amp;Config!$A$39&amp;"_"&amp;A805</f>
        <v>2023_CS_WO_EXP_D-056</v>
      </c>
      <c r="D805" s="136" t="str">
        <f t="shared" ref="D805:D807" si="49">VLOOKUP(A805,LIST_DESCRIPTIONS,2,FALSE)</f>
        <v>Prestaties</v>
      </c>
      <c r="E805" s="233" t="e">
        <f t="shared" ref="E805:Q820" si="50">VLOOKUP($B805,rng_input,E$5,FALSE)</f>
        <v>#N/A</v>
      </c>
      <c r="F805" s="234" t="e">
        <f t="shared" si="50"/>
        <v>#N/A</v>
      </c>
      <c r="G805" s="234" t="e">
        <f t="shared" si="50"/>
        <v>#N/A</v>
      </c>
      <c r="H805" s="234" t="e">
        <f t="shared" si="50"/>
        <v>#N/A</v>
      </c>
      <c r="I805" s="234" t="e">
        <f t="shared" si="50"/>
        <v>#N/A</v>
      </c>
      <c r="J805" s="234" t="e">
        <f t="shared" si="50"/>
        <v>#N/A</v>
      </c>
      <c r="K805" s="234" t="e">
        <f t="shared" si="50"/>
        <v>#N/A</v>
      </c>
      <c r="L805" s="234" t="e">
        <f t="shared" si="50"/>
        <v>#N/A</v>
      </c>
      <c r="M805" s="234" t="e">
        <f t="shared" si="50"/>
        <v>#N/A</v>
      </c>
      <c r="N805" s="234" t="e">
        <f t="shared" si="50"/>
        <v>#N/A</v>
      </c>
      <c r="O805" s="234" t="e">
        <f t="shared" si="50"/>
        <v>#N/A</v>
      </c>
      <c r="P805" s="235" t="e">
        <f t="shared" si="50"/>
        <v>#N/A</v>
      </c>
      <c r="Q805" s="236" t="e">
        <f t="shared" si="50"/>
        <v>#N/A</v>
      </c>
    </row>
    <row r="806" spans="1:17" ht="14.4" hidden="1" x14ac:dyDescent="0.3">
      <c r="A806" s="116" t="s">
        <v>439</v>
      </c>
      <c r="B806" s="116" t="str">
        <f>Config!$C$3&amp;"_"&amp;Config!$C$2&amp;"_"&amp;Config!$A$32&amp;"_"&amp;Config!$A$39&amp;"_"&amp;A806</f>
        <v>2023_CS_WO_EXP_D-057</v>
      </c>
      <c r="D806" s="237" t="str">
        <f t="shared" si="49"/>
        <v>RIZIV-Uitkeringen</v>
      </c>
      <c r="E806" s="238" t="e">
        <f t="shared" si="50"/>
        <v>#N/A</v>
      </c>
      <c r="F806" s="239" t="e">
        <f t="shared" si="50"/>
        <v>#N/A</v>
      </c>
      <c r="G806" s="239" t="e">
        <f t="shared" si="50"/>
        <v>#N/A</v>
      </c>
      <c r="H806" s="239" t="e">
        <f t="shared" si="50"/>
        <v>#N/A</v>
      </c>
      <c r="I806" s="239" t="e">
        <f t="shared" si="50"/>
        <v>#N/A</v>
      </c>
      <c r="J806" s="239" t="e">
        <f t="shared" si="50"/>
        <v>#N/A</v>
      </c>
      <c r="K806" s="239" t="e">
        <f t="shared" si="50"/>
        <v>#N/A</v>
      </c>
      <c r="L806" s="239" t="e">
        <f t="shared" si="50"/>
        <v>#N/A</v>
      </c>
      <c r="M806" s="239" t="e">
        <f t="shared" si="50"/>
        <v>#N/A</v>
      </c>
      <c r="N806" s="239" t="e">
        <f t="shared" si="50"/>
        <v>#N/A</v>
      </c>
      <c r="O806" s="239" t="e">
        <f t="shared" si="50"/>
        <v>#N/A</v>
      </c>
      <c r="P806" s="240" t="e">
        <f t="shared" si="50"/>
        <v>#N/A</v>
      </c>
      <c r="Q806" s="236" t="e">
        <f t="shared" si="50"/>
        <v>#N/A</v>
      </c>
    </row>
    <row r="807" spans="1:17" ht="14.4" hidden="1" x14ac:dyDescent="0.3">
      <c r="A807" s="116" t="s">
        <v>440</v>
      </c>
      <c r="B807" s="116" t="str">
        <f>Config!$C$3&amp;"_"&amp;Config!$C$2&amp;"_"&amp;Config!$A$32&amp;"_"&amp;Config!$A$39&amp;"_"&amp;A807</f>
        <v>2023_CS_WO_EXP_D-058</v>
      </c>
      <c r="D807" s="237" t="str">
        <f t="shared" si="49"/>
        <v>FPD</v>
      </c>
      <c r="E807" s="238" t="e">
        <f t="shared" si="50"/>
        <v>#N/A</v>
      </c>
      <c r="F807" s="239" t="e">
        <f>VLOOKUP($B807,rng_input,F$5,FALSE)</f>
        <v>#N/A</v>
      </c>
      <c r="G807" s="239" t="e">
        <f t="shared" si="50"/>
        <v>#N/A</v>
      </c>
      <c r="H807" s="239" t="e">
        <f t="shared" si="50"/>
        <v>#N/A</v>
      </c>
      <c r="I807" s="239" t="e">
        <f t="shared" si="50"/>
        <v>#N/A</v>
      </c>
      <c r="J807" s="239" t="e">
        <f t="shared" si="50"/>
        <v>#N/A</v>
      </c>
      <c r="K807" s="239" t="e">
        <f t="shared" si="50"/>
        <v>#N/A</v>
      </c>
      <c r="L807" s="239" t="e">
        <f t="shared" si="50"/>
        <v>#N/A</v>
      </c>
      <c r="M807" s="239" t="e">
        <f t="shared" si="50"/>
        <v>#N/A</v>
      </c>
      <c r="N807" s="239" t="e">
        <f t="shared" si="50"/>
        <v>#N/A</v>
      </c>
      <c r="O807" s="239" t="e">
        <f t="shared" si="50"/>
        <v>#N/A</v>
      </c>
      <c r="P807" s="240" t="e">
        <f t="shared" si="50"/>
        <v>#N/A</v>
      </c>
      <c r="Q807" s="236" t="e">
        <f t="shared" si="50"/>
        <v>#N/A</v>
      </c>
    </row>
    <row r="808" spans="1:17" ht="14.4" hidden="1" x14ac:dyDescent="0.3">
      <c r="A808" s="116" t="s">
        <v>442</v>
      </c>
      <c r="B808" s="116" t="str">
        <f>Config!$C$3&amp;"_"&amp;Config!$C$2&amp;"_"&amp;Config!$A$32&amp;"_"&amp;Config!$A$39&amp;"_"&amp;A808</f>
        <v>2023_CS_WO_EXP_D-060</v>
      </c>
      <c r="D808" s="237" t="str">
        <f>VLOOKUP(A808,LIST_DESCRIPTIONS,2,FALSE)</f>
        <v>FEDRIS-Arbeidsongevallen</v>
      </c>
      <c r="E808" s="238" t="e">
        <f t="shared" si="50"/>
        <v>#N/A</v>
      </c>
      <c r="F808" s="239" t="e">
        <f t="shared" si="50"/>
        <v>#N/A</v>
      </c>
      <c r="G808" s="239" t="e">
        <f t="shared" si="50"/>
        <v>#N/A</v>
      </c>
      <c r="H808" s="239" t="e">
        <f t="shared" si="50"/>
        <v>#N/A</v>
      </c>
      <c r="I808" s="239" t="e">
        <f t="shared" si="50"/>
        <v>#N/A</v>
      </c>
      <c r="J808" s="239" t="e">
        <f t="shared" si="50"/>
        <v>#N/A</v>
      </c>
      <c r="K808" s="239" t="e">
        <f t="shared" si="50"/>
        <v>#N/A</v>
      </c>
      <c r="L808" s="239" t="e">
        <f t="shared" si="50"/>
        <v>#N/A</v>
      </c>
      <c r="M808" s="239" t="e">
        <f t="shared" si="50"/>
        <v>#N/A</v>
      </c>
      <c r="N808" s="239" t="e">
        <f t="shared" si="50"/>
        <v>#N/A</v>
      </c>
      <c r="O808" s="239" t="e">
        <f t="shared" si="50"/>
        <v>#N/A</v>
      </c>
      <c r="P808" s="240" t="e">
        <f t="shared" si="50"/>
        <v>#N/A</v>
      </c>
      <c r="Q808" s="236" t="e">
        <f t="shared" si="50"/>
        <v>#N/A</v>
      </c>
    </row>
    <row r="809" spans="1:17" ht="14.4" hidden="1" x14ac:dyDescent="0.3">
      <c r="A809" s="116" t="s">
        <v>443</v>
      </c>
      <c r="B809" s="116" t="str">
        <f>Config!$C$3&amp;"_"&amp;Config!$C$2&amp;"_"&amp;Config!$A$32&amp;"_"&amp;Config!$A$39&amp;"_"&amp;A809</f>
        <v>2023_CS_WO_EXP_D-061</v>
      </c>
      <c r="D809" s="237" t="str">
        <f t="shared" ref="D809:D826" si="51">VLOOKUP(A809,LIST_DESCRIPTIONS,2,FALSE)</f>
        <v>FEDRIS-Beroepsziekten</v>
      </c>
      <c r="E809" s="238" t="e">
        <f t="shared" si="50"/>
        <v>#N/A</v>
      </c>
      <c r="F809" s="239" t="e">
        <f t="shared" si="50"/>
        <v>#N/A</v>
      </c>
      <c r="G809" s="239" t="e">
        <f t="shared" si="50"/>
        <v>#N/A</v>
      </c>
      <c r="H809" s="239" t="e">
        <f t="shared" si="50"/>
        <v>#N/A</v>
      </c>
      <c r="I809" s="239" t="e">
        <f t="shared" si="50"/>
        <v>#N/A</v>
      </c>
      <c r="J809" s="239" t="e">
        <f t="shared" si="50"/>
        <v>#N/A</v>
      </c>
      <c r="K809" s="239" t="e">
        <f t="shared" si="50"/>
        <v>#N/A</v>
      </c>
      <c r="L809" s="239" t="e">
        <f t="shared" si="50"/>
        <v>#N/A</v>
      </c>
      <c r="M809" s="239" t="e">
        <f t="shared" si="50"/>
        <v>#N/A</v>
      </c>
      <c r="N809" s="239" t="e">
        <f t="shared" si="50"/>
        <v>#N/A</v>
      </c>
      <c r="O809" s="239" t="e">
        <f t="shared" si="50"/>
        <v>#N/A</v>
      </c>
      <c r="P809" s="240" t="e">
        <f t="shared" si="50"/>
        <v>#N/A</v>
      </c>
      <c r="Q809" s="236" t="e">
        <f t="shared" si="50"/>
        <v>#N/A</v>
      </c>
    </row>
    <row r="810" spans="1:17" ht="14.4" hidden="1" x14ac:dyDescent="0.3">
      <c r="A810" s="116" t="s">
        <v>444</v>
      </c>
      <c r="B810" s="116" t="str">
        <f>Config!$C$3&amp;"_"&amp;Config!$C$2&amp;"_"&amp;Config!$A$32&amp;"_"&amp;Config!$A$39&amp;"_"&amp;A810</f>
        <v>2023_CS_WO_EXP_D-062</v>
      </c>
      <c r="D810" s="237" t="str">
        <f t="shared" si="51"/>
        <v>RVA</v>
      </c>
      <c r="E810" s="238" t="e">
        <f t="shared" si="50"/>
        <v>#N/A</v>
      </c>
      <c r="F810" s="239" t="e">
        <f t="shared" si="50"/>
        <v>#N/A</v>
      </c>
      <c r="G810" s="239" t="e">
        <f t="shared" si="50"/>
        <v>#N/A</v>
      </c>
      <c r="H810" s="239" t="e">
        <f t="shared" si="50"/>
        <v>#N/A</v>
      </c>
      <c r="I810" s="239" t="e">
        <f t="shared" si="50"/>
        <v>#N/A</v>
      </c>
      <c r="J810" s="239" t="e">
        <f t="shared" si="50"/>
        <v>#N/A</v>
      </c>
      <c r="K810" s="239" t="e">
        <f t="shared" si="50"/>
        <v>#N/A</v>
      </c>
      <c r="L810" s="239" t="e">
        <f t="shared" si="50"/>
        <v>#N/A</v>
      </c>
      <c r="M810" s="239" t="e">
        <f t="shared" si="50"/>
        <v>#N/A</v>
      </c>
      <c r="N810" s="239" t="e">
        <f t="shared" si="50"/>
        <v>#N/A</v>
      </c>
      <c r="O810" s="239" t="e">
        <f t="shared" si="50"/>
        <v>#N/A</v>
      </c>
      <c r="P810" s="240" t="e">
        <f t="shared" si="50"/>
        <v>#N/A</v>
      </c>
      <c r="Q810" s="236" t="e">
        <f t="shared" si="50"/>
        <v>#N/A</v>
      </c>
    </row>
    <row r="811" spans="1:17" ht="14.4" hidden="1" x14ac:dyDescent="0.3">
      <c r="A811" s="116" t="s">
        <v>445</v>
      </c>
      <c r="B811" s="116" t="str">
        <f>Config!$C$3&amp;"_"&amp;Config!$C$2&amp;"_"&amp;Config!$A$32&amp;"_"&amp;Config!$A$39&amp;"_"&amp;A811</f>
        <v>2023_CS_WO_EXP_D-063</v>
      </c>
      <c r="D811" s="237" t="str">
        <f t="shared" si="51"/>
        <v>Mijnwerkers</v>
      </c>
      <c r="E811" s="238" t="e">
        <f t="shared" si="50"/>
        <v>#N/A</v>
      </c>
      <c r="F811" s="239" t="e">
        <f t="shared" si="50"/>
        <v>#N/A</v>
      </c>
      <c r="G811" s="239" t="e">
        <f t="shared" si="50"/>
        <v>#N/A</v>
      </c>
      <c r="H811" s="239" t="e">
        <f t="shared" si="50"/>
        <v>#N/A</v>
      </c>
      <c r="I811" s="239" t="e">
        <f t="shared" si="50"/>
        <v>#N/A</v>
      </c>
      <c r="J811" s="239" t="e">
        <f t="shared" si="50"/>
        <v>#N/A</v>
      </c>
      <c r="K811" s="239" t="e">
        <f t="shared" si="50"/>
        <v>#N/A</v>
      </c>
      <c r="L811" s="239" t="e">
        <f t="shared" si="50"/>
        <v>#N/A</v>
      </c>
      <c r="M811" s="239" t="e">
        <f t="shared" si="50"/>
        <v>#N/A</v>
      </c>
      <c r="N811" s="239" t="e">
        <f t="shared" si="50"/>
        <v>#N/A</v>
      </c>
      <c r="O811" s="239" t="e">
        <f t="shared" si="50"/>
        <v>#N/A</v>
      </c>
      <c r="P811" s="240" t="e">
        <f t="shared" si="50"/>
        <v>#N/A</v>
      </c>
      <c r="Q811" s="236" t="e">
        <f t="shared" si="50"/>
        <v>#N/A</v>
      </c>
    </row>
    <row r="812" spans="1:17" ht="14.4" hidden="1" x14ac:dyDescent="0.3">
      <c r="A812" s="116" t="s">
        <v>520</v>
      </c>
      <c r="B812" s="116" t="str">
        <f>Config!$C$3&amp;"_"&amp;Config!$C$2&amp;"_"&amp;Config!$A$32&amp;"_"&amp;Config!$A$39&amp;"_"&amp;A812</f>
        <v>2023_CS_WO_EXP_D-130</v>
      </c>
      <c r="D812" s="237" t="str">
        <f t="shared" si="51"/>
        <v xml:space="preserve">HZIV-Ziekte, Invaliditeit  </v>
      </c>
      <c r="E812" s="238" t="e">
        <f t="shared" si="50"/>
        <v>#N/A</v>
      </c>
      <c r="F812" s="239" t="e">
        <f t="shared" si="50"/>
        <v>#N/A</v>
      </c>
      <c r="G812" s="239" t="e">
        <f t="shared" si="50"/>
        <v>#N/A</v>
      </c>
      <c r="H812" s="239" t="e">
        <f t="shared" si="50"/>
        <v>#N/A</v>
      </c>
      <c r="I812" s="239" t="e">
        <f t="shared" si="50"/>
        <v>#N/A</v>
      </c>
      <c r="J812" s="239" t="e">
        <f t="shared" si="50"/>
        <v>#N/A</v>
      </c>
      <c r="K812" s="239" t="e">
        <f t="shared" si="50"/>
        <v>#N/A</v>
      </c>
      <c r="L812" s="239" t="e">
        <f t="shared" si="50"/>
        <v>#N/A</v>
      </c>
      <c r="M812" s="239" t="e">
        <f t="shared" si="50"/>
        <v>#N/A</v>
      </c>
      <c r="N812" s="239" t="e">
        <f t="shared" si="50"/>
        <v>#N/A</v>
      </c>
      <c r="O812" s="239" t="e">
        <f t="shared" si="50"/>
        <v>#N/A</v>
      </c>
      <c r="P812" s="240" t="e">
        <f t="shared" si="50"/>
        <v>#N/A</v>
      </c>
      <c r="Q812" s="236" t="e">
        <f t="shared" si="50"/>
        <v>#N/A</v>
      </c>
    </row>
    <row r="813" spans="1:17" ht="14.4" hidden="1" x14ac:dyDescent="0.3">
      <c r="A813" s="116" t="s">
        <v>5945</v>
      </c>
      <c r="B813" s="116" t="str">
        <f>Config!$C$3&amp;"_"&amp;Config!$C$2&amp;"_"&amp;Config!$A$32&amp;"_"&amp;Config!$A$39&amp;"_"&amp;A813</f>
        <v>2023_CS_WO_EXP_D-131</v>
      </c>
      <c r="D813" s="237" t="str">
        <f t="shared" si="51"/>
        <v xml:space="preserve">RSZ-Werkloosheid </v>
      </c>
      <c r="E813" s="238" t="e">
        <f t="shared" si="50"/>
        <v>#N/A</v>
      </c>
      <c r="F813" s="239" t="e">
        <f t="shared" si="50"/>
        <v>#N/A</v>
      </c>
      <c r="G813" s="239" t="e">
        <f t="shared" si="50"/>
        <v>#N/A</v>
      </c>
      <c r="H813" s="239" t="e">
        <f t="shared" si="50"/>
        <v>#N/A</v>
      </c>
      <c r="I813" s="239" t="e">
        <f t="shared" si="50"/>
        <v>#N/A</v>
      </c>
      <c r="J813" s="239" t="e">
        <f t="shared" si="50"/>
        <v>#N/A</v>
      </c>
      <c r="K813" s="239" t="e">
        <f t="shared" si="50"/>
        <v>#N/A</v>
      </c>
      <c r="L813" s="239" t="e">
        <f t="shared" si="50"/>
        <v>#N/A</v>
      </c>
      <c r="M813" s="239" t="e">
        <f t="shared" si="50"/>
        <v>#N/A</v>
      </c>
      <c r="N813" s="239" t="e">
        <f t="shared" si="50"/>
        <v>#N/A</v>
      </c>
      <c r="O813" s="239" t="e">
        <f t="shared" si="50"/>
        <v>#N/A</v>
      </c>
      <c r="P813" s="240" t="e">
        <f t="shared" si="50"/>
        <v>#N/A</v>
      </c>
      <c r="Q813" s="236" t="e">
        <f t="shared" si="50"/>
        <v>#N/A</v>
      </c>
    </row>
    <row r="814" spans="1:17" ht="14.4" hidden="1" x14ac:dyDescent="0.3">
      <c r="A814" s="116" t="s">
        <v>517</v>
      </c>
      <c r="B814" s="116" t="str">
        <f>Config!$C$3&amp;"_"&amp;Config!$C$2&amp;"_"&amp;Config!$A$32&amp;"_"&amp;Config!$A$39&amp;"_"&amp;A814</f>
        <v>2023_CS_WO_EXP_D-127</v>
      </c>
      <c r="D814" s="237" t="str">
        <f t="shared" si="51"/>
        <v xml:space="preserve">Niet verdeeld </v>
      </c>
      <c r="E814" s="238" t="e">
        <f t="shared" si="50"/>
        <v>#N/A</v>
      </c>
      <c r="F814" s="239" t="e">
        <f t="shared" si="50"/>
        <v>#N/A</v>
      </c>
      <c r="G814" s="239" t="e">
        <f t="shared" si="50"/>
        <v>#N/A</v>
      </c>
      <c r="H814" s="239" t="e">
        <f t="shared" si="50"/>
        <v>#N/A</v>
      </c>
      <c r="I814" s="239" t="e">
        <f t="shared" si="50"/>
        <v>#N/A</v>
      </c>
      <c r="J814" s="239" t="e">
        <f t="shared" si="50"/>
        <v>#N/A</v>
      </c>
      <c r="K814" s="239" t="e">
        <f t="shared" si="50"/>
        <v>#N/A</v>
      </c>
      <c r="L814" s="239" t="e">
        <f t="shared" si="50"/>
        <v>#N/A</v>
      </c>
      <c r="M814" s="239" t="e">
        <f t="shared" si="50"/>
        <v>#N/A</v>
      </c>
      <c r="N814" s="239" t="e">
        <f t="shared" si="50"/>
        <v>#N/A</v>
      </c>
      <c r="O814" s="239" t="e">
        <f t="shared" si="50"/>
        <v>#N/A</v>
      </c>
      <c r="P814" s="240" t="e">
        <f t="shared" si="50"/>
        <v>#N/A</v>
      </c>
      <c r="Q814" s="236" t="e">
        <f t="shared" si="50"/>
        <v>#N/A</v>
      </c>
    </row>
    <row r="815" spans="1:17" ht="14.4" hidden="1" x14ac:dyDescent="0.3">
      <c r="A815" s="116" t="s">
        <v>448</v>
      </c>
      <c r="B815" s="116" t="str">
        <f>Config!$C$3&amp;"_"&amp;Config!$C$2&amp;"_"&amp;Config!$A$32&amp;"_"&amp;Config!$A$39&amp;"_"&amp;A815</f>
        <v>2023_CS_WO_EXP_D-066</v>
      </c>
      <c r="D815" s="241" t="str">
        <f t="shared" si="51"/>
        <v>Betalingskosten</v>
      </c>
      <c r="E815" s="238" t="e">
        <f t="shared" si="50"/>
        <v>#N/A</v>
      </c>
      <c r="F815" s="239" t="e">
        <f t="shared" si="50"/>
        <v>#N/A</v>
      </c>
      <c r="G815" s="239" t="e">
        <f t="shared" si="50"/>
        <v>#N/A</v>
      </c>
      <c r="H815" s="239" t="e">
        <f t="shared" si="50"/>
        <v>#N/A</v>
      </c>
      <c r="I815" s="239" t="e">
        <f t="shared" si="50"/>
        <v>#N/A</v>
      </c>
      <c r="J815" s="239" t="e">
        <f t="shared" si="50"/>
        <v>#N/A</v>
      </c>
      <c r="K815" s="239" t="e">
        <f t="shared" si="50"/>
        <v>#N/A</v>
      </c>
      <c r="L815" s="239" t="e">
        <f t="shared" si="50"/>
        <v>#N/A</v>
      </c>
      <c r="M815" s="239" t="e">
        <f t="shared" si="50"/>
        <v>#N/A</v>
      </c>
      <c r="N815" s="239" t="e">
        <f t="shared" si="50"/>
        <v>#N/A</v>
      </c>
      <c r="O815" s="239" t="e">
        <f t="shared" si="50"/>
        <v>#N/A</v>
      </c>
      <c r="P815" s="240" t="e">
        <f t="shared" si="50"/>
        <v>#N/A</v>
      </c>
      <c r="Q815" s="236" t="e">
        <f t="shared" si="50"/>
        <v>#N/A</v>
      </c>
    </row>
    <row r="816" spans="1:17" ht="14.4" hidden="1" x14ac:dyDescent="0.3">
      <c r="A816" s="116" t="s">
        <v>449</v>
      </c>
      <c r="B816" s="116" t="str">
        <f>Config!$C$3&amp;"_"&amp;Config!$C$2&amp;"_"&amp;Config!$A$32&amp;"_"&amp;Config!$A$39&amp;"_"&amp;A816</f>
        <v>2023_CS_WO_EXP_D-067</v>
      </c>
      <c r="D816" s="241" t="str">
        <f t="shared" si="51"/>
        <v>Beheerskosten</v>
      </c>
      <c r="E816" s="238" t="e">
        <f t="shared" si="50"/>
        <v>#N/A</v>
      </c>
      <c r="F816" s="239" t="e">
        <f t="shared" si="50"/>
        <v>#N/A</v>
      </c>
      <c r="G816" s="239" t="e">
        <f t="shared" si="50"/>
        <v>#N/A</v>
      </c>
      <c r="H816" s="239" t="e">
        <f t="shared" si="50"/>
        <v>#N/A</v>
      </c>
      <c r="I816" s="239" t="e">
        <f t="shared" si="50"/>
        <v>#N/A</v>
      </c>
      <c r="J816" s="239" t="e">
        <f t="shared" si="50"/>
        <v>#N/A</v>
      </c>
      <c r="K816" s="239" t="e">
        <f t="shared" si="50"/>
        <v>#N/A</v>
      </c>
      <c r="L816" s="239" t="e">
        <f t="shared" si="50"/>
        <v>#N/A</v>
      </c>
      <c r="M816" s="239" t="e">
        <f t="shared" si="50"/>
        <v>#N/A</v>
      </c>
      <c r="N816" s="239" t="e">
        <f t="shared" si="50"/>
        <v>#N/A</v>
      </c>
      <c r="O816" s="239" t="e">
        <f t="shared" si="50"/>
        <v>#N/A</v>
      </c>
      <c r="P816" s="240" t="e">
        <f t="shared" si="50"/>
        <v>#N/A</v>
      </c>
      <c r="Q816" s="236" t="e">
        <f t="shared" si="50"/>
        <v>#N/A</v>
      </c>
    </row>
    <row r="817" spans="1:17" ht="14.4" hidden="1" x14ac:dyDescent="0.3">
      <c r="A817" s="116" t="s">
        <v>450</v>
      </c>
      <c r="B817" s="116" t="str">
        <f>Config!$C$3&amp;"_"&amp;Config!$C$2&amp;"_"&amp;Config!$A$32&amp;"_"&amp;Config!$A$39&amp;"_"&amp;A817</f>
        <v>2023_CS_WO_EXP_D-068</v>
      </c>
      <c r="D817" s="241" t="str">
        <f t="shared" si="51"/>
        <v>Externe overdrachten</v>
      </c>
      <c r="E817" s="238" t="e">
        <f t="shared" si="50"/>
        <v>#N/A</v>
      </c>
      <c r="F817" s="239" t="e">
        <f t="shared" si="50"/>
        <v>#N/A</v>
      </c>
      <c r="G817" s="239" t="e">
        <f t="shared" si="50"/>
        <v>#N/A</v>
      </c>
      <c r="H817" s="239" t="e">
        <f t="shared" si="50"/>
        <v>#N/A</v>
      </c>
      <c r="I817" s="239" t="e">
        <f t="shared" si="50"/>
        <v>#N/A</v>
      </c>
      <c r="J817" s="239" t="e">
        <f t="shared" si="50"/>
        <v>#N/A</v>
      </c>
      <c r="K817" s="239" t="e">
        <f t="shared" si="50"/>
        <v>#N/A</v>
      </c>
      <c r="L817" s="239" t="e">
        <f t="shared" si="50"/>
        <v>#N/A</v>
      </c>
      <c r="M817" s="239" t="e">
        <f t="shared" si="50"/>
        <v>#N/A</v>
      </c>
      <c r="N817" s="239" t="e">
        <f t="shared" si="50"/>
        <v>#N/A</v>
      </c>
      <c r="O817" s="239" t="e">
        <f t="shared" si="50"/>
        <v>#N/A</v>
      </c>
      <c r="P817" s="240" t="e">
        <f t="shared" si="50"/>
        <v>#N/A</v>
      </c>
      <c r="Q817" s="236" t="e">
        <f t="shared" si="50"/>
        <v>#N/A</v>
      </c>
    </row>
    <row r="818" spans="1:17" ht="14.4" hidden="1" x14ac:dyDescent="0.3">
      <c r="A818" s="116" t="s">
        <v>451</v>
      </c>
      <c r="B818" s="116" t="str">
        <f>Config!$C$3&amp;"_"&amp;Config!$C$2&amp;"_"&amp;Config!$A$32&amp;"_"&amp;Config!$A$39&amp;"_"&amp;A818</f>
        <v>2023_CS_WO_EXP_D-069</v>
      </c>
      <c r="D818" s="237" t="str">
        <f t="shared" si="51"/>
        <v>RIZIV-Geneeskundige verzorging</v>
      </c>
      <c r="E818" s="238" t="e">
        <f t="shared" si="50"/>
        <v>#N/A</v>
      </c>
      <c r="F818" s="239" t="e">
        <f t="shared" si="50"/>
        <v>#N/A</v>
      </c>
      <c r="G818" s="239" t="e">
        <f t="shared" si="50"/>
        <v>#N/A</v>
      </c>
      <c r="H818" s="239" t="e">
        <f t="shared" si="50"/>
        <v>#N/A</v>
      </c>
      <c r="I818" s="239" t="e">
        <f t="shared" si="50"/>
        <v>#N/A</v>
      </c>
      <c r="J818" s="239" t="e">
        <f t="shared" si="50"/>
        <v>#N/A</v>
      </c>
      <c r="K818" s="239" t="e">
        <f t="shared" si="50"/>
        <v>#N/A</v>
      </c>
      <c r="L818" s="239" t="e">
        <f t="shared" si="50"/>
        <v>#N/A</v>
      </c>
      <c r="M818" s="239" t="e">
        <f t="shared" si="50"/>
        <v>#N/A</v>
      </c>
      <c r="N818" s="239" t="e">
        <f t="shared" si="50"/>
        <v>#N/A</v>
      </c>
      <c r="O818" s="239" t="e">
        <f t="shared" si="50"/>
        <v>#N/A</v>
      </c>
      <c r="P818" s="240" t="e">
        <f t="shared" si="50"/>
        <v>#N/A</v>
      </c>
      <c r="Q818" s="236" t="e">
        <f t="shared" si="50"/>
        <v>#N/A</v>
      </c>
    </row>
    <row r="819" spans="1:17" ht="14.4" hidden="1" x14ac:dyDescent="0.3">
      <c r="A819" s="116" t="s">
        <v>452</v>
      </c>
      <c r="B819" s="116" t="str">
        <f>Config!$C$3&amp;"_"&amp;Config!$C$2&amp;"_"&amp;Config!$A$32&amp;"_"&amp;Config!$A$39&amp;"_"&amp;A819</f>
        <v>2023_CS_WO_EXP_D-070</v>
      </c>
      <c r="D819" s="237" t="str">
        <f t="shared" si="51"/>
        <v>Andere</v>
      </c>
      <c r="E819" s="238" t="e">
        <f t="shared" si="50"/>
        <v>#N/A</v>
      </c>
      <c r="F819" s="239" t="e">
        <f t="shared" si="50"/>
        <v>#N/A</v>
      </c>
      <c r="G819" s="239" t="e">
        <f t="shared" si="50"/>
        <v>#N/A</v>
      </c>
      <c r="H819" s="239" t="e">
        <f t="shared" si="50"/>
        <v>#N/A</v>
      </c>
      <c r="I819" s="239" t="e">
        <f t="shared" si="50"/>
        <v>#N/A</v>
      </c>
      <c r="J819" s="239" t="e">
        <f t="shared" si="50"/>
        <v>#N/A</v>
      </c>
      <c r="K819" s="239" t="e">
        <f t="shared" si="50"/>
        <v>#N/A</v>
      </c>
      <c r="L819" s="239" t="e">
        <f t="shared" si="50"/>
        <v>#N/A</v>
      </c>
      <c r="M819" s="239" t="e">
        <f t="shared" si="50"/>
        <v>#N/A</v>
      </c>
      <c r="N819" s="239" t="e">
        <f t="shared" si="50"/>
        <v>#N/A</v>
      </c>
      <c r="O819" s="239" t="e">
        <f t="shared" si="50"/>
        <v>#N/A</v>
      </c>
      <c r="P819" s="240" t="e">
        <f t="shared" si="50"/>
        <v>#N/A</v>
      </c>
      <c r="Q819" s="236" t="e">
        <f t="shared" si="50"/>
        <v>#N/A</v>
      </c>
    </row>
    <row r="820" spans="1:17" ht="14.4" hidden="1" x14ac:dyDescent="0.3">
      <c r="A820" s="116" t="s">
        <v>406</v>
      </c>
      <c r="B820" s="116" t="str">
        <f>Config!$C$3&amp;"_"&amp;Config!$C$2&amp;"_"&amp;Config!$A$32&amp;"_"&amp;Config!$A$39&amp;"_"&amp;A820</f>
        <v>2023_CS_WO_EXP_D-024</v>
      </c>
      <c r="D820" s="242" t="str">
        <f t="shared" si="51"/>
        <v>Interestlasten</v>
      </c>
      <c r="E820" s="238" t="e">
        <f t="shared" si="50"/>
        <v>#N/A</v>
      </c>
      <c r="F820" s="239" t="e">
        <f t="shared" si="50"/>
        <v>#N/A</v>
      </c>
      <c r="G820" s="239" t="e">
        <f t="shared" si="50"/>
        <v>#N/A</v>
      </c>
      <c r="H820" s="239" t="e">
        <f t="shared" si="50"/>
        <v>#N/A</v>
      </c>
      <c r="I820" s="239" t="e">
        <f t="shared" si="50"/>
        <v>#N/A</v>
      </c>
      <c r="J820" s="239" t="e">
        <f t="shared" si="50"/>
        <v>#N/A</v>
      </c>
      <c r="K820" s="239" t="e">
        <f t="shared" si="50"/>
        <v>#N/A</v>
      </c>
      <c r="L820" s="239" t="e">
        <f t="shared" si="50"/>
        <v>#N/A</v>
      </c>
      <c r="M820" s="239" t="e">
        <f t="shared" si="50"/>
        <v>#N/A</v>
      </c>
      <c r="N820" s="239" t="e">
        <f t="shared" si="50"/>
        <v>#N/A</v>
      </c>
      <c r="O820" s="239" t="e">
        <f t="shared" si="50"/>
        <v>#N/A</v>
      </c>
      <c r="P820" s="240" t="e">
        <f t="shared" si="50"/>
        <v>#N/A</v>
      </c>
      <c r="Q820" s="236" t="e">
        <f t="shared" si="50"/>
        <v>#N/A</v>
      </c>
    </row>
    <row r="821" spans="1:17" ht="14.4" hidden="1" x14ac:dyDescent="0.3">
      <c r="A821" s="116" t="s">
        <v>403</v>
      </c>
      <c r="B821" s="116" t="str">
        <f>Config!$C$3&amp;"_"&amp;Config!$C$2&amp;"_"&amp;Config!$A$32&amp;"_"&amp;Config!$A$39&amp;"_"&amp;A821</f>
        <v>2023_CS_WO_EXP_D-021</v>
      </c>
      <c r="D821" s="241" t="str">
        <f t="shared" si="51"/>
        <v>Diversen</v>
      </c>
      <c r="E821" s="238" t="e">
        <f t="shared" ref="E821:Q826" si="52">VLOOKUP($B821,rng_input,E$5,FALSE)</f>
        <v>#N/A</v>
      </c>
      <c r="F821" s="239" t="e">
        <f t="shared" si="52"/>
        <v>#N/A</v>
      </c>
      <c r="G821" s="239" t="e">
        <f t="shared" si="52"/>
        <v>#N/A</v>
      </c>
      <c r="H821" s="239" t="e">
        <f t="shared" si="52"/>
        <v>#N/A</v>
      </c>
      <c r="I821" s="239" t="e">
        <f t="shared" si="52"/>
        <v>#N/A</v>
      </c>
      <c r="J821" s="239" t="e">
        <f t="shared" si="52"/>
        <v>#N/A</v>
      </c>
      <c r="K821" s="239" t="e">
        <f t="shared" si="52"/>
        <v>#N/A</v>
      </c>
      <c r="L821" s="239" t="e">
        <f t="shared" si="52"/>
        <v>#N/A</v>
      </c>
      <c r="M821" s="239" t="e">
        <f t="shared" si="52"/>
        <v>#N/A</v>
      </c>
      <c r="N821" s="239" t="e">
        <f t="shared" si="52"/>
        <v>#N/A</v>
      </c>
      <c r="O821" s="239" t="e">
        <f t="shared" si="52"/>
        <v>#N/A</v>
      </c>
      <c r="P821" s="240" t="e">
        <f t="shared" si="52"/>
        <v>#N/A</v>
      </c>
      <c r="Q821" s="236" t="e">
        <f t="shared" si="52"/>
        <v>#N/A</v>
      </c>
    </row>
    <row r="822" spans="1:17" ht="14.4" hidden="1" x14ac:dyDescent="0.3">
      <c r="A822" s="116" t="s">
        <v>453</v>
      </c>
      <c r="B822" s="116" t="str">
        <f>Config!$C$3&amp;"_"&amp;Config!$C$2&amp;"_"&amp;Config!$A$32&amp;"_"&amp;Config!$A$39&amp;"_"&amp;A822</f>
        <v>2023_CS_WO_EXP_D-071</v>
      </c>
      <c r="D822" s="243" t="str">
        <f t="shared" si="51"/>
        <v>Eigen uitgaven</v>
      </c>
      <c r="E822" s="244" t="e">
        <f t="shared" si="52"/>
        <v>#N/A</v>
      </c>
      <c r="F822" s="245" t="e">
        <f t="shared" si="52"/>
        <v>#N/A</v>
      </c>
      <c r="G822" s="245" t="e">
        <f t="shared" si="52"/>
        <v>#N/A</v>
      </c>
      <c r="H822" s="245" t="e">
        <f t="shared" si="52"/>
        <v>#N/A</v>
      </c>
      <c r="I822" s="245" t="e">
        <f t="shared" si="52"/>
        <v>#N/A</v>
      </c>
      <c r="J822" s="245" t="e">
        <f t="shared" si="52"/>
        <v>#N/A</v>
      </c>
      <c r="K822" s="245" t="e">
        <f t="shared" si="52"/>
        <v>#N/A</v>
      </c>
      <c r="L822" s="245" t="e">
        <f t="shared" si="52"/>
        <v>#N/A</v>
      </c>
      <c r="M822" s="245" t="e">
        <f t="shared" si="52"/>
        <v>#N/A</v>
      </c>
      <c r="N822" s="245" t="e">
        <f t="shared" si="52"/>
        <v>#N/A</v>
      </c>
      <c r="O822" s="245" t="e">
        <f t="shared" si="52"/>
        <v>#N/A</v>
      </c>
      <c r="P822" s="246" t="e">
        <f t="shared" si="52"/>
        <v>#N/A</v>
      </c>
      <c r="Q822" s="247" t="e">
        <f t="shared" si="52"/>
        <v>#N/A</v>
      </c>
    </row>
    <row r="823" spans="1:17" ht="14.4" hidden="1" x14ac:dyDescent="0.3">
      <c r="A823" s="116" t="s">
        <v>454</v>
      </c>
      <c r="B823" s="116" t="str">
        <f>Config!$C$3&amp;"_"&amp;Config!$C$2&amp;"_"&amp;Config!$A$32&amp;"_"&amp;Config!$A$39&amp;"_"&amp;A823</f>
        <v>2023_CS_WO_EXP_D-072</v>
      </c>
      <c r="D823" s="248" t="str">
        <f t="shared" si="51"/>
        <v>Van een tak naar het RSZ-Globaal beheer</v>
      </c>
      <c r="E823" s="238" t="e">
        <f t="shared" si="52"/>
        <v>#N/A</v>
      </c>
      <c r="F823" s="239" t="e">
        <f t="shared" si="52"/>
        <v>#N/A</v>
      </c>
      <c r="G823" s="239" t="e">
        <f t="shared" si="52"/>
        <v>#N/A</v>
      </c>
      <c r="H823" s="239" t="e">
        <f t="shared" si="52"/>
        <v>#N/A</v>
      </c>
      <c r="I823" s="239" t="e">
        <f t="shared" si="52"/>
        <v>#N/A</v>
      </c>
      <c r="J823" s="239" t="e">
        <f t="shared" si="52"/>
        <v>#N/A</v>
      </c>
      <c r="K823" s="239" t="e">
        <f t="shared" si="52"/>
        <v>#N/A</v>
      </c>
      <c r="L823" s="239" t="e">
        <f t="shared" si="52"/>
        <v>#N/A</v>
      </c>
      <c r="M823" s="239" t="e">
        <f t="shared" si="52"/>
        <v>#N/A</v>
      </c>
      <c r="N823" s="239" t="e">
        <f t="shared" si="52"/>
        <v>#N/A</v>
      </c>
      <c r="O823" s="239" t="e">
        <f t="shared" si="52"/>
        <v>#N/A</v>
      </c>
      <c r="P823" s="240" t="e">
        <f t="shared" si="52"/>
        <v>#N/A</v>
      </c>
      <c r="Q823" s="236" t="e">
        <f t="shared" si="52"/>
        <v>#N/A</v>
      </c>
    </row>
    <row r="824" spans="1:17" ht="14.4" hidden="1" x14ac:dyDescent="0.3">
      <c r="A824" s="116" t="s">
        <v>455</v>
      </c>
      <c r="B824" s="116" t="str">
        <f>Config!$C$3&amp;"_"&amp;Config!$C$2&amp;"_"&amp;Config!$A$32&amp;"_"&amp;Config!$A$39&amp;"_"&amp;A824</f>
        <v>2023_CS_WO_EXP_D-073</v>
      </c>
      <c r="D824" s="249" t="str">
        <f t="shared" si="51"/>
        <v>Van het RSZ-Globaal beheer naar een tak</v>
      </c>
      <c r="E824" s="238" t="e">
        <f t="shared" si="52"/>
        <v>#N/A</v>
      </c>
      <c r="F824" s="239" t="e">
        <f t="shared" si="52"/>
        <v>#N/A</v>
      </c>
      <c r="G824" s="239" t="e">
        <f t="shared" si="52"/>
        <v>#N/A</v>
      </c>
      <c r="H824" s="239" t="e">
        <f t="shared" si="52"/>
        <v>#N/A</v>
      </c>
      <c r="I824" s="239" t="e">
        <f t="shared" si="52"/>
        <v>#N/A</v>
      </c>
      <c r="J824" s="239" t="e">
        <f t="shared" si="52"/>
        <v>#N/A</v>
      </c>
      <c r="K824" s="239" t="e">
        <f t="shared" si="52"/>
        <v>#N/A</v>
      </c>
      <c r="L824" s="239" t="e">
        <f t="shared" si="52"/>
        <v>#N/A</v>
      </c>
      <c r="M824" s="239" t="e">
        <f t="shared" si="52"/>
        <v>#N/A</v>
      </c>
      <c r="N824" s="239" t="e">
        <f t="shared" si="52"/>
        <v>#N/A</v>
      </c>
      <c r="O824" s="239" t="e">
        <f t="shared" si="52"/>
        <v>#N/A</v>
      </c>
      <c r="P824" s="240" t="e">
        <f t="shared" si="52"/>
        <v>#N/A</v>
      </c>
      <c r="Q824" s="236" t="e">
        <f t="shared" si="52"/>
        <v>#N/A</v>
      </c>
    </row>
    <row r="825" spans="1:17" ht="14.4" hidden="1" x14ac:dyDescent="0.3">
      <c r="A825" s="116" t="s">
        <v>456</v>
      </c>
      <c r="B825" s="116" t="str">
        <f>Config!$C$3&amp;"_"&amp;Config!$C$2&amp;"_"&amp;Config!$A$32&amp;"_"&amp;Config!$A$39&amp;"_"&amp;A825</f>
        <v>2023_CS_WO_EXP_D-074</v>
      </c>
      <c r="D825" s="243" t="str">
        <f t="shared" si="51"/>
        <v>Interne overdrachten</v>
      </c>
      <c r="E825" s="244" t="e">
        <f t="shared" si="52"/>
        <v>#N/A</v>
      </c>
      <c r="F825" s="245" t="e">
        <f t="shared" si="52"/>
        <v>#N/A</v>
      </c>
      <c r="G825" s="245" t="e">
        <f t="shared" si="52"/>
        <v>#N/A</v>
      </c>
      <c r="H825" s="245" t="e">
        <f t="shared" si="52"/>
        <v>#N/A</v>
      </c>
      <c r="I825" s="245" t="e">
        <f t="shared" si="52"/>
        <v>#N/A</v>
      </c>
      <c r="J825" s="245" t="e">
        <f t="shared" si="52"/>
        <v>#N/A</v>
      </c>
      <c r="K825" s="245" t="e">
        <f t="shared" si="52"/>
        <v>#N/A</v>
      </c>
      <c r="L825" s="245" t="e">
        <f t="shared" si="52"/>
        <v>#N/A</v>
      </c>
      <c r="M825" s="245" t="e">
        <f t="shared" si="52"/>
        <v>#N/A</v>
      </c>
      <c r="N825" s="245" t="e">
        <f t="shared" si="52"/>
        <v>#N/A</v>
      </c>
      <c r="O825" s="245" t="e">
        <f t="shared" si="52"/>
        <v>#N/A</v>
      </c>
      <c r="P825" s="246" t="e">
        <f t="shared" si="52"/>
        <v>#N/A</v>
      </c>
      <c r="Q825" s="247" t="e">
        <f t="shared" si="52"/>
        <v>#N/A</v>
      </c>
    </row>
    <row r="826" spans="1:17" ht="15" hidden="1" thickBot="1" x14ac:dyDescent="0.35">
      <c r="A826" s="116" t="s">
        <v>418</v>
      </c>
      <c r="B826" s="116" t="str">
        <f>Config!$C$3&amp;"_"&amp;Config!$C$2&amp;"_"&amp;Config!$A$32&amp;"_"&amp;Config!$A$39&amp;"_"&amp;A826</f>
        <v>2023_CS_WO_EXP_D-036</v>
      </c>
      <c r="D826" s="250" t="str">
        <f t="shared" si="51"/>
        <v>Algemeen totaal van de uitgaven</v>
      </c>
      <c r="E826" s="251" t="e">
        <f t="shared" si="52"/>
        <v>#N/A</v>
      </c>
      <c r="F826" s="252" t="e">
        <f t="shared" si="52"/>
        <v>#N/A</v>
      </c>
      <c r="G826" s="252" t="e">
        <f t="shared" si="52"/>
        <v>#N/A</v>
      </c>
      <c r="H826" s="252" t="e">
        <f t="shared" si="52"/>
        <v>#N/A</v>
      </c>
      <c r="I826" s="252" t="e">
        <f t="shared" si="52"/>
        <v>#N/A</v>
      </c>
      <c r="J826" s="252" t="e">
        <f t="shared" si="52"/>
        <v>#N/A</v>
      </c>
      <c r="K826" s="252" t="e">
        <f t="shared" si="52"/>
        <v>#N/A</v>
      </c>
      <c r="L826" s="252" t="e">
        <f t="shared" si="52"/>
        <v>#N/A</v>
      </c>
      <c r="M826" s="252" t="e">
        <f t="shared" si="52"/>
        <v>#N/A</v>
      </c>
      <c r="N826" s="252" t="e">
        <f t="shared" si="52"/>
        <v>#N/A</v>
      </c>
      <c r="O826" s="252" t="e">
        <f t="shared" si="52"/>
        <v>#N/A</v>
      </c>
      <c r="P826" s="253" t="e">
        <f t="shared" si="52"/>
        <v>#N/A</v>
      </c>
      <c r="Q826" s="254" t="e">
        <f t="shared" si="52"/>
        <v>#N/A</v>
      </c>
    </row>
    <row r="827" spans="1:17" ht="14.4" hidden="1" x14ac:dyDescent="0.3">
      <c r="D827" s="255" t="str">
        <f>VLOOKUP("D-037",LIST_DESCRIPTIONS,2,FALSE)</f>
        <v>Ontvangsten</v>
      </c>
      <c r="E827" s="256"/>
      <c r="F827" s="257"/>
      <c r="G827" s="257"/>
      <c r="H827" s="257"/>
      <c r="I827" s="257"/>
      <c r="J827" s="257"/>
      <c r="K827" s="257"/>
      <c r="L827" s="257"/>
      <c r="M827" s="257"/>
      <c r="N827" s="257"/>
      <c r="O827" s="257"/>
      <c r="P827" s="258"/>
      <c r="Q827" s="259"/>
    </row>
    <row r="828" spans="1:17" ht="14.4" hidden="1" x14ac:dyDescent="0.3">
      <c r="A828" s="116" t="s">
        <v>457</v>
      </c>
      <c r="B828" s="116" t="str">
        <f>Config!$C$3&amp;"_"&amp;Config!$C$2&amp;"_"&amp;Config!$A$32&amp;"_"&amp;Config!$A$40&amp;"_"&amp;A828</f>
        <v>2023_CS_WO_REV_D-075</v>
      </c>
      <c r="D828" s="241" t="str">
        <f t="shared" ref="D828:D845" si="53">VLOOKUP(A828,LIST_DESCRIPTIONS,2,FALSE)</f>
        <v>Bijdragen</v>
      </c>
      <c r="E828" s="233" t="e">
        <f t="shared" ref="E828:Q842" si="54">VLOOKUP($B828,rng_input,E$5,FALSE)</f>
        <v>#N/A</v>
      </c>
      <c r="F828" s="234" t="e">
        <f t="shared" si="54"/>
        <v>#N/A</v>
      </c>
      <c r="G828" s="234" t="e">
        <f t="shared" si="54"/>
        <v>#N/A</v>
      </c>
      <c r="H828" s="234" t="e">
        <f t="shared" si="54"/>
        <v>#N/A</v>
      </c>
      <c r="I828" s="234" t="e">
        <f t="shared" si="54"/>
        <v>#N/A</v>
      </c>
      <c r="J828" s="234" t="e">
        <f t="shared" si="54"/>
        <v>#N/A</v>
      </c>
      <c r="K828" s="234" t="e">
        <f t="shared" si="54"/>
        <v>#N/A</v>
      </c>
      <c r="L828" s="234" t="e">
        <f t="shared" si="54"/>
        <v>#N/A</v>
      </c>
      <c r="M828" s="234" t="e">
        <f t="shared" si="54"/>
        <v>#N/A</v>
      </c>
      <c r="N828" s="234" t="e">
        <f t="shared" si="54"/>
        <v>#N/A</v>
      </c>
      <c r="O828" s="234" t="e">
        <f t="shared" si="54"/>
        <v>#N/A</v>
      </c>
      <c r="P828" s="235" t="e">
        <f t="shared" si="54"/>
        <v>#N/A</v>
      </c>
      <c r="Q828" s="236" t="e">
        <f t="shared" si="54"/>
        <v>#N/A</v>
      </c>
    </row>
    <row r="829" spans="1:17" ht="14.4" hidden="1" x14ac:dyDescent="0.3">
      <c r="A829" s="116" t="s">
        <v>510</v>
      </c>
      <c r="B829" s="116" t="str">
        <f>Config!$C$3&amp;"_"&amp;Config!$C$2&amp;"_"&amp;Config!$A$32&amp;"_"&amp;Config!$A$40&amp;"_"&amp;A829</f>
        <v>2023_CS_WO_REV_D-120</v>
      </c>
      <c r="D829" s="241" t="str">
        <f t="shared" si="53"/>
        <v xml:space="preserve">Toelagen van de overheden  </v>
      </c>
      <c r="E829" s="260" t="e">
        <f t="shared" si="54"/>
        <v>#N/A</v>
      </c>
      <c r="F829" s="261" t="e">
        <f t="shared" si="54"/>
        <v>#N/A</v>
      </c>
      <c r="G829" s="261" t="e">
        <f t="shared" si="54"/>
        <v>#N/A</v>
      </c>
      <c r="H829" s="261" t="e">
        <f t="shared" si="54"/>
        <v>#N/A</v>
      </c>
      <c r="I829" s="261" t="e">
        <f t="shared" si="54"/>
        <v>#N/A</v>
      </c>
      <c r="J829" s="261" t="e">
        <f t="shared" si="54"/>
        <v>#N/A</v>
      </c>
      <c r="K829" s="261" t="e">
        <f t="shared" si="54"/>
        <v>#N/A</v>
      </c>
      <c r="L829" s="261" t="e">
        <f t="shared" si="54"/>
        <v>#N/A</v>
      </c>
      <c r="M829" s="261" t="e">
        <f t="shared" si="54"/>
        <v>#N/A</v>
      </c>
      <c r="N829" s="261" t="e">
        <f t="shared" si="54"/>
        <v>#N/A</v>
      </c>
      <c r="O829" s="261" t="e">
        <f t="shared" si="54"/>
        <v>#N/A</v>
      </c>
      <c r="P829" s="262" t="e">
        <f t="shared" si="54"/>
        <v>#N/A</v>
      </c>
      <c r="Q829" s="236" t="e">
        <f t="shared" si="54"/>
        <v>#N/A</v>
      </c>
    </row>
    <row r="830" spans="1:17" ht="14.4" hidden="1" x14ac:dyDescent="0.3">
      <c r="A830" s="116" t="s">
        <v>511</v>
      </c>
      <c r="B830" s="116" t="str">
        <f>Config!$C$3&amp;"_"&amp;Config!$C$2&amp;"_"&amp;Config!$A$32&amp;"_"&amp;Config!$A$40&amp;"_"&amp;A830</f>
        <v>2023_CS_WO_REV_D-121</v>
      </c>
      <c r="D830" s="237" t="str">
        <f t="shared" si="53"/>
        <v xml:space="preserve">Federale overheid </v>
      </c>
      <c r="E830" s="260" t="e">
        <f t="shared" si="54"/>
        <v>#N/A</v>
      </c>
      <c r="F830" s="261" t="e">
        <f t="shared" si="54"/>
        <v>#N/A</v>
      </c>
      <c r="G830" s="261" t="e">
        <f t="shared" si="54"/>
        <v>#N/A</v>
      </c>
      <c r="H830" s="261" t="e">
        <f t="shared" si="54"/>
        <v>#N/A</v>
      </c>
      <c r="I830" s="261" t="e">
        <f t="shared" si="54"/>
        <v>#N/A</v>
      </c>
      <c r="J830" s="261" t="e">
        <f t="shared" si="54"/>
        <v>#N/A</v>
      </c>
      <c r="K830" s="261" t="e">
        <f t="shared" si="54"/>
        <v>#N/A</v>
      </c>
      <c r="L830" s="261" t="e">
        <f t="shared" si="54"/>
        <v>#N/A</v>
      </c>
      <c r="M830" s="261" t="e">
        <f t="shared" si="54"/>
        <v>#N/A</v>
      </c>
      <c r="N830" s="261" t="e">
        <f t="shared" si="54"/>
        <v>#N/A</v>
      </c>
      <c r="O830" s="261" t="e">
        <f t="shared" si="54"/>
        <v>#N/A</v>
      </c>
      <c r="P830" s="262" t="e">
        <f t="shared" si="54"/>
        <v>#N/A</v>
      </c>
      <c r="Q830" s="236" t="e">
        <f t="shared" si="54"/>
        <v>#N/A</v>
      </c>
    </row>
    <row r="831" spans="1:17" ht="14.4" hidden="1" x14ac:dyDescent="0.3">
      <c r="A831" s="116" t="s">
        <v>512</v>
      </c>
      <c r="B831" s="116" t="str">
        <f>Config!$C$3&amp;"_"&amp;Config!$C$2&amp;"_"&amp;Config!$A$32&amp;"_"&amp;Config!$A$40&amp;"_"&amp;A831</f>
        <v>2023_CS_WO_REV_D-122</v>
      </c>
      <c r="D831" s="237" t="str">
        <f t="shared" si="53"/>
        <v xml:space="preserve">Gefedereerde entiteiten </v>
      </c>
      <c r="E831" s="260" t="e">
        <f t="shared" si="54"/>
        <v>#N/A</v>
      </c>
      <c r="F831" s="261" t="e">
        <f t="shared" si="54"/>
        <v>#N/A</v>
      </c>
      <c r="G831" s="261" t="e">
        <f t="shared" si="54"/>
        <v>#N/A</v>
      </c>
      <c r="H831" s="261" t="e">
        <f t="shared" si="54"/>
        <v>#N/A</v>
      </c>
      <c r="I831" s="261" t="e">
        <f t="shared" si="54"/>
        <v>#N/A</v>
      </c>
      <c r="J831" s="261" t="e">
        <f t="shared" si="54"/>
        <v>#N/A</v>
      </c>
      <c r="K831" s="261" t="e">
        <f t="shared" si="54"/>
        <v>#N/A</v>
      </c>
      <c r="L831" s="261" t="e">
        <f t="shared" si="54"/>
        <v>#N/A</v>
      </c>
      <c r="M831" s="261" t="e">
        <f t="shared" si="54"/>
        <v>#N/A</v>
      </c>
      <c r="N831" s="261" t="e">
        <f t="shared" si="54"/>
        <v>#N/A</v>
      </c>
      <c r="O831" s="261" t="e">
        <f t="shared" si="54"/>
        <v>#N/A</v>
      </c>
      <c r="P831" s="262" t="e">
        <f t="shared" si="54"/>
        <v>#N/A</v>
      </c>
      <c r="Q831" s="236" t="e">
        <f t="shared" si="54"/>
        <v>#N/A</v>
      </c>
    </row>
    <row r="832" spans="1:17" ht="14.4" hidden="1" x14ac:dyDescent="0.3">
      <c r="A832" s="116" t="s">
        <v>459</v>
      </c>
      <c r="B832" s="116" t="str">
        <f>Config!$C$3&amp;"_"&amp;Config!$C$2&amp;"_"&amp;Config!$A$32&amp;"_"&amp;Config!$A$40&amp;"_"&amp;A832</f>
        <v>2023_CS_WO_REV_D-077</v>
      </c>
      <c r="D832" s="241" t="str">
        <f t="shared" si="53"/>
        <v>Alternatieve financiering</v>
      </c>
      <c r="E832" s="260" t="e">
        <f t="shared" si="54"/>
        <v>#N/A</v>
      </c>
      <c r="F832" s="261" t="e">
        <f t="shared" si="54"/>
        <v>#N/A</v>
      </c>
      <c r="G832" s="261" t="e">
        <f t="shared" si="54"/>
        <v>#N/A</v>
      </c>
      <c r="H832" s="261" t="e">
        <f t="shared" si="54"/>
        <v>#N/A</v>
      </c>
      <c r="I832" s="261" t="e">
        <f t="shared" si="54"/>
        <v>#N/A</v>
      </c>
      <c r="J832" s="261" t="e">
        <f t="shared" si="54"/>
        <v>#N/A</v>
      </c>
      <c r="K832" s="261" t="e">
        <f t="shared" si="54"/>
        <v>#N/A</v>
      </c>
      <c r="L832" s="261" t="e">
        <f t="shared" si="54"/>
        <v>#N/A</v>
      </c>
      <c r="M832" s="261" t="e">
        <f t="shared" si="54"/>
        <v>#N/A</v>
      </c>
      <c r="N832" s="261" t="e">
        <f t="shared" si="54"/>
        <v>#N/A</v>
      </c>
      <c r="O832" s="261" t="e">
        <f t="shared" si="54"/>
        <v>#N/A</v>
      </c>
      <c r="P832" s="262" t="e">
        <f t="shared" si="54"/>
        <v>#N/A</v>
      </c>
      <c r="Q832" s="236" t="e">
        <f t="shared" si="54"/>
        <v>#N/A</v>
      </c>
    </row>
    <row r="833" spans="1:17" ht="14.4" hidden="1" x14ac:dyDescent="0.3">
      <c r="A833" s="116" t="s">
        <v>460</v>
      </c>
      <c r="B833" s="116" t="str">
        <f>Config!$C$3&amp;"_"&amp;Config!$C$2&amp;"_"&amp;Config!$A$32&amp;"_"&amp;Config!$A$40&amp;"_"&amp;A833</f>
        <v>2023_CS_WO_REV_D-078</v>
      </c>
      <c r="D833" s="241" t="str">
        <f t="shared" si="53"/>
        <v>Toegewezen ontvangsten</v>
      </c>
      <c r="E833" s="260" t="e">
        <f t="shared" si="54"/>
        <v>#N/A</v>
      </c>
      <c r="F833" s="261" t="e">
        <f t="shared" si="54"/>
        <v>#N/A</v>
      </c>
      <c r="G833" s="261" t="e">
        <f t="shared" si="54"/>
        <v>#N/A</v>
      </c>
      <c r="H833" s="261" t="e">
        <f t="shared" si="54"/>
        <v>#N/A</v>
      </c>
      <c r="I833" s="261" t="e">
        <f t="shared" si="54"/>
        <v>#N/A</v>
      </c>
      <c r="J833" s="261" t="e">
        <f t="shared" si="54"/>
        <v>#N/A</v>
      </c>
      <c r="K833" s="261" t="e">
        <f t="shared" si="54"/>
        <v>#N/A</v>
      </c>
      <c r="L833" s="261" t="e">
        <f t="shared" si="54"/>
        <v>#N/A</v>
      </c>
      <c r="M833" s="261" t="e">
        <f t="shared" si="54"/>
        <v>#N/A</v>
      </c>
      <c r="N833" s="261" t="e">
        <f t="shared" si="54"/>
        <v>#N/A</v>
      </c>
      <c r="O833" s="261" t="e">
        <f t="shared" si="54"/>
        <v>#N/A</v>
      </c>
      <c r="P833" s="262" t="e">
        <f t="shared" si="54"/>
        <v>#N/A</v>
      </c>
      <c r="Q833" s="236" t="e">
        <f t="shared" si="54"/>
        <v>#N/A</v>
      </c>
    </row>
    <row r="834" spans="1:17" ht="14.4" hidden="1" x14ac:dyDescent="0.3">
      <c r="A834" s="116" t="s">
        <v>450</v>
      </c>
      <c r="B834" s="116" t="str">
        <f>Config!$C$3&amp;"_"&amp;Config!$C$2&amp;"_"&amp;Config!$A$32&amp;"_"&amp;Config!$A$40&amp;"_"&amp;A834</f>
        <v>2023_CS_WO_REV_D-068</v>
      </c>
      <c r="D834" s="241" t="str">
        <f t="shared" si="53"/>
        <v>Externe overdrachten</v>
      </c>
      <c r="E834" s="260" t="e">
        <f t="shared" si="54"/>
        <v>#N/A</v>
      </c>
      <c r="F834" s="261" t="e">
        <f t="shared" si="54"/>
        <v>#N/A</v>
      </c>
      <c r="G834" s="261" t="e">
        <f t="shared" si="54"/>
        <v>#N/A</v>
      </c>
      <c r="H834" s="261" t="e">
        <f t="shared" si="54"/>
        <v>#N/A</v>
      </c>
      <c r="I834" s="261" t="e">
        <f t="shared" si="54"/>
        <v>#N/A</v>
      </c>
      <c r="J834" s="261" t="e">
        <f t="shared" si="54"/>
        <v>#N/A</v>
      </c>
      <c r="K834" s="261" t="e">
        <f t="shared" si="54"/>
        <v>#N/A</v>
      </c>
      <c r="L834" s="261" t="e">
        <f t="shared" si="54"/>
        <v>#N/A</v>
      </c>
      <c r="M834" s="261" t="e">
        <f t="shared" si="54"/>
        <v>#N/A</v>
      </c>
      <c r="N834" s="261" t="e">
        <f t="shared" si="54"/>
        <v>#N/A</v>
      </c>
      <c r="O834" s="261" t="e">
        <f t="shared" si="54"/>
        <v>#N/A</v>
      </c>
      <c r="P834" s="262" t="e">
        <f t="shared" si="54"/>
        <v>#N/A</v>
      </c>
      <c r="Q834" s="236" t="e">
        <f t="shared" si="54"/>
        <v>#N/A</v>
      </c>
    </row>
    <row r="835" spans="1:17" ht="14.4" hidden="1" x14ac:dyDescent="0.3">
      <c r="A835" s="116" t="s">
        <v>461</v>
      </c>
      <c r="B835" s="116" t="str">
        <f>Config!$C$3&amp;"_"&amp;Config!$C$2&amp;"_"&amp;Config!$A$32&amp;"_"&amp;Config!$A$40&amp;"_"&amp;A835</f>
        <v>2023_CS_WO_REV_D-079</v>
      </c>
      <c r="D835" s="237" t="str">
        <f t="shared" si="53"/>
        <v xml:space="preserve">RSVZ </v>
      </c>
      <c r="E835" s="260" t="e">
        <f t="shared" si="54"/>
        <v>#N/A</v>
      </c>
      <c r="F835" s="261" t="e">
        <f t="shared" si="54"/>
        <v>#N/A</v>
      </c>
      <c r="G835" s="261" t="e">
        <f t="shared" si="54"/>
        <v>#N/A</v>
      </c>
      <c r="H835" s="261" t="e">
        <f t="shared" si="54"/>
        <v>#N/A</v>
      </c>
      <c r="I835" s="261" t="e">
        <f t="shared" si="54"/>
        <v>#N/A</v>
      </c>
      <c r="J835" s="261" t="e">
        <f t="shared" si="54"/>
        <v>#N/A</v>
      </c>
      <c r="K835" s="261" t="e">
        <f t="shared" si="54"/>
        <v>#N/A</v>
      </c>
      <c r="L835" s="261" t="e">
        <f t="shared" si="54"/>
        <v>#N/A</v>
      </c>
      <c r="M835" s="261" t="e">
        <f t="shared" si="54"/>
        <v>#N/A</v>
      </c>
      <c r="N835" s="261" t="e">
        <f t="shared" si="54"/>
        <v>#N/A</v>
      </c>
      <c r="O835" s="261" t="e">
        <f t="shared" si="54"/>
        <v>#N/A</v>
      </c>
      <c r="P835" s="262" t="e">
        <f t="shared" si="54"/>
        <v>#N/A</v>
      </c>
      <c r="Q835" s="236" t="e">
        <f t="shared" si="54"/>
        <v>#N/A</v>
      </c>
    </row>
    <row r="836" spans="1:17" ht="14.4" hidden="1" x14ac:dyDescent="0.3">
      <c r="A836" s="116" t="s">
        <v>451</v>
      </c>
      <c r="B836" s="116" t="str">
        <f>Config!$C$3&amp;"_"&amp;Config!$C$2&amp;"_"&amp;Config!$A$32&amp;"_"&amp;Config!$A$40&amp;"_"&amp;A836</f>
        <v>2023_CS_WO_REV_D-069</v>
      </c>
      <c r="D836" s="237" t="str">
        <f t="shared" si="53"/>
        <v>RIZIV-Geneeskundige verzorging</v>
      </c>
      <c r="E836" s="260" t="e">
        <f t="shared" si="54"/>
        <v>#N/A</v>
      </c>
      <c r="F836" s="261" t="e">
        <f t="shared" si="54"/>
        <v>#N/A</v>
      </c>
      <c r="G836" s="261" t="e">
        <f t="shared" si="54"/>
        <v>#N/A</v>
      </c>
      <c r="H836" s="261" t="e">
        <f t="shared" si="54"/>
        <v>#N/A</v>
      </c>
      <c r="I836" s="261" t="e">
        <f t="shared" si="54"/>
        <v>#N/A</v>
      </c>
      <c r="J836" s="261" t="e">
        <f t="shared" si="54"/>
        <v>#N/A</v>
      </c>
      <c r="K836" s="261" t="e">
        <f t="shared" si="54"/>
        <v>#N/A</v>
      </c>
      <c r="L836" s="261" t="e">
        <f t="shared" si="54"/>
        <v>#N/A</v>
      </c>
      <c r="M836" s="261" t="e">
        <f t="shared" si="54"/>
        <v>#N/A</v>
      </c>
      <c r="N836" s="261" t="e">
        <f t="shared" si="54"/>
        <v>#N/A</v>
      </c>
      <c r="O836" s="261" t="e">
        <f t="shared" si="54"/>
        <v>#N/A</v>
      </c>
      <c r="P836" s="262" t="e">
        <f t="shared" si="54"/>
        <v>#N/A</v>
      </c>
      <c r="Q836" s="236" t="e">
        <f t="shared" si="54"/>
        <v>#N/A</v>
      </c>
    </row>
    <row r="837" spans="1:17" ht="14.4" hidden="1" x14ac:dyDescent="0.3">
      <c r="A837" s="116" t="s">
        <v>452</v>
      </c>
      <c r="B837" s="116" t="str">
        <f>Config!$C$3&amp;"_"&amp;Config!$C$2&amp;"_"&amp;Config!$A$32&amp;"_"&amp;Config!$A$40&amp;"_"&amp;A837</f>
        <v>2023_CS_WO_REV_D-070</v>
      </c>
      <c r="D837" s="237" t="str">
        <f t="shared" si="53"/>
        <v>Andere</v>
      </c>
      <c r="E837" s="260" t="e">
        <f t="shared" si="54"/>
        <v>#N/A</v>
      </c>
      <c r="F837" s="261" t="e">
        <f t="shared" si="54"/>
        <v>#N/A</v>
      </c>
      <c r="G837" s="261" t="e">
        <f t="shared" si="54"/>
        <v>#N/A</v>
      </c>
      <c r="H837" s="261" t="e">
        <f t="shared" si="54"/>
        <v>#N/A</v>
      </c>
      <c r="I837" s="261" t="e">
        <f t="shared" si="54"/>
        <v>#N/A</v>
      </c>
      <c r="J837" s="261" t="e">
        <f t="shared" si="54"/>
        <v>#N/A</v>
      </c>
      <c r="K837" s="261" t="e">
        <f t="shared" si="54"/>
        <v>#N/A</v>
      </c>
      <c r="L837" s="261" t="e">
        <f t="shared" si="54"/>
        <v>#N/A</v>
      </c>
      <c r="M837" s="261" t="e">
        <f t="shared" si="54"/>
        <v>#N/A</v>
      </c>
      <c r="N837" s="261" t="e">
        <f t="shared" si="54"/>
        <v>#N/A</v>
      </c>
      <c r="O837" s="261" t="e">
        <f t="shared" si="54"/>
        <v>#N/A</v>
      </c>
      <c r="P837" s="262" t="e">
        <f t="shared" si="54"/>
        <v>#N/A</v>
      </c>
      <c r="Q837" s="236" t="e">
        <f t="shared" si="54"/>
        <v>#N/A</v>
      </c>
    </row>
    <row r="838" spans="1:17" ht="14.4" hidden="1" x14ac:dyDescent="0.3">
      <c r="A838" s="116" t="s">
        <v>462</v>
      </c>
      <c r="B838" s="116" t="str">
        <f>Config!$C$3&amp;"_"&amp;Config!$C$2&amp;"_"&amp;Config!$A$32&amp;"_"&amp;Config!$A$40&amp;"_"&amp;A838</f>
        <v>2023_CS_WO_REV_D-080</v>
      </c>
      <c r="D838" s="241" t="str">
        <f t="shared" si="53"/>
        <v>Opbrengsten beleggingen</v>
      </c>
      <c r="E838" s="238" t="e">
        <f t="shared" si="54"/>
        <v>#N/A</v>
      </c>
      <c r="F838" s="239" t="e">
        <f t="shared" si="54"/>
        <v>#N/A</v>
      </c>
      <c r="G838" s="239" t="e">
        <f t="shared" si="54"/>
        <v>#N/A</v>
      </c>
      <c r="H838" s="239" t="e">
        <f t="shared" si="54"/>
        <v>#N/A</v>
      </c>
      <c r="I838" s="239" t="e">
        <f t="shared" si="54"/>
        <v>#N/A</v>
      </c>
      <c r="J838" s="239" t="e">
        <f t="shared" si="54"/>
        <v>#N/A</v>
      </c>
      <c r="K838" s="239" t="e">
        <f t="shared" si="54"/>
        <v>#N/A</v>
      </c>
      <c r="L838" s="239" t="e">
        <f t="shared" si="54"/>
        <v>#N/A</v>
      </c>
      <c r="M838" s="239" t="e">
        <f t="shared" si="54"/>
        <v>#N/A</v>
      </c>
      <c r="N838" s="239" t="e">
        <f t="shared" si="54"/>
        <v>#N/A</v>
      </c>
      <c r="O838" s="239" t="e">
        <f t="shared" si="54"/>
        <v>#N/A</v>
      </c>
      <c r="P838" s="240" t="e">
        <f t="shared" si="54"/>
        <v>#N/A</v>
      </c>
      <c r="Q838" s="236" t="e">
        <f t="shared" si="54"/>
        <v>#N/A</v>
      </c>
    </row>
    <row r="839" spans="1:17" ht="14.4" hidden="1" x14ac:dyDescent="0.3">
      <c r="A839" s="116" t="s">
        <v>403</v>
      </c>
      <c r="B839" s="116" t="str">
        <f>Config!$C$3&amp;"_"&amp;Config!$C$2&amp;"_"&amp;Config!$A$32&amp;"_"&amp;Config!$A$40&amp;"_"&amp;A839</f>
        <v>2023_CS_WO_REV_D-021</v>
      </c>
      <c r="D839" s="241" t="str">
        <f t="shared" si="53"/>
        <v>Diversen</v>
      </c>
      <c r="E839" s="238" t="e">
        <f t="shared" si="54"/>
        <v>#N/A</v>
      </c>
      <c r="F839" s="239" t="e">
        <f t="shared" si="54"/>
        <v>#N/A</v>
      </c>
      <c r="G839" s="239" t="e">
        <f t="shared" si="54"/>
        <v>#N/A</v>
      </c>
      <c r="H839" s="239" t="e">
        <f t="shared" si="54"/>
        <v>#N/A</v>
      </c>
      <c r="I839" s="239" t="e">
        <f t="shared" si="54"/>
        <v>#N/A</v>
      </c>
      <c r="J839" s="239" t="e">
        <f t="shared" si="54"/>
        <v>#N/A</v>
      </c>
      <c r="K839" s="239" t="e">
        <f t="shared" si="54"/>
        <v>#N/A</v>
      </c>
      <c r="L839" s="239" t="e">
        <f t="shared" si="54"/>
        <v>#N/A</v>
      </c>
      <c r="M839" s="239" t="e">
        <f t="shared" si="54"/>
        <v>#N/A</v>
      </c>
      <c r="N839" s="239" t="e">
        <f t="shared" si="54"/>
        <v>#N/A</v>
      </c>
      <c r="O839" s="239" t="e">
        <f t="shared" si="54"/>
        <v>#N/A</v>
      </c>
      <c r="P839" s="240" t="e">
        <f t="shared" si="54"/>
        <v>#N/A</v>
      </c>
      <c r="Q839" s="236" t="e">
        <f t="shared" si="54"/>
        <v>#N/A</v>
      </c>
    </row>
    <row r="840" spans="1:17" ht="14.4" hidden="1" x14ac:dyDescent="0.3">
      <c r="A840" s="116" t="s">
        <v>463</v>
      </c>
      <c r="B840" s="116" t="str">
        <f>Config!$C$3&amp;"_"&amp;Config!$C$2&amp;"_"&amp;Config!$A$32&amp;"_"&amp;Config!$A$40&amp;"_"&amp;A840</f>
        <v>2023_CS_WO_REV_D-081</v>
      </c>
      <c r="D840" s="243" t="str">
        <f t="shared" si="53"/>
        <v>Eigen ontvangsten</v>
      </c>
      <c r="E840" s="244" t="e">
        <f t="shared" si="54"/>
        <v>#N/A</v>
      </c>
      <c r="F840" s="245" t="e">
        <f t="shared" si="54"/>
        <v>#N/A</v>
      </c>
      <c r="G840" s="245" t="e">
        <f t="shared" si="54"/>
        <v>#N/A</v>
      </c>
      <c r="H840" s="245" t="e">
        <f t="shared" si="54"/>
        <v>#N/A</v>
      </c>
      <c r="I840" s="245" t="e">
        <f t="shared" si="54"/>
        <v>#N/A</v>
      </c>
      <c r="J840" s="245" t="e">
        <f t="shared" si="54"/>
        <v>#N/A</v>
      </c>
      <c r="K840" s="245" t="e">
        <f t="shared" si="54"/>
        <v>#N/A</v>
      </c>
      <c r="L840" s="245" t="e">
        <f t="shared" si="54"/>
        <v>#N/A</v>
      </c>
      <c r="M840" s="245" t="e">
        <f t="shared" si="54"/>
        <v>#N/A</v>
      </c>
      <c r="N840" s="245" t="e">
        <f t="shared" si="54"/>
        <v>#N/A</v>
      </c>
      <c r="O840" s="245" t="e">
        <f t="shared" si="54"/>
        <v>#N/A</v>
      </c>
      <c r="P840" s="246" t="e">
        <f t="shared" si="54"/>
        <v>#N/A</v>
      </c>
      <c r="Q840" s="247" t="e">
        <f t="shared" si="54"/>
        <v>#N/A</v>
      </c>
    </row>
    <row r="841" spans="1:17" ht="14.4" hidden="1" x14ac:dyDescent="0.3">
      <c r="A841" s="116" t="s">
        <v>455</v>
      </c>
      <c r="B841" s="116" t="str">
        <f>Config!$C$3&amp;"_"&amp;Config!$C$2&amp;"_"&amp;Config!$A$32&amp;"_"&amp;Config!$A$40&amp;"_"&amp;A841</f>
        <v>2023_CS_WO_REV_D-073</v>
      </c>
      <c r="D841" s="249" t="str">
        <f t="shared" si="53"/>
        <v>Van het RSZ-Globaal beheer naar een tak</v>
      </c>
      <c r="E841" s="238" t="e">
        <f t="shared" si="54"/>
        <v>#N/A</v>
      </c>
      <c r="F841" s="239" t="e">
        <f t="shared" si="54"/>
        <v>#N/A</v>
      </c>
      <c r="G841" s="239" t="e">
        <f t="shared" si="54"/>
        <v>#N/A</v>
      </c>
      <c r="H841" s="239" t="e">
        <f t="shared" si="54"/>
        <v>#N/A</v>
      </c>
      <c r="I841" s="239" t="e">
        <f t="shared" si="54"/>
        <v>#N/A</v>
      </c>
      <c r="J841" s="239" t="e">
        <f t="shared" si="54"/>
        <v>#N/A</v>
      </c>
      <c r="K841" s="239" t="e">
        <f t="shared" si="54"/>
        <v>#N/A</v>
      </c>
      <c r="L841" s="239" t="e">
        <f t="shared" si="54"/>
        <v>#N/A</v>
      </c>
      <c r="M841" s="239" t="e">
        <f t="shared" si="54"/>
        <v>#N/A</v>
      </c>
      <c r="N841" s="239" t="e">
        <f t="shared" si="54"/>
        <v>#N/A</v>
      </c>
      <c r="O841" s="239" t="e">
        <f t="shared" si="54"/>
        <v>#N/A</v>
      </c>
      <c r="P841" s="240" t="e">
        <f t="shared" si="54"/>
        <v>#N/A</v>
      </c>
      <c r="Q841" s="236" t="e">
        <f t="shared" si="54"/>
        <v>#N/A</v>
      </c>
    </row>
    <row r="842" spans="1:17" ht="14.4" hidden="1" x14ac:dyDescent="0.3">
      <c r="A842" s="116" t="s">
        <v>454</v>
      </c>
      <c r="B842" s="116" t="str">
        <f>Config!$C$3&amp;"_"&amp;Config!$C$2&amp;"_"&amp;Config!$A$32&amp;"_"&amp;Config!$A$40&amp;"_"&amp;A842</f>
        <v>2023_CS_WO_REV_D-072</v>
      </c>
      <c r="D842" s="248" t="str">
        <f t="shared" si="53"/>
        <v>Van een tak naar het RSZ-Globaal beheer</v>
      </c>
      <c r="E842" s="238" t="e">
        <f t="shared" si="54"/>
        <v>#N/A</v>
      </c>
      <c r="F842" s="239" t="e">
        <f t="shared" si="54"/>
        <v>#N/A</v>
      </c>
      <c r="G842" s="239" t="e">
        <f t="shared" si="54"/>
        <v>#N/A</v>
      </c>
      <c r="H842" s="239" t="e">
        <f t="shared" si="54"/>
        <v>#N/A</v>
      </c>
      <c r="I842" s="239" t="e">
        <f t="shared" si="54"/>
        <v>#N/A</v>
      </c>
      <c r="J842" s="239" t="e">
        <f t="shared" si="54"/>
        <v>#N/A</v>
      </c>
      <c r="K842" s="239" t="e">
        <f t="shared" si="54"/>
        <v>#N/A</v>
      </c>
      <c r="L842" s="239" t="e">
        <f t="shared" si="54"/>
        <v>#N/A</v>
      </c>
      <c r="M842" s="239" t="e">
        <f t="shared" si="54"/>
        <v>#N/A</v>
      </c>
      <c r="N842" s="239" t="e">
        <f t="shared" si="54"/>
        <v>#N/A</v>
      </c>
      <c r="O842" s="239" t="e">
        <f t="shared" si="54"/>
        <v>#N/A</v>
      </c>
      <c r="P842" s="240" t="e">
        <f t="shared" si="54"/>
        <v>#N/A</v>
      </c>
      <c r="Q842" s="236" t="e">
        <f t="shared" si="54"/>
        <v>#N/A</v>
      </c>
    </row>
    <row r="843" spans="1:17" ht="14.4" hidden="1" x14ac:dyDescent="0.3">
      <c r="A843" s="116" t="s">
        <v>456</v>
      </c>
      <c r="B843" s="116" t="str">
        <f>Config!$C$3&amp;"_"&amp;Config!$C$2&amp;"_"&amp;Config!$A$32&amp;"_"&amp;Config!$A$40&amp;"_"&amp;A843</f>
        <v>2023_CS_WO_REV_D-074</v>
      </c>
      <c r="D843" s="243" t="str">
        <f t="shared" si="53"/>
        <v>Interne overdrachten</v>
      </c>
      <c r="E843" s="244" t="e">
        <f t="shared" ref="E843:Q845" si="55">VLOOKUP($B843,rng_input,E$5,FALSE)</f>
        <v>#N/A</v>
      </c>
      <c r="F843" s="245" t="e">
        <f t="shared" si="55"/>
        <v>#N/A</v>
      </c>
      <c r="G843" s="245" t="e">
        <f t="shared" si="55"/>
        <v>#N/A</v>
      </c>
      <c r="H843" s="245" t="e">
        <f t="shared" si="55"/>
        <v>#N/A</v>
      </c>
      <c r="I843" s="245" t="e">
        <f t="shared" si="55"/>
        <v>#N/A</v>
      </c>
      <c r="J843" s="245" t="e">
        <f t="shared" si="55"/>
        <v>#N/A</v>
      </c>
      <c r="K843" s="245" t="e">
        <f t="shared" si="55"/>
        <v>#N/A</v>
      </c>
      <c r="L843" s="245" t="e">
        <f t="shared" si="55"/>
        <v>#N/A</v>
      </c>
      <c r="M843" s="245" t="e">
        <f t="shared" si="55"/>
        <v>#N/A</v>
      </c>
      <c r="N843" s="245" t="e">
        <f t="shared" si="55"/>
        <v>#N/A</v>
      </c>
      <c r="O843" s="245" t="e">
        <f t="shared" si="55"/>
        <v>#N/A</v>
      </c>
      <c r="P843" s="246" t="e">
        <f t="shared" si="55"/>
        <v>#N/A</v>
      </c>
      <c r="Q843" s="247" t="e">
        <f t="shared" si="55"/>
        <v>#N/A</v>
      </c>
    </row>
    <row r="844" spans="1:17" ht="15" hidden="1" thickBot="1" x14ac:dyDescent="0.35">
      <c r="A844" s="116" t="s">
        <v>430</v>
      </c>
      <c r="B844" s="116" t="str">
        <f>Config!$C$3&amp;"_"&amp;Config!$C$2&amp;"_"&amp;Config!$A$32&amp;"_"&amp;Config!$A$40&amp;"_"&amp;A844</f>
        <v>2023_CS_WO_REV_D-048</v>
      </c>
      <c r="D844" s="250" t="str">
        <f t="shared" si="53"/>
        <v>Algemeen totaal van de ontvangsten</v>
      </c>
      <c r="E844" s="251" t="e">
        <f t="shared" si="55"/>
        <v>#N/A</v>
      </c>
      <c r="F844" s="252" t="e">
        <f t="shared" si="55"/>
        <v>#N/A</v>
      </c>
      <c r="G844" s="252" t="e">
        <f t="shared" si="55"/>
        <v>#N/A</v>
      </c>
      <c r="H844" s="252" t="e">
        <f t="shared" si="55"/>
        <v>#N/A</v>
      </c>
      <c r="I844" s="252" t="e">
        <f t="shared" si="55"/>
        <v>#N/A</v>
      </c>
      <c r="J844" s="252" t="e">
        <f t="shared" si="55"/>
        <v>#N/A</v>
      </c>
      <c r="K844" s="252" t="e">
        <f t="shared" si="55"/>
        <v>#N/A</v>
      </c>
      <c r="L844" s="252" t="e">
        <f t="shared" si="55"/>
        <v>#N/A</v>
      </c>
      <c r="M844" s="252" t="e">
        <f t="shared" si="55"/>
        <v>#N/A</v>
      </c>
      <c r="N844" s="252" t="e">
        <f t="shared" si="55"/>
        <v>#N/A</v>
      </c>
      <c r="O844" s="252" t="e">
        <f t="shared" si="55"/>
        <v>#N/A</v>
      </c>
      <c r="P844" s="253" t="e">
        <f t="shared" si="55"/>
        <v>#N/A</v>
      </c>
      <c r="Q844" s="254" t="e">
        <f t="shared" si="55"/>
        <v>#N/A</v>
      </c>
    </row>
    <row r="845" spans="1:17" ht="15" hidden="1" thickBot="1" x14ac:dyDescent="0.35">
      <c r="A845" s="116" t="s">
        <v>432</v>
      </c>
      <c r="B845" s="116" t="str">
        <f>Config!$C$3&amp;"_"&amp;Config!$C$2&amp;"_"&amp;Config!$A$32&amp;"_"&amp;Config!$A$41&amp;"_"&amp;A845</f>
        <v>2023_CS_WO_BAL_D-050</v>
      </c>
      <c r="D845" s="263" t="str">
        <f t="shared" si="53"/>
        <v>Saldo</v>
      </c>
      <c r="E845" s="264" t="e">
        <f t="shared" si="55"/>
        <v>#N/A</v>
      </c>
      <c r="F845" s="265" t="e">
        <f t="shared" si="55"/>
        <v>#N/A</v>
      </c>
      <c r="G845" s="265" t="e">
        <f t="shared" si="55"/>
        <v>#N/A</v>
      </c>
      <c r="H845" s="265" t="e">
        <f t="shared" si="55"/>
        <v>#N/A</v>
      </c>
      <c r="I845" s="265" t="e">
        <f t="shared" si="55"/>
        <v>#N/A</v>
      </c>
      <c r="J845" s="265" t="e">
        <f t="shared" si="55"/>
        <v>#N/A</v>
      </c>
      <c r="K845" s="265" t="e">
        <f t="shared" si="55"/>
        <v>#N/A</v>
      </c>
      <c r="L845" s="265" t="e">
        <f t="shared" si="55"/>
        <v>#N/A</v>
      </c>
      <c r="M845" s="265" t="e">
        <f t="shared" si="55"/>
        <v>#N/A</v>
      </c>
      <c r="N845" s="265" t="e">
        <f t="shared" si="55"/>
        <v>#N/A</v>
      </c>
      <c r="O845" s="265" t="e">
        <f t="shared" si="55"/>
        <v>#N/A</v>
      </c>
      <c r="P845" s="266" t="e">
        <f t="shared" si="55"/>
        <v>#N/A</v>
      </c>
      <c r="Q845" s="267" t="e">
        <f t="shared" si="55"/>
        <v>#N/A</v>
      </c>
    </row>
    <row r="846" spans="1:17" ht="14.4" hidden="1" x14ac:dyDescent="0.3">
      <c r="D846" s="268"/>
      <c r="E846" s="269"/>
      <c r="F846" s="268"/>
      <c r="G846" s="268"/>
      <c r="H846" s="268"/>
      <c r="I846" s="268"/>
      <c r="J846" s="268"/>
      <c r="K846" s="268"/>
      <c r="L846" s="268"/>
      <c r="M846" s="268"/>
      <c r="N846" s="268"/>
      <c r="O846" s="268"/>
      <c r="P846" s="268"/>
      <c r="Q846" s="268"/>
    </row>
    <row r="847" spans="1:17" ht="15" hidden="1" thickBot="1" x14ac:dyDescent="0.35">
      <c r="D847" s="268"/>
      <c r="E847" s="268"/>
      <c r="F847" s="268"/>
      <c r="G847" s="268"/>
      <c r="H847" s="268"/>
      <c r="I847" s="268"/>
      <c r="J847" s="268"/>
      <c r="K847" s="268"/>
      <c r="L847" s="268"/>
      <c r="M847" s="268"/>
      <c r="N847" s="268"/>
      <c r="O847" s="268"/>
      <c r="P847" s="268"/>
      <c r="Q847" s="268"/>
    </row>
    <row r="848" spans="1:17" ht="15" hidden="1" thickBot="1" x14ac:dyDescent="0.35">
      <c r="D848" s="320" t="str">
        <f>VLOOKUP("D-082",LIST_DESCRIPTIONS,2,FALSE)</f>
        <v>Zelfstandigen</v>
      </c>
      <c r="E848" s="321"/>
      <c r="F848" s="321"/>
      <c r="G848" s="321"/>
      <c r="H848" s="321"/>
      <c r="I848" s="321"/>
      <c r="J848" s="321"/>
      <c r="K848" s="321"/>
      <c r="L848" s="321"/>
      <c r="M848" s="321"/>
      <c r="N848" s="321"/>
      <c r="O848" s="321"/>
      <c r="P848" s="321"/>
      <c r="Q848" s="322"/>
    </row>
    <row r="849" spans="1:17" ht="13.8" hidden="1" thickBot="1" x14ac:dyDescent="0.3">
      <c r="D849" s="125" t="str">
        <f>VLOOKUP("D-003",LIST_DESCRIPTIONS,2,FALSE)</f>
        <v>Omschrijving</v>
      </c>
      <c r="E849" s="126" t="str">
        <f>VLOOKUP("D-004",LIST_DESCRIPTIONS,2,FALSE)</f>
        <v>Januari</v>
      </c>
      <c r="F849" s="127" t="str">
        <f>VLOOKUP("D-005",LIST_DESCRIPTIONS,2,FALSE)</f>
        <v>Februari</v>
      </c>
      <c r="G849" s="127" t="str">
        <f>VLOOKUP("D-006",LIST_DESCRIPTIONS,2,FALSE)</f>
        <v>Maart</v>
      </c>
      <c r="H849" s="127" t="str">
        <f>VLOOKUP("D-007",LIST_DESCRIPTIONS,2,FALSE)</f>
        <v>April</v>
      </c>
      <c r="I849" s="127" t="str">
        <f>VLOOKUP("D-008",LIST_DESCRIPTIONS,2,FALSE)</f>
        <v>Mei</v>
      </c>
      <c r="J849" s="127" t="str">
        <f>VLOOKUP("D-009",LIST_DESCRIPTIONS,2,FALSE)</f>
        <v>Juni</v>
      </c>
      <c r="K849" s="127" t="str">
        <f>VLOOKUP("D-010",LIST_DESCRIPTIONS,2,FALSE)</f>
        <v>Juli</v>
      </c>
      <c r="L849" s="127" t="str">
        <f>VLOOKUP("D-011",LIST_DESCRIPTIONS,2,FALSE)</f>
        <v>Augustus</v>
      </c>
      <c r="M849" s="127" t="str">
        <f>VLOOKUP("D-012",LIST_DESCRIPTIONS,2,FALSE)</f>
        <v>September</v>
      </c>
      <c r="N849" s="127" t="str">
        <f>VLOOKUP("D-013",LIST_DESCRIPTIONS,2,FALSE)</f>
        <v>Oktober</v>
      </c>
      <c r="O849" s="127" t="str">
        <f>VLOOKUP("D-014",LIST_DESCRIPTIONS,2,FALSE)</f>
        <v>November</v>
      </c>
      <c r="P849" s="128" t="str">
        <f>VLOOKUP("D-015",LIST_DESCRIPTIONS,2,FALSE)</f>
        <v>December</v>
      </c>
      <c r="Q849" s="129" t="str">
        <f>VLOOKUP("D-051",LIST_DESCRIPTIONS,2,FALSE)</f>
        <v>Totaal</v>
      </c>
    </row>
    <row r="850" spans="1:17" ht="14.4" hidden="1" x14ac:dyDescent="0.3">
      <c r="D850" s="130" t="str">
        <f>VLOOKUP("D-020",LIST_DESCRIPTIONS,2,FALSE)</f>
        <v>Uitgaven</v>
      </c>
      <c r="E850" s="229"/>
      <c r="F850" s="230"/>
      <c r="G850" s="230"/>
      <c r="H850" s="230"/>
      <c r="I850" s="230"/>
      <c r="J850" s="230"/>
      <c r="K850" s="230"/>
      <c r="L850" s="230"/>
      <c r="M850" s="230"/>
      <c r="N850" s="230"/>
      <c r="O850" s="230"/>
      <c r="P850" s="231"/>
      <c r="Q850" s="232"/>
    </row>
    <row r="851" spans="1:17" ht="14.4" hidden="1" x14ac:dyDescent="0.3">
      <c r="A851" s="116" t="s">
        <v>438</v>
      </c>
      <c r="B851" s="116" t="str">
        <f>Config!$C$3&amp;"_"&amp;Config!$C$2&amp;"_"&amp;Config!$A$35&amp;"_"&amp;Config!$A$39&amp;"_"&amp;A851</f>
        <v>2023_CS_FL_EXP_D-056</v>
      </c>
      <c r="D851" s="241" t="str">
        <f t="shared" ref="D851:D867" si="56">VLOOKUP(A851,LIST_DESCRIPTIONS,2,FALSE)</f>
        <v>Prestaties</v>
      </c>
      <c r="E851" s="233" t="e">
        <f t="shared" ref="E851:Q866" si="57">VLOOKUP($B851,rng_input,E$5,FALSE)</f>
        <v>#N/A</v>
      </c>
      <c r="F851" s="234" t="e">
        <f t="shared" si="57"/>
        <v>#N/A</v>
      </c>
      <c r="G851" s="234" t="e">
        <f t="shared" si="57"/>
        <v>#N/A</v>
      </c>
      <c r="H851" s="234" t="e">
        <f t="shared" si="57"/>
        <v>#N/A</v>
      </c>
      <c r="I851" s="234" t="e">
        <f t="shared" si="57"/>
        <v>#N/A</v>
      </c>
      <c r="J851" s="234" t="e">
        <f t="shared" si="57"/>
        <v>#N/A</v>
      </c>
      <c r="K851" s="234" t="e">
        <f t="shared" si="57"/>
        <v>#N/A</v>
      </c>
      <c r="L851" s="234" t="e">
        <f t="shared" si="57"/>
        <v>#N/A</v>
      </c>
      <c r="M851" s="234" t="e">
        <f t="shared" si="57"/>
        <v>#N/A</v>
      </c>
      <c r="N851" s="234" t="e">
        <f t="shared" si="57"/>
        <v>#N/A</v>
      </c>
      <c r="O851" s="234" t="e">
        <f t="shared" si="57"/>
        <v>#N/A</v>
      </c>
      <c r="P851" s="235" t="e">
        <f t="shared" si="57"/>
        <v>#N/A</v>
      </c>
      <c r="Q851" s="236" t="e">
        <f t="shared" si="57"/>
        <v>#N/A</v>
      </c>
    </row>
    <row r="852" spans="1:17" ht="14.4" hidden="1" x14ac:dyDescent="0.3">
      <c r="A852" s="116" t="s">
        <v>439</v>
      </c>
      <c r="B852" s="116" t="str">
        <f>Config!$C$3&amp;"_"&amp;Config!$C$2&amp;"_"&amp;Config!$A$35&amp;"_"&amp;Config!$A$39&amp;"_"&amp;A852</f>
        <v>2023_CS_FL_EXP_D-057</v>
      </c>
      <c r="D852" s="237" t="str">
        <f t="shared" si="56"/>
        <v>RIZIV-Uitkeringen</v>
      </c>
      <c r="E852" s="238" t="e">
        <f t="shared" si="57"/>
        <v>#N/A</v>
      </c>
      <c r="F852" s="239" t="e">
        <f t="shared" si="57"/>
        <v>#N/A</v>
      </c>
      <c r="G852" s="239" t="e">
        <f t="shared" si="57"/>
        <v>#N/A</v>
      </c>
      <c r="H852" s="239" t="e">
        <f t="shared" si="57"/>
        <v>#N/A</v>
      </c>
      <c r="I852" s="239" t="e">
        <f t="shared" si="57"/>
        <v>#N/A</v>
      </c>
      <c r="J852" s="239" t="e">
        <f t="shared" si="57"/>
        <v>#N/A</v>
      </c>
      <c r="K852" s="239" t="e">
        <f t="shared" si="57"/>
        <v>#N/A</v>
      </c>
      <c r="L852" s="239" t="e">
        <f t="shared" si="57"/>
        <v>#N/A</v>
      </c>
      <c r="M852" s="239" t="e">
        <f t="shared" si="57"/>
        <v>#N/A</v>
      </c>
      <c r="N852" s="239" t="e">
        <f t="shared" si="57"/>
        <v>#N/A</v>
      </c>
      <c r="O852" s="239" t="e">
        <f t="shared" si="57"/>
        <v>#N/A</v>
      </c>
      <c r="P852" s="240" t="e">
        <f t="shared" si="57"/>
        <v>#N/A</v>
      </c>
      <c r="Q852" s="236" t="e">
        <f t="shared" si="57"/>
        <v>#N/A</v>
      </c>
    </row>
    <row r="853" spans="1:17" ht="14.4" hidden="1" x14ac:dyDescent="0.3">
      <c r="A853" s="116" t="s">
        <v>465</v>
      </c>
      <c r="B853" s="116" t="str">
        <f>Config!$C$3&amp;"_"&amp;Config!$C$2&amp;"_"&amp;Config!$A$35&amp;"_"&amp;Config!$A$39&amp;"_"&amp;A853</f>
        <v>2023_CS_FL_EXP_D-083</v>
      </c>
      <c r="D853" s="237" t="str">
        <f t="shared" si="56"/>
        <v>RSVZ-Pensioenen</v>
      </c>
      <c r="E853" s="238" t="e">
        <f t="shared" si="57"/>
        <v>#N/A</v>
      </c>
      <c r="F853" s="239" t="e">
        <f t="shared" si="57"/>
        <v>#N/A</v>
      </c>
      <c r="G853" s="239" t="e">
        <f t="shared" si="57"/>
        <v>#N/A</v>
      </c>
      <c r="H853" s="239" t="e">
        <f t="shared" si="57"/>
        <v>#N/A</v>
      </c>
      <c r="I853" s="239" t="e">
        <f t="shared" si="57"/>
        <v>#N/A</v>
      </c>
      <c r="J853" s="239" t="e">
        <f t="shared" si="57"/>
        <v>#N/A</v>
      </c>
      <c r="K853" s="239" t="e">
        <f t="shared" si="57"/>
        <v>#N/A</v>
      </c>
      <c r="L853" s="239" t="e">
        <f t="shared" si="57"/>
        <v>#N/A</v>
      </c>
      <c r="M853" s="239" t="e">
        <f t="shared" si="57"/>
        <v>#N/A</v>
      </c>
      <c r="N853" s="239" t="e">
        <f t="shared" si="57"/>
        <v>#N/A</v>
      </c>
      <c r="O853" s="239" t="e">
        <f t="shared" si="57"/>
        <v>#N/A</v>
      </c>
      <c r="P853" s="240" t="e">
        <f t="shared" si="57"/>
        <v>#N/A</v>
      </c>
      <c r="Q853" s="236" t="e">
        <f t="shared" si="57"/>
        <v>#N/A</v>
      </c>
    </row>
    <row r="854" spans="1:17" ht="14.4" hidden="1" x14ac:dyDescent="0.3">
      <c r="A854" s="116" t="s">
        <v>467</v>
      </c>
      <c r="B854" s="116" t="str">
        <f>Config!$C$3&amp;"_"&amp;Config!$C$2&amp;"_"&amp;Config!$A$35&amp;"_"&amp;Config!$A$39&amp;"_"&amp;A854</f>
        <v>2023_CS_FL_EXP_D-085</v>
      </c>
      <c r="D854" s="237" t="str">
        <f t="shared" si="56"/>
        <v>RSVZ-Overbruggingsrecht</v>
      </c>
      <c r="E854" s="238" t="e">
        <f t="shared" si="57"/>
        <v>#N/A</v>
      </c>
      <c r="F854" s="239" t="e">
        <f t="shared" si="57"/>
        <v>#N/A</v>
      </c>
      <c r="G854" s="239" t="e">
        <f t="shared" si="57"/>
        <v>#N/A</v>
      </c>
      <c r="H854" s="239" t="e">
        <f t="shared" si="57"/>
        <v>#N/A</v>
      </c>
      <c r="I854" s="239" t="e">
        <f t="shared" si="57"/>
        <v>#N/A</v>
      </c>
      <c r="J854" s="239" t="e">
        <f t="shared" si="57"/>
        <v>#N/A</v>
      </c>
      <c r="K854" s="239" t="e">
        <f t="shared" si="57"/>
        <v>#N/A</v>
      </c>
      <c r="L854" s="239" t="e">
        <f t="shared" si="57"/>
        <v>#N/A</v>
      </c>
      <c r="M854" s="239" t="e">
        <f t="shared" si="57"/>
        <v>#N/A</v>
      </c>
      <c r="N854" s="239" t="e">
        <f t="shared" si="57"/>
        <v>#N/A</v>
      </c>
      <c r="O854" s="239" t="e">
        <f t="shared" si="57"/>
        <v>#N/A</v>
      </c>
      <c r="P854" s="240" t="e">
        <f t="shared" si="57"/>
        <v>#N/A</v>
      </c>
      <c r="Q854" s="236" t="e">
        <f t="shared" si="57"/>
        <v>#N/A</v>
      </c>
    </row>
    <row r="855" spans="1:17" ht="14.4" hidden="1" x14ac:dyDescent="0.3">
      <c r="A855" s="116" t="s">
        <v>468</v>
      </c>
      <c r="B855" s="116" t="str">
        <f>Config!$C$3&amp;"_"&amp;Config!$C$2&amp;"_"&amp;Config!$A$35&amp;"_"&amp;Config!$A$39&amp;"_"&amp;A855</f>
        <v>2023_CS_FL_EXP_D-086</v>
      </c>
      <c r="D855" s="237" t="str">
        <f t="shared" si="56"/>
        <v>RSVZ-Palliatieve verzorging</v>
      </c>
      <c r="E855" s="238" t="e">
        <f t="shared" si="57"/>
        <v>#N/A</v>
      </c>
      <c r="F855" s="239" t="e">
        <f t="shared" si="57"/>
        <v>#N/A</v>
      </c>
      <c r="G855" s="239" t="e">
        <f t="shared" si="57"/>
        <v>#N/A</v>
      </c>
      <c r="H855" s="239" t="e">
        <f t="shared" si="57"/>
        <v>#N/A</v>
      </c>
      <c r="I855" s="239" t="e">
        <f t="shared" si="57"/>
        <v>#N/A</v>
      </c>
      <c r="J855" s="239" t="e">
        <f t="shared" si="57"/>
        <v>#N/A</v>
      </c>
      <c r="K855" s="239" t="e">
        <f t="shared" si="57"/>
        <v>#N/A</v>
      </c>
      <c r="L855" s="239" t="e">
        <f t="shared" si="57"/>
        <v>#N/A</v>
      </c>
      <c r="M855" s="239" t="e">
        <f t="shared" si="57"/>
        <v>#N/A</v>
      </c>
      <c r="N855" s="239" t="e">
        <f t="shared" si="57"/>
        <v>#N/A</v>
      </c>
      <c r="O855" s="239" t="e">
        <f t="shared" si="57"/>
        <v>#N/A</v>
      </c>
      <c r="P855" s="240" t="e">
        <f t="shared" si="57"/>
        <v>#N/A</v>
      </c>
      <c r="Q855" s="236" t="e">
        <f t="shared" si="57"/>
        <v>#N/A</v>
      </c>
    </row>
    <row r="856" spans="1:17" ht="14.4" hidden="1" x14ac:dyDescent="0.3">
      <c r="A856" s="116" t="s">
        <v>448</v>
      </c>
      <c r="B856" s="116" t="str">
        <f>Config!$C$3&amp;"_"&amp;Config!$C$2&amp;"_"&amp;Config!$A$35&amp;"_"&amp;Config!$A$39&amp;"_"&amp;A856</f>
        <v>2023_CS_FL_EXP_D-066</v>
      </c>
      <c r="D856" s="241" t="str">
        <f t="shared" si="56"/>
        <v>Betalingskosten</v>
      </c>
      <c r="E856" s="238" t="e">
        <f t="shared" si="57"/>
        <v>#N/A</v>
      </c>
      <c r="F856" s="239" t="e">
        <f t="shared" si="57"/>
        <v>#N/A</v>
      </c>
      <c r="G856" s="239" t="e">
        <f t="shared" si="57"/>
        <v>#N/A</v>
      </c>
      <c r="H856" s="239" t="e">
        <f t="shared" si="57"/>
        <v>#N/A</v>
      </c>
      <c r="I856" s="239" t="e">
        <f t="shared" si="57"/>
        <v>#N/A</v>
      </c>
      <c r="J856" s="239" t="e">
        <f t="shared" si="57"/>
        <v>#N/A</v>
      </c>
      <c r="K856" s="239" t="e">
        <f t="shared" si="57"/>
        <v>#N/A</v>
      </c>
      <c r="L856" s="239" t="e">
        <f t="shared" si="57"/>
        <v>#N/A</v>
      </c>
      <c r="M856" s="239" t="e">
        <f t="shared" si="57"/>
        <v>#N/A</v>
      </c>
      <c r="N856" s="239" t="e">
        <f t="shared" si="57"/>
        <v>#N/A</v>
      </c>
      <c r="O856" s="239" t="e">
        <f t="shared" si="57"/>
        <v>#N/A</v>
      </c>
      <c r="P856" s="240" t="e">
        <f t="shared" si="57"/>
        <v>#N/A</v>
      </c>
      <c r="Q856" s="236" t="e">
        <f t="shared" si="57"/>
        <v>#N/A</v>
      </c>
    </row>
    <row r="857" spans="1:17" ht="14.4" hidden="1" x14ac:dyDescent="0.3">
      <c r="A857" s="116" t="s">
        <v>449</v>
      </c>
      <c r="B857" s="116" t="str">
        <f>Config!$C$3&amp;"_"&amp;Config!$C$2&amp;"_"&amp;Config!$A$35&amp;"_"&amp;Config!$A$39&amp;"_"&amp;A857</f>
        <v>2023_CS_FL_EXP_D-067</v>
      </c>
      <c r="D857" s="241" t="str">
        <f t="shared" si="56"/>
        <v>Beheerskosten</v>
      </c>
      <c r="E857" s="238" t="e">
        <f t="shared" si="57"/>
        <v>#N/A</v>
      </c>
      <c r="F857" s="239" t="e">
        <f t="shared" si="57"/>
        <v>#N/A</v>
      </c>
      <c r="G857" s="239" t="e">
        <f t="shared" si="57"/>
        <v>#N/A</v>
      </c>
      <c r="H857" s="239" t="e">
        <f t="shared" si="57"/>
        <v>#N/A</v>
      </c>
      <c r="I857" s="239" t="e">
        <f t="shared" si="57"/>
        <v>#N/A</v>
      </c>
      <c r="J857" s="239" t="e">
        <f t="shared" si="57"/>
        <v>#N/A</v>
      </c>
      <c r="K857" s="239" t="e">
        <f t="shared" si="57"/>
        <v>#N/A</v>
      </c>
      <c r="L857" s="239" t="e">
        <f t="shared" si="57"/>
        <v>#N/A</v>
      </c>
      <c r="M857" s="239" t="e">
        <f t="shared" si="57"/>
        <v>#N/A</v>
      </c>
      <c r="N857" s="239" t="e">
        <f t="shared" si="57"/>
        <v>#N/A</v>
      </c>
      <c r="O857" s="239" t="e">
        <f t="shared" si="57"/>
        <v>#N/A</v>
      </c>
      <c r="P857" s="240" t="e">
        <f t="shared" si="57"/>
        <v>#N/A</v>
      </c>
      <c r="Q857" s="236" t="e">
        <f t="shared" si="57"/>
        <v>#N/A</v>
      </c>
    </row>
    <row r="858" spans="1:17" ht="14.4" hidden="1" x14ac:dyDescent="0.3">
      <c r="A858" s="116" t="s">
        <v>450</v>
      </c>
      <c r="B858" s="116" t="str">
        <f>Config!$C$3&amp;"_"&amp;Config!$C$2&amp;"_"&amp;Config!$A$35&amp;"_"&amp;Config!$A$39&amp;"_"&amp;A858</f>
        <v>2023_CS_FL_EXP_D-068</v>
      </c>
      <c r="D858" s="241" t="str">
        <f t="shared" si="56"/>
        <v>Externe overdrachten</v>
      </c>
      <c r="E858" s="238" t="e">
        <f t="shared" si="57"/>
        <v>#N/A</v>
      </c>
      <c r="F858" s="239" t="e">
        <f t="shared" si="57"/>
        <v>#N/A</v>
      </c>
      <c r="G858" s="239" t="e">
        <f t="shared" si="57"/>
        <v>#N/A</v>
      </c>
      <c r="H858" s="239" t="e">
        <f t="shared" si="57"/>
        <v>#N/A</v>
      </c>
      <c r="I858" s="239" t="e">
        <f t="shared" si="57"/>
        <v>#N/A</v>
      </c>
      <c r="J858" s="239" t="e">
        <f t="shared" si="57"/>
        <v>#N/A</v>
      </c>
      <c r="K858" s="239" t="e">
        <f t="shared" si="57"/>
        <v>#N/A</v>
      </c>
      <c r="L858" s="239" t="e">
        <f t="shared" si="57"/>
        <v>#N/A</v>
      </c>
      <c r="M858" s="239" t="e">
        <f t="shared" si="57"/>
        <v>#N/A</v>
      </c>
      <c r="N858" s="239" t="e">
        <f t="shared" si="57"/>
        <v>#N/A</v>
      </c>
      <c r="O858" s="239" t="e">
        <f t="shared" si="57"/>
        <v>#N/A</v>
      </c>
      <c r="P858" s="240" t="e">
        <f t="shared" si="57"/>
        <v>#N/A</v>
      </c>
      <c r="Q858" s="236" t="e">
        <f t="shared" si="57"/>
        <v>#N/A</v>
      </c>
    </row>
    <row r="859" spans="1:17" ht="14.4" hidden="1" x14ac:dyDescent="0.3">
      <c r="A859" s="116" t="s">
        <v>451</v>
      </c>
      <c r="B859" s="116" t="str">
        <f>Config!$C$3&amp;"_"&amp;Config!$C$2&amp;"_"&amp;Config!$A$35&amp;"_"&amp;Config!$A$39&amp;"_"&amp;A859</f>
        <v>2023_CS_FL_EXP_D-069</v>
      </c>
      <c r="D859" s="237" t="str">
        <f t="shared" si="56"/>
        <v>RIZIV-Geneeskundige verzorging</v>
      </c>
      <c r="E859" s="238" t="e">
        <f t="shared" si="57"/>
        <v>#N/A</v>
      </c>
      <c r="F859" s="239" t="e">
        <f t="shared" si="57"/>
        <v>#N/A</v>
      </c>
      <c r="G859" s="239" t="e">
        <f t="shared" si="57"/>
        <v>#N/A</v>
      </c>
      <c r="H859" s="239" t="e">
        <f t="shared" si="57"/>
        <v>#N/A</v>
      </c>
      <c r="I859" s="239" t="e">
        <f t="shared" si="57"/>
        <v>#N/A</v>
      </c>
      <c r="J859" s="239" t="e">
        <f t="shared" si="57"/>
        <v>#N/A</v>
      </c>
      <c r="K859" s="239" t="e">
        <f t="shared" si="57"/>
        <v>#N/A</v>
      </c>
      <c r="L859" s="239" t="e">
        <f t="shared" si="57"/>
        <v>#N/A</v>
      </c>
      <c r="M859" s="239" t="e">
        <f t="shared" si="57"/>
        <v>#N/A</v>
      </c>
      <c r="N859" s="239" t="e">
        <f t="shared" si="57"/>
        <v>#N/A</v>
      </c>
      <c r="O859" s="239" t="e">
        <f t="shared" si="57"/>
        <v>#N/A</v>
      </c>
      <c r="P859" s="240" t="e">
        <f t="shared" si="57"/>
        <v>#N/A</v>
      </c>
      <c r="Q859" s="236" t="e">
        <f t="shared" si="57"/>
        <v>#N/A</v>
      </c>
    </row>
    <row r="860" spans="1:17" ht="14.4" hidden="1" x14ac:dyDescent="0.3">
      <c r="A860" s="116" t="s">
        <v>452</v>
      </c>
      <c r="B860" s="116" t="str">
        <f>Config!$C$3&amp;"_"&amp;Config!$C$2&amp;"_"&amp;Config!$A$35&amp;"_"&amp;Config!$A$39&amp;"_"&amp;A860</f>
        <v>2023_CS_FL_EXP_D-070</v>
      </c>
      <c r="D860" s="237" t="str">
        <f t="shared" si="56"/>
        <v>Andere</v>
      </c>
      <c r="E860" s="238" t="e">
        <f t="shared" si="57"/>
        <v>#N/A</v>
      </c>
      <c r="F860" s="239" t="e">
        <f t="shared" si="57"/>
        <v>#N/A</v>
      </c>
      <c r="G860" s="239" t="e">
        <f t="shared" si="57"/>
        <v>#N/A</v>
      </c>
      <c r="H860" s="239" t="e">
        <f t="shared" si="57"/>
        <v>#N/A</v>
      </c>
      <c r="I860" s="239" t="e">
        <f t="shared" si="57"/>
        <v>#N/A</v>
      </c>
      <c r="J860" s="239" t="e">
        <f t="shared" si="57"/>
        <v>#N/A</v>
      </c>
      <c r="K860" s="239" t="e">
        <f t="shared" si="57"/>
        <v>#N/A</v>
      </c>
      <c r="L860" s="239" t="e">
        <f t="shared" si="57"/>
        <v>#N/A</v>
      </c>
      <c r="M860" s="239" t="e">
        <f t="shared" si="57"/>
        <v>#N/A</v>
      </c>
      <c r="N860" s="239" t="e">
        <f t="shared" si="57"/>
        <v>#N/A</v>
      </c>
      <c r="O860" s="239" t="e">
        <f t="shared" si="57"/>
        <v>#N/A</v>
      </c>
      <c r="P860" s="240" t="e">
        <f t="shared" si="57"/>
        <v>#N/A</v>
      </c>
      <c r="Q860" s="236" t="e">
        <f t="shared" si="57"/>
        <v>#N/A</v>
      </c>
    </row>
    <row r="861" spans="1:17" ht="14.4" hidden="1" x14ac:dyDescent="0.3">
      <c r="A861" s="116" t="s">
        <v>406</v>
      </c>
      <c r="B861" s="116" t="str">
        <f>Config!$C$3&amp;"_"&amp;Config!$C$2&amp;"_"&amp;Config!$A$35&amp;"_"&amp;Config!$A$39&amp;"_"&amp;A861</f>
        <v>2023_CS_FL_EXP_D-024</v>
      </c>
      <c r="D861" s="242" t="str">
        <f t="shared" si="56"/>
        <v>Interestlasten</v>
      </c>
      <c r="E861" s="238" t="e">
        <f t="shared" si="57"/>
        <v>#N/A</v>
      </c>
      <c r="F861" s="239" t="e">
        <f t="shared" si="57"/>
        <v>#N/A</v>
      </c>
      <c r="G861" s="239" t="e">
        <f t="shared" si="57"/>
        <v>#N/A</v>
      </c>
      <c r="H861" s="239" t="e">
        <f t="shared" si="57"/>
        <v>#N/A</v>
      </c>
      <c r="I861" s="239" t="e">
        <f t="shared" si="57"/>
        <v>#N/A</v>
      </c>
      <c r="J861" s="239" t="e">
        <f t="shared" si="57"/>
        <v>#N/A</v>
      </c>
      <c r="K861" s="239" t="e">
        <f t="shared" si="57"/>
        <v>#N/A</v>
      </c>
      <c r="L861" s="239" t="e">
        <f t="shared" si="57"/>
        <v>#N/A</v>
      </c>
      <c r="M861" s="239" t="e">
        <f t="shared" si="57"/>
        <v>#N/A</v>
      </c>
      <c r="N861" s="239" t="e">
        <f t="shared" si="57"/>
        <v>#N/A</v>
      </c>
      <c r="O861" s="239" t="e">
        <f t="shared" si="57"/>
        <v>#N/A</v>
      </c>
      <c r="P861" s="240" t="e">
        <f t="shared" si="57"/>
        <v>#N/A</v>
      </c>
      <c r="Q861" s="236" t="e">
        <f t="shared" si="57"/>
        <v>#N/A</v>
      </c>
    </row>
    <row r="862" spans="1:17" ht="14.4" hidden="1" x14ac:dyDescent="0.3">
      <c r="A862" s="116" t="s">
        <v>403</v>
      </c>
      <c r="B862" s="116" t="str">
        <f>Config!$C$3&amp;"_"&amp;Config!$C$2&amp;"_"&amp;Config!$A$35&amp;"_"&amp;Config!$A$39&amp;"_"&amp;A862</f>
        <v>2023_CS_FL_EXP_D-021</v>
      </c>
      <c r="D862" s="241" t="str">
        <f t="shared" si="56"/>
        <v>Diversen</v>
      </c>
      <c r="E862" s="238" t="e">
        <f t="shared" si="57"/>
        <v>#N/A</v>
      </c>
      <c r="F862" s="239" t="e">
        <f t="shared" si="57"/>
        <v>#N/A</v>
      </c>
      <c r="G862" s="239" t="e">
        <f t="shared" si="57"/>
        <v>#N/A</v>
      </c>
      <c r="H862" s="239" t="e">
        <f t="shared" si="57"/>
        <v>#N/A</v>
      </c>
      <c r="I862" s="239" t="e">
        <f t="shared" si="57"/>
        <v>#N/A</v>
      </c>
      <c r="J862" s="239" t="e">
        <f t="shared" si="57"/>
        <v>#N/A</v>
      </c>
      <c r="K862" s="239" t="e">
        <f t="shared" si="57"/>
        <v>#N/A</v>
      </c>
      <c r="L862" s="239" t="e">
        <f t="shared" si="57"/>
        <v>#N/A</v>
      </c>
      <c r="M862" s="239" t="e">
        <f t="shared" si="57"/>
        <v>#N/A</v>
      </c>
      <c r="N862" s="239" t="e">
        <f t="shared" si="57"/>
        <v>#N/A</v>
      </c>
      <c r="O862" s="239" t="e">
        <f t="shared" si="57"/>
        <v>#N/A</v>
      </c>
      <c r="P862" s="240" t="e">
        <f t="shared" si="57"/>
        <v>#N/A</v>
      </c>
      <c r="Q862" s="236" t="e">
        <f t="shared" si="57"/>
        <v>#N/A</v>
      </c>
    </row>
    <row r="863" spans="1:17" ht="14.4" hidden="1" x14ac:dyDescent="0.3">
      <c r="A863" s="116" t="s">
        <v>453</v>
      </c>
      <c r="B863" s="116" t="str">
        <f>Config!$C$3&amp;"_"&amp;Config!$C$2&amp;"_"&amp;Config!$A$35&amp;"_"&amp;Config!$A$39&amp;"_"&amp;A863</f>
        <v>2023_CS_FL_EXP_D-071</v>
      </c>
      <c r="D863" s="243" t="str">
        <f t="shared" si="56"/>
        <v>Eigen uitgaven</v>
      </c>
      <c r="E863" s="244" t="e">
        <f t="shared" si="57"/>
        <v>#N/A</v>
      </c>
      <c r="F863" s="245" t="e">
        <f t="shared" si="57"/>
        <v>#N/A</v>
      </c>
      <c r="G863" s="245" t="e">
        <f t="shared" si="57"/>
        <v>#N/A</v>
      </c>
      <c r="H863" s="245" t="e">
        <f t="shared" si="57"/>
        <v>#N/A</v>
      </c>
      <c r="I863" s="245" t="e">
        <f t="shared" si="57"/>
        <v>#N/A</v>
      </c>
      <c r="J863" s="245" t="e">
        <f t="shared" si="57"/>
        <v>#N/A</v>
      </c>
      <c r="K863" s="245" t="e">
        <f t="shared" si="57"/>
        <v>#N/A</v>
      </c>
      <c r="L863" s="245" t="e">
        <f t="shared" si="57"/>
        <v>#N/A</v>
      </c>
      <c r="M863" s="245" t="e">
        <f t="shared" si="57"/>
        <v>#N/A</v>
      </c>
      <c r="N863" s="245" t="e">
        <f t="shared" si="57"/>
        <v>#N/A</v>
      </c>
      <c r="O863" s="245" t="e">
        <f t="shared" si="57"/>
        <v>#N/A</v>
      </c>
      <c r="P863" s="246" t="e">
        <f t="shared" si="57"/>
        <v>#N/A</v>
      </c>
      <c r="Q863" s="247" t="e">
        <f t="shared" si="57"/>
        <v>#N/A</v>
      </c>
    </row>
    <row r="864" spans="1:17" ht="14.4" hidden="1" x14ac:dyDescent="0.3">
      <c r="A864" s="116" t="s">
        <v>471</v>
      </c>
      <c r="B864" s="116" t="str">
        <f>Config!$C$3&amp;"_"&amp;Config!$C$2&amp;"_"&amp;Config!$A$35&amp;"_"&amp;Config!$A$39&amp;"_"&amp;A864</f>
        <v>2023_CS_FL_EXP_D-089</v>
      </c>
      <c r="D864" s="248" t="str">
        <f t="shared" si="56"/>
        <v>Van een tak naar het RSVZ-Globaal beheer</v>
      </c>
      <c r="E864" s="238" t="e">
        <f t="shared" si="57"/>
        <v>#N/A</v>
      </c>
      <c r="F864" s="239" t="e">
        <f t="shared" si="57"/>
        <v>#N/A</v>
      </c>
      <c r="G864" s="239" t="e">
        <f t="shared" si="57"/>
        <v>#N/A</v>
      </c>
      <c r="H864" s="239" t="e">
        <f t="shared" si="57"/>
        <v>#N/A</v>
      </c>
      <c r="I864" s="239" t="e">
        <f t="shared" si="57"/>
        <v>#N/A</v>
      </c>
      <c r="J864" s="239" t="e">
        <f t="shared" si="57"/>
        <v>#N/A</v>
      </c>
      <c r="K864" s="239" t="e">
        <f t="shared" si="57"/>
        <v>#N/A</v>
      </c>
      <c r="L864" s="239" t="e">
        <f t="shared" si="57"/>
        <v>#N/A</v>
      </c>
      <c r="M864" s="239" t="e">
        <f t="shared" si="57"/>
        <v>#N/A</v>
      </c>
      <c r="N864" s="239" t="e">
        <f t="shared" si="57"/>
        <v>#N/A</v>
      </c>
      <c r="O864" s="239" t="e">
        <f t="shared" si="57"/>
        <v>#N/A</v>
      </c>
      <c r="P864" s="240" t="e">
        <f t="shared" si="57"/>
        <v>#N/A</v>
      </c>
      <c r="Q864" s="236" t="e">
        <f t="shared" si="57"/>
        <v>#N/A</v>
      </c>
    </row>
    <row r="865" spans="1:17" ht="14.4" hidden="1" x14ac:dyDescent="0.3">
      <c r="A865" s="116" t="s">
        <v>472</v>
      </c>
      <c r="B865" s="116" t="str">
        <f>Config!$C$3&amp;"_"&amp;Config!$C$2&amp;"_"&amp;Config!$A$35&amp;"_"&amp;Config!$A$39&amp;"_"&amp;A865</f>
        <v>2023_CS_FL_EXP_D-090</v>
      </c>
      <c r="D865" s="248" t="str">
        <f t="shared" si="56"/>
        <v>Van het RSVZ-Globaal beheer naar een tak</v>
      </c>
      <c r="E865" s="238" t="e">
        <f t="shared" si="57"/>
        <v>#N/A</v>
      </c>
      <c r="F865" s="239" t="e">
        <f t="shared" si="57"/>
        <v>#N/A</v>
      </c>
      <c r="G865" s="239" t="e">
        <f t="shared" si="57"/>
        <v>#N/A</v>
      </c>
      <c r="H865" s="239" t="e">
        <f t="shared" si="57"/>
        <v>#N/A</v>
      </c>
      <c r="I865" s="239" t="e">
        <f t="shared" si="57"/>
        <v>#N/A</v>
      </c>
      <c r="J865" s="239" t="e">
        <f t="shared" si="57"/>
        <v>#N/A</v>
      </c>
      <c r="K865" s="239" t="e">
        <f t="shared" si="57"/>
        <v>#N/A</v>
      </c>
      <c r="L865" s="239" t="e">
        <f t="shared" si="57"/>
        <v>#N/A</v>
      </c>
      <c r="M865" s="239" t="e">
        <f t="shared" si="57"/>
        <v>#N/A</v>
      </c>
      <c r="N865" s="239" t="e">
        <f t="shared" si="57"/>
        <v>#N/A</v>
      </c>
      <c r="O865" s="239" t="e">
        <f t="shared" si="57"/>
        <v>#N/A</v>
      </c>
      <c r="P865" s="240" t="e">
        <f t="shared" si="57"/>
        <v>#N/A</v>
      </c>
      <c r="Q865" s="236" t="e">
        <f t="shared" si="57"/>
        <v>#N/A</v>
      </c>
    </row>
    <row r="866" spans="1:17" ht="14.4" hidden="1" x14ac:dyDescent="0.3">
      <c r="A866" s="116" t="s">
        <v>456</v>
      </c>
      <c r="B866" s="116" t="str">
        <f>Config!$C$3&amp;"_"&amp;Config!$C$2&amp;"_"&amp;Config!$A$35&amp;"_"&amp;Config!$A$39&amp;"_"&amp;A866</f>
        <v>2023_CS_FL_EXP_D-074</v>
      </c>
      <c r="D866" s="243" t="str">
        <f t="shared" si="56"/>
        <v>Interne overdrachten</v>
      </c>
      <c r="E866" s="244" t="e">
        <f t="shared" si="57"/>
        <v>#N/A</v>
      </c>
      <c r="F866" s="245" t="e">
        <f t="shared" si="57"/>
        <v>#N/A</v>
      </c>
      <c r="G866" s="245" t="e">
        <f t="shared" si="57"/>
        <v>#N/A</v>
      </c>
      <c r="H866" s="245" t="e">
        <f t="shared" si="57"/>
        <v>#N/A</v>
      </c>
      <c r="I866" s="245" t="e">
        <f t="shared" si="57"/>
        <v>#N/A</v>
      </c>
      <c r="J866" s="245" t="e">
        <f t="shared" si="57"/>
        <v>#N/A</v>
      </c>
      <c r="K866" s="245" t="e">
        <f t="shared" si="57"/>
        <v>#N/A</v>
      </c>
      <c r="L866" s="245" t="e">
        <f t="shared" si="57"/>
        <v>#N/A</v>
      </c>
      <c r="M866" s="245" t="e">
        <f t="shared" si="57"/>
        <v>#N/A</v>
      </c>
      <c r="N866" s="245" t="e">
        <f t="shared" si="57"/>
        <v>#N/A</v>
      </c>
      <c r="O866" s="245" t="e">
        <f t="shared" si="57"/>
        <v>#N/A</v>
      </c>
      <c r="P866" s="246" t="e">
        <f t="shared" si="57"/>
        <v>#N/A</v>
      </c>
      <c r="Q866" s="247" t="e">
        <f t="shared" si="57"/>
        <v>#N/A</v>
      </c>
    </row>
    <row r="867" spans="1:17" ht="15" hidden="1" thickBot="1" x14ac:dyDescent="0.35">
      <c r="A867" s="116" t="s">
        <v>418</v>
      </c>
      <c r="B867" s="116" t="str">
        <f>Config!$C$3&amp;"_"&amp;Config!$C$2&amp;"_"&amp;Config!$A$35&amp;"_"&amp;Config!$A$39&amp;"_"&amp;A867</f>
        <v>2023_CS_FL_EXP_D-036</v>
      </c>
      <c r="D867" s="250" t="str">
        <f t="shared" si="56"/>
        <v>Algemeen totaal van de uitgaven</v>
      </c>
      <c r="E867" s="251" t="e">
        <f t="shared" ref="E867:Q867" si="58">VLOOKUP($B867,rng_input,E$5,FALSE)</f>
        <v>#N/A</v>
      </c>
      <c r="F867" s="252" t="e">
        <f t="shared" si="58"/>
        <v>#N/A</v>
      </c>
      <c r="G867" s="252" t="e">
        <f t="shared" si="58"/>
        <v>#N/A</v>
      </c>
      <c r="H867" s="252" t="e">
        <f t="shared" si="58"/>
        <v>#N/A</v>
      </c>
      <c r="I867" s="252" t="e">
        <f t="shared" si="58"/>
        <v>#N/A</v>
      </c>
      <c r="J867" s="252" t="e">
        <f t="shared" si="58"/>
        <v>#N/A</v>
      </c>
      <c r="K867" s="252" t="e">
        <f t="shared" si="58"/>
        <v>#N/A</v>
      </c>
      <c r="L867" s="252" t="e">
        <f t="shared" si="58"/>
        <v>#N/A</v>
      </c>
      <c r="M867" s="252" t="e">
        <f t="shared" si="58"/>
        <v>#N/A</v>
      </c>
      <c r="N867" s="252" t="e">
        <f t="shared" si="58"/>
        <v>#N/A</v>
      </c>
      <c r="O867" s="252" t="e">
        <f t="shared" si="58"/>
        <v>#N/A</v>
      </c>
      <c r="P867" s="253" t="e">
        <f t="shared" si="58"/>
        <v>#N/A</v>
      </c>
      <c r="Q867" s="254" t="e">
        <f t="shared" si="58"/>
        <v>#N/A</v>
      </c>
    </row>
    <row r="868" spans="1:17" ht="14.4" hidden="1" x14ac:dyDescent="0.3">
      <c r="D868" s="255" t="str">
        <f>VLOOKUP("D-037",LIST_DESCRIPTIONS,2,FALSE)</f>
        <v>Ontvangsten</v>
      </c>
      <c r="E868" s="256"/>
      <c r="F868" s="257"/>
      <c r="G868" s="257"/>
      <c r="H868" s="257"/>
      <c r="I868" s="257"/>
      <c r="J868" s="257"/>
      <c r="K868" s="257"/>
      <c r="L868" s="257"/>
      <c r="M868" s="257"/>
      <c r="N868" s="257"/>
      <c r="O868" s="257"/>
      <c r="P868" s="258"/>
      <c r="Q868" s="259"/>
    </row>
    <row r="869" spans="1:17" ht="14.4" hidden="1" x14ac:dyDescent="0.3">
      <c r="A869" s="116" t="s">
        <v>457</v>
      </c>
      <c r="B869" s="116" t="str">
        <f>Config!$C$3&amp;"_"&amp;Config!$C$2&amp;"_"&amp;Config!$A$35&amp;"_"&amp;Config!$A$40&amp;"_"&amp;A869</f>
        <v>2023_CS_FL_REV_D-075</v>
      </c>
      <c r="D869" s="241" t="str">
        <f t="shared" ref="D869:D884" si="59">VLOOKUP(A869,LIST_DESCRIPTIONS,2,FALSE)</f>
        <v>Bijdragen</v>
      </c>
      <c r="E869" s="233" t="e">
        <f t="shared" ref="E869:Q884" si="60">VLOOKUP($B869,rng_input,E$5,FALSE)</f>
        <v>#N/A</v>
      </c>
      <c r="F869" s="234" t="e">
        <f t="shared" si="60"/>
        <v>#N/A</v>
      </c>
      <c r="G869" s="234" t="e">
        <f t="shared" si="60"/>
        <v>#N/A</v>
      </c>
      <c r="H869" s="234" t="e">
        <f t="shared" si="60"/>
        <v>#N/A</v>
      </c>
      <c r="I869" s="234" t="e">
        <f t="shared" si="60"/>
        <v>#N/A</v>
      </c>
      <c r="J869" s="234" t="e">
        <f t="shared" si="60"/>
        <v>#N/A</v>
      </c>
      <c r="K869" s="234" t="e">
        <f t="shared" si="60"/>
        <v>#N/A</v>
      </c>
      <c r="L869" s="234" t="e">
        <f t="shared" si="60"/>
        <v>#N/A</v>
      </c>
      <c r="M869" s="234" t="e">
        <f t="shared" si="60"/>
        <v>#N/A</v>
      </c>
      <c r="N869" s="234" t="e">
        <f t="shared" si="60"/>
        <v>#N/A</v>
      </c>
      <c r="O869" s="234" t="e">
        <f t="shared" si="60"/>
        <v>#N/A</v>
      </c>
      <c r="P869" s="235" t="e">
        <f t="shared" si="60"/>
        <v>#N/A</v>
      </c>
      <c r="Q869" s="236" t="e">
        <f t="shared" si="60"/>
        <v>#N/A</v>
      </c>
    </row>
    <row r="870" spans="1:17" ht="14.4" hidden="1" x14ac:dyDescent="0.3">
      <c r="A870" s="116" t="s">
        <v>510</v>
      </c>
      <c r="B870" s="116" t="str">
        <f>Config!$C$3&amp;"_"&amp;Config!$C$2&amp;"_"&amp;Config!$A$35&amp;"_"&amp;Config!$A$40&amp;"_"&amp;A870</f>
        <v>2023_CS_FL_REV_D-120</v>
      </c>
      <c r="D870" s="241" t="str">
        <f t="shared" si="59"/>
        <v xml:space="preserve">Toelagen van de overheden  </v>
      </c>
      <c r="E870" s="260" t="e">
        <f t="shared" si="60"/>
        <v>#N/A</v>
      </c>
      <c r="F870" s="261" t="e">
        <f t="shared" si="60"/>
        <v>#N/A</v>
      </c>
      <c r="G870" s="261" t="e">
        <f t="shared" si="60"/>
        <v>#N/A</v>
      </c>
      <c r="H870" s="261" t="e">
        <f t="shared" si="60"/>
        <v>#N/A</v>
      </c>
      <c r="I870" s="261" t="e">
        <f t="shared" si="60"/>
        <v>#N/A</v>
      </c>
      <c r="J870" s="261" t="e">
        <f t="shared" si="60"/>
        <v>#N/A</v>
      </c>
      <c r="K870" s="261" t="e">
        <f t="shared" si="60"/>
        <v>#N/A</v>
      </c>
      <c r="L870" s="261" t="e">
        <f t="shared" si="60"/>
        <v>#N/A</v>
      </c>
      <c r="M870" s="261" t="e">
        <f t="shared" si="60"/>
        <v>#N/A</v>
      </c>
      <c r="N870" s="261" t="e">
        <f t="shared" si="60"/>
        <v>#N/A</v>
      </c>
      <c r="O870" s="261" t="e">
        <f t="shared" si="60"/>
        <v>#N/A</v>
      </c>
      <c r="P870" s="262" t="e">
        <f t="shared" si="60"/>
        <v>#N/A</v>
      </c>
      <c r="Q870" s="236" t="e">
        <f t="shared" si="60"/>
        <v>#N/A</v>
      </c>
    </row>
    <row r="871" spans="1:17" ht="14.4" hidden="1" x14ac:dyDescent="0.3">
      <c r="A871" s="116" t="s">
        <v>511</v>
      </c>
      <c r="B871" s="116" t="str">
        <f>Config!$C$3&amp;"_"&amp;Config!$C$2&amp;"_"&amp;Config!$A$35&amp;"_"&amp;Config!$A$40&amp;"_"&amp;A871</f>
        <v>2023_CS_FL_REV_D-121</v>
      </c>
      <c r="D871" s="237" t="str">
        <f t="shared" si="59"/>
        <v xml:space="preserve">Federale overheid </v>
      </c>
      <c r="E871" s="260" t="e">
        <f t="shared" si="60"/>
        <v>#N/A</v>
      </c>
      <c r="F871" s="261" t="e">
        <f t="shared" si="60"/>
        <v>#N/A</v>
      </c>
      <c r="G871" s="261" t="e">
        <f t="shared" si="60"/>
        <v>#N/A</v>
      </c>
      <c r="H871" s="261" t="e">
        <f t="shared" si="60"/>
        <v>#N/A</v>
      </c>
      <c r="I871" s="261" t="e">
        <f t="shared" si="60"/>
        <v>#N/A</v>
      </c>
      <c r="J871" s="261" t="e">
        <f t="shared" si="60"/>
        <v>#N/A</v>
      </c>
      <c r="K871" s="261" t="e">
        <f t="shared" si="60"/>
        <v>#N/A</v>
      </c>
      <c r="L871" s="261" t="e">
        <f t="shared" si="60"/>
        <v>#N/A</v>
      </c>
      <c r="M871" s="261" t="e">
        <f t="shared" si="60"/>
        <v>#N/A</v>
      </c>
      <c r="N871" s="261" t="e">
        <f t="shared" si="60"/>
        <v>#N/A</v>
      </c>
      <c r="O871" s="261" t="e">
        <f t="shared" si="60"/>
        <v>#N/A</v>
      </c>
      <c r="P871" s="262" t="e">
        <f t="shared" si="60"/>
        <v>#N/A</v>
      </c>
      <c r="Q871" s="236" t="e">
        <f t="shared" si="60"/>
        <v>#N/A</v>
      </c>
    </row>
    <row r="872" spans="1:17" ht="14.4" hidden="1" x14ac:dyDescent="0.3">
      <c r="A872" s="116" t="s">
        <v>512</v>
      </c>
      <c r="B872" s="116" t="str">
        <f>Config!$C$3&amp;"_"&amp;Config!$C$2&amp;"_"&amp;Config!$A$35&amp;"_"&amp;Config!$A$40&amp;"_"&amp;A872</f>
        <v>2023_CS_FL_REV_D-122</v>
      </c>
      <c r="D872" s="237" t="str">
        <f t="shared" si="59"/>
        <v xml:space="preserve">Gefedereerde entiteiten </v>
      </c>
      <c r="E872" s="260" t="e">
        <f t="shared" si="60"/>
        <v>#N/A</v>
      </c>
      <c r="F872" s="261" t="e">
        <f t="shared" si="60"/>
        <v>#N/A</v>
      </c>
      <c r="G872" s="261" t="e">
        <f t="shared" si="60"/>
        <v>#N/A</v>
      </c>
      <c r="H872" s="261" t="e">
        <f t="shared" si="60"/>
        <v>#N/A</v>
      </c>
      <c r="I872" s="261" t="e">
        <f t="shared" si="60"/>
        <v>#N/A</v>
      </c>
      <c r="J872" s="261" t="e">
        <f t="shared" si="60"/>
        <v>#N/A</v>
      </c>
      <c r="K872" s="261" t="e">
        <f t="shared" si="60"/>
        <v>#N/A</v>
      </c>
      <c r="L872" s="261" t="e">
        <f t="shared" si="60"/>
        <v>#N/A</v>
      </c>
      <c r="M872" s="261" t="e">
        <f t="shared" si="60"/>
        <v>#N/A</v>
      </c>
      <c r="N872" s="261" t="e">
        <f t="shared" si="60"/>
        <v>#N/A</v>
      </c>
      <c r="O872" s="261" t="e">
        <f t="shared" si="60"/>
        <v>#N/A</v>
      </c>
      <c r="P872" s="262" t="e">
        <f t="shared" si="60"/>
        <v>#N/A</v>
      </c>
      <c r="Q872" s="236" t="e">
        <f t="shared" si="60"/>
        <v>#N/A</v>
      </c>
    </row>
    <row r="873" spans="1:17" ht="14.4" hidden="1" x14ac:dyDescent="0.3">
      <c r="A873" s="116" t="s">
        <v>459</v>
      </c>
      <c r="B873" s="116" t="str">
        <f>Config!$C$3&amp;"_"&amp;Config!$C$2&amp;"_"&amp;Config!$A$35&amp;"_"&amp;Config!$A$40&amp;"_"&amp;A873</f>
        <v>2023_CS_FL_REV_D-077</v>
      </c>
      <c r="D873" s="241" t="str">
        <f t="shared" si="59"/>
        <v>Alternatieve financiering</v>
      </c>
      <c r="E873" s="260" t="e">
        <f t="shared" si="60"/>
        <v>#N/A</v>
      </c>
      <c r="F873" s="261" t="e">
        <f t="shared" si="60"/>
        <v>#N/A</v>
      </c>
      <c r="G873" s="261" t="e">
        <f t="shared" si="60"/>
        <v>#N/A</v>
      </c>
      <c r="H873" s="261" t="e">
        <f t="shared" si="60"/>
        <v>#N/A</v>
      </c>
      <c r="I873" s="261" t="e">
        <f t="shared" si="60"/>
        <v>#N/A</v>
      </c>
      <c r="J873" s="261" t="e">
        <f t="shared" si="60"/>
        <v>#N/A</v>
      </c>
      <c r="K873" s="261" t="e">
        <f t="shared" si="60"/>
        <v>#N/A</v>
      </c>
      <c r="L873" s="261" t="e">
        <f t="shared" si="60"/>
        <v>#N/A</v>
      </c>
      <c r="M873" s="261" t="e">
        <f t="shared" si="60"/>
        <v>#N/A</v>
      </c>
      <c r="N873" s="261" t="e">
        <f t="shared" si="60"/>
        <v>#N/A</v>
      </c>
      <c r="O873" s="261" t="e">
        <f t="shared" si="60"/>
        <v>#N/A</v>
      </c>
      <c r="P873" s="262" t="e">
        <f t="shared" si="60"/>
        <v>#N/A</v>
      </c>
      <c r="Q873" s="236" t="e">
        <f t="shared" si="60"/>
        <v>#N/A</v>
      </c>
    </row>
    <row r="874" spans="1:17" ht="14.4" hidden="1" x14ac:dyDescent="0.3">
      <c r="A874" s="116" t="s">
        <v>460</v>
      </c>
      <c r="B874" s="116" t="str">
        <f>Config!$C$3&amp;"_"&amp;Config!$C$2&amp;"_"&amp;Config!$A$35&amp;"_"&amp;Config!$A$40&amp;"_"&amp;A874</f>
        <v>2023_CS_FL_REV_D-078</v>
      </c>
      <c r="D874" s="241" t="str">
        <f t="shared" si="59"/>
        <v>Toegewezen ontvangsten</v>
      </c>
      <c r="E874" s="260" t="e">
        <f t="shared" si="60"/>
        <v>#N/A</v>
      </c>
      <c r="F874" s="261" t="e">
        <f t="shared" si="60"/>
        <v>#N/A</v>
      </c>
      <c r="G874" s="261" t="e">
        <f t="shared" si="60"/>
        <v>#N/A</v>
      </c>
      <c r="H874" s="261" t="e">
        <f t="shared" si="60"/>
        <v>#N/A</v>
      </c>
      <c r="I874" s="261" t="e">
        <f t="shared" si="60"/>
        <v>#N/A</v>
      </c>
      <c r="J874" s="261" t="e">
        <f t="shared" si="60"/>
        <v>#N/A</v>
      </c>
      <c r="K874" s="261" t="e">
        <f t="shared" si="60"/>
        <v>#N/A</v>
      </c>
      <c r="L874" s="261" t="e">
        <f t="shared" si="60"/>
        <v>#N/A</v>
      </c>
      <c r="M874" s="261" t="e">
        <f t="shared" si="60"/>
        <v>#N/A</v>
      </c>
      <c r="N874" s="261" t="e">
        <f t="shared" si="60"/>
        <v>#N/A</v>
      </c>
      <c r="O874" s="261" t="e">
        <f t="shared" si="60"/>
        <v>#N/A</v>
      </c>
      <c r="P874" s="262" t="e">
        <f t="shared" si="60"/>
        <v>#N/A</v>
      </c>
      <c r="Q874" s="236" t="e">
        <f t="shared" si="60"/>
        <v>#N/A</v>
      </c>
    </row>
    <row r="875" spans="1:17" ht="14.4" hidden="1" x14ac:dyDescent="0.3">
      <c r="A875" s="116" t="s">
        <v>450</v>
      </c>
      <c r="B875" s="116" t="str">
        <f>Config!$C$3&amp;"_"&amp;Config!$C$2&amp;"_"&amp;Config!$A$35&amp;"_"&amp;Config!$A$40&amp;"_"&amp;A875</f>
        <v>2023_CS_FL_REV_D-068</v>
      </c>
      <c r="D875" s="241" t="str">
        <f t="shared" si="59"/>
        <v>Externe overdrachten</v>
      </c>
      <c r="E875" s="260" t="e">
        <f t="shared" si="60"/>
        <v>#N/A</v>
      </c>
      <c r="F875" s="261" t="e">
        <f t="shared" si="60"/>
        <v>#N/A</v>
      </c>
      <c r="G875" s="261" t="e">
        <f t="shared" si="60"/>
        <v>#N/A</v>
      </c>
      <c r="H875" s="261" t="e">
        <f t="shared" si="60"/>
        <v>#N/A</v>
      </c>
      <c r="I875" s="261" t="e">
        <f t="shared" si="60"/>
        <v>#N/A</v>
      </c>
      <c r="J875" s="261" t="e">
        <f t="shared" si="60"/>
        <v>#N/A</v>
      </c>
      <c r="K875" s="261" t="e">
        <f t="shared" si="60"/>
        <v>#N/A</v>
      </c>
      <c r="L875" s="261" t="e">
        <f t="shared" si="60"/>
        <v>#N/A</v>
      </c>
      <c r="M875" s="261" t="e">
        <f t="shared" si="60"/>
        <v>#N/A</v>
      </c>
      <c r="N875" s="261" t="e">
        <f t="shared" si="60"/>
        <v>#N/A</v>
      </c>
      <c r="O875" s="261" t="e">
        <f t="shared" si="60"/>
        <v>#N/A</v>
      </c>
      <c r="P875" s="262" t="e">
        <f t="shared" si="60"/>
        <v>#N/A</v>
      </c>
      <c r="Q875" s="236" t="e">
        <f t="shared" si="60"/>
        <v>#N/A</v>
      </c>
    </row>
    <row r="876" spans="1:17" ht="14.4" hidden="1" x14ac:dyDescent="0.3">
      <c r="A876" s="116" t="s">
        <v>451</v>
      </c>
      <c r="B876" s="116" t="str">
        <f>Config!$C$3&amp;"_"&amp;Config!$C$2&amp;"_"&amp;Config!$A$35&amp;"_"&amp;Config!$A$40&amp;"_"&amp;A876</f>
        <v>2023_CS_FL_REV_D-069</v>
      </c>
      <c r="D876" s="237" t="str">
        <f t="shared" si="59"/>
        <v>RIZIV-Geneeskundige verzorging</v>
      </c>
      <c r="E876" s="260" t="e">
        <f t="shared" si="60"/>
        <v>#N/A</v>
      </c>
      <c r="F876" s="261" t="e">
        <f t="shared" si="60"/>
        <v>#N/A</v>
      </c>
      <c r="G876" s="261" t="e">
        <f t="shared" si="60"/>
        <v>#N/A</v>
      </c>
      <c r="H876" s="261" t="e">
        <f t="shared" si="60"/>
        <v>#N/A</v>
      </c>
      <c r="I876" s="261" t="e">
        <f t="shared" si="60"/>
        <v>#N/A</v>
      </c>
      <c r="J876" s="261" t="e">
        <f t="shared" si="60"/>
        <v>#N/A</v>
      </c>
      <c r="K876" s="261" t="e">
        <f t="shared" si="60"/>
        <v>#N/A</v>
      </c>
      <c r="L876" s="261" t="e">
        <f t="shared" si="60"/>
        <v>#N/A</v>
      </c>
      <c r="M876" s="261" t="e">
        <f t="shared" si="60"/>
        <v>#N/A</v>
      </c>
      <c r="N876" s="261" t="e">
        <f t="shared" si="60"/>
        <v>#N/A</v>
      </c>
      <c r="O876" s="261" t="e">
        <f t="shared" si="60"/>
        <v>#N/A</v>
      </c>
      <c r="P876" s="262" t="e">
        <f t="shared" si="60"/>
        <v>#N/A</v>
      </c>
      <c r="Q876" s="236" t="e">
        <f t="shared" si="60"/>
        <v>#N/A</v>
      </c>
    </row>
    <row r="877" spans="1:17" ht="14.4" hidden="1" x14ac:dyDescent="0.3">
      <c r="A877" s="116" t="s">
        <v>462</v>
      </c>
      <c r="B877" s="116" t="str">
        <f>Config!$C$3&amp;"_"&amp;Config!$C$2&amp;"_"&amp;Config!$A$35&amp;"_"&amp;Config!$A$40&amp;"_"&amp;A877</f>
        <v>2023_CS_FL_REV_D-080</v>
      </c>
      <c r="D877" s="241" t="str">
        <f t="shared" si="59"/>
        <v>Opbrengsten beleggingen</v>
      </c>
      <c r="E877" s="238" t="e">
        <f t="shared" si="60"/>
        <v>#N/A</v>
      </c>
      <c r="F877" s="239" t="e">
        <f t="shared" si="60"/>
        <v>#N/A</v>
      </c>
      <c r="G877" s="239" t="e">
        <f t="shared" si="60"/>
        <v>#N/A</v>
      </c>
      <c r="H877" s="239" t="e">
        <f t="shared" si="60"/>
        <v>#N/A</v>
      </c>
      <c r="I877" s="239" t="e">
        <f t="shared" si="60"/>
        <v>#N/A</v>
      </c>
      <c r="J877" s="239" t="e">
        <f t="shared" si="60"/>
        <v>#N/A</v>
      </c>
      <c r="K877" s="239" t="e">
        <f t="shared" si="60"/>
        <v>#N/A</v>
      </c>
      <c r="L877" s="239" t="e">
        <f t="shared" si="60"/>
        <v>#N/A</v>
      </c>
      <c r="M877" s="239" t="e">
        <f t="shared" si="60"/>
        <v>#N/A</v>
      </c>
      <c r="N877" s="239" t="e">
        <f t="shared" si="60"/>
        <v>#N/A</v>
      </c>
      <c r="O877" s="239" t="e">
        <f t="shared" si="60"/>
        <v>#N/A</v>
      </c>
      <c r="P877" s="240" t="e">
        <f t="shared" si="60"/>
        <v>#N/A</v>
      </c>
      <c r="Q877" s="236" t="e">
        <f t="shared" si="60"/>
        <v>#N/A</v>
      </c>
    </row>
    <row r="878" spans="1:17" ht="14.4" hidden="1" x14ac:dyDescent="0.3">
      <c r="A878" s="116" t="s">
        <v>403</v>
      </c>
      <c r="B878" s="116" t="str">
        <f>Config!$C$3&amp;"_"&amp;Config!$C$2&amp;"_"&amp;Config!$A$35&amp;"_"&amp;Config!$A$40&amp;"_"&amp;A878</f>
        <v>2023_CS_FL_REV_D-021</v>
      </c>
      <c r="D878" s="241" t="str">
        <f t="shared" si="59"/>
        <v>Diversen</v>
      </c>
      <c r="E878" s="238" t="e">
        <f t="shared" si="60"/>
        <v>#N/A</v>
      </c>
      <c r="F878" s="239" t="e">
        <f t="shared" si="60"/>
        <v>#N/A</v>
      </c>
      <c r="G878" s="239" t="e">
        <f t="shared" si="60"/>
        <v>#N/A</v>
      </c>
      <c r="H878" s="239" t="e">
        <f t="shared" si="60"/>
        <v>#N/A</v>
      </c>
      <c r="I878" s="239" t="e">
        <f t="shared" si="60"/>
        <v>#N/A</v>
      </c>
      <c r="J878" s="239" t="e">
        <f t="shared" si="60"/>
        <v>#N/A</v>
      </c>
      <c r="K878" s="239" t="e">
        <f t="shared" si="60"/>
        <v>#N/A</v>
      </c>
      <c r="L878" s="239" t="e">
        <f t="shared" si="60"/>
        <v>#N/A</v>
      </c>
      <c r="M878" s="239" t="e">
        <f t="shared" si="60"/>
        <v>#N/A</v>
      </c>
      <c r="N878" s="239" t="e">
        <f t="shared" si="60"/>
        <v>#N/A</v>
      </c>
      <c r="O878" s="239" t="e">
        <f t="shared" si="60"/>
        <v>#N/A</v>
      </c>
      <c r="P878" s="240" t="e">
        <f t="shared" si="60"/>
        <v>#N/A</v>
      </c>
      <c r="Q878" s="236" t="e">
        <f t="shared" si="60"/>
        <v>#N/A</v>
      </c>
    </row>
    <row r="879" spans="1:17" ht="14.4" hidden="1" x14ac:dyDescent="0.3">
      <c r="A879" s="116" t="s">
        <v>463</v>
      </c>
      <c r="B879" s="116" t="str">
        <f>Config!$C$3&amp;"_"&amp;Config!$C$2&amp;"_"&amp;Config!$A$35&amp;"_"&amp;Config!$A$40&amp;"_"&amp;A879</f>
        <v>2023_CS_FL_REV_D-081</v>
      </c>
      <c r="D879" s="243" t="str">
        <f t="shared" si="59"/>
        <v>Eigen ontvangsten</v>
      </c>
      <c r="E879" s="244" t="e">
        <f t="shared" si="60"/>
        <v>#N/A</v>
      </c>
      <c r="F879" s="245" t="e">
        <f t="shared" si="60"/>
        <v>#N/A</v>
      </c>
      <c r="G879" s="245" t="e">
        <f t="shared" si="60"/>
        <v>#N/A</v>
      </c>
      <c r="H879" s="245" t="e">
        <f t="shared" si="60"/>
        <v>#N/A</v>
      </c>
      <c r="I879" s="245" t="e">
        <f t="shared" si="60"/>
        <v>#N/A</v>
      </c>
      <c r="J879" s="245" t="e">
        <f t="shared" si="60"/>
        <v>#N/A</v>
      </c>
      <c r="K879" s="245" t="e">
        <f t="shared" si="60"/>
        <v>#N/A</v>
      </c>
      <c r="L879" s="245" t="e">
        <f t="shared" si="60"/>
        <v>#N/A</v>
      </c>
      <c r="M879" s="245" t="e">
        <f t="shared" si="60"/>
        <v>#N/A</v>
      </c>
      <c r="N879" s="245" t="e">
        <f t="shared" si="60"/>
        <v>#N/A</v>
      </c>
      <c r="O879" s="245" t="e">
        <f t="shared" si="60"/>
        <v>#N/A</v>
      </c>
      <c r="P879" s="246" t="e">
        <f t="shared" si="60"/>
        <v>#N/A</v>
      </c>
      <c r="Q879" s="247" t="e">
        <f t="shared" si="60"/>
        <v>#N/A</v>
      </c>
    </row>
    <row r="880" spans="1:17" ht="14.4" hidden="1" x14ac:dyDescent="0.3">
      <c r="A880" s="116" t="s">
        <v>472</v>
      </c>
      <c r="B880" s="116" t="str">
        <f>Config!$C$3&amp;"_"&amp;Config!$C$2&amp;"_"&amp;Config!$A$35&amp;"_"&amp;Config!$A$40&amp;"_"&amp;A880</f>
        <v>2023_CS_FL_REV_D-090</v>
      </c>
      <c r="D880" s="249" t="str">
        <f t="shared" si="59"/>
        <v>Van het RSVZ-Globaal beheer naar een tak</v>
      </c>
      <c r="E880" s="238" t="e">
        <f t="shared" si="60"/>
        <v>#N/A</v>
      </c>
      <c r="F880" s="239" t="e">
        <f t="shared" si="60"/>
        <v>#N/A</v>
      </c>
      <c r="G880" s="239" t="e">
        <f t="shared" si="60"/>
        <v>#N/A</v>
      </c>
      <c r="H880" s="239" t="e">
        <f t="shared" si="60"/>
        <v>#N/A</v>
      </c>
      <c r="I880" s="239" t="e">
        <f t="shared" si="60"/>
        <v>#N/A</v>
      </c>
      <c r="J880" s="239" t="e">
        <f t="shared" si="60"/>
        <v>#N/A</v>
      </c>
      <c r="K880" s="239" t="e">
        <f t="shared" si="60"/>
        <v>#N/A</v>
      </c>
      <c r="L880" s="239" t="e">
        <f t="shared" si="60"/>
        <v>#N/A</v>
      </c>
      <c r="M880" s="239" t="e">
        <f t="shared" si="60"/>
        <v>#N/A</v>
      </c>
      <c r="N880" s="239" t="e">
        <f t="shared" si="60"/>
        <v>#N/A</v>
      </c>
      <c r="O880" s="239" t="e">
        <f t="shared" si="60"/>
        <v>#N/A</v>
      </c>
      <c r="P880" s="240" t="e">
        <f t="shared" si="60"/>
        <v>#N/A</v>
      </c>
      <c r="Q880" s="236" t="e">
        <f t="shared" si="60"/>
        <v>#N/A</v>
      </c>
    </row>
    <row r="881" spans="1:17" ht="14.4" hidden="1" x14ac:dyDescent="0.3">
      <c r="A881" s="116" t="s">
        <v>471</v>
      </c>
      <c r="B881" s="116" t="str">
        <f>Config!$C$3&amp;"_"&amp;Config!$C$2&amp;"_"&amp;Config!$A$35&amp;"_"&amp;Config!$A$40&amp;"_"&amp;A881</f>
        <v>2023_CS_FL_REV_D-089</v>
      </c>
      <c r="D881" s="249" t="str">
        <f t="shared" si="59"/>
        <v>Van een tak naar het RSVZ-Globaal beheer</v>
      </c>
      <c r="E881" s="238" t="e">
        <f t="shared" si="60"/>
        <v>#N/A</v>
      </c>
      <c r="F881" s="239" t="e">
        <f t="shared" si="60"/>
        <v>#N/A</v>
      </c>
      <c r="G881" s="239" t="e">
        <f t="shared" si="60"/>
        <v>#N/A</v>
      </c>
      <c r="H881" s="239" t="e">
        <f t="shared" si="60"/>
        <v>#N/A</v>
      </c>
      <c r="I881" s="239" t="e">
        <f t="shared" si="60"/>
        <v>#N/A</v>
      </c>
      <c r="J881" s="239" t="e">
        <f t="shared" si="60"/>
        <v>#N/A</v>
      </c>
      <c r="K881" s="239" t="e">
        <f t="shared" si="60"/>
        <v>#N/A</v>
      </c>
      <c r="L881" s="239" t="e">
        <f t="shared" si="60"/>
        <v>#N/A</v>
      </c>
      <c r="M881" s="239" t="e">
        <f t="shared" si="60"/>
        <v>#N/A</v>
      </c>
      <c r="N881" s="239" t="e">
        <f t="shared" si="60"/>
        <v>#N/A</v>
      </c>
      <c r="O881" s="239" t="e">
        <f t="shared" si="60"/>
        <v>#N/A</v>
      </c>
      <c r="P881" s="240" t="e">
        <f t="shared" si="60"/>
        <v>#N/A</v>
      </c>
      <c r="Q881" s="236" t="e">
        <f t="shared" si="60"/>
        <v>#N/A</v>
      </c>
    </row>
    <row r="882" spans="1:17" ht="14.4" hidden="1" x14ac:dyDescent="0.3">
      <c r="A882" s="116" t="s">
        <v>456</v>
      </c>
      <c r="B882" s="116" t="str">
        <f>Config!$C$3&amp;"_"&amp;Config!$C$2&amp;"_"&amp;Config!$A$35&amp;"_"&amp;Config!$A$40&amp;"_"&amp;A882</f>
        <v>2023_CS_FL_REV_D-074</v>
      </c>
      <c r="D882" s="243" t="str">
        <f t="shared" si="59"/>
        <v>Interne overdrachten</v>
      </c>
      <c r="E882" s="244" t="e">
        <f t="shared" si="60"/>
        <v>#N/A</v>
      </c>
      <c r="F882" s="245" t="e">
        <f t="shared" si="60"/>
        <v>#N/A</v>
      </c>
      <c r="G882" s="245" t="e">
        <f t="shared" si="60"/>
        <v>#N/A</v>
      </c>
      <c r="H882" s="245" t="e">
        <f t="shared" si="60"/>
        <v>#N/A</v>
      </c>
      <c r="I882" s="245" t="e">
        <f t="shared" si="60"/>
        <v>#N/A</v>
      </c>
      <c r="J882" s="245" t="e">
        <f t="shared" si="60"/>
        <v>#N/A</v>
      </c>
      <c r="K882" s="245" t="e">
        <f t="shared" si="60"/>
        <v>#N/A</v>
      </c>
      <c r="L882" s="245" t="e">
        <f t="shared" si="60"/>
        <v>#N/A</v>
      </c>
      <c r="M882" s="245" t="e">
        <f t="shared" si="60"/>
        <v>#N/A</v>
      </c>
      <c r="N882" s="245" t="e">
        <f t="shared" si="60"/>
        <v>#N/A</v>
      </c>
      <c r="O882" s="245" t="e">
        <f t="shared" si="60"/>
        <v>#N/A</v>
      </c>
      <c r="P882" s="246" t="e">
        <f t="shared" si="60"/>
        <v>#N/A</v>
      </c>
      <c r="Q882" s="247" t="e">
        <f t="shared" si="60"/>
        <v>#N/A</v>
      </c>
    </row>
    <row r="883" spans="1:17" ht="15" hidden="1" thickBot="1" x14ac:dyDescent="0.35">
      <c r="A883" s="116" t="s">
        <v>430</v>
      </c>
      <c r="B883" s="116" t="str">
        <f>Config!$C$3&amp;"_"&amp;Config!$C$2&amp;"_"&amp;Config!$A$35&amp;"_"&amp;Config!$A$40&amp;"_"&amp;A883</f>
        <v>2023_CS_FL_REV_D-048</v>
      </c>
      <c r="D883" s="250" t="str">
        <f t="shared" si="59"/>
        <v>Algemeen totaal van de ontvangsten</v>
      </c>
      <c r="E883" s="251" t="e">
        <f t="shared" si="60"/>
        <v>#N/A</v>
      </c>
      <c r="F883" s="252" t="e">
        <f t="shared" si="60"/>
        <v>#N/A</v>
      </c>
      <c r="G883" s="252" t="e">
        <f t="shared" si="60"/>
        <v>#N/A</v>
      </c>
      <c r="H883" s="252" t="e">
        <f t="shared" si="60"/>
        <v>#N/A</v>
      </c>
      <c r="I883" s="252" t="e">
        <f t="shared" si="60"/>
        <v>#N/A</v>
      </c>
      <c r="J883" s="252" t="e">
        <f t="shared" si="60"/>
        <v>#N/A</v>
      </c>
      <c r="K883" s="252" t="e">
        <f t="shared" si="60"/>
        <v>#N/A</v>
      </c>
      <c r="L883" s="252" t="e">
        <f t="shared" si="60"/>
        <v>#N/A</v>
      </c>
      <c r="M883" s="252" t="e">
        <f t="shared" si="60"/>
        <v>#N/A</v>
      </c>
      <c r="N883" s="252" t="e">
        <f t="shared" si="60"/>
        <v>#N/A</v>
      </c>
      <c r="O883" s="252" t="e">
        <f t="shared" si="60"/>
        <v>#N/A</v>
      </c>
      <c r="P883" s="253" t="e">
        <f t="shared" si="60"/>
        <v>#N/A</v>
      </c>
      <c r="Q883" s="254" t="e">
        <f t="shared" si="60"/>
        <v>#N/A</v>
      </c>
    </row>
    <row r="884" spans="1:17" ht="15" hidden="1" thickBot="1" x14ac:dyDescent="0.35">
      <c r="A884" s="116" t="s">
        <v>432</v>
      </c>
      <c r="B884" s="116" t="str">
        <f>Config!$C$3&amp;"_"&amp;Config!$C$2&amp;"_"&amp;Config!$A$35&amp;"_"&amp;Config!$A$41&amp;"_"&amp;A884</f>
        <v>2023_CS_FL_BAL_D-050</v>
      </c>
      <c r="D884" s="263" t="str">
        <f t="shared" si="59"/>
        <v>Saldo</v>
      </c>
      <c r="E884" s="264" t="e">
        <f t="shared" si="60"/>
        <v>#N/A</v>
      </c>
      <c r="F884" s="265" t="e">
        <f t="shared" si="60"/>
        <v>#N/A</v>
      </c>
      <c r="G884" s="265" t="e">
        <f t="shared" si="60"/>
        <v>#N/A</v>
      </c>
      <c r="H884" s="265" t="e">
        <f t="shared" si="60"/>
        <v>#N/A</v>
      </c>
      <c r="I884" s="265" t="e">
        <f t="shared" si="60"/>
        <v>#N/A</v>
      </c>
      <c r="J884" s="265" t="e">
        <f t="shared" si="60"/>
        <v>#N/A</v>
      </c>
      <c r="K884" s="265" t="e">
        <f t="shared" si="60"/>
        <v>#N/A</v>
      </c>
      <c r="L884" s="265" t="e">
        <f t="shared" si="60"/>
        <v>#N/A</v>
      </c>
      <c r="M884" s="265" t="e">
        <f t="shared" si="60"/>
        <v>#N/A</v>
      </c>
      <c r="N884" s="265" t="e">
        <f t="shared" si="60"/>
        <v>#N/A</v>
      </c>
      <c r="O884" s="265" t="e">
        <f t="shared" si="60"/>
        <v>#N/A</v>
      </c>
      <c r="P884" s="266" t="e">
        <f t="shared" si="60"/>
        <v>#N/A</v>
      </c>
      <c r="Q884" s="267" t="e">
        <f t="shared" si="60"/>
        <v>#N/A</v>
      </c>
    </row>
    <row r="885" spans="1:17" ht="14.4" hidden="1" x14ac:dyDescent="0.3">
      <c r="D885" s="268"/>
      <c r="E885" s="268"/>
      <c r="F885" s="268"/>
      <c r="G885" s="268"/>
      <c r="H885" s="268"/>
      <c r="I885" s="268"/>
      <c r="J885" s="268"/>
      <c r="K885" s="268"/>
      <c r="L885" s="268"/>
      <c r="M885" s="268"/>
      <c r="N885" s="268"/>
      <c r="O885" s="268"/>
      <c r="P885" s="268"/>
      <c r="Q885" s="268"/>
    </row>
    <row r="886" spans="1:17" ht="15" hidden="1" thickBot="1" x14ac:dyDescent="0.35">
      <c r="D886" s="268"/>
      <c r="E886" s="268"/>
      <c r="F886" s="268"/>
      <c r="G886" s="268"/>
      <c r="H886" s="268"/>
      <c r="I886" s="268"/>
      <c r="J886" s="268"/>
      <c r="K886" s="268"/>
      <c r="L886" s="268"/>
      <c r="M886" s="268"/>
      <c r="N886" s="268"/>
      <c r="O886" s="268"/>
      <c r="P886" s="268"/>
      <c r="Q886" s="268"/>
    </row>
    <row r="887" spans="1:17" ht="15" hidden="1" thickBot="1" x14ac:dyDescent="0.35">
      <c r="D887" s="320" t="str">
        <f>VLOOKUP("D-091",LIST_DESCRIPTIONS,2,FALSE)</f>
        <v>RIZIV - Geneeskundige verzorging</v>
      </c>
      <c r="E887" s="321"/>
      <c r="F887" s="321"/>
      <c r="G887" s="321"/>
      <c r="H887" s="321"/>
      <c r="I887" s="321"/>
      <c r="J887" s="321"/>
      <c r="K887" s="321"/>
      <c r="L887" s="321"/>
      <c r="M887" s="321"/>
      <c r="N887" s="321"/>
      <c r="O887" s="321"/>
      <c r="P887" s="321"/>
      <c r="Q887" s="322"/>
    </row>
    <row r="888" spans="1:17" ht="13.8" hidden="1" thickBot="1" x14ac:dyDescent="0.3">
      <c r="D888" s="125" t="str">
        <f>VLOOKUP("D-003",LIST_DESCRIPTIONS,2,FALSE)</f>
        <v>Omschrijving</v>
      </c>
      <c r="E888" s="126" t="str">
        <f>VLOOKUP("D-004",LIST_DESCRIPTIONS,2,FALSE)</f>
        <v>Januari</v>
      </c>
      <c r="F888" s="127" t="str">
        <f>VLOOKUP("D-005",LIST_DESCRIPTIONS,2,FALSE)</f>
        <v>Februari</v>
      </c>
      <c r="G888" s="127" t="str">
        <f>VLOOKUP("D-006",LIST_DESCRIPTIONS,2,FALSE)</f>
        <v>Maart</v>
      </c>
      <c r="H888" s="127" t="str">
        <f>VLOOKUP("D-007",LIST_DESCRIPTIONS,2,FALSE)</f>
        <v>April</v>
      </c>
      <c r="I888" s="127" t="str">
        <f>VLOOKUP("D-008",LIST_DESCRIPTIONS,2,FALSE)</f>
        <v>Mei</v>
      </c>
      <c r="J888" s="127" t="str">
        <f>VLOOKUP("D-009",LIST_DESCRIPTIONS,2,FALSE)</f>
        <v>Juni</v>
      </c>
      <c r="K888" s="127" t="str">
        <f>VLOOKUP("D-010",LIST_DESCRIPTIONS,2,FALSE)</f>
        <v>Juli</v>
      </c>
      <c r="L888" s="127" t="str">
        <f>VLOOKUP("D-011",LIST_DESCRIPTIONS,2,FALSE)</f>
        <v>Augustus</v>
      </c>
      <c r="M888" s="127" t="str">
        <f>VLOOKUP("D-012",LIST_DESCRIPTIONS,2,FALSE)</f>
        <v>September</v>
      </c>
      <c r="N888" s="127" t="str">
        <f>VLOOKUP("D-013",LIST_DESCRIPTIONS,2,FALSE)</f>
        <v>Oktober</v>
      </c>
      <c r="O888" s="127" t="str">
        <f>VLOOKUP("D-014",LIST_DESCRIPTIONS,2,FALSE)</f>
        <v>November</v>
      </c>
      <c r="P888" s="128" t="str">
        <f>VLOOKUP("D-015",LIST_DESCRIPTIONS,2,FALSE)</f>
        <v>December</v>
      </c>
      <c r="Q888" s="129" t="str">
        <f>VLOOKUP("D-051",LIST_DESCRIPTIONS,2,FALSE)</f>
        <v>Totaal</v>
      </c>
    </row>
    <row r="889" spans="1:17" ht="14.4" hidden="1" x14ac:dyDescent="0.3">
      <c r="D889" s="130" t="str">
        <f>VLOOKUP("D-020",LIST_DESCRIPTIONS,2,FALSE)</f>
        <v>Uitgaven</v>
      </c>
      <c r="E889" s="229"/>
      <c r="F889" s="230"/>
      <c r="G889" s="230"/>
      <c r="H889" s="230"/>
      <c r="I889" s="230"/>
      <c r="J889" s="230"/>
      <c r="K889" s="230"/>
      <c r="L889" s="230"/>
      <c r="M889" s="230"/>
      <c r="N889" s="230"/>
      <c r="O889" s="230"/>
      <c r="P889" s="231"/>
      <c r="Q889" s="232"/>
    </row>
    <row r="890" spans="1:17" ht="14.4" hidden="1" x14ac:dyDescent="0.3">
      <c r="A890" s="116" t="s">
        <v>438</v>
      </c>
      <c r="B890" s="116" t="str">
        <f>Config!$C$3&amp;"_"&amp;Config!$C$2&amp;"_"&amp;Config!$A$36&amp;"_"&amp;Config!$A$39&amp;"_"&amp;A890</f>
        <v>2023_CS_HC_EXP_D-056</v>
      </c>
      <c r="D890" s="241" t="str">
        <f t="shared" ref="D890:D903" si="61">VLOOKUP(A890,LIST_DESCRIPTIONS,2,FALSE)</f>
        <v>Prestaties</v>
      </c>
      <c r="E890" s="233" t="e">
        <f t="shared" ref="E890:Q903" si="62">VLOOKUP($B890,rng_input,E$5,FALSE)</f>
        <v>#N/A</v>
      </c>
      <c r="F890" s="234" t="e">
        <f t="shared" si="62"/>
        <v>#N/A</v>
      </c>
      <c r="G890" s="234" t="e">
        <f t="shared" si="62"/>
        <v>#N/A</v>
      </c>
      <c r="H890" s="234" t="e">
        <f t="shared" si="62"/>
        <v>#N/A</v>
      </c>
      <c r="I890" s="234" t="e">
        <f t="shared" si="62"/>
        <v>#N/A</v>
      </c>
      <c r="J890" s="234" t="e">
        <f t="shared" si="62"/>
        <v>#N/A</v>
      </c>
      <c r="K890" s="234" t="e">
        <f t="shared" si="62"/>
        <v>#N/A</v>
      </c>
      <c r="L890" s="234" t="e">
        <f t="shared" si="62"/>
        <v>#N/A</v>
      </c>
      <c r="M890" s="234" t="e">
        <f t="shared" si="62"/>
        <v>#N/A</v>
      </c>
      <c r="N890" s="234" t="e">
        <f t="shared" si="62"/>
        <v>#N/A</v>
      </c>
      <c r="O890" s="234" t="e">
        <f t="shared" si="62"/>
        <v>#N/A</v>
      </c>
      <c r="P890" s="235" t="e">
        <f t="shared" si="62"/>
        <v>#N/A</v>
      </c>
      <c r="Q890" s="236" t="e">
        <f t="shared" si="62"/>
        <v>#N/A</v>
      </c>
    </row>
    <row r="891" spans="1:17" ht="14.4" hidden="1" x14ac:dyDescent="0.3">
      <c r="A891" s="116" t="s">
        <v>474</v>
      </c>
      <c r="B891" s="116" t="str">
        <f>Config!$C$3&amp;"_"&amp;Config!$C$2&amp;"_"&amp;Config!$A$36&amp;"_"&amp;Config!$A$39&amp;"_"&amp;A891</f>
        <v>2023_CS_HC_EXP_D-092</v>
      </c>
      <c r="D891" s="237" t="str">
        <f t="shared" si="61"/>
        <v>Ten laste van de VI</v>
      </c>
      <c r="E891" s="238" t="e">
        <f t="shared" si="62"/>
        <v>#N/A</v>
      </c>
      <c r="F891" s="239" t="e">
        <f t="shared" si="62"/>
        <v>#N/A</v>
      </c>
      <c r="G891" s="239" t="e">
        <f t="shared" si="62"/>
        <v>#N/A</v>
      </c>
      <c r="H891" s="239" t="e">
        <f t="shared" si="62"/>
        <v>#N/A</v>
      </c>
      <c r="I891" s="239" t="e">
        <f t="shared" si="62"/>
        <v>#N/A</v>
      </c>
      <c r="J891" s="239" t="e">
        <f t="shared" si="62"/>
        <v>#N/A</v>
      </c>
      <c r="K891" s="239" t="e">
        <f t="shared" si="62"/>
        <v>#N/A</v>
      </c>
      <c r="L891" s="239" t="e">
        <f t="shared" si="62"/>
        <v>#N/A</v>
      </c>
      <c r="M891" s="239" t="e">
        <f t="shared" si="62"/>
        <v>#N/A</v>
      </c>
      <c r="N891" s="239" t="e">
        <f t="shared" si="62"/>
        <v>#N/A</v>
      </c>
      <c r="O891" s="239" t="e">
        <f t="shared" si="62"/>
        <v>#N/A</v>
      </c>
      <c r="P891" s="240" t="e">
        <f t="shared" si="62"/>
        <v>#N/A</v>
      </c>
      <c r="Q891" s="236" t="e">
        <f t="shared" si="62"/>
        <v>#N/A</v>
      </c>
    </row>
    <row r="892" spans="1:17" ht="14.4" hidden="1" x14ac:dyDescent="0.3">
      <c r="A892" s="116" t="s">
        <v>475</v>
      </c>
      <c r="B892" s="116" t="str">
        <f>Config!$C$3&amp;"_"&amp;Config!$C$2&amp;"_"&amp;Config!$A$36&amp;"_"&amp;Config!$A$39&amp;"_"&amp;A892</f>
        <v>2023_CS_HC_EXP_D-093</v>
      </c>
      <c r="D892" s="237" t="str">
        <f t="shared" si="61"/>
        <v>Ten laste van het RIZIV</v>
      </c>
      <c r="E892" s="238" t="e">
        <f t="shared" si="62"/>
        <v>#N/A</v>
      </c>
      <c r="F892" s="239" t="e">
        <f t="shared" si="62"/>
        <v>#N/A</v>
      </c>
      <c r="G892" s="239" t="e">
        <f t="shared" si="62"/>
        <v>#N/A</v>
      </c>
      <c r="H892" s="239" t="e">
        <f t="shared" si="62"/>
        <v>#N/A</v>
      </c>
      <c r="I892" s="239" t="e">
        <f t="shared" si="62"/>
        <v>#N/A</v>
      </c>
      <c r="J892" s="239" t="e">
        <f t="shared" si="62"/>
        <v>#N/A</v>
      </c>
      <c r="K892" s="239" t="e">
        <f t="shared" si="62"/>
        <v>#N/A</v>
      </c>
      <c r="L892" s="239" t="e">
        <f t="shared" si="62"/>
        <v>#N/A</v>
      </c>
      <c r="M892" s="239" t="e">
        <f t="shared" si="62"/>
        <v>#N/A</v>
      </c>
      <c r="N892" s="239" t="e">
        <f t="shared" si="62"/>
        <v>#N/A</v>
      </c>
      <c r="O892" s="239" t="e">
        <f t="shared" si="62"/>
        <v>#N/A</v>
      </c>
      <c r="P892" s="240" t="e">
        <f t="shared" si="62"/>
        <v>#N/A</v>
      </c>
      <c r="Q892" s="236" t="e">
        <f t="shared" si="62"/>
        <v>#N/A</v>
      </c>
    </row>
    <row r="893" spans="1:17" ht="14.4" hidden="1" x14ac:dyDescent="0.3">
      <c r="A893" s="116" t="s">
        <v>8452</v>
      </c>
      <c r="B893" s="116" t="str">
        <f>Config!$C$3&amp;"_"&amp;Config!$C$2&amp;"_"&amp;Config!$A$36&amp;"_"&amp;Config!$A$39&amp;"_"&amp;A893</f>
        <v>2023_CS_HC_EXP_D-158</v>
      </c>
      <c r="D893" s="237" t="str">
        <f t="shared" si="61"/>
        <v>Uitgaven COVID 19</v>
      </c>
      <c r="E893" s="238" t="e">
        <f t="shared" si="62"/>
        <v>#N/A</v>
      </c>
      <c r="F893" s="239" t="e">
        <f t="shared" si="62"/>
        <v>#N/A</v>
      </c>
      <c r="G893" s="239" t="e">
        <f t="shared" si="62"/>
        <v>#N/A</v>
      </c>
      <c r="H893" s="239" t="e">
        <f t="shared" si="62"/>
        <v>#N/A</v>
      </c>
      <c r="I893" s="239" t="e">
        <f t="shared" si="62"/>
        <v>#N/A</v>
      </c>
      <c r="J893" s="239" t="e">
        <f t="shared" si="62"/>
        <v>#N/A</v>
      </c>
      <c r="K893" s="239" t="e">
        <f t="shared" si="62"/>
        <v>#N/A</v>
      </c>
      <c r="L893" s="239" t="e">
        <f t="shared" si="62"/>
        <v>#N/A</v>
      </c>
      <c r="M893" s="239" t="e">
        <f t="shared" si="62"/>
        <v>#N/A</v>
      </c>
      <c r="N893" s="239" t="e">
        <f t="shared" si="62"/>
        <v>#N/A</v>
      </c>
      <c r="O893" s="239" t="e">
        <f t="shared" si="62"/>
        <v>#N/A</v>
      </c>
      <c r="P893" s="240" t="e">
        <f t="shared" si="62"/>
        <v>#N/A</v>
      </c>
      <c r="Q893" s="236" t="e">
        <f t="shared" si="62"/>
        <v>#N/A</v>
      </c>
    </row>
    <row r="894" spans="1:17" ht="14.4" hidden="1" x14ac:dyDescent="0.3">
      <c r="A894" s="116" t="s">
        <v>448</v>
      </c>
      <c r="B894" s="116" t="str">
        <f>Config!$C$3&amp;"_"&amp;Config!$C$2&amp;"_"&amp;Config!$A$36&amp;"_"&amp;Config!$A$39&amp;"_"&amp;A894</f>
        <v>2023_CS_HC_EXP_D-066</v>
      </c>
      <c r="D894" s="241" t="str">
        <f t="shared" si="61"/>
        <v>Betalingskosten</v>
      </c>
      <c r="E894" s="238" t="e">
        <f t="shared" si="62"/>
        <v>#N/A</v>
      </c>
      <c r="F894" s="239" t="e">
        <f t="shared" si="62"/>
        <v>#N/A</v>
      </c>
      <c r="G894" s="239" t="e">
        <f t="shared" si="62"/>
        <v>#N/A</v>
      </c>
      <c r="H894" s="239" t="e">
        <f t="shared" si="62"/>
        <v>#N/A</v>
      </c>
      <c r="I894" s="239" t="e">
        <f t="shared" si="62"/>
        <v>#N/A</v>
      </c>
      <c r="J894" s="239" t="e">
        <f t="shared" si="62"/>
        <v>#N/A</v>
      </c>
      <c r="K894" s="239" t="e">
        <f t="shared" si="62"/>
        <v>#N/A</v>
      </c>
      <c r="L894" s="239" t="e">
        <f t="shared" si="62"/>
        <v>#N/A</v>
      </c>
      <c r="M894" s="239" t="e">
        <f t="shared" si="62"/>
        <v>#N/A</v>
      </c>
      <c r="N894" s="239" t="e">
        <f t="shared" si="62"/>
        <v>#N/A</v>
      </c>
      <c r="O894" s="239" t="e">
        <f t="shared" si="62"/>
        <v>#N/A</v>
      </c>
      <c r="P894" s="240" t="e">
        <f t="shared" si="62"/>
        <v>#N/A</v>
      </c>
      <c r="Q894" s="236" t="e">
        <f t="shared" si="62"/>
        <v>#N/A</v>
      </c>
    </row>
    <row r="895" spans="1:17" ht="14.4" hidden="1" x14ac:dyDescent="0.3">
      <c r="A895" s="116" t="s">
        <v>449</v>
      </c>
      <c r="B895" s="116" t="str">
        <f>Config!$C$3&amp;"_"&amp;Config!$C$2&amp;"_"&amp;Config!$A$36&amp;"_"&amp;Config!$A$39&amp;"_"&amp;A895</f>
        <v>2023_CS_HC_EXP_D-067</v>
      </c>
      <c r="D895" s="241" t="str">
        <f t="shared" si="61"/>
        <v>Beheerskosten</v>
      </c>
      <c r="E895" s="238" t="e">
        <f t="shared" si="62"/>
        <v>#N/A</v>
      </c>
      <c r="F895" s="239" t="e">
        <f t="shared" si="62"/>
        <v>#N/A</v>
      </c>
      <c r="G895" s="239" t="e">
        <f t="shared" si="62"/>
        <v>#N/A</v>
      </c>
      <c r="H895" s="239" t="e">
        <f t="shared" si="62"/>
        <v>#N/A</v>
      </c>
      <c r="I895" s="239" t="e">
        <f t="shared" si="62"/>
        <v>#N/A</v>
      </c>
      <c r="J895" s="239" t="e">
        <f t="shared" si="62"/>
        <v>#N/A</v>
      </c>
      <c r="K895" s="239" t="e">
        <f t="shared" si="62"/>
        <v>#N/A</v>
      </c>
      <c r="L895" s="239" t="e">
        <f t="shared" si="62"/>
        <v>#N/A</v>
      </c>
      <c r="M895" s="239" t="e">
        <f t="shared" si="62"/>
        <v>#N/A</v>
      </c>
      <c r="N895" s="239" t="e">
        <f t="shared" si="62"/>
        <v>#N/A</v>
      </c>
      <c r="O895" s="239" t="e">
        <f t="shared" si="62"/>
        <v>#N/A</v>
      </c>
      <c r="P895" s="240" t="e">
        <f t="shared" si="62"/>
        <v>#N/A</v>
      </c>
      <c r="Q895" s="236" t="e">
        <f t="shared" si="62"/>
        <v>#N/A</v>
      </c>
    </row>
    <row r="896" spans="1:17" ht="14.4" hidden="1" x14ac:dyDescent="0.3">
      <c r="A896" s="116" t="s">
        <v>450</v>
      </c>
      <c r="B896" s="116" t="str">
        <f>Config!$C$3&amp;"_"&amp;Config!$C$2&amp;"_"&amp;Config!$A$36&amp;"_"&amp;Config!$A$39&amp;"_"&amp;A896</f>
        <v>2023_CS_HC_EXP_D-068</v>
      </c>
      <c r="D896" s="241" t="str">
        <f t="shared" si="61"/>
        <v>Externe overdrachten</v>
      </c>
      <c r="E896" s="238" t="e">
        <f t="shared" si="62"/>
        <v>#N/A</v>
      </c>
      <c r="F896" s="239" t="e">
        <f t="shared" si="62"/>
        <v>#N/A</v>
      </c>
      <c r="G896" s="239" t="e">
        <f t="shared" si="62"/>
        <v>#N/A</v>
      </c>
      <c r="H896" s="239" t="e">
        <f t="shared" si="62"/>
        <v>#N/A</v>
      </c>
      <c r="I896" s="239" t="e">
        <f t="shared" si="62"/>
        <v>#N/A</v>
      </c>
      <c r="J896" s="239" t="e">
        <f t="shared" si="62"/>
        <v>#N/A</v>
      </c>
      <c r="K896" s="239" t="e">
        <f t="shared" si="62"/>
        <v>#N/A</v>
      </c>
      <c r="L896" s="239" t="e">
        <f t="shared" si="62"/>
        <v>#N/A</v>
      </c>
      <c r="M896" s="239" t="e">
        <f t="shared" si="62"/>
        <v>#N/A</v>
      </c>
      <c r="N896" s="239" t="e">
        <f t="shared" si="62"/>
        <v>#N/A</v>
      </c>
      <c r="O896" s="239" t="e">
        <f t="shared" si="62"/>
        <v>#N/A</v>
      </c>
      <c r="P896" s="240" t="e">
        <f t="shared" si="62"/>
        <v>#N/A</v>
      </c>
      <c r="Q896" s="236" t="e">
        <f t="shared" si="62"/>
        <v>#N/A</v>
      </c>
    </row>
    <row r="897" spans="1:17" ht="14.4" hidden="1" x14ac:dyDescent="0.3">
      <c r="A897" s="116" t="s">
        <v>406</v>
      </c>
      <c r="B897" s="116" t="str">
        <f>Config!$C$3&amp;"_"&amp;Config!$C$2&amp;"_"&amp;Config!$A$36&amp;"_"&amp;Config!$A$39&amp;"_"&amp;A897</f>
        <v>2023_CS_HC_EXP_D-024</v>
      </c>
      <c r="D897" s="242" t="str">
        <f t="shared" si="61"/>
        <v>Interestlasten</v>
      </c>
      <c r="E897" s="238" t="e">
        <f t="shared" si="62"/>
        <v>#N/A</v>
      </c>
      <c r="F897" s="239" t="e">
        <f t="shared" si="62"/>
        <v>#N/A</v>
      </c>
      <c r="G897" s="239" t="e">
        <f t="shared" si="62"/>
        <v>#N/A</v>
      </c>
      <c r="H897" s="239" t="e">
        <f t="shared" si="62"/>
        <v>#N/A</v>
      </c>
      <c r="I897" s="239" t="e">
        <f t="shared" si="62"/>
        <v>#N/A</v>
      </c>
      <c r="J897" s="239" t="e">
        <f t="shared" si="62"/>
        <v>#N/A</v>
      </c>
      <c r="K897" s="239" t="e">
        <f t="shared" si="62"/>
        <v>#N/A</v>
      </c>
      <c r="L897" s="239" t="e">
        <f t="shared" si="62"/>
        <v>#N/A</v>
      </c>
      <c r="M897" s="239" t="e">
        <f t="shared" si="62"/>
        <v>#N/A</v>
      </c>
      <c r="N897" s="239" t="e">
        <f t="shared" si="62"/>
        <v>#N/A</v>
      </c>
      <c r="O897" s="239" t="e">
        <f t="shared" si="62"/>
        <v>#N/A</v>
      </c>
      <c r="P897" s="240" t="e">
        <f t="shared" si="62"/>
        <v>#N/A</v>
      </c>
      <c r="Q897" s="236" t="e">
        <f t="shared" si="62"/>
        <v>#N/A</v>
      </c>
    </row>
    <row r="898" spans="1:17" ht="14.4" hidden="1" x14ac:dyDescent="0.3">
      <c r="A898" s="116" t="s">
        <v>403</v>
      </c>
      <c r="B898" s="116" t="str">
        <f>Config!$C$3&amp;"_"&amp;Config!$C$2&amp;"_"&amp;Config!$A$36&amp;"_"&amp;Config!$A$39&amp;"_"&amp;A898</f>
        <v>2023_CS_HC_EXP_D-021</v>
      </c>
      <c r="D898" s="241" t="str">
        <f t="shared" si="61"/>
        <v>Diversen</v>
      </c>
      <c r="E898" s="238" t="e">
        <f t="shared" si="62"/>
        <v>#N/A</v>
      </c>
      <c r="F898" s="239" t="e">
        <f t="shared" si="62"/>
        <v>#N/A</v>
      </c>
      <c r="G898" s="239" t="e">
        <f t="shared" si="62"/>
        <v>#N/A</v>
      </c>
      <c r="H898" s="239" t="e">
        <f t="shared" si="62"/>
        <v>#N/A</v>
      </c>
      <c r="I898" s="239" t="e">
        <f t="shared" si="62"/>
        <v>#N/A</v>
      </c>
      <c r="J898" s="239" t="e">
        <f t="shared" si="62"/>
        <v>#N/A</v>
      </c>
      <c r="K898" s="239" t="e">
        <f t="shared" si="62"/>
        <v>#N/A</v>
      </c>
      <c r="L898" s="239" t="e">
        <f t="shared" si="62"/>
        <v>#N/A</v>
      </c>
      <c r="M898" s="239" t="e">
        <f t="shared" si="62"/>
        <v>#N/A</v>
      </c>
      <c r="N898" s="239" t="e">
        <f t="shared" si="62"/>
        <v>#N/A</v>
      </c>
      <c r="O898" s="239" t="e">
        <f t="shared" si="62"/>
        <v>#N/A</v>
      </c>
      <c r="P898" s="240" t="e">
        <f t="shared" si="62"/>
        <v>#N/A</v>
      </c>
      <c r="Q898" s="236" t="e">
        <f t="shared" si="62"/>
        <v>#N/A</v>
      </c>
    </row>
    <row r="899" spans="1:17" ht="14.4" hidden="1" x14ac:dyDescent="0.3">
      <c r="A899" s="116" t="s">
        <v>453</v>
      </c>
      <c r="B899" s="116" t="str">
        <f>Config!$C$3&amp;"_"&amp;Config!$C$2&amp;"_"&amp;Config!$A$36&amp;"_"&amp;Config!$A$39&amp;"_"&amp;A899</f>
        <v>2023_CS_HC_EXP_D-071</v>
      </c>
      <c r="D899" s="243" t="str">
        <f t="shared" si="61"/>
        <v>Eigen uitgaven</v>
      </c>
      <c r="E899" s="244" t="e">
        <f t="shared" si="62"/>
        <v>#N/A</v>
      </c>
      <c r="F899" s="245" t="e">
        <f t="shared" si="62"/>
        <v>#N/A</v>
      </c>
      <c r="G899" s="245" t="e">
        <f t="shared" si="62"/>
        <v>#N/A</v>
      </c>
      <c r="H899" s="245" t="e">
        <f t="shared" si="62"/>
        <v>#N/A</v>
      </c>
      <c r="I899" s="245" t="e">
        <f t="shared" si="62"/>
        <v>#N/A</v>
      </c>
      <c r="J899" s="245" t="e">
        <f t="shared" si="62"/>
        <v>#N/A</v>
      </c>
      <c r="K899" s="245" t="e">
        <f t="shared" si="62"/>
        <v>#N/A</v>
      </c>
      <c r="L899" s="245" t="e">
        <f t="shared" si="62"/>
        <v>#N/A</v>
      </c>
      <c r="M899" s="245" t="e">
        <f t="shared" si="62"/>
        <v>#N/A</v>
      </c>
      <c r="N899" s="245" t="e">
        <f t="shared" si="62"/>
        <v>#N/A</v>
      </c>
      <c r="O899" s="245" t="e">
        <f t="shared" si="62"/>
        <v>#N/A</v>
      </c>
      <c r="P899" s="246" t="e">
        <f t="shared" si="62"/>
        <v>#N/A</v>
      </c>
      <c r="Q899" s="247" t="e">
        <f t="shared" si="62"/>
        <v>#N/A</v>
      </c>
    </row>
    <row r="900" spans="1:17" ht="14.4" hidden="1" x14ac:dyDescent="0.3">
      <c r="A900" s="116" t="s">
        <v>476</v>
      </c>
      <c r="B900" s="116" t="str">
        <f>Config!$C$3&amp;"_"&amp;Config!$C$2&amp;"_"&amp;Config!$A$36&amp;"_"&amp;Config!$A$39&amp;"_"&amp;A900</f>
        <v>2023_CS_HC_EXP_D-094</v>
      </c>
      <c r="D900" s="248" t="str">
        <f t="shared" si="61"/>
        <v>RSZ - Globaal beheer</v>
      </c>
      <c r="E900" s="238" t="e">
        <f t="shared" si="62"/>
        <v>#N/A</v>
      </c>
      <c r="F900" s="239" t="e">
        <f t="shared" si="62"/>
        <v>#N/A</v>
      </c>
      <c r="G900" s="239" t="e">
        <f t="shared" si="62"/>
        <v>#N/A</v>
      </c>
      <c r="H900" s="239" t="e">
        <f t="shared" si="62"/>
        <v>#N/A</v>
      </c>
      <c r="I900" s="239" t="e">
        <f t="shared" si="62"/>
        <v>#N/A</v>
      </c>
      <c r="J900" s="239" t="e">
        <f t="shared" si="62"/>
        <v>#N/A</v>
      </c>
      <c r="K900" s="239" t="e">
        <f t="shared" si="62"/>
        <v>#N/A</v>
      </c>
      <c r="L900" s="239" t="e">
        <f t="shared" si="62"/>
        <v>#N/A</v>
      </c>
      <c r="M900" s="239" t="e">
        <f t="shared" si="62"/>
        <v>#N/A</v>
      </c>
      <c r="N900" s="239" t="e">
        <f t="shared" si="62"/>
        <v>#N/A</v>
      </c>
      <c r="O900" s="239" t="e">
        <f t="shared" si="62"/>
        <v>#N/A</v>
      </c>
      <c r="P900" s="240" t="e">
        <f t="shared" si="62"/>
        <v>#N/A</v>
      </c>
      <c r="Q900" s="236" t="e">
        <f t="shared" si="62"/>
        <v>#N/A</v>
      </c>
    </row>
    <row r="901" spans="1:17" ht="14.4" hidden="1" x14ac:dyDescent="0.3">
      <c r="A901" s="116" t="s">
        <v>477</v>
      </c>
      <c r="B901" s="116" t="str">
        <f>Config!$C$3&amp;"_"&amp;Config!$C$2&amp;"_"&amp;Config!$A$36&amp;"_"&amp;Config!$A$39&amp;"_"&amp;A901</f>
        <v>2023_CS_HC_EXP_D-095</v>
      </c>
      <c r="D901" s="249" t="str">
        <f t="shared" si="61"/>
        <v>RSVZ - Globaal beheer</v>
      </c>
      <c r="E901" s="238" t="e">
        <f t="shared" si="62"/>
        <v>#N/A</v>
      </c>
      <c r="F901" s="239" t="e">
        <f t="shared" si="62"/>
        <v>#N/A</v>
      </c>
      <c r="G901" s="239" t="e">
        <f t="shared" si="62"/>
        <v>#N/A</v>
      </c>
      <c r="H901" s="239" t="e">
        <f t="shared" si="62"/>
        <v>#N/A</v>
      </c>
      <c r="I901" s="239" t="e">
        <f t="shared" si="62"/>
        <v>#N/A</v>
      </c>
      <c r="J901" s="239" t="e">
        <f t="shared" si="62"/>
        <v>#N/A</v>
      </c>
      <c r="K901" s="239" t="e">
        <f t="shared" si="62"/>
        <v>#N/A</v>
      </c>
      <c r="L901" s="239" t="e">
        <f t="shared" si="62"/>
        <v>#N/A</v>
      </c>
      <c r="M901" s="239" t="e">
        <f t="shared" si="62"/>
        <v>#N/A</v>
      </c>
      <c r="N901" s="239" t="e">
        <f t="shared" si="62"/>
        <v>#N/A</v>
      </c>
      <c r="O901" s="239" t="e">
        <f t="shared" si="62"/>
        <v>#N/A</v>
      </c>
      <c r="P901" s="240" t="e">
        <f t="shared" si="62"/>
        <v>#N/A</v>
      </c>
      <c r="Q901" s="236" t="e">
        <f t="shared" si="62"/>
        <v>#N/A</v>
      </c>
    </row>
    <row r="902" spans="1:17" ht="14.4" hidden="1" x14ac:dyDescent="0.3">
      <c r="A902" s="116" t="s">
        <v>478</v>
      </c>
      <c r="B902" s="116" t="str">
        <f>Config!$C$3&amp;"_"&amp;Config!$C$2&amp;"_"&amp;Config!$A$36&amp;"_"&amp;Config!$A$39&amp;"_"&amp;A902</f>
        <v>2023_CS_HC_EXP_D-096</v>
      </c>
      <c r="D902" s="243" t="str">
        <f t="shared" si="61"/>
        <v>Overdrachten globaal beheer</v>
      </c>
      <c r="E902" s="244" t="e">
        <f t="shared" si="62"/>
        <v>#N/A</v>
      </c>
      <c r="F902" s="245" t="e">
        <f t="shared" si="62"/>
        <v>#N/A</v>
      </c>
      <c r="G902" s="245" t="e">
        <f t="shared" si="62"/>
        <v>#N/A</v>
      </c>
      <c r="H902" s="245" t="e">
        <f t="shared" si="62"/>
        <v>#N/A</v>
      </c>
      <c r="I902" s="245" t="e">
        <f t="shared" si="62"/>
        <v>#N/A</v>
      </c>
      <c r="J902" s="245" t="e">
        <f t="shared" si="62"/>
        <v>#N/A</v>
      </c>
      <c r="K902" s="245" t="e">
        <f t="shared" si="62"/>
        <v>#N/A</v>
      </c>
      <c r="L902" s="245" t="e">
        <f t="shared" si="62"/>
        <v>#N/A</v>
      </c>
      <c r="M902" s="245" t="e">
        <f t="shared" si="62"/>
        <v>#N/A</v>
      </c>
      <c r="N902" s="245" t="e">
        <f t="shared" si="62"/>
        <v>#N/A</v>
      </c>
      <c r="O902" s="245" t="e">
        <f t="shared" si="62"/>
        <v>#N/A</v>
      </c>
      <c r="P902" s="246" t="e">
        <f t="shared" si="62"/>
        <v>#N/A</v>
      </c>
      <c r="Q902" s="247" t="e">
        <f t="shared" si="62"/>
        <v>#N/A</v>
      </c>
    </row>
    <row r="903" spans="1:17" ht="15" hidden="1" thickBot="1" x14ac:dyDescent="0.35">
      <c r="A903" s="116" t="s">
        <v>418</v>
      </c>
      <c r="B903" s="116" t="str">
        <f>Config!$C$3&amp;"_"&amp;Config!$C$2&amp;"_"&amp;Config!$A$36&amp;"_"&amp;Config!$A$39&amp;"_"&amp;A903</f>
        <v>2023_CS_HC_EXP_D-036</v>
      </c>
      <c r="D903" s="250" t="str">
        <f t="shared" si="61"/>
        <v>Algemeen totaal van de uitgaven</v>
      </c>
      <c r="E903" s="251" t="e">
        <f t="shared" si="62"/>
        <v>#N/A</v>
      </c>
      <c r="F903" s="252" t="e">
        <f t="shared" si="62"/>
        <v>#N/A</v>
      </c>
      <c r="G903" s="252" t="e">
        <f t="shared" si="62"/>
        <v>#N/A</v>
      </c>
      <c r="H903" s="252" t="e">
        <f t="shared" si="62"/>
        <v>#N/A</v>
      </c>
      <c r="I903" s="252" t="e">
        <f t="shared" si="62"/>
        <v>#N/A</v>
      </c>
      <c r="J903" s="252" t="e">
        <f t="shared" si="62"/>
        <v>#N/A</v>
      </c>
      <c r="K903" s="252" t="e">
        <f t="shared" si="62"/>
        <v>#N/A</v>
      </c>
      <c r="L903" s="252" t="e">
        <f t="shared" si="62"/>
        <v>#N/A</v>
      </c>
      <c r="M903" s="252" t="e">
        <f t="shared" si="62"/>
        <v>#N/A</v>
      </c>
      <c r="N903" s="252" t="e">
        <f t="shared" si="62"/>
        <v>#N/A</v>
      </c>
      <c r="O903" s="252" t="e">
        <f t="shared" si="62"/>
        <v>#N/A</v>
      </c>
      <c r="P903" s="253" t="e">
        <f t="shared" si="62"/>
        <v>#N/A</v>
      </c>
      <c r="Q903" s="254" t="e">
        <f t="shared" si="62"/>
        <v>#N/A</v>
      </c>
    </row>
    <row r="904" spans="1:17" ht="14.4" hidden="1" x14ac:dyDescent="0.3">
      <c r="D904" s="130" t="str">
        <f>VLOOKUP("D-037",LIST_DESCRIPTIONS,2,FALSE)</f>
        <v>Ontvangsten</v>
      </c>
      <c r="E904" s="256"/>
      <c r="F904" s="257"/>
      <c r="G904" s="257"/>
      <c r="H904" s="257"/>
      <c r="I904" s="257"/>
      <c r="J904" s="257"/>
      <c r="K904" s="257"/>
      <c r="L904" s="257"/>
      <c r="M904" s="257"/>
      <c r="N904" s="257"/>
      <c r="O904" s="257"/>
      <c r="P904" s="258"/>
      <c r="Q904" s="259"/>
    </row>
    <row r="905" spans="1:17" ht="14.4" hidden="1" x14ac:dyDescent="0.3">
      <c r="A905" s="116" t="s">
        <v>457</v>
      </c>
      <c r="B905" s="116" t="str">
        <f>Config!$C$3&amp;"_"&amp;Config!$C$2&amp;"_"&amp;Config!$A$36&amp;"_"&amp;Config!$A$40&amp;"_"&amp;A905</f>
        <v>2023_CS_HC_REV_D-075</v>
      </c>
      <c r="D905" s="241" t="str">
        <f t="shared" ref="D905:D921" si="63">VLOOKUP(A905,LIST_DESCRIPTIONS,2,FALSE)</f>
        <v>Bijdragen</v>
      </c>
      <c r="E905" s="233" t="e">
        <f t="shared" ref="E905:Q920" si="64">VLOOKUP($B905,rng_input,E$5,FALSE)</f>
        <v>#N/A</v>
      </c>
      <c r="F905" s="234" t="e">
        <f t="shared" si="64"/>
        <v>#N/A</v>
      </c>
      <c r="G905" s="234" t="e">
        <f t="shared" si="64"/>
        <v>#N/A</v>
      </c>
      <c r="H905" s="234" t="e">
        <f t="shared" si="64"/>
        <v>#N/A</v>
      </c>
      <c r="I905" s="234" t="e">
        <f t="shared" si="64"/>
        <v>#N/A</v>
      </c>
      <c r="J905" s="234" t="e">
        <f t="shared" si="64"/>
        <v>#N/A</v>
      </c>
      <c r="K905" s="234" t="e">
        <f t="shared" si="64"/>
        <v>#N/A</v>
      </c>
      <c r="L905" s="234" t="e">
        <f t="shared" si="64"/>
        <v>#N/A</v>
      </c>
      <c r="M905" s="234" t="e">
        <f t="shared" si="64"/>
        <v>#N/A</v>
      </c>
      <c r="N905" s="234" t="e">
        <f t="shared" si="64"/>
        <v>#N/A</v>
      </c>
      <c r="O905" s="234" t="e">
        <f t="shared" si="64"/>
        <v>#N/A</v>
      </c>
      <c r="P905" s="235" t="e">
        <f t="shared" si="64"/>
        <v>#N/A</v>
      </c>
      <c r="Q905" s="236" t="e">
        <f t="shared" si="64"/>
        <v>#N/A</v>
      </c>
    </row>
    <row r="906" spans="1:17" ht="14.4" hidden="1" x14ac:dyDescent="0.3">
      <c r="A906" s="116" t="s">
        <v>510</v>
      </c>
      <c r="B906" s="116" t="str">
        <f>Config!$C$3&amp;"_"&amp;Config!$C$2&amp;"_"&amp;Config!$A$36&amp;"_"&amp;Config!$A$40&amp;"_"&amp;A906</f>
        <v>2023_CS_HC_REV_D-120</v>
      </c>
      <c r="D906" s="241" t="str">
        <f t="shared" si="63"/>
        <v xml:space="preserve">Toelagen van de overheden  </v>
      </c>
      <c r="E906" s="260" t="e">
        <f t="shared" si="64"/>
        <v>#N/A</v>
      </c>
      <c r="F906" s="261" t="e">
        <f t="shared" si="64"/>
        <v>#N/A</v>
      </c>
      <c r="G906" s="261" t="e">
        <f t="shared" si="64"/>
        <v>#N/A</v>
      </c>
      <c r="H906" s="261" t="e">
        <f t="shared" si="64"/>
        <v>#N/A</v>
      </c>
      <c r="I906" s="261" t="e">
        <f t="shared" si="64"/>
        <v>#N/A</v>
      </c>
      <c r="J906" s="261" t="e">
        <f t="shared" si="64"/>
        <v>#N/A</v>
      </c>
      <c r="K906" s="261" t="e">
        <f t="shared" si="64"/>
        <v>#N/A</v>
      </c>
      <c r="L906" s="261" t="e">
        <f t="shared" si="64"/>
        <v>#N/A</v>
      </c>
      <c r="M906" s="261" t="e">
        <f t="shared" si="64"/>
        <v>#N/A</v>
      </c>
      <c r="N906" s="261" t="e">
        <f t="shared" si="64"/>
        <v>#N/A</v>
      </c>
      <c r="O906" s="261" t="e">
        <f t="shared" si="64"/>
        <v>#N/A</v>
      </c>
      <c r="P906" s="262" t="e">
        <f t="shared" si="64"/>
        <v>#N/A</v>
      </c>
      <c r="Q906" s="236" t="e">
        <f t="shared" si="64"/>
        <v>#N/A</v>
      </c>
    </row>
    <row r="907" spans="1:17" ht="14.4" hidden="1" x14ac:dyDescent="0.3">
      <c r="A907" s="116" t="s">
        <v>511</v>
      </c>
      <c r="B907" s="116" t="str">
        <f>Config!$C$3&amp;"_"&amp;Config!$C$2&amp;"_"&amp;Config!$A$36&amp;"_"&amp;Config!$A$40&amp;"_"&amp;A907</f>
        <v>2023_CS_HC_REV_D-121</v>
      </c>
      <c r="D907" s="237" t="str">
        <f t="shared" si="63"/>
        <v xml:space="preserve">Federale overheid </v>
      </c>
      <c r="E907" s="260" t="e">
        <f t="shared" si="64"/>
        <v>#N/A</v>
      </c>
      <c r="F907" s="261" t="e">
        <f t="shared" si="64"/>
        <v>#N/A</v>
      </c>
      <c r="G907" s="261" t="e">
        <f t="shared" si="64"/>
        <v>#N/A</v>
      </c>
      <c r="H907" s="261" t="e">
        <f t="shared" si="64"/>
        <v>#N/A</v>
      </c>
      <c r="I907" s="261" t="e">
        <f t="shared" si="64"/>
        <v>#N/A</v>
      </c>
      <c r="J907" s="261" t="e">
        <f t="shared" si="64"/>
        <v>#N/A</v>
      </c>
      <c r="K907" s="261" t="e">
        <f t="shared" si="64"/>
        <v>#N/A</v>
      </c>
      <c r="L907" s="261" t="e">
        <f t="shared" si="64"/>
        <v>#N/A</v>
      </c>
      <c r="M907" s="261" t="e">
        <f t="shared" si="64"/>
        <v>#N/A</v>
      </c>
      <c r="N907" s="261" t="e">
        <f t="shared" si="64"/>
        <v>#N/A</v>
      </c>
      <c r="O907" s="261" t="e">
        <f t="shared" si="64"/>
        <v>#N/A</v>
      </c>
      <c r="P907" s="262" t="e">
        <f t="shared" si="64"/>
        <v>#N/A</v>
      </c>
      <c r="Q907" s="236" t="e">
        <f t="shared" si="64"/>
        <v>#N/A</v>
      </c>
    </row>
    <row r="908" spans="1:17" ht="14.4" hidden="1" x14ac:dyDescent="0.3">
      <c r="A908" s="116" t="s">
        <v>512</v>
      </c>
      <c r="B908" s="116" t="str">
        <f>Config!$C$3&amp;"_"&amp;Config!$C$2&amp;"_"&amp;Config!$A$36&amp;"_"&amp;Config!$A$40&amp;"_"&amp;A908</f>
        <v>2023_CS_HC_REV_D-122</v>
      </c>
      <c r="D908" s="237" t="str">
        <f t="shared" si="63"/>
        <v xml:space="preserve">Gefedereerde entiteiten </v>
      </c>
      <c r="E908" s="260" t="e">
        <f t="shared" si="64"/>
        <v>#N/A</v>
      </c>
      <c r="F908" s="261" t="e">
        <f t="shared" si="64"/>
        <v>#N/A</v>
      </c>
      <c r="G908" s="261" t="e">
        <f t="shared" si="64"/>
        <v>#N/A</v>
      </c>
      <c r="H908" s="261" t="e">
        <f t="shared" si="64"/>
        <v>#N/A</v>
      </c>
      <c r="I908" s="261" t="e">
        <f t="shared" si="64"/>
        <v>#N/A</v>
      </c>
      <c r="J908" s="261" t="e">
        <f t="shared" si="64"/>
        <v>#N/A</v>
      </c>
      <c r="K908" s="261" t="e">
        <f t="shared" si="64"/>
        <v>#N/A</v>
      </c>
      <c r="L908" s="261" t="e">
        <f t="shared" si="64"/>
        <v>#N/A</v>
      </c>
      <c r="M908" s="261" t="e">
        <f t="shared" si="64"/>
        <v>#N/A</v>
      </c>
      <c r="N908" s="261" t="e">
        <f t="shared" si="64"/>
        <v>#N/A</v>
      </c>
      <c r="O908" s="261" t="e">
        <f t="shared" si="64"/>
        <v>#N/A</v>
      </c>
      <c r="P908" s="262" t="e">
        <f t="shared" si="64"/>
        <v>#N/A</v>
      </c>
      <c r="Q908" s="236" t="e">
        <f t="shared" si="64"/>
        <v>#N/A</v>
      </c>
    </row>
    <row r="909" spans="1:17" ht="14.4" hidden="1" x14ac:dyDescent="0.3">
      <c r="A909" s="116" t="s">
        <v>459</v>
      </c>
      <c r="B909" s="116" t="str">
        <f>Config!$C$3&amp;"_"&amp;Config!$C$2&amp;"_"&amp;Config!$A$36&amp;"_"&amp;Config!$A$40&amp;"_"&amp;A909</f>
        <v>2023_CS_HC_REV_D-077</v>
      </c>
      <c r="D909" s="241" t="str">
        <f t="shared" si="63"/>
        <v>Alternatieve financiering</v>
      </c>
      <c r="E909" s="260" t="e">
        <f t="shared" si="64"/>
        <v>#N/A</v>
      </c>
      <c r="F909" s="261" t="e">
        <f t="shared" si="64"/>
        <v>#N/A</v>
      </c>
      <c r="G909" s="261" t="e">
        <f t="shared" si="64"/>
        <v>#N/A</v>
      </c>
      <c r="H909" s="261" t="e">
        <f t="shared" si="64"/>
        <v>#N/A</v>
      </c>
      <c r="I909" s="261" t="e">
        <f t="shared" si="64"/>
        <v>#N/A</v>
      </c>
      <c r="J909" s="261" t="e">
        <f t="shared" si="64"/>
        <v>#N/A</v>
      </c>
      <c r="K909" s="261" t="e">
        <f t="shared" si="64"/>
        <v>#N/A</v>
      </c>
      <c r="L909" s="261" t="e">
        <f t="shared" si="64"/>
        <v>#N/A</v>
      </c>
      <c r="M909" s="261" t="e">
        <f t="shared" si="64"/>
        <v>#N/A</v>
      </c>
      <c r="N909" s="261" t="e">
        <f t="shared" si="64"/>
        <v>#N/A</v>
      </c>
      <c r="O909" s="261" t="e">
        <f t="shared" si="64"/>
        <v>#N/A</v>
      </c>
      <c r="P909" s="262" t="e">
        <f t="shared" si="64"/>
        <v>#N/A</v>
      </c>
      <c r="Q909" s="236" t="e">
        <f t="shared" si="64"/>
        <v>#N/A</v>
      </c>
    </row>
    <row r="910" spans="1:17" ht="14.4" hidden="1" x14ac:dyDescent="0.3">
      <c r="A910" s="116" t="s">
        <v>460</v>
      </c>
      <c r="B910" s="116" t="str">
        <f>Config!$C$3&amp;"_"&amp;Config!$C$2&amp;"_"&amp;Config!$A$36&amp;"_"&amp;Config!$A$40&amp;"_"&amp;A910</f>
        <v>2023_CS_HC_REV_D-078</v>
      </c>
      <c r="D910" s="241" t="str">
        <f t="shared" si="63"/>
        <v>Toegewezen ontvangsten</v>
      </c>
      <c r="E910" s="260" t="e">
        <f t="shared" si="64"/>
        <v>#N/A</v>
      </c>
      <c r="F910" s="261" t="e">
        <f t="shared" si="64"/>
        <v>#N/A</v>
      </c>
      <c r="G910" s="261" t="e">
        <f t="shared" si="64"/>
        <v>#N/A</v>
      </c>
      <c r="H910" s="261" t="e">
        <f t="shared" si="64"/>
        <v>#N/A</v>
      </c>
      <c r="I910" s="261" t="e">
        <f t="shared" si="64"/>
        <v>#N/A</v>
      </c>
      <c r="J910" s="261" t="e">
        <f t="shared" si="64"/>
        <v>#N/A</v>
      </c>
      <c r="K910" s="261" t="e">
        <f t="shared" si="64"/>
        <v>#N/A</v>
      </c>
      <c r="L910" s="261" t="e">
        <f t="shared" si="64"/>
        <v>#N/A</v>
      </c>
      <c r="M910" s="261" t="e">
        <f t="shared" si="64"/>
        <v>#N/A</v>
      </c>
      <c r="N910" s="261" t="e">
        <f t="shared" si="64"/>
        <v>#N/A</v>
      </c>
      <c r="O910" s="261" t="e">
        <f t="shared" si="64"/>
        <v>#N/A</v>
      </c>
      <c r="P910" s="262" t="e">
        <f t="shared" si="64"/>
        <v>#N/A</v>
      </c>
      <c r="Q910" s="236" t="e">
        <f t="shared" si="64"/>
        <v>#N/A</v>
      </c>
    </row>
    <row r="911" spans="1:17" ht="14.4" hidden="1" x14ac:dyDescent="0.3">
      <c r="A911" s="116" t="s">
        <v>450</v>
      </c>
      <c r="B911" s="116" t="str">
        <f>Config!$C$3&amp;"_"&amp;Config!$C$2&amp;"_"&amp;Config!$A$36&amp;"_"&amp;Config!$A$40&amp;"_"&amp;A911</f>
        <v>2023_CS_HC_REV_D-068</v>
      </c>
      <c r="D911" s="241" t="str">
        <f t="shared" si="63"/>
        <v>Externe overdrachten</v>
      </c>
      <c r="E911" s="260" t="e">
        <f t="shared" si="64"/>
        <v>#N/A</v>
      </c>
      <c r="F911" s="261" t="e">
        <f t="shared" si="64"/>
        <v>#N/A</v>
      </c>
      <c r="G911" s="261" t="e">
        <f t="shared" si="64"/>
        <v>#N/A</v>
      </c>
      <c r="H911" s="261" t="e">
        <f t="shared" si="64"/>
        <v>#N/A</v>
      </c>
      <c r="I911" s="261" t="e">
        <f t="shared" si="64"/>
        <v>#N/A</v>
      </c>
      <c r="J911" s="261" t="e">
        <f t="shared" si="64"/>
        <v>#N/A</v>
      </c>
      <c r="K911" s="261" t="e">
        <f t="shared" si="64"/>
        <v>#N/A</v>
      </c>
      <c r="L911" s="261" t="e">
        <f t="shared" si="64"/>
        <v>#N/A</v>
      </c>
      <c r="M911" s="261" t="e">
        <f t="shared" si="64"/>
        <v>#N/A</v>
      </c>
      <c r="N911" s="261" t="e">
        <f t="shared" si="64"/>
        <v>#N/A</v>
      </c>
      <c r="O911" s="261" t="e">
        <f t="shared" si="64"/>
        <v>#N/A</v>
      </c>
      <c r="P911" s="262" t="e">
        <f t="shared" si="64"/>
        <v>#N/A</v>
      </c>
      <c r="Q911" s="236" t="e">
        <f t="shared" si="64"/>
        <v>#N/A</v>
      </c>
    </row>
    <row r="912" spans="1:17" ht="14.4" hidden="1" x14ac:dyDescent="0.3">
      <c r="A912" s="116" t="s">
        <v>462</v>
      </c>
      <c r="B912" s="116" t="str">
        <f>Config!$C$3&amp;"_"&amp;Config!$C$2&amp;"_"&amp;Config!$A$36&amp;"_"&amp;Config!$A$40&amp;"_"&amp;A912</f>
        <v>2023_CS_HC_REV_D-080</v>
      </c>
      <c r="D912" s="241" t="str">
        <f t="shared" si="63"/>
        <v>Opbrengsten beleggingen</v>
      </c>
      <c r="E912" s="238" t="e">
        <f t="shared" si="64"/>
        <v>#N/A</v>
      </c>
      <c r="F912" s="239" t="e">
        <f t="shared" si="64"/>
        <v>#N/A</v>
      </c>
      <c r="G912" s="239" t="e">
        <f t="shared" si="64"/>
        <v>#N/A</v>
      </c>
      <c r="H912" s="239" t="e">
        <f t="shared" si="64"/>
        <v>#N/A</v>
      </c>
      <c r="I912" s="239" t="e">
        <f t="shared" si="64"/>
        <v>#N/A</v>
      </c>
      <c r="J912" s="239" t="e">
        <f t="shared" si="64"/>
        <v>#N/A</v>
      </c>
      <c r="K912" s="239" t="e">
        <f t="shared" si="64"/>
        <v>#N/A</v>
      </c>
      <c r="L912" s="239" t="e">
        <f t="shared" si="64"/>
        <v>#N/A</v>
      </c>
      <c r="M912" s="239" t="e">
        <f t="shared" si="64"/>
        <v>#N/A</v>
      </c>
      <c r="N912" s="239" t="e">
        <f t="shared" si="64"/>
        <v>#N/A</v>
      </c>
      <c r="O912" s="239" t="e">
        <f t="shared" si="64"/>
        <v>#N/A</v>
      </c>
      <c r="P912" s="240" t="e">
        <f t="shared" si="64"/>
        <v>#N/A</v>
      </c>
      <c r="Q912" s="236" t="e">
        <f t="shared" si="64"/>
        <v>#N/A</v>
      </c>
    </row>
    <row r="913" spans="1:17" ht="14.4" hidden="1" x14ac:dyDescent="0.3">
      <c r="A913" s="116" t="s">
        <v>403</v>
      </c>
      <c r="B913" s="116" t="str">
        <f>Config!$C$3&amp;"_"&amp;Config!$C$2&amp;"_"&amp;Config!$A$36&amp;"_"&amp;Config!$A$40&amp;"_"&amp;A913</f>
        <v>2023_CS_HC_REV_D-021</v>
      </c>
      <c r="D913" s="241" t="str">
        <f t="shared" si="63"/>
        <v>Diversen</v>
      </c>
      <c r="E913" s="238" t="e">
        <f t="shared" si="64"/>
        <v>#N/A</v>
      </c>
      <c r="F913" s="239" t="e">
        <f t="shared" si="64"/>
        <v>#N/A</v>
      </c>
      <c r="G913" s="239" t="e">
        <f t="shared" si="64"/>
        <v>#N/A</v>
      </c>
      <c r="H913" s="239" t="e">
        <f t="shared" si="64"/>
        <v>#N/A</v>
      </c>
      <c r="I913" s="239" t="e">
        <f t="shared" si="64"/>
        <v>#N/A</v>
      </c>
      <c r="J913" s="239" t="e">
        <f t="shared" si="64"/>
        <v>#N/A</v>
      </c>
      <c r="K913" s="239" t="e">
        <f t="shared" si="64"/>
        <v>#N/A</v>
      </c>
      <c r="L913" s="239" t="e">
        <f t="shared" si="64"/>
        <v>#N/A</v>
      </c>
      <c r="M913" s="239" t="e">
        <f t="shared" si="64"/>
        <v>#N/A</v>
      </c>
      <c r="N913" s="239" t="e">
        <f t="shared" si="64"/>
        <v>#N/A</v>
      </c>
      <c r="O913" s="239" t="e">
        <f t="shared" si="64"/>
        <v>#N/A</v>
      </c>
      <c r="P913" s="240" t="e">
        <f t="shared" si="64"/>
        <v>#N/A</v>
      </c>
      <c r="Q913" s="236" t="e">
        <f t="shared" si="64"/>
        <v>#N/A</v>
      </c>
    </row>
    <row r="914" spans="1:17" ht="14.4" hidden="1" x14ac:dyDescent="0.3">
      <c r="A914" s="116" t="s">
        <v>463</v>
      </c>
      <c r="B914" s="116" t="str">
        <f>Config!$C$3&amp;"_"&amp;Config!$C$2&amp;"_"&amp;Config!$A$36&amp;"_"&amp;Config!$A$40&amp;"_"&amp;A914</f>
        <v>2023_CS_HC_REV_D-081</v>
      </c>
      <c r="D914" s="243" t="str">
        <f t="shared" si="63"/>
        <v>Eigen ontvangsten</v>
      </c>
      <c r="E914" s="244" t="e">
        <f t="shared" si="64"/>
        <v>#N/A</v>
      </c>
      <c r="F914" s="245" t="e">
        <f t="shared" si="64"/>
        <v>#N/A</v>
      </c>
      <c r="G914" s="245" t="e">
        <f t="shared" si="64"/>
        <v>#N/A</v>
      </c>
      <c r="H914" s="245" t="e">
        <f t="shared" si="64"/>
        <v>#N/A</v>
      </c>
      <c r="I914" s="245" t="e">
        <f t="shared" si="64"/>
        <v>#N/A</v>
      </c>
      <c r="J914" s="245" t="e">
        <f t="shared" si="64"/>
        <v>#N/A</v>
      </c>
      <c r="K914" s="245" t="e">
        <f t="shared" si="64"/>
        <v>#N/A</v>
      </c>
      <c r="L914" s="245" t="e">
        <f t="shared" si="64"/>
        <v>#N/A</v>
      </c>
      <c r="M914" s="245" t="e">
        <f t="shared" si="64"/>
        <v>#N/A</v>
      </c>
      <c r="N914" s="245" t="e">
        <f t="shared" si="64"/>
        <v>#N/A</v>
      </c>
      <c r="O914" s="245" t="e">
        <f t="shared" si="64"/>
        <v>#N/A</v>
      </c>
      <c r="P914" s="246" t="e">
        <f t="shared" si="64"/>
        <v>#N/A</v>
      </c>
      <c r="Q914" s="247" t="e">
        <f t="shared" si="64"/>
        <v>#N/A</v>
      </c>
    </row>
    <row r="915" spans="1:17" ht="14.4" hidden="1" x14ac:dyDescent="0.3">
      <c r="A915" s="116" t="s">
        <v>476</v>
      </c>
      <c r="B915" s="116" t="str">
        <f>Config!$C$3&amp;"_"&amp;Config!$C$2&amp;"_"&amp;Config!$A$36&amp;"_"&amp;Config!$A$40&amp;"_"&amp;A915</f>
        <v>2023_CS_HC_REV_D-094</v>
      </c>
      <c r="D915" s="248" t="str">
        <f t="shared" si="63"/>
        <v>RSZ - Globaal beheer</v>
      </c>
      <c r="E915" s="238" t="e">
        <f t="shared" si="64"/>
        <v>#N/A</v>
      </c>
      <c r="F915" s="239" t="e">
        <f t="shared" si="64"/>
        <v>#N/A</v>
      </c>
      <c r="G915" s="239" t="e">
        <f t="shared" si="64"/>
        <v>#N/A</v>
      </c>
      <c r="H915" s="239" t="e">
        <f t="shared" si="64"/>
        <v>#N/A</v>
      </c>
      <c r="I915" s="239" t="e">
        <f t="shared" si="64"/>
        <v>#N/A</v>
      </c>
      <c r="J915" s="239" t="e">
        <f t="shared" si="64"/>
        <v>#N/A</v>
      </c>
      <c r="K915" s="239" t="e">
        <f t="shared" si="64"/>
        <v>#N/A</v>
      </c>
      <c r="L915" s="239" t="e">
        <f t="shared" si="64"/>
        <v>#N/A</v>
      </c>
      <c r="M915" s="239" t="e">
        <f t="shared" si="64"/>
        <v>#N/A</v>
      </c>
      <c r="N915" s="239" t="e">
        <f t="shared" si="64"/>
        <v>#N/A</v>
      </c>
      <c r="O915" s="239" t="e">
        <f t="shared" si="64"/>
        <v>#N/A</v>
      </c>
      <c r="P915" s="240" t="e">
        <f t="shared" si="64"/>
        <v>#N/A</v>
      </c>
      <c r="Q915" s="236" t="e">
        <f t="shared" si="64"/>
        <v>#N/A</v>
      </c>
    </row>
    <row r="916" spans="1:17" ht="14.4" hidden="1" x14ac:dyDescent="0.3">
      <c r="A916" s="116" t="s">
        <v>477</v>
      </c>
      <c r="B916" s="116" t="str">
        <f>Config!$C$3&amp;"_"&amp;Config!$C$2&amp;"_"&amp;Config!$A$36&amp;"_"&amp;Config!$A$40&amp;"_"&amp;A916</f>
        <v>2023_CS_HC_REV_D-095</v>
      </c>
      <c r="D916" s="248" t="str">
        <f t="shared" si="63"/>
        <v>RSVZ - Globaal beheer</v>
      </c>
      <c r="E916" s="238" t="e">
        <f t="shared" si="64"/>
        <v>#N/A</v>
      </c>
      <c r="F916" s="239" t="e">
        <f t="shared" si="64"/>
        <v>#N/A</v>
      </c>
      <c r="G916" s="239" t="e">
        <f t="shared" si="64"/>
        <v>#N/A</v>
      </c>
      <c r="H916" s="239" t="e">
        <f t="shared" si="64"/>
        <v>#N/A</v>
      </c>
      <c r="I916" s="239" t="e">
        <f t="shared" si="64"/>
        <v>#N/A</v>
      </c>
      <c r="J916" s="239" t="e">
        <f t="shared" si="64"/>
        <v>#N/A</v>
      </c>
      <c r="K916" s="239" t="e">
        <f t="shared" si="64"/>
        <v>#N/A</v>
      </c>
      <c r="L916" s="239" t="e">
        <f t="shared" si="64"/>
        <v>#N/A</v>
      </c>
      <c r="M916" s="239" t="e">
        <f t="shared" si="64"/>
        <v>#N/A</v>
      </c>
      <c r="N916" s="239" t="e">
        <f t="shared" si="64"/>
        <v>#N/A</v>
      </c>
      <c r="O916" s="239" t="e">
        <f t="shared" si="64"/>
        <v>#N/A</v>
      </c>
      <c r="P916" s="240" t="e">
        <f t="shared" si="64"/>
        <v>#N/A</v>
      </c>
      <c r="Q916" s="236" t="e">
        <f t="shared" si="64"/>
        <v>#N/A</v>
      </c>
    </row>
    <row r="917" spans="1:17" ht="14.4" hidden="1" x14ac:dyDescent="0.3">
      <c r="A917" s="116" t="s">
        <v>480</v>
      </c>
      <c r="B917" s="116" t="str">
        <f>Config!$C$3&amp;"_"&amp;Config!$C$2&amp;"_"&amp;Config!$A$36&amp;"_"&amp;Config!$A$40&amp;"_"&amp;A917</f>
        <v>2023_CS_HC_REV_D-098</v>
      </c>
      <c r="D917" s="248" t="str">
        <f t="shared" si="63"/>
        <v>RSVZ - Gemengde loopbanen</v>
      </c>
      <c r="E917" s="238" t="e">
        <f t="shared" si="64"/>
        <v>#N/A</v>
      </c>
      <c r="F917" s="239" t="e">
        <f t="shared" si="64"/>
        <v>#N/A</v>
      </c>
      <c r="G917" s="239" t="e">
        <f t="shared" si="64"/>
        <v>#N/A</v>
      </c>
      <c r="H917" s="239" t="e">
        <f t="shared" si="64"/>
        <v>#N/A</v>
      </c>
      <c r="I917" s="239" t="e">
        <f t="shared" si="64"/>
        <v>#N/A</v>
      </c>
      <c r="J917" s="239" t="e">
        <f t="shared" si="64"/>
        <v>#N/A</v>
      </c>
      <c r="K917" s="239" t="e">
        <f t="shared" si="64"/>
        <v>#N/A</v>
      </c>
      <c r="L917" s="239" t="e">
        <f t="shared" si="64"/>
        <v>#N/A</v>
      </c>
      <c r="M917" s="239" t="e">
        <f t="shared" si="64"/>
        <v>#N/A</v>
      </c>
      <c r="N917" s="239" t="e">
        <f t="shared" si="64"/>
        <v>#N/A</v>
      </c>
      <c r="O917" s="239" t="e">
        <f t="shared" si="64"/>
        <v>#N/A</v>
      </c>
      <c r="P917" s="240" t="e">
        <f t="shared" si="64"/>
        <v>#N/A</v>
      </c>
      <c r="Q917" s="236" t="e">
        <f t="shared" si="64"/>
        <v>#N/A</v>
      </c>
    </row>
    <row r="918" spans="1:17" ht="14.4" hidden="1" x14ac:dyDescent="0.3">
      <c r="A918" s="116" t="s">
        <v>519</v>
      </c>
      <c r="B918" s="116" t="str">
        <f>Config!$C$3&amp;"_"&amp;Config!$C$2&amp;"_"&amp;Config!$A$36&amp;"_"&amp;Config!$A$40&amp;"_"&amp;A918</f>
        <v>2023_CS_HC_REV_D-129</v>
      </c>
      <c r="D918" s="248" t="str">
        <f t="shared" si="63"/>
        <v xml:space="preserve">RSZ - IBF </v>
      </c>
      <c r="E918" s="238" t="e">
        <f t="shared" si="64"/>
        <v>#N/A</v>
      </c>
      <c r="F918" s="239" t="e">
        <f t="shared" si="64"/>
        <v>#N/A</v>
      </c>
      <c r="G918" s="239" t="e">
        <f t="shared" si="64"/>
        <v>#N/A</v>
      </c>
      <c r="H918" s="239" t="e">
        <f t="shared" si="64"/>
        <v>#N/A</v>
      </c>
      <c r="I918" s="239" t="e">
        <f t="shared" si="64"/>
        <v>#N/A</v>
      </c>
      <c r="J918" s="239" t="e">
        <f t="shared" si="64"/>
        <v>#N/A</v>
      </c>
      <c r="K918" s="239" t="e">
        <f t="shared" si="64"/>
        <v>#N/A</v>
      </c>
      <c r="L918" s="239" t="e">
        <f t="shared" si="64"/>
        <v>#N/A</v>
      </c>
      <c r="M918" s="239" t="e">
        <f t="shared" si="64"/>
        <v>#N/A</v>
      </c>
      <c r="N918" s="239" t="e">
        <f t="shared" si="64"/>
        <v>#N/A</v>
      </c>
      <c r="O918" s="239" t="e">
        <f t="shared" si="64"/>
        <v>#N/A</v>
      </c>
      <c r="P918" s="240" t="e">
        <f t="shared" si="64"/>
        <v>#N/A</v>
      </c>
      <c r="Q918" s="236" t="e">
        <f t="shared" si="64"/>
        <v>#N/A</v>
      </c>
    </row>
    <row r="919" spans="1:17" ht="14.4" hidden="1" x14ac:dyDescent="0.3">
      <c r="A919" s="116" t="s">
        <v>478</v>
      </c>
      <c r="B919" s="116" t="str">
        <f>Config!$C$3&amp;"_"&amp;Config!$C$2&amp;"_"&amp;Config!$A$36&amp;"_"&amp;Config!$A$40&amp;"_"&amp;A919</f>
        <v>2023_CS_HC_REV_D-096</v>
      </c>
      <c r="D919" s="243" t="str">
        <f t="shared" si="63"/>
        <v>Overdrachten globaal beheer</v>
      </c>
      <c r="E919" s="244" t="e">
        <f t="shared" si="64"/>
        <v>#N/A</v>
      </c>
      <c r="F919" s="245" t="e">
        <f t="shared" si="64"/>
        <v>#N/A</v>
      </c>
      <c r="G919" s="245" t="e">
        <f t="shared" si="64"/>
        <v>#N/A</v>
      </c>
      <c r="H919" s="245" t="e">
        <f t="shared" si="64"/>
        <v>#N/A</v>
      </c>
      <c r="I919" s="245" t="e">
        <f t="shared" si="64"/>
        <v>#N/A</v>
      </c>
      <c r="J919" s="245" t="e">
        <f t="shared" si="64"/>
        <v>#N/A</v>
      </c>
      <c r="K919" s="245" t="e">
        <f t="shared" si="64"/>
        <v>#N/A</v>
      </c>
      <c r="L919" s="245" t="e">
        <f t="shared" si="64"/>
        <v>#N/A</v>
      </c>
      <c r="M919" s="245" t="e">
        <f t="shared" si="64"/>
        <v>#N/A</v>
      </c>
      <c r="N919" s="245" t="e">
        <f t="shared" si="64"/>
        <v>#N/A</v>
      </c>
      <c r="O919" s="245" t="e">
        <f t="shared" si="64"/>
        <v>#N/A</v>
      </c>
      <c r="P919" s="246" t="e">
        <f t="shared" si="64"/>
        <v>#N/A</v>
      </c>
      <c r="Q919" s="247" t="e">
        <f t="shared" si="64"/>
        <v>#N/A</v>
      </c>
    </row>
    <row r="920" spans="1:17" ht="15" hidden="1" thickBot="1" x14ac:dyDescent="0.35">
      <c r="A920" s="116" t="s">
        <v>430</v>
      </c>
      <c r="B920" s="116" t="str">
        <f>Config!$C$3&amp;"_"&amp;Config!$C$2&amp;"_"&amp;Config!$A$36&amp;"_"&amp;Config!$A$40&amp;"_"&amp;A920</f>
        <v>2023_CS_HC_REV_D-048</v>
      </c>
      <c r="D920" s="250" t="str">
        <f t="shared" si="63"/>
        <v>Algemeen totaal van de ontvangsten</v>
      </c>
      <c r="E920" s="251" t="e">
        <f t="shared" si="64"/>
        <v>#N/A</v>
      </c>
      <c r="F920" s="252" t="e">
        <f t="shared" si="64"/>
        <v>#N/A</v>
      </c>
      <c r="G920" s="252" t="e">
        <f t="shared" si="64"/>
        <v>#N/A</v>
      </c>
      <c r="H920" s="252" t="e">
        <f t="shared" si="64"/>
        <v>#N/A</v>
      </c>
      <c r="I920" s="252" t="e">
        <f t="shared" si="64"/>
        <v>#N/A</v>
      </c>
      <c r="J920" s="252" t="e">
        <f t="shared" si="64"/>
        <v>#N/A</v>
      </c>
      <c r="K920" s="252" t="e">
        <f t="shared" si="64"/>
        <v>#N/A</v>
      </c>
      <c r="L920" s="252" t="e">
        <f t="shared" si="64"/>
        <v>#N/A</v>
      </c>
      <c r="M920" s="252" t="e">
        <f t="shared" si="64"/>
        <v>#N/A</v>
      </c>
      <c r="N920" s="252" t="e">
        <f t="shared" si="64"/>
        <v>#N/A</v>
      </c>
      <c r="O920" s="252" t="e">
        <f t="shared" si="64"/>
        <v>#N/A</v>
      </c>
      <c r="P920" s="253" t="e">
        <f t="shared" si="64"/>
        <v>#N/A</v>
      </c>
      <c r="Q920" s="254" t="e">
        <f t="shared" si="64"/>
        <v>#N/A</v>
      </c>
    </row>
    <row r="921" spans="1:17" ht="15" hidden="1" thickBot="1" x14ac:dyDescent="0.35">
      <c r="A921" s="116" t="s">
        <v>432</v>
      </c>
      <c r="B921" s="116" t="str">
        <f>Config!$C$3&amp;"_"&amp;Config!$C$2&amp;"_"&amp;Config!$A$36&amp;"_"&amp;Config!$A$41&amp;"_"&amp;A921</f>
        <v>2023_CS_HC_BAL_D-050</v>
      </c>
      <c r="D921" s="263" t="str">
        <f t="shared" si="63"/>
        <v>Saldo</v>
      </c>
      <c r="E921" s="264" t="e">
        <f t="shared" ref="E921:Q921" si="65">VLOOKUP($B921,rng_input,E$5,FALSE)</f>
        <v>#N/A</v>
      </c>
      <c r="F921" s="265" t="e">
        <f t="shared" si="65"/>
        <v>#N/A</v>
      </c>
      <c r="G921" s="265" t="e">
        <f t="shared" si="65"/>
        <v>#N/A</v>
      </c>
      <c r="H921" s="265" t="e">
        <f t="shared" si="65"/>
        <v>#N/A</v>
      </c>
      <c r="I921" s="265" t="e">
        <f t="shared" si="65"/>
        <v>#N/A</v>
      </c>
      <c r="J921" s="265" t="e">
        <f t="shared" si="65"/>
        <v>#N/A</v>
      </c>
      <c r="K921" s="265" t="e">
        <f t="shared" si="65"/>
        <v>#N/A</v>
      </c>
      <c r="L921" s="265" t="e">
        <f t="shared" si="65"/>
        <v>#N/A</v>
      </c>
      <c r="M921" s="265" t="e">
        <f t="shared" si="65"/>
        <v>#N/A</v>
      </c>
      <c r="N921" s="265" t="e">
        <f t="shared" si="65"/>
        <v>#N/A</v>
      </c>
      <c r="O921" s="265" t="e">
        <f t="shared" si="65"/>
        <v>#N/A</v>
      </c>
      <c r="P921" s="266" t="e">
        <f t="shared" si="65"/>
        <v>#N/A</v>
      </c>
      <c r="Q921" s="267" t="e">
        <f t="shared" si="65"/>
        <v>#N/A</v>
      </c>
    </row>
    <row r="922" spans="1:17" hidden="1" x14ac:dyDescent="0.25"/>
    <row r="923" spans="1:17" ht="13.8" hidden="1" thickBot="1" x14ac:dyDescent="0.3"/>
    <row r="924" spans="1:17" ht="15" hidden="1" thickBot="1" x14ac:dyDescent="0.35">
      <c r="D924" s="320" t="str">
        <f>VLOOKUP("D-132",LIST_DESCRIPTIONS,2,FALSE)</f>
        <v>Ambtenarenpensioenen</v>
      </c>
      <c r="E924" s="321"/>
      <c r="F924" s="321"/>
      <c r="G924" s="321"/>
      <c r="H924" s="321"/>
      <c r="I924" s="321"/>
      <c r="J924" s="321"/>
      <c r="K924" s="321"/>
      <c r="L924" s="321"/>
      <c r="M924" s="321"/>
      <c r="N924" s="321"/>
      <c r="O924" s="321"/>
      <c r="P924" s="321"/>
      <c r="Q924" s="322"/>
    </row>
    <row r="925" spans="1:17" ht="13.8" hidden="1" thickBot="1" x14ac:dyDescent="0.3">
      <c r="D925" s="125" t="str">
        <f>VLOOKUP("D-003",LIST_DESCRIPTIONS,2,FALSE)</f>
        <v>Omschrijving</v>
      </c>
      <c r="E925" s="126" t="str">
        <f>VLOOKUP("D-004",LIST_DESCRIPTIONS,2,FALSE)</f>
        <v>Januari</v>
      </c>
      <c r="F925" s="127" t="str">
        <f>VLOOKUP("D-005",LIST_DESCRIPTIONS,2,FALSE)</f>
        <v>Februari</v>
      </c>
      <c r="G925" s="127" t="str">
        <f>VLOOKUP("D-006",LIST_DESCRIPTIONS,2,FALSE)</f>
        <v>Maart</v>
      </c>
      <c r="H925" s="127" t="str">
        <f>VLOOKUP("D-007",LIST_DESCRIPTIONS,2,FALSE)</f>
        <v>April</v>
      </c>
      <c r="I925" s="127" t="str">
        <f>VLOOKUP("D-008",LIST_DESCRIPTIONS,2,FALSE)</f>
        <v>Mei</v>
      </c>
      <c r="J925" s="127" t="str">
        <f>VLOOKUP("D-009",LIST_DESCRIPTIONS,2,FALSE)</f>
        <v>Juni</v>
      </c>
      <c r="K925" s="127" t="str">
        <f>VLOOKUP("D-010",LIST_DESCRIPTIONS,2,FALSE)</f>
        <v>Juli</v>
      </c>
      <c r="L925" s="127" t="str">
        <f>VLOOKUP("D-011",LIST_DESCRIPTIONS,2,FALSE)</f>
        <v>Augustus</v>
      </c>
      <c r="M925" s="127" t="str">
        <f>VLOOKUP("D-012",LIST_DESCRIPTIONS,2,FALSE)</f>
        <v>September</v>
      </c>
      <c r="N925" s="127" t="str">
        <f>VLOOKUP("D-013",LIST_DESCRIPTIONS,2,FALSE)</f>
        <v>Oktober</v>
      </c>
      <c r="O925" s="127" t="str">
        <f>VLOOKUP("D-014",LIST_DESCRIPTIONS,2,FALSE)</f>
        <v>November</v>
      </c>
      <c r="P925" s="128" t="str">
        <f>VLOOKUP("D-015",LIST_DESCRIPTIONS,2,FALSE)</f>
        <v>December</v>
      </c>
      <c r="Q925" s="129" t="str">
        <f>VLOOKUP("D-051",LIST_DESCRIPTIONS,2,FALSE)</f>
        <v>Totaal</v>
      </c>
    </row>
    <row r="926" spans="1:17" ht="14.4" hidden="1" x14ac:dyDescent="0.3">
      <c r="D926" s="130" t="str">
        <f>VLOOKUP("D-020",LIST_DESCRIPTIONS,2,FALSE)</f>
        <v>Uitgaven</v>
      </c>
      <c r="E926" s="229"/>
      <c r="F926" s="230"/>
      <c r="G926" s="230"/>
      <c r="H926" s="230"/>
      <c r="I926" s="230"/>
      <c r="J926" s="230"/>
      <c r="K926" s="230"/>
      <c r="L926" s="230"/>
      <c r="M926" s="230"/>
      <c r="N926" s="230"/>
      <c r="O926" s="230"/>
      <c r="P926" s="231"/>
      <c r="Q926" s="232"/>
    </row>
    <row r="927" spans="1:17" ht="14.4" hidden="1" x14ac:dyDescent="0.3">
      <c r="A927" s="116" t="s">
        <v>438</v>
      </c>
      <c r="B927" s="116" t="str">
        <f>Config!$C$3&amp;"_"&amp;Config!$C$2&amp;"_"&amp;Config!$A$33&amp;"_"&amp;Config!$A$39&amp;"_"&amp;A927</f>
        <v>2023_CS_PE_EXP_D-056</v>
      </c>
      <c r="D927" s="136" t="str">
        <f t="shared" ref="D927:D929" si="66">VLOOKUP(A927,LIST_DESCRIPTIONS,2,FALSE)</f>
        <v>Prestaties</v>
      </c>
      <c r="E927" s="233" t="e">
        <f t="shared" ref="E927:Q943" si="67">VLOOKUP($B927,rng_input,E$5,FALSE)</f>
        <v>#N/A</v>
      </c>
      <c r="F927" s="234" t="e">
        <f t="shared" si="67"/>
        <v>#N/A</v>
      </c>
      <c r="G927" s="234" t="e">
        <f t="shared" si="67"/>
        <v>#N/A</v>
      </c>
      <c r="H927" s="234" t="e">
        <f t="shared" si="67"/>
        <v>#N/A</v>
      </c>
      <c r="I927" s="234" t="e">
        <f t="shared" si="67"/>
        <v>#N/A</v>
      </c>
      <c r="J927" s="234" t="e">
        <f t="shared" si="67"/>
        <v>#N/A</v>
      </c>
      <c r="K927" s="234" t="e">
        <f t="shared" si="67"/>
        <v>#N/A</v>
      </c>
      <c r="L927" s="234" t="e">
        <f t="shared" si="67"/>
        <v>#N/A</v>
      </c>
      <c r="M927" s="234" t="e">
        <f t="shared" si="67"/>
        <v>#N/A</v>
      </c>
      <c r="N927" s="234" t="e">
        <f t="shared" si="67"/>
        <v>#N/A</v>
      </c>
      <c r="O927" s="234" t="e">
        <f t="shared" si="67"/>
        <v>#N/A</v>
      </c>
      <c r="P927" s="235" t="e">
        <f t="shared" si="67"/>
        <v>#N/A</v>
      </c>
      <c r="Q927" s="236" t="e">
        <f t="shared" si="67"/>
        <v>#N/A</v>
      </c>
    </row>
    <row r="928" spans="1:17" ht="14.4" hidden="1" x14ac:dyDescent="0.3">
      <c r="A928" s="116" t="s">
        <v>5947</v>
      </c>
      <c r="B928" s="116" t="str">
        <f>Config!$C$3&amp;"_"&amp;Config!$C$2&amp;"_"&amp;Config!$A$33&amp;"_"&amp;Config!$A$39&amp;"_"&amp;A928</f>
        <v>2023_CS_PE_EXP_D-133</v>
      </c>
      <c r="D928" s="237" t="str">
        <f t="shared" si="66"/>
        <v xml:space="preserve">Openbare sector </v>
      </c>
      <c r="E928" s="238" t="e">
        <f t="shared" si="67"/>
        <v>#N/A</v>
      </c>
      <c r="F928" s="239" t="e">
        <f t="shared" si="67"/>
        <v>#N/A</v>
      </c>
      <c r="G928" s="239" t="e">
        <f t="shared" si="67"/>
        <v>#N/A</v>
      </c>
      <c r="H928" s="239" t="e">
        <f t="shared" si="67"/>
        <v>#N/A</v>
      </c>
      <c r="I928" s="239" t="e">
        <f t="shared" si="67"/>
        <v>#N/A</v>
      </c>
      <c r="J928" s="239" t="e">
        <f t="shared" si="67"/>
        <v>#N/A</v>
      </c>
      <c r="K928" s="239" t="e">
        <f t="shared" si="67"/>
        <v>#N/A</v>
      </c>
      <c r="L928" s="239" t="e">
        <f t="shared" si="67"/>
        <v>#N/A</v>
      </c>
      <c r="M928" s="239" t="e">
        <f t="shared" si="67"/>
        <v>#N/A</v>
      </c>
      <c r="N928" s="239" t="e">
        <f t="shared" si="67"/>
        <v>#N/A</v>
      </c>
      <c r="O928" s="239" t="e">
        <f t="shared" si="67"/>
        <v>#N/A</v>
      </c>
      <c r="P928" s="240" t="e">
        <f t="shared" si="67"/>
        <v>#N/A</v>
      </c>
      <c r="Q928" s="236" t="e">
        <f t="shared" si="67"/>
        <v>#N/A</v>
      </c>
    </row>
    <row r="929" spans="1:17" ht="14.4" hidden="1" x14ac:dyDescent="0.3">
      <c r="A929" s="116" t="s">
        <v>5955</v>
      </c>
      <c r="B929" s="116" t="str">
        <f>Config!$C$3&amp;"_"&amp;Config!$C$2&amp;"_"&amp;Config!$A$33&amp;"_"&amp;Config!$A$39&amp;"_"&amp;A929</f>
        <v>2023_CS_PE_EXP_D-134</v>
      </c>
      <c r="D929" s="237" t="str">
        <f t="shared" si="66"/>
        <v xml:space="preserve">Vergoedingspensioenen en oorlogsrenten </v>
      </c>
      <c r="E929" s="238" t="e">
        <f t="shared" si="67"/>
        <v>#N/A</v>
      </c>
      <c r="F929" s="239" t="e">
        <f>VLOOKUP($B929,rng_input,F$5,FALSE)</f>
        <v>#N/A</v>
      </c>
      <c r="G929" s="239" t="e">
        <f t="shared" si="67"/>
        <v>#N/A</v>
      </c>
      <c r="H929" s="239" t="e">
        <f t="shared" si="67"/>
        <v>#N/A</v>
      </c>
      <c r="I929" s="239" t="e">
        <f t="shared" si="67"/>
        <v>#N/A</v>
      </c>
      <c r="J929" s="239" t="e">
        <f t="shared" si="67"/>
        <v>#N/A</v>
      </c>
      <c r="K929" s="239" t="e">
        <f t="shared" si="67"/>
        <v>#N/A</v>
      </c>
      <c r="L929" s="239" t="e">
        <f t="shared" si="67"/>
        <v>#N/A</v>
      </c>
      <c r="M929" s="239" t="e">
        <f t="shared" si="67"/>
        <v>#N/A</v>
      </c>
      <c r="N929" s="239" t="e">
        <f t="shared" si="67"/>
        <v>#N/A</v>
      </c>
      <c r="O929" s="239" t="e">
        <f t="shared" si="67"/>
        <v>#N/A</v>
      </c>
      <c r="P929" s="240" t="e">
        <f t="shared" si="67"/>
        <v>#N/A</v>
      </c>
      <c r="Q929" s="236" t="e">
        <f t="shared" si="67"/>
        <v>#N/A</v>
      </c>
    </row>
    <row r="930" spans="1:17" ht="14.4" hidden="1" x14ac:dyDescent="0.3">
      <c r="A930" s="116" t="s">
        <v>5956</v>
      </c>
      <c r="B930" s="116" t="str">
        <f>Config!$C$3&amp;"_"&amp;Config!$C$2&amp;"_"&amp;Config!$A$33&amp;"_"&amp;Config!$A$39&amp;"_"&amp;A930</f>
        <v>2023_CS_PE_EXP_D-135</v>
      </c>
      <c r="D930" s="237" t="str">
        <f>VLOOKUP(A930,LIST_DESCRIPTIONS,2,FALSE)</f>
        <v>Arbeidsongevallenrenten</v>
      </c>
      <c r="E930" s="238" t="e">
        <f t="shared" si="67"/>
        <v>#N/A</v>
      </c>
      <c r="F930" s="239" t="e">
        <f t="shared" si="67"/>
        <v>#N/A</v>
      </c>
      <c r="G930" s="239" t="e">
        <f t="shared" si="67"/>
        <v>#N/A</v>
      </c>
      <c r="H930" s="239" t="e">
        <f t="shared" si="67"/>
        <v>#N/A</v>
      </c>
      <c r="I930" s="239" t="e">
        <f t="shared" si="67"/>
        <v>#N/A</v>
      </c>
      <c r="J930" s="239" t="e">
        <f t="shared" si="67"/>
        <v>#N/A</v>
      </c>
      <c r="K930" s="239" t="e">
        <f t="shared" si="67"/>
        <v>#N/A</v>
      </c>
      <c r="L930" s="239" t="e">
        <f t="shared" si="67"/>
        <v>#N/A</v>
      </c>
      <c r="M930" s="239" t="e">
        <f t="shared" si="67"/>
        <v>#N/A</v>
      </c>
      <c r="N930" s="239" t="e">
        <f t="shared" si="67"/>
        <v>#N/A</v>
      </c>
      <c r="O930" s="239" t="e">
        <f t="shared" si="67"/>
        <v>#N/A</v>
      </c>
      <c r="P930" s="240" t="e">
        <f t="shared" si="67"/>
        <v>#N/A</v>
      </c>
      <c r="Q930" s="236" t="e">
        <f t="shared" si="67"/>
        <v>#N/A</v>
      </c>
    </row>
    <row r="931" spans="1:17" ht="14.4" hidden="1" x14ac:dyDescent="0.3">
      <c r="A931" s="116" t="s">
        <v>5957</v>
      </c>
      <c r="B931" s="116" t="str">
        <f>Config!$C$3&amp;"_"&amp;Config!$C$2&amp;"_"&amp;Config!$A$33&amp;"_"&amp;Config!$A$39&amp;"_"&amp;A931</f>
        <v>2023_CS_PE_EXP_D-136</v>
      </c>
      <c r="D931" s="237" t="str">
        <f t="shared" ref="D931:D949" si="68">VLOOKUP(A931,LIST_DESCRIPTIONS,2,FALSE)</f>
        <v>Burgerijke oorlogsslachtoffers en slachtoffers van een terreurdaad</v>
      </c>
      <c r="E931" s="238" t="e">
        <f t="shared" si="67"/>
        <v>#N/A</v>
      </c>
      <c r="F931" s="239" t="e">
        <f t="shared" si="67"/>
        <v>#N/A</v>
      </c>
      <c r="G931" s="239" t="e">
        <f t="shared" si="67"/>
        <v>#N/A</v>
      </c>
      <c r="H931" s="239" t="e">
        <f t="shared" si="67"/>
        <v>#N/A</v>
      </c>
      <c r="I931" s="239" t="e">
        <f t="shared" si="67"/>
        <v>#N/A</v>
      </c>
      <c r="J931" s="239" t="e">
        <f t="shared" si="67"/>
        <v>#N/A</v>
      </c>
      <c r="K931" s="239" t="e">
        <f t="shared" si="67"/>
        <v>#N/A</v>
      </c>
      <c r="L931" s="239" t="e">
        <f t="shared" si="67"/>
        <v>#N/A</v>
      </c>
      <c r="M931" s="239" t="e">
        <f t="shared" si="67"/>
        <v>#N/A</v>
      </c>
      <c r="N931" s="239" t="e">
        <f t="shared" si="67"/>
        <v>#N/A</v>
      </c>
      <c r="O931" s="239" t="e">
        <f t="shared" si="67"/>
        <v>#N/A</v>
      </c>
      <c r="P931" s="240" t="e">
        <f t="shared" si="67"/>
        <v>#N/A</v>
      </c>
      <c r="Q931" s="236" t="e">
        <f t="shared" si="67"/>
        <v>#N/A</v>
      </c>
    </row>
    <row r="932" spans="1:17" ht="14.4" hidden="1" x14ac:dyDescent="0.3">
      <c r="A932" s="116" t="s">
        <v>5958</v>
      </c>
      <c r="B932" s="116" t="str">
        <f>Config!$C$3&amp;"_"&amp;Config!$C$2&amp;"_"&amp;Config!$A$33&amp;"_"&amp;Config!$A$39&amp;"_"&amp;A932</f>
        <v>2023_CS_PE_EXP_D-137</v>
      </c>
      <c r="D932" s="237" t="str">
        <f t="shared" si="68"/>
        <v>NMBS</v>
      </c>
      <c r="E932" s="238" t="e">
        <f t="shared" si="67"/>
        <v>#N/A</v>
      </c>
      <c r="F932" s="239" t="e">
        <f t="shared" si="67"/>
        <v>#N/A</v>
      </c>
      <c r="G932" s="239" t="e">
        <f t="shared" si="67"/>
        <v>#N/A</v>
      </c>
      <c r="H932" s="239" t="e">
        <f t="shared" si="67"/>
        <v>#N/A</v>
      </c>
      <c r="I932" s="239" t="e">
        <f t="shared" si="67"/>
        <v>#N/A</v>
      </c>
      <c r="J932" s="239" t="e">
        <f t="shared" si="67"/>
        <v>#N/A</v>
      </c>
      <c r="K932" s="239" t="e">
        <f t="shared" si="67"/>
        <v>#N/A</v>
      </c>
      <c r="L932" s="239" t="e">
        <f t="shared" si="67"/>
        <v>#N/A</v>
      </c>
      <c r="M932" s="239" t="e">
        <f t="shared" si="67"/>
        <v>#N/A</v>
      </c>
      <c r="N932" s="239" t="e">
        <f t="shared" si="67"/>
        <v>#N/A</v>
      </c>
      <c r="O932" s="239" t="e">
        <f t="shared" si="67"/>
        <v>#N/A</v>
      </c>
      <c r="P932" s="240" t="e">
        <f t="shared" si="67"/>
        <v>#N/A</v>
      </c>
      <c r="Q932" s="236" t="e">
        <f t="shared" si="67"/>
        <v>#N/A</v>
      </c>
    </row>
    <row r="933" spans="1:17" ht="14.4" hidden="1" x14ac:dyDescent="0.3">
      <c r="A933" s="116" t="s">
        <v>5959</v>
      </c>
      <c r="B933" s="116" t="str">
        <f>Config!$C$3&amp;"_"&amp;Config!$C$2&amp;"_"&amp;Config!$A$33&amp;"_"&amp;Config!$A$39&amp;"_"&amp;A933</f>
        <v>2023_CS_PE_EXP_D-138</v>
      </c>
      <c r="D933" s="237" t="str">
        <f t="shared" si="68"/>
        <v>Parastatale rustpensioenen</v>
      </c>
      <c r="E933" s="238" t="e">
        <f t="shared" si="67"/>
        <v>#N/A</v>
      </c>
      <c r="F933" s="239" t="e">
        <f t="shared" si="67"/>
        <v>#N/A</v>
      </c>
      <c r="G933" s="239" t="e">
        <f t="shared" si="67"/>
        <v>#N/A</v>
      </c>
      <c r="H933" s="239" t="e">
        <f t="shared" si="67"/>
        <v>#N/A</v>
      </c>
      <c r="I933" s="239" t="e">
        <f t="shared" si="67"/>
        <v>#N/A</v>
      </c>
      <c r="J933" s="239" t="e">
        <f t="shared" si="67"/>
        <v>#N/A</v>
      </c>
      <c r="K933" s="239" t="e">
        <f t="shared" si="67"/>
        <v>#N/A</v>
      </c>
      <c r="L933" s="239" t="e">
        <f t="shared" si="67"/>
        <v>#N/A</v>
      </c>
      <c r="M933" s="239" t="e">
        <f t="shared" si="67"/>
        <v>#N/A</v>
      </c>
      <c r="N933" s="239" t="e">
        <f t="shared" si="67"/>
        <v>#N/A</v>
      </c>
      <c r="O933" s="239" t="e">
        <f t="shared" si="67"/>
        <v>#N/A</v>
      </c>
      <c r="P933" s="240" t="e">
        <f t="shared" si="67"/>
        <v>#N/A</v>
      </c>
      <c r="Q933" s="236" t="e">
        <f t="shared" si="67"/>
        <v>#N/A</v>
      </c>
    </row>
    <row r="934" spans="1:17" ht="14.4" hidden="1" x14ac:dyDescent="0.3">
      <c r="A934" s="116" t="s">
        <v>5960</v>
      </c>
      <c r="B934" s="116" t="str">
        <f>Config!$C$3&amp;"_"&amp;Config!$C$2&amp;"_"&amp;Config!$A$33&amp;"_"&amp;Config!$A$39&amp;"_"&amp;A934</f>
        <v>2023_CS_PE_EXP_D-139</v>
      </c>
      <c r="D934" s="237" t="str">
        <f t="shared" si="68"/>
        <v>Rechtstreekse overeenkomsten</v>
      </c>
      <c r="E934" s="238" t="e">
        <f t="shared" si="67"/>
        <v>#N/A</v>
      </c>
      <c r="F934" s="239" t="e">
        <f t="shared" si="67"/>
        <v>#N/A</v>
      </c>
      <c r="G934" s="239" t="e">
        <f t="shared" si="67"/>
        <v>#N/A</v>
      </c>
      <c r="H934" s="239" t="e">
        <f t="shared" si="67"/>
        <v>#N/A</v>
      </c>
      <c r="I934" s="239" t="e">
        <f t="shared" si="67"/>
        <v>#N/A</v>
      </c>
      <c r="J934" s="239" t="e">
        <f t="shared" si="67"/>
        <v>#N/A</v>
      </c>
      <c r="K934" s="239" t="e">
        <f t="shared" si="67"/>
        <v>#N/A</v>
      </c>
      <c r="L934" s="239" t="e">
        <f t="shared" si="67"/>
        <v>#N/A</v>
      </c>
      <c r="M934" s="239" t="e">
        <f t="shared" si="67"/>
        <v>#N/A</v>
      </c>
      <c r="N934" s="239" t="e">
        <f t="shared" si="67"/>
        <v>#N/A</v>
      </c>
      <c r="O934" s="239" t="e">
        <f t="shared" si="67"/>
        <v>#N/A</v>
      </c>
      <c r="P934" s="240" t="e">
        <f t="shared" si="67"/>
        <v>#N/A</v>
      </c>
      <c r="Q934" s="236" t="e">
        <f t="shared" si="67"/>
        <v>#N/A</v>
      </c>
    </row>
    <row r="935" spans="1:17" ht="14.4" hidden="1" x14ac:dyDescent="0.3">
      <c r="A935" s="116" t="s">
        <v>5961</v>
      </c>
      <c r="B935" s="116" t="str">
        <f>Config!$C$3&amp;"_"&amp;Config!$C$2&amp;"_"&amp;Config!$A$33&amp;"_"&amp;Config!$A$39&amp;"_"&amp;A935</f>
        <v>2023_CS_PE_EXP_D-140</v>
      </c>
      <c r="D935" s="237" t="str">
        <f t="shared" si="68"/>
        <v>Overeenkomsten met voorzorgsinstellingen</v>
      </c>
      <c r="E935" s="238" t="e">
        <f t="shared" si="67"/>
        <v>#N/A</v>
      </c>
      <c r="F935" s="239" t="e">
        <f t="shared" si="67"/>
        <v>#N/A</v>
      </c>
      <c r="G935" s="239" t="e">
        <f t="shared" si="67"/>
        <v>#N/A</v>
      </c>
      <c r="H935" s="239" t="e">
        <f t="shared" si="67"/>
        <v>#N/A</v>
      </c>
      <c r="I935" s="239" t="e">
        <f t="shared" si="67"/>
        <v>#N/A</v>
      </c>
      <c r="J935" s="239" t="e">
        <f t="shared" si="67"/>
        <v>#N/A</v>
      </c>
      <c r="K935" s="239" t="e">
        <f t="shared" si="67"/>
        <v>#N/A</v>
      </c>
      <c r="L935" s="239" t="e">
        <f t="shared" si="67"/>
        <v>#N/A</v>
      </c>
      <c r="M935" s="239" t="e">
        <f t="shared" si="67"/>
        <v>#N/A</v>
      </c>
      <c r="N935" s="239" t="e">
        <f t="shared" si="67"/>
        <v>#N/A</v>
      </c>
      <c r="O935" s="239" t="e">
        <f t="shared" si="67"/>
        <v>#N/A</v>
      </c>
      <c r="P935" s="240" t="e">
        <f t="shared" si="67"/>
        <v>#N/A</v>
      </c>
      <c r="Q935" s="236" t="e">
        <f t="shared" si="67"/>
        <v>#N/A</v>
      </c>
    </row>
    <row r="936" spans="1:17" ht="14.4" hidden="1" x14ac:dyDescent="0.3">
      <c r="A936" s="116" t="s">
        <v>5962</v>
      </c>
      <c r="B936" s="116" t="str">
        <f>Config!$C$3&amp;"_"&amp;Config!$C$2&amp;"_"&amp;Config!$A$33&amp;"_"&amp;Config!$A$39&amp;"_"&amp;A936</f>
        <v>2023_CS_PE_EXP_D-141</v>
      </c>
      <c r="D936" s="237" t="str">
        <f t="shared" si="68"/>
        <v>Gesolidariseerd pensioenfonds van de lokale besturen</v>
      </c>
      <c r="E936" s="238" t="e">
        <f t="shared" si="67"/>
        <v>#N/A</v>
      </c>
      <c r="F936" s="239" t="e">
        <f t="shared" si="67"/>
        <v>#N/A</v>
      </c>
      <c r="G936" s="239" t="e">
        <f t="shared" si="67"/>
        <v>#N/A</v>
      </c>
      <c r="H936" s="239" t="e">
        <f t="shared" si="67"/>
        <v>#N/A</v>
      </c>
      <c r="I936" s="239" t="e">
        <f t="shared" si="67"/>
        <v>#N/A</v>
      </c>
      <c r="J936" s="239" t="e">
        <f t="shared" si="67"/>
        <v>#N/A</v>
      </c>
      <c r="K936" s="239" t="e">
        <f t="shared" si="67"/>
        <v>#N/A</v>
      </c>
      <c r="L936" s="239" t="e">
        <f t="shared" si="67"/>
        <v>#N/A</v>
      </c>
      <c r="M936" s="239" t="e">
        <f t="shared" si="67"/>
        <v>#N/A</v>
      </c>
      <c r="N936" s="239" t="e">
        <f t="shared" si="67"/>
        <v>#N/A</v>
      </c>
      <c r="O936" s="239" t="e">
        <f t="shared" si="67"/>
        <v>#N/A</v>
      </c>
      <c r="P936" s="240" t="e">
        <f t="shared" si="67"/>
        <v>#N/A</v>
      </c>
      <c r="Q936" s="236" t="e">
        <f t="shared" si="67"/>
        <v>#N/A</v>
      </c>
    </row>
    <row r="937" spans="1:17" ht="14.4" hidden="1" x14ac:dyDescent="0.3">
      <c r="A937" s="116" t="s">
        <v>5963</v>
      </c>
      <c r="B937" s="116" t="str">
        <f>Config!$C$3&amp;"_"&amp;Config!$C$2&amp;"_"&amp;Config!$A$33&amp;"_"&amp;Config!$A$39&amp;"_"&amp;A937</f>
        <v>2023_CS_PE_EXP_D-142</v>
      </c>
      <c r="D937" s="237" t="str">
        <f t="shared" si="68"/>
        <v>Fonds voor de pensioenen van de federale politie</v>
      </c>
      <c r="E937" s="238" t="e">
        <f t="shared" si="67"/>
        <v>#N/A</v>
      </c>
      <c r="F937" s="239" t="e">
        <f t="shared" si="67"/>
        <v>#N/A</v>
      </c>
      <c r="G937" s="239" t="e">
        <f t="shared" si="67"/>
        <v>#N/A</v>
      </c>
      <c r="H937" s="239" t="e">
        <f t="shared" si="67"/>
        <v>#N/A</v>
      </c>
      <c r="I937" s="239" t="e">
        <f t="shared" si="67"/>
        <v>#N/A</v>
      </c>
      <c r="J937" s="239" t="e">
        <f t="shared" si="67"/>
        <v>#N/A</v>
      </c>
      <c r="K937" s="239" t="e">
        <f t="shared" si="67"/>
        <v>#N/A</v>
      </c>
      <c r="L937" s="239" t="e">
        <f t="shared" si="67"/>
        <v>#N/A</v>
      </c>
      <c r="M937" s="239" t="e">
        <f t="shared" si="67"/>
        <v>#N/A</v>
      </c>
      <c r="N937" s="239" t="e">
        <f t="shared" si="67"/>
        <v>#N/A</v>
      </c>
      <c r="O937" s="239" t="e">
        <f t="shared" si="67"/>
        <v>#N/A</v>
      </c>
      <c r="P937" s="240" t="e">
        <f t="shared" si="67"/>
        <v>#N/A</v>
      </c>
      <c r="Q937" s="236" t="e">
        <f t="shared" si="67"/>
        <v>#N/A</v>
      </c>
    </row>
    <row r="938" spans="1:17" ht="14.4" hidden="1" x14ac:dyDescent="0.3">
      <c r="A938" s="116" t="s">
        <v>448</v>
      </c>
      <c r="B938" s="116" t="str">
        <f>Config!$C$3&amp;"_"&amp;Config!$C$2&amp;"_"&amp;Config!$A$33&amp;"_"&amp;Config!$A$39&amp;"_"&amp;A938</f>
        <v>2023_CS_PE_EXP_D-066</v>
      </c>
      <c r="D938" s="241" t="str">
        <f t="shared" ref="D938" si="69">VLOOKUP(A938,LIST_DESCRIPTIONS,2,FALSE)</f>
        <v>Betalingskosten</v>
      </c>
      <c r="E938" s="238" t="e">
        <f t="shared" si="67"/>
        <v>#N/A</v>
      </c>
      <c r="F938" s="239" t="e">
        <f t="shared" si="67"/>
        <v>#N/A</v>
      </c>
      <c r="G938" s="239" t="e">
        <f t="shared" si="67"/>
        <v>#N/A</v>
      </c>
      <c r="H938" s="239" t="e">
        <f t="shared" si="67"/>
        <v>#N/A</v>
      </c>
      <c r="I938" s="239" t="e">
        <f t="shared" si="67"/>
        <v>#N/A</v>
      </c>
      <c r="J938" s="239" t="e">
        <f t="shared" si="67"/>
        <v>#N/A</v>
      </c>
      <c r="K938" s="239" t="e">
        <f t="shared" si="67"/>
        <v>#N/A</v>
      </c>
      <c r="L938" s="239" t="e">
        <f t="shared" si="67"/>
        <v>#N/A</v>
      </c>
      <c r="M938" s="239" t="e">
        <f t="shared" si="67"/>
        <v>#N/A</v>
      </c>
      <c r="N938" s="239" t="e">
        <f t="shared" si="67"/>
        <v>#N/A</v>
      </c>
      <c r="O938" s="239" t="e">
        <f t="shared" si="67"/>
        <v>#N/A</v>
      </c>
      <c r="P938" s="240" t="e">
        <f t="shared" si="67"/>
        <v>#N/A</v>
      </c>
      <c r="Q938" s="236" t="e">
        <f t="shared" si="67"/>
        <v>#N/A</v>
      </c>
    </row>
    <row r="939" spans="1:17" ht="14.4" hidden="1" x14ac:dyDescent="0.3">
      <c r="A939" s="116" t="s">
        <v>449</v>
      </c>
      <c r="B939" s="116" t="str">
        <f>Config!$C$3&amp;"_"&amp;Config!$C$2&amp;"_"&amp;Config!$A$33&amp;"_"&amp;Config!$A$39&amp;"_"&amp;A939</f>
        <v>2023_CS_PE_EXP_D-067</v>
      </c>
      <c r="D939" s="241" t="str">
        <f t="shared" si="68"/>
        <v>Beheerskosten</v>
      </c>
      <c r="E939" s="238" t="e">
        <f t="shared" si="67"/>
        <v>#N/A</v>
      </c>
      <c r="F939" s="239" t="e">
        <f t="shared" si="67"/>
        <v>#N/A</v>
      </c>
      <c r="G939" s="239" t="e">
        <f t="shared" si="67"/>
        <v>#N/A</v>
      </c>
      <c r="H939" s="239" t="e">
        <f t="shared" si="67"/>
        <v>#N/A</v>
      </c>
      <c r="I939" s="239" t="e">
        <f t="shared" si="67"/>
        <v>#N/A</v>
      </c>
      <c r="J939" s="239" t="e">
        <f t="shared" si="67"/>
        <v>#N/A</v>
      </c>
      <c r="K939" s="239" t="e">
        <f t="shared" si="67"/>
        <v>#N/A</v>
      </c>
      <c r="L939" s="239" t="e">
        <f t="shared" si="67"/>
        <v>#N/A</v>
      </c>
      <c r="M939" s="239" t="e">
        <f t="shared" si="67"/>
        <v>#N/A</v>
      </c>
      <c r="N939" s="239" t="e">
        <f t="shared" si="67"/>
        <v>#N/A</v>
      </c>
      <c r="O939" s="239" t="e">
        <f t="shared" si="67"/>
        <v>#N/A</v>
      </c>
      <c r="P939" s="240" t="e">
        <f t="shared" si="67"/>
        <v>#N/A</v>
      </c>
      <c r="Q939" s="236" t="e">
        <f t="shared" si="67"/>
        <v>#N/A</v>
      </c>
    </row>
    <row r="940" spans="1:17" ht="14.4" hidden="1" x14ac:dyDescent="0.3">
      <c r="A940" s="116" t="s">
        <v>450</v>
      </c>
      <c r="B940" s="116" t="str">
        <f>Config!$C$3&amp;"_"&amp;Config!$C$2&amp;"_"&amp;Config!$A$33&amp;"_"&amp;Config!$A$39&amp;"_"&amp;A940</f>
        <v>2023_CS_PE_EXP_D-068</v>
      </c>
      <c r="D940" s="241" t="str">
        <f t="shared" si="68"/>
        <v>Externe overdrachten</v>
      </c>
      <c r="E940" s="238" t="e">
        <f t="shared" si="67"/>
        <v>#N/A</v>
      </c>
      <c r="F940" s="239" t="e">
        <f t="shared" si="67"/>
        <v>#N/A</v>
      </c>
      <c r="G940" s="239" t="e">
        <f t="shared" si="67"/>
        <v>#N/A</v>
      </c>
      <c r="H940" s="239" t="e">
        <f t="shared" si="67"/>
        <v>#N/A</v>
      </c>
      <c r="I940" s="239" t="e">
        <f t="shared" si="67"/>
        <v>#N/A</v>
      </c>
      <c r="J940" s="239" t="e">
        <f t="shared" si="67"/>
        <v>#N/A</v>
      </c>
      <c r="K940" s="239" t="e">
        <f t="shared" si="67"/>
        <v>#N/A</v>
      </c>
      <c r="L940" s="239" t="e">
        <f t="shared" si="67"/>
        <v>#N/A</v>
      </c>
      <c r="M940" s="239" t="e">
        <f t="shared" si="67"/>
        <v>#N/A</v>
      </c>
      <c r="N940" s="239" t="e">
        <f t="shared" si="67"/>
        <v>#N/A</v>
      </c>
      <c r="O940" s="239" t="e">
        <f t="shared" si="67"/>
        <v>#N/A</v>
      </c>
      <c r="P940" s="240" t="e">
        <f t="shared" si="67"/>
        <v>#N/A</v>
      </c>
      <c r="Q940" s="236" t="e">
        <f t="shared" si="67"/>
        <v>#N/A</v>
      </c>
    </row>
    <row r="941" spans="1:17" ht="14.4" hidden="1" x14ac:dyDescent="0.3">
      <c r="A941" s="116" t="s">
        <v>5977</v>
      </c>
      <c r="B941" s="116" t="str">
        <f>Config!$C$3&amp;"_"&amp;Config!$C$2&amp;"_"&amp;Config!$A$33&amp;"_"&amp;Config!$A$39&amp;"_"&amp;A941</f>
        <v>2023_CS_PE_EXP_D-143</v>
      </c>
      <c r="D941" s="237" t="str">
        <f t="shared" si="68"/>
        <v>Naar de FPD</v>
      </c>
      <c r="E941" s="238" t="e">
        <f t="shared" si="67"/>
        <v>#N/A</v>
      </c>
      <c r="F941" s="239" t="e">
        <f t="shared" si="67"/>
        <v>#N/A</v>
      </c>
      <c r="G941" s="239" t="e">
        <f t="shared" si="67"/>
        <v>#N/A</v>
      </c>
      <c r="H941" s="239" t="e">
        <f t="shared" si="67"/>
        <v>#N/A</v>
      </c>
      <c r="I941" s="239" t="e">
        <f t="shared" si="67"/>
        <v>#N/A</v>
      </c>
      <c r="J941" s="239" t="e">
        <f t="shared" si="67"/>
        <v>#N/A</v>
      </c>
      <c r="K941" s="239" t="e">
        <f t="shared" si="67"/>
        <v>#N/A</v>
      </c>
      <c r="L941" s="239" t="e">
        <f t="shared" si="67"/>
        <v>#N/A</v>
      </c>
      <c r="M941" s="239" t="e">
        <f t="shared" si="67"/>
        <v>#N/A</v>
      </c>
      <c r="N941" s="239" t="e">
        <f t="shared" si="67"/>
        <v>#N/A</v>
      </c>
      <c r="O941" s="239" t="e">
        <f t="shared" si="67"/>
        <v>#N/A</v>
      </c>
      <c r="P941" s="240" t="e">
        <f t="shared" si="67"/>
        <v>#N/A</v>
      </c>
      <c r="Q941" s="236" t="e">
        <f t="shared" si="67"/>
        <v>#N/A</v>
      </c>
    </row>
    <row r="942" spans="1:17" ht="14.4" hidden="1" x14ac:dyDescent="0.3">
      <c r="A942" s="116" t="s">
        <v>5978</v>
      </c>
      <c r="B942" s="116" t="str">
        <f>Config!$C$3&amp;"_"&amp;Config!$C$2&amp;"_"&amp;Config!$A$33&amp;"_"&amp;Config!$A$39&amp;"_"&amp;A942</f>
        <v>2023_CS_PE_EXP_D-144</v>
      </c>
      <c r="D942" s="237" t="str">
        <f t="shared" si="68"/>
        <v>Naar derden</v>
      </c>
      <c r="E942" s="238" t="e">
        <f t="shared" si="67"/>
        <v>#N/A</v>
      </c>
      <c r="F942" s="239" t="e">
        <f t="shared" si="67"/>
        <v>#N/A</v>
      </c>
      <c r="G942" s="239" t="e">
        <f t="shared" si="67"/>
        <v>#N/A</v>
      </c>
      <c r="H942" s="239" t="e">
        <f t="shared" si="67"/>
        <v>#N/A</v>
      </c>
      <c r="I942" s="239" t="e">
        <f t="shared" si="67"/>
        <v>#N/A</v>
      </c>
      <c r="J942" s="239" t="e">
        <f t="shared" si="67"/>
        <v>#N/A</v>
      </c>
      <c r="K942" s="239" t="e">
        <f t="shared" si="67"/>
        <v>#N/A</v>
      </c>
      <c r="L942" s="239" t="e">
        <f t="shared" si="67"/>
        <v>#N/A</v>
      </c>
      <c r="M942" s="239" t="e">
        <f t="shared" si="67"/>
        <v>#N/A</v>
      </c>
      <c r="N942" s="239" t="e">
        <f t="shared" si="67"/>
        <v>#N/A</v>
      </c>
      <c r="O942" s="239" t="e">
        <f t="shared" si="67"/>
        <v>#N/A</v>
      </c>
      <c r="P942" s="240" t="e">
        <f t="shared" si="67"/>
        <v>#N/A</v>
      </c>
      <c r="Q942" s="236" t="e">
        <f t="shared" si="67"/>
        <v>#N/A</v>
      </c>
    </row>
    <row r="943" spans="1:17" ht="14.4" hidden="1" x14ac:dyDescent="0.3">
      <c r="A943" s="116" t="s">
        <v>406</v>
      </c>
      <c r="B943" s="116" t="str">
        <f>Config!$C$3&amp;"_"&amp;Config!$C$2&amp;"_"&amp;Config!$A$33&amp;"_"&amp;Config!$A$39&amp;"_"&amp;A943</f>
        <v>2023_CS_PE_EXP_D-024</v>
      </c>
      <c r="D943" s="242" t="str">
        <f t="shared" si="68"/>
        <v>Interestlasten</v>
      </c>
      <c r="E943" s="238" t="e">
        <f t="shared" si="67"/>
        <v>#N/A</v>
      </c>
      <c r="F943" s="239" t="e">
        <f t="shared" si="67"/>
        <v>#N/A</v>
      </c>
      <c r="G943" s="239" t="e">
        <f t="shared" si="67"/>
        <v>#N/A</v>
      </c>
      <c r="H943" s="239" t="e">
        <f t="shared" si="67"/>
        <v>#N/A</v>
      </c>
      <c r="I943" s="239" t="e">
        <f t="shared" si="67"/>
        <v>#N/A</v>
      </c>
      <c r="J943" s="239" t="e">
        <f t="shared" si="67"/>
        <v>#N/A</v>
      </c>
      <c r="K943" s="239" t="e">
        <f t="shared" si="67"/>
        <v>#N/A</v>
      </c>
      <c r="L943" s="239" t="e">
        <f t="shared" si="67"/>
        <v>#N/A</v>
      </c>
      <c r="M943" s="239" t="e">
        <f t="shared" si="67"/>
        <v>#N/A</v>
      </c>
      <c r="N943" s="239" t="e">
        <f t="shared" si="67"/>
        <v>#N/A</v>
      </c>
      <c r="O943" s="239" t="e">
        <f t="shared" si="67"/>
        <v>#N/A</v>
      </c>
      <c r="P943" s="240" t="e">
        <f t="shared" si="67"/>
        <v>#N/A</v>
      </c>
      <c r="Q943" s="236" t="e">
        <f t="shared" si="67"/>
        <v>#N/A</v>
      </c>
    </row>
    <row r="944" spans="1:17" ht="14.4" hidden="1" x14ac:dyDescent="0.3">
      <c r="A944" s="116" t="s">
        <v>403</v>
      </c>
      <c r="B944" s="116" t="str">
        <f>Config!$C$3&amp;"_"&amp;Config!$C$2&amp;"_"&amp;Config!$A$33&amp;"_"&amp;Config!$A$39&amp;"_"&amp;A944</f>
        <v>2023_CS_PE_EXP_D-021</v>
      </c>
      <c r="D944" s="241" t="str">
        <f t="shared" si="68"/>
        <v>Diversen</v>
      </c>
      <c r="E944" s="238" t="e">
        <f t="shared" ref="E944:Q949" si="70">VLOOKUP($B944,rng_input,E$5,FALSE)</f>
        <v>#N/A</v>
      </c>
      <c r="F944" s="239" t="e">
        <f t="shared" si="70"/>
        <v>#N/A</v>
      </c>
      <c r="G944" s="239" t="e">
        <f t="shared" si="70"/>
        <v>#N/A</v>
      </c>
      <c r="H944" s="239" t="e">
        <f t="shared" si="70"/>
        <v>#N/A</v>
      </c>
      <c r="I944" s="239" t="e">
        <f t="shared" si="70"/>
        <v>#N/A</v>
      </c>
      <c r="J944" s="239" t="e">
        <f t="shared" si="70"/>
        <v>#N/A</v>
      </c>
      <c r="K944" s="239" t="e">
        <f t="shared" si="70"/>
        <v>#N/A</v>
      </c>
      <c r="L944" s="239" t="e">
        <f t="shared" si="70"/>
        <v>#N/A</v>
      </c>
      <c r="M944" s="239" t="e">
        <f t="shared" si="70"/>
        <v>#N/A</v>
      </c>
      <c r="N944" s="239" t="e">
        <f t="shared" si="70"/>
        <v>#N/A</v>
      </c>
      <c r="O944" s="239" t="e">
        <f t="shared" si="70"/>
        <v>#N/A</v>
      </c>
      <c r="P944" s="240" t="e">
        <f t="shared" si="70"/>
        <v>#N/A</v>
      </c>
      <c r="Q944" s="236" t="e">
        <f t="shared" si="70"/>
        <v>#N/A</v>
      </c>
    </row>
    <row r="945" spans="1:17" ht="14.4" hidden="1" x14ac:dyDescent="0.3">
      <c r="A945" s="116" t="s">
        <v>453</v>
      </c>
      <c r="B945" s="116" t="str">
        <f>Config!$C$3&amp;"_"&amp;Config!$C$2&amp;"_"&amp;Config!$A$33&amp;"_"&amp;Config!$A$39&amp;"_"&amp;A945</f>
        <v>2023_CS_PE_EXP_D-071</v>
      </c>
      <c r="D945" s="243" t="str">
        <f t="shared" si="68"/>
        <v>Eigen uitgaven</v>
      </c>
      <c r="E945" s="244" t="e">
        <f t="shared" si="70"/>
        <v>#N/A</v>
      </c>
      <c r="F945" s="245" t="e">
        <f t="shared" si="70"/>
        <v>#N/A</v>
      </c>
      <c r="G945" s="245" t="e">
        <f t="shared" si="70"/>
        <v>#N/A</v>
      </c>
      <c r="H945" s="245" t="e">
        <f t="shared" si="70"/>
        <v>#N/A</v>
      </c>
      <c r="I945" s="245" t="e">
        <f t="shared" si="70"/>
        <v>#N/A</v>
      </c>
      <c r="J945" s="245" t="e">
        <f t="shared" si="70"/>
        <v>#N/A</v>
      </c>
      <c r="K945" s="245" t="e">
        <f t="shared" si="70"/>
        <v>#N/A</v>
      </c>
      <c r="L945" s="245" t="e">
        <f t="shared" si="70"/>
        <v>#N/A</v>
      </c>
      <c r="M945" s="245" t="e">
        <f t="shared" si="70"/>
        <v>#N/A</v>
      </c>
      <c r="N945" s="245" t="e">
        <f t="shared" si="70"/>
        <v>#N/A</v>
      </c>
      <c r="O945" s="245" t="e">
        <f t="shared" si="70"/>
        <v>#N/A</v>
      </c>
      <c r="P945" s="246" t="e">
        <f t="shared" si="70"/>
        <v>#N/A</v>
      </c>
      <c r="Q945" s="247" t="e">
        <f t="shared" si="70"/>
        <v>#N/A</v>
      </c>
    </row>
    <row r="946" spans="1:17" ht="14.4" hidden="1" x14ac:dyDescent="0.3">
      <c r="A946" s="116" t="s">
        <v>5981</v>
      </c>
      <c r="B946" s="116" t="str">
        <f>Config!$C$3&amp;"_"&amp;Config!$C$2&amp;"_"&amp;Config!$A$33&amp;"_"&amp;Config!$A$39&amp;"_"&amp;A946</f>
        <v>2023_CS_PE_EXP_D-145</v>
      </c>
      <c r="D946" s="248" t="str">
        <f t="shared" si="68"/>
        <v>Pensioenaandelen-wet 14.04.1965</v>
      </c>
      <c r="E946" s="238" t="e">
        <f t="shared" si="70"/>
        <v>#N/A</v>
      </c>
      <c r="F946" s="239" t="e">
        <f t="shared" si="70"/>
        <v>#N/A</v>
      </c>
      <c r="G946" s="239" t="e">
        <f t="shared" si="70"/>
        <v>#N/A</v>
      </c>
      <c r="H946" s="239" t="e">
        <f t="shared" si="70"/>
        <v>#N/A</v>
      </c>
      <c r="I946" s="239" t="e">
        <f t="shared" si="70"/>
        <v>#N/A</v>
      </c>
      <c r="J946" s="239" t="e">
        <f t="shared" si="70"/>
        <v>#N/A</v>
      </c>
      <c r="K946" s="239" t="e">
        <f t="shared" si="70"/>
        <v>#N/A</v>
      </c>
      <c r="L946" s="239" t="e">
        <f t="shared" si="70"/>
        <v>#N/A</v>
      </c>
      <c r="M946" s="239" t="e">
        <f t="shared" si="70"/>
        <v>#N/A</v>
      </c>
      <c r="N946" s="239" t="e">
        <f t="shared" si="70"/>
        <v>#N/A</v>
      </c>
      <c r="O946" s="239" t="e">
        <f t="shared" si="70"/>
        <v>#N/A</v>
      </c>
      <c r="P946" s="240" t="e">
        <f t="shared" si="70"/>
        <v>#N/A</v>
      </c>
      <c r="Q946" s="236" t="e">
        <f t="shared" si="70"/>
        <v>#N/A</v>
      </c>
    </row>
    <row r="947" spans="1:17" ht="14.4" hidden="1" x14ac:dyDescent="0.3">
      <c r="A947" s="116" t="s">
        <v>5982</v>
      </c>
      <c r="B947" s="116" t="str">
        <f>Config!$C$3&amp;"_"&amp;Config!$C$2&amp;"_"&amp;Config!$A$33&amp;"_"&amp;Config!$A$39&amp;"_"&amp;A947</f>
        <v>2023_CS_PE_EXP_D-146</v>
      </c>
      <c r="D947" s="249" t="str">
        <f t="shared" si="68"/>
        <v>Van RSZ naar FPD</v>
      </c>
      <c r="E947" s="238" t="e">
        <f t="shared" si="70"/>
        <v>#N/A</v>
      </c>
      <c r="F947" s="239" t="e">
        <f t="shared" si="70"/>
        <v>#N/A</v>
      </c>
      <c r="G947" s="239" t="e">
        <f t="shared" si="70"/>
        <v>#N/A</v>
      </c>
      <c r="H947" s="239" t="e">
        <f t="shared" si="70"/>
        <v>#N/A</v>
      </c>
      <c r="I947" s="239" t="e">
        <f t="shared" si="70"/>
        <v>#N/A</v>
      </c>
      <c r="J947" s="239" t="e">
        <f t="shared" si="70"/>
        <v>#N/A</v>
      </c>
      <c r="K947" s="239" t="e">
        <f t="shared" si="70"/>
        <v>#N/A</v>
      </c>
      <c r="L947" s="239" t="e">
        <f t="shared" si="70"/>
        <v>#N/A</v>
      </c>
      <c r="M947" s="239" t="e">
        <f t="shared" si="70"/>
        <v>#N/A</v>
      </c>
      <c r="N947" s="239" t="e">
        <f t="shared" si="70"/>
        <v>#N/A</v>
      </c>
      <c r="O947" s="239" t="e">
        <f t="shared" si="70"/>
        <v>#N/A</v>
      </c>
      <c r="P947" s="240" t="e">
        <f t="shared" si="70"/>
        <v>#N/A</v>
      </c>
      <c r="Q947" s="236" t="e">
        <f t="shared" si="70"/>
        <v>#N/A</v>
      </c>
    </row>
    <row r="948" spans="1:17" ht="14.4" hidden="1" x14ac:dyDescent="0.3">
      <c r="A948" s="116" t="s">
        <v>456</v>
      </c>
      <c r="B948" s="116" t="str">
        <f>Config!$C$3&amp;"_"&amp;Config!$C$2&amp;"_"&amp;Config!$A$33&amp;"_"&amp;Config!$A$39&amp;"_"&amp;A948</f>
        <v>2023_CS_PE_EXP_D-074</v>
      </c>
      <c r="D948" s="243" t="str">
        <f t="shared" si="68"/>
        <v>Interne overdrachten</v>
      </c>
      <c r="E948" s="244" t="e">
        <f t="shared" si="70"/>
        <v>#N/A</v>
      </c>
      <c r="F948" s="245" t="e">
        <f t="shared" si="70"/>
        <v>#N/A</v>
      </c>
      <c r="G948" s="245" t="e">
        <f t="shared" si="70"/>
        <v>#N/A</v>
      </c>
      <c r="H948" s="245" t="e">
        <f t="shared" si="70"/>
        <v>#N/A</v>
      </c>
      <c r="I948" s="245" t="e">
        <f t="shared" si="70"/>
        <v>#N/A</v>
      </c>
      <c r="J948" s="245" t="e">
        <f t="shared" si="70"/>
        <v>#N/A</v>
      </c>
      <c r="K948" s="245" t="e">
        <f t="shared" si="70"/>
        <v>#N/A</v>
      </c>
      <c r="L948" s="245" t="e">
        <f t="shared" si="70"/>
        <v>#N/A</v>
      </c>
      <c r="M948" s="245" t="e">
        <f t="shared" si="70"/>
        <v>#N/A</v>
      </c>
      <c r="N948" s="245" t="e">
        <f t="shared" si="70"/>
        <v>#N/A</v>
      </c>
      <c r="O948" s="245" t="e">
        <f t="shared" si="70"/>
        <v>#N/A</v>
      </c>
      <c r="P948" s="246" t="e">
        <f t="shared" si="70"/>
        <v>#N/A</v>
      </c>
      <c r="Q948" s="247" t="e">
        <f t="shared" si="70"/>
        <v>#N/A</v>
      </c>
    </row>
    <row r="949" spans="1:17" ht="15" hidden="1" thickBot="1" x14ac:dyDescent="0.35">
      <c r="A949" s="116" t="s">
        <v>418</v>
      </c>
      <c r="B949" s="116" t="str">
        <f>Config!$C$3&amp;"_"&amp;Config!$C$2&amp;"_"&amp;Config!$A$33&amp;"_"&amp;Config!$A$39&amp;"_"&amp;A949</f>
        <v>2023_CS_PE_EXP_D-036</v>
      </c>
      <c r="D949" s="250" t="str">
        <f t="shared" si="68"/>
        <v>Algemeen totaal van de uitgaven</v>
      </c>
      <c r="E949" s="251" t="e">
        <f t="shared" si="70"/>
        <v>#N/A</v>
      </c>
      <c r="F949" s="252" t="e">
        <f t="shared" si="70"/>
        <v>#N/A</v>
      </c>
      <c r="G949" s="252" t="e">
        <f t="shared" si="70"/>
        <v>#N/A</v>
      </c>
      <c r="H949" s="252" t="e">
        <f t="shared" si="70"/>
        <v>#N/A</v>
      </c>
      <c r="I949" s="252" t="e">
        <f t="shared" si="70"/>
        <v>#N/A</v>
      </c>
      <c r="J949" s="252" t="e">
        <f t="shared" si="70"/>
        <v>#N/A</v>
      </c>
      <c r="K949" s="252" t="e">
        <f t="shared" si="70"/>
        <v>#N/A</v>
      </c>
      <c r="L949" s="252" t="e">
        <f t="shared" si="70"/>
        <v>#N/A</v>
      </c>
      <c r="M949" s="252" t="e">
        <f t="shared" si="70"/>
        <v>#N/A</v>
      </c>
      <c r="N949" s="252" t="e">
        <f t="shared" si="70"/>
        <v>#N/A</v>
      </c>
      <c r="O949" s="252" t="e">
        <f t="shared" si="70"/>
        <v>#N/A</v>
      </c>
      <c r="P949" s="253" t="e">
        <f t="shared" si="70"/>
        <v>#N/A</v>
      </c>
      <c r="Q949" s="254" t="e">
        <f t="shared" si="70"/>
        <v>#N/A</v>
      </c>
    </row>
    <row r="950" spans="1:17" ht="14.4" hidden="1" x14ac:dyDescent="0.3">
      <c r="D950" s="255" t="str">
        <f>VLOOKUP("D-037",LIST_DESCRIPTIONS,2,FALSE)</f>
        <v>Ontvangsten</v>
      </c>
      <c r="E950" s="256"/>
      <c r="F950" s="257"/>
      <c r="G950" s="257"/>
      <c r="H950" s="257"/>
      <c r="I950" s="257"/>
      <c r="J950" s="257"/>
      <c r="K950" s="257"/>
      <c r="L950" s="257"/>
      <c r="M950" s="257"/>
      <c r="N950" s="257"/>
      <c r="O950" s="257"/>
      <c r="P950" s="258"/>
      <c r="Q950" s="259"/>
    </row>
    <row r="951" spans="1:17" ht="14.4" hidden="1" x14ac:dyDescent="0.3">
      <c r="A951" s="116" t="s">
        <v>457</v>
      </c>
      <c r="B951" s="116" t="str">
        <f>Config!$C$3&amp;"_"&amp;Config!$C$2&amp;"_"&amp;Config!$A$33&amp;"_"&amp;Config!$A$40&amp;"_"&amp;A951</f>
        <v>2023_CS_PE_REV_D-075</v>
      </c>
      <c r="D951" s="241" t="str">
        <f t="shared" ref="D951:D968" si="71">VLOOKUP(A951,LIST_DESCRIPTIONS,2,FALSE)</f>
        <v>Bijdragen</v>
      </c>
      <c r="E951" s="233" t="e">
        <f t="shared" ref="E951:Q966" si="72">VLOOKUP($B951,rng_input,E$5,FALSE)</f>
        <v>#N/A</v>
      </c>
      <c r="F951" s="234" t="e">
        <f t="shared" si="72"/>
        <v>#N/A</v>
      </c>
      <c r="G951" s="234" t="e">
        <f t="shared" si="72"/>
        <v>#N/A</v>
      </c>
      <c r="H951" s="234" t="e">
        <f t="shared" si="72"/>
        <v>#N/A</v>
      </c>
      <c r="I951" s="234" t="e">
        <f t="shared" si="72"/>
        <v>#N/A</v>
      </c>
      <c r="J951" s="234" t="e">
        <f t="shared" si="72"/>
        <v>#N/A</v>
      </c>
      <c r="K951" s="234" t="e">
        <f t="shared" si="72"/>
        <v>#N/A</v>
      </c>
      <c r="L951" s="234" t="e">
        <f t="shared" si="72"/>
        <v>#N/A</v>
      </c>
      <c r="M951" s="234" t="e">
        <f t="shared" si="72"/>
        <v>#N/A</v>
      </c>
      <c r="N951" s="234" t="e">
        <f t="shared" si="72"/>
        <v>#N/A</v>
      </c>
      <c r="O951" s="234" t="e">
        <f t="shared" si="72"/>
        <v>#N/A</v>
      </c>
      <c r="P951" s="235" t="e">
        <f t="shared" si="72"/>
        <v>#N/A</v>
      </c>
      <c r="Q951" s="236" t="e">
        <f t="shared" si="72"/>
        <v>#N/A</v>
      </c>
    </row>
    <row r="952" spans="1:17" ht="14.4" hidden="1" x14ac:dyDescent="0.3">
      <c r="A952" s="116" t="s">
        <v>510</v>
      </c>
      <c r="B952" s="116" t="str">
        <f>Config!$C$3&amp;"_"&amp;Config!$C$2&amp;"_"&amp;Config!$A$33&amp;"_"&amp;Config!$A$40&amp;"_"&amp;A952</f>
        <v>2023_CS_PE_REV_D-120</v>
      </c>
      <c r="D952" s="241" t="str">
        <f t="shared" si="71"/>
        <v xml:space="preserve">Toelagen van de overheden  </v>
      </c>
      <c r="E952" s="260" t="e">
        <f t="shared" si="72"/>
        <v>#N/A</v>
      </c>
      <c r="F952" s="261" t="e">
        <f t="shared" si="72"/>
        <v>#N/A</v>
      </c>
      <c r="G952" s="261" t="e">
        <f t="shared" si="72"/>
        <v>#N/A</v>
      </c>
      <c r="H952" s="261" t="e">
        <f t="shared" si="72"/>
        <v>#N/A</v>
      </c>
      <c r="I952" s="261" t="e">
        <f t="shared" si="72"/>
        <v>#N/A</v>
      </c>
      <c r="J952" s="261" t="e">
        <f t="shared" si="72"/>
        <v>#N/A</v>
      </c>
      <c r="K952" s="261" t="e">
        <f t="shared" si="72"/>
        <v>#N/A</v>
      </c>
      <c r="L952" s="261" t="e">
        <f t="shared" si="72"/>
        <v>#N/A</v>
      </c>
      <c r="M952" s="261" t="e">
        <f t="shared" si="72"/>
        <v>#N/A</v>
      </c>
      <c r="N952" s="261" t="e">
        <f t="shared" si="72"/>
        <v>#N/A</v>
      </c>
      <c r="O952" s="261" t="e">
        <f t="shared" si="72"/>
        <v>#N/A</v>
      </c>
      <c r="P952" s="262" t="e">
        <f t="shared" si="72"/>
        <v>#N/A</v>
      </c>
      <c r="Q952" s="236" t="e">
        <f t="shared" si="72"/>
        <v>#N/A</v>
      </c>
    </row>
    <row r="953" spans="1:17" ht="14.4" hidden="1" x14ac:dyDescent="0.3">
      <c r="A953" s="116" t="s">
        <v>511</v>
      </c>
      <c r="B953" s="116" t="str">
        <f>Config!$C$3&amp;"_"&amp;Config!$C$2&amp;"_"&amp;Config!$A$33&amp;"_"&amp;Config!$A$40&amp;"_"&amp;A953</f>
        <v>2023_CS_PE_REV_D-121</v>
      </c>
      <c r="D953" s="237" t="str">
        <f t="shared" si="71"/>
        <v xml:space="preserve">Federale overheid </v>
      </c>
      <c r="E953" s="260" t="e">
        <f t="shared" si="72"/>
        <v>#N/A</v>
      </c>
      <c r="F953" s="261" t="e">
        <f t="shared" si="72"/>
        <v>#N/A</v>
      </c>
      <c r="G953" s="261" t="e">
        <f t="shared" si="72"/>
        <v>#N/A</v>
      </c>
      <c r="H953" s="261" t="e">
        <f t="shared" si="72"/>
        <v>#N/A</v>
      </c>
      <c r="I953" s="261" t="e">
        <f t="shared" si="72"/>
        <v>#N/A</v>
      </c>
      <c r="J953" s="261" t="e">
        <f t="shared" si="72"/>
        <v>#N/A</v>
      </c>
      <c r="K953" s="261" t="e">
        <f t="shared" si="72"/>
        <v>#N/A</v>
      </c>
      <c r="L953" s="261" t="e">
        <f t="shared" si="72"/>
        <v>#N/A</v>
      </c>
      <c r="M953" s="261" t="e">
        <f t="shared" si="72"/>
        <v>#N/A</v>
      </c>
      <c r="N953" s="261" t="e">
        <f t="shared" si="72"/>
        <v>#N/A</v>
      </c>
      <c r="O953" s="261" t="e">
        <f t="shared" si="72"/>
        <v>#N/A</v>
      </c>
      <c r="P953" s="262" t="e">
        <f t="shared" si="72"/>
        <v>#N/A</v>
      </c>
      <c r="Q953" s="236" t="e">
        <f t="shared" si="72"/>
        <v>#N/A</v>
      </c>
    </row>
    <row r="954" spans="1:17" ht="14.4" hidden="1" x14ac:dyDescent="0.3">
      <c r="A954" s="116" t="s">
        <v>512</v>
      </c>
      <c r="B954" s="116" t="str">
        <f>Config!$C$3&amp;"_"&amp;Config!$C$2&amp;"_"&amp;Config!$A$33&amp;"_"&amp;Config!$A$40&amp;"_"&amp;A954</f>
        <v>2023_CS_PE_REV_D-122</v>
      </c>
      <c r="D954" s="237" t="str">
        <f t="shared" si="71"/>
        <v xml:space="preserve">Gefedereerde entiteiten </v>
      </c>
      <c r="E954" s="260" t="e">
        <f t="shared" si="72"/>
        <v>#N/A</v>
      </c>
      <c r="F954" s="261" t="e">
        <f t="shared" si="72"/>
        <v>#N/A</v>
      </c>
      <c r="G954" s="261" t="e">
        <f t="shared" si="72"/>
        <v>#N/A</v>
      </c>
      <c r="H954" s="261" t="e">
        <f t="shared" si="72"/>
        <v>#N/A</v>
      </c>
      <c r="I954" s="261" t="e">
        <f t="shared" si="72"/>
        <v>#N/A</v>
      </c>
      <c r="J954" s="261" t="e">
        <f t="shared" si="72"/>
        <v>#N/A</v>
      </c>
      <c r="K954" s="261" t="e">
        <f t="shared" si="72"/>
        <v>#N/A</v>
      </c>
      <c r="L954" s="261" t="e">
        <f t="shared" si="72"/>
        <v>#N/A</v>
      </c>
      <c r="M954" s="261" t="e">
        <f t="shared" si="72"/>
        <v>#N/A</v>
      </c>
      <c r="N954" s="261" t="e">
        <f t="shared" si="72"/>
        <v>#N/A</v>
      </c>
      <c r="O954" s="261" t="e">
        <f t="shared" si="72"/>
        <v>#N/A</v>
      </c>
      <c r="P954" s="262" t="e">
        <f t="shared" si="72"/>
        <v>#N/A</v>
      </c>
      <c r="Q954" s="236" t="e">
        <f t="shared" si="72"/>
        <v>#N/A</v>
      </c>
    </row>
    <row r="955" spans="1:17" ht="14.4" hidden="1" x14ac:dyDescent="0.3">
      <c r="A955" s="116" t="s">
        <v>459</v>
      </c>
      <c r="B955" s="116" t="str">
        <f>Config!$C$3&amp;"_"&amp;Config!$C$2&amp;"_"&amp;Config!$A$33&amp;"_"&amp;Config!$A$40&amp;"_"&amp;A955</f>
        <v>2023_CS_PE_REV_D-077</v>
      </c>
      <c r="D955" s="241" t="str">
        <f t="shared" si="71"/>
        <v>Alternatieve financiering</v>
      </c>
      <c r="E955" s="260" t="e">
        <f t="shared" si="72"/>
        <v>#N/A</v>
      </c>
      <c r="F955" s="261" t="e">
        <f t="shared" si="72"/>
        <v>#N/A</v>
      </c>
      <c r="G955" s="261" t="e">
        <f t="shared" si="72"/>
        <v>#N/A</v>
      </c>
      <c r="H955" s="261" t="e">
        <f t="shared" si="72"/>
        <v>#N/A</v>
      </c>
      <c r="I955" s="261" t="e">
        <f t="shared" si="72"/>
        <v>#N/A</v>
      </c>
      <c r="J955" s="261" t="e">
        <f t="shared" si="72"/>
        <v>#N/A</v>
      </c>
      <c r="K955" s="261" t="e">
        <f t="shared" si="72"/>
        <v>#N/A</v>
      </c>
      <c r="L955" s="261" t="e">
        <f t="shared" si="72"/>
        <v>#N/A</v>
      </c>
      <c r="M955" s="261" t="e">
        <f t="shared" si="72"/>
        <v>#N/A</v>
      </c>
      <c r="N955" s="261" t="e">
        <f t="shared" si="72"/>
        <v>#N/A</v>
      </c>
      <c r="O955" s="261" t="e">
        <f t="shared" si="72"/>
        <v>#N/A</v>
      </c>
      <c r="P955" s="262" t="e">
        <f t="shared" si="72"/>
        <v>#N/A</v>
      </c>
      <c r="Q955" s="236" t="e">
        <f t="shared" si="72"/>
        <v>#N/A</v>
      </c>
    </row>
    <row r="956" spans="1:17" ht="14.4" hidden="1" x14ac:dyDescent="0.3">
      <c r="A956" s="116" t="s">
        <v>460</v>
      </c>
      <c r="B956" s="116" t="str">
        <f>Config!$C$3&amp;"_"&amp;Config!$C$2&amp;"_"&amp;Config!$A$33&amp;"_"&amp;Config!$A$40&amp;"_"&amp;A956</f>
        <v>2023_CS_PE_REV_D-078</v>
      </c>
      <c r="D956" s="241" t="str">
        <f t="shared" si="71"/>
        <v>Toegewezen ontvangsten</v>
      </c>
      <c r="E956" s="260" t="e">
        <f t="shared" si="72"/>
        <v>#N/A</v>
      </c>
      <c r="F956" s="261" t="e">
        <f t="shared" si="72"/>
        <v>#N/A</v>
      </c>
      <c r="G956" s="261" t="e">
        <f t="shared" si="72"/>
        <v>#N/A</v>
      </c>
      <c r="H956" s="261" t="e">
        <f t="shared" si="72"/>
        <v>#N/A</v>
      </c>
      <c r="I956" s="261" t="e">
        <f t="shared" si="72"/>
        <v>#N/A</v>
      </c>
      <c r="J956" s="261" t="e">
        <f t="shared" si="72"/>
        <v>#N/A</v>
      </c>
      <c r="K956" s="261" t="e">
        <f t="shared" si="72"/>
        <v>#N/A</v>
      </c>
      <c r="L956" s="261" t="e">
        <f t="shared" si="72"/>
        <v>#N/A</v>
      </c>
      <c r="M956" s="261" t="e">
        <f t="shared" si="72"/>
        <v>#N/A</v>
      </c>
      <c r="N956" s="261" t="e">
        <f t="shared" si="72"/>
        <v>#N/A</v>
      </c>
      <c r="O956" s="261" t="e">
        <f t="shared" si="72"/>
        <v>#N/A</v>
      </c>
      <c r="P956" s="262" t="e">
        <f t="shared" si="72"/>
        <v>#N/A</v>
      </c>
      <c r="Q956" s="236" t="e">
        <f t="shared" si="72"/>
        <v>#N/A</v>
      </c>
    </row>
    <row r="957" spans="1:17" ht="14.4" hidden="1" x14ac:dyDescent="0.3">
      <c r="A957" s="116" t="s">
        <v>450</v>
      </c>
      <c r="B957" s="116" t="str">
        <f>Config!$C$3&amp;"_"&amp;Config!$C$2&amp;"_"&amp;Config!$A$33&amp;"_"&amp;Config!$A$40&amp;"_"&amp;A957</f>
        <v>2023_CS_PE_REV_D-068</v>
      </c>
      <c r="D957" s="241" t="str">
        <f t="shared" si="71"/>
        <v>Externe overdrachten</v>
      </c>
      <c r="E957" s="260" t="e">
        <f t="shared" si="72"/>
        <v>#N/A</v>
      </c>
      <c r="F957" s="261" t="e">
        <f t="shared" si="72"/>
        <v>#N/A</v>
      </c>
      <c r="G957" s="261" t="e">
        <f t="shared" si="72"/>
        <v>#N/A</v>
      </c>
      <c r="H957" s="261" t="e">
        <f t="shared" si="72"/>
        <v>#N/A</v>
      </c>
      <c r="I957" s="261" t="e">
        <f t="shared" si="72"/>
        <v>#N/A</v>
      </c>
      <c r="J957" s="261" t="e">
        <f t="shared" si="72"/>
        <v>#N/A</v>
      </c>
      <c r="K957" s="261" t="e">
        <f t="shared" si="72"/>
        <v>#N/A</v>
      </c>
      <c r="L957" s="261" t="e">
        <f t="shared" si="72"/>
        <v>#N/A</v>
      </c>
      <c r="M957" s="261" t="e">
        <f t="shared" si="72"/>
        <v>#N/A</v>
      </c>
      <c r="N957" s="261" t="e">
        <f t="shared" si="72"/>
        <v>#N/A</v>
      </c>
      <c r="O957" s="261" t="e">
        <f t="shared" si="72"/>
        <v>#N/A</v>
      </c>
      <c r="P957" s="262" t="e">
        <f t="shared" si="72"/>
        <v>#N/A</v>
      </c>
      <c r="Q957" s="236" t="e">
        <f t="shared" si="72"/>
        <v>#N/A</v>
      </c>
    </row>
    <row r="958" spans="1:17" ht="14.4" hidden="1" x14ac:dyDescent="0.3">
      <c r="A958" s="116" t="s">
        <v>5986</v>
      </c>
      <c r="B958" s="116" t="str">
        <f>Config!$C$3&amp;"_"&amp;Config!$C$2&amp;"_"&amp;Config!$A$33&amp;"_"&amp;Config!$A$40&amp;"_"&amp;A958</f>
        <v>2023_CS_PE_REV_D-147</v>
      </c>
      <c r="D958" s="237" t="str">
        <f t="shared" si="71"/>
        <v>Van FPD</v>
      </c>
      <c r="E958" s="260" t="e">
        <f t="shared" si="72"/>
        <v>#N/A</v>
      </c>
      <c r="F958" s="261" t="e">
        <f t="shared" si="72"/>
        <v>#N/A</v>
      </c>
      <c r="G958" s="261" t="e">
        <f t="shared" si="72"/>
        <v>#N/A</v>
      </c>
      <c r="H958" s="261" t="e">
        <f t="shared" si="72"/>
        <v>#N/A</v>
      </c>
      <c r="I958" s="261" t="e">
        <f t="shared" si="72"/>
        <v>#N/A</v>
      </c>
      <c r="J958" s="261" t="e">
        <f t="shared" si="72"/>
        <v>#N/A</v>
      </c>
      <c r="K958" s="261" t="e">
        <f t="shared" si="72"/>
        <v>#N/A</v>
      </c>
      <c r="L958" s="261" t="e">
        <f t="shared" si="72"/>
        <v>#N/A</v>
      </c>
      <c r="M958" s="261" t="e">
        <f t="shared" si="72"/>
        <v>#N/A</v>
      </c>
      <c r="N958" s="261" t="e">
        <f t="shared" si="72"/>
        <v>#N/A</v>
      </c>
      <c r="O958" s="261" t="e">
        <f t="shared" si="72"/>
        <v>#N/A</v>
      </c>
      <c r="P958" s="262" t="e">
        <f t="shared" si="72"/>
        <v>#N/A</v>
      </c>
      <c r="Q958" s="236" t="e">
        <f t="shared" si="72"/>
        <v>#N/A</v>
      </c>
    </row>
    <row r="959" spans="1:17" ht="14.4" hidden="1" x14ac:dyDescent="0.3">
      <c r="A959" s="116" t="s">
        <v>5987</v>
      </c>
      <c r="B959" s="116" t="str">
        <f>Config!$C$3&amp;"_"&amp;Config!$C$2&amp;"_"&amp;Config!$A$33&amp;"_"&amp;Config!$A$40&amp;"_"&amp;A959</f>
        <v>2023_CS_PE_REV_D-148</v>
      </c>
      <c r="D959" s="237" t="str">
        <f t="shared" si="71"/>
        <v>Van RSZ-GFB</v>
      </c>
      <c r="E959" s="260" t="e">
        <f t="shared" si="72"/>
        <v>#N/A</v>
      </c>
      <c r="F959" s="261" t="e">
        <f t="shared" si="72"/>
        <v>#N/A</v>
      </c>
      <c r="G959" s="261" t="e">
        <f t="shared" si="72"/>
        <v>#N/A</v>
      </c>
      <c r="H959" s="261" t="e">
        <f t="shared" si="72"/>
        <v>#N/A</v>
      </c>
      <c r="I959" s="261" t="e">
        <f t="shared" si="72"/>
        <v>#N/A</v>
      </c>
      <c r="J959" s="261" t="e">
        <f t="shared" si="72"/>
        <v>#N/A</v>
      </c>
      <c r="K959" s="261" t="e">
        <f t="shared" si="72"/>
        <v>#N/A</v>
      </c>
      <c r="L959" s="261" t="e">
        <f t="shared" si="72"/>
        <v>#N/A</v>
      </c>
      <c r="M959" s="261" t="e">
        <f t="shared" si="72"/>
        <v>#N/A</v>
      </c>
      <c r="N959" s="261" t="e">
        <f t="shared" si="72"/>
        <v>#N/A</v>
      </c>
      <c r="O959" s="261" t="e">
        <f t="shared" si="72"/>
        <v>#N/A</v>
      </c>
      <c r="P959" s="262" t="e">
        <f t="shared" si="72"/>
        <v>#N/A</v>
      </c>
      <c r="Q959" s="236" t="e">
        <f t="shared" si="72"/>
        <v>#N/A</v>
      </c>
    </row>
    <row r="960" spans="1:17" ht="14.4" hidden="1" x14ac:dyDescent="0.3">
      <c r="A960" s="116" t="s">
        <v>5988</v>
      </c>
      <c r="B960" s="116" t="str">
        <f>Config!$C$3&amp;"_"&amp;Config!$C$2&amp;"_"&amp;Config!$A$33&amp;"_"&amp;Config!$A$40&amp;"_"&amp;A960</f>
        <v>2023_CS_PE_REV_D-149</v>
      </c>
      <c r="D960" s="237" t="str">
        <f t="shared" si="71"/>
        <v>Van derden</v>
      </c>
      <c r="E960" s="260" t="e">
        <f t="shared" si="72"/>
        <v>#N/A</v>
      </c>
      <c r="F960" s="261" t="e">
        <f t="shared" si="72"/>
        <v>#N/A</v>
      </c>
      <c r="G960" s="261" t="e">
        <f t="shared" si="72"/>
        <v>#N/A</v>
      </c>
      <c r="H960" s="261" t="e">
        <f t="shared" si="72"/>
        <v>#N/A</v>
      </c>
      <c r="I960" s="261" t="e">
        <f t="shared" si="72"/>
        <v>#N/A</v>
      </c>
      <c r="J960" s="261" t="e">
        <f t="shared" si="72"/>
        <v>#N/A</v>
      </c>
      <c r="K960" s="261" t="e">
        <f t="shared" si="72"/>
        <v>#N/A</v>
      </c>
      <c r="L960" s="261" t="e">
        <f t="shared" si="72"/>
        <v>#N/A</v>
      </c>
      <c r="M960" s="261" t="e">
        <f t="shared" si="72"/>
        <v>#N/A</v>
      </c>
      <c r="N960" s="261" t="e">
        <f t="shared" si="72"/>
        <v>#N/A</v>
      </c>
      <c r="O960" s="261" t="e">
        <f t="shared" si="72"/>
        <v>#N/A</v>
      </c>
      <c r="P960" s="262" t="e">
        <f t="shared" si="72"/>
        <v>#N/A</v>
      </c>
      <c r="Q960" s="236" t="e">
        <f t="shared" si="72"/>
        <v>#N/A</v>
      </c>
    </row>
    <row r="961" spans="1:17" ht="14.4" hidden="1" x14ac:dyDescent="0.3">
      <c r="A961" s="116" t="s">
        <v>462</v>
      </c>
      <c r="B961" s="116" t="str">
        <f>Config!$C$3&amp;"_"&amp;Config!$C$2&amp;"_"&amp;Config!$A$33&amp;"_"&amp;Config!$A$40&amp;"_"&amp;A961</f>
        <v>2023_CS_PE_REV_D-080</v>
      </c>
      <c r="D961" s="241" t="str">
        <f t="shared" si="71"/>
        <v>Opbrengsten beleggingen</v>
      </c>
      <c r="E961" s="238" t="e">
        <f t="shared" si="72"/>
        <v>#N/A</v>
      </c>
      <c r="F961" s="239" t="e">
        <f t="shared" si="72"/>
        <v>#N/A</v>
      </c>
      <c r="G961" s="239" t="e">
        <f t="shared" si="72"/>
        <v>#N/A</v>
      </c>
      <c r="H961" s="239" t="e">
        <f t="shared" si="72"/>
        <v>#N/A</v>
      </c>
      <c r="I961" s="239" t="e">
        <f t="shared" si="72"/>
        <v>#N/A</v>
      </c>
      <c r="J961" s="239" t="e">
        <f t="shared" si="72"/>
        <v>#N/A</v>
      </c>
      <c r="K961" s="239" t="e">
        <f t="shared" si="72"/>
        <v>#N/A</v>
      </c>
      <c r="L961" s="239" t="e">
        <f t="shared" si="72"/>
        <v>#N/A</v>
      </c>
      <c r="M961" s="239" t="e">
        <f t="shared" si="72"/>
        <v>#N/A</v>
      </c>
      <c r="N961" s="239" t="e">
        <f t="shared" si="72"/>
        <v>#N/A</v>
      </c>
      <c r="O961" s="239" t="e">
        <f t="shared" si="72"/>
        <v>#N/A</v>
      </c>
      <c r="P961" s="240" t="e">
        <f t="shared" si="72"/>
        <v>#N/A</v>
      </c>
      <c r="Q961" s="236" t="e">
        <f t="shared" si="72"/>
        <v>#N/A</v>
      </c>
    </row>
    <row r="962" spans="1:17" ht="14.4" hidden="1" x14ac:dyDescent="0.3">
      <c r="A962" s="116" t="s">
        <v>403</v>
      </c>
      <c r="B962" s="116" t="str">
        <f>Config!$C$3&amp;"_"&amp;Config!$C$2&amp;"_"&amp;Config!$A$33&amp;"_"&amp;Config!$A$40&amp;"_"&amp;A962</f>
        <v>2023_CS_PE_REV_D-021</v>
      </c>
      <c r="D962" s="241" t="str">
        <f t="shared" si="71"/>
        <v>Diversen</v>
      </c>
      <c r="E962" s="238" t="e">
        <f t="shared" si="72"/>
        <v>#N/A</v>
      </c>
      <c r="F962" s="239" t="e">
        <f t="shared" si="72"/>
        <v>#N/A</v>
      </c>
      <c r="G962" s="239" t="e">
        <f t="shared" si="72"/>
        <v>#N/A</v>
      </c>
      <c r="H962" s="239" t="e">
        <f t="shared" si="72"/>
        <v>#N/A</v>
      </c>
      <c r="I962" s="239" t="e">
        <f t="shared" si="72"/>
        <v>#N/A</v>
      </c>
      <c r="J962" s="239" t="e">
        <f t="shared" si="72"/>
        <v>#N/A</v>
      </c>
      <c r="K962" s="239" t="e">
        <f t="shared" si="72"/>
        <v>#N/A</v>
      </c>
      <c r="L962" s="239" t="e">
        <f t="shared" si="72"/>
        <v>#N/A</v>
      </c>
      <c r="M962" s="239" t="e">
        <f t="shared" si="72"/>
        <v>#N/A</v>
      </c>
      <c r="N962" s="239" t="e">
        <f t="shared" si="72"/>
        <v>#N/A</v>
      </c>
      <c r="O962" s="239" t="e">
        <f t="shared" si="72"/>
        <v>#N/A</v>
      </c>
      <c r="P962" s="240" t="e">
        <f t="shared" si="72"/>
        <v>#N/A</v>
      </c>
      <c r="Q962" s="236" t="e">
        <f t="shared" si="72"/>
        <v>#N/A</v>
      </c>
    </row>
    <row r="963" spans="1:17" ht="14.4" hidden="1" x14ac:dyDescent="0.3">
      <c r="A963" s="116" t="s">
        <v>463</v>
      </c>
      <c r="B963" s="116" t="str">
        <f>Config!$C$3&amp;"_"&amp;Config!$C$2&amp;"_"&amp;Config!$A$33&amp;"_"&amp;Config!$A$40&amp;"_"&amp;A963</f>
        <v>2023_CS_PE_REV_D-081</v>
      </c>
      <c r="D963" s="243" t="str">
        <f t="shared" si="71"/>
        <v>Eigen ontvangsten</v>
      </c>
      <c r="E963" s="244" t="e">
        <f t="shared" si="72"/>
        <v>#N/A</v>
      </c>
      <c r="F963" s="245" t="e">
        <f t="shared" si="72"/>
        <v>#N/A</v>
      </c>
      <c r="G963" s="245" t="e">
        <f t="shared" si="72"/>
        <v>#N/A</v>
      </c>
      <c r="H963" s="245" t="e">
        <f t="shared" si="72"/>
        <v>#N/A</v>
      </c>
      <c r="I963" s="245" t="e">
        <f t="shared" si="72"/>
        <v>#N/A</v>
      </c>
      <c r="J963" s="245" t="e">
        <f t="shared" si="72"/>
        <v>#N/A</v>
      </c>
      <c r="K963" s="245" t="e">
        <f t="shared" si="72"/>
        <v>#N/A</v>
      </c>
      <c r="L963" s="245" t="e">
        <f t="shared" si="72"/>
        <v>#N/A</v>
      </c>
      <c r="M963" s="245" t="e">
        <f t="shared" si="72"/>
        <v>#N/A</v>
      </c>
      <c r="N963" s="245" t="e">
        <f t="shared" si="72"/>
        <v>#N/A</v>
      </c>
      <c r="O963" s="245" t="e">
        <f t="shared" si="72"/>
        <v>#N/A</v>
      </c>
      <c r="P963" s="246" t="e">
        <f t="shared" si="72"/>
        <v>#N/A</v>
      </c>
      <c r="Q963" s="247" t="e">
        <f t="shared" si="72"/>
        <v>#N/A</v>
      </c>
    </row>
    <row r="964" spans="1:17" ht="14.4" hidden="1" x14ac:dyDescent="0.3">
      <c r="A964" s="116" t="s">
        <v>5981</v>
      </c>
      <c r="B964" s="116" t="str">
        <f>Config!$C$3&amp;"_"&amp;Config!$C$2&amp;"_"&amp;Config!$A$33&amp;"_"&amp;Config!$A$40&amp;"_"&amp;A964</f>
        <v>2023_CS_PE_REV_D-145</v>
      </c>
      <c r="D964" s="249" t="str">
        <f t="shared" si="71"/>
        <v>Pensioenaandelen-wet 14.04.1965</v>
      </c>
      <c r="E964" s="238" t="e">
        <f t="shared" si="72"/>
        <v>#N/A</v>
      </c>
      <c r="F964" s="239" t="e">
        <f t="shared" si="72"/>
        <v>#N/A</v>
      </c>
      <c r="G964" s="239" t="e">
        <f t="shared" si="72"/>
        <v>#N/A</v>
      </c>
      <c r="H964" s="239" t="e">
        <f t="shared" si="72"/>
        <v>#N/A</v>
      </c>
      <c r="I964" s="239" t="e">
        <f t="shared" si="72"/>
        <v>#N/A</v>
      </c>
      <c r="J964" s="239" t="e">
        <f t="shared" si="72"/>
        <v>#N/A</v>
      </c>
      <c r="K964" s="239" t="e">
        <f t="shared" si="72"/>
        <v>#N/A</v>
      </c>
      <c r="L964" s="239" t="e">
        <f t="shared" si="72"/>
        <v>#N/A</v>
      </c>
      <c r="M964" s="239" t="e">
        <f t="shared" si="72"/>
        <v>#N/A</v>
      </c>
      <c r="N964" s="239" t="e">
        <f t="shared" si="72"/>
        <v>#N/A</v>
      </c>
      <c r="O964" s="239" t="e">
        <f t="shared" si="72"/>
        <v>#N/A</v>
      </c>
      <c r="P964" s="240" t="e">
        <f t="shared" si="72"/>
        <v>#N/A</v>
      </c>
      <c r="Q964" s="236" t="e">
        <f t="shared" si="72"/>
        <v>#N/A</v>
      </c>
    </row>
    <row r="965" spans="1:17" ht="14.4" hidden="1" x14ac:dyDescent="0.3">
      <c r="A965" s="116" t="s">
        <v>5982</v>
      </c>
      <c r="B965" s="116" t="str">
        <f>Config!$C$3&amp;"_"&amp;Config!$C$2&amp;"_"&amp;Config!$A$33&amp;"_"&amp;Config!$A$40&amp;"_"&amp;A965</f>
        <v>2023_CS_PE_REV_D-146</v>
      </c>
      <c r="D965" s="248" t="str">
        <f t="shared" si="71"/>
        <v>Van RSZ naar FPD</v>
      </c>
      <c r="E965" s="238" t="e">
        <f t="shared" si="72"/>
        <v>#N/A</v>
      </c>
      <c r="F965" s="239" t="e">
        <f t="shared" si="72"/>
        <v>#N/A</v>
      </c>
      <c r="G965" s="239" t="e">
        <f t="shared" si="72"/>
        <v>#N/A</v>
      </c>
      <c r="H965" s="239" t="e">
        <f t="shared" si="72"/>
        <v>#N/A</v>
      </c>
      <c r="I965" s="239" t="e">
        <f t="shared" si="72"/>
        <v>#N/A</v>
      </c>
      <c r="J965" s="239" t="e">
        <f t="shared" si="72"/>
        <v>#N/A</v>
      </c>
      <c r="K965" s="239" t="e">
        <f t="shared" si="72"/>
        <v>#N/A</v>
      </c>
      <c r="L965" s="239" t="e">
        <f t="shared" si="72"/>
        <v>#N/A</v>
      </c>
      <c r="M965" s="239" t="e">
        <f t="shared" si="72"/>
        <v>#N/A</v>
      </c>
      <c r="N965" s="239" t="e">
        <f t="shared" si="72"/>
        <v>#N/A</v>
      </c>
      <c r="O965" s="239" t="e">
        <f t="shared" si="72"/>
        <v>#N/A</v>
      </c>
      <c r="P965" s="240" t="e">
        <f t="shared" si="72"/>
        <v>#N/A</v>
      </c>
      <c r="Q965" s="236" t="e">
        <f t="shared" si="72"/>
        <v>#N/A</v>
      </c>
    </row>
    <row r="966" spans="1:17" ht="14.4" hidden="1" x14ac:dyDescent="0.3">
      <c r="A966" s="116" t="s">
        <v>456</v>
      </c>
      <c r="B966" s="116" t="str">
        <f>Config!$C$3&amp;"_"&amp;Config!$C$2&amp;"_"&amp;Config!$A$33&amp;"_"&amp;Config!$A$40&amp;"_"&amp;A966</f>
        <v>2023_CS_PE_REV_D-074</v>
      </c>
      <c r="D966" s="243" t="str">
        <f t="shared" si="71"/>
        <v>Interne overdrachten</v>
      </c>
      <c r="E966" s="244" t="e">
        <f t="shared" si="72"/>
        <v>#N/A</v>
      </c>
      <c r="F966" s="245" t="e">
        <f t="shared" si="72"/>
        <v>#N/A</v>
      </c>
      <c r="G966" s="245" t="e">
        <f t="shared" si="72"/>
        <v>#N/A</v>
      </c>
      <c r="H966" s="245" t="e">
        <f t="shared" si="72"/>
        <v>#N/A</v>
      </c>
      <c r="I966" s="245" t="e">
        <f t="shared" si="72"/>
        <v>#N/A</v>
      </c>
      <c r="J966" s="245" t="e">
        <f t="shared" si="72"/>
        <v>#N/A</v>
      </c>
      <c r="K966" s="245" t="e">
        <f t="shared" si="72"/>
        <v>#N/A</v>
      </c>
      <c r="L966" s="245" t="e">
        <f t="shared" si="72"/>
        <v>#N/A</v>
      </c>
      <c r="M966" s="245" t="e">
        <f t="shared" si="72"/>
        <v>#N/A</v>
      </c>
      <c r="N966" s="245" t="e">
        <f t="shared" si="72"/>
        <v>#N/A</v>
      </c>
      <c r="O966" s="245" t="e">
        <f t="shared" si="72"/>
        <v>#N/A</v>
      </c>
      <c r="P966" s="246" t="e">
        <f t="shared" si="72"/>
        <v>#N/A</v>
      </c>
      <c r="Q966" s="247" t="e">
        <f t="shared" si="72"/>
        <v>#N/A</v>
      </c>
    </row>
    <row r="967" spans="1:17" ht="15" hidden="1" thickBot="1" x14ac:dyDescent="0.35">
      <c r="A967" s="116" t="s">
        <v>430</v>
      </c>
      <c r="B967" s="116" t="str">
        <f>Config!$C$3&amp;"_"&amp;Config!$C$2&amp;"_"&amp;Config!$A$33&amp;"_"&amp;Config!$A$40&amp;"_"&amp;A967</f>
        <v>2023_CS_PE_REV_D-048</v>
      </c>
      <c r="D967" s="250" t="str">
        <f t="shared" si="71"/>
        <v>Algemeen totaal van de ontvangsten</v>
      </c>
      <c r="E967" s="251" t="e">
        <f t="shared" ref="E967:Q968" si="73">VLOOKUP($B967,rng_input,E$5,FALSE)</f>
        <v>#N/A</v>
      </c>
      <c r="F967" s="252" t="e">
        <f t="shared" si="73"/>
        <v>#N/A</v>
      </c>
      <c r="G967" s="252" t="e">
        <f t="shared" si="73"/>
        <v>#N/A</v>
      </c>
      <c r="H967" s="252" t="e">
        <f t="shared" si="73"/>
        <v>#N/A</v>
      </c>
      <c r="I967" s="252" t="e">
        <f t="shared" si="73"/>
        <v>#N/A</v>
      </c>
      <c r="J967" s="252" t="e">
        <f t="shared" si="73"/>
        <v>#N/A</v>
      </c>
      <c r="K967" s="252" t="e">
        <f t="shared" si="73"/>
        <v>#N/A</v>
      </c>
      <c r="L967" s="252" t="e">
        <f t="shared" si="73"/>
        <v>#N/A</v>
      </c>
      <c r="M967" s="252" t="e">
        <f t="shared" si="73"/>
        <v>#N/A</v>
      </c>
      <c r="N967" s="252" t="e">
        <f t="shared" si="73"/>
        <v>#N/A</v>
      </c>
      <c r="O967" s="252" t="e">
        <f t="shared" si="73"/>
        <v>#N/A</v>
      </c>
      <c r="P967" s="253" t="e">
        <f t="shared" si="73"/>
        <v>#N/A</v>
      </c>
      <c r="Q967" s="254" t="e">
        <f t="shared" si="73"/>
        <v>#N/A</v>
      </c>
    </row>
    <row r="968" spans="1:17" ht="15" hidden="1" thickBot="1" x14ac:dyDescent="0.35">
      <c r="A968" s="116" t="s">
        <v>432</v>
      </c>
      <c r="B968" s="116" t="str">
        <f>Config!$C$3&amp;"_"&amp;Config!$C$2&amp;"_"&amp;Config!$A$33&amp;"_"&amp;Config!$A$41&amp;"_"&amp;A968</f>
        <v>2023_CS_PE_BAL_D-050</v>
      </c>
      <c r="D968" s="263" t="str">
        <f t="shared" si="71"/>
        <v>Saldo</v>
      </c>
      <c r="E968" s="264" t="e">
        <f t="shared" si="73"/>
        <v>#N/A</v>
      </c>
      <c r="F968" s="265" t="e">
        <f t="shared" si="73"/>
        <v>#N/A</v>
      </c>
      <c r="G968" s="265" t="e">
        <f t="shared" si="73"/>
        <v>#N/A</v>
      </c>
      <c r="H968" s="265" t="e">
        <f t="shared" si="73"/>
        <v>#N/A</v>
      </c>
      <c r="I968" s="265" t="e">
        <f t="shared" si="73"/>
        <v>#N/A</v>
      </c>
      <c r="J968" s="265" t="e">
        <f t="shared" si="73"/>
        <v>#N/A</v>
      </c>
      <c r="K968" s="265" t="e">
        <f t="shared" si="73"/>
        <v>#N/A</v>
      </c>
      <c r="L968" s="265" t="e">
        <f t="shared" si="73"/>
        <v>#N/A</v>
      </c>
      <c r="M968" s="265" t="e">
        <f t="shared" si="73"/>
        <v>#N/A</v>
      </c>
      <c r="N968" s="265" t="e">
        <f t="shared" si="73"/>
        <v>#N/A</v>
      </c>
      <c r="O968" s="265" t="e">
        <f t="shared" si="73"/>
        <v>#N/A</v>
      </c>
      <c r="P968" s="266" t="e">
        <f t="shared" si="73"/>
        <v>#N/A</v>
      </c>
      <c r="Q968" s="267" t="e">
        <f t="shared" si="73"/>
        <v>#N/A</v>
      </c>
    </row>
    <row r="969" spans="1:17" hidden="1" x14ac:dyDescent="0.25"/>
    <row r="970" spans="1:17" ht="13.8" hidden="1" thickBot="1" x14ac:dyDescent="0.3"/>
    <row r="971" spans="1:17" ht="15" hidden="1" thickBot="1" x14ac:dyDescent="0.35">
      <c r="D971" s="320" t="str">
        <f>VLOOKUP("D-157",LIST_DESCRIPTIONS,2,FALSE)</f>
        <v>Buiten globaal beheer</v>
      </c>
      <c r="E971" s="321"/>
      <c r="F971" s="321"/>
      <c r="G971" s="321"/>
      <c r="H971" s="321"/>
      <c r="I971" s="321"/>
      <c r="J971" s="321"/>
      <c r="K971" s="321"/>
      <c r="L971" s="321"/>
      <c r="M971" s="321"/>
      <c r="N971" s="321"/>
      <c r="O971" s="321"/>
      <c r="P971" s="321"/>
      <c r="Q971" s="322"/>
    </row>
    <row r="972" spans="1:17" ht="13.8" hidden="1" thickBot="1" x14ac:dyDescent="0.3">
      <c r="D972" s="125" t="str">
        <f>VLOOKUP("D-003",LIST_DESCRIPTIONS,2,FALSE)</f>
        <v>Omschrijving</v>
      </c>
      <c r="E972" s="126" t="str">
        <f>VLOOKUP("D-004",LIST_DESCRIPTIONS,2,FALSE)</f>
        <v>Januari</v>
      </c>
      <c r="F972" s="127" t="str">
        <f>VLOOKUP("D-005",LIST_DESCRIPTIONS,2,FALSE)</f>
        <v>Februari</v>
      </c>
      <c r="G972" s="127" t="str">
        <f>VLOOKUP("D-006",LIST_DESCRIPTIONS,2,FALSE)</f>
        <v>Maart</v>
      </c>
      <c r="H972" s="127" t="str">
        <f>VLOOKUP("D-007",LIST_DESCRIPTIONS,2,FALSE)</f>
        <v>April</v>
      </c>
      <c r="I972" s="127" t="str">
        <f>VLOOKUP("D-008",LIST_DESCRIPTIONS,2,FALSE)</f>
        <v>Mei</v>
      </c>
      <c r="J972" s="127" t="str">
        <f>VLOOKUP("D-009",LIST_DESCRIPTIONS,2,FALSE)</f>
        <v>Juni</v>
      </c>
      <c r="K972" s="127" t="str">
        <f>VLOOKUP("D-010",LIST_DESCRIPTIONS,2,FALSE)</f>
        <v>Juli</v>
      </c>
      <c r="L972" s="127" t="str">
        <f>VLOOKUP("D-011",LIST_DESCRIPTIONS,2,FALSE)</f>
        <v>Augustus</v>
      </c>
      <c r="M972" s="127" t="str">
        <f>VLOOKUP("D-012",LIST_DESCRIPTIONS,2,FALSE)</f>
        <v>September</v>
      </c>
      <c r="N972" s="127" t="str">
        <f>VLOOKUP("D-013",LIST_DESCRIPTIONS,2,FALSE)</f>
        <v>Oktober</v>
      </c>
      <c r="O972" s="127" t="str">
        <f>VLOOKUP("D-014",LIST_DESCRIPTIONS,2,FALSE)</f>
        <v>November</v>
      </c>
      <c r="P972" s="128" t="str">
        <f>VLOOKUP("D-015",LIST_DESCRIPTIONS,2,FALSE)</f>
        <v>December</v>
      </c>
      <c r="Q972" s="129" t="str">
        <f>VLOOKUP("D-051",LIST_DESCRIPTIONS,2,FALSE)</f>
        <v>Totaal</v>
      </c>
    </row>
    <row r="973" spans="1:17" ht="14.4" hidden="1" x14ac:dyDescent="0.3">
      <c r="D973" s="130" t="str">
        <f>VLOOKUP("D-020",LIST_DESCRIPTIONS,2,FALSE)</f>
        <v>Uitgaven</v>
      </c>
      <c r="E973" s="229"/>
      <c r="F973" s="230"/>
      <c r="G973" s="230"/>
      <c r="H973" s="230"/>
      <c r="I973" s="230"/>
      <c r="J973" s="230"/>
      <c r="K973" s="230"/>
      <c r="L973" s="230"/>
      <c r="M973" s="230"/>
      <c r="N973" s="230"/>
      <c r="O973" s="230"/>
      <c r="P973" s="231"/>
      <c r="Q973" s="232"/>
    </row>
    <row r="974" spans="1:17" ht="14.4" hidden="1" x14ac:dyDescent="0.3">
      <c r="A974" s="116" t="s">
        <v>438</v>
      </c>
      <c r="B974" s="116" t="str">
        <f>Config!$C$3&amp;"_"&amp;Config!$C$2&amp;"_"&amp;Config!$A$34&amp;"_"&amp;Config!$A$39&amp;"_"&amp;A974</f>
        <v>2023_CS_OM_EXP_D-056</v>
      </c>
      <c r="D974" s="136" t="str">
        <f t="shared" ref="D974:D976" si="74">VLOOKUP(A974,LIST_DESCRIPTIONS,2,FALSE)</f>
        <v>Prestaties</v>
      </c>
      <c r="E974" s="233" t="e">
        <f t="shared" ref="E974:Q985" si="75">VLOOKUP($B974,rng_input,E$5,FALSE)</f>
        <v>#N/A</v>
      </c>
      <c r="F974" s="234" t="e">
        <f t="shared" si="75"/>
        <v>#N/A</v>
      </c>
      <c r="G974" s="234" t="e">
        <f t="shared" si="75"/>
        <v>#N/A</v>
      </c>
      <c r="H974" s="234" t="e">
        <f t="shared" si="75"/>
        <v>#N/A</v>
      </c>
      <c r="I974" s="234" t="e">
        <f t="shared" si="75"/>
        <v>#N/A</v>
      </c>
      <c r="J974" s="234" t="e">
        <f t="shared" si="75"/>
        <v>#N/A</v>
      </c>
      <c r="K974" s="234" t="e">
        <f t="shared" si="75"/>
        <v>#N/A</v>
      </c>
      <c r="L974" s="234" t="e">
        <f t="shared" si="75"/>
        <v>#N/A</v>
      </c>
      <c r="M974" s="234" t="e">
        <f t="shared" si="75"/>
        <v>#N/A</v>
      </c>
      <c r="N974" s="234" t="e">
        <f t="shared" si="75"/>
        <v>#N/A</v>
      </c>
      <c r="O974" s="234" t="e">
        <f t="shared" si="75"/>
        <v>#N/A</v>
      </c>
      <c r="P974" s="235" t="e">
        <f t="shared" si="75"/>
        <v>#N/A</v>
      </c>
      <c r="Q974" s="236" t="e">
        <f t="shared" si="75"/>
        <v>#N/A</v>
      </c>
    </row>
    <row r="975" spans="1:17" ht="14.4" hidden="1" x14ac:dyDescent="0.3">
      <c r="A975" s="116" t="s">
        <v>5996</v>
      </c>
      <c r="B975" s="116" t="str">
        <f>Config!$C$3&amp;"_"&amp;Config!$C$2&amp;"_"&amp;Config!$A$34&amp;"_"&amp;Config!$A$39&amp;"_"&amp;A975</f>
        <v>2023_CS_OM_EXP_D-150</v>
      </c>
      <c r="D975" s="237" t="str">
        <f t="shared" si="74"/>
        <v>FAO - Kapitalisatie</v>
      </c>
      <c r="E975" s="238" t="e">
        <f t="shared" si="75"/>
        <v>#N/A</v>
      </c>
      <c r="F975" s="239" t="e">
        <f t="shared" si="75"/>
        <v>#N/A</v>
      </c>
      <c r="G975" s="239" t="e">
        <f t="shared" si="75"/>
        <v>#N/A</v>
      </c>
      <c r="H975" s="239" t="e">
        <f t="shared" si="75"/>
        <v>#N/A</v>
      </c>
      <c r="I975" s="239" t="e">
        <f t="shared" si="75"/>
        <v>#N/A</v>
      </c>
      <c r="J975" s="239" t="e">
        <f t="shared" si="75"/>
        <v>#N/A</v>
      </c>
      <c r="K975" s="239" t="e">
        <f t="shared" si="75"/>
        <v>#N/A</v>
      </c>
      <c r="L975" s="239" t="e">
        <f t="shared" si="75"/>
        <v>#N/A</v>
      </c>
      <c r="M975" s="239" t="e">
        <f t="shared" si="75"/>
        <v>#N/A</v>
      </c>
      <c r="N975" s="239" t="e">
        <f t="shared" si="75"/>
        <v>#N/A</v>
      </c>
      <c r="O975" s="239" t="e">
        <f t="shared" si="75"/>
        <v>#N/A</v>
      </c>
      <c r="P975" s="240" t="e">
        <f t="shared" si="75"/>
        <v>#N/A</v>
      </c>
      <c r="Q975" s="236" t="e">
        <f t="shared" si="75"/>
        <v>#N/A</v>
      </c>
    </row>
    <row r="976" spans="1:17" ht="14.4" hidden="1" x14ac:dyDescent="0.3">
      <c r="A976" s="116" t="s">
        <v>5997</v>
      </c>
      <c r="B976" s="116" t="str">
        <f>Config!$C$3&amp;"_"&amp;Config!$C$2&amp;"_"&amp;Config!$A$34&amp;"_"&amp;Config!$A$39&amp;"_"&amp;A976</f>
        <v>2023_CS_OM_EXP_D-151</v>
      </c>
      <c r="D976" s="237" t="str">
        <f t="shared" si="74"/>
        <v>FBZ - Asbestfonds</v>
      </c>
      <c r="E976" s="238" t="e">
        <f t="shared" si="75"/>
        <v>#N/A</v>
      </c>
      <c r="F976" s="239" t="e">
        <f>VLOOKUP($B976,rng_input,F$5,FALSE)</f>
        <v>#N/A</v>
      </c>
      <c r="G976" s="239" t="e">
        <f t="shared" si="75"/>
        <v>#N/A</v>
      </c>
      <c r="H976" s="239" t="e">
        <f t="shared" si="75"/>
        <v>#N/A</v>
      </c>
      <c r="I976" s="239" t="e">
        <f t="shared" si="75"/>
        <v>#N/A</v>
      </c>
      <c r="J976" s="239" t="e">
        <f t="shared" si="75"/>
        <v>#N/A</v>
      </c>
      <c r="K976" s="239" t="e">
        <f t="shared" si="75"/>
        <v>#N/A</v>
      </c>
      <c r="L976" s="239" t="e">
        <f t="shared" si="75"/>
        <v>#N/A</v>
      </c>
      <c r="M976" s="239" t="e">
        <f t="shared" si="75"/>
        <v>#N/A</v>
      </c>
      <c r="N976" s="239" t="e">
        <f t="shared" si="75"/>
        <v>#N/A</v>
      </c>
      <c r="O976" s="239" t="e">
        <f t="shared" si="75"/>
        <v>#N/A</v>
      </c>
      <c r="P976" s="240" t="e">
        <f t="shared" si="75"/>
        <v>#N/A</v>
      </c>
      <c r="Q976" s="236" t="e">
        <f t="shared" si="75"/>
        <v>#N/A</v>
      </c>
    </row>
    <row r="977" spans="1:17" ht="14.4" hidden="1" x14ac:dyDescent="0.3">
      <c r="A977" s="116" t="s">
        <v>5998</v>
      </c>
      <c r="B977" s="116" t="str">
        <f>Config!$C$3&amp;"_"&amp;Config!$C$2&amp;"_"&amp;Config!$A$34&amp;"_"&amp;Config!$A$39&amp;"_"&amp;A977</f>
        <v>2023_CS_OM_EXP_D-152</v>
      </c>
      <c r="D977" s="237" t="str">
        <f>VLOOKUP(A977,LIST_DESCRIPTIONS,2,FALSE)</f>
        <v>FBZ - PPO</v>
      </c>
      <c r="E977" s="238" t="e">
        <f t="shared" si="75"/>
        <v>#N/A</v>
      </c>
      <c r="F977" s="239" t="e">
        <f t="shared" si="75"/>
        <v>#N/A</v>
      </c>
      <c r="G977" s="239" t="e">
        <f t="shared" si="75"/>
        <v>#N/A</v>
      </c>
      <c r="H977" s="239" t="e">
        <f t="shared" si="75"/>
        <v>#N/A</v>
      </c>
      <c r="I977" s="239" t="e">
        <f t="shared" si="75"/>
        <v>#N/A</v>
      </c>
      <c r="J977" s="239" t="e">
        <f t="shared" si="75"/>
        <v>#N/A</v>
      </c>
      <c r="K977" s="239" t="e">
        <f t="shared" si="75"/>
        <v>#N/A</v>
      </c>
      <c r="L977" s="239" t="e">
        <f t="shared" si="75"/>
        <v>#N/A</v>
      </c>
      <c r="M977" s="239" t="e">
        <f t="shared" si="75"/>
        <v>#N/A</v>
      </c>
      <c r="N977" s="239" t="e">
        <f t="shared" si="75"/>
        <v>#N/A</v>
      </c>
      <c r="O977" s="239" t="e">
        <f t="shared" si="75"/>
        <v>#N/A</v>
      </c>
      <c r="P977" s="240" t="e">
        <f t="shared" si="75"/>
        <v>#N/A</v>
      </c>
      <c r="Q977" s="236" t="e">
        <f t="shared" si="75"/>
        <v>#N/A</v>
      </c>
    </row>
    <row r="978" spans="1:17" ht="14.4" hidden="1" x14ac:dyDescent="0.3">
      <c r="A978" s="116" t="s">
        <v>5999</v>
      </c>
      <c r="B978" s="116" t="str">
        <f>Config!$C$3&amp;"_"&amp;Config!$C$2&amp;"_"&amp;Config!$A$34&amp;"_"&amp;Config!$A$39&amp;"_"&amp;A978</f>
        <v>2023_CS_OM_EXP_D-153</v>
      </c>
      <c r="D978" s="237" t="str">
        <f t="shared" ref="D978:D989" si="76">VLOOKUP(A978,LIST_DESCRIPTIONS,2,FALSE)</f>
        <v>RVA - Buiten globaal beheer</v>
      </c>
      <c r="E978" s="238" t="e">
        <f t="shared" si="75"/>
        <v>#N/A</v>
      </c>
      <c r="F978" s="239" t="e">
        <f t="shared" si="75"/>
        <v>#N/A</v>
      </c>
      <c r="G978" s="239" t="e">
        <f t="shared" si="75"/>
        <v>#N/A</v>
      </c>
      <c r="H978" s="239" t="e">
        <f t="shared" si="75"/>
        <v>#N/A</v>
      </c>
      <c r="I978" s="239" t="e">
        <f t="shared" si="75"/>
        <v>#N/A</v>
      </c>
      <c r="J978" s="239" t="e">
        <f t="shared" si="75"/>
        <v>#N/A</v>
      </c>
      <c r="K978" s="239" t="e">
        <f t="shared" si="75"/>
        <v>#N/A</v>
      </c>
      <c r="L978" s="239" t="e">
        <f t="shared" si="75"/>
        <v>#N/A</v>
      </c>
      <c r="M978" s="239" t="e">
        <f t="shared" si="75"/>
        <v>#N/A</v>
      </c>
      <c r="N978" s="239" t="e">
        <f t="shared" si="75"/>
        <v>#N/A</v>
      </c>
      <c r="O978" s="239" t="e">
        <f t="shared" si="75"/>
        <v>#N/A</v>
      </c>
      <c r="P978" s="240" t="e">
        <f t="shared" si="75"/>
        <v>#N/A</v>
      </c>
      <c r="Q978" s="236" t="e">
        <f t="shared" si="75"/>
        <v>#N/A</v>
      </c>
    </row>
    <row r="979" spans="1:17" ht="14.4" hidden="1" x14ac:dyDescent="0.3">
      <c r="A979" s="116" t="s">
        <v>6000</v>
      </c>
      <c r="B979" s="116" t="str">
        <f>Config!$C$3&amp;"_"&amp;Config!$C$2&amp;"_"&amp;Config!$A$34&amp;"_"&amp;Config!$A$39&amp;"_"&amp;A979</f>
        <v>2023_CS_OM_EXP_D-154</v>
      </c>
      <c r="D979" s="237" t="str">
        <f t="shared" si="76"/>
        <v>Fonds Medische Ongevallen</v>
      </c>
      <c r="E979" s="238" t="e">
        <f t="shared" si="75"/>
        <v>#N/A</v>
      </c>
      <c r="F979" s="239" t="e">
        <f t="shared" si="75"/>
        <v>#N/A</v>
      </c>
      <c r="G979" s="239" t="e">
        <f t="shared" si="75"/>
        <v>#N/A</v>
      </c>
      <c r="H979" s="239" t="e">
        <f t="shared" si="75"/>
        <v>#N/A</v>
      </c>
      <c r="I979" s="239" t="e">
        <f t="shared" si="75"/>
        <v>#N/A</v>
      </c>
      <c r="J979" s="239" t="e">
        <f t="shared" si="75"/>
        <v>#N/A</v>
      </c>
      <c r="K979" s="239" t="e">
        <f t="shared" si="75"/>
        <v>#N/A</v>
      </c>
      <c r="L979" s="239" t="e">
        <f t="shared" si="75"/>
        <v>#N/A</v>
      </c>
      <c r="M979" s="239" t="e">
        <f t="shared" si="75"/>
        <v>#N/A</v>
      </c>
      <c r="N979" s="239" t="e">
        <f t="shared" si="75"/>
        <v>#N/A</v>
      </c>
      <c r="O979" s="239" t="e">
        <f t="shared" si="75"/>
        <v>#N/A</v>
      </c>
      <c r="P979" s="240" t="e">
        <f t="shared" si="75"/>
        <v>#N/A</v>
      </c>
      <c r="Q979" s="236" t="e">
        <f t="shared" si="75"/>
        <v>#N/A</v>
      </c>
    </row>
    <row r="980" spans="1:17" ht="14.4" hidden="1" x14ac:dyDescent="0.3">
      <c r="A980" s="116" t="s">
        <v>6001</v>
      </c>
      <c r="B980" s="116" t="str">
        <f>Config!$C$3&amp;"_"&amp;Config!$C$2&amp;"_"&amp;Config!$A$34&amp;"_"&amp;Config!$A$39&amp;"_"&amp;A980</f>
        <v>2023_CS_OM_EXP_D-155</v>
      </c>
      <c r="D980" s="237" t="str">
        <f t="shared" si="76"/>
        <v>FSO - Profit</v>
      </c>
      <c r="E980" s="238" t="e">
        <f t="shared" si="75"/>
        <v>#N/A</v>
      </c>
      <c r="F980" s="239" t="e">
        <f t="shared" si="75"/>
        <v>#N/A</v>
      </c>
      <c r="G980" s="239" t="e">
        <f t="shared" si="75"/>
        <v>#N/A</v>
      </c>
      <c r="H980" s="239" t="e">
        <f t="shared" si="75"/>
        <v>#N/A</v>
      </c>
      <c r="I980" s="239" t="e">
        <f t="shared" si="75"/>
        <v>#N/A</v>
      </c>
      <c r="J980" s="239" t="e">
        <f t="shared" si="75"/>
        <v>#N/A</v>
      </c>
      <c r="K980" s="239" t="e">
        <f t="shared" si="75"/>
        <v>#N/A</v>
      </c>
      <c r="L980" s="239" t="e">
        <f t="shared" si="75"/>
        <v>#N/A</v>
      </c>
      <c r="M980" s="239" t="e">
        <f t="shared" si="75"/>
        <v>#N/A</v>
      </c>
      <c r="N980" s="239" t="e">
        <f t="shared" si="75"/>
        <v>#N/A</v>
      </c>
      <c r="O980" s="239" t="e">
        <f t="shared" si="75"/>
        <v>#N/A</v>
      </c>
      <c r="P980" s="240" t="e">
        <f t="shared" si="75"/>
        <v>#N/A</v>
      </c>
      <c r="Q980" s="236" t="e">
        <f t="shared" si="75"/>
        <v>#N/A</v>
      </c>
    </row>
    <row r="981" spans="1:17" ht="14.4" hidden="1" x14ac:dyDescent="0.3">
      <c r="A981" s="116" t="s">
        <v>6002</v>
      </c>
      <c r="B981" s="116" t="str">
        <f>Config!$C$3&amp;"_"&amp;Config!$C$2&amp;"_"&amp;Config!$A$34&amp;"_"&amp;Config!$A$39&amp;"_"&amp;A981</f>
        <v>2023_CS_OM_EXP_D-156</v>
      </c>
      <c r="D981" s="237" t="str">
        <f t="shared" si="76"/>
        <v>FSO - Non-profit</v>
      </c>
      <c r="E981" s="238" t="e">
        <f t="shared" si="75"/>
        <v>#N/A</v>
      </c>
      <c r="F981" s="239" t="e">
        <f t="shared" si="75"/>
        <v>#N/A</v>
      </c>
      <c r="G981" s="239" t="e">
        <f t="shared" si="75"/>
        <v>#N/A</v>
      </c>
      <c r="H981" s="239" t="e">
        <f t="shared" si="75"/>
        <v>#N/A</v>
      </c>
      <c r="I981" s="239" t="e">
        <f t="shared" si="75"/>
        <v>#N/A</v>
      </c>
      <c r="J981" s="239" t="e">
        <f t="shared" si="75"/>
        <v>#N/A</v>
      </c>
      <c r="K981" s="239" t="e">
        <f t="shared" si="75"/>
        <v>#N/A</v>
      </c>
      <c r="L981" s="239" t="e">
        <f t="shared" si="75"/>
        <v>#N/A</v>
      </c>
      <c r="M981" s="239" t="e">
        <f t="shared" si="75"/>
        <v>#N/A</v>
      </c>
      <c r="N981" s="239" t="e">
        <f t="shared" si="75"/>
        <v>#N/A</v>
      </c>
      <c r="O981" s="239" t="e">
        <f t="shared" si="75"/>
        <v>#N/A</v>
      </c>
      <c r="P981" s="240" t="e">
        <f t="shared" si="75"/>
        <v>#N/A</v>
      </c>
      <c r="Q981" s="236" t="e">
        <f t="shared" si="75"/>
        <v>#N/A</v>
      </c>
    </row>
    <row r="982" spans="1:17" ht="14.4" hidden="1" x14ac:dyDescent="0.3">
      <c r="A982" s="116" t="s">
        <v>448</v>
      </c>
      <c r="B982" s="116" t="str">
        <f>Config!$C$3&amp;"_"&amp;Config!$C$2&amp;"_"&amp;Config!$A$34&amp;"_"&amp;Config!$A$39&amp;"_"&amp;A982</f>
        <v>2023_CS_OM_EXP_D-066</v>
      </c>
      <c r="D982" s="241" t="str">
        <f t="shared" si="76"/>
        <v>Betalingskosten</v>
      </c>
      <c r="E982" s="238" t="e">
        <f t="shared" si="75"/>
        <v>#N/A</v>
      </c>
      <c r="F982" s="239" t="e">
        <f t="shared" si="75"/>
        <v>#N/A</v>
      </c>
      <c r="G982" s="239" t="e">
        <f t="shared" si="75"/>
        <v>#N/A</v>
      </c>
      <c r="H982" s="239" t="e">
        <f t="shared" si="75"/>
        <v>#N/A</v>
      </c>
      <c r="I982" s="239" t="e">
        <f t="shared" si="75"/>
        <v>#N/A</v>
      </c>
      <c r="J982" s="239" t="e">
        <f t="shared" si="75"/>
        <v>#N/A</v>
      </c>
      <c r="K982" s="239" t="e">
        <f t="shared" si="75"/>
        <v>#N/A</v>
      </c>
      <c r="L982" s="239" t="e">
        <f t="shared" si="75"/>
        <v>#N/A</v>
      </c>
      <c r="M982" s="239" t="e">
        <f t="shared" si="75"/>
        <v>#N/A</v>
      </c>
      <c r="N982" s="239" t="e">
        <f t="shared" si="75"/>
        <v>#N/A</v>
      </c>
      <c r="O982" s="239" t="e">
        <f t="shared" si="75"/>
        <v>#N/A</v>
      </c>
      <c r="P982" s="240" t="e">
        <f t="shared" si="75"/>
        <v>#N/A</v>
      </c>
      <c r="Q982" s="236" t="e">
        <f t="shared" si="75"/>
        <v>#N/A</v>
      </c>
    </row>
    <row r="983" spans="1:17" ht="14.4" hidden="1" x14ac:dyDescent="0.3">
      <c r="A983" s="116" t="s">
        <v>449</v>
      </c>
      <c r="B983" s="116" t="str">
        <f>Config!$C$3&amp;"_"&amp;Config!$C$2&amp;"_"&amp;Config!$A$34&amp;"_"&amp;Config!$A$39&amp;"_"&amp;A983</f>
        <v>2023_CS_OM_EXP_D-067</v>
      </c>
      <c r="D983" s="241" t="str">
        <f t="shared" si="76"/>
        <v>Beheerskosten</v>
      </c>
      <c r="E983" s="238" t="e">
        <f t="shared" si="75"/>
        <v>#N/A</v>
      </c>
      <c r="F983" s="239" t="e">
        <f t="shared" si="75"/>
        <v>#N/A</v>
      </c>
      <c r="G983" s="239" t="e">
        <f t="shared" si="75"/>
        <v>#N/A</v>
      </c>
      <c r="H983" s="239" t="e">
        <f t="shared" si="75"/>
        <v>#N/A</v>
      </c>
      <c r="I983" s="239" t="e">
        <f t="shared" si="75"/>
        <v>#N/A</v>
      </c>
      <c r="J983" s="239" t="e">
        <f t="shared" si="75"/>
        <v>#N/A</v>
      </c>
      <c r="K983" s="239" t="e">
        <f t="shared" si="75"/>
        <v>#N/A</v>
      </c>
      <c r="L983" s="239" t="e">
        <f t="shared" si="75"/>
        <v>#N/A</v>
      </c>
      <c r="M983" s="239" t="e">
        <f t="shared" si="75"/>
        <v>#N/A</v>
      </c>
      <c r="N983" s="239" t="e">
        <f t="shared" si="75"/>
        <v>#N/A</v>
      </c>
      <c r="O983" s="239" t="e">
        <f t="shared" si="75"/>
        <v>#N/A</v>
      </c>
      <c r="P983" s="240" t="e">
        <f t="shared" si="75"/>
        <v>#N/A</v>
      </c>
      <c r="Q983" s="236" t="e">
        <f t="shared" si="75"/>
        <v>#N/A</v>
      </c>
    </row>
    <row r="984" spans="1:17" ht="14.4" hidden="1" x14ac:dyDescent="0.3">
      <c r="A984" s="116" t="s">
        <v>450</v>
      </c>
      <c r="B984" s="116" t="str">
        <f>Config!$C$3&amp;"_"&amp;Config!$C$2&amp;"_"&amp;Config!$A$34&amp;"_"&amp;Config!$A$39&amp;"_"&amp;A984</f>
        <v>2023_CS_OM_EXP_D-068</v>
      </c>
      <c r="D984" s="241" t="str">
        <f t="shared" si="76"/>
        <v>Externe overdrachten</v>
      </c>
      <c r="E984" s="238" t="e">
        <f t="shared" si="75"/>
        <v>#N/A</v>
      </c>
      <c r="F984" s="239" t="e">
        <f t="shared" si="75"/>
        <v>#N/A</v>
      </c>
      <c r="G984" s="239" t="e">
        <f t="shared" si="75"/>
        <v>#N/A</v>
      </c>
      <c r="H984" s="239" t="e">
        <f t="shared" si="75"/>
        <v>#N/A</v>
      </c>
      <c r="I984" s="239" t="e">
        <f t="shared" si="75"/>
        <v>#N/A</v>
      </c>
      <c r="J984" s="239" t="e">
        <f t="shared" si="75"/>
        <v>#N/A</v>
      </c>
      <c r="K984" s="239" t="e">
        <f t="shared" si="75"/>
        <v>#N/A</v>
      </c>
      <c r="L984" s="239" t="e">
        <f t="shared" si="75"/>
        <v>#N/A</v>
      </c>
      <c r="M984" s="239" t="e">
        <f t="shared" si="75"/>
        <v>#N/A</v>
      </c>
      <c r="N984" s="239" t="e">
        <f t="shared" si="75"/>
        <v>#N/A</v>
      </c>
      <c r="O984" s="239" t="e">
        <f t="shared" si="75"/>
        <v>#N/A</v>
      </c>
      <c r="P984" s="240" t="e">
        <f t="shared" si="75"/>
        <v>#N/A</v>
      </c>
      <c r="Q984" s="236" t="e">
        <f t="shared" si="75"/>
        <v>#N/A</v>
      </c>
    </row>
    <row r="985" spans="1:17" ht="14.4" hidden="1" x14ac:dyDescent="0.3">
      <c r="A985" s="116" t="s">
        <v>406</v>
      </c>
      <c r="B985" s="116" t="str">
        <f>Config!$C$3&amp;"_"&amp;Config!$C$2&amp;"_"&amp;Config!$A$34&amp;"_"&amp;Config!$A$39&amp;"_"&amp;A985</f>
        <v>2023_CS_OM_EXP_D-024</v>
      </c>
      <c r="D985" s="242" t="str">
        <f t="shared" si="76"/>
        <v>Interestlasten</v>
      </c>
      <c r="E985" s="238" t="e">
        <f t="shared" si="75"/>
        <v>#N/A</v>
      </c>
      <c r="F985" s="239" t="e">
        <f t="shared" si="75"/>
        <v>#N/A</v>
      </c>
      <c r="G985" s="239" t="e">
        <f t="shared" si="75"/>
        <v>#N/A</v>
      </c>
      <c r="H985" s="239" t="e">
        <f t="shared" si="75"/>
        <v>#N/A</v>
      </c>
      <c r="I985" s="239" t="e">
        <f t="shared" si="75"/>
        <v>#N/A</v>
      </c>
      <c r="J985" s="239" t="e">
        <f t="shared" si="75"/>
        <v>#N/A</v>
      </c>
      <c r="K985" s="239" t="e">
        <f t="shared" si="75"/>
        <v>#N/A</v>
      </c>
      <c r="L985" s="239" t="e">
        <f t="shared" si="75"/>
        <v>#N/A</v>
      </c>
      <c r="M985" s="239" t="e">
        <f t="shared" si="75"/>
        <v>#N/A</v>
      </c>
      <c r="N985" s="239" t="e">
        <f t="shared" si="75"/>
        <v>#N/A</v>
      </c>
      <c r="O985" s="239" t="e">
        <f t="shared" si="75"/>
        <v>#N/A</v>
      </c>
      <c r="P985" s="240" t="e">
        <f t="shared" si="75"/>
        <v>#N/A</v>
      </c>
      <c r="Q985" s="236" t="e">
        <f t="shared" si="75"/>
        <v>#N/A</v>
      </c>
    </row>
    <row r="986" spans="1:17" ht="14.4" hidden="1" x14ac:dyDescent="0.3">
      <c r="A986" s="116" t="s">
        <v>403</v>
      </c>
      <c r="B986" s="116" t="str">
        <f>Config!$C$3&amp;"_"&amp;Config!$C$2&amp;"_"&amp;Config!$A$34&amp;"_"&amp;Config!$A$39&amp;"_"&amp;A986</f>
        <v>2023_CS_OM_EXP_D-021</v>
      </c>
      <c r="D986" s="241" t="str">
        <f t="shared" si="76"/>
        <v>Diversen</v>
      </c>
      <c r="E986" s="238" t="e">
        <f t="shared" ref="E986:Q989" si="77">VLOOKUP($B986,rng_input,E$5,FALSE)</f>
        <v>#N/A</v>
      </c>
      <c r="F986" s="239" t="e">
        <f t="shared" si="77"/>
        <v>#N/A</v>
      </c>
      <c r="G986" s="239" t="e">
        <f t="shared" si="77"/>
        <v>#N/A</v>
      </c>
      <c r="H986" s="239" t="e">
        <f t="shared" si="77"/>
        <v>#N/A</v>
      </c>
      <c r="I986" s="239" t="e">
        <f t="shared" si="77"/>
        <v>#N/A</v>
      </c>
      <c r="J986" s="239" t="e">
        <f t="shared" si="77"/>
        <v>#N/A</v>
      </c>
      <c r="K986" s="239" t="e">
        <f t="shared" si="77"/>
        <v>#N/A</v>
      </c>
      <c r="L986" s="239" t="e">
        <f t="shared" si="77"/>
        <v>#N/A</v>
      </c>
      <c r="M986" s="239" t="e">
        <f t="shared" si="77"/>
        <v>#N/A</v>
      </c>
      <c r="N986" s="239" t="e">
        <f t="shared" si="77"/>
        <v>#N/A</v>
      </c>
      <c r="O986" s="239" t="e">
        <f t="shared" si="77"/>
        <v>#N/A</v>
      </c>
      <c r="P986" s="240" t="e">
        <f t="shared" si="77"/>
        <v>#N/A</v>
      </c>
      <c r="Q986" s="236" t="e">
        <f t="shared" si="77"/>
        <v>#N/A</v>
      </c>
    </row>
    <row r="987" spans="1:17" ht="14.4" hidden="1" x14ac:dyDescent="0.3">
      <c r="A987" s="116" t="s">
        <v>453</v>
      </c>
      <c r="B987" s="116" t="str">
        <f>Config!$C$3&amp;"_"&amp;Config!$C$2&amp;"_"&amp;Config!$A$34&amp;"_"&amp;Config!$A$39&amp;"_"&amp;A987</f>
        <v>2023_CS_OM_EXP_D-071</v>
      </c>
      <c r="D987" s="243" t="str">
        <f t="shared" si="76"/>
        <v>Eigen uitgaven</v>
      </c>
      <c r="E987" s="244" t="e">
        <f t="shared" si="77"/>
        <v>#N/A</v>
      </c>
      <c r="F987" s="245" t="e">
        <f t="shared" si="77"/>
        <v>#N/A</v>
      </c>
      <c r="G987" s="245" t="e">
        <f t="shared" si="77"/>
        <v>#N/A</v>
      </c>
      <c r="H987" s="245" t="e">
        <f t="shared" si="77"/>
        <v>#N/A</v>
      </c>
      <c r="I987" s="245" t="e">
        <f t="shared" si="77"/>
        <v>#N/A</v>
      </c>
      <c r="J987" s="245" t="e">
        <f t="shared" si="77"/>
        <v>#N/A</v>
      </c>
      <c r="K987" s="245" t="e">
        <f t="shared" si="77"/>
        <v>#N/A</v>
      </c>
      <c r="L987" s="245" t="e">
        <f t="shared" si="77"/>
        <v>#N/A</v>
      </c>
      <c r="M987" s="245" t="e">
        <f t="shared" si="77"/>
        <v>#N/A</v>
      </c>
      <c r="N987" s="245" t="e">
        <f t="shared" si="77"/>
        <v>#N/A</v>
      </c>
      <c r="O987" s="245" t="e">
        <f t="shared" si="77"/>
        <v>#N/A</v>
      </c>
      <c r="P987" s="246" t="e">
        <f t="shared" si="77"/>
        <v>#N/A</v>
      </c>
      <c r="Q987" s="247" t="e">
        <f t="shared" si="77"/>
        <v>#N/A</v>
      </c>
    </row>
    <row r="988" spans="1:17" ht="14.4" hidden="1" x14ac:dyDescent="0.3">
      <c r="A988" s="116" t="s">
        <v>456</v>
      </c>
      <c r="B988" s="116" t="str">
        <f>Config!$C$3&amp;"_"&amp;Config!$C$2&amp;"_"&amp;Config!$A$34&amp;"_"&amp;Config!$A$39&amp;"_"&amp;A988</f>
        <v>2023_CS_OM_EXP_D-074</v>
      </c>
      <c r="D988" s="243" t="str">
        <f t="shared" si="76"/>
        <v>Interne overdrachten</v>
      </c>
      <c r="E988" s="244" t="e">
        <f t="shared" si="77"/>
        <v>#N/A</v>
      </c>
      <c r="F988" s="245" t="e">
        <f t="shared" si="77"/>
        <v>#N/A</v>
      </c>
      <c r="G988" s="245" t="e">
        <f t="shared" si="77"/>
        <v>#N/A</v>
      </c>
      <c r="H988" s="245" t="e">
        <f t="shared" si="77"/>
        <v>#N/A</v>
      </c>
      <c r="I988" s="245" t="e">
        <f t="shared" si="77"/>
        <v>#N/A</v>
      </c>
      <c r="J988" s="245" t="e">
        <f t="shared" si="77"/>
        <v>#N/A</v>
      </c>
      <c r="K988" s="245" t="e">
        <f t="shared" si="77"/>
        <v>#N/A</v>
      </c>
      <c r="L988" s="245" t="e">
        <f t="shared" si="77"/>
        <v>#N/A</v>
      </c>
      <c r="M988" s="245" t="e">
        <f t="shared" si="77"/>
        <v>#N/A</v>
      </c>
      <c r="N988" s="245" t="e">
        <f t="shared" si="77"/>
        <v>#N/A</v>
      </c>
      <c r="O988" s="245" t="e">
        <f t="shared" si="77"/>
        <v>#N/A</v>
      </c>
      <c r="P988" s="246" t="e">
        <f t="shared" si="77"/>
        <v>#N/A</v>
      </c>
      <c r="Q988" s="247" t="e">
        <f t="shared" si="77"/>
        <v>#N/A</v>
      </c>
    </row>
    <row r="989" spans="1:17" ht="15" hidden="1" thickBot="1" x14ac:dyDescent="0.35">
      <c r="A989" s="116" t="s">
        <v>418</v>
      </c>
      <c r="B989" s="116" t="str">
        <f>Config!$C$3&amp;"_"&amp;Config!$C$2&amp;"_"&amp;Config!$A$34&amp;"_"&amp;Config!$A$39&amp;"_"&amp;A989</f>
        <v>2023_CS_OM_EXP_D-036</v>
      </c>
      <c r="D989" s="250" t="str">
        <f t="shared" si="76"/>
        <v>Algemeen totaal van de uitgaven</v>
      </c>
      <c r="E989" s="251" t="e">
        <f t="shared" si="77"/>
        <v>#N/A</v>
      </c>
      <c r="F989" s="252" t="e">
        <f t="shared" si="77"/>
        <v>#N/A</v>
      </c>
      <c r="G989" s="252" t="e">
        <f t="shared" si="77"/>
        <v>#N/A</v>
      </c>
      <c r="H989" s="252" t="e">
        <f t="shared" si="77"/>
        <v>#N/A</v>
      </c>
      <c r="I989" s="252" t="e">
        <f t="shared" si="77"/>
        <v>#N/A</v>
      </c>
      <c r="J989" s="252" t="e">
        <f t="shared" si="77"/>
        <v>#N/A</v>
      </c>
      <c r="K989" s="252" t="e">
        <f t="shared" si="77"/>
        <v>#N/A</v>
      </c>
      <c r="L989" s="252" t="e">
        <f t="shared" si="77"/>
        <v>#N/A</v>
      </c>
      <c r="M989" s="252" t="e">
        <f t="shared" si="77"/>
        <v>#N/A</v>
      </c>
      <c r="N989" s="252" t="e">
        <f t="shared" si="77"/>
        <v>#N/A</v>
      </c>
      <c r="O989" s="252" t="e">
        <f t="shared" si="77"/>
        <v>#N/A</v>
      </c>
      <c r="P989" s="253" t="e">
        <f t="shared" si="77"/>
        <v>#N/A</v>
      </c>
      <c r="Q989" s="254" t="e">
        <f t="shared" si="77"/>
        <v>#N/A</v>
      </c>
    </row>
    <row r="990" spans="1:17" ht="14.4" hidden="1" x14ac:dyDescent="0.3">
      <c r="D990" s="255" t="str">
        <f>VLOOKUP("D-037",LIST_DESCRIPTIONS,2,FALSE)</f>
        <v>Ontvangsten</v>
      </c>
      <c r="E990" s="256"/>
      <c r="F990" s="257"/>
      <c r="G990" s="257"/>
      <c r="H990" s="257"/>
      <c r="I990" s="257"/>
      <c r="J990" s="257"/>
      <c r="K990" s="257"/>
      <c r="L990" s="257"/>
      <c r="M990" s="257"/>
      <c r="N990" s="257"/>
      <c r="O990" s="257"/>
      <c r="P990" s="258"/>
      <c r="Q990" s="259"/>
    </row>
    <row r="991" spans="1:17" ht="14.4" hidden="1" x14ac:dyDescent="0.3">
      <c r="A991" s="116" t="s">
        <v>457</v>
      </c>
      <c r="B991" s="116" t="str">
        <f>Config!$C$3&amp;"_"&amp;Config!$C$2&amp;"_"&amp;Config!$A$34&amp;"_"&amp;Config!$A$40&amp;"_"&amp;A991</f>
        <v>2023_CS_OM_REV_D-075</v>
      </c>
      <c r="D991" s="241" t="str">
        <f t="shared" ref="D991:D1001" si="78">VLOOKUP(A991,LIST_DESCRIPTIONS,2,FALSE)</f>
        <v>Bijdragen</v>
      </c>
      <c r="E991" s="233" t="e">
        <f t="shared" ref="E991:Q999" si="79">VLOOKUP($B991,rng_input,E$5,FALSE)</f>
        <v>#N/A</v>
      </c>
      <c r="F991" s="234" t="e">
        <f t="shared" si="79"/>
        <v>#N/A</v>
      </c>
      <c r="G991" s="234" t="e">
        <f t="shared" si="79"/>
        <v>#N/A</v>
      </c>
      <c r="H991" s="234" t="e">
        <f t="shared" si="79"/>
        <v>#N/A</v>
      </c>
      <c r="I991" s="234" t="e">
        <f t="shared" si="79"/>
        <v>#N/A</v>
      </c>
      <c r="J991" s="234" t="e">
        <f t="shared" si="79"/>
        <v>#N/A</v>
      </c>
      <c r="K991" s="234" t="e">
        <f t="shared" si="79"/>
        <v>#N/A</v>
      </c>
      <c r="L991" s="234" t="e">
        <f t="shared" si="79"/>
        <v>#N/A</v>
      </c>
      <c r="M991" s="234" t="e">
        <f t="shared" si="79"/>
        <v>#N/A</v>
      </c>
      <c r="N991" s="234" t="e">
        <f t="shared" si="79"/>
        <v>#N/A</v>
      </c>
      <c r="O991" s="234" t="e">
        <f t="shared" si="79"/>
        <v>#N/A</v>
      </c>
      <c r="P991" s="235" t="e">
        <f t="shared" si="79"/>
        <v>#N/A</v>
      </c>
      <c r="Q991" s="236" t="e">
        <f t="shared" si="79"/>
        <v>#N/A</v>
      </c>
    </row>
    <row r="992" spans="1:17" ht="14.4" hidden="1" x14ac:dyDescent="0.3">
      <c r="A992" s="116" t="s">
        <v>510</v>
      </c>
      <c r="B992" s="116" t="str">
        <f>Config!$C$3&amp;"_"&amp;Config!$C$2&amp;"_"&amp;Config!$A$34&amp;"_"&amp;Config!$A$40&amp;"_"&amp;A992</f>
        <v>2023_CS_OM_REV_D-120</v>
      </c>
      <c r="D992" s="241" t="str">
        <f t="shared" si="78"/>
        <v xml:space="preserve">Toelagen van de overheden  </v>
      </c>
      <c r="E992" s="260" t="e">
        <f t="shared" si="79"/>
        <v>#N/A</v>
      </c>
      <c r="F992" s="261" t="e">
        <f t="shared" si="79"/>
        <v>#N/A</v>
      </c>
      <c r="G992" s="261" t="e">
        <f t="shared" si="79"/>
        <v>#N/A</v>
      </c>
      <c r="H992" s="261" t="e">
        <f t="shared" si="79"/>
        <v>#N/A</v>
      </c>
      <c r="I992" s="261" t="e">
        <f t="shared" si="79"/>
        <v>#N/A</v>
      </c>
      <c r="J992" s="261" t="e">
        <f t="shared" si="79"/>
        <v>#N/A</v>
      </c>
      <c r="K992" s="261" t="e">
        <f t="shared" si="79"/>
        <v>#N/A</v>
      </c>
      <c r="L992" s="261" t="e">
        <f t="shared" si="79"/>
        <v>#N/A</v>
      </c>
      <c r="M992" s="261" t="e">
        <f t="shared" si="79"/>
        <v>#N/A</v>
      </c>
      <c r="N992" s="261" t="e">
        <f t="shared" si="79"/>
        <v>#N/A</v>
      </c>
      <c r="O992" s="261" t="e">
        <f t="shared" si="79"/>
        <v>#N/A</v>
      </c>
      <c r="P992" s="262" t="e">
        <f t="shared" si="79"/>
        <v>#N/A</v>
      </c>
      <c r="Q992" s="236" t="e">
        <f t="shared" si="79"/>
        <v>#N/A</v>
      </c>
    </row>
    <row r="993" spans="1:17" ht="14.4" hidden="1" x14ac:dyDescent="0.3">
      <c r="A993" s="116" t="s">
        <v>459</v>
      </c>
      <c r="B993" s="116" t="str">
        <f>Config!$C$3&amp;"_"&amp;Config!$C$2&amp;"_"&amp;Config!$A$34&amp;"_"&amp;Config!$A$40&amp;"_"&amp;A993</f>
        <v>2023_CS_OM_REV_D-077</v>
      </c>
      <c r="D993" s="241" t="str">
        <f t="shared" si="78"/>
        <v>Alternatieve financiering</v>
      </c>
      <c r="E993" s="260" t="e">
        <f t="shared" si="79"/>
        <v>#N/A</v>
      </c>
      <c r="F993" s="261" t="e">
        <f t="shared" si="79"/>
        <v>#N/A</v>
      </c>
      <c r="G993" s="261" t="e">
        <f t="shared" si="79"/>
        <v>#N/A</v>
      </c>
      <c r="H993" s="261" t="e">
        <f t="shared" si="79"/>
        <v>#N/A</v>
      </c>
      <c r="I993" s="261" t="e">
        <f t="shared" si="79"/>
        <v>#N/A</v>
      </c>
      <c r="J993" s="261" t="e">
        <f t="shared" si="79"/>
        <v>#N/A</v>
      </c>
      <c r="K993" s="261" t="e">
        <f t="shared" si="79"/>
        <v>#N/A</v>
      </c>
      <c r="L993" s="261" t="e">
        <f t="shared" si="79"/>
        <v>#N/A</v>
      </c>
      <c r="M993" s="261" t="e">
        <f t="shared" si="79"/>
        <v>#N/A</v>
      </c>
      <c r="N993" s="261" t="e">
        <f t="shared" si="79"/>
        <v>#N/A</v>
      </c>
      <c r="O993" s="261" t="e">
        <f t="shared" si="79"/>
        <v>#N/A</v>
      </c>
      <c r="P993" s="262" t="e">
        <f t="shared" si="79"/>
        <v>#N/A</v>
      </c>
      <c r="Q993" s="236" t="e">
        <f t="shared" si="79"/>
        <v>#N/A</v>
      </c>
    </row>
    <row r="994" spans="1:17" ht="14.4" hidden="1" x14ac:dyDescent="0.3">
      <c r="A994" s="116" t="s">
        <v>460</v>
      </c>
      <c r="B994" s="116" t="str">
        <f>Config!$C$3&amp;"_"&amp;Config!$C$2&amp;"_"&amp;Config!$A$34&amp;"_"&amp;Config!$A$40&amp;"_"&amp;A994</f>
        <v>2023_CS_OM_REV_D-078</v>
      </c>
      <c r="D994" s="241" t="str">
        <f t="shared" si="78"/>
        <v>Toegewezen ontvangsten</v>
      </c>
      <c r="E994" s="260" t="e">
        <f t="shared" si="79"/>
        <v>#N/A</v>
      </c>
      <c r="F994" s="261" t="e">
        <f t="shared" si="79"/>
        <v>#N/A</v>
      </c>
      <c r="G994" s="261" t="e">
        <f t="shared" si="79"/>
        <v>#N/A</v>
      </c>
      <c r="H994" s="261" t="e">
        <f t="shared" si="79"/>
        <v>#N/A</v>
      </c>
      <c r="I994" s="261" t="e">
        <f t="shared" si="79"/>
        <v>#N/A</v>
      </c>
      <c r="J994" s="261" t="e">
        <f t="shared" si="79"/>
        <v>#N/A</v>
      </c>
      <c r="K994" s="261" t="e">
        <f t="shared" si="79"/>
        <v>#N/A</v>
      </c>
      <c r="L994" s="261" t="e">
        <f t="shared" si="79"/>
        <v>#N/A</v>
      </c>
      <c r="M994" s="261" t="e">
        <f t="shared" si="79"/>
        <v>#N/A</v>
      </c>
      <c r="N994" s="261" t="e">
        <f t="shared" si="79"/>
        <v>#N/A</v>
      </c>
      <c r="O994" s="261" t="e">
        <f t="shared" si="79"/>
        <v>#N/A</v>
      </c>
      <c r="P994" s="262" t="e">
        <f t="shared" si="79"/>
        <v>#N/A</v>
      </c>
      <c r="Q994" s="236" t="e">
        <f t="shared" si="79"/>
        <v>#N/A</v>
      </c>
    </row>
    <row r="995" spans="1:17" ht="14.4" hidden="1" x14ac:dyDescent="0.3">
      <c r="A995" s="116" t="s">
        <v>450</v>
      </c>
      <c r="B995" s="116" t="str">
        <f>Config!$C$3&amp;"_"&amp;Config!$C$2&amp;"_"&amp;Config!$A$34&amp;"_"&amp;Config!$A$40&amp;"_"&amp;A995</f>
        <v>2023_CS_OM_REV_D-068</v>
      </c>
      <c r="D995" s="241" t="str">
        <f t="shared" si="78"/>
        <v>Externe overdrachten</v>
      </c>
      <c r="E995" s="260" t="e">
        <f t="shared" si="79"/>
        <v>#N/A</v>
      </c>
      <c r="F995" s="261" t="e">
        <f t="shared" si="79"/>
        <v>#N/A</v>
      </c>
      <c r="G995" s="261" t="e">
        <f t="shared" si="79"/>
        <v>#N/A</v>
      </c>
      <c r="H995" s="261" t="e">
        <f t="shared" si="79"/>
        <v>#N/A</v>
      </c>
      <c r="I995" s="261" t="e">
        <f t="shared" si="79"/>
        <v>#N/A</v>
      </c>
      <c r="J995" s="261" t="e">
        <f t="shared" si="79"/>
        <v>#N/A</v>
      </c>
      <c r="K995" s="261" t="e">
        <f t="shared" si="79"/>
        <v>#N/A</v>
      </c>
      <c r="L995" s="261" t="e">
        <f t="shared" si="79"/>
        <v>#N/A</v>
      </c>
      <c r="M995" s="261" t="e">
        <f t="shared" si="79"/>
        <v>#N/A</v>
      </c>
      <c r="N995" s="261" t="e">
        <f t="shared" si="79"/>
        <v>#N/A</v>
      </c>
      <c r="O995" s="261" t="e">
        <f t="shared" si="79"/>
        <v>#N/A</v>
      </c>
      <c r="P995" s="262" t="e">
        <f t="shared" si="79"/>
        <v>#N/A</v>
      </c>
      <c r="Q995" s="236" t="e">
        <f t="shared" si="79"/>
        <v>#N/A</v>
      </c>
    </row>
    <row r="996" spans="1:17" ht="14.4" hidden="1" x14ac:dyDescent="0.3">
      <c r="A996" s="116" t="s">
        <v>462</v>
      </c>
      <c r="B996" s="116" t="str">
        <f>Config!$C$3&amp;"_"&amp;Config!$C$2&amp;"_"&amp;Config!$A$34&amp;"_"&amp;Config!$A$40&amp;"_"&amp;A996</f>
        <v>2023_CS_OM_REV_D-080</v>
      </c>
      <c r="D996" s="241" t="str">
        <f t="shared" si="78"/>
        <v>Opbrengsten beleggingen</v>
      </c>
      <c r="E996" s="238" t="e">
        <f t="shared" si="79"/>
        <v>#N/A</v>
      </c>
      <c r="F996" s="239" t="e">
        <f t="shared" si="79"/>
        <v>#N/A</v>
      </c>
      <c r="G996" s="239" t="e">
        <f t="shared" si="79"/>
        <v>#N/A</v>
      </c>
      <c r="H996" s="239" t="e">
        <f t="shared" si="79"/>
        <v>#N/A</v>
      </c>
      <c r="I996" s="239" t="e">
        <f t="shared" si="79"/>
        <v>#N/A</v>
      </c>
      <c r="J996" s="239" t="e">
        <f t="shared" si="79"/>
        <v>#N/A</v>
      </c>
      <c r="K996" s="239" t="e">
        <f t="shared" si="79"/>
        <v>#N/A</v>
      </c>
      <c r="L996" s="239" t="e">
        <f t="shared" si="79"/>
        <v>#N/A</v>
      </c>
      <c r="M996" s="239" t="e">
        <f t="shared" si="79"/>
        <v>#N/A</v>
      </c>
      <c r="N996" s="239" t="e">
        <f t="shared" si="79"/>
        <v>#N/A</v>
      </c>
      <c r="O996" s="239" t="e">
        <f t="shared" si="79"/>
        <v>#N/A</v>
      </c>
      <c r="P996" s="240" t="e">
        <f t="shared" si="79"/>
        <v>#N/A</v>
      </c>
      <c r="Q996" s="236" t="e">
        <f t="shared" si="79"/>
        <v>#N/A</v>
      </c>
    </row>
    <row r="997" spans="1:17" ht="14.4" hidden="1" x14ac:dyDescent="0.3">
      <c r="A997" s="116" t="s">
        <v>403</v>
      </c>
      <c r="B997" s="116" t="str">
        <f>Config!$C$3&amp;"_"&amp;Config!$C$2&amp;"_"&amp;Config!$A$34&amp;"_"&amp;Config!$A$40&amp;"_"&amp;A997</f>
        <v>2023_CS_OM_REV_D-021</v>
      </c>
      <c r="D997" s="241" t="str">
        <f t="shared" si="78"/>
        <v>Diversen</v>
      </c>
      <c r="E997" s="238" t="e">
        <f t="shared" si="79"/>
        <v>#N/A</v>
      </c>
      <c r="F997" s="239" t="e">
        <f t="shared" si="79"/>
        <v>#N/A</v>
      </c>
      <c r="G997" s="239" t="e">
        <f t="shared" si="79"/>
        <v>#N/A</v>
      </c>
      <c r="H997" s="239" t="e">
        <f t="shared" si="79"/>
        <v>#N/A</v>
      </c>
      <c r="I997" s="239" t="e">
        <f t="shared" si="79"/>
        <v>#N/A</v>
      </c>
      <c r="J997" s="239" t="e">
        <f t="shared" si="79"/>
        <v>#N/A</v>
      </c>
      <c r="K997" s="239" t="e">
        <f t="shared" si="79"/>
        <v>#N/A</v>
      </c>
      <c r="L997" s="239" t="e">
        <f t="shared" si="79"/>
        <v>#N/A</v>
      </c>
      <c r="M997" s="239" t="e">
        <f t="shared" si="79"/>
        <v>#N/A</v>
      </c>
      <c r="N997" s="239" t="e">
        <f t="shared" si="79"/>
        <v>#N/A</v>
      </c>
      <c r="O997" s="239" t="e">
        <f t="shared" si="79"/>
        <v>#N/A</v>
      </c>
      <c r="P997" s="240" t="e">
        <f t="shared" si="79"/>
        <v>#N/A</v>
      </c>
      <c r="Q997" s="236" t="e">
        <f t="shared" si="79"/>
        <v>#N/A</v>
      </c>
    </row>
    <row r="998" spans="1:17" ht="14.4" hidden="1" x14ac:dyDescent="0.3">
      <c r="A998" s="116" t="s">
        <v>463</v>
      </c>
      <c r="B998" s="116" t="str">
        <f>Config!$C$3&amp;"_"&amp;Config!$C$2&amp;"_"&amp;Config!$A$34&amp;"_"&amp;Config!$A$40&amp;"_"&amp;A998</f>
        <v>2023_CS_OM_REV_D-081</v>
      </c>
      <c r="D998" s="243" t="str">
        <f t="shared" si="78"/>
        <v>Eigen ontvangsten</v>
      </c>
      <c r="E998" s="244" t="e">
        <f t="shared" si="79"/>
        <v>#N/A</v>
      </c>
      <c r="F998" s="245" t="e">
        <f t="shared" si="79"/>
        <v>#N/A</v>
      </c>
      <c r="G998" s="245" t="e">
        <f t="shared" si="79"/>
        <v>#N/A</v>
      </c>
      <c r="H998" s="245" t="e">
        <f t="shared" si="79"/>
        <v>#N/A</v>
      </c>
      <c r="I998" s="245" t="e">
        <f t="shared" si="79"/>
        <v>#N/A</v>
      </c>
      <c r="J998" s="245" t="e">
        <f t="shared" si="79"/>
        <v>#N/A</v>
      </c>
      <c r="K998" s="245" t="e">
        <f t="shared" si="79"/>
        <v>#N/A</v>
      </c>
      <c r="L998" s="245" t="e">
        <f t="shared" si="79"/>
        <v>#N/A</v>
      </c>
      <c r="M998" s="245" t="e">
        <f t="shared" si="79"/>
        <v>#N/A</v>
      </c>
      <c r="N998" s="245" t="e">
        <f t="shared" si="79"/>
        <v>#N/A</v>
      </c>
      <c r="O998" s="245" t="e">
        <f t="shared" si="79"/>
        <v>#N/A</v>
      </c>
      <c r="P998" s="246" t="e">
        <f t="shared" si="79"/>
        <v>#N/A</v>
      </c>
      <c r="Q998" s="247" t="e">
        <f t="shared" si="79"/>
        <v>#N/A</v>
      </c>
    </row>
    <row r="999" spans="1:17" ht="14.4" hidden="1" x14ac:dyDescent="0.3">
      <c r="A999" s="116" t="s">
        <v>456</v>
      </c>
      <c r="B999" s="116" t="str">
        <f>Config!$C$3&amp;"_"&amp;Config!$C$2&amp;"_"&amp;Config!$A$34&amp;"_"&amp;Config!$A$40&amp;"_"&amp;A999</f>
        <v>2023_CS_OM_REV_D-074</v>
      </c>
      <c r="D999" s="243" t="str">
        <f t="shared" si="78"/>
        <v>Interne overdrachten</v>
      </c>
      <c r="E999" s="244" t="e">
        <f t="shared" si="79"/>
        <v>#N/A</v>
      </c>
      <c r="F999" s="245" t="e">
        <f t="shared" si="79"/>
        <v>#N/A</v>
      </c>
      <c r="G999" s="245" t="e">
        <f t="shared" si="79"/>
        <v>#N/A</v>
      </c>
      <c r="H999" s="245" t="e">
        <f t="shared" si="79"/>
        <v>#N/A</v>
      </c>
      <c r="I999" s="245" t="e">
        <f t="shared" si="79"/>
        <v>#N/A</v>
      </c>
      <c r="J999" s="245" t="e">
        <f t="shared" si="79"/>
        <v>#N/A</v>
      </c>
      <c r="K999" s="245" t="e">
        <f t="shared" si="79"/>
        <v>#N/A</v>
      </c>
      <c r="L999" s="245" t="e">
        <f t="shared" si="79"/>
        <v>#N/A</v>
      </c>
      <c r="M999" s="245" t="e">
        <f t="shared" si="79"/>
        <v>#N/A</v>
      </c>
      <c r="N999" s="245" t="e">
        <f t="shared" si="79"/>
        <v>#N/A</v>
      </c>
      <c r="O999" s="245" t="e">
        <f t="shared" si="79"/>
        <v>#N/A</v>
      </c>
      <c r="P999" s="246" t="e">
        <f t="shared" si="79"/>
        <v>#N/A</v>
      </c>
      <c r="Q999" s="247" t="e">
        <f t="shared" si="79"/>
        <v>#N/A</v>
      </c>
    </row>
    <row r="1000" spans="1:17" ht="15" hidden="1" thickBot="1" x14ac:dyDescent="0.35">
      <c r="A1000" s="116" t="s">
        <v>430</v>
      </c>
      <c r="B1000" s="116" t="str">
        <f>Config!$C$3&amp;"_"&amp;Config!$C$2&amp;"_"&amp;Config!$A$34&amp;"_"&amp;Config!$A$40&amp;"_"&amp;A1000</f>
        <v>2023_CS_OM_REV_D-048</v>
      </c>
      <c r="D1000" s="250" t="str">
        <f t="shared" si="78"/>
        <v>Algemeen totaal van de ontvangsten</v>
      </c>
      <c r="E1000" s="251" t="e">
        <f t="shared" ref="E1000:Q1001" si="80">VLOOKUP($B1000,rng_input,E$5,FALSE)</f>
        <v>#N/A</v>
      </c>
      <c r="F1000" s="252" t="e">
        <f t="shared" si="80"/>
        <v>#N/A</v>
      </c>
      <c r="G1000" s="252" t="e">
        <f t="shared" si="80"/>
        <v>#N/A</v>
      </c>
      <c r="H1000" s="252" t="e">
        <f t="shared" si="80"/>
        <v>#N/A</v>
      </c>
      <c r="I1000" s="252" t="e">
        <f t="shared" si="80"/>
        <v>#N/A</v>
      </c>
      <c r="J1000" s="252" t="e">
        <f t="shared" si="80"/>
        <v>#N/A</v>
      </c>
      <c r="K1000" s="252" t="e">
        <f t="shared" si="80"/>
        <v>#N/A</v>
      </c>
      <c r="L1000" s="252" t="e">
        <f t="shared" si="80"/>
        <v>#N/A</v>
      </c>
      <c r="M1000" s="252" t="e">
        <f t="shared" si="80"/>
        <v>#N/A</v>
      </c>
      <c r="N1000" s="252" t="e">
        <f t="shared" si="80"/>
        <v>#N/A</v>
      </c>
      <c r="O1000" s="252" t="e">
        <f t="shared" si="80"/>
        <v>#N/A</v>
      </c>
      <c r="P1000" s="253" t="e">
        <f t="shared" si="80"/>
        <v>#N/A</v>
      </c>
      <c r="Q1000" s="254" t="e">
        <f t="shared" si="80"/>
        <v>#N/A</v>
      </c>
    </row>
    <row r="1001" spans="1:17" ht="15" hidden="1" thickBot="1" x14ac:dyDescent="0.35">
      <c r="A1001" s="116" t="s">
        <v>432</v>
      </c>
      <c r="B1001" s="116" t="str">
        <f>Config!$C$3&amp;"_"&amp;Config!$C$2&amp;"_"&amp;Config!$A$34&amp;"_"&amp;Config!$A$41&amp;"_"&amp;A1001</f>
        <v>2023_CS_OM_BAL_D-050</v>
      </c>
      <c r="D1001" s="263" t="str">
        <f t="shared" si="78"/>
        <v>Saldo</v>
      </c>
      <c r="E1001" s="264" t="e">
        <f t="shared" si="80"/>
        <v>#N/A</v>
      </c>
      <c r="F1001" s="265" t="e">
        <f t="shared" si="80"/>
        <v>#N/A</v>
      </c>
      <c r="G1001" s="265" t="e">
        <f t="shared" si="80"/>
        <v>#N/A</v>
      </c>
      <c r="H1001" s="265" t="e">
        <f t="shared" si="80"/>
        <v>#N/A</v>
      </c>
      <c r="I1001" s="265" t="e">
        <f t="shared" si="80"/>
        <v>#N/A</v>
      </c>
      <c r="J1001" s="265" t="e">
        <f t="shared" si="80"/>
        <v>#N/A</v>
      </c>
      <c r="K1001" s="265" t="e">
        <f t="shared" si="80"/>
        <v>#N/A</v>
      </c>
      <c r="L1001" s="265" t="e">
        <f t="shared" si="80"/>
        <v>#N/A</v>
      </c>
      <c r="M1001" s="265" t="e">
        <f t="shared" si="80"/>
        <v>#N/A</v>
      </c>
      <c r="N1001" s="265" t="e">
        <f t="shared" si="80"/>
        <v>#N/A</v>
      </c>
      <c r="O1001" s="265" t="e">
        <f t="shared" si="80"/>
        <v>#N/A</v>
      </c>
      <c r="P1001" s="266" t="e">
        <f t="shared" si="80"/>
        <v>#N/A</v>
      </c>
      <c r="Q1001" s="267" t="e">
        <f t="shared" si="80"/>
        <v>#N/A</v>
      </c>
    </row>
  </sheetData>
  <sheetProtection algorithmName="SHA-512" hashValue="bNgEB5ENfnUlvqmc7EFohDDLCYxVeu3pYh+fGWwTtKCLnxF/iyq7HDhqGeEx4EPmOsGrr1GCeDRwKFq9uvDq1w==" saltValue="WTHqC026YXV8SO/e5n+YMA==" spinCount="100000" sheet="1" objects="1" scenarios="1"/>
  <mergeCells count="14">
    <mergeCell ref="D924:Q924"/>
    <mergeCell ref="D971:Q971"/>
    <mergeCell ref="D802:Q802"/>
    <mergeCell ref="D848:Q848"/>
    <mergeCell ref="D887:Q887"/>
    <mergeCell ref="D649:Q649"/>
    <mergeCell ref="D688:Q688"/>
    <mergeCell ref="D484:Q484"/>
    <mergeCell ref="D202:I202"/>
    <mergeCell ref="D7:Q7"/>
    <mergeCell ref="D46:Q46"/>
    <mergeCell ref="D402:Q402"/>
    <mergeCell ref="D445:Q445"/>
    <mergeCell ref="D602:Q602"/>
  </mergeCells>
  <pageMargins left="0.25" right="0.25" top="0.75" bottom="0.75" header="0.3" footer="0.3"/>
  <pageSetup paperSize="9" scale="42" orientation="portrait"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080" r:id="rId5" name="Drop Down 8">
              <controlPr defaultSize="0" autoLine="0" autoPict="0" macro="[0]!Feuil23.Refresh">
                <anchor moveWithCells="1">
                  <from>
                    <xdr:col>9</xdr:col>
                    <xdr:colOff>22860</xdr:colOff>
                    <xdr:row>1</xdr:row>
                    <xdr:rowOff>22860</xdr:rowOff>
                  </from>
                  <to>
                    <xdr:col>11</xdr:col>
                    <xdr:colOff>594360</xdr:colOff>
                    <xdr:row>2</xdr:row>
                    <xdr:rowOff>144780</xdr:rowOff>
                  </to>
                </anchor>
              </controlPr>
            </control>
          </mc:Choice>
        </mc:AlternateContent>
        <mc:AlternateContent xmlns:mc="http://schemas.openxmlformats.org/markup-compatibility/2006">
          <mc:Choice Requires="x14">
            <control shapeId="3083" r:id="rId6" name="Drop Down 11">
              <controlPr defaultSize="0" autoLine="0" autoPict="0" macro="[0]!Feuil23.Refresh">
                <anchor moveWithCells="1">
                  <from>
                    <xdr:col>7</xdr:col>
                    <xdr:colOff>38100</xdr:colOff>
                    <xdr:row>1</xdr:row>
                    <xdr:rowOff>30480</xdr:rowOff>
                  </from>
                  <to>
                    <xdr:col>8</xdr:col>
                    <xdr:colOff>213360</xdr:colOff>
                    <xdr:row>2</xdr:row>
                    <xdr:rowOff>144780</xdr:rowOff>
                  </to>
                </anchor>
              </controlPr>
            </control>
          </mc:Choice>
        </mc:AlternateContent>
        <mc:AlternateContent xmlns:mc="http://schemas.openxmlformats.org/markup-compatibility/2006">
          <mc:Choice Requires="x14">
            <control shapeId="3086" r:id="rId7" name="Drop Down 14">
              <controlPr defaultSize="0" autoLine="0" autoPict="0">
                <anchor moveWithCells="1">
                  <from>
                    <xdr:col>5</xdr:col>
                    <xdr:colOff>22860</xdr:colOff>
                    <xdr:row>1</xdr:row>
                    <xdr:rowOff>22860</xdr:rowOff>
                  </from>
                  <to>
                    <xdr:col>6</xdr:col>
                    <xdr:colOff>312420</xdr:colOff>
                    <xdr:row>2</xdr:row>
                    <xdr:rowOff>144780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filterMode="1">
    <tabColor rgb="FFFFFF00"/>
  </sheetPr>
  <dimension ref="A1:AF10743"/>
  <sheetViews>
    <sheetView topLeftCell="Q1" zoomScale="115" zoomScaleNormal="115" workbookViewId="0">
      <pane ySplit="1" topLeftCell="A9887" activePane="bottomLeft" state="frozen"/>
      <selection activeCell="J8478" sqref="J8478"/>
      <selection pane="bottomLeft" activeCell="Q9847" sqref="Q9847:AE9912"/>
    </sheetView>
  </sheetViews>
  <sheetFormatPr baseColWidth="10" defaultColWidth="9.109375" defaultRowHeight="13.2" x14ac:dyDescent="0.25"/>
  <cols>
    <col min="1" max="1" width="29.109375" style="83" customWidth="1"/>
    <col min="2" max="2" width="75.33203125" style="83" hidden="1" customWidth="1"/>
    <col min="3" max="4" width="11.6640625" style="292" customWidth="1"/>
    <col min="5" max="5" width="12.33203125" style="292" customWidth="1"/>
    <col min="6" max="14" width="11.6640625" style="292" customWidth="1"/>
    <col min="15" max="15" width="12.6640625" style="292" customWidth="1"/>
    <col min="16" max="16" width="9.109375" style="83"/>
    <col min="17" max="17" width="17.88671875" style="292" customWidth="1"/>
    <col min="18" max="18" width="12.33203125" style="292" bestFit="1" customWidth="1"/>
    <col min="19" max="19" width="11.5546875" style="292" bestFit="1" customWidth="1"/>
    <col min="20" max="20" width="11.33203125" style="292" bestFit="1" customWidth="1"/>
    <col min="21" max="21" width="11.5546875" style="292" bestFit="1" customWidth="1"/>
    <col min="22" max="23" width="11.33203125" style="292" bestFit="1" customWidth="1"/>
    <col min="24" max="24" width="10.88671875" style="292" bestFit="1" customWidth="1"/>
    <col min="25" max="25" width="11.5546875" style="292" bestFit="1" customWidth="1"/>
    <col min="26" max="26" width="11.88671875" style="292" bestFit="1" customWidth="1"/>
    <col min="27" max="27" width="9.109375" style="292"/>
    <col min="28" max="28" width="11.33203125" style="292" bestFit="1" customWidth="1"/>
    <col min="29" max="29" width="9.109375" style="292"/>
    <col min="30" max="30" width="11.33203125" style="292" bestFit="1" customWidth="1"/>
    <col min="31" max="255" width="9.109375" style="83"/>
    <col min="256" max="256" width="54.5546875" style="83" customWidth="1"/>
    <col min="257" max="258" width="12.6640625" style="83" customWidth="1"/>
    <col min="259" max="270" width="11.6640625" style="83" customWidth="1"/>
    <col min="271" max="271" width="12.6640625" style="83" customWidth="1"/>
    <col min="272" max="511" width="9.109375" style="83"/>
    <col min="512" max="512" width="54.5546875" style="83" customWidth="1"/>
    <col min="513" max="514" width="12.6640625" style="83" customWidth="1"/>
    <col min="515" max="526" width="11.6640625" style="83" customWidth="1"/>
    <col min="527" max="527" width="12.6640625" style="83" customWidth="1"/>
    <col min="528" max="767" width="9.109375" style="83"/>
    <col min="768" max="768" width="54.5546875" style="83" customWidth="1"/>
    <col min="769" max="770" width="12.6640625" style="83" customWidth="1"/>
    <col min="771" max="782" width="11.6640625" style="83" customWidth="1"/>
    <col min="783" max="783" width="12.6640625" style="83" customWidth="1"/>
    <col min="784" max="1023" width="9.109375" style="83"/>
    <col min="1024" max="1024" width="54.5546875" style="83" customWidth="1"/>
    <col min="1025" max="1026" width="12.6640625" style="83" customWidth="1"/>
    <col min="1027" max="1038" width="11.6640625" style="83" customWidth="1"/>
    <col min="1039" max="1039" width="12.6640625" style="83" customWidth="1"/>
    <col min="1040" max="1279" width="9.109375" style="83"/>
    <col min="1280" max="1280" width="54.5546875" style="83" customWidth="1"/>
    <col min="1281" max="1282" width="12.6640625" style="83" customWidth="1"/>
    <col min="1283" max="1294" width="11.6640625" style="83" customWidth="1"/>
    <col min="1295" max="1295" width="12.6640625" style="83" customWidth="1"/>
    <col min="1296" max="1535" width="9.109375" style="83"/>
    <col min="1536" max="1536" width="54.5546875" style="83" customWidth="1"/>
    <col min="1537" max="1538" width="12.6640625" style="83" customWidth="1"/>
    <col min="1539" max="1550" width="11.6640625" style="83" customWidth="1"/>
    <col min="1551" max="1551" width="12.6640625" style="83" customWidth="1"/>
    <col min="1552" max="1791" width="9.109375" style="83"/>
    <col min="1792" max="1792" width="54.5546875" style="83" customWidth="1"/>
    <col min="1793" max="1794" width="12.6640625" style="83" customWidth="1"/>
    <col min="1795" max="1806" width="11.6640625" style="83" customWidth="1"/>
    <col min="1807" max="1807" width="12.6640625" style="83" customWidth="1"/>
    <col min="1808" max="2047" width="9.109375" style="83"/>
    <col min="2048" max="2048" width="54.5546875" style="83" customWidth="1"/>
    <col min="2049" max="2050" width="12.6640625" style="83" customWidth="1"/>
    <col min="2051" max="2062" width="11.6640625" style="83" customWidth="1"/>
    <col min="2063" max="2063" width="12.6640625" style="83" customWidth="1"/>
    <col min="2064" max="2303" width="9.109375" style="83"/>
    <col min="2304" max="2304" width="54.5546875" style="83" customWidth="1"/>
    <col min="2305" max="2306" width="12.6640625" style="83" customWidth="1"/>
    <col min="2307" max="2318" width="11.6640625" style="83" customWidth="1"/>
    <col min="2319" max="2319" width="12.6640625" style="83" customWidth="1"/>
    <col min="2320" max="2559" width="9.109375" style="83"/>
    <col min="2560" max="2560" width="54.5546875" style="83" customWidth="1"/>
    <col min="2561" max="2562" width="12.6640625" style="83" customWidth="1"/>
    <col min="2563" max="2574" width="11.6640625" style="83" customWidth="1"/>
    <col min="2575" max="2575" width="12.6640625" style="83" customWidth="1"/>
    <col min="2576" max="2815" width="9.109375" style="83"/>
    <col min="2816" max="2816" width="54.5546875" style="83" customWidth="1"/>
    <col min="2817" max="2818" width="12.6640625" style="83" customWidth="1"/>
    <col min="2819" max="2830" width="11.6640625" style="83" customWidth="1"/>
    <col min="2831" max="2831" width="12.6640625" style="83" customWidth="1"/>
    <col min="2832" max="3071" width="9.109375" style="83"/>
    <col min="3072" max="3072" width="54.5546875" style="83" customWidth="1"/>
    <col min="3073" max="3074" width="12.6640625" style="83" customWidth="1"/>
    <col min="3075" max="3086" width="11.6640625" style="83" customWidth="1"/>
    <col min="3087" max="3087" width="12.6640625" style="83" customWidth="1"/>
    <col min="3088" max="3327" width="9.109375" style="83"/>
    <col min="3328" max="3328" width="54.5546875" style="83" customWidth="1"/>
    <col min="3329" max="3330" width="12.6640625" style="83" customWidth="1"/>
    <col min="3331" max="3342" width="11.6640625" style="83" customWidth="1"/>
    <col min="3343" max="3343" width="12.6640625" style="83" customWidth="1"/>
    <col min="3344" max="3583" width="9.109375" style="83"/>
    <col min="3584" max="3584" width="54.5546875" style="83" customWidth="1"/>
    <col min="3585" max="3586" width="12.6640625" style="83" customWidth="1"/>
    <col min="3587" max="3598" width="11.6640625" style="83" customWidth="1"/>
    <col min="3599" max="3599" width="12.6640625" style="83" customWidth="1"/>
    <col min="3600" max="3839" width="9.109375" style="83"/>
    <col min="3840" max="3840" width="54.5546875" style="83" customWidth="1"/>
    <col min="3841" max="3842" width="12.6640625" style="83" customWidth="1"/>
    <col min="3843" max="3854" width="11.6640625" style="83" customWidth="1"/>
    <col min="3855" max="3855" width="12.6640625" style="83" customWidth="1"/>
    <col min="3856" max="4095" width="9.109375" style="83"/>
    <col min="4096" max="4096" width="54.5546875" style="83" customWidth="1"/>
    <col min="4097" max="4098" width="12.6640625" style="83" customWidth="1"/>
    <col min="4099" max="4110" width="11.6640625" style="83" customWidth="1"/>
    <col min="4111" max="4111" width="12.6640625" style="83" customWidth="1"/>
    <col min="4112" max="4351" width="9.109375" style="83"/>
    <col min="4352" max="4352" width="54.5546875" style="83" customWidth="1"/>
    <col min="4353" max="4354" width="12.6640625" style="83" customWidth="1"/>
    <col min="4355" max="4366" width="11.6640625" style="83" customWidth="1"/>
    <col min="4367" max="4367" width="12.6640625" style="83" customWidth="1"/>
    <col min="4368" max="4607" width="9.109375" style="83"/>
    <col min="4608" max="4608" width="54.5546875" style="83" customWidth="1"/>
    <col min="4609" max="4610" width="12.6640625" style="83" customWidth="1"/>
    <col min="4611" max="4622" width="11.6640625" style="83" customWidth="1"/>
    <col min="4623" max="4623" width="12.6640625" style="83" customWidth="1"/>
    <col min="4624" max="4863" width="9.109375" style="83"/>
    <col min="4864" max="4864" width="54.5546875" style="83" customWidth="1"/>
    <col min="4865" max="4866" width="12.6640625" style="83" customWidth="1"/>
    <col min="4867" max="4878" width="11.6640625" style="83" customWidth="1"/>
    <col min="4879" max="4879" width="12.6640625" style="83" customWidth="1"/>
    <col min="4880" max="5119" width="9.109375" style="83"/>
    <col min="5120" max="5120" width="54.5546875" style="83" customWidth="1"/>
    <col min="5121" max="5122" width="12.6640625" style="83" customWidth="1"/>
    <col min="5123" max="5134" width="11.6640625" style="83" customWidth="1"/>
    <col min="5135" max="5135" width="12.6640625" style="83" customWidth="1"/>
    <col min="5136" max="5375" width="9.109375" style="83"/>
    <col min="5376" max="5376" width="54.5546875" style="83" customWidth="1"/>
    <col min="5377" max="5378" width="12.6640625" style="83" customWidth="1"/>
    <col min="5379" max="5390" width="11.6640625" style="83" customWidth="1"/>
    <col min="5391" max="5391" width="12.6640625" style="83" customWidth="1"/>
    <col min="5392" max="5631" width="9.109375" style="83"/>
    <col min="5632" max="5632" width="54.5546875" style="83" customWidth="1"/>
    <col min="5633" max="5634" width="12.6640625" style="83" customWidth="1"/>
    <col min="5635" max="5646" width="11.6640625" style="83" customWidth="1"/>
    <col min="5647" max="5647" width="12.6640625" style="83" customWidth="1"/>
    <col min="5648" max="5887" width="9.109375" style="83"/>
    <col min="5888" max="5888" width="54.5546875" style="83" customWidth="1"/>
    <col min="5889" max="5890" width="12.6640625" style="83" customWidth="1"/>
    <col min="5891" max="5902" width="11.6640625" style="83" customWidth="1"/>
    <col min="5903" max="5903" width="12.6640625" style="83" customWidth="1"/>
    <col min="5904" max="6143" width="9.109375" style="83"/>
    <col min="6144" max="6144" width="54.5546875" style="83" customWidth="1"/>
    <col min="6145" max="6146" width="12.6640625" style="83" customWidth="1"/>
    <col min="6147" max="6158" width="11.6640625" style="83" customWidth="1"/>
    <col min="6159" max="6159" width="12.6640625" style="83" customWidth="1"/>
    <col min="6160" max="6399" width="9.109375" style="83"/>
    <col min="6400" max="6400" width="54.5546875" style="83" customWidth="1"/>
    <col min="6401" max="6402" width="12.6640625" style="83" customWidth="1"/>
    <col min="6403" max="6414" width="11.6640625" style="83" customWidth="1"/>
    <col min="6415" max="6415" width="12.6640625" style="83" customWidth="1"/>
    <col min="6416" max="6655" width="9.109375" style="83"/>
    <col min="6656" max="6656" width="54.5546875" style="83" customWidth="1"/>
    <col min="6657" max="6658" width="12.6640625" style="83" customWidth="1"/>
    <col min="6659" max="6670" width="11.6640625" style="83" customWidth="1"/>
    <col min="6671" max="6671" width="12.6640625" style="83" customWidth="1"/>
    <col min="6672" max="6911" width="9.109375" style="83"/>
    <col min="6912" max="6912" width="54.5546875" style="83" customWidth="1"/>
    <col min="6913" max="6914" width="12.6640625" style="83" customWidth="1"/>
    <col min="6915" max="6926" width="11.6640625" style="83" customWidth="1"/>
    <col min="6927" max="6927" width="12.6640625" style="83" customWidth="1"/>
    <col min="6928" max="7167" width="9.109375" style="83"/>
    <col min="7168" max="7168" width="54.5546875" style="83" customWidth="1"/>
    <col min="7169" max="7170" width="12.6640625" style="83" customWidth="1"/>
    <col min="7171" max="7182" width="11.6640625" style="83" customWidth="1"/>
    <col min="7183" max="7183" width="12.6640625" style="83" customWidth="1"/>
    <col min="7184" max="7423" width="9.109375" style="83"/>
    <col min="7424" max="7424" width="54.5546875" style="83" customWidth="1"/>
    <col min="7425" max="7426" width="12.6640625" style="83" customWidth="1"/>
    <col min="7427" max="7438" width="11.6640625" style="83" customWidth="1"/>
    <col min="7439" max="7439" width="12.6640625" style="83" customWidth="1"/>
    <col min="7440" max="7679" width="9.109375" style="83"/>
    <col min="7680" max="7680" width="54.5546875" style="83" customWidth="1"/>
    <col min="7681" max="7682" width="12.6640625" style="83" customWidth="1"/>
    <col min="7683" max="7694" width="11.6640625" style="83" customWidth="1"/>
    <col min="7695" max="7695" width="12.6640625" style="83" customWidth="1"/>
    <col min="7696" max="7935" width="9.109375" style="83"/>
    <col min="7936" max="7936" width="54.5546875" style="83" customWidth="1"/>
    <col min="7937" max="7938" width="12.6640625" style="83" customWidth="1"/>
    <col min="7939" max="7950" width="11.6640625" style="83" customWidth="1"/>
    <col min="7951" max="7951" width="12.6640625" style="83" customWidth="1"/>
    <col min="7952" max="8191" width="9.109375" style="83"/>
    <col min="8192" max="8192" width="54.5546875" style="83" customWidth="1"/>
    <col min="8193" max="8194" width="12.6640625" style="83" customWidth="1"/>
    <col min="8195" max="8206" width="11.6640625" style="83" customWidth="1"/>
    <col min="8207" max="8207" width="12.6640625" style="83" customWidth="1"/>
    <col min="8208" max="8447" width="9.109375" style="83"/>
    <col min="8448" max="8448" width="54.5546875" style="83" customWidth="1"/>
    <col min="8449" max="8450" width="12.6640625" style="83" customWidth="1"/>
    <col min="8451" max="8462" width="11.6640625" style="83" customWidth="1"/>
    <col min="8463" max="8463" width="12.6640625" style="83" customWidth="1"/>
    <col min="8464" max="8703" width="9.109375" style="83"/>
    <col min="8704" max="8704" width="54.5546875" style="83" customWidth="1"/>
    <col min="8705" max="8706" width="12.6640625" style="83" customWidth="1"/>
    <col min="8707" max="8718" width="11.6640625" style="83" customWidth="1"/>
    <col min="8719" max="8719" width="12.6640625" style="83" customWidth="1"/>
    <col min="8720" max="8959" width="9.109375" style="83"/>
    <col min="8960" max="8960" width="54.5546875" style="83" customWidth="1"/>
    <col min="8961" max="8962" width="12.6640625" style="83" customWidth="1"/>
    <col min="8963" max="8974" width="11.6640625" style="83" customWidth="1"/>
    <col min="8975" max="8975" width="12.6640625" style="83" customWidth="1"/>
    <col min="8976" max="9215" width="9.109375" style="83"/>
    <col min="9216" max="9216" width="54.5546875" style="83" customWidth="1"/>
    <col min="9217" max="9218" width="12.6640625" style="83" customWidth="1"/>
    <col min="9219" max="9230" width="11.6640625" style="83" customWidth="1"/>
    <col min="9231" max="9231" width="12.6640625" style="83" customWidth="1"/>
    <col min="9232" max="9471" width="9.109375" style="83"/>
    <col min="9472" max="9472" width="54.5546875" style="83" customWidth="1"/>
    <col min="9473" max="9474" width="12.6640625" style="83" customWidth="1"/>
    <col min="9475" max="9486" width="11.6640625" style="83" customWidth="1"/>
    <col min="9487" max="9487" width="12.6640625" style="83" customWidth="1"/>
    <col min="9488" max="9727" width="9.109375" style="83"/>
    <col min="9728" max="9728" width="54.5546875" style="83" customWidth="1"/>
    <col min="9729" max="9730" width="12.6640625" style="83" customWidth="1"/>
    <col min="9731" max="9742" width="11.6640625" style="83" customWidth="1"/>
    <col min="9743" max="9743" width="12.6640625" style="83" customWidth="1"/>
    <col min="9744" max="9983" width="9.109375" style="83"/>
    <col min="9984" max="9984" width="54.5546875" style="83" customWidth="1"/>
    <col min="9985" max="9986" width="12.6640625" style="83" customWidth="1"/>
    <col min="9987" max="9998" width="11.6640625" style="83" customWidth="1"/>
    <col min="9999" max="9999" width="12.6640625" style="83" customWidth="1"/>
    <col min="10000" max="10239" width="9.109375" style="83"/>
    <col min="10240" max="10240" width="54.5546875" style="83" customWidth="1"/>
    <col min="10241" max="10242" width="12.6640625" style="83" customWidth="1"/>
    <col min="10243" max="10254" width="11.6640625" style="83" customWidth="1"/>
    <col min="10255" max="10255" width="12.6640625" style="83" customWidth="1"/>
    <col min="10256" max="10495" width="9.109375" style="83"/>
    <col min="10496" max="10496" width="54.5546875" style="83" customWidth="1"/>
    <col min="10497" max="10498" width="12.6640625" style="83" customWidth="1"/>
    <col min="10499" max="10510" width="11.6640625" style="83" customWidth="1"/>
    <col min="10511" max="10511" width="12.6640625" style="83" customWidth="1"/>
    <col min="10512" max="10751" width="9.109375" style="83"/>
    <col min="10752" max="10752" width="54.5546875" style="83" customWidth="1"/>
    <col min="10753" max="10754" width="12.6640625" style="83" customWidth="1"/>
    <col min="10755" max="10766" width="11.6640625" style="83" customWidth="1"/>
    <col min="10767" max="10767" width="12.6640625" style="83" customWidth="1"/>
    <col min="10768" max="11007" width="9.109375" style="83"/>
    <col min="11008" max="11008" width="54.5546875" style="83" customWidth="1"/>
    <col min="11009" max="11010" width="12.6640625" style="83" customWidth="1"/>
    <col min="11011" max="11022" width="11.6640625" style="83" customWidth="1"/>
    <col min="11023" max="11023" width="12.6640625" style="83" customWidth="1"/>
    <col min="11024" max="11263" width="9.109375" style="83"/>
    <col min="11264" max="11264" width="54.5546875" style="83" customWidth="1"/>
    <col min="11265" max="11266" width="12.6640625" style="83" customWidth="1"/>
    <col min="11267" max="11278" width="11.6640625" style="83" customWidth="1"/>
    <col min="11279" max="11279" width="12.6640625" style="83" customWidth="1"/>
    <col min="11280" max="11519" width="9.109375" style="83"/>
    <col min="11520" max="11520" width="54.5546875" style="83" customWidth="1"/>
    <col min="11521" max="11522" width="12.6640625" style="83" customWidth="1"/>
    <col min="11523" max="11534" width="11.6640625" style="83" customWidth="1"/>
    <col min="11535" max="11535" width="12.6640625" style="83" customWidth="1"/>
    <col min="11536" max="11775" width="9.109375" style="83"/>
    <col min="11776" max="11776" width="54.5546875" style="83" customWidth="1"/>
    <col min="11777" max="11778" width="12.6640625" style="83" customWidth="1"/>
    <col min="11779" max="11790" width="11.6640625" style="83" customWidth="1"/>
    <col min="11791" max="11791" width="12.6640625" style="83" customWidth="1"/>
    <col min="11792" max="12031" width="9.109375" style="83"/>
    <col min="12032" max="12032" width="54.5546875" style="83" customWidth="1"/>
    <col min="12033" max="12034" width="12.6640625" style="83" customWidth="1"/>
    <col min="12035" max="12046" width="11.6640625" style="83" customWidth="1"/>
    <col min="12047" max="12047" width="12.6640625" style="83" customWidth="1"/>
    <col min="12048" max="12287" width="9.109375" style="83"/>
    <col min="12288" max="12288" width="54.5546875" style="83" customWidth="1"/>
    <col min="12289" max="12290" width="12.6640625" style="83" customWidth="1"/>
    <col min="12291" max="12302" width="11.6640625" style="83" customWidth="1"/>
    <col min="12303" max="12303" width="12.6640625" style="83" customWidth="1"/>
    <col min="12304" max="12543" width="9.109375" style="83"/>
    <col min="12544" max="12544" width="54.5546875" style="83" customWidth="1"/>
    <col min="12545" max="12546" width="12.6640625" style="83" customWidth="1"/>
    <col min="12547" max="12558" width="11.6640625" style="83" customWidth="1"/>
    <col min="12559" max="12559" width="12.6640625" style="83" customWidth="1"/>
    <col min="12560" max="12799" width="9.109375" style="83"/>
    <col min="12800" max="12800" width="54.5546875" style="83" customWidth="1"/>
    <col min="12801" max="12802" width="12.6640625" style="83" customWidth="1"/>
    <col min="12803" max="12814" width="11.6640625" style="83" customWidth="1"/>
    <col min="12815" max="12815" width="12.6640625" style="83" customWidth="1"/>
    <col min="12816" max="13055" width="9.109375" style="83"/>
    <col min="13056" max="13056" width="54.5546875" style="83" customWidth="1"/>
    <col min="13057" max="13058" width="12.6640625" style="83" customWidth="1"/>
    <col min="13059" max="13070" width="11.6640625" style="83" customWidth="1"/>
    <col min="13071" max="13071" width="12.6640625" style="83" customWidth="1"/>
    <col min="13072" max="13311" width="9.109375" style="83"/>
    <col min="13312" max="13312" width="54.5546875" style="83" customWidth="1"/>
    <col min="13313" max="13314" width="12.6640625" style="83" customWidth="1"/>
    <col min="13315" max="13326" width="11.6640625" style="83" customWidth="1"/>
    <col min="13327" max="13327" width="12.6640625" style="83" customWidth="1"/>
    <col min="13328" max="13567" width="9.109375" style="83"/>
    <col min="13568" max="13568" width="54.5546875" style="83" customWidth="1"/>
    <col min="13569" max="13570" width="12.6640625" style="83" customWidth="1"/>
    <col min="13571" max="13582" width="11.6640625" style="83" customWidth="1"/>
    <col min="13583" max="13583" width="12.6640625" style="83" customWidth="1"/>
    <col min="13584" max="13823" width="9.109375" style="83"/>
    <col min="13824" max="13824" width="54.5546875" style="83" customWidth="1"/>
    <col min="13825" max="13826" width="12.6640625" style="83" customWidth="1"/>
    <col min="13827" max="13838" width="11.6640625" style="83" customWidth="1"/>
    <col min="13839" max="13839" width="12.6640625" style="83" customWidth="1"/>
    <col min="13840" max="14079" width="9.109375" style="83"/>
    <col min="14080" max="14080" width="54.5546875" style="83" customWidth="1"/>
    <col min="14081" max="14082" width="12.6640625" style="83" customWidth="1"/>
    <col min="14083" max="14094" width="11.6640625" style="83" customWidth="1"/>
    <col min="14095" max="14095" width="12.6640625" style="83" customWidth="1"/>
    <col min="14096" max="14335" width="9.109375" style="83"/>
    <col min="14336" max="14336" width="54.5546875" style="83" customWidth="1"/>
    <col min="14337" max="14338" width="12.6640625" style="83" customWidth="1"/>
    <col min="14339" max="14350" width="11.6640625" style="83" customWidth="1"/>
    <col min="14351" max="14351" width="12.6640625" style="83" customWidth="1"/>
    <col min="14352" max="14591" width="9.109375" style="83"/>
    <col min="14592" max="14592" width="54.5546875" style="83" customWidth="1"/>
    <col min="14593" max="14594" width="12.6640625" style="83" customWidth="1"/>
    <col min="14595" max="14606" width="11.6640625" style="83" customWidth="1"/>
    <col min="14607" max="14607" width="12.6640625" style="83" customWidth="1"/>
    <col min="14608" max="14847" width="9.109375" style="83"/>
    <col min="14848" max="14848" width="54.5546875" style="83" customWidth="1"/>
    <col min="14849" max="14850" width="12.6640625" style="83" customWidth="1"/>
    <col min="14851" max="14862" width="11.6640625" style="83" customWidth="1"/>
    <col min="14863" max="14863" width="12.6640625" style="83" customWidth="1"/>
    <col min="14864" max="15103" width="9.109375" style="83"/>
    <col min="15104" max="15104" width="54.5546875" style="83" customWidth="1"/>
    <col min="15105" max="15106" width="12.6640625" style="83" customWidth="1"/>
    <col min="15107" max="15118" width="11.6640625" style="83" customWidth="1"/>
    <col min="15119" max="15119" width="12.6640625" style="83" customWidth="1"/>
    <col min="15120" max="15359" width="9.109375" style="83"/>
    <col min="15360" max="15360" width="54.5546875" style="83" customWidth="1"/>
    <col min="15361" max="15362" width="12.6640625" style="83" customWidth="1"/>
    <col min="15363" max="15374" width="11.6640625" style="83" customWidth="1"/>
    <col min="15375" max="15375" width="12.6640625" style="83" customWidth="1"/>
    <col min="15376" max="15615" width="9.109375" style="83"/>
    <col min="15616" max="15616" width="54.5546875" style="83" customWidth="1"/>
    <col min="15617" max="15618" width="12.6640625" style="83" customWidth="1"/>
    <col min="15619" max="15630" width="11.6640625" style="83" customWidth="1"/>
    <col min="15631" max="15631" width="12.6640625" style="83" customWidth="1"/>
    <col min="15632" max="15871" width="9.109375" style="83"/>
    <col min="15872" max="15872" width="54.5546875" style="83" customWidth="1"/>
    <col min="15873" max="15874" width="12.6640625" style="83" customWidth="1"/>
    <col min="15875" max="15886" width="11.6640625" style="83" customWidth="1"/>
    <col min="15887" max="15887" width="12.6640625" style="83" customWidth="1"/>
    <col min="15888" max="16127" width="9.109375" style="83"/>
    <col min="16128" max="16128" width="54.5546875" style="83" customWidth="1"/>
    <col min="16129" max="16130" width="12.6640625" style="83" customWidth="1"/>
    <col min="16131" max="16142" width="11.6640625" style="83" customWidth="1"/>
    <col min="16143" max="16143" width="12.6640625" style="83" customWidth="1"/>
    <col min="16144" max="16384" width="9.109375" style="83"/>
  </cols>
  <sheetData>
    <row r="1" spans="1:16" x14ac:dyDescent="0.25">
      <c r="A1" s="19" t="s">
        <v>3343</v>
      </c>
      <c r="B1" s="19" t="s">
        <v>3344</v>
      </c>
      <c r="C1" s="291">
        <v>1</v>
      </c>
      <c r="D1" s="291">
        <v>2</v>
      </c>
      <c r="E1" s="291">
        <v>3</v>
      </c>
      <c r="F1" s="291">
        <v>4</v>
      </c>
      <c r="G1" s="291">
        <v>5</v>
      </c>
      <c r="H1" s="291">
        <v>6</v>
      </c>
      <c r="I1" s="291">
        <v>7</v>
      </c>
      <c r="J1" s="291">
        <v>8</v>
      </c>
      <c r="K1" s="291">
        <v>9</v>
      </c>
      <c r="L1" s="291">
        <v>10</v>
      </c>
      <c r="M1" s="291">
        <v>11</v>
      </c>
      <c r="N1" s="291">
        <v>12</v>
      </c>
      <c r="O1" s="291">
        <v>13</v>
      </c>
      <c r="P1" s="105">
        <f>COUNTIF(P2:P1048576,TRUE)</f>
        <v>0</v>
      </c>
    </row>
    <row r="2" spans="1:16" ht="13.2" hidden="1" customHeight="1" x14ac:dyDescent="0.25">
      <c r="A2" s="285" t="s">
        <v>882</v>
      </c>
      <c r="B2" s="285" t="s">
        <v>97</v>
      </c>
      <c r="C2" s="286">
        <v>14525.121779999987</v>
      </c>
      <c r="D2" s="286">
        <v>83175.966119999968</v>
      </c>
      <c r="E2" s="286">
        <v>-146380.58202999993</v>
      </c>
      <c r="F2" s="286">
        <v>-41447.115580000042</v>
      </c>
      <c r="G2" s="286">
        <v>-90050.174220000044</v>
      </c>
      <c r="H2" s="286">
        <v>-27537.829929999949</v>
      </c>
      <c r="I2" s="286">
        <v>81990.230280000018</v>
      </c>
      <c r="J2" s="286">
        <v>43728.785869999992</v>
      </c>
      <c r="K2" s="286">
        <v>77122.123560000007</v>
      </c>
      <c r="L2" s="286">
        <v>-5997.628299999953</v>
      </c>
      <c r="M2" s="286">
        <v>179112.12019000002</v>
      </c>
      <c r="N2" s="286">
        <v>-129663.21813000005</v>
      </c>
      <c r="O2" s="286">
        <v>38577.799610000104</v>
      </c>
      <c r="P2" s="83" t="str">
        <f t="shared" ref="P2:P33" si="0">IF(COUNTBLANK(Q2)=0,IF(RIGHT(A2,12)=Q2,TRUE,FALSE),"")</f>
        <v/>
      </c>
    </row>
    <row r="3" spans="1:16" ht="13.2" hidden="1" customHeight="1" x14ac:dyDescent="0.25">
      <c r="A3" s="285" t="s">
        <v>883</v>
      </c>
      <c r="B3" s="285" t="s">
        <v>130</v>
      </c>
      <c r="C3" s="286">
        <v>-10218.643680000037</v>
      </c>
      <c r="D3" s="286">
        <v>83275.368429999973</v>
      </c>
      <c r="E3" s="286">
        <v>-171090.29420999993</v>
      </c>
      <c r="F3" s="286">
        <v>-116376.29316</v>
      </c>
      <c r="G3" s="286">
        <v>-90908.151990000042</v>
      </c>
      <c r="H3" s="286">
        <v>-43386.597639999993</v>
      </c>
      <c r="I3" s="286">
        <v>178618.63964000001</v>
      </c>
      <c r="J3" s="286">
        <v>43809.187680000003</v>
      </c>
      <c r="K3" s="286">
        <v>52439.87599</v>
      </c>
      <c r="L3" s="286">
        <v>-32188.559929999959</v>
      </c>
      <c r="M3" s="286">
        <v>179175.31659000003</v>
      </c>
      <c r="N3" s="286">
        <v>-194696.68655000004</v>
      </c>
      <c r="O3" s="286">
        <v>-121546.83882999979</v>
      </c>
      <c r="P3" s="83" t="str">
        <f t="shared" si="0"/>
        <v/>
      </c>
    </row>
    <row r="4" spans="1:16" ht="13.2" hidden="1" customHeight="1" x14ac:dyDescent="0.25">
      <c r="A4" s="285" t="s">
        <v>851</v>
      </c>
      <c r="B4" s="285" t="s">
        <v>76</v>
      </c>
      <c r="C4" s="287">
        <v>14555.34073</v>
      </c>
      <c r="D4" s="287">
        <v>128.49313000000001</v>
      </c>
      <c r="E4" s="287">
        <v>3.6840000000000002</v>
      </c>
      <c r="F4" s="287">
        <v>578.20166000000006</v>
      </c>
      <c r="G4" s="287">
        <v>16196.75107</v>
      </c>
      <c r="H4" s="287">
        <v>59.99418</v>
      </c>
      <c r="I4" s="287">
        <v>436.06392999999997</v>
      </c>
      <c r="J4" s="287">
        <v>14555.859400000001</v>
      </c>
      <c r="K4" s="287">
        <v>309.57540999999998</v>
      </c>
      <c r="L4" s="287">
        <v>48.846720000000005</v>
      </c>
      <c r="M4" s="287">
        <v>0.41786000000000001</v>
      </c>
      <c r="N4" s="287">
        <v>7178.6875600000003</v>
      </c>
      <c r="O4" s="286">
        <v>54051.915650000003</v>
      </c>
      <c r="P4" s="83" t="str">
        <f t="shared" si="0"/>
        <v/>
      </c>
    </row>
    <row r="5" spans="1:16" ht="13.2" hidden="1" customHeight="1" x14ac:dyDescent="0.25">
      <c r="A5" s="285" t="s">
        <v>852</v>
      </c>
      <c r="B5" s="285" t="s">
        <v>77</v>
      </c>
      <c r="C5" s="287">
        <v>17340.015620000002</v>
      </c>
      <c r="D5" s="287">
        <v>16041.912350000001</v>
      </c>
      <c r="E5" s="287">
        <v>9613.3737199999996</v>
      </c>
      <c r="F5" s="287">
        <v>10116.349900000001</v>
      </c>
      <c r="G5" s="287">
        <v>16084.460719999999</v>
      </c>
      <c r="H5" s="287">
        <v>8573.1322699999982</v>
      </c>
      <c r="I5" s="287">
        <v>24655.83484</v>
      </c>
      <c r="J5" s="287">
        <v>8719.681990000001</v>
      </c>
      <c r="K5" s="287">
        <v>9476.6888000000017</v>
      </c>
      <c r="L5" s="287">
        <v>9923.0879299999997</v>
      </c>
      <c r="M5" s="287">
        <v>12426.678170000001</v>
      </c>
      <c r="N5" s="287">
        <v>11627.797089999998</v>
      </c>
      <c r="O5" s="286">
        <v>154599.01340000003</v>
      </c>
      <c r="P5" s="83" t="str">
        <f t="shared" si="0"/>
        <v/>
      </c>
    </row>
    <row r="6" spans="1:16" ht="13.2" hidden="1" customHeight="1" x14ac:dyDescent="0.25">
      <c r="A6" s="285" t="s">
        <v>853</v>
      </c>
      <c r="B6" s="285" t="s">
        <v>78</v>
      </c>
      <c r="C6" s="287">
        <v>10275.466919999997</v>
      </c>
      <c r="D6" s="287">
        <v>11700.804029999999</v>
      </c>
      <c r="E6" s="287">
        <v>10890.382909999998</v>
      </c>
      <c r="F6" s="287">
        <v>8862.0495799999953</v>
      </c>
      <c r="G6" s="287">
        <v>9270.1318199999987</v>
      </c>
      <c r="H6" s="287">
        <v>9100.6350599999951</v>
      </c>
      <c r="I6" s="287">
        <v>10227.968190000003</v>
      </c>
      <c r="J6" s="287">
        <v>7375.8773900000006</v>
      </c>
      <c r="K6" s="287">
        <v>8953.4552699999986</v>
      </c>
      <c r="L6" s="287">
        <v>11120.657879999995</v>
      </c>
      <c r="M6" s="287">
        <v>10439.323269999999</v>
      </c>
      <c r="N6" s="287">
        <v>22424.26326</v>
      </c>
      <c r="O6" s="286">
        <v>130641.01557999998</v>
      </c>
      <c r="P6" s="83" t="str">
        <f t="shared" si="0"/>
        <v/>
      </c>
    </row>
    <row r="7" spans="1:16" ht="13.2" hidden="1" customHeight="1" x14ac:dyDescent="0.25">
      <c r="A7" s="285" t="s">
        <v>854</v>
      </c>
      <c r="B7" s="285" t="s">
        <v>79</v>
      </c>
      <c r="C7" s="287">
        <v>8237.0541400000002</v>
      </c>
      <c r="D7" s="287">
        <v>1173.5496799999999</v>
      </c>
      <c r="E7" s="287">
        <v>23243.330539999999</v>
      </c>
      <c r="F7" s="287">
        <v>17237.544890000001</v>
      </c>
      <c r="G7" s="287">
        <v>7816.8131199999998</v>
      </c>
      <c r="H7" s="287">
        <v>12974.529790000001</v>
      </c>
      <c r="I7" s="287">
        <v>14664.202069999999</v>
      </c>
      <c r="J7" s="287">
        <v>2234.7580699999999</v>
      </c>
      <c r="K7" s="287">
        <v>10383.600869999998</v>
      </c>
      <c r="L7" s="287">
        <v>17576.795670000003</v>
      </c>
      <c r="M7" s="287">
        <v>4543.9666699999998</v>
      </c>
      <c r="N7" s="287">
        <v>13067.186720000002</v>
      </c>
      <c r="O7" s="286">
        <v>133153.33223</v>
      </c>
      <c r="P7" s="83" t="str">
        <f t="shared" si="0"/>
        <v/>
      </c>
    </row>
    <row r="8" spans="1:16" ht="13.2" hidden="1" customHeight="1" x14ac:dyDescent="0.25">
      <c r="A8" s="285" t="s">
        <v>855</v>
      </c>
      <c r="B8" s="285" t="s">
        <v>3671</v>
      </c>
      <c r="C8" s="287">
        <v>10239.786239999999</v>
      </c>
      <c r="D8" s="287">
        <v>33747.99985</v>
      </c>
      <c r="E8" s="287">
        <v>14716.10771</v>
      </c>
      <c r="F8" s="287">
        <v>35352.17901</v>
      </c>
      <c r="G8" s="287">
        <v>47686.850870000002</v>
      </c>
      <c r="H8" s="287">
        <v>36336.974049999997</v>
      </c>
      <c r="I8" s="287">
        <v>42038.465060000002</v>
      </c>
      <c r="J8" s="287">
        <v>11845.727500000001</v>
      </c>
      <c r="K8" s="287">
        <v>15743.121910000002</v>
      </c>
      <c r="L8" s="287">
        <v>81409.797019999998</v>
      </c>
      <c r="M8" s="287">
        <v>15242.832840000003</v>
      </c>
      <c r="N8" s="287">
        <v>100506.83757999999</v>
      </c>
      <c r="O8" s="286">
        <v>444866.6796400001</v>
      </c>
      <c r="P8" s="83" t="str">
        <f t="shared" si="0"/>
        <v/>
      </c>
    </row>
    <row r="9" spans="1:16" ht="13.2" hidden="1" customHeight="1" x14ac:dyDescent="0.25">
      <c r="A9" s="285" t="s">
        <v>856</v>
      </c>
      <c r="B9" s="285" t="s">
        <v>120</v>
      </c>
      <c r="C9" s="287">
        <v>165686.70283999998</v>
      </c>
      <c r="D9" s="287">
        <v>64372.537400000001</v>
      </c>
      <c r="E9" s="287">
        <v>178533.39021000001</v>
      </c>
      <c r="F9" s="287">
        <v>208230.03650000002</v>
      </c>
      <c r="G9" s="287">
        <v>54733.903330000001</v>
      </c>
      <c r="H9" s="287">
        <v>142944.75382000001</v>
      </c>
      <c r="I9" s="287">
        <v>86702.536680000005</v>
      </c>
      <c r="J9" s="287">
        <v>30854.942559999996</v>
      </c>
      <c r="K9" s="287">
        <v>62109.733659999998</v>
      </c>
      <c r="L9" s="287">
        <v>88909.522639999981</v>
      </c>
      <c r="M9" s="287">
        <v>42308.982230000001</v>
      </c>
      <c r="N9" s="287">
        <v>243252.14959999998</v>
      </c>
      <c r="O9" s="286">
        <v>1368639.1914700002</v>
      </c>
      <c r="P9" s="83" t="str">
        <f t="shared" si="0"/>
        <v/>
      </c>
    </row>
    <row r="10" spans="1:16" ht="13.2" hidden="1" customHeight="1" x14ac:dyDescent="0.25">
      <c r="A10" s="285" t="s">
        <v>857</v>
      </c>
      <c r="B10" s="285" t="s">
        <v>121</v>
      </c>
      <c r="C10" s="287">
        <v>0</v>
      </c>
      <c r="D10" s="287">
        <v>0</v>
      </c>
      <c r="E10" s="287">
        <v>0</v>
      </c>
      <c r="F10" s="287">
        <v>0</v>
      </c>
      <c r="G10" s="287">
        <v>0</v>
      </c>
      <c r="H10" s="287">
        <v>0</v>
      </c>
      <c r="I10" s="287">
        <v>0</v>
      </c>
      <c r="J10" s="287">
        <v>0</v>
      </c>
      <c r="K10" s="287">
        <v>0</v>
      </c>
      <c r="L10" s="287">
        <v>0</v>
      </c>
      <c r="M10" s="287">
        <v>0</v>
      </c>
      <c r="N10" s="287">
        <v>0</v>
      </c>
      <c r="O10" s="286">
        <v>0</v>
      </c>
      <c r="P10" s="83" t="str">
        <f t="shared" si="0"/>
        <v/>
      </c>
    </row>
    <row r="11" spans="1:16" ht="13.2" hidden="1" customHeight="1" x14ac:dyDescent="0.25">
      <c r="A11" s="285" t="s">
        <v>858</v>
      </c>
      <c r="B11" s="285" t="s">
        <v>81</v>
      </c>
      <c r="C11" s="287">
        <v>8394.1973399999988</v>
      </c>
      <c r="D11" s="287">
        <v>5871.4016800000009</v>
      </c>
      <c r="E11" s="287">
        <v>76317.311260000002</v>
      </c>
      <c r="F11" s="287">
        <v>13691.252710000001</v>
      </c>
      <c r="G11" s="287">
        <v>106652.28429000001</v>
      </c>
      <c r="H11" s="287">
        <v>13731.70176</v>
      </c>
      <c r="I11" s="287">
        <v>26257.934549999998</v>
      </c>
      <c r="J11" s="287">
        <v>80868.465549999994</v>
      </c>
      <c r="K11" s="287">
        <v>13757.012419999999</v>
      </c>
      <c r="L11" s="287">
        <v>9877.8109900000018</v>
      </c>
      <c r="M11" s="287">
        <v>6102.9253200000012</v>
      </c>
      <c r="N11" s="287">
        <v>178762.73501999999</v>
      </c>
      <c r="O11" s="286">
        <v>540285.03289000003</v>
      </c>
      <c r="P11" s="83" t="str">
        <f t="shared" si="0"/>
        <v/>
      </c>
    </row>
    <row r="12" spans="1:16" ht="13.2" hidden="1" customHeight="1" x14ac:dyDescent="0.25">
      <c r="A12" s="285" t="s">
        <v>859</v>
      </c>
      <c r="B12" s="285" t="s">
        <v>82</v>
      </c>
      <c r="C12" s="287">
        <v>6.5440800000000001</v>
      </c>
      <c r="D12" s="287">
        <v>3</v>
      </c>
      <c r="E12" s="287">
        <v>5.5</v>
      </c>
      <c r="F12" s="287">
        <v>1.78599</v>
      </c>
      <c r="G12" s="287">
        <v>29.643689999999999</v>
      </c>
      <c r="H12" s="287">
        <v>3</v>
      </c>
      <c r="I12" s="287">
        <v>17.6951</v>
      </c>
      <c r="J12" s="287">
        <v>0</v>
      </c>
      <c r="K12" s="287">
        <v>87.234980000000007</v>
      </c>
      <c r="L12" s="287">
        <v>3.2992499999999998</v>
      </c>
      <c r="M12" s="287">
        <v>10.8</v>
      </c>
      <c r="N12" s="287">
        <v>63.039079999999998</v>
      </c>
      <c r="O12" s="286">
        <v>231.54217</v>
      </c>
      <c r="P12" s="83" t="str">
        <f t="shared" si="0"/>
        <v/>
      </c>
    </row>
    <row r="13" spans="1:16" ht="13.2" hidden="1" customHeight="1" x14ac:dyDescent="0.25">
      <c r="A13" s="285" t="s">
        <v>860</v>
      </c>
      <c r="B13" s="285" t="s">
        <v>83</v>
      </c>
      <c r="C13" s="287">
        <v>54616.779320000009</v>
      </c>
      <c r="D13" s="287">
        <v>27284.685640000003</v>
      </c>
      <c r="E13" s="287">
        <v>27328.112660000003</v>
      </c>
      <c r="F13" s="287">
        <v>32369.166660000003</v>
      </c>
      <c r="G13" s="287">
        <v>27375.187960000003</v>
      </c>
      <c r="H13" s="287">
        <v>59630.633320000008</v>
      </c>
      <c r="I13" s="287">
        <v>85.232099999999988</v>
      </c>
      <c r="J13" s="287">
        <v>27356.666660000003</v>
      </c>
      <c r="K13" s="287">
        <v>32351.992000000002</v>
      </c>
      <c r="L13" s="287">
        <v>27272.38927</v>
      </c>
      <c r="M13" s="287">
        <v>32330.666630000003</v>
      </c>
      <c r="N13" s="287">
        <v>4119.2125900000001</v>
      </c>
      <c r="O13" s="286">
        <v>352120.72481000004</v>
      </c>
      <c r="P13" s="83" t="str">
        <f t="shared" si="0"/>
        <v/>
      </c>
    </row>
    <row r="14" spans="1:16" ht="13.2" hidden="1" customHeight="1" x14ac:dyDescent="0.25">
      <c r="A14" s="285" t="s">
        <v>861</v>
      </c>
      <c r="B14" s="285" t="s">
        <v>84</v>
      </c>
      <c r="C14" s="287">
        <v>5906.8102099999996</v>
      </c>
      <c r="D14" s="287">
        <v>12012.556170000002</v>
      </c>
      <c r="E14" s="287">
        <v>8221.5726800000011</v>
      </c>
      <c r="F14" s="287">
        <v>9702.0818099999997</v>
      </c>
      <c r="G14" s="287">
        <v>7214.1911499999997</v>
      </c>
      <c r="H14" s="287">
        <v>6997.08925</v>
      </c>
      <c r="I14" s="287">
        <v>6831.9584800000002</v>
      </c>
      <c r="J14" s="287">
        <v>11761.425340000002</v>
      </c>
      <c r="K14" s="287">
        <v>9431.0073400000001</v>
      </c>
      <c r="L14" s="287">
        <v>8923.9840499999991</v>
      </c>
      <c r="M14" s="287">
        <v>10644.948569999999</v>
      </c>
      <c r="N14" s="287">
        <v>17041.522019999997</v>
      </c>
      <c r="O14" s="286">
        <v>114689.14706999999</v>
      </c>
      <c r="P14" s="83" t="str">
        <f t="shared" si="0"/>
        <v/>
      </c>
    </row>
    <row r="15" spans="1:16" ht="13.2" hidden="1" customHeight="1" x14ac:dyDescent="0.25">
      <c r="A15" s="285" t="s">
        <v>862</v>
      </c>
      <c r="B15" s="285" t="s">
        <v>85</v>
      </c>
      <c r="C15" s="286">
        <v>295258.69744000002</v>
      </c>
      <c r="D15" s="286">
        <v>172336.93993000002</v>
      </c>
      <c r="E15" s="286">
        <v>348872.76568999997</v>
      </c>
      <c r="F15" s="286">
        <v>336140.64870999998</v>
      </c>
      <c r="G15" s="286">
        <v>293060.21802000003</v>
      </c>
      <c r="H15" s="286">
        <v>290352.44349999999</v>
      </c>
      <c r="I15" s="286">
        <v>211917.891</v>
      </c>
      <c r="J15" s="286">
        <v>195573.40445999999</v>
      </c>
      <c r="K15" s="286">
        <v>162603.42266000001</v>
      </c>
      <c r="L15" s="286">
        <v>255066.19141999996</v>
      </c>
      <c r="M15" s="286">
        <v>134051.54156000001</v>
      </c>
      <c r="N15" s="286">
        <v>598043.43052000005</v>
      </c>
      <c r="O15" s="286">
        <v>3293277.59491</v>
      </c>
      <c r="P15" s="83" t="str">
        <f t="shared" si="0"/>
        <v/>
      </c>
    </row>
    <row r="16" spans="1:16" ht="13.2" hidden="1" customHeight="1" x14ac:dyDescent="0.25">
      <c r="A16" s="285" t="s">
        <v>863</v>
      </c>
      <c r="B16" s="285" t="s">
        <v>86</v>
      </c>
      <c r="C16" s="287">
        <v>0</v>
      </c>
      <c r="D16" s="287">
        <v>0</v>
      </c>
      <c r="E16" s="287">
        <v>0</v>
      </c>
      <c r="F16" s="287">
        <v>0.1</v>
      </c>
      <c r="G16" s="287">
        <v>1000</v>
      </c>
      <c r="H16" s="287">
        <v>411.13845000000003</v>
      </c>
      <c r="I16" s="287">
        <v>0</v>
      </c>
      <c r="J16" s="287">
        <v>0</v>
      </c>
      <c r="K16" s="287">
        <v>0</v>
      </c>
      <c r="L16" s="287">
        <v>36253.906990000003</v>
      </c>
      <c r="M16" s="287">
        <v>0</v>
      </c>
      <c r="N16" s="287">
        <v>1680.73143</v>
      </c>
      <c r="O16" s="286">
        <v>39345.87687</v>
      </c>
      <c r="P16" s="83" t="str">
        <f t="shared" si="0"/>
        <v/>
      </c>
    </row>
    <row r="17" spans="1:16" ht="13.2" hidden="1" customHeight="1" x14ac:dyDescent="0.25">
      <c r="A17" s="285" t="s">
        <v>864</v>
      </c>
      <c r="B17" s="285" t="s">
        <v>87</v>
      </c>
      <c r="C17" s="287">
        <v>25000</v>
      </c>
      <c r="D17" s="287">
        <v>0</v>
      </c>
      <c r="E17" s="287">
        <v>25000</v>
      </c>
      <c r="F17" s="287">
        <v>146500</v>
      </c>
      <c r="G17" s="287">
        <v>0</v>
      </c>
      <c r="H17" s="287">
        <v>15500</v>
      </c>
      <c r="I17" s="287">
        <v>60000</v>
      </c>
      <c r="J17" s="287">
        <v>0</v>
      </c>
      <c r="K17" s="287">
        <v>24789.352480000001</v>
      </c>
      <c r="L17" s="287">
        <v>0</v>
      </c>
      <c r="M17" s="287">
        <v>0</v>
      </c>
      <c r="N17" s="287">
        <v>0</v>
      </c>
      <c r="O17" s="286">
        <v>296789.35248</v>
      </c>
      <c r="P17" s="83" t="str">
        <f t="shared" si="0"/>
        <v/>
      </c>
    </row>
    <row r="18" spans="1:16" ht="13.2" hidden="1" customHeight="1" x14ac:dyDescent="0.25">
      <c r="A18" s="285" t="s">
        <v>865</v>
      </c>
      <c r="B18" s="285" t="s">
        <v>88</v>
      </c>
      <c r="C18" s="287">
        <v>0</v>
      </c>
      <c r="D18" s="287">
        <v>0</v>
      </c>
      <c r="E18" s="287">
        <v>0</v>
      </c>
      <c r="F18" s="287">
        <v>0</v>
      </c>
      <c r="G18" s="287">
        <v>0</v>
      </c>
      <c r="H18" s="287">
        <v>0</v>
      </c>
      <c r="I18" s="287">
        <v>0</v>
      </c>
      <c r="J18" s="287">
        <v>0</v>
      </c>
      <c r="K18" s="287">
        <v>0</v>
      </c>
      <c r="L18" s="287">
        <v>0</v>
      </c>
      <c r="M18" s="287">
        <v>0</v>
      </c>
      <c r="N18" s="287">
        <v>419.2</v>
      </c>
      <c r="O18" s="286">
        <v>419.2</v>
      </c>
      <c r="P18" s="83" t="str">
        <f t="shared" si="0"/>
        <v/>
      </c>
    </row>
    <row r="19" spans="1:16" ht="13.2" hidden="1" customHeight="1" x14ac:dyDescent="0.25">
      <c r="A19" s="285" t="s">
        <v>866</v>
      </c>
      <c r="B19" s="285" t="s">
        <v>144</v>
      </c>
      <c r="C19" s="286">
        <v>320258.69744000002</v>
      </c>
      <c r="D19" s="286">
        <v>172336.93993000002</v>
      </c>
      <c r="E19" s="286">
        <v>373872.76568999997</v>
      </c>
      <c r="F19" s="286">
        <v>482640.74870999996</v>
      </c>
      <c r="G19" s="286">
        <v>294060.21802000003</v>
      </c>
      <c r="H19" s="286">
        <v>306263.58195000002</v>
      </c>
      <c r="I19" s="286">
        <v>271917.891</v>
      </c>
      <c r="J19" s="286">
        <v>195573.40445999999</v>
      </c>
      <c r="K19" s="286">
        <v>187392.77514000001</v>
      </c>
      <c r="L19" s="286">
        <v>291320.09840999998</v>
      </c>
      <c r="M19" s="286">
        <v>134051.54156000001</v>
      </c>
      <c r="N19" s="286">
        <v>600143.36195000005</v>
      </c>
      <c r="O19" s="286">
        <v>3629832.0242599999</v>
      </c>
      <c r="P19" s="83" t="str">
        <f t="shared" si="0"/>
        <v/>
      </c>
    </row>
    <row r="20" spans="1:16" ht="13.2" hidden="1" customHeight="1" x14ac:dyDescent="0.25">
      <c r="A20" s="285" t="s">
        <v>867</v>
      </c>
      <c r="B20" s="285" t="s">
        <v>76</v>
      </c>
      <c r="C20" s="287">
        <v>423.87244999999996</v>
      </c>
      <c r="D20" s="287">
        <v>745.54966000000002</v>
      </c>
      <c r="E20" s="287">
        <v>134.26267000000001</v>
      </c>
      <c r="F20" s="287">
        <v>173.38391000000001</v>
      </c>
      <c r="G20" s="287">
        <v>206.46176</v>
      </c>
      <c r="H20" s="287">
        <v>328.83521000000002</v>
      </c>
      <c r="I20" s="287">
        <v>120.37039000000001</v>
      </c>
      <c r="J20" s="287">
        <v>390.96856000000002</v>
      </c>
      <c r="K20" s="287">
        <v>121.45171000000001</v>
      </c>
      <c r="L20" s="287">
        <v>943.31027999999992</v>
      </c>
      <c r="M20" s="287">
        <v>3762.5471400000006</v>
      </c>
      <c r="N20" s="287">
        <v>1091.2061399999998</v>
      </c>
      <c r="O20" s="286">
        <v>8442.2198800000024</v>
      </c>
      <c r="P20" s="83" t="str">
        <f t="shared" si="0"/>
        <v/>
      </c>
    </row>
    <row r="21" spans="1:16" ht="13.2" hidden="1" customHeight="1" x14ac:dyDescent="0.25">
      <c r="A21" s="285" t="s">
        <v>877</v>
      </c>
      <c r="B21" s="285" t="s">
        <v>85</v>
      </c>
      <c r="C21" s="286">
        <v>309783.81922</v>
      </c>
      <c r="D21" s="286">
        <v>255512.90604999999</v>
      </c>
      <c r="E21" s="286">
        <v>202492.18366000004</v>
      </c>
      <c r="F21" s="286">
        <v>294693.53312999994</v>
      </c>
      <c r="G21" s="286">
        <v>203010.04379999998</v>
      </c>
      <c r="H21" s="286">
        <v>262814.61357000005</v>
      </c>
      <c r="I21" s="286">
        <v>293908.12128000002</v>
      </c>
      <c r="J21" s="286">
        <v>239302.19032999998</v>
      </c>
      <c r="K21" s="286">
        <v>239725.54622000002</v>
      </c>
      <c r="L21" s="286">
        <v>249068.56312000001</v>
      </c>
      <c r="M21" s="286">
        <v>313163.66175000003</v>
      </c>
      <c r="N21" s="286">
        <v>468380.21239</v>
      </c>
      <c r="O21" s="286">
        <v>3331855.3945200001</v>
      </c>
      <c r="P21" s="83" t="str">
        <f t="shared" si="0"/>
        <v/>
      </c>
    </row>
    <row r="22" spans="1:16" ht="13.2" hidden="1" customHeight="1" x14ac:dyDescent="0.25">
      <c r="A22" s="285" t="s">
        <v>879</v>
      </c>
      <c r="B22" s="285" t="s">
        <v>87</v>
      </c>
      <c r="C22" s="287">
        <v>0</v>
      </c>
      <c r="D22" s="287">
        <v>0</v>
      </c>
      <c r="E22" s="287">
        <v>0</v>
      </c>
      <c r="F22" s="287">
        <v>71500</v>
      </c>
      <c r="G22" s="287">
        <v>0</v>
      </c>
      <c r="H22" s="287">
        <v>0</v>
      </c>
      <c r="I22" s="287">
        <v>156500</v>
      </c>
      <c r="J22" s="287">
        <v>0</v>
      </c>
      <c r="K22" s="287">
        <v>0</v>
      </c>
      <c r="L22" s="287">
        <v>10000</v>
      </c>
      <c r="M22" s="287">
        <v>0</v>
      </c>
      <c r="N22" s="287">
        <v>-65000</v>
      </c>
      <c r="O22" s="286">
        <v>173000</v>
      </c>
      <c r="P22" s="83" t="str">
        <f t="shared" si="0"/>
        <v/>
      </c>
    </row>
    <row r="23" spans="1:16" ht="13.2" hidden="1" customHeight="1" x14ac:dyDescent="0.25">
      <c r="A23" s="285" t="s">
        <v>880</v>
      </c>
      <c r="B23" s="285" t="s">
        <v>88</v>
      </c>
      <c r="C23" s="287">
        <v>0</v>
      </c>
      <c r="D23" s="287">
        <v>0</v>
      </c>
      <c r="E23" s="287">
        <v>0</v>
      </c>
      <c r="F23" s="287">
        <v>0</v>
      </c>
      <c r="G23" s="287">
        <v>0</v>
      </c>
      <c r="H23" s="287">
        <v>0</v>
      </c>
      <c r="I23" s="287">
        <v>0</v>
      </c>
      <c r="J23" s="287">
        <v>0</v>
      </c>
      <c r="K23" s="287">
        <v>0</v>
      </c>
      <c r="L23" s="287">
        <v>0</v>
      </c>
      <c r="M23" s="287">
        <v>0</v>
      </c>
      <c r="N23" s="287">
        <v>0</v>
      </c>
      <c r="O23" s="286">
        <v>0</v>
      </c>
      <c r="P23" s="83" t="str">
        <f t="shared" si="0"/>
        <v/>
      </c>
    </row>
    <row r="24" spans="1:16" ht="13.2" hidden="1" customHeight="1" x14ac:dyDescent="0.25">
      <c r="A24" s="285" t="s">
        <v>868</v>
      </c>
      <c r="B24" s="285" t="s">
        <v>89</v>
      </c>
      <c r="C24" s="287">
        <v>250.75048999999996</v>
      </c>
      <c r="D24" s="287">
        <v>136.95294999999999</v>
      </c>
      <c r="E24" s="287">
        <v>597.53115000000003</v>
      </c>
      <c r="F24" s="287">
        <v>144.14044000000001</v>
      </c>
      <c r="G24" s="287">
        <v>103.57381999999998</v>
      </c>
      <c r="H24" s="287">
        <v>90.720619999999997</v>
      </c>
      <c r="I24" s="287">
        <v>639.94308000000012</v>
      </c>
      <c r="J24" s="287">
        <v>79.806359999999998</v>
      </c>
      <c r="K24" s="287">
        <v>207.62339000000003</v>
      </c>
      <c r="L24" s="287">
        <v>514.45296999999994</v>
      </c>
      <c r="M24" s="287">
        <v>765.43377999999996</v>
      </c>
      <c r="N24" s="287">
        <v>202.21624</v>
      </c>
      <c r="O24" s="286">
        <v>3733.1452900000004</v>
      </c>
      <c r="P24" s="83" t="str">
        <f t="shared" si="0"/>
        <v/>
      </c>
    </row>
    <row r="25" spans="1:16" ht="13.2" hidden="1" customHeight="1" x14ac:dyDescent="0.25">
      <c r="A25" s="285" t="s">
        <v>869</v>
      </c>
      <c r="B25" s="285" t="s">
        <v>90</v>
      </c>
      <c r="C25" s="287">
        <v>1300.56638</v>
      </c>
      <c r="D25" s="287">
        <v>3.7841999999999998</v>
      </c>
      <c r="E25" s="287">
        <v>1711.0403200000001</v>
      </c>
      <c r="F25" s="287">
        <v>3930.9219800000001</v>
      </c>
      <c r="G25" s="287">
        <v>6.1469499999999995</v>
      </c>
      <c r="H25" s="287">
        <v>763.58868000000007</v>
      </c>
      <c r="I25" s="287">
        <v>1947.65274</v>
      </c>
      <c r="J25" s="287">
        <v>192.07006999999999</v>
      </c>
      <c r="K25" s="287">
        <v>1903.2377100000001</v>
      </c>
      <c r="L25" s="287">
        <v>114.90398999999999</v>
      </c>
      <c r="M25" s="287">
        <v>472.96092999999996</v>
      </c>
      <c r="N25" s="287">
        <v>1801.51793</v>
      </c>
      <c r="O25" s="286">
        <v>14148.391880000001</v>
      </c>
      <c r="P25" s="83" t="str">
        <f t="shared" si="0"/>
        <v/>
      </c>
    </row>
    <row r="26" spans="1:16" ht="13.2" hidden="1" customHeight="1" x14ac:dyDescent="0.25">
      <c r="A26" s="285" t="s">
        <v>870</v>
      </c>
      <c r="B26" s="285" t="s">
        <v>91</v>
      </c>
      <c r="C26" s="287">
        <v>175562.69198</v>
      </c>
      <c r="D26" s="287">
        <v>142537.18958999999</v>
      </c>
      <c r="E26" s="287">
        <v>99340.181920000032</v>
      </c>
      <c r="F26" s="287">
        <v>153204.03460999997</v>
      </c>
      <c r="G26" s="287">
        <v>101040.96991999999</v>
      </c>
      <c r="H26" s="287">
        <v>144536.02963000003</v>
      </c>
      <c r="I26" s="287">
        <v>120082.24727000002</v>
      </c>
      <c r="J26" s="287">
        <v>119559.86364999998</v>
      </c>
      <c r="K26" s="287">
        <v>116172.54397</v>
      </c>
      <c r="L26" s="287">
        <v>102961.06742000001</v>
      </c>
      <c r="M26" s="287">
        <v>129763.25482999999</v>
      </c>
      <c r="N26" s="287">
        <v>152579.57634999999</v>
      </c>
      <c r="O26" s="286">
        <v>1557339.65114</v>
      </c>
      <c r="P26" s="83" t="str">
        <f t="shared" si="0"/>
        <v/>
      </c>
    </row>
    <row r="27" spans="1:16" ht="13.2" hidden="1" customHeight="1" x14ac:dyDescent="0.25">
      <c r="A27" s="285" t="s">
        <v>871</v>
      </c>
      <c r="B27" s="285" t="s">
        <v>3670</v>
      </c>
      <c r="C27" s="287">
        <v>386.4232300000001</v>
      </c>
      <c r="D27" s="287">
        <v>266.45323000000002</v>
      </c>
      <c r="E27" s="287">
        <v>277.05016000000001</v>
      </c>
      <c r="F27" s="287">
        <v>734.48147999999992</v>
      </c>
      <c r="G27" s="287">
        <v>837.47021999999993</v>
      </c>
      <c r="H27" s="287">
        <v>296.58344999999997</v>
      </c>
      <c r="I27" s="287">
        <v>277.77343000000008</v>
      </c>
      <c r="J27" s="287">
        <v>727.91092999999989</v>
      </c>
      <c r="K27" s="287">
        <v>376.72667000000001</v>
      </c>
      <c r="L27" s="287">
        <v>458.28971999999999</v>
      </c>
      <c r="M27" s="287">
        <v>608.31572000000006</v>
      </c>
      <c r="N27" s="287">
        <v>9550.6947500000006</v>
      </c>
      <c r="O27" s="286">
        <v>14798.172989999999</v>
      </c>
      <c r="P27" s="83" t="str">
        <f t="shared" si="0"/>
        <v/>
      </c>
    </row>
    <row r="28" spans="1:16" ht="13.2" hidden="1" customHeight="1" x14ac:dyDescent="0.25">
      <c r="A28" s="285" t="s">
        <v>872</v>
      </c>
      <c r="B28" s="285" t="s">
        <v>122</v>
      </c>
      <c r="C28" s="287">
        <v>63.996690000000001</v>
      </c>
      <c r="D28" s="287">
        <v>61.165419999999997</v>
      </c>
      <c r="E28" s="287">
        <v>46.599440000000001</v>
      </c>
      <c r="F28" s="287">
        <v>0.58271000000000006</v>
      </c>
      <c r="G28" s="287">
        <v>62.932130000000001</v>
      </c>
      <c r="H28" s="287">
        <v>102.39797999999999</v>
      </c>
      <c r="I28" s="287">
        <v>10.967370000000001</v>
      </c>
      <c r="J28" s="287">
        <v>7.4037600000000001</v>
      </c>
      <c r="K28" s="287">
        <v>49.795769999999997</v>
      </c>
      <c r="L28" s="287">
        <v>2.37174</v>
      </c>
      <c r="M28" s="287">
        <v>216.98235</v>
      </c>
      <c r="N28" s="287">
        <v>48.381900000000002</v>
      </c>
      <c r="O28" s="286">
        <v>673.57726000000002</v>
      </c>
      <c r="P28" s="83" t="str">
        <f t="shared" si="0"/>
        <v/>
      </c>
    </row>
    <row r="29" spans="1:16" ht="13.2" hidden="1" customHeight="1" x14ac:dyDescent="0.25">
      <c r="A29" s="285" t="s">
        <v>873</v>
      </c>
      <c r="B29" s="285" t="s">
        <v>92</v>
      </c>
      <c r="C29" s="287">
        <v>0</v>
      </c>
      <c r="D29" s="287">
        <v>0</v>
      </c>
      <c r="E29" s="287">
        <v>0</v>
      </c>
      <c r="F29" s="287">
        <v>0</v>
      </c>
      <c r="G29" s="287">
        <v>0</v>
      </c>
      <c r="H29" s="287">
        <v>0</v>
      </c>
      <c r="I29" s="287">
        <v>0</v>
      </c>
      <c r="J29" s="287">
        <v>0</v>
      </c>
      <c r="K29" s="287">
        <v>0</v>
      </c>
      <c r="L29" s="287">
        <v>0</v>
      </c>
      <c r="M29" s="287">
        <v>0</v>
      </c>
      <c r="N29" s="287">
        <v>0</v>
      </c>
      <c r="O29" s="286">
        <v>0</v>
      </c>
      <c r="P29" s="83" t="str">
        <f t="shared" si="0"/>
        <v/>
      </c>
    </row>
    <row r="30" spans="1:16" ht="13.2" hidden="1" customHeight="1" x14ac:dyDescent="0.25">
      <c r="A30" s="285" t="s">
        <v>874</v>
      </c>
      <c r="B30" s="285" t="s">
        <v>93</v>
      </c>
      <c r="C30" s="287">
        <v>36880</v>
      </c>
      <c r="D30" s="287">
        <v>7100</v>
      </c>
      <c r="E30" s="287">
        <v>5470</v>
      </c>
      <c r="F30" s="287">
        <v>5600</v>
      </c>
      <c r="G30" s="287">
        <v>3890</v>
      </c>
      <c r="H30" s="287">
        <v>2300</v>
      </c>
      <c r="I30" s="287">
        <v>1535</v>
      </c>
      <c r="J30" s="287">
        <v>1550</v>
      </c>
      <c r="K30" s="287">
        <v>4100</v>
      </c>
      <c r="L30" s="287">
        <v>9780</v>
      </c>
      <c r="M30" s="287">
        <v>60780</v>
      </c>
      <c r="N30" s="287">
        <v>22329</v>
      </c>
      <c r="O30" s="286">
        <v>161314</v>
      </c>
      <c r="P30" s="83" t="str">
        <f t="shared" si="0"/>
        <v/>
      </c>
    </row>
    <row r="31" spans="1:16" ht="13.2" hidden="1" customHeight="1" x14ac:dyDescent="0.25">
      <c r="A31" s="285" t="s">
        <v>875</v>
      </c>
      <c r="B31" s="285" t="s">
        <v>94</v>
      </c>
      <c r="C31" s="287">
        <v>94915.517999999996</v>
      </c>
      <c r="D31" s="287">
        <v>104661.811</v>
      </c>
      <c r="E31" s="287">
        <v>94915.517999999996</v>
      </c>
      <c r="F31" s="287">
        <v>130905.988</v>
      </c>
      <c r="G31" s="287">
        <v>96862.489000000001</v>
      </c>
      <c r="H31" s="287">
        <v>114396.458</v>
      </c>
      <c r="I31" s="287">
        <v>169294.16700000002</v>
      </c>
      <c r="J31" s="287">
        <v>116794.167</v>
      </c>
      <c r="K31" s="287">
        <v>116794.167</v>
      </c>
      <c r="L31" s="287">
        <v>134294.16700000002</v>
      </c>
      <c r="M31" s="287">
        <v>116794.167</v>
      </c>
      <c r="N31" s="287">
        <v>280582.54100000003</v>
      </c>
      <c r="O31" s="286">
        <v>1571211.1580000001</v>
      </c>
      <c r="P31" s="83" t="str">
        <f t="shared" si="0"/>
        <v/>
      </c>
    </row>
    <row r="32" spans="1:16" ht="13.2" hidden="1" customHeight="1" x14ac:dyDescent="0.25">
      <c r="A32" s="285" t="s">
        <v>876</v>
      </c>
      <c r="B32" s="285" t="s">
        <v>95</v>
      </c>
      <c r="C32" s="287">
        <v>0</v>
      </c>
      <c r="D32" s="287">
        <v>0</v>
      </c>
      <c r="E32" s="287">
        <v>0</v>
      </c>
      <c r="F32" s="287">
        <v>0</v>
      </c>
      <c r="G32" s="287">
        <v>0</v>
      </c>
      <c r="H32" s="287">
        <v>0</v>
      </c>
      <c r="I32" s="287">
        <v>0</v>
      </c>
      <c r="J32" s="287">
        <v>0</v>
      </c>
      <c r="K32" s="287">
        <v>0</v>
      </c>
      <c r="L32" s="287">
        <v>0</v>
      </c>
      <c r="M32" s="287">
        <v>0</v>
      </c>
      <c r="N32" s="287">
        <v>195.07808</v>
      </c>
      <c r="O32" s="286">
        <v>195.07808</v>
      </c>
      <c r="P32" s="83" t="str">
        <f t="shared" si="0"/>
        <v/>
      </c>
    </row>
    <row r="33" spans="1:16" ht="13.2" hidden="1" customHeight="1" x14ac:dyDescent="0.25">
      <c r="A33" s="285" t="s">
        <v>878</v>
      </c>
      <c r="B33" s="285" t="s">
        <v>96</v>
      </c>
      <c r="C33" s="288">
        <v>256.23454000000004</v>
      </c>
      <c r="D33" s="288">
        <v>99.40231</v>
      </c>
      <c r="E33" s="288">
        <v>290.28781999999995</v>
      </c>
      <c r="F33" s="288">
        <v>70.922420000000002</v>
      </c>
      <c r="G33" s="288">
        <v>142.02222999999998</v>
      </c>
      <c r="H33" s="288">
        <v>62.370740000000005</v>
      </c>
      <c r="I33" s="288">
        <v>128.40935999999999</v>
      </c>
      <c r="J33" s="288">
        <v>80.401809999999998</v>
      </c>
      <c r="K33" s="288">
        <v>107.10491</v>
      </c>
      <c r="L33" s="288">
        <v>62.975359999999995</v>
      </c>
      <c r="M33" s="288">
        <v>63.196399999999997</v>
      </c>
      <c r="N33" s="288">
        <v>2066.4630099999999</v>
      </c>
      <c r="O33" s="289">
        <v>3429.7909099999997</v>
      </c>
      <c r="P33" s="83" t="str">
        <f t="shared" si="0"/>
        <v/>
      </c>
    </row>
    <row r="34" spans="1:16" ht="13.2" hidden="1" customHeight="1" x14ac:dyDescent="0.25">
      <c r="A34" s="285" t="s">
        <v>881</v>
      </c>
      <c r="B34" s="285" t="s">
        <v>155</v>
      </c>
      <c r="C34" s="286">
        <v>310040.05375999998</v>
      </c>
      <c r="D34" s="286">
        <v>255612.30836</v>
      </c>
      <c r="E34" s="286">
        <v>202782.47148000004</v>
      </c>
      <c r="F34" s="286">
        <v>366264.45554999996</v>
      </c>
      <c r="G34" s="286">
        <v>203152.06602999999</v>
      </c>
      <c r="H34" s="286">
        <v>262876.98431000003</v>
      </c>
      <c r="I34" s="286">
        <v>450536.53064000001</v>
      </c>
      <c r="J34" s="286">
        <v>239382.59213999999</v>
      </c>
      <c r="K34" s="286">
        <v>239832.65113000001</v>
      </c>
      <c r="L34" s="286">
        <v>259131.53848000002</v>
      </c>
      <c r="M34" s="286">
        <v>313226.85815000004</v>
      </c>
      <c r="N34" s="286">
        <v>405446.67540000001</v>
      </c>
      <c r="O34" s="286">
        <v>3508285.1854300001</v>
      </c>
      <c r="P34" s="83" t="str">
        <f t="shared" ref="P34:P65" si="1">IF(COUNTBLANK(Q34)=0,IF(RIGHT(A34,12)=Q34,TRUE,FALSE),"")</f>
        <v/>
      </c>
    </row>
    <row r="35" spans="1:16" ht="13.2" hidden="1" customHeight="1" x14ac:dyDescent="0.25">
      <c r="A35" s="285" t="s">
        <v>915</v>
      </c>
      <c r="B35" s="285" t="s">
        <v>97</v>
      </c>
      <c r="C35" s="286">
        <v>64496.987109999944</v>
      </c>
      <c r="D35" s="286">
        <v>27064.063040000023</v>
      </c>
      <c r="E35" s="286">
        <v>150806.79800000001</v>
      </c>
      <c r="F35" s="286">
        <v>18842.179589999985</v>
      </c>
      <c r="G35" s="286">
        <v>76661.280930000037</v>
      </c>
      <c r="H35" s="286">
        <v>-67654.642930000016</v>
      </c>
      <c r="I35" s="286">
        <v>14724.654550000036</v>
      </c>
      <c r="J35" s="286">
        <v>-17390.808409999983</v>
      </c>
      <c r="K35" s="286">
        <v>-19761.840259999997</v>
      </c>
      <c r="L35" s="286">
        <v>17219.790149999986</v>
      </c>
      <c r="M35" s="286">
        <v>-94670.662280000019</v>
      </c>
      <c r="N35" s="286">
        <v>-15239.681660000118</v>
      </c>
      <c r="O35" s="286">
        <v>155098.11782999942</v>
      </c>
      <c r="P35" s="83" t="str">
        <f t="shared" si="1"/>
        <v/>
      </c>
    </row>
    <row r="36" spans="1:16" ht="13.2" hidden="1" customHeight="1" x14ac:dyDescent="0.25">
      <c r="A36" s="285" t="s">
        <v>916</v>
      </c>
      <c r="B36" s="285" t="s">
        <v>130</v>
      </c>
      <c r="C36" s="286">
        <v>64817.739199999894</v>
      </c>
      <c r="D36" s="286">
        <v>29097.775910000026</v>
      </c>
      <c r="E36" s="286">
        <v>157202.50619999997</v>
      </c>
      <c r="F36" s="286">
        <v>23453.506890000019</v>
      </c>
      <c r="G36" s="286">
        <v>82152.618750000052</v>
      </c>
      <c r="H36" s="286">
        <v>-61939.319760000013</v>
      </c>
      <c r="I36" s="286">
        <v>23405.379600000015</v>
      </c>
      <c r="J36" s="286">
        <v>-7.8101999999780674</v>
      </c>
      <c r="K36" s="286">
        <v>-13913.764879999973</v>
      </c>
      <c r="L36" s="286">
        <v>20795.694359999994</v>
      </c>
      <c r="M36" s="286">
        <v>-87600.970380000013</v>
      </c>
      <c r="N36" s="286">
        <v>-42340.020500000159</v>
      </c>
      <c r="O36" s="286">
        <v>195123.33518999908</v>
      </c>
      <c r="P36" s="83" t="str">
        <f t="shared" si="1"/>
        <v/>
      </c>
    </row>
    <row r="37" spans="1:16" ht="13.2" hidden="1" customHeight="1" x14ac:dyDescent="0.25">
      <c r="A37" s="285" t="s">
        <v>884</v>
      </c>
      <c r="B37" s="285" t="s">
        <v>76</v>
      </c>
      <c r="C37" s="287">
        <v>165.67971999999997</v>
      </c>
      <c r="D37" s="287">
        <v>288.02386000000001</v>
      </c>
      <c r="E37" s="287">
        <v>270.98662000000002</v>
      </c>
      <c r="F37" s="287">
        <v>165.97121999999999</v>
      </c>
      <c r="G37" s="287">
        <v>164.37063999999998</v>
      </c>
      <c r="H37" s="287">
        <v>329.32632999999998</v>
      </c>
      <c r="I37" s="287">
        <v>232.95348000000001</v>
      </c>
      <c r="J37" s="287">
        <v>145.82965999999999</v>
      </c>
      <c r="K37" s="287">
        <v>192.33902999999998</v>
      </c>
      <c r="L37" s="287">
        <v>343.44698</v>
      </c>
      <c r="M37" s="287">
        <v>155.40169999999998</v>
      </c>
      <c r="N37" s="287">
        <v>4900.0949799999999</v>
      </c>
      <c r="O37" s="286">
        <v>7354.4242200000008</v>
      </c>
      <c r="P37" s="83" t="str">
        <f t="shared" si="1"/>
        <v/>
      </c>
    </row>
    <row r="38" spans="1:16" ht="13.2" hidden="1" customHeight="1" x14ac:dyDescent="0.25">
      <c r="A38" s="285" t="s">
        <v>885</v>
      </c>
      <c r="B38" s="285" t="s">
        <v>77</v>
      </c>
      <c r="C38" s="287">
        <v>69592.213690000019</v>
      </c>
      <c r="D38" s="287">
        <v>62475.381610000019</v>
      </c>
      <c r="E38" s="287">
        <v>63944.383619999971</v>
      </c>
      <c r="F38" s="287">
        <v>61888.160309999985</v>
      </c>
      <c r="G38" s="287">
        <v>70412.808189999982</v>
      </c>
      <c r="H38" s="287">
        <v>66269.468310000026</v>
      </c>
      <c r="I38" s="287">
        <v>63580.012159999998</v>
      </c>
      <c r="J38" s="287">
        <v>60522.012929999975</v>
      </c>
      <c r="K38" s="287">
        <v>56567.373639999998</v>
      </c>
      <c r="L38" s="287">
        <v>68217.425359999994</v>
      </c>
      <c r="M38" s="287">
        <v>89908.003379999995</v>
      </c>
      <c r="N38" s="287">
        <v>126731.61910999994</v>
      </c>
      <c r="O38" s="286">
        <v>860108.86231</v>
      </c>
      <c r="P38" s="83" t="str">
        <f t="shared" si="1"/>
        <v/>
      </c>
    </row>
    <row r="39" spans="1:16" ht="13.2" hidden="1" customHeight="1" x14ac:dyDescent="0.25">
      <c r="A39" s="285" t="s">
        <v>886</v>
      </c>
      <c r="B39" s="285" t="s">
        <v>78</v>
      </c>
      <c r="C39" s="287">
        <v>11243.11627</v>
      </c>
      <c r="D39" s="287">
        <v>15005.27644</v>
      </c>
      <c r="E39" s="287">
        <v>21631.663360000002</v>
      </c>
      <c r="F39" s="287">
        <v>17411.256229999995</v>
      </c>
      <c r="G39" s="287">
        <v>17393.335520000004</v>
      </c>
      <c r="H39" s="287">
        <v>20877.315729999998</v>
      </c>
      <c r="I39" s="287">
        <v>24067.074919999988</v>
      </c>
      <c r="J39" s="287">
        <v>19184.627769999999</v>
      </c>
      <c r="K39" s="287">
        <v>19356.454520000007</v>
      </c>
      <c r="L39" s="287">
        <v>21341.007870000009</v>
      </c>
      <c r="M39" s="287">
        <v>22175.386030000001</v>
      </c>
      <c r="N39" s="287">
        <v>82976.094350000058</v>
      </c>
      <c r="O39" s="286">
        <v>292662.60901000007</v>
      </c>
      <c r="P39" s="83" t="str">
        <f t="shared" si="1"/>
        <v/>
      </c>
    </row>
    <row r="40" spans="1:16" ht="13.2" hidden="1" customHeight="1" x14ac:dyDescent="0.25">
      <c r="A40" s="285" t="s">
        <v>887</v>
      </c>
      <c r="B40" s="285" t="s">
        <v>79</v>
      </c>
      <c r="C40" s="287">
        <v>1185.5729800000001</v>
      </c>
      <c r="D40" s="287">
        <v>916.68457000000012</v>
      </c>
      <c r="E40" s="287">
        <v>4899.8511500000004</v>
      </c>
      <c r="F40" s="287">
        <v>1134.5403799999999</v>
      </c>
      <c r="G40" s="287">
        <v>1530.1776</v>
      </c>
      <c r="H40" s="287">
        <v>4093.0940799999998</v>
      </c>
      <c r="I40" s="287">
        <v>1204.5847600000002</v>
      </c>
      <c r="J40" s="287">
        <v>1077.8409200000001</v>
      </c>
      <c r="K40" s="287">
        <v>3299.4994299999994</v>
      </c>
      <c r="L40" s="287">
        <v>2269.46477</v>
      </c>
      <c r="M40" s="287">
        <v>1039.04618</v>
      </c>
      <c r="N40" s="287">
        <v>4194.3784500000002</v>
      </c>
      <c r="O40" s="286">
        <v>26844.735270000005</v>
      </c>
      <c r="P40" s="83" t="str">
        <f t="shared" si="1"/>
        <v/>
      </c>
    </row>
    <row r="41" spans="1:16" ht="13.2" hidden="1" customHeight="1" x14ac:dyDescent="0.25">
      <c r="A41" s="285" t="s">
        <v>888</v>
      </c>
      <c r="B41" s="285" t="s">
        <v>3671</v>
      </c>
      <c r="C41" s="287">
        <v>20831.145710000001</v>
      </c>
      <c r="D41" s="287">
        <v>19260.29478</v>
      </c>
      <c r="E41" s="287">
        <v>18637.409110000001</v>
      </c>
      <c r="F41" s="287">
        <v>29473.456590000005</v>
      </c>
      <c r="G41" s="287">
        <v>22032.330819999999</v>
      </c>
      <c r="H41" s="287">
        <v>24950.364099999999</v>
      </c>
      <c r="I41" s="287">
        <v>24418.329420000002</v>
      </c>
      <c r="J41" s="287">
        <v>21610.808219999995</v>
      </c>
      <c r="K41" s="287">
        <v>21611.794269999999</v>
      </c>
      <c r="L41" s="287">
        <v>19953.14</v>
      </c>
      <c r="M41" s="287">
        <v>20269.180250000001</v>
      </c>
      <c r="N41" s="287">
        <v>49642.631999999998</v>
      </c>
      <c r="O41" s="286">
        <v>292690.88527000009</v>
      </c>
      <c r="P41" s="83" t="str">
        <f t="shared" si="1"/>
        <v/>
      </c>
    </row>
    <row r="42" spans="1:16" ht="13.2" hidden="1" customHeight="1" x14ac:dyDescent="0.25">
      <c r="A42" s="285" t="s">
        <v>890</v>
      </c>
      <c r="B42" s="285" t="s">
        <v>121</v>
      </c>
      <c r="C42" s="287">
        <v>0</v>
      </c>
      <c r="D42" s="287">
        <v>0</v>
      </c>
      <c r="E42" s="287">
        <v>0</v>
      </c>
      <c r="F42" s="287">
        <v>0</v>
      </c>
      <c r="G42" s="287">
        <v>0</v>
      </c>
      <c r="H42" s="287">
        <v>0</v>
      </c>
      <c r="I42" s="287">
        <v>0</v>
      </c>
      <c r="J42" s="287">
        <v>0</v>
      </c>
      <c r="K42" s="287">
        <v>0</v>
      </c>
      <c r="L42" s="287">
        <v>0</v>
      </c>
      <c r="M42" s="287">
        <v>0</v>
      </c>
      <c r="N42" s="287">
        <v>0</v>
      </c>
      <c r="O42" s="286">
        <v>0</v>
      </c>
      <c r="P42" s="83" t="str">
        <f t="shared" si="1"/>
        <v/>
      </c>
    </row>
    <row r="43" spans="1:16" ht="13.2" hidden="1" customHeight="1" x14ac:dyDescent="0.25">
      <c r="A43" s="285" t="s">
        <v>891</v>
      </c>
      <c r="B43" s="285" t="s">
        <v>81</v>
      </c>
      <c r="C43" s="287">
        <v>454.27951000000002</v>
      </c>
      <c r="D43" s="287">
        <v>119.56925</v>
      </c>
      <c r="E43" s="287">
        <v>6.8617500000000007</v>
      </c>
      <c r="F43" s="287">
        <v>1646.90101</v>
      </c>
      <c r="G43" s="287">
        <v>1981.7490699999998</v>
      </c>
      <c r="H43" s="287">
        <v>9738.1641400000008</v>
      </c>
      <c r="I43" s="287">
        <v>8679.2812200000008</v>
      </c>
      <c r="J43" s="287">
        <v>10338.83598</v>
      </c>
      <c r="K43" s="287">
        <v>4436.7315499999995</v>
      </c>
      <c r="L43" s="287">
        <v>8556.1694499999994</v>
      </c>
      <c r="M43" s="287">
        <v>139.49601999999999</v>
      </c>
      <c r="N43" s="287">
        <v>25436.767540000001</v>
      </c>
      <c r="O43" s="286">
        <v>71534.806489999988</v>
      </c>
      <c r="P43" s="83" t="str">
        <f t="shared" si="1"/>
        <v/>
      </c>
    </row>
    <row r="44" spans="1:16" ht="13.2" hidden="1" customHeight="1" x14ac:dyDescent="0.25">
      <c r="A44" s="285" t="s">
        <v>892</v>
      </c>
      <c r="B44" s="285" t="s">
        <v>82</v>
      </c>
      <c r="C44" s="287">
        <v>0</v>
      </c>
      <c r="D44" s="287">
        <v>154.71588</v>
      </c>
      <c r="E44" s="287">
        <v>157.35300000000001</v>
      </c>
      <c r="F44" s="287">
        <v>677.78128000000004</v>
      </c>
      <c r="G44" s="287">
        <v>253.01307</v>
      </c>
      <c r="H44" s="287">
        <v>870.85289000000012</v>
      </c>
      <c r="I44" s="287">
        <v>279.45067999999998</v>
      </c>
      <c r="J44" s="287">
        <v>514.22671000000003</v>
      </c>
      <c r="K44" s="287">
        <v>846.26219999999989</v>
      </c>
      <c r="L44" s="287">
        <v>547.74635000000001</v>
      </c>
      <c r="M44" s="287">
        <v>1192.1363000000001</v>
      </c>
      <c r="N44" s="287">
        <v>9437.1660299999985</v>
      </c>
      <c r="O44" s="286">
        <v>14930.704389999997</v>
      </c>
      <c r="P44" s="83" t="str">
        <f t="shared" si="1"/>
        <v/>
      </c>
    </row>
    <row r="45" spans="1:16" ht="13.2" hidden="1" customHeight="1" x14ac:dyDescent="0.25">
      <c r="A45" s="285" t="s">
        <v>893</v>
      </c>
      <c r="B45" s="285" t="s">
        <v>83</v>
      </c>
      <c r="C45" s="287">
        <v>2353.40544</v>
      </c>
      <c r="D45" s="287">
        <v>2030.8720999999998</v>
      </c>
      <c r="E45" s="287">
        <v>1671.0557099999999</v>
      </c>
      <c r="F45" s="287">
        <v>736.17303000000004</v>
      </c>
      <c r="G45" s="287">
        <v>3628.4684900000002</v>
      </c>
      <c r="H45" s="287">
        <v>1179.4632299999998</v>
      </c>
      <c r="I45" s="287">
        <v>2076.7031000000002</v>
      </c>
      <c r="J45" s="287">
        <v>670.13386000000003</v>
      </c>
      <c r="K45" s="287">
        <v>593.25823000000003</v>
      </c>
      <c r="L45" s="287">
        <v>603.84311000000002</v>
      </c>
      <c r="M45" s="287">
        <v>1285.16137</v>
      </c>
      <c r="N45" s="287">
        <v>5531.4237700000003</v>
      </c>
      <c r="O45" s="286">
        <v>22359.961440000003</v>
      </c>
      <c r="P45" s="83" t="str">
        <f t="shared" si="1"/>
        <v/>
      </c>
    </row>
    <row r="46" spans="1:16" ht="13.2" hidden="1" customHeight="1" x14ac:dyDescent="0.25">
      <c r="A46" s="285" t="s">
        <v>894</v>
      </c>
      <c r="B46" s="285" t="s">
        <v>84</v>
      </c>
      <c r="C46" s="287">
        <v>5381.3907500000005</v>
      </c>
      <c r="D46" s="287">
        <v>9793.33043</v>
      </c>
      <c r="E46" s="287">
        <v>12151.075379999998</v>
      </c>
      <c r="F46" s="287">
        <v>11877.555240000002</v>
      </c>
      <c r="G46" s="287">
        <v>14115.7482</v>
      </c>
      <c r="H46" s="287">
        <v>17760.738120000002</v>
      </c>
      <c r="I46" s="287">
        <v>14433.776010000001</v>
      </c>
      <c r="J46" s="287">
        <v>10875.38609</v>
      </c>
      <c r="K46" s="287">
        <v>36132.134749999997</v>
      </c>
      <c r="L46" s="287">
        <v>31681.453669999995</v>
      </c>
      <c r="M46" s="287">
        <v>29861.25202</v>
      </c>
      <c r="N46" s="287">
        <v>96025.864969999995</v>
      </c>
      <c r="O46" s="286">
        <v>290089.70562999998</v>
      </c>
      <c r="P46" s="83" t="str">
        <f t="shared" si="1"/>
        <v/>
      </c>
    </row>
    <row r="47" spans="1:16" ht="13.2" hidden="1" customHeight="1" x14ac:dyDescent="0.25">
      <c r="A47" s="285" t="s">
        <v>895</v>
      </c>
      <c r="B47" s="285" t="s">
        <v>85</v>
      </c>
      <c r="C47" s="286">
        <v>112653.88584000002</v>
      </c>
      <c r="D47" s="286">
        <v>114784.99172000001</v>
      </c>
      <c r="E47" s="286">
        <v>123434.61658999998</v>
      </c>
      <c r="F47" s="286">
        <v>131908.85171000002</v>
      </c>
      <c r="G47" s="286">
        <v>132284.80178999997</v>
      </c>
      <c r="H47" s="286">
        <v>147118.61412000001</v>
      </c>
      <c r="I47" s="286">
        <v>144476.73793</v>
      </c>
      <c r="J47" s="286">
        <v>126947.84411999998</v>
      </c>
      <c r="K47" s="286">
        <v>142786.49828</v>
      </c>
      <c r="L47" s="286">
        <v>160135.20198000001</v>
      </c>
      <c r="M47" s="286">
        <v>167119.21710000001</v>
      </c>
      <c r="N47" s="286">
        <v>406820.95979000005</v>
      </c>
      <c r="O47" s="286">
        <v>1910472.2209700006</v>
      </c>
      <c r="P47" s="83" t="str">
        <f t="shared" si="1"/>
        <v/>
      </c>
    </row>
    <row r="48" spans="1:16" ht="13.2" hidden="1" customHeight="1" x14ac:dyDescent="0.25">
      <c r="A48" s="285" t="s">
        <v>896</v>
      </c>
      <c r="B48" s="285" t="s">
        <v>86</v>
      </c>
      <c r="C48" s="287">
        <v>83421.48444</v>
      </c>
      <c r="D48" s="287">
        <v>30149.609509999998</v>
      </c>
      <c r="E48" s="287">
        <v>20628.840310000003</v>
      </c>
      <c r="F48" s="287">
        <v>16206.207709999999</v>
      </c>
      <c r="G48" s="287">
        <v>19746.641370000001</v>
      </c>
      <c r="H48" s="287">
        <v>21108.601390000003</v>
      </c>
      <c r="I48" s="287">
        <v>22990.216270000004</v>
      </c>
      <c r="J48" s="287">
        <v>16355.604689999998</v>
      </c>
      <c r="K48" s="287">
        <v>18034.421999999999</v>
      </c>
      <c r="L48" s="287">
        <v>8105.67112</v>
      </c>
      <c r="M48" s="287">
        <v>6113.5419400000001</v>
      </c>
      <c r="N48" s="287">
        <v>27557.287320000003</v>
      </c>
      <c r="O48" s="286">
        <v>290418.12807000004</v>
      </c>
      <c r="P48" s="83" t="str">
        <f t="shared" si="1"/>
        <v/>
      </c>
    </row>
    <row r="49" spans="1:16" ht="13.2" hidden="1" customHeight="1" x14ac:dyDescent="0.25">
      <c r="A49" s="285" t="s">
        <v>897</v>
      </c>
      <c r="B49" s="285" t="s">
        <v>87</v>
      </c>
      <c r="C49" s="287">
        <v>223433.18327000001</v>
      </c>
      <c r="D49" s="287">
        <v>29092.590700000001</v>
      </c>
      <c r="E49" s="287">
        <v>6618.9512100000011</v>
      </c>
      <c r="F49" s="287">
        <v>1634.96047</v>
      </c>
      <c r="G49" s="287">
        <v>1634.96047</v>
      </c>
      <c r="H49" s="287">
        <v>5576.0886300000002</v>
      </c>
      <c r="I49" s="287">
        <v>1833.53466</v>
      </c>
      <c r="J49" s="287">
        <v>1634.95947</v>
      </c>
      <c r="K49" s="287">
        <v>3255.04351</v>
      </c>
      <c r="L49" s="287">
        <v>9533.3168800000021</v>
      </c>
      <c r="M49" s="287">
        <v>1634.95947</v>
      </c>
      <c r="N49" s="287">
        <v>95961.36513000002</v>
      </c>
      <c r="O49" s="286">
        <v>381843.91387000005</v>
      </c>
      <c r="P49" s="83" t="str">
        <f t="shared" si="1"/>
        <v/>
      </c>
    </row>
    <row r="50" spans="1:16" ht="13.2" hidden="1" customHeight="1" x14ac:dyDescent="0.25">
      <c r="A50" s="285" t="s">
        <v>898</v>
      </c>
      <c r="B50" s="285" t="s">
        <v>88</v>
      </c>
      <c r="C50" s="287">
        <v>1954.5993799999999</v>
      </c>
      <c r="D50" s="287">
        <v>2135.8599300000001</v>
      </c>
      <c r="E50" s="287">
        <v>1954.9783299999999</v>
      </c>
      <c r="F50" s="287">
        <v>1954.7467999999999</v>
      </c>
      <c r="G50" s="287">
        <v>1954.7721199999999</v>
      </c>
      <c r="H50" s="287">
        <v>1954.5993799999999</v>
      </c>
      <c r="I50" s="287">
        <v>1958.2260399999998</v>
      </c>
      <c r="J50" s="287">
        <v>1954.67517</v>
      </c>
      <c r="K50" s="287">
        <v>1954.4386199999999</v>
      </c>
      <c r="L50" s="287">
        <v>1954.7075699999998</v>
      </c>
      <c r="M50" s="287">
        <v>1954.7509599999998</v>
      </c>
      <c r="N50" s="287">
        <v>1953.86493</v>
      </c>
      <c r="O50" s="286">
        <v>23640.219230000002</v>
      </c>
      <c r="P50" s="83" t="str">
        <f t="shared" si="1"/>
        <v/>
      </c>
    </row>
    <row r="51" spans="1:16" ht="13.2" hidden="1" customHeight="1" x14ac:dyDescent="0.25">
      <c r="A51" s="285" t="s">
        <v>899</v>
      </c>
      <c r="B51" s="285" t="s">
        <v>144</v>
      </c>
      <c r="C51" s="286">
        <v>421463.1529300001</v>
      </c>
      <c r="D51" s="286">
        <v>176163.05186000001</v>
      </c>
      <c r="E51" s="286">
        <v>152637.38644</v>
      </c>
      <c r="F51" s="286">
        <v>151704.76668999999</v>
      </c>
      <c r="G51" s="286">
        <v>155621.17574999997</v>
      </c>
      <c r="H51" s="286">
        <v>175757.90352000002</v>
      </c>
      <c r="I51" s="286">
        <v>171258.71490000002</v>
      </c>
      <c r="J51" s="286">
        <v>146893.08344999998</v>
      </c>
      <c r="K51" s="286">
        <v>166030.40240999998</v>
      </c>
      <c r="L51" s="286">
        <v>179728.89755000002</v>
      </c>
      <c r="M51" s="286">
        <v>176822.46947000001</v>
      </c>
      <c r="N51" s="286">
        <v>532293.47717000009</v>
      </c>
      <c r="O51" s="286">
        <v>2606374.4821400009</v>
      </c>
      <c r="P51" s="83" t="str">
        <f t="shared" si="1"/>
        <v/>
      </c>
    </row>
    <row r="52" spans="1:16" ht="13.2" hidden="1" customHeight="1" x14ac:dyDescent="0.25">
      <c r="A52" s="285" t="s">
        <v>889</v>
      </c>
      <c r="B52" s="285" t="s">
        <v>80</v>
      </c>
      <c r="C52" s="287">
        <v>1447.0817700000002</v>
      </c>
      <c r="D52" s="287">
        <v>4740.8427999999994</v>
      </c>
      <c r="E52" s="287">
        <v>63.976889999999997</v>
      </c>
      <c r="F52" s="287">
        <v>6897.0564200000008</v>
      </c>
      <c r="G52" s="287">
        <v>772.80018999999993</v>
      </c>
      <c r="H52" s="287">
        <v>1049.82719</v>
      </c>
      <c r="I52" s="287">
        <v>5504.5721800000001</v>
      </c>
      <c r="J52" s="287">
        <v>2008.1419800000001</v>
      </c>
      <c r="K52" s="287">
        <v>-249.34933999999996</v>
      </c>
      <c r="L52" s="287">
        <v>6621.5044200000002</v>
      </c>
      <c r="M52" s="287">
        <v>1094.1538500000001</v>
      </c>
      <c r="N52" s="287">
        <v>1944.9185900000002</v>
      </c>
      <c r="O52" s="286">
        <v>31895.52694</v>
      </c>
      <c r="P52" s="83" t="str">
        <f t="shared" si="1"/>
        <v/>
      </c>
    </row>
    <row r="53" spans="1:16" ht="13.2" hidden="1" customHeight="1" x14ac:dyDescent="0.25">
      <c r="A53" s="285" t="s">
        <v>900</v>
      </c>
      <c r="B53" s="285" t="s">
        <v>76</v>
      </c>
      <c r="C53" s="287">
        <v>12247.6435</v>
      </c>
      <c r="D53" s="287">
        <v>14608.893869999998</v>
      </c>
      <c r="E53" s="287">
        <v>12324.24987</v>
      </c>
      <c r="F53" s="287">
        <v>14722.753360000001</v>
      </c>
      <c r="G53" s="287">
        <v>12851.105379999997</v>
      </c>
      <c r="H53" s="287">
        <v>12047.281619999998</v>
      </c>
      <c r="I53" s="287">
        <v>13516.238469999998</v>
      </c>
      <c r="J53" s="287">
        <v>12754.610669999998</v>
      </c>
      <c r="K53" s="287">
        <v>17939.671409999995</v>
      </c>
      <c r="L53" s="287">
        <v>12396.53407</v>
      </c>
      <c r="M53" s="287">
        <v>13695.717789999999</v>
      </c>
      <c r="N53" s="287">
        <v>28236.403399999996</v>
      </c>
      <c r="O53" s="286">
        <v>177341.10340999998</v>
      </c>
      <c r="P53" s="83" t="str">
        <f t="shared" si="1"/>
        <v/>
      </c>
    </row>
    <row r="54" spans="1:16" ht="13.2" hidden="1" customHeight="1" x14ac:dyDescent="0.25">
      <c r="A54" s="285" t="s">
        <v>910</v>
      </c>
      <c r="B54" s="285" t="s">
        <v>85</v>
      </c>
      <c r="C54" s="286">
        <v>177150.87294999996</v>
      </c>
      <c r="D54" s="286">
        <v>141849.05476000003</v>
      </c>
      <c r="E54" s="286">
        <v>274241.41459</v>
      </c>
      <c r="F54" s="286">
        <v>150751.0313</v>
      </c>
      <c r="G54" s="286">
        <v>208946.08272000001</v>
      </c>
      <c r="H54" s="286">
        <v>79463.971189999997</v>
      </c>
      <c r="I54" s="286">
        <v>159201.39248000004</v>
      </c>
      <c r="J54" s="286">
        <v>109557.03571</v>
      </c>
      <c r="K54" s="286">
        <v>123024.65802</v>
      </c>
      <c r="L54" s="286">
        <v>177354.99213</v>
      </c>
      <c r="M54" s="286">
        <v>72448.55481999999</v>
      </c>
      <c r="N54" s="286">
        <v>391581.27812999993</v>
      </c>
      <c r="O54" s="286">
        <v>2065570.3388</v>
      </c>
      <c r="P54" s="83" t="str">
        <f t="shared" si="1"/>
        <v/>
      </c>
    </row>
    <row r="55" spans="1:16" ht="13.2" hidden="1" customHeight="1" x14ac:dyDescent="0.25">
      <c r="A55" s="285" t="s">
        <v>912</v>
      </c>
      <c r="B55" s="285" t="s">
        <v>87</v>
      </c>
      <c r="C55" s="287">
        <v>200183.59515000001</v>
      </c>
      <c r="D55" s="287">
        <v>32905.675949999997</v>
      </c>
      <c r="E55" s="287">
        <v>25619.364330000004</v>
      </c>
      <c r="F55" s="287">
        <v>19148.28787</v>
      </c>
      <c r="G55" s="287">
        <v>22465.140149999999</v>
      </c>
      <c r="H55" s="287">
        <v>25205.427750000003</v>
      </c>
      <c r="I55" s="287">
        <v>25974.290919999999</v>
      </c>
      <c r="J55" s="287">
        <v>31958.467279999997</v>
      </c>
      <c r="K55" s="287">
        <v>22467.733130000001</v>
      </c>
      <c r="L55" s="287">
        <v>10886.576280000001</v>
      </c>
      <c r="M55" s="287">
        <v>8845.2272300000004</v>
      </c>
      <c r="N55" s="287">
        <v>82717.507570000002</v>
      </c>
      <c r="O55" s="286">
        <v>508377.29360999999</v>
      </c>
      <c r="P55" s="83" t="str">
        <f t="shared" si="1"/>
        <v/>
      </c>
    </row>
    <row r="56" spans="1:16" ht="13.2" hidden="1" customHeight="1" x14ac:dyDescent="0.25">
      <c r="A56" s="285" t="s">
        <v>913</v>
      </c>
      <c r="B56" s="285" t="s">
        <v>88</v>
      </c>
      <c r="C56" s="287">
        <v>1998.2232299999998</v>
      </c>
      <c r="D56" s="287">
        <v>2003.0375499999998</v>
      </c>
      <c r="E56" s="287">
        <v>1951.7016999999998</v>
      </c>
      <c r="F56" s="287">
        <v>2215.5331299999998</v>
      </c>
      <c r="G56" s="287">
        <v>2028.2895299999998</v>
      </c>
      <c r="H56" s="287">
        <v>2164.63438</v>
      </c>
      <c r="I56" s="287">
        <v>2133.13337</v>
      </c>
      <c r="J56" s="287">
        <v>2058.9440099999997</v>
      </c>
      <c r="K56" s="287">
        <v>1955.4410599999999</v>
      </c>
      <c r="L56" s="287">
        <v>2020.7208099999998</v>
      </c>
      <c r="M56" s="287">
        <v>2094.67722</v>
      </c>
      <c r="N56" s="287">
        <v>2554.4995699999999</v>
      </c>
      <c r="O56" s="286">
        <v>25178.83556</v>
      </c>
      <c r="P56" s="83" t="str">
        <f t="shared" si="1"/>
        <v/>
      </c>
    </row>
    <row r="57" spans="1:16" ht="13.2" hidden="1" customHeight="1" x14ac:dyDescent="0.25">
      <c r="A57" s="285" t="s">
        <v>901</v>
      </c>
      <c r="B57" s="285" t="s">
        <v>89</v>
      </c>
      <c r="C57" s="287">
        <v>23089.377889999996</v>
      </c>
      <c r="D57" s="287">
        <v>21647.847030000008</v>
      </c>
      <c r="E57" s="287">
        <v>24430.947579999996</v>
      </c>
      <c r="F57" s="287">
        <v>24290.296360000004</v>
      </c>
      <c r="G57" s="287">
        <v>53951.998330000009</v>
      </c>
      <c r="H57" s="287">
        <v>27752.168269999998</v>
      </c>
      <c r="I57" s="287">
        <v>30888.142659999998</v>
      </c>
      <c r="J57" s="287">
        <v>20001.977910000001</v>
      </c>
      <c r="K57" s="287">
        <v>29228.481769999995</v>
      </c>
      <c r="L57" s="287">
        <v>25686.844999999998</v>
      </c>
      <c r="M57" s="287">
        <v>26254.232849999997</v>
      </c>
      <c r="N57" s="287">
        <v>44790.483809999991</v>
      </c>
      <c r="O57" s="286">
        <v>352012.79945999995</v>
      </c>
      <c r="P57" s="83" t="str">
        <f t="shared" si="1"/>
        <v/>
      </c>
    </row>
    <row r="58" spans="1:16" ht="13.2" hidden="1" customHeight="1" x14ac:dyDescent="0.25">
      <c r="A58" s="285" t="s">
        <v>902</v>
      </c>
      <c r="B58" s="285" t="s">
        <v>90</v>
      </c>
      <c r="C58" s="287">
        <v>3617.0369200000005</v>
      </c>
      <c r="D58" s="287">
        <v>1589.5951700000001</v>
      </c>
      <c r="E58" s="287">
        <v>3363.5859500000001</v>
      </c>
      <c r="F58" s="287">
        <v>3361.78485</v>
      </c>
      <c r="G58" s="287">
        <v>2965.1907699999997</v>
      </c>
      <c r="H58" s="287">
        <v>4380.3450600000006</v>
      </c>
      <c r="I58" s="287">
        <v>4367.4035500000009</v>
      </c>
      <c r="J58" s="287">
        <v>1720.0408600000001</v>
      </c>
      <c r="K58" s="287">
        <v>2336.41896</v>
      </c>
      <c r="L58" s="287">
        <v>5084.0208000000002</v>
      </c>
      <c r="M58" s="287">
        <v>1603.5731900000001</v>
      </c>
      <c r="N58" s="287">
        <v>16904.153780000001</v>
      </c>
      <c r="O58" s="286">
        <v>51293.149860000005</v>
      </c>
      <c r="P58" s="83" t="str">
        <f t="shared" si="1"/>
        <v/>
      </c>
    </row>
    <row r="59" spans="1:16" ht="13.2" hidden="1" customHeight="1" x14ac:dyDescent="0.25">
      <c r="A59" s="285" t="s">
        <v>903</v>
      </c>
      <c r="B59" s="285" t="s">
        <v>91</v>
      </c>
      <c r="C59" s="287">
        <v>0</v>
      </c>
      <c r="D59" s="287">
        <v>0</v>
      </c>
      <c r="E59" s="287">
        <v>0</v>
      </c>
      <c r="F59" s="287">
        <v>0</v>
      </c>
      <c r="G59" s="287">
        <v>0</v>
      </c>
      <c r="H59" s="287">
        <v>0</v>
      </c>
      <c r="I59" s="287">
        <v>0</v>
      </c>
      <c r="J59" s="287">
        <v>0</v>
      </c>
      <c r="K59" s="287">
        <v>0</v>
      </c>
      <c r="L59" s="287">
        <v>0</v>
      </c>
      <c r="M59" s="287">
        <v>0</v>
      </c>
      <c r="N59" s="287">
        <v>0</v>
      </c>
      <c r="O59" s="286">
        <v>0</v>
      </c>
      <c r="P59" s="83" t="str">
        <f t="shared" si="1"/>
        <v/>
      </c>
    </row>
    <row r="60" spans="1:16" ht="13.2" hidden="1" customHeight="1" x14ac:dyDescent="0.25">
      <c r="A60" s="285" t="s">
        <v>904</v>
      </c>
      <c r="B60" s="285" t="s">
        <v>3670</v>
      </c>
      <c r="C60" s="287">
        <v>442.47821999999996</v>
      </c>
      <c r="D60" s="287">
        <v>74.775779999999997</v>
      </c>
      <c r="E60" s="287">
        <v>261.67839000000004</v>
      </c>
      <c r="F60" s="287">
        <v>22.866550000000004</v>
      </c>
      <c r="G60" s="287">
        <v>8.4538299999999964</v>
      </c>
      <c r="H60" s="287">
        <v>63.44773</v>
      </c>
      <c r="I60" s="287">
        <v>2562.1777899999997</v>
      </c>
      <c r="J60" s="287">
        <v>105.88562</v>
      </c>
      <c r="K60" s="287">
        <v>80.113559999999993</v>
      </c>
      <c r="L60" s="287">
        <v>285.66499999999996</v>
      </c>
      <c r="M60" s="287">
        <v>84.564959999999999</v>
      </c>
      <c r="N60" s="287">
        <v>5002.6073800000004</v>
      </c>
      <c r="O60" s="286">
        <v>8994.7148100000013</v>
      </c>
      <c r="P60" s="83" t="str">
        <f t="shared" si="1"/>
        <v/>
      </c>
    </row>
    <row r="61" spans="1:16" ht="13.2" hidden="1" customHeight="1" x14ac:dyDescent="0.25">
      <c r="A61" s="285" t="s">
        <v>906</v>
      </c>
      <c r="B61" s="285" t="s">
        <v>92</v>
      </c>
      <c r="C61" s="287">
        <v>17.21659</v>
      </c>
      <c r="D61" s="287">
        <v>910.04402000000005</v>
      </c>
      <c r="E61" s="287">
        <v>0</v>
      </c>
      <c r="F61" s="287">
        <v>0</v>
      </c>
      <c r="G61" s="287">
        <v>0</v>
      </c>
      <c r="H61" s="287">
        <v>0</v>
      </c>
      <c r="I61" s="287">
        <v>834.34733999999992</v>
      </c>
      <c r="J61" s="287">
        <v>941.64349000000004</v>
      </c>
      <c r="K61" s="287">
        <v>0</v>
      </c>
      <c r="L61" s="287">
        <v>518.60110999999995</v>
      </c>
      <c r="M61" s="287">
        <v>712.63724999999999</v>
      </c>
      <c r="N61" s="287">
        <v>0</v>
      </c>
      <c r="O61" s="286">
        <v>3934.4897999999994</v>
      </c>
      <c r="P61" s="83" t="str">
        <f t="shared" si="1"/>
        <v/>
      </c>
    </row>
    <row r="62" spans="1:16" ht="13.2" hidden="1" customHeight="1" x14ac:dyDescent="0.25">
      <c r="A62" s="285" t="s">
        <v>907</v>
      </c>
      <c r="B62" s="285" t="s">
        <v>93</v>
      </c>
      <c r="C62" s="287">
        <v>0</v>
      </c>
      <c r="D62" s="287">
        <v>0</v>
      </c>
      <c r="E62" s="287">
        <v>0</v>
      </c>
      <c r="F62" s="287">
        <v>64</v>
      </c>
      <c r="G62" s="287">
        <v>27</v>
      </c>
      <c r="H62" s="287">
        <v>42.128440000000005</v>
      </c>
      <c r="I62" s="287">
        <v>27</v>
      </c>
      <c r="J62" s="287">
        <v>63.973999999999997</v>
      </c>
      <c r="K62" s="287">
        <v>175.6165</v>
      </c>
      <c r="L62" s="287">
        <v>28.972450000000002</v>
      </c>
      <c r="M62" s="287">
        <v>77</v>
      </c>
      <c r="N62" s="287">
        <v>33.524720000000002</v>
      </c>
      <c r="O62" s="286">
        <v>539.21610999999996</v>
      </c>
      <c r="P62" s="83" t="str">
        <f t="shared" si="1"/>
        <v/>
      </c>
    </row>
    <row r="63" spans="1:16" ht="13.2" hidden="1" customHeight="1" x14ac:dyDescent="0.25">
      <c r="A63" s="285" t="s">
        <v>908</v>
      </c>
      <c r="B63" s="285" t="s">
        <v>94</v>
      </c>
      <c r="C63" s="287">
        <v>281.08632</v>
      </c>
      <c r="D63" s="287">
        <v>2343.3876300000002</v>
      </c>
      <c r="E63" s="287">
        <v>1052.6031</v>
      </c>
      <c r="F63" s="287">
        <v>1278.1243100000002</v>
      </c>
      <c r="G63" s="287">
        <v>10841.308999999999</v>
      </c>
      <c r="H63" s="287">
        <v>1837.84249</v>
      </c>
      <c r="I63" s="287">
        <v>2643.6533200000003</v>
      </c>
      <c r="J63" s="287">
        <v>204.78618</v>
      </c>
      <c r="K63" s="287">
        <v>1709.6538600000001</v>
      </c>
      <c r="L63" s="287">
        <v>2092.9983299999999</v>
      </c>
      <c r="M63" s="287">
        <v>10422.59799</v>
      </c>
      <c r="N63" s="287">
        <v>4633.1814899999999</v>
      </c>
      <c r="O63" s="286">
        <v>39341.224020000001</v>
      </c>
      <c r="P63" s="83" t="str">
        <f t="shared" si="1"/>
        <v/>
      </c>
    </row>
    <row r="64" spans="1:16" ht="13.2" hidden="1" customHeight="1" x14ac:dyDescent="0.25">
      <c r="A64" s="285" t="s">
        <v>909</v>
      </c>
      <c r="B64" s="285" t="s">
        <v>95</v>
      </c>
      <c r="C64" s="287">
        <v>410.39800000000002</v>
      </c>
      <c r="D64" s="287">
        <v>631.27397999999994</v>
      </c>
      <c r="E64" s="287">
        <v>1.53068</v>
      </c>
      <c r="F64" s="287">
        <v>915.70070999999996</v>
      </c>
      <c r="G64" s="287">
        <v>0</v>
      </c>
      <c r="H64" s="287">
        <v>0</v>
      </c>
      <c r="I64" s="287">
        <v>0</v>
      </c>
      <c r="J64" s="287">
        <v>0</v>
      </c>
      <c r="K64" s="287">
        <v>3413.5027500000001</v>
      </c>
      <c r="L64" s="287">
        <v>1118.14002</v>
      </c>
      <c r="M64" s="287">
        <v>933.89678000000004</v>
      </c>
      <c r="N64" s="287">
        <v>3594.38537</v>
      </c>
      <c r="O64" s="286">
        <v>11018.828289999998</v>
      </c>
      <c r="P64" s="83" t="str">
        <f t="shared" si="1"/>
        <v/>
      </c>
    </row>
    <row r="65" spans="1:16" ht="13.2" hidden="1" customHeight="1" x14ac:dyDescent="0.25">
      <c r="A65" s="285" t="s">
        <v>911</v>
      </c>
      <c r="B65" s="285" t="s">
        <v>96</v>
      </c>
      <c r="C65" s="288">
        <v>106948.20080000001</v>
      </c>
      <c r="D65" s="288">
        <v>28503.059509999999</v>
      </c>
      <c r="E65" s="288">
        <v>8027.4120199999998</v>
      </c>
      <c r="F65" s="288">
        <v>3043.4212799999996</v>
      </c>
      <c r="G65" s="288">
        <v>4334.2821000000004</v>
      </c>
      <c r="H65" s="288">
        <v>6984.5504399999991</v>
      </c>
      <c r="I65" s="288">
        <v>7355.2777299999998</v>
      </c>
      <c r="J65" s="288">
        <v>3310.8262499999996</v>
      </c>
      <c r="K65" s="288">
        <v>4668.8053199999995</v>
      </c>
      <c r="L65" s="288">
        <v>10262.30269</v>
      </c>
      <c r="M65" s="288">
        <v>5833.0398199999991</v>
      </c>
      <c r="N65" s="288">
        <v>13100.171400000001</v>
      </c>
      <c r="O65" s="289">
        <v>202371.34935999999</v>
      </c>
      <c r="P65" s="83" t="str">
        <f t="shared" si="1"/>
        <v/>
      </c>
    </row>
    <row r="66" spans="1:16" ht="13.2" hidden="1" customHeight="1" x14ac:dyDescent="0.25">
      <c r="A66" s="285" t="s">
        <v>914</v>
      </c>
      <c r="B66" s="285" t="s">
        <v>155</v>
      </c>
      <c r="C66" s="286">
        <v>486280.89212999999</v>
      </c>
      <c r="D66" s="286">
        <v>205260.82777000003</v>
      </c>
      <c r="E66" s="286">
        <v>309839.89263999998</v>
      </c>
      <c r="F66" s="286">
        <v>175158.27358000001</v>
      </c>
      <c r="G66" s="286">
        <v>237773.79450000002</v>
      </c>
      <c r="H66" s="286">
        <v>113818.58376000001</v>
      </c>
      <c r="I66" s="286">
        <v>194664.09450000004</v>
      </c>
      <c r="J66" s="286">
        <v>146885.27325</v>
      </c>
      <c r="K66" s="286">
        <v>152116.63753000001</v>
      </c>
      <c r="L66" s="286">
        <v>200524.59191000002</v>
      </c>
      <c r="M66" s="286">
        <v>89221.499089999998</v>
      </c>
      <c r="N66" s="286">
        <v>489953.45666999993</v>
      </c>
      <c r="O66" s="286">
        <v>2801497.81733</v>
      </c>
      <c r="P66" s="83" t="str">
        <f t="shared" ref="P66:P67" si="2">IF(COUNTBLANK(Q66)=0,IF(RIGHT(A66,12)=Q66,TRUE,FALSE),"")</f>
        <v/>
      </c>
    </row>
    <row r="67" spans="1:16" ht="13.2" hidden="1" customHeight="1" x14ac:dyDescent="0.25">
      <c r="A67" s="285" t="s">
        <v>905</v>
      </c>
      <c r="B67" s="285" t="s">
        <v>80</v>
      </c>
      <c r="C67" s="287">
        <v>137045.63550999999</v>
      </c>
      <c r="D67" s="287">
        <v>100043.23728</v>
      </c>
      <c r="E67" s="287">
        <v>232806.81901999997</v>
      </c>
      <c r="F67" s="287">
        <v>106095.50515999999</v>
      </c>
      <c r="G67" s="287">
        <v>128301.02541</v>
      </c>
      <c r="H67" s="287">
        <v>33340.757579999998</v>
      </c>
      <c r="I67" s="287">
        <v>104362.42935000003</v>
      </c>
      <c r="J67" s="287">
        <v>73764.116979999992</v>
      </c>
      <c r="K67" s="287">
        <v>68141.199209999992</v>
      </c>
      <c r="L67" s="287">
        <v>130143.21535000001</v>
      </c>
      <c r="M67" s="287">
        <v>18664.334009999999</v>
      </c>
      <c r="N67" s="287">
        <v>288386.53817999997</v>
      </c>
      <c r="O67" s="286">
        <v>1421094.8130399999</v>
      </c>
      <c r="P67" s="83" t="str">
        <f t="shared" si="2"/>
        <v/>
      </c>
    </row>
    <row r="68" spans="1:16" ht="13.2" hidden="1" customHeight="1" x14ac:dyDescent="0.25">
      <c r="A68" s="285" t="s">
        <v>2373</v>
      </c>
      <c r="B68" s="285" t="s">
        <v>97</v>
      </c>
      <c r="C68" s="286">
        <v>-237408.17702000006</v>
      </c>
      <c r="D68" s="286">
        <v>-201061.28231999988</v>
      </c>
      <c r="E68" s="286">
        <v>-102874.84449000005</v>
      </c>
      <c r="F68" s="286">
        <v>355584.56700000004</v>
      </c>
      <c r="G68" s="286">
        <v>-185759.73682999995</v>
      </c>
      <c r="H68" s="290"/>
      <c r="I68" s="290"/>
      <c r="J68" s="290"/>
      <c r="K68" s="290"/>
      <c r="L68" s="290"/>
      <c r="M68" s="290"/>
      <c r="N68" s="290"/>
      <c r="O68" s="290"/>
      <c r="P68" s="83" t="str">
        <f t="shared" ref="P68:P131" si="3">IF(COUNTBLANK(Q68)=0,IF(RIGHT(A68,10)=Q68,TRUE,FALSE),"")</f>
        <v/>
      </c>
    </row>
    <row r="69" spans="1:16" ht="13.2" hidden="1" customHeight="1" x14ac:dyDescent="0.25">
      <c r="A69" s="285" t="s">
        <v>2374</v>
      </c>
      <c r="B69" s="285" t="s">
        <v>130</v>
      </c>
      <c r="C69" s="286">
        <v>-233074.77510000003</v>
      </c>
      <c r="D69" s="286">
        <v>-159304.26831999992</v>
      </c>
      <c r="E69" s="286">
        <v>-122544.22578000004</v>
      </c>
      <c r="F69" s="286">
        <v>386307.03200000001</v>
      </c>
      <c r="G69" s="286">
        <v>-128616.23719999997</v>
      </c>
      <c r="H69" s="290"/>
      <c r="I69" s="290"/>
      <c r="J69" s="290"/>
      <c r="K69" s="290"/>
      <c r="L69" s="290"/>
      <c r="M69" s="290"/>
      <c r="N69" s="290"/>
      <c r="O69" s="290"/>
      <c r="P69" s="83" t="str">
        <f t="shared" si="3"/>
        <v/>
      </c>
    </row>
    <row r="70" spans="1:16" ht="13.2" hidden="1" customHeight="1" x14ac:dyDescent="0.25">
      <c r="A70" s="285" t="s">
        <v>2351</v>
      </c>
      <c r="B70" s="285" t="s">
        <v>76</v>
      </c>
      <c r="C70" s="287">
        <v>0</v>
      </c>
      <c r="D70" s="287">
        <v>0</v>
      </c>
      <c r="E70" s="287">
        <v>0</v>
      </c>
      <c r="F70" s="287">
        <v>0</v>
      </c>
      <c r="G70" s="286">
        <v>0</v>
      </c>
      <c r="H70" s="290"/>
      <c r="I70" s="290"/>
      <c r="J70" s="290"/>
      <c r="K70" s="290"/>
      <c r="L70" s="290"/>
      <c r="M70" s="290"/>
      <c r="N70" s="290"/>
      <c r="O70" s="290"/>
      <c r="P70" s="83" t="str">
        <f t="shared" si="3"/>
        <v/>
      </c>
    </row>
    <row r="71" spans="1:16" ht="13.2" hidden="1" customHeight="1" x14ac:dyDescent="0.25">
      <c r="A71" s="285" t="s">
        <v>2352</v>
      </c>
      <c r="B71" s="285" t="s">
        <v>77</v>
      </c>
      <c r="C71" s="287">
        <v>189511.21465000001</v>
      </c>
      <c r="D71" s="287">
        <v>249793.51699999999</v>
      </c>
      <c r="E71" s="287">
        <v>191329.96695</v>
      </c>
      <c r="F71" s="287">
        <v>447461.70400000003</v>
      </c>
      <c r="G71" s="286">
        <v>1078096.4026000001</v>
      </c>
      <c r="H71" s="290"/>
      <c r="I71" s="290"/>
      <c r="J71" s="290"/>
      <c r="K71" s="290"/>
      <c r="L71" s="290"/>
      <c r="M71" s="290"/>
      <c r="N71" s="290"/>
      <c r="O71" s="290"/>
      <c r="P71" s="83" t="str">
        <f t="shared" si="3"/>
        <v/>
      </c>
    </row>
    <row r="72" spans="1:16" ht="13.2" hidden="1" customHeight="1" x14ac:dyDescent="0.25">
      <c r="A72" s="285" t="s">
        <v>2353</v>
      </c>
      <c r="B72" s="285" t="s">
        <v>78</v>
      </c>
      <c r="C72" s="287">
        <v>44471.239090000003</v>
      </c>
      <c r="D72" s="287">
        <v>49274.985999999997</v>
      </c>
      <c r="E72" s="287">
        <v>46927.801579999999</v>
      </c>
      <c r="F72" s="287">
        <v>56579.3</v>
      </c>
      <c r="G72" s="286">
        <v>197253.32666999998</v>
      </c>
      <c r="H72" s="290"/>
      <c r="I72" s="290"/>
      <c r="J72" s="290"/>
      <c r="K72" s="290"/>
      <c r="L72" s="290"/>
      <c r="M72" s="290"/>
      <c r="N72" s="290"/>
      <c r="O72" s="290"/>
      <c r="P72" s="83" t="str">
        <f t="shared" si="3"/>
        <v/>
      </c>
    </row>
    <row r="73" spans="1:16" ht="13.2" hidden="1" customHeight="1" x14ac:dyDescent="0.25">
      <c r="A73" s="285" t="s">
        <v>2354</v>
      </c>
      <c r="B73" s="285" t="s">
        <v>79</v>
      </c>
      <c r="C73" s="287">
        <v>4277.3065200000001</v>
      </c>
      <c r="D73" s="287">
        <v>8482.1110000000008</v>
      </c>
      <c r="E73" s="287">
        <v>12356.72719</v>
      </c>
      <c r="F73" s="287">
        <v>15460.758</v>
      </c>
      <c r="G73" s="286">
        <v>40576.902710000002</v>
      </c>
      <c r="H73" s="290"/>
      <c r="I73" s="290"/>
      <c r="J73" s="290"/>
      <c r="K73" s="290"/>
      <c r="L73" s="290"/>
      <c r="M73" s="290"/>
      <c r="N73" s="290"/>
      <c r="O73" s="290"/>
      <c r="P73" s="83" t="str">
        <f t="shared" si="3"/>
        <v/>
      </c>
    </row>
    <row r="74" spans="1:16" ht="13.2" hidden="1" customHeight="1" x14ac:dyDescent="0.25">
      <c r="A74" s="285" t="s">
        <v>2355</v>
      </c>
      <c r="B74" s="285" t="s">
        <v>3671</v>
      </c>
      <c r="C74" s="287">
        <v>23952.131139999998</v>
      </c>
      <c r="D74" s="287">
        <v>29296.394</v>
      </c>
      <c r="E74" s="287">
        <v>20814.579860000002</v>
      </c>
      <c r="F74" s="287">
        <v>32490.760999999999</v>
      </c>
      <c r="G74" s="286">
        <v>106553.86599999999</v>
      </c>
      <c r="H74" s="290"/>
      <c r="I74" s="290"/>
      <c r="J74" s="290"/>
      <c r="K74" s="290"/>
      <c r="L74" s="290"/>
      <c r="M74" s="290"/>
      <c r="N74" s="290"/>
      <c r="O74" s="290"/>
      <c r="P74" s="83" t="str">
        <f t="shared" si="3"/>
        <v/>
      </c>
    </row>
    <row r="75" spans="1:16" ht="13.2" hidden="1" customHeight="1" x14ac:dyDescent="0.25">
      <c r="A75" s="285" t="s">
        <v>2356</v>
      </c>
      <c r="B75" s="285" t="s">
        <v>84</v>
      </c>
      <c r="C75" s="287">
        <v>28639.971820000002</v>
      </c>
      <c r="D75" s="287">
        <v>70252.72</v>
      </c>
      <c r="E75" s="287">
        <v>58900.436149999994</v>
      </c>
      <c r="F75" s="287">
        <v>86943.638000000006</v>
      </c>
      <c r="G75" s="286">
        <v>244736.76597000001</v>
      </c>
      <c r="H75" s="290"/>
      <c r="I75" s="290"/>
      <c r="J75" s="290"/>
      <c r="K75" s="290"/>
      <c r="L75" s="290"/>
      <c r="M75" s="290"/>
      <c r="N75" s="290"/>
      <c r="O75" s="290"/>
      <c r="P75" s="83" t="str">
        <f t="shared" si="3"/>
        <v/>
      </c>
    </row>
    <row r="76" spans="1:16" ht="13.2" hidden="1" customHeight="1" x14ac:dyDescent="0.25">
      <c r="A76" s="285" t="s">
        <v>2357</v>
      </c>
      <c r="B76" s="285" t="s">
        <v>85</v>
      </c>
      <c r="C76" s="286">
        <v>541407.05370000005</v>
      </c>
      <c r="D76" s="286">
        <v>569991.27199999988</v>
      </c>
      <c r="E76" s="286">
        <v>483766.98036000005</v>
      </c>
      <c r="F76" s="286">
        <v>777369.66100000008</v>
      </c>
      <c r="G76" s="286">
        <v>2372534.9670599997</v>
      </c>
      <c r="H76" s="290"/>
      <c r="I76" s="290"/>
      <c r="J76" s="290"/>
      <c r="K76" s="290"/>
      <c r="L76" s="290"/>
      <c r="M76" s="290"/>
      <c r="N76" s="290"/>
      <c r="O76" s="290"/>
      <c r="P76" s="83" t="str">
        <f t="shared" si="3"/>
        <v/>
      </c>
    </row>
    <row r="77" spans="1:16" ht="13.2" hidden="1" customHeight="1" x14ac:dyDescent="0.25">
      <c r="A77" s="285" t="s">
        <v>2358</v>
      </c>
      <c r="B77" s="285" t="s">
        <v>86</v>
      </c>
      <c r="C77" s="287">
        <v>0</v>
      </c>
      <c r="D77" s="287">
        <v>3.33</v>
      </c>
      <c r="E77" s="287">
        <v>4.69604</v>
      </c>
      <c r="F77" s="287">
        <v>8627.7909999999993</v>
      </c>
      <c r="G77" s="286">
        <v>8635.8170399999999</v>
      </c>
      <c r="H77" s="290"/>
      <c r="I77" s="290"/>
      <c r="J77" s="290"/>
      <c r="K77" s="290"/>
      <c r="L77" s="290"/>
      <c r="M77" s="290"/>
      <c r="N77" s="290"/>
      <c r="O77" s="290"/>
      <c r="P77" s="83" t="str">
        <f t="shared" si="3"/>
        <v/>
      </c>
    </row>
    <row r="78" spans="1:16" ht="13.2" hidden="1" customHeight="1" x14ac:dyDescent="0.25">
      <c r="A78" s="285" t="s">
        <v>2359</v>
      </c>
      <c r="B78" s="285" t="s">
        <v>87</v>
      </c>
      <c r="C78" s="287">
        <v>13276.75585</v>
      </c>
      <c r="D78" s="287">
        <v>32465.486000000001</v>
      </c>
      <c r="E78" s="287">
        <v>25311.583739999998</v>
      </c>
      <c r="F78" s="287">
        <v>56989.481</v>
      </c>
      <c r="G78" s="286">
        <v>128043.30658999999</v>
      </c>
      <c r="H78" s="290"/>
      <c r="I78" s="290"/>
      <c r="J78" s="290"/>
      <c r="K78" s="290"/>
      <c r="L78" s="290"/>
      <c r="M78" s="290"/>
      <c r="N78" s="290"/>
      <c r="O78" s="290"/>
      <c r="P78" s="83" t="str">
        <f t="shared" si="3"/>
        <v/>
      </c>
    </row>
    <row r="79" spans="1:16" ht="13.2" hidden="1" customHeight="1" x14ac:dyDescent="0.25">
      <c r="A79" s="285" t="s">
        <v>2360</v>
      </c>
      <c r="B79" s="285" t="s">
        <v>88</v>
      </c>
      <c r="C79" s="287">
        <v>0</v>
      </c>
      <c r="D79" s="287">
        <v>35.774999999999999</v>
      </c>
      <c r="E79" s="287">
        <v>39.92745</v>
      </c>
      <c r="F79" s="287">
        <v>17411.537</v>
      </c>
      <c r="G79" s="286">
        <v>17487.239450000001</v>
      </c>
      <c r="H79" s="290"/>
      <c r="I79" s="290"/>
      <c r="J79" s="290"/>
      <c r="K79" s="290"/>
      <c r="L79" s="290"/>
      <c r="M79" s="290"/>
      <c r="N79" s="290"/>
      <c r="O79" s="290"/>
      <c r="P79" s="83" t="str">
        <f t="shared" si="3"/>
        <v/>
      </c>
    </row>
    <row r="80" spans="1:16" ht="13.2" hidden="1" customHeight="1" x14ac:dyDescent="0.25">
      <c r="A80" s="285" t="s">
        <v>2361</v>
      </c>
      <c r="B80" s="285" t="s">
        <v>144</v>
      </c>
      <c r="C80" s="286">
        <v>554683.80955000001</v>
      </c>
      <c r="D80" s="286">
        <v>602495.8629999999</v>
      </c>
      <c r="E80" s="286">
        <v>509123.18759000005</v>
      </c>
      <c r="F80" s="286">
        <v>860398.47000000009</v>
      </c>
      <c r="G80" s="286">
        <v>2526701.3301399997</v>
      </c>
      <c r="H80" s="290"/>
      <c r="I80" s="290"/>
      <c r="J80" s="290"/>
      <c r="K80" s="290"/>
      <c r="L80" s="290"/>
      <c r="M80" s="290"/>
      <c r="N80" s="290"/>
      <c r="O80" s="290"/>
      <c r="P80" s="83" t="str">
        <f t="shared" si="3"/>
        <v/>
      </c>
    </row>
    <row r="81" spans="1:16" ht="13.2" hidden="1" customHeight="1" x14ac:dyDescent="0.25">
      <c r="A81" s="285" t="s">
        <v>3674</v>
      </c>
      <c r="B81" s="285" t="s">
        <v>283</v>
      </c>
      <c r="C81" s="287">
        <v>550.32954999999993</v>
      </c>
      <c r="D81" s="287">
        <v>412.43900000000002</v>
      </c>
      <c r="E81" s="287">
        <v>683.06098999999995</v>
      </c>
      <c r="F81" s="287">
        <v>1486.2909999999999</v>
      </c>
      <c r="G81" s="286">
        <v>3132.1205399999999</v>
      </c>
      <c r="H81" s="290"/>
      <c r="I81" s="290"/>
      <c r="J81" s="290"/>
      <c r="K81" s="290"/>
      <c r="L81" s="290"/>
      <c r="M81" s="290"/>
      <c r="N81" s="290"/>
      <c r="O81" s="290"/>
      <c r="P81" s="83" t="str">
        <f t="shared" si="3"/>
        <v/>
      </c>
    </row>
    <row r="82" spans="1:16" ht="13.2" hidden="1" customHeight="1" x14ac:dyDescent="0.25">
      <c r="A82" s="285" t="s">
        <v>3710</v>
      </c>
      <c r="B82" s="285" t="s">
        <v>284</v>
      </c>
      <c r="C82" s="287">
        <v>250004.86093</v>
      </c>
      <c r="D82" s="287">
        <v>162479.10500000001</v>
      </c>
      <c r="E82" s="287">
        <v>152754.40763999999</v>
      </c>
      <c r="F82" s="287">
        <v>136947.209</v>
      </c>
      <c r="G82" s="286">
        <v>702185.58257000009</v>
      </c>
      <c r="H82" s="290"/>
      <c r="I82" s="290"/>
      <c r="J82" s="290"/>
      <c r="K82" s="290"/>
      <c r="L82" s="290"/>
      <c r="M82" s="290"/>
      <c r="N82" s="290"/>
      <c r="O82" s="290"/>
      <c r="P82" s="83" t="str">
        <f t="shared" si="3"/>
        <v/>
      </c>
    </row>
    <row r="83" spans="1:16" ht="13.2" hidden="1" customHeight="1" x14ac:dyDescent="0.25">
      <c r="A83" s="285" t="s">
        <v>2362</v>
      </c>
      <c r="B83" s="285" t="s">
        <v>76</v>
      </c>
      <c r="C83" s="287">
        <v>50.566079999999999</v>
      </c>
      <c r="D83" s="287">
        <v>1</v>
      </c>
      <c r="E83" s="287">
        <v>32.764200000000002</v>
      </c>
      <c r="F83" s="287">
        <v>80.03</v>
      </c>
      <c r="G83" s="286">
        <v>164.36027999999999</v>
      </c>
      <c r="H83" s="290"/>
      <c r="I83" s="290"/>
      <c r="J83" s="290"/>
      <c r="K83" s="290"/>
      <c r="L83" s="290"/>
      <c r="M83" s="290"/>
      <c r="N83" s="290"/>
      <c r="O83" s="290"/>
      <c r="P83" s="83" t="str">
        <f t="shared" si="3"/>
        <v/>
      </c>
    </row>
    <row r="84" spans="1:16" ht="13.2" hidden="1" customHeight="1" x14ac:dyDescent="0.25">
      <c r="A84" s="285" t="s">
        <v>2368</v>
      </c>
      <c r="B84" s="285" t="s">
        <v>85</v>
      </c>
      <c r="C84" s="286">
        <v>303998.87667999999</v>
      </c>
      <c r="D84" s="286">
        <v>368929.98968</v>
      </c>
      <c r="E84" s="286">
        <v>380892.13587</v>
      </c>
      <c r="F84" s="286">
        <v>1132954.2280000001</v>
      </c>
      <c r="G84" s="286">
        <v>2186775.2302299999</v>
      </c>
      <c r="H84" s="290"/>
      <c r="I84" s="290"/>
      <c r="J84" s="290"/>
      <c r="K84" s="290"/>
      <c r="L84" s="290"/>
      <c r="M84" s="290"/>
      <c r="N84" s="290"/>
      <c r="O84" s="290"/>
      <c r="P84" s="83" t="str">
        <f t="shared" si="3"/>
        <v/>
      </c>
    </row>
    <row r="85" spans="1:16" ht="13.2" hidden="1" customHeight="1" x14ac:dyDescent="0.25">
      <c r="A85" s="285" t="s">
        <v>2370</v>
      </c>
      <c r="B85" s="285" t="s">
        <v>87</v>
      </c>
      <c r="C85" s="287">
        <v>16877.04089</v>
      </c>
      <c r="D85" s="287">
        <v>53089.196000000004</v>
      </c>
      <c r="E85" s="287">
        <v>25419.597590000001</v>
      </c>
      <c r="F85" s="287">
        <v>56065.175000000003</v>
      </c>
      <c r="G85" s="286">
        <v>151451.00948000001</v>
      </c>
      <c r="H85" s="290"/>
      <c r="I85" s="290"/>
      <c r="J85" s="290"/>
      <c r="K85" s="290"/>
      <c r="L85" s="290"/>
      <c r="M85" s="290"/>
      <c r="N85" s="290"/>
      <c r="O85" s="290"/>
      <c r="P85" s="83" t="str">
        <f t="shared" si="3"/>
        <v/>
      </c>
    </row>
    <row r="86" spans="1:16" ht="13.2" hidden="1" customHeight="1" x14ac:dyDescent="0.25">
      <c r="A86" s="285" t="s">
        <v>2371</v>
      </c>
      <c r="B86" s="285" t="s">
        <v>88</v>
      </c>
      <c r="C86" s="287">
        <v>733.11688000000004</v>
      </c>
      <c r="D86" s="287">
        <v>21092.631000000001</v>
      </c>
      <c r="E86" s="287">
        <v>-19739.694</v>
      </c>
      <c r="F86" s="287">
        <v>57691.663</v>
      </c>
      <c r="G86" s="286">
        <v>59777.716880000007</v>
      </c>
      <c r="H86" s="290"/>
      <c r="I86" s="290"/>
      <c r="J86" s="290"/>
      <c r="K86" s="290"/>
      <c r="L86" s="290"/>
      <c r="M86" s="290"/>
      <c r="N86" s="290"/>
      <c r="O86" s="290"/>
      <c r="P86" s="83" t="str">
        <f t="shared" si="3"/>
        <v/>
      </c>
    </row>
    <row r="87" spans="1:16" ht="13.2" hidden="1" customHeight="1" x14ac:dyDescent="0.25">
      <c r="A87" s="285" t="s">
        <v>2363</v>
      </c>
      <c r="B87" s="285" t="s">
        <v>89</v>
      </c>
      <c r="C87" s="287">
        <v>26307.190469999998</v>
      </c>
      <c r="D87" s="287">
        <v>25021.85469</v>
      </c>
      <c r="E87" s="287">
        <v>23402.865880000001</v>
      </c>
      <c r="F87" s="287">
        <v>40454.369999999995</v>
      </c>
      <c r="G87" s="286">
        <v>115186.28103999999</v>
      </c>
      <c r="H87" s="290"/>
      <c r="I87" s="290"/>
      <c r="J87" s="290"/>
      <c r="K87" s="290"/>
      <c r="L87" s="290"/>
      <c r="M87" s="290"/>
      <c r="N87" s="290"/>
      <c r="O87" s="290"/>
      <c r="P87" s="83" t="str">
        <f t="shared" si="3"/>
        <v/>
      </c>
    </row>
    <row r="88" spans="1:16" ht="13.2" hidden="1" customHeight="1" x14ac:dyDescent="0.25">
      <c r="A88" s="285" t="s">
        <v>2364</v>
      </c>
      <c r="B88" s="285" t="s">
        <v>90</v>
      </c>
      <c r="C88" s="287">
        <v>283.13695000000001</v>
      </c>
      <c r="D88" s="287">
        <v>37054.956380000003</v>
      </c>
      <c r="E88" s="287">
        <v>23860.786909999999</v>
      </c>
      <c r="F88" s="287">
        <v>2960.777</v>
      </c>
      <c r="G88" s="286">
        <v>64159.65724</v>
      </c>
      <c r="H88" s="290"/>
      <c r="I88" s="290"/>
      <c r="J88" s="290"/>
      <c r="K88" s="290"/>
      <c r="L88" s="290"/>
      <c r="M88" s="290"/>
      <c r="N88" s="290"/>
      <c r="O88" s="290"/>
      <c r="P88" s="83" t="str">
        <f t="shared" si="3"/>
        <v/>
      </c>
    </row>
    <row r="89" spans="1:16" ht="13.2" hidden="1" customHeight="1" x14ac:dyDescent="0.25">
      <c r="A89" s="285" t="s">
        <v>2365</v>
      </c>
      <c r="B89" s="285" t="s">
        <v>91</v>
      </c>
      <c r="C89" s="287">
        <v>100549.01681</v>
      </c>
      <c r="D89" s="287">
        <v>124850.29699999999</v>
      </c>
      <c r="E89" s="287">
        <v>91864.027170000001</v>
      </c>
      <c r="F89" s="287">
        <v>636757.88300000003</v>
      </c>
      <c r="G89" s="286">
        <v>954021.22398000001</v>
      </c>
      <c r="H89" s="290"/>
      <c r="I89" s="290"/>
      <c r="J89" s="290"/>
      <c r="K89" s="290"/>
      <c r="L89" s="290"/>
      <c r="M89" s="290"/>
      <c r="N89" s="290"/>
      <c r="O89" s="290"/>
      <c r="P89" s="83" t="str">
        <f t="shared" si="3"/>
        <v/>
      </c>
    </row>
    <row r="90" spans="1:16" ht="13.2" hidden="1" customHeight="1" x14ac:dyDescent="0.25">
      <c r="A90" s="285" t="s">
        <v>2366</v>
      </c>
      <c r="B90" s="285" t="s">
        <v>3670</v>
      </c>
      <c r="C90" s="287">
        <v>1703.9669899999999</v>
      </c>
      <c r="D90" s="287">
        <v>2842.7410800000002</v>
      </c>
      <c r="E90" s="287">
        <v>1959.9162899999999</v>
      </c>
      <c r="F90" s="287">
        <v>10879.201000000001</v>
      </c>
      <c r="G90" s="286">
        <v>17385.825360000003</v>
      </c>
      <c r="H90" s="290"/>
      <c r="I90" s="290"/>
      <c r="J90" s="290"/>
      <c r="K90" s="290"/>
      <c r="L90" s="290"/>
      <c r="M90" s="290"/>
      <c r="N90" s="290"/>
      <c r="O90" s="290"/>
      <c r="P90" s="83" t="str">
        <f t="shared" si="3"/>
        <v/>
      </c>
    </row>
    <row r="91" spans="1:16" ht="13.2" hidden="1" customHeight="1" x14ac:dyDescent="0.25">
      <c r="A91" s="285" t="s">
        <v>2367</v>
      </c>
      <c r="B91" s="285" t="s">
        <v>95</v>
      </c>
      <c r="C91" s="287">
        <v>36.438499999999998</v>
      </c>
      <c r="D91" s="287">
        <v>332.76191</v>
      </c>
      <c r="E91" s="287">
        <v>470.11581999999999</v>
      </c>
      <c r="F91" s="287">
        <v>4174.8649999999998</v>
      </c>
      <c r="G91" s="286">
        <v>5014.1812300000001</v>
      </c>
      <c r="H91" s="290"/>
      <c r="I91" s="290"/>
      <c r="J91" s="290"/>
      <c r="K91" s="290"/>
      <c r="L91" s="290"/>
      <c r="M91" s="290"/>
      <c r="N91" s="290"/>
      <c r="O91" s="290"/>
      <c r="P91" s="83" t="str">
        <f t="shared" si="3"/>
        <v/>
      </c>
    </row>
    <row r="92" spans="1:16" ht="13.2" hidden="1" customHeight="1" x14ac:dyDescent="0.25">
      <c r="A92" s="285" t="s">
        <v>2369</v>
      </c>
      <c r="B92" s="285" t="s">
        <v>96</v>
      </c>
      <c r="C92" s="288">
        <v>0</v>
      </c>
      <c r="D92" s="288">
        <v>79.777999999999992</v>
      </c>
      <c r="E92" s="288">
        <v>6.9223499999999998</v>
      </c>
      <c r="F92" s="288">
        <v>-5.5640000000000001</v>
      </c>
      <c r="G92" s="289">
        <v>81.136349999999993</v>
      </c>
      <c r="H92" s="290"/>
      <c r="I92" s="290"/>
      <c r="J92" s="290"/>
      <c r="K92" s="290"/>
      <c r="L92" s="290"/>
      <c r="M92" s="290"/>
      <c r="N92" s="290"/>
      <c r="O92" s="290"/>
      <c r="P92" s="83" t="str">
        <f t="shared" si="3"/>
        <v/>
      </c>
    </row>
    <row r="93" spans="1:16" ht="13.2" hidden="1" customHeight="1" x14ac:dyDescent="0.25">
      <c r="A93" s="285" t="s">
        <v>2372</v>
      </c>
      <c r="B93" s="285" t="s">
        <v>155</v>
      </c>
      <c r="C93" s="286">
        <v>321609.03444999998</v>
      </c>
      <c r="D93" s="286">
        <v>443191.59467999998</v>
      </c>
      <c r="E93" s="286">
        <v>386578.96181000001</v>
      </c>
      <c r="F93" s="286">
        <v>1246705.5020000001</v>
      </c>
      <c r="G93" s="286">
        <v>2398085.0929399999</v>
      </c>
      <c r="H93" s="290"/>
      <c r="I93" s="290"/>
      <c r="J93" s="290"/>
      <c r="K93" s="290"/>
      <c r="L93" s="290"/>
      <c r="M93" s="290"/>
      <c r="N93" s="290"/>
      <c r="O93" s="290"/>
      <c r="P93" s="83" t="str">
        <f t="shared" si="3"/>
        <v/>
      </c>
    </row>
    <row r="94" spans="1:16" ht="13.2" hidden="1" customHeight="1" x14ac:dyDescent="0.25">
      <c r="A94" s="285" t="s">
        <v>3746</v>
      </c>
      <c r="B94" s="285" t="s">
        <v>285</v>
      </c>
      <c r="C94" s="287">
        <v>162105.41508000001</v>
      </c>
      <c r="D94" s="287">
        <v>166045.98077999998</v>
      </c>
      <c r="E94" s="287">
        <v>234854.70099000001</v>
      </c>
      <c r="F94" s="287">
        <v>427790.745</v>
      </c>
      <c r="G94" s="286">
        <v>990796.84184999997</v>
      </c>
      <c r="H94" s="290"/>
      <c r="I94" s="290"/>
      <c r="J94" s="290"/>
      <c r="K94" s="290"/>
      <c r="L94" s="290"/>
      <c r="M94" s="290"/>
      <c r="N94" s="290"/>
      <c r="O94" s="290"/>
      <c r="P94" s="83" t="str">
        <f t="shared" si="3"/>
        <v/>
      </c>
    </row>
    <row r="95" spans="1:16" ht="13.2" hidden="1" customHeight="1" x14ac:dyDescent="0.25">
      <c r="A95" s="285" t="s">
        <v>3782</v>
      </c>
      <c r="B95" s="285" t="s">
        <v>286</v>
      </c>
      <c r="C95" s="287">
        <v>12963.1458</v>
      </c>
      <c r="D95" s="287">
        <v>12780.39784</v>
      </c>
      <c r="E95" s="287">
        <v>4446.9586100000006</v>
      </c>
      <c r="F95" s="287">
        <v>9856.357</v>
      </c>
      <c r="G95" s="286">
        <v>40046.859250000001</v>
      </c>
      <c r="H95" s="290"/>
      <c r="I95" s="290"/>
      <c r="J95" s="290"/>
      <c r="K95" s="290"/>
      <c r="L95" s="290"/>
      <c r="M95" s="290"/>
      <c r="N95" s="290"/>
      <c r="O95" s="290"/>
      <c r="P95" s="83" t="str">
        <f t="shared" si="3"/>
        <v/>
      </c>
    </row>
    <row r="96" spans="1:16" ht="13.2" hidden="1" customHeight="1" x14ac:dyDescent="0.25">
      <c r="A96" s="285" t="s">
        <v>1080</v>
      </c>
      <c r="B96" s="285" t="s">
        <v>97</v>
      </c>
      <c r="C96" s="286">
        <v>-9402</v>
      </c>
      <c r="D96" s="286">
        <v>-636</v>
      </c>
      <c r="E96" s="286">
        <v>336</v>
      </c>
      <c r="F96" s="286">
        <v>-2158</v>
      </c>
      <c r="G96" s="286">
        <v>581</v>
      </c>
      <c r="H96" s="286">
        <v>-572</v>
      </c>
      <c r="I96" s="286">
        <v>-2352</v>
      </c>
      <c r="J96" s="286">
        <v>4394</v>
      </c>
      <c r="K96" s="286">
        <v>346</v>
      </c>
      <c r="L96" s="286">
        <v>2165</v>
      </c>
      <c r="M96" s="286">
        <v>-1211</v>
      </c>
      <c r="N96" s="286">
        <v>8551</v>
      </c>
      <c r="O96" s="286">
        <v>42</v>
      </c>
      <c r="P96" s="83" t="str">
        <f t="shared" si="3"/>
        <v/>
      </c>
    </row>
    <row r="97" spans="1:16" ht="13.2" hidden="1" customHeight="1" x14ac:dyDescent="0.25">
      <c r="A97" s="285" t="s">
        <v>1081</v>
      </c>
      <c r="B97" s="285" t="s">
        <v>130</v>
      </c>
      <c r="C97" s="286">
        <v>-9400</v>
      </c>
      <c r="D97" s="286">
        <v>-635</v>
      </c>
      <c r="E97" s="286">
        <v>336</v>
      </c>
      <c r="F97" s="286">
        <v>-2123</v>
      </c>
      <c r="G97" s="286">
        <v>582</v>
      </c>
      <c r="H97" s="286">
        <v>-571</v>
      </c>
      <c r="I97" s="286">
        <v>-2318</v>
      </c>
      <c r="J97" s="286">
        <v>4395</v>
      </c>
      <c r="K97" s="286">
        <v>346</v>
      </c>
      <c r="L97" s="286">
        <v>2198</v>
      </c>
      <c r="M97" s="286">
        <v>-1211</v>
      </c>
      <c r="N97" s="286">
        <v>8551</v>
      </c>
      <c r="O97" s="286">
        <v>150</v>
      </c>
      <c r="P97" s="83" t="str">
        <f t="shared" si="3"/>
        <v/>
      </c>
    </row>
    <row r="98" spans="1:16" ht="13.2" hidden="1" customHeight="1" x14ac:dyDescent="0.25">
      <c r="A98" s="285" t="s">
        <v>1049</v>
      </c>
      <c r="B98" s="285" t="s">
        <v>76</v>
      </c>
      <c r="C98" s="287">
        <v>0</v>
      </c>
      <c r="D98" s="287">
        <v>0</v>
      </c>
      <c r="E98" s="287">
        <v>0</v>
      </c>
      <c r="F98" s="287">
        <v>0</v>
      </c>
      <c r="G98" s="287">
        <v>0</v>
      </c>
      <c r="H98" s="287">
        <v>0</v>
      </c>
      <c r="I98" s="287">
        <v>0</v>
      </c>
      <c r="J98" s="287">
        <v>0</v>
      </c>
      <c r="K98" s="287">
        <v>0</v>
      </c>
      <c r="L98" s="287">
        <v>0</v>
      </c>
      <c r="M98" s="287">
        <v>0</v>
      </c>
      <c r="N98" s="287">
        <v>0</v>
      </c>
      <c r="O98" s="286">
        <v>0</v>
      </c>
      <c r="P98" s="83" t="str">
        <f t="shared" si="3"/>
        <v/>
      </c>
    </row>
    <row r="99" spans="1:16" ht="13.2" hidden="1" customHeight="1" x14ac:dyDescent="0.25">
      <c r="A99" s="285" t="s">
        <v>1050</v>
      </c>
      <c r="B99" s="285" t="s">
        <v>77</v>
      </c>
      <c r="C99" s="287">
        <v>1048</v>
      </c>
      <c r="D99" s="287">
        <v>11</v>
      </c>
      <c r="E99" s="287">
        <v>976</v>
      </c>
      <c r="F99" s="287">
        <v>267</v>
      </c>
      <c r="G99" s="287">
        <v>28</v>
      </c>
      <c r="H99" s="287">
        <v>1013</v>
      </c>
      <c r="I99" s="287">
        <v>614</v>
      </c>
      <c r="J99" s="287">
        <v>7</v>
      </c>
      <c r="K99" s="287">
        <v>9</v>
      </c>
      <c r="L99" s="287">
        <v>1046</v>
      </c>
      <c r="M99" s="287">
        <v>13</v>
      </c>
      <c r="N99" s="287">
        <v>140</v>
      </c>
      <c r="O99" s="286">
        <v>5172</v>
      </c>
      <c r="P99" s="83" t="str">
        <f t="shared" si="3"/>
        <v/>
      </c>
    </row>
    <row r="100" spans="1:16" ht="13.2" hidden="1" customHeight="1" x14ac:dyDescent="0.25">
      <c r="A100" s="285" t="s">
        <v>1051</v>
      </c>
      <c r="B100" s="285" t="s">
        <v>78</v>
      </c>
      <c r="C100" s="287">
        <v>152</v>
      </c>
      <c r="D100" s="287">
        <v>220</v>
      </c>
      <c r="E100" s="287">
        <v>350</v>
      </c>
      <c r="F100" s="287">
        <v>438</v>
      </c>
      <c r="G100" s="287">
        <v>93</v>
      </c>
      <c r="H100" s="287">
        <v>323</v>
      </c>
      <c r="I100" s="287">
        <v>158</v>
      </c>
      <c r="J100" s="287">
        <v>93</v>
      </c>
      <c r="K100" s="287">
        <v>137</v>
      </c>
      <c r="L100" s="287">
        <v>102</v>
      </c>
      <c r="M100" s="287">
        <v>162</v>
      </c>
      <c r="N100" s="287">
        <v>698</v>
      </c>
      <c r="O100" s="286">
        <v>2926</v>
      </c>
      <c r="P100" s="83" t="str">
        <f t="shared" si="3"/>
        <v/>
      </c>
    </row>
    <row r="101" spans="1:16" ht="13.2" hidden="1" customHeight="1" x14ac:dyDescent="0.25">
      <c r="A101" s="285" t="s">
        <v>1052</v>
      </c>
      <c r="B101" s="285" t="s">
        <v>79</v>
      </c>
      <c r="C101" s="287">
        <v>0</v>
      </c>
      <c r="D101" s="287">
        <v>0</v>
      </c>
      <c r="E101" s="287">
        <v>0</v>
      </c>
      <c r="F101" s="287">
        <v>0</v>
      </c>
      <c r="G101" s="287">
        <v>0</v>
      </c>
      <c r="H101" s="287">
        <v>0</v>
      </c>
      <c r="I101" s="287">
        <v>0</v>
      </c>
      <c r="J101" s="287">
        <v>0</v>
      </c>
      <c r="K101" s="287">
        <v>0</v>
      </c>
      <c r="L101" s="287">
        <v>0</v>
      </c>
      <c r="M101" s="287">
        <v>0</v>
      </c>
      <c r="N101" s="287">
        <v>0</v>
      </c>
      <c r="O101" s="286">
        <v>0</v>
      </c>
      <c r="P101" s="83" t="str">
        <f t="shared" si="3"/>
        <v/>
      </c>
    </row>
    <row r="102" spans="1:16" ht="13.2" hidden="1" customHeight="1" x14ac:dyDescent="0.25">
      <c r="A102" s="285" t="s">
        <v>1053</v>
      </c>
      <c r="B102" s="285" t="s">
        <v>3671</v>
      </c>
      <c r="C102" s="287">
        <v>7993</v>
      </c>
      <c r="D102" s="287">
        <v>5673</v>
      </c>
      <c r="E102" s="287">
        <v>3349</v>
      </c>
      <c r="F102" s="287">
        <v>6084</v>
      </c>
      <c r="G102" s="287">
        <v>4138</v>
      </c>
      <c r="H102" s="287">
        <v>4142</v>
      </c>
      <c r="I102" s="287">
        <v>5648</v>
      </c>
      <c r="J102" s="287">
        <v>839</v>
      </c>
      <c r="K102" s="287">
        <v>4299</v>
      </c>
      <c r="L102" s="287">
        <v>4404</v>
      </c>
      <c r="M102" s="287">
        <v>3050</v>
      </c>
      <c r="N102" s="287">
        <v>4217</v>
      </c>
      <c r="O102" s="286">
        <v>53836</v>
      </c>
      <c r="P102" s="83" t="str">
        <f t="shared" si="3"/>
        <v/>
      </c>
    </row>
    <row r="103" spans="1:16" ht="13.2" hidden="1" customHeight="1" x14ac:dyDescent="0.25">
      <c r="A103" s="285" t="s">
        <v>1054</v>
      </c>
      <c r="B103" s="285" t="s">
        <v>120</v>
      </c>
      <c r="C103" s="287">
        <v>0</v>
      </c>
      <c r="D103" s="287">
        <v>0</v>
      </c>
      <c r="E103" s="287">
        <v>0</v>
      </c>
      <c r="F103" s="287">
        <v>0</v>
      </c>
      <c r="G103" s="287">
        <v>0</v>
      </c>
      <c r="H103" s="287">
        <v>0</v>
      </c>
      <c r="I103" s="287">
        <v>0</v>
      </c>
      <c r="J103" s="287">
        <v>0</v>
      </c>
      <c r="K103" s="287">
        <v>0</v>
      </c>
      <c r="L103" s="287">
        <v>0</v>
      </c>
      <c r="M103" s="287">
        <v>0</v>
      </c>
      <c r="N103" s="287">
        <v>0</v>
      </c>
      <c r="O103" s="286">
        <v>0</v>
      </c>
      <c r="P103" s="83" t="str">
        <f t="shared" si="3"/>
        <v/>
      </c>
    </row>
    <row r="104" spans="1:16" ht="13.2" hidden="1" customHeight="1" x14ac:dyDescent="0.25">
      <c r="A104" s="285" t="s">
        <v>1055</v>
      </c>
      <c r="B104" s="285" t="s">
        <v>121</v>
      </c>
      <c r="C104" s="287">
        <v>0</v>
      </c>
      <c r="D104" s="287">
        <v>0</v>
      </c>
      <c r="E104" s="287">
        <v>0</v>
      </c>
      <c r="F104" s="287">
        <v>0</v>
      </c>
      <c r="G104" s="287">
        <v>0</v>
      </c>
      <c r="H104" s="287">
        <v>0</v>
      </c>
      <c r="I104" s="287">
        <v>0</v>
      </c>
      <c r="J104" s="287">
        <v>0</v>
      </c>
      <c r="K104" s="287">
        <v>0</v>
      </c>
      <c r="L104" s="287">
        <v>0</v>
      </c>
      <c r="M104" s="287">
        <v>0</v>
      </c>
      <c r="N104" s="287">
        <v>0</v>
      </c>
      <c r="O104" s="286">
        <v>0</v>
      </c>
      <c r="P104" s="83" t="str">
        <f t="shared" si="3"/>
        <v/>
      </c>
    </row>
    <row r="105" spans="1:16" ht="13.2" hidden="1" customHeight="1" x14ac:dyDescent="0.25">
      <c r="A105" s="285" t="s">
        <v>1056</v>
      </c>
      <c r="B105" s="285" t="s">
        <v>81</v>
      </c>
      <c r="C105" s="287">
        <v>5965</v>
      </c>
      <c r="D105" s="287">
        <v>661</v>
      </c>
      <c r="E105" s="287">
        <v>574</v>
      </c>
      <c r="F105" s="287">
        <v>1060</v>
      </c>
      <c r="G105" s="287">
        <v>5898</v>
      </c>
      <c r="H105" s="287">
        <v>762</v>
      </c>
      <c r="I105" s="287">
        <v>6660</v>
      </c>
      <c r="J105" s="287">
        <v>337</v>
      </c>
      <c r="K105" s="287">
        <v>5943</v>
      </c>
      <c r="L105" s="287">
        <v>994</v>
      </c>
      <c r="M105" s="287">
        <v>636</v>
      </c>
      <c r="N105" s="287">
        <v>723</v>
      </c>
      <c r="O105" s="286">
        <v>30213</v>
      </c>
      <c r="P105" s="83" t="str">
        <f t="shared" si="3"/>
        <v/>
      </c>
    </row>
    <row r="106" spans="1:16" ht="13.2" hidden="1" customHeight="1" x14ac:dyDescent="0.25">
      <c r="A106" s="285" t="s">
        <v>1057</v>
      </c>
      <c r="B106" s="285" t="s">
        <v>82</v>
      </c>
      <c r="C106" s="287">
        <v>0</v>
      </c>
      <c r="D106" s="287">
        <v>0</v>
      </c>
      <c r="E106" s="287">
        <v>0</v>
      </c>
      <c r="F106" s="287">
        <v>0</v>
      </c>
      <c r="G106" s="287">
        <v>0</v>
      </c>
      <c r="H106" s="287">
        <v>0</v>
      </c>
      <c r="I106" s="287">
        <v>0</v>
      </c>
      <c r="J106" s="287">
        <v>0</v>
      </c>
      <c r="K106" s="287">
        <v>0</v>
      </c>
      <c r="L106" s="287">
        <v>0</v>
      </c>
      <c r="M106" s="287">
        <v>0</v>
      </c>
      <c r="N106" s="287">
        <v>0</v>
      </c>
      <c r="O106" s="286">
        <v>0</v>
      </c>
      <c r="P106" s="83" t="str">
        <f t="shared" si="3"/>
        <v/>
      </c>
    </row>
    <row r="107" spans="1:16" ht="13.2" hidden="1" customHeight="1" x14ac:dyDescent="0.25">
      <c r="A107" s="285" t="s">
        <v>1058</v>
      </c>
      <c r="B107" s="285" t="s">
        <v>83</v>
      </c>
      <c r="C107" s="287">
        <v>1</v>
      </c>
      <c r="D107" s="287">
        <v>0</v>
      </c>
      <c r="E107" s="287">
        <v>0</v>
      </c>
      <c r="F107" s="287">
        <v>8</v>
      </c>
      <c r="G107" s="287">
        <v>7</v>
      </c>
      <c r="H107" s="287">
        <v>0</v>
      </c>
      <c r="I107" s="287">
        <v>0</v>
      </c>
      <c r="J107" s="287">
        <v>0</v>
      </c>
      <c r="K107" s="287">
        <v>0</v>
      </c>
      <c r="L107" s="287">
        <v>0</v>
      </c>
      <c r="M107" s="287">
        <v>0</v>
      </c>
      <c r="N107" s="287">
        <v>4</v>
      </c>
      <c r="O107" s="286">
        <v>20</v>
      </c>
      <c r="P107" s="83" t="str">
        <f t="shared" si="3"/>
        <v/>
      </c>
    </row>
    <row r="108" spans="1:16" ht="13.2" hidden="1" customHeight="1" x14ac:dyDescent="0.25">
      <c r="A108" s="285" t="s">
        <v>1059</v>
      </c>
      <c r="B108" s="285" t="s">
        <v>84</v>
      </c>
      <c r="C108" s="287">
        <v>0</v>
      </c>
      <c r="D108" s="287">
        <v>2</v>
      </c>
      <c r="E108" s="287">
        <v>3</v>
      </c>
      <c r="F108" s="287">
        <v>7</v>
      </c>
      <c r="G108" s="287">
        <v>7</v>
      </c>
      <c r="H108" s="287">
        <v>0</v>
      </c>
      <c r="I108" s="287">
        <v>40</v>
      </c>
      <c r="J108" s="287">
        <v>19</v>
      </c>
      <c r="K108" s="287">
        <v>16</v>
      </c>
      <c r="L108" s="287">
        <v>2</v>
      </c>
      <c r="M108" s="287">
        <v>30</v>
      </c>
      <c r="N108" s="287">
        <v>16</v>
      </c>
      <c r="O108" s="286">
        <v>142</v>
      </c>
      <c r="P108" s="83" t="str">
        <f t="shared" si="3"/>
        <v/>
      </c>
    </row>
    <row r="109" spans="1:16" ht="13.2" hidden="1" customHeight="1" x14ac:dyDescent="0.25">
      <c r="A109" s="285" t="s">
        <v>1060</v>
      </c>
      <c r="B109" s="285" t="s">
        <v>85</v>
      </c>
      <c r="C109" s="286">
        <v>15159</v>
      </c>
      <c r="D109" s="286">
        <v>6567</v>
      </c>
      <c r="E109" s="286">
        <v>5252</v>
      </c>
      <c r="F109" s="286">
        <v>7864</v>
      </c>
      <c r="G109" s="286">
        <v>10171</v>
      </c>
      <c r="H109" s="286">
        <v>6240</v>
      </c>
      <c r="I109" s="286">
        <v>13120</v>
      </c>
      <c r="J109" s="286">
        <v>1295</v>
      </c>
      <c r="K109" s="286">
        <v>10404</v>
      </c>
      <c r="L109" s="286">
        <v>6548</v>
      </c>
      <c r="M109" s="286">
        <v>3891</v>
      </c>
      <c r="N109" s="286">
        <v>5798</v>
      </c>
      <c r="O109" s="286">
        <v>92309</v>
      </c>
      <c r="P109" s="83" t="str">
        <f t="shared" si="3"/>
        <v/>
      </c>
    </row>
    <row r="110" spans="1:16" ht="13.2" hidden="1" customHeight="1" x14ac:dyDescent="0.25">
      <c r="A110" s="285" t="s">
        <v>1061</v>
      </c>
      <c r="B110" s="285" t="s">
        <v>86</v>
      </c>
      <c r="C110" s="287">
        <v>0</v>
      </c>
      <c r="D110" s="287">
        <v>0</v>
      </c>
      <c r="E110" s="287">
        <v>0</v>
      </c>
      <c r="F110" s="287">
        <v>0</v>
      </c>
      <c r="G110" s="287">
        <v>0</v>
      </c>
      <c r="H110" s="287">
        <v>0</v>
      </c>
      <c r="I110" s="287">
        <v>0</v>
      </c>
      <c r="J110" s="287">
        <v>0</v>
      </c>
      <c r="K110" s="287">
        <v>0</v>
      </c>
      <c r="L110" s="287">
        <v>0</v>
      </c>
      <c r="M110" s="287">
        <v>0</v>
      </c>
      <c r="N110" s="287">
        <v>0</v>
      </c>
      <c r="O110" s="286">
        <v>0</v>
      </c>
      <c r="P110" s="83" t="str">
        <f t="shared" si="3"/>
        <v/>
      </c>
    </row>
    <row r="111" spans="1:16" ht="13.2" hidden="1" customHeight="1" x14ac:dyDescent="0.25">
      <c r="A111" s="285" t="s">
        <v>1062</v>
      </c>
      <c r="B111" s="285" t="s">
        <v>87</v>
      </c>
      <c r="C111" s="287">
        <v>0</v>
      </c>
      <c r="D111" s="287">
        <v>0</v>
      </c>
      <c r="E111" s="287">
        <v>0</v>
      </c>
      <c r="F111" s="287">
        <v>0</v>
      </c>
      <c r="G111" s="287">
        <v>0</v>
      </c>
      <c r="H111" s="287">
        <v>0</v>
      </c>
      <c r="I111" s="287">
        <v>0</v>
      </c>
      <c r="J111" s="287">
        <v>0</v>
      </c>
      <c r="K111" s="287">
        <v>0</v>
      </c>
      <c r="L111" s="287">
        <v>0</v>
      </c>
      <c r="M111" s="287">
        <v>0</v>
      </c>
      <c r="N111" s="287">
        <v>0</v>
      </c>
      <c r="O111" s="286">
        <v>0</v>
      </c>
      <c r="P111" s="83" t="str">
        <f t="shared" si="3"/>
        <v/>
      </c>
    </row>
    <row r="112" spans="1:16" ht="13.2" hidden="1" customHeight="1" x14ac:dyDescent="0.25">
      <c r="A112" s="285" t="s">
        <v>1063</v>
      </c>
      <c r="B112" s="285" t="s">
        <v>88</v>
      </c>
      <c r="C112" s="287">
        <v>0</v>
      </c>
      <c r="D112" s="287">
        <v>0</v>
      </c>
      <c r="E112" s="287">
        <v>0</v>
      </c>
      <c r="F112" s="287">
        <v>0</v>
      </c>
      <c r="G112" s="287">
        <v>0</v>
      </c>
      <c r="H112" s="287">
        <v>0</v>
      </c>
      <c r="I112" s="287">
        <v>0</v>
      </c>
      <c r="J112" s="287">
        <v>0</v>
      </c>
      <c r="K112" s="287">
        <v>0</v>
      </c>
      <c r="L112" s="287">
        <v>0</v>
      </c>
      <c r="M112" s="287">
        <v>0</v>
      </c>
      <c r="N112" s="287">
        <v>0</v>
      </c>
      <c r="O112" s="286">
        <v>0</v>
      </c>
      <c r="P112" s="83" t="str">
        <f t="shared" si="3"/>
        <v/>
      </c>
    </row>
    <row r="113" spans="1:16" ht="13.2" hidden="1" customHeight="1" x14ac:dyDescent="0.25">
      <c r="A113" s="285" t="s">
        <v>1064</v>
      </c>
      <c r="B113" s="285" t="s">
        <v>144</v>
      </c>
      <c r="C113" s="286">
        <v>15159</v>
      </c>
      <c r="D113" s="286">
        <v>6567</v>
      </c>
      <c r="E113" s="286">
        <v>5252</v>
      </c>
      <c r="F113" s="286">
        <v>7864</v>
      </c>
      <c r="G113" s="286">
        <v>10171</v>
      </c>
      <c r="H113" s="286">
        <v>6240</v>
      </c>
      <c r="I113" s="286">
        <v>13120</v>
      </c>
      <c r="J113" s="286">
        <v>1295</v>
      </c>
      <c r="K113" s="286">
        <v>10404</v>
      </c>
      <c r="L113" s="286">
        <v>6548</v>
      </c>
      <c r="M113" s="286">
        <v>3891</v>
      </c>
      <c r="N113" s="286">
        <v>5798</v>
      </c>
      <c r="O113" s="286">
        <v>92309</v>
      </c>
      <c r="P113" s="83" t="str">
        <f t="shared" si="3"/>
        <v/>
      </c>
    </row>
    <row r="114" spans="1:16" ht="13.2" hidden="1" customHeight="1" x14ac:dyDescent="0.25">
      <c r="A114" s="285" t="s">
        <v>1065</v>
      </c>
      <c r="B114" s="285" t="s">
        <v>76</v>
      </c>
      <c r="C114" s="287">
        <v>0</v>
      </c>
      <c r="D114" s="287">
        <v>2</v>
      </c>
      <c r="E114" s="287">
        <v>4</v>
      </c>
      <c r="F114" s="287">
        <v>17</v>
      </c>
      <c r="G114" s="287">
        <v>2</v>
      </c>
      <c r="H114" s="287">
        <v>36</v>
      </c>
      <c r="I114" s="287">
        <v>17</v>
      </c>
      <c r="J114" s="287">
        <v>0</v>
      </c>
      <c r="K114" s="287">
        <v>0</v>
      </c>
      <c r="L114" s="287">
        <v>14</v>
      </c>
      <c r="M114" s="287">
        <v>0</v>
      </c>
      <c r="N114" s="287">
        <v>13</v>
      </c>
      <c r="O114" s="286">
        <v>105</v>
      </c>
      <c r="P114" s="83" t="str">
        <f t="shared" si="3"/>
        <v/>
      </c>
    </row>
    <row r="115" spans="1:16" ht="13.2" hidden="1" customHeight="1" x14ac:dyDescent="0.25">
      <c r="A115" s="285" t="s">
        <v>1075</v>
      </c>
      <c r="B115" s="285" t="s">
        <v>85</v>
      </c>
      <c r="C115" s="286">
        <v>5757</v>
      </c>
      <c r="D115" s="286">
        <v>5931</v>
      </c>
      <c r="E115" s="286">
        <v>5588</v>
      </c>
      <c r="F115" s="286">
        <v>5706</v>
      </c>
      <c r="G115" s="286">
        <v>10752</v>
      </c>
      <c r="H115" s="286">
        <v>5668</v>
      </c>
      <c r="I115" s="286">
        <v>10768</v>
      </c>
      <c r="J115" s="286">
        <v>5689</v>
      </c>
      <c r="K115" s="286">
        <v>10750</v>
      </c>
      <c r="L115" s="286">
        <v>8713</v>
      </c>
      <c r="M115" s="286">
        <v>2680</v>
      </c>
      <c r="N115" s="286">
        <v>14349</v>
      </c>
      <c r="O115" s="286">
        <v>92351</v>
      </c>
      <c r="P115" s="83" t="str">
        <f t="shared" si="3"/>
        <v/>
      </c>
    </row>
    <row r="116" spans="1:16" ht="13.2" hidden="1" customHeight="1" x14ac:dyDescent="0.25">
      <c r="A116" s="285" t="s">
        <v>1077</v>
      </c>
      <c r="B116" s="285" t="s">
        <v>87</v>
      </c>
      <c r="C116" s="287">
        <v>2</v>
      </c>
      <c r="D116" s="287">
        <v>1</v>
      </c>
      <c r="E116" s="287">
        <v>0</v>
      </c>
      <c r="F116" s="287">
        <v>35</v>
      </c>
      <c r="G116" s="287">
        <v>1</v>
      </c>
      <c r="H116" s="287">
        <v>1</v>
      </c>
      <c r="I116" s="287">
        <v>34</v>
      </c>
      <c r="J116" s="287">
        <v>1</v>
      </c>
      <c r="K116" s="287">
        <v>0</v>
      </c>
      <c r="L116" s="287">
        <v>33</v>
      </c>
      <c r="M116" s="287">
        <v>0</v>
      </c>
      <c r="N116" s="287">
        <v>0</v>
      </c>
      <c r="O116" s="286">
        <v>108</v>
      </c>
      <c r="P116" s="83" t="str">
        <f t="shared" si="3"/>
        <v/>
      </c>
    </row>
    <row r="117" spans="1:16" ht="13.2" hidden="1" customHeight="1" x14ac:dyDescent="0.25">
      <c r="A117" s="285" t="s">
        <v>1078</v>
      </c>
      <c r="B117" s="285" t="s">
        <v>88</v>
      </c>
      <c r="C117" s="287">
        <v>0</v>
      </c>
      <c r="D117" s="287">
        <v>0</v>
      </c>
      <c r="E117" s="287">
        <v>0</v>
      </c>
      <c r="F117" s="287">
        <v>0</v>
      </c>
      <c r="G117" s="287">
        <v>0</v>
      </c>
      <c r="H117" s="287">
        <v>0</v>
      </c>
      <c r="I117" s="287">
        <v>0</v>
      </c>
      <c r="J117" s="287">
        <v>0</v>
      </c>
      <c r="K117" s="287">
        <v>0</v>
      </c>
      <c r="L117" s="287">
        <v>0</v>
      </c>
      <c r="M117" s="287">
        <v>0</v>
      </c>
      <c r="N117" s="287">
        <v>0</v>
      </c>
      <c r="O117" s="286">
        <v>0</v>
      </c>
      <c r="P117" s="83" t="str">
        <f t="shared" si="3"/>
        <v/>
      </c>
    </row>
    <row r="118" spans="1:16" ht="13.2" hidden="1" customHeight="1" x14ac:dyDescent="0.25">
      <c r="A118" s="285" t="s">
        <v>1066</v>
      </c>
      <c r="B118" s="285" t="s">
        <v>89</v>
      </c>
      <c r="C118" s="287">
        <v>0</v>
      </c>
      <c r="D118" s="287">
        <v>0</v>
      </c>
      <c r="E118" s="287">
        <v>0</v>
      </c>
      <c r="F118" s="287">
        <v>0</v>
      </c>
      <c r="G118" s="287">
        <v>0</v>
      </c>
      <c r="H118" s="287">
        <v>0</v>
      </c>
      <c r="I118" s="287">
        <v>0</v>
      </c>
      <c r="J118" s="287">
        <v>0</v>
      </c>
      <c r="K118" s="287">
        <v>0</v>
      </c>
      <c r="L118" s="287">
        <v>0</v>
      </c>
      <c r="M118" s="287">
        <v>0</v>
      </c>
      <c r="N118" s="287">
        <v>0</v>
      </c>
      <c r="O118" s="286">
        <v>0</v>
      </c>
      <c r="P118" s="83" t="str">
        <f t="shared" si="3"/>
        <v/>
      </c>
    </row>
    <row r="119" spans="1:16" ht="13.2" hidden="1" customHeight="1" x14ac:dyDescent="0.25">
      <c r="A119" s="285" t="s">
        <v>1067</v>
      </c>
      <c r="B119" s="285" t="s">
        <v>90</v>
      </c>
      <c r="C119" s="287">
        <v>0</v>
      </c>
      <c r="D119" s="287">
        <v>0</v>
      </c>
      <c r="E119" s="287">
        <v>0</v>
      </c>
      <c r="F119" s="287">
        <v>0</v>
      </c>
      <c r="G119" s="287">
        <v>0</v>
      </c>
      <c r="H119" s="287">
        <v>0</v>
      </c>
      <c r="I119" s="287">
        <v>0</v>
      </c>
      <c r="J119" s="287">
        <v>0</v>
      </c>
      <c r="K119" s="287">
        <v>0</v>
      </c>
      <c r="L119" s="287">
        <v>0</v>
      </c>
      <c r="M119" s="287">
        <v>0</v>
      </c>
      <c r="N119" s="287">
        <v>0</v>
      </c>
      <c r="O119" s="286">
        <v>0</v>
      </c>
      <c r="P119" s="83" t="str">
        <f t="shared" si="3"/>
        <v/>
      </c>
    </row>
    <row r="120" spans="1:16" ht="13.2" hidden="1" customHeight="1" x14ac:dyDescent="0.25">
      <c r="A120" s="285" t="s">
        <v>1068</v>
      </c>
      <c r="B120" s="285" t="s">
        <v>91</v>
      </c>
      <c r="C120" s="287">
        <v>0</v>
      </c>
      <c r="D120" s="287">
        <v>0</v>
      </c>
      <c r="E120" s="287">
        <v>0</v>
      </c>
      <c r="F120" s="287">
        <v>0</v>
      </c>
      <c r="G120" s="287">
        <v>0</v>
      </c>
      <c r="H120" s="287">
        <v>0</v>
      </c>
      <c r="I120" s="287">
        <v>0</v>
      </c>
      <c r="J120" s="287">
        <v>0</v>
      </c>
      <c r="K120" s="287">
        <v>0</v>
      </c>
      <c r="L120" s="287">
        <v>0</v>
      </c>
      <c r="M120" s="287">
        <v>0</v>
      </c>
      <c r="N120" s="287">
        <v>0</v>
      </c>
      <c r="O120" s="286">
        <v>0</v>
      </c>
      <c r="P120" s="83" t="str">
        <f t="shared" si="3"/>
        <v/>
      </c>
    </row>
    <row r="121" spans="1:16" ht="13.2" hidden="1" customHeight="1" x14ac:dyDescent="0.25">
      <c r="A121" s="285" t="s">
        <v>1069</v>
      </c>
      <c r="B121" s="285" t="s">
        <v>3670</v>
      </c>
      <c r="C121" s="287">
        <v>0</v>
      </c>
      <c r="D121" s="287">
        <v>0</v>
      </c>
      <c r="E121" s="287">
        <v>0</v>
      </c>
      <c r="F121" s="287">
        <v>0</v>
      </c>
      <c r="G121" s="287">
        <v>0</v>
      </c>
      <c r="H121" s="287">
        <v>0</v>
      </c>
      <c r="I121" s="287">
        <v>0</v>
      </c>
      <c r="J121" s="287">
        <v>0</v>
      </c>
      <c r="K121" s="287">
        <v>0</v>
      </c>
      <c r="L121" s="287">
        <v>0</v>
      </c>
      <c r="M121" s="287">
        <v>0</v>
      </c>
      <c r="N121" s="287">
        <v>2</v>
      </c>
      <c r="O121" s="286">
        <v>2</v>
      </c>
      <c r="P121" s="83" t="str">
        <f t="shared" si="3"/>
        <v/>
      </c>
    </row>
    <row r="122" spans="1:16" ht="13.2" hidden="1" customHeight="1" x14ac:dyDescent="0.25">
      <c r="A122" s="285" t="s">
        <v>1070</v>
      </c>
      <c r="B122" s="285" t="s">
        <v>122</v>
      </c>
      <c r="C122" s="287">
        <v>0</v>
      </c>
      <c r="D122" s="287">
        <v>0</v>
      </c>
      <c r="E122" s="287">
        <v>0</v>
      </c>
      <c r="F122" s="287">
        <v>0</v>
      </c>
      <c r="G122" s="287">
        <v>0</v>
      </c>
      <c r="H122" s="287">
        <v>0</v>
      </c>
      <c r="I122" s="287">
        <v>0</v>
      </c>
      <c r="J122" s="287">
        <v>0</v>
      </c>
      <c r="K122" s="287">
        <v>0</v>
      </c>
      <c r="L122" s="287">
        <v>0</v>
      </c>
      <c r="M122" s="287">
        <v>0</v>
      </c>
      <c r="N122" s="287">
        <v>0</v>
      </c>
      <c r="O122" s="286">
        <v>0</v>
      </c>
      <c r="P122" s="83" t="str">
        <f t="shared" si="3"/>
        <v/>
      </c>
    </row>
    <row r="123" spans="1:16" ht="13.2" hidden="1" customHeight="1" x14ac:dyDescent="0.25">
      <c r="A123" s="285" t="s">
        <v>1071</v>
      </c>
      <c r="B123" s="285" t="s">
        <v>92</v>
      </c>
      <c r="C123" s="287">
        <v>0</v>
      </c>
      <c r="D123" s="287">
        <v>0</v>
      </c>
      <c r="E123" s="287">
        <v>0</v>
      </c>
      <c r="F123" s="287">
        <v>0</v>
      </c>
      <c r="G123" s="287">
        <v>0</v>
      </c>
      <c r="H123" s="287">
        <v>0</v>
      </c>
      <c r="I123" s="287">
        <v>0</v>
      </c>
      <c r="J123" s="287">
        <v>0</v>
      </c>
      <c r="K123" s="287">
        <v>0</v>
      </c>
      <c r="L123" s="287">
        <v>0</v>
      </c>
      <c r="M123" s="287">
        <v>0</v>
      </c>
      <c r="N123" s="287">
        <v>0</v>
      </c>
      <c r="O123" s="286">
        <v>0</v>
      </c>
      <c r="P123" s="83" t="str">
        <f t="shared" si="3"/>
        <v/>
      </c>
    </row>
    <row r="124" spans="1:16" ht="13.2" hidden="1" customHeight="1" x14ac:dyDescent="0.25">
      <c r="A124" s="285" t="s">
        <v>1072</v>
      </c>
      <c r="B124" s="285" t="s">
        <v>93</v>
      </c>
      <c r="C124" s="287">
        <v>0</v>
      </c>
      <c r="D124" s="287">
        <v>0</v>
      </c>
      <c r="E124" s="287">
        <v>0</v>
      </c>
      <c r="F124" s="287">
        <v>0</v>
      </c>
      <c r="G124" s="287">
        <v>0</v>
      </c>
      <c r="H124" s="287">
        <v>0</v>
      </c>
      <c r="I124" s="287">
        <v>0</v>
      </c>
      <c r="J124" s="287">
        <v>0</v>
      </c>
      <c r="K124" s="287">
        <v>0</v>
      </c>
      <c r="L124" s="287">
        <v>0</v>
      </c>
      <c r="M124" s="287">
        <v>0</v>
      </c>
      <c r="N124" s="287">
        <v>0</v>
      </c>
      <c r="O124" s="286">
        <v>0</v>
      </c>
      <c r="P124" s="83" t="str">
        <f t="shared" si="3"/>
        <v/>
      </c>
    </row>
    <row r="125" spans="1:16" ht="13.2" hidden="1" customHeight="1" x14ac:dyDescent="0.25">
      <c r="A125" s="285" t="s">
        <v>1073</v>
      </c>
      <c r="B125" s="285" t="s">
        <v>94</v>
      </c>
      <c r="C125" s="287">
        <v>5757</v>
      </c>
      <c r="D125" s="287">
        <v>5929</v>
      </c>
      <c r="E125" s="287">
        <v>5584</v>
      </c>
      <c r="F125" s="287">
        <v>5689</v>
      </c>
      <c r="G125" s="287">
        <v>10750</v>
      </c>
      <c r="H125" s="287">
        <v>5632</v>
      </c>
      <c r="I125" s="287">
        <v>10751</v>
      </c>
      <c r="J125" s="287">
        <v>5689</v>
      </c>
      <c r="K125" s="287">
        <v>10750</v>
      </c>
      <c r="L125" s="287">
        <v>8699</v>
      </c>
      <c r="M125" s="287">
        <v>2680</v>
      </c>
      <c r="N125" s="287">
        <v>14334</v>
      </c>
      <c r="O125" s="286">
        <v>92244</v>
      </c>
      <c r="P125" s="83" t="str">
        <f t="shared" si="3"/>
        <v/>
      </c>
    </row>
    <row r="126" spans="1:16" ht="13.2" hidden="1" customHeight="1" x14ac:dyDescent="0.25">
      <c r="A126" s="285" t="s">
        <v>1074</v>
      </c>
      <c r="B126" s="285" t="s">
        <v>95</v>
      </c>
      <c r="C126" s="287">
        <v>0</v>
      </c>
      <c r="D126" s="287">
        <v>0</v>
      </c>
      <c r="E126" s="287">
        <v>0</v>
      </c>
      <c r="F126" s="287">
        <v>0</v>
      </c>
      <c r="G126" s="287">
        <v>0</v>
      </c>
      <c r="H126" s="287">
        <v>0</v>
      </c>
      <c r="I126" s="287">
        <v>0</v>
      </c>
      <c r="J126" s="287">
        <v>0</v>
      </c>
      <c r="K126" s="287">
        <v>0</v>
      </c>
      <c r="L126" s="287">
        <v>0</v>
      </c>
      <c r="M126" s="287">
        <v>0</v>
      </c>
      <c r="N126" s="287">
        <v>0</v>
      </c>
      <c r="O126" s="286">
        <v>0</v>
      </c>
      <c r="P126" s="83" t="str">
        <f t="shared" si="3"/>
        <v/>
      </c>
    </row>
    <row r="127" spans="1:16" ht="13.2" hidden="1" customHeight="1" x14ac:dyDescent="0.25">
      <c r="A127" s="285" t="s">
        <v>1076</v>
      </c>
      <c r="B127" s="285" t="s">
        <v>96</v>
      </c>
      <c r="C127" s="288">
        <v>0</v>
      </c>
      <c r="D127" s="288">
        <v>0</v>
      </c>
      <c r="E127" s="288">
        <v>0</v>
      </c>
      <c r="F127" s="288">
        <v>0</v>
      </c>
      <c r="G127" s="288">
        <v>0</v>
      </c>
      <c r="H127" s="288">
        <v>0</v>
      </c>
      <c r="I127" s="288">
        <v>0</v>
      </c>
      <c r="J127" s="288">
        <v>0</v>
      </c>
      <c r="K127" s="288">
        <v>0</v>
      </c>
      <c r="L127" s="288">
        <v>0</v>
      </c>
      <c r="M127" s="288">
        <v>0</v>
      </c>
      <c r="N127" s="288">
        <v>0</v>
      </c>
      <c r="O127" s="289">
        <v>0</v>
      </c>
      <c r="P127" s="83" t="str">
        <f t="shared" si="3"/>
        <v/>
      </c>
    </row>
    <row r="128" spans="1:16" ht="13.2" hidden="1" customHeight="1" x14ac:dyDescent="0.25">
      <c r="A128" s="285" t="s">
        <v>1079</v>
      </c>
      <c r="B128" s="285" t="s">
        <v>155</v>
      </c>
      <c r="C128" s="286">
        <v>5759</v>
      </c>
      <c r="D128" s="286">
        <v>5932</v>
      </c>
      <c r="E128" s="286">
        <v>5588</v>
      </c>
      <c r="F128" s="286">
        <v>5741</v>
      </c>
      <c r="G128" s="286">
        <v>10753</v>
      </c>
      <c r="H128" s="286">
        <v>5669</v>
      </c>
      <c r="I128" s="286">
        <v>10802</v>
      </c>
      <c r="J128" s="286">
        <v>5690</v>
      </c>
      <c r="K128" s="286">
        <v>10750</v>
      </c>
      <c r="L128" s="286">
        <v>8746</v>
      </c>
      <c r="M128" s="286">
        <v>2680</v>
      </c>
      <c r="N128" s="286">
        <v>14349</v>
      </c>
      <c r="O128" s="286">
        <v>92459</v>
      </c>
      <c r="P128" s="83" t="str">
        <f t="shared" si="3"/>
        <v/>
      </c>
    </row>
    <row r="129" spans="1:16" ht="13.2" hidden="1" customHeight="1" x14ac:dyDescent="0.25">
      <c r="A129" s="285" t="s">
        <v>1113</v>
      </c>
      <c r="B129" s="285" t="s">
        <v>97</v>
      </c>
      <c r="C129" s="286"/>
      <c r="D129" s="286"/>
      <c r="E129" s="286"/>
      <c r="F129" s="286"/>
      <c r="G129" s="286"/>
      <c r="H129" s="286"/>
      <c r="I129" s="286"/>
      <c r="J129" s="286"/>
      <c r="K129" s="286"/>
      <c r="L129" s="286"/>
      <c r="M129" s="286"/>
      <c r="N129" s="286"/>
      <c r="O129" s="286"/>
      <c r="P129" s="83" t="str">
        <f t="shared" si="3"/>
        <v/>
      </c>
    </row>
    <row r="130" spans="1:16" ht="13.2" hidden="1" customHeight="1" x14ac:dyDescent="0.25">
      <c r="A130" s="285" t="s">
        <v>1114</v>
      </c>
      <c r="B130" s="285" t="s">
        <v>130</v>
      </c>
      <c r="C130" s="286"/>
      <c r="D130" s="286"/>
      <c r="E130" s="286"/>
      <c r="F130" s="286"/>
      <c r="G130" s="286"/>
      <c r="H130" s="286"/>
      <c r="I130" s="286"/>
      <c r="J130" s="286"/>
      <c r="K130" s="286"/>
      <c r="L130" s="286"/>
      <c r="M130" s="286"/>
      <c r="N130" s="286"/>
      <c r="O130" s="286"/>
      <c r="P130" s="83" t="str">
        <f t="shared" si="3"/>
        <v/>
      </c>
    </row>
    <row r="131" spans="1:16" ht="13.2" hidden="1" customHeight="1" x14ac:dyDescent="0.25">
      <c r="A131" s="285" t="s">
        <v>1082</v>
      </c>
      <c r="B131" s="285" t="s">
        <v>76</v>
      </c>
      <c r="C131" s="287"/>
      <c r="D131" s="287"/>
      <c r="E131" s="287"/>
      <c r="F131" s="287"/>
      <c r="G131" s="287"/>
      <c r="H131" s="287"/>
      <c r="I131" s="287"/>
      <c r="J131" s="287"/>
      <c r="K131" s="287"/>
      <c r="L131" s="287"/>
      <c r="M131" s="287"/>
      <c r="N131" s="287"/>
      <c r="O131" s="286"/>
      <c r="P131" s="83" t="str">
        <f t="shared" si="3"/>
        <v/>
      </c>
    </row>
    <row r="132" spans="1:16" ht="13.2" hidden="1" customHeight="1" x14ac:dyDescent="0.25">
      <c r="A132" s="285" t="s">
        <v>1083</v>
      </c>
      <c r="B132" s="285" t="s">
        <v>77</v>
      </c>
      <c r="C132" s="287"/>
      <c r="D132" s="287"/>
      <c r="E132" s="287"/>
      <c r="F132" s="287"/>
      <c r="G132" s="287"/>
      <c r="H132" s="287"/>
      <c r="I132" s="287"/>
      <c r="J132" s="287"/>
      <c r="K132" s="287"/>
      <c r="L132" s="287"/>
      <c r="M132" s="287"/>
      <c r="N132" s="287"/>
      <c r="O132" s="286"/>
      <c r="P132" s="83" t="str">
        <f t="shared" ref="P132:P195" si="4">IF(COUNTBLANK(Q132)=0,IF(RIGHT(A132,10)=Q132,TRUE,FALSE),"")</f>
        <v/>
      </c>
    </row>
    <row r="133" spans="1:16" ht="13.2" hidden="1" customHeight="1" x14ac:dyDescent="0.25">
      <c r="A133" s="285" t="s">
        <v>1084</v>
      </c>
      <c r="B133" s="285" t="s">
        <v>78</v>
      </c>
      <c r="C133" s="287"/>
      <c r="D133" s="287"/>
      <c r="E133" s="287"/>
      <c r="F133" s="287"/>
      <c r="G133" s="287"/>
      <c r="H133" s="287"/>
      <c r="I133" s="287"/>
      <c r="J133" s="287"/>
      <c r="K133" s="287"/>
      <c r="L133" s="287"/>
      <c r="M133" s="287"/>
      <c r="N133" s="287"/>
      <c r="O133" s="286"/>
      <c r="P133" s="83" t="str">
        <f t="shared" si="4"/>
        <v/>
      </c>
    </row>
    <row r="134" spans="1:16" ht="13.2" hidden="1" customHeight="1" x14ac:dyDescent="0.25">
      <c r="A134" s="285" t="s">
        <v>1085</v>
      </c>
      <c r="B134" s="285" t="s">
        <v>79</v>
      </c>
      <c r="C134" s="287"/>
      <c r="D134" s="287"/>
      <c r="E134" s="287"/>
      <c r="F134" s="287"/>
      <c r="G134" s="287"/>
      <c r="H134" s="287"/>
      <c r="I134" s="287"/>
      <c r="J134" s="287"/>
      <c r="K134" s="287"/>
      <c r="L134" s="287"/>
      <c r="M134" s="287"/>
      <c r="N134" s="287"/>
      <c r="O134" s="286"/>
      <c r="P134" s="83" t="str">
        <f t="shared" si="4"/>
        <v/>
      </c>
    </row>
    <row r="135" spans="1:16" ht="13.2" hidden="1" customHeight="1" x14ac:dyDescent="0.25">
      <c r="A135" s="285" t="s">
        <v>1086</v>
      </c>
      <c r="B135" s="285" t="s">
        <v>3671</v>
      </c>
      <c r="C135" s="287"/>
      <c r="D135" s="287"/>
      <c r="E135" s="287"/>
      <c r="F135" s="287"/>
      <c r="G135" s="287"/>
      <c r="H135" s="287"/>
      <c r="I135" s="287"/>
      <c r="J135" s="287"/>
      <c r="K135" s="287"/>
      <c r="L135" s="287"/>
      <c r="M135" s="287"/>
      <c r="N135" s="287"/>
      <c r="O135" s="286"/>
      <c r="P135" s="83" t="str">
        <f t="shared" si="4"/>
        <v/>
      </c>
    </row>
    <row r="136" spans="1:16" ht="13.2" hidden="1" customHeight="1" x14ac:dyDescent="0.25">
      <c r="A136" s="285" t="s">
        <v>1088</v>
      </c>
      <c r="B136" s="285" t="s">
        <v>121</v>
      </c>
      <c r="C136" s="287"/>
      <c r="D136" s="287"/>
      <c r="E136" s="287"/>
      <c r="F136" s="287"/>
      <c r="G136" s="287"/>
      <c r="H136" s="287"/>
      <c r="I136" s="287"/>
      <c r="J136" s="287"/>
      <c r="K136" s="287"/>
      <c r="L136" s="287"/>
      <c r="M136" s="287"/>
      <c r="N136" s="287"/>
      <c r="O136" s="286"/>
      <c r="P136" s="83" t="str">
        <f t="shared" si="4"/>
        <v/>
      </c>
    </row>
    <row r="137" spans="1:16" ht="13.2" hidden="1" customHeight="1" x14ac:dyDescent="0.25">
      <c r="A137" s="285" t="s">
        <v>1089</v>
      </c>
      <c r="B137" s="285" t="s">
        <v>81</v>
      </c>
      <c r="C137" s="287"/>
      <c r="D137" s="287"/>
      <c r="E137" s="287"/>
      <c r="F137" s="287"/>
      <c r="G137" s="287"/>
      <c r="H137" s="287"/>
      <c r="I137" s="287"/>
      <c r="J137" s="287"/>
      <c r="K137" s="287"/>
      <c r="L137" s="287"/>
      <c r="M137" s="287"/>
      <c r="N137" s="287"/>
      <c r="O137" s="286"/>
      <c r="P137" s="83" t="str">
        <f t="shared" si="4"/>
        <v/>
      </c>
    </row>
    <row r="138" spans="1:16" ht="13.2" hidden="1" customHeight="1" x14ac:dyDescent="0.25">
      <c r="A138" s="285" t="s">
        <v>1090</v>
      </c>
      <c r="B138" s="285" t="s">
        <v>82</v>
      </c>
      <c r="C138" s="287"/>
      <c r="D138" s="287"/>
      <c r="E138" s="287"/>
      <c r="F138" s="287"/>
      <c r="G138" s="287"/>
      <c r="H138" s="287"/>
      <c r="I138" s="287"/>
      <c r="J138" s="287"/>
      <c r="K138" s="287"/>
      <c r="L138" s="287"/>
      <c r="M138" s="287"/>
      <c r="N138" s="287"/>
      <c r="O138" s="286"/>
      <c r="P138" s="83" t="str">
        <f t="shared" si="4"/>
        <v/>
      </c>
    </row>
    <row r="139" spans="1:16" ht="13.2" hidden="1" customHeight="1" x14ac:dyDescent="0.25">
      <c r="A139" s="285" t="s">
        <v>1091</v>
      </c>
      <c r="B139" s="285" t="s">
        <v>83</v>
      </c>
      <c r="C139" s="287"/>
      <c r="D139" s="287"/>
      <c r="E139" s="287"/>
      <c r="F139" s="287"/>
      <c r="G139" s="287"/>
      <c r="H139" s="287"/>
      <c r="I139" s="287"/>
      <c r="J139" s="287"/>
      <c r="K139" s="287"/>
      <c r="L139" s="287"/>
      <c r="M139" s="287"/>
      <c r="N139" s="287"/>
      <c r="O139" s="286"/>
      <c r="P139" s="83" t="str">
        <f t="shared" si="4"/>
        <v/>
      </c>
    </row>
    <row r="140" spans="1:16" ht="13.2" hidden="1" customHeight="1" x14ac:dyDescent="0.25">
      <c r="A140" s="285" t="s">
        <v>1092</v>
      </c>
      <c r="B140" s="285" t="s">
        <v>84</v>
      </c>
      <c r="C140" s="287"/>
      <c r="D140" s="287"/>
      <c r="E140" s="287"/>
      <c r="F140" s="287"/>
      <c r="G140" s="287"/>
      <c r="H140" s="287"/>
      <c r="I140" s="287"/>
      <c r="J140" s="287"/>
      <c r="K140" s="287"/>
      <c r="L140" s="287"/>
      <c r="M140" s="287"/>
      <c r="N140" s="287"/>
      <c r="O140" s="286"/>
      <c r="P140" s="83" t="str">
        <f t="shared" si="4"/>
        <v/>
      </c>
    </row>
    <row r="141" spans="1:16" ht="13.2" hidden="1" customHeight="1" x14ac:dyDescent="0.25">
      <c r="A141" s="285" t="s">
        <v>1093</v>
      </c>
      <c r="B141" s="285" t="s">
        <v>85</v>
      </c>
      <c r="C141" s="286"/>
      <c r="D141" s="286"/>
      <c r="E141" s="286"/>
      <c r="F141" s="286"/>
      <c r="G141" s="286"/>
      <c r="H141" s="286"/>
      <c r="I141" s="286"/>
      <c r="J141" s="286"/>
      <c r="K141" s="286"/>
      <c r="L141" s="286"/>
      <c r="M141" s="286"/>
      <c r="N141" s="286"/>
      <c r="O141" s="286"/>
      <c r="P141" s="83" t="str">
        <f t="shared" si="4"/>
        <v/>
      </c>
    </row>
    <row r="142" spans="1:16" ht="13.2" hidden="1" customHeight="1" x14ac:dyDescent="0.25">
      <c r="A142" s="285" t="s">
        <v>1094</v>
      </c>
      <c r="B142" s="285" t="s">
        <v>86</v>
      </c>
      <c r="C142" s="287"/>
      <c r="D142" s="287"/>
      <c r="E142" s="287"/>
      <c r="F142" s="287"/>
      <c r="G142" s="287"/>
      <c r="H142" s="287"/>
      <c r="I142" s="287"/>
      <c r="J142" s="287"/>
      <c r="K142" s="287"/>
      <c r="L142" s="287"/>
      <c r="M142" s="287"/>
      <c r="N142" s="287"/>
      <c r="O142" s="286"/>
      <c r="P142" s="83" t="str">
        <f t="shared" si="4"/>
        <v/>
      </c>
    </row>
    <row r="143" spans="1:16" ht="13.2" hidden="1" customHeight="1" x14ac:dyDescent="0.25">
      <c r="A143" s="285" t="s">
        <v>1095</v>
      </c>
      <c r="B143" s="285" t="s">
        <v>87</v>
      </c>
      <c r="C143" s="287"/>
      <c r="D143" s="287"/>
      <c r="E143" s="287"/>
      <c r="F143" s="287"/>
      <c r="G143" s="287"/>
      <c r="H143" s="287"/>
      <c r="I143" s="287"/>
      <c r="J143" s="287"/>
      <c r="K143" s="287"/>
      <c r="L143" s="287"/>
      <c r="M143" s="287"/>
      <c r="N143" s="287"/>
      <c r="O143" s="286"/>
      <c r="P143" s="83" t="str">
        <f t="shared" si="4"/>
        <v/>
      </c>
    </row>
    <row r="144" spans="1:16" ht="13.2" hidden="1" customHeight="1" x14ac:dyDescent="0.25">
      <c r="A144" s="285" t="s">
        <v>1096</v>
      </c>
      <c r="B144" s="285" t="s">
        <v>88</v>
      </c>
      <c r="C144" s="287"/>
      <c r="D144" s="287"/>
      <c r="E144" s="287"/>
      <c r="F144" s="287"/>
      <c r="G144" s="287"/>
      <c r="H144" s="287"/>
      <c r="I144" s="287"/>
      <c r="J144" s="287"/>
      <c r="K144" s="287"/>
      <c r="L144" s="287"/>
      <c r="M144" s="287"/>
      <c r="N144" s="287"/>
      <c r="O144" s="286"/>
      <c r="P144" s="83" t="str">
        <f t="shared" si="4"/>
        <v/>
      </c>
    </row>
    <row r="145" spans="1:16" ht="13.2" hidden="1" customHeight="1" x14ac:dyDescent="0.25">
      <c r="A145" s="285" t="s">
        <v>1097</v>
      </c>
      <c r="B145" s="285" t="s">
        <v>144</v>
      </c>
      <c r="C145" s="286"/>
      <c r="D145" s="286"/>
      <c r="E145" s="286"/>
      <c r="F145" s="286"/>
      <c r="G145" s="286"/>
      <c r="H145" s="286"/>
      <c r="I145" s="286"/>
      <c r="J145" s="286"/>
      <c r="K145" s="286"/>
      <c r="L145" s="286"/>
      <c r="M145" s="286"/>
      <c r="N145" s="286"/>
      <c r="O145" s="286"/>
      <c r="P145" s="83" t="str">
        <f t="shared" si="4"/>
        <v/>
      </c>
    </row>
    <row r="146" spans="1:16" ht="13.2" hidden="1" customHeight="1" x14ac:dyDescent="0.25">
      <c r="A146" s="285" t="s">
        <v>1087</v>
      </c>
      <c r="B146" s="285" t="s">
        <v>80</v>
      </c>
      <c r="C146" s="287"/>
      <c r="D146" s="287"/>
      <c r="E146" s="287"/>
      <c r="F146" s="287"/>
      <c r="G146" s="287"/>
      <c r="H146" s="287"/>
      <c r="I146" s="287"/>
      <c r="J146" s="287"/>
      <c r="K146" s="287"/>
      <c r="L146" s="287"/>
      <c r="M146" s="287"/>
      <c r="N146" s="287"/>
      <c r="O146" s="286"/>
      <c r="P146" s="83" t="str">
        <f t="shared" si="4"/>
        <v/>
      </c>
    </row>
    <row r="147" spans="1:16" ht="13.2" hidden="1" customHeight="1" x14ac:dyDescent="0.25">
      <c r="A147" s="285" t="s">
        <v>1098</v>
      </c>
      <c r="B147" s="285" t="s">
        <v>76</v>
      </c>
      <c r="C147" s="287"/>
      <c r="D147" s="287"/>
      <c r="E147" s="287"/>
      <c r="F147" s="287"/>
      <c r="G147" s="287"/>
      <c r="H147" s="287"/>
      <c r="I147" s="287"/>
      <c r="J147" s="287"/>
      <c r="K147" s="287"/>
      <c r="L147" s="287"/>
      <c r="M147" s="287"/>
      <c r="N147" s="287"/>
      <c r="O147" s="286"/>
      <c r="P147" s="83" t="str">
        <f t="shared" si="4"/>
        <v/>
      </c>
    </row>
    <row r="148" spans="1:16" ht="13.2" hidden="1" customHeight="1" x14ac:dyDescent="0.25">
      <c r="A148" s="285" t="s">
        <v>1108</v>
      </c>
      <c r="B148" s="285" t="s">
        <v>85</v>
      </c>
      <c r="C148" s="286"/>
      <c r="D148" s="286"/>
      <c r="E148" s="286"/>
      <c r="F148" s="286"/>
      <c r="G148" s="286"/>
      <c r="H148" s="286"/>
      <c r="I148" s="286"/>
      <c r="J148" s="286"/>
      <c r="K148" s="286"/>
      <c r="L148" s="286"/>
      <c r="M148" s="286"/>
      <c r="N148" s="286"/>
      <c r="O148" s="286"/>
      <c r="P148" s="83" t="str">
        <f t="shared" si="4"/>
        <v/>
      </c>
    </row>
    <row r="149" spans="1:16" ht="13.2" hidden="1" customHeight="1" x14ac:dyDescent="0.25">
      <c r="A149" s="285" t="s">
        <v>1110</v>
      </c>
      <c r="B149" s="285" t="s">
        <v>87</v>
      </c>
      <c r="C149" s="287"/>
      <c r="D149" s="287"/>
      <c r="E149" s="287"/>
      <c r="F149" s="287"/>
      <c r="G149" s="287"/>
      <c r="H149" s="287"/>
      <c r="I149" s="287"/>
      <c r="J149" s="287"/>
      <c r="K149" s="287"/>
      <c r="L149" s="287"/>
      <c r="M149" s="287"/>
      <c r="N149" s="287"/>
      <c r="O149" s="286"/>
      <c r="P149" s="83" t="str">
        <f t="shared" si="4"/>
        <v/>
      </c>
    </row>
    <row r="150" spans="1:16" ht="13.2" hidden="1" customHeight="1" x14ac:dyDescent="0.25">
      <c r="A150" s="285" t="s">
        <v>1111</v>
      </c>
      <c r="B150" s="285" t="s">
        <v>88</v>
      </c>
      <c r="C150" s="287"/>
      <c r="D150" s="287"/>
      <c r="E150" s="287"/>
      <c r="F150" s="287"/>
      <c r="G150" s="287"/>
      <c r="H150" s="287"/>
      <c r="I150" s="287"/>
      <c r="J150" s="287"/>
      <c r="K150" s="287"/>
      <c r="L150" s="287"/>
      <c r="M150" s="287"/>
      <c r="N150" s="287"/>
      <c r="O150" s="286"/>
      <c r="P150" s="83" t="str">
        <f t="shared" si="4"/>
        <v/>
      </c>
    </row>
    <row r="151" spans="1:16" ht="13.2" hidden="1" customHeight="1" x14ac:dyDescent="0.25">
      <c r="A151" s="285" t="s">
        <v>1099</v>
      </c>
      <c r="B151" s="285" t="s">
        <v>89</v>
      </c>
      <c r="C151" s="287"/>
      <c r="D151" s="287"/>
      <c r="E151" s="287"/>
      <c r="F151" s="287"/>
      <c r="G151" s="287"/>
      <c r="H151" s="287"/>
      <c r="I151" s="287"/>
      <c r="J151" s="287"/>
      <c r="K151" s="287"/>
      <c r="L151" s="287"/>
      <c r="M151" s="287"/>
      <c r="N151" s="287"/>
      <c r="O151" s="286"/>
      <c r="P151" s="83" t="str">
        <f t="shared" si="4"/>
        <v/>
      </c>
    </row>
    <row r="152" spans="1:16" ht="13.2" hidden="1" customHeight="1" x14ac:dyDescent="0.25">
      <c r="A152" s="285" t="s">
        <v>1100</v>
      </c>
      <c r="B152" s="285" t="s">
        <v>90</v>
      </c>
      <c r="C152" s="287"/>
      <c r="D152" s="287"/>
      <c r="E152" s="287"/>
      <c r="F152" s="287"/>
      <c r="G152" s="287"/>
      <c r="H152" s="287"/>
      <c r="I152" s="287"/>
      <c r="J152" s="287"/>
      <c r="K152" s="287"/>
      <c r="L152" s="287"/>
      <c r="M152" s="287"/>
      <c r="N152" s="287"/>
      <c r="O152" s="286"/>
      <c r="P152" s="83" t="str">
        <f t="shared" si="4"/>
        <v/>
      </c>
    </row>
    <row r="153" spans="1:16" ht="13.2" hidden="1" customHeight="1" x14ac:dyDescent="0.25">
      <c r="A153" s="285" t="s">
        <v>1101</v>
      </c>
      <c r="B153" s="285" t="s">
        <v>91</v>
      </c>
      <c r="C153" s="287"/>
      <c r="D153" s="287"/>
      <c r="E153" s="287"/>
      <c r="F153" s="287"/>
      <c r="G153" s="287"/>
      <c r="H153" s="287"/>
      <c r="I153" s="287"/>
      <c r="J153" s="287"/>
      <c r="K153" s="287"/>
      <c r="L153" s="287"/>
      <c r="M153" s="287"/>
      <c r="N153" s="287"/>
      <c r="O153" s="286"/>
      <c r="P153" s="83" t="str">
        <f t="shared" si="4"/>
        <v/>
      </c>
    </row>
    <row r="154" spans="1:16" ht="13.2" hidden="1" customHeight="1" x14ac:dyDescent="0.25">
      <c r="A154" s="285" t="s">
        <v>1102</v>
      </c>
      <c r="B154" s="285" t="s">
        <v>3670</v>
      </c>
      <c r="C154" s="287"/>
      <c r="D154" s="287"/>
      <c r="E154" s="287"/>
      <c r="F154" s="287"/>
      <c r="G154" s="287"/>
      <c r="H154" s="287"/>
      <c r="I154" s="287"/>
      <c r="J154" s="287"/>
      <c r="K154" s="287"/>
      <c r="L154" s="287"/>
      <c r="M154" s="287"/>
      <c r="N154" s="287"/>
      <c r="O154" s="286"/>
      <c r="P154" s="83" t="str">
        <f t="shared" si="4"/>
        <v/>
      </c>
    </row>
    <row r="155" spans="1:16" ht="13.2" hidden="1" customHeight="1" x14ac:dyDescent="0.25">
      <c r="A155" s="285" t="s">
        <v>1104</v>
      </c>
      <c r="B155" s="285" t="s">
        <v>92</v>
      </c>
      <c r="C155" s="287"/>
      <c r="D155" s="287"/>
      <c r="E155" s="287"/>
      <c r="F155" s="287"/>
      <c r="G155" s="287"/>
      <c r="H155" s="287"/>
      <c r="I155" s="287"/>
      <c r="J155" s="287"/>
      <c r="K155" s="287"/>
      <c r="L155" s="287"/>
      <c r="M155" s="287"/>
      <c r="N155" s="287"/>
      <c r="O155" s="286"/>
      <c r="P155" s="83" t="str">
        <f t="shared" si="4"/>
        <v/>
      </c>
    </row>
    <row r="156" spans="1:16" ht="13.2" hidden="1" customHeight="1" x14ac:dyDescent="0.25">
      <c r="A156" s="285" t="s">
        <v>1105</v>
      </c>
      <c r="B156" s="285" t="s">
        <v>93</v>
      </c>
      <c r="C156" s="287"/>
      <c r="D156" s="287"/>
      <c r="E156" s="287"/>
      <c r="F156" s="287"/>
      <c r="G156" s="287"/>
      <c r="H156" s="287"/>
      <c r="I156" s="287"/>
      <c r="J156" s="287"/>
      <c r="K156" s="287"/>
      <c r="L156" s="287"/>
      <c r="M156" s="287"/>
      <c r="N156" s="287"/>
      <c r="O156" s="286"/>
      <c r="P156" s="83" t="str">
        <f t="shared" si="4"/>
        <v/>
      </c>
    </row>
    <row r="157" spans="1:16" ht="13.2" hidden="1" customHeight="1" x14ac:dyDescent="0.25">
      <c r="A157" s="285" t="s">
        <v>1106</v>
      </c>
      <c r="B157" s="285" t="s">
        <v>94</v>
      </c>
      <c r="C157" s="287"/>
      <c r="D157" s="287"/>
      <c r="E157" s="287"/>
      <c r="F157" s="287"/>
      <c r="G157" s="287"/>
      <c r="H157" s="287"/>
      <c r="I157" s="287"/>
      <c r="J157" s="287"/>
      <c r="K157" s="287"/>
      <c r="L157" s="287"/>
      <c r="M157" s="287"/>
      <c r="N157" s="287"/>
      <c r="O157" s="286"/>
      <c r="P157" s="83" t="str">
        <f t="shared" si="4"/>
        <v/>
      </c>
    </row>
    <row r="158" spans="1:16" ht="13.2" hidden="1" customHeight="1" x14ac:dyDescent="0.25">
      <c r="A158" s="285" t="s">
        <v>1107</v>
      </c>
      <c r="B158" s="285" t="s">
        <v>95</v>
      </c>
      <c r="C158" s="287"/>
      <c r="D158" s="287"/>
      <c r="E158" s="287"/>
      <c r="F158" s="287"/>
      <c r="G158" s="287"/>
      <c r="H158" s="287"/>
      <c r="I158" s="287"/>
      <c r="J158" s="287"/>
      <c r="K158" s="287"/>
      <c r="L158" s="287"/>
      <c r="M158" s="287"/>
      <c r="N158" s="287"/>
      <c r="O158" s="286"/>
      <c r="P158" s="83" t="str">
        <f t="shared" si="4"/>
        <v/>
      </c>
    </row>
    <row r="159" spans="1:16" ht="13.2" hidden="1" customHeight="1" x14ac:dyDescent="0.25">
      <c r="A159" s="285" t="s">
        <v>1109</v>
      </c>
      <c r="B159" s="285" t="s">
        <v>96</v>
      </c>
      <c r="C159" s="288"/>
      <c r="D159" s="288"/>
      <c r="E159" s="288"/>
      <c r="F159" s="288"/>
      <c r="G159" s="288"/>
      <c r="H159" s="288"/>
      <c r="I159" s="288"/>
      <c r="J159" s="288"/>
      <c r="K159" s="288"/>
      <c r="L159" s="288"/>
      <c r="M159" s="288"/>
      <c r="N159" s="288"/>
      <c r="O159" s="289"/>
      <c r="P159" s="83" t="str">
        <f t="shared" si="4"/>
        <v/>
      </c>
    </row>
    <row r="160" spans="1:16" ht="13.2" hidden="1" customHeight="1" x14ac:dyDescent="0.25">
      <c r="A160" s="285" t="s">
        <v>1112</v>
      </c>
      <c r="B160" s="285" t="s">
        <v>155</v>
      </c>
      <c r="C160" s="286"/>
      <c r="D160" s="286"/>
      <c r="E160" s="286"/>
      <c r="F160" s="286"/>
      <c r="G160" s="286"/>
      <c r="H160" s="286"/>
      <c r="I160" s="286"/>
      <c r="J160" s="286"/>
      <c r="K160" s="286"/>
      <c r="L160" s="286"/>
      <c r="M160" s="286"/>
      <c r="N160" s="286"/>
      <c r="O160" s="286"/>
      <c r="P160" s="83" t="str">
        <f t="shared" si="4"/>
        <v/>
      </c>
    </row>
    <row r="161" spans="1:16" ht="13.2" hidden="1" customHeight="1" x14ac:dyDescent="0.25">
      <c r="A161" s="285" t="s">
        <v>1103</v>
      </c>
      <c r="B161" s="285" t="s">
        <v>80</v>
      </c>
      <c r="C161" s="287"/>
      <c r="D161" s="287"/>
      <c r="E161" s="287"/>
      <c r="F161" s="287"/>
      <c r="G161" s="287"/>
      <c r="H161" s="287"/>
      <c r="I161" s="287"/>
      <c r="J161" s="287"/>
      <c r="K161" s="287"/>
      <c r="L161" s="287"/>
      <c r="M161" s="287"/>
      <c r="N161" s="287"/>
      <c r="O161" s="286"/>
      <c r="P161" s="83" t="str">
        <f t="shared" si="4"/>
        <v/>
      </c>
    </row>
    <row r="162" spans="1:16" ht="13.2" hidden="1" customHeight="1" x14ac:dyDescent="0.25">
      <c r="A162" s="285" t="s">
        <v>2325</v>
      </c>
      <c r="B162" s="285" t="s">
        <v>97</v>
      </c>
      <c r="C162" s="286">
        <v>-130287</v>
      </c>
      <c r="D162" s="286">
        <v>-502689</v>
      </c>
      <c r="E162" s="286">
        <v>1564</v>
      </c>
      <c r="F162" s="286">
        <v>257455</v>
      </c>
      <c r="G162" s="286">
        <v>-373957</v>
      </c>
      <c r="H162" s="290"/>
      <c r="I162" s="290"/>
      <c r="J162" s="290"/>
      <c r="K162" s="290"/>
      <c r="L162" s="290"/>
      <c r="M162" s="290"/>
      <c r="N162" s="290"/>
      <c r="O162" s="290"/>
      <c r="P162" s="83" t="str">
        <f t="shared" si="4"/>
        <v/>
      </c>
    </row>
    <row r="163" spans="1:16" ht="13.2" hidden="1" customHeight="1" x14ac:dyDescent="0.25">
      <c r="A163" s="285" t="s">
        <v>2326</v>
      </c>
      <c r="B163" s="285" t="s">
        <v>130</v>
      </c>
      <c r="C163" s="286">
        <v>-129793</v>
      </c>
      <c r="D163" s="286">
        <v>-487856</v>
      </c>
      <c r="E163" s="286">
        <v>-80849</v>
      </c>
      <c r="F163" s="286">
        <v>8364</v>
      </c>
      <c r="G163" s="286">
        <v>-690134</v>
      </c>
      <c r="H163" s="290"/>
      <c r="I163" s="290"/>
      <c r="J163" s="290"/>
      <c r="K163" s="290"/>
      <c r="L163" s="290"/>
      <c r="M163" s="290"/>
      <c r="N163" s="290"/>
      <c r="O163" s="290"/>
      <c r="P163" s="83" t="str">
        <f t="shared" si="4"/>
        <v/>
      </c>
    </row>
    <row r="164" spans="1:16" ht="13.2" hidden="1" customHeight="1" x14ac:dyDescent="0.25">
      <c r="A164" s="285" t="s">
        <v>2303</v>
      </c>
      <c r="B164" s="285" t="s">
        <v>76</v>
      </c>
      <c r="C164" s="287">
        <v>16093</v>
      </c>
      <c r="D164" s="287">
        <v>38334</v>
      </c>
      <c r="E164" s="287">
        <v>18492</v>
      </c>
      <c r="F164" s="287">
        <v>47835</v>
      </c>
      <c r="G164" s="286">
        <v>120754</v>
      </c>
      <c r="H164" s="290"/>
      <c r="I164" s="290"/>
      <c r="J164" s="290"/>
      <c r="K164" s="290"/>
      <c r="L164" s="290"/>
      <c r="M164" s="290"/>
      <c r="N164" s="290"/>
      <c r="O164" s="290"/>
      <c r="P164" s="83" t="str">
        <f t="shared" si="4"/>
        <v/>
      </c>
    </row>
    <row r="165" spans="1:16" ht="13.2" hidden="1" customHeight="1" x14ac:dyDescent="0.25">
      <c r="A165" s="285" t="s">
        <v>2304</v>
      </c>
      <c r="B165" s="285" t="s">
        <v>77</v>
      </c>
      <c r="C165" s="287">
        <v>511742</v>
      </c>
      <c r="D165" s="287">
        <v>723572</v>
      </c>
      <c r="E165" s="287">
        <v>921211</v>
      </c>
      <c r="F165" s="287">
        <v>1140829</v>
      </c>
      <c r="G165" s="286">
        <v>3297354</v>
      </c>
      <c r="H165" s="290"/>
      <c r="I165" s="290"/>
      <c r="J165" s="290"/>
      <c r="K165" s="290"/>
      <c r="L165" s="290"/>
      <c r="M165" s="290"/>
      <c r="N165" s="290"/>
      <c r="O165" s="290"/>
      <c r="P165" s="83" t="str">
        <f t="shared" si="4"/>
        <v/>
      </c>
    </row>
    <row r="166" spans="1:16" ht="13.2" hidden="1" customHeight="1" x14ac:dyDescent="0.25">
      <c r="A166" s="285" t="s">
        <v>2305</v>
      </c>
      <c r="B166" s="285" t="s">
        <v>78</v>
      </c>
      <c r="C166" s="287">
        <v>290347</v>
      </c>
      <c r="D166" s="287">
        <v>343548</v>
      </c>
      <c r="E166" s="287">
        <v>331852</v>
      </c>
      <c r="F166" s="287">
        <v>466937</v>
      </c>
      <c r="G166" s="286">
        <v>1432684</v>
      </c>
      <c r="H166" s="290"/>
      <c r="I166" s="290"/>
      <c r="J166" s="290"/>
      <c r="K166" s="290"/>
      <c r="L166" s="290"/>
      <c r="M166" s="290"/>
      <c r="N166" s="290"/>
      <c r="O166" s="290"/>
      <c r="P166" s="83" t="str">
        <f t="shared" si="4"/>
        <v/>
      </c>
    </row>
    <row r="167" spans="1:16" ht="13.2" hidden="1" customHeight="1" x14ac:dyDescent="0.25">
      <c r="A167" s="285" t="s">
        <v>2306</v>
      </c>
      <c r="B167" s="285" t="s">
        <v>79</v>
      </c>
      <c r="C167" s="287">
        <v>12013</v>
      </c>
      <c r="D167" s="287">
        <v>21326</v>
      </c>
      <c r="E167" s="287">
        <v>88928</v>
      </c>
      <c r="F167" s="287">
        <v>65841</v>
      </c>
      <c r="G167" s="286">
        <v>188108</v>
      </c>
      <c r="H167" s="290"/>
      <c r="I167" s="290"/>
      <c r="J167" s="290"/>
      <c r="K167" s="290"/>
      <c r="L167" s="290"/>
      <c r="M167" s="290"/>
      <c r="N167" s="290"/>
      <c r="O167" s="290"/>
      <c r="P167" s="83" t="str">
        <f t="shared" si="4"/>
        <v/>
      </c>
    </row>
    <row r="168" spans="1:16" ht="13.2" hidden="1" customHeight="1" x14ac:dyDescent="0.25">
      <c r="A168" s="285" t="s">
        <v>2307</v>
      </c>
      <c r="B168" s="285" t="s">
        <v>3671</v>
      </c>
      <c r="C168" s="287">
        <v>312663</v>
      </c>
      <c r="D168" s="287">
        <v>13493</v>
      </c>
      <c r="E168" s="287">
        <v>306632</v>
      </c>
      <c r="F168" s="287">
        <v>291784</v>
      </c>
      <c r="G168" s="286">
        <v>924572</v>
      </c>
      <c r="H168" s="290"/>
      <c r="I168" s="290"/>
      <c r="J168" s="290"/>
      <c r="K168" s="290"/>
      <c r="L168" s="290"/>
      <c r="M168" s="290"/>
      <c r="N168" s="290"/>
      <c r="O168" s="290"/>
      <c r="P168" s="83" t="str">
        <f t="shared" si="4"/>
        <v/>
      </c>
    </row>
    <row r="169" spans="1:16" ht="13.2" hidden="1" customHeight="1" x14ac:dyDescent="0.25">
      <c r="A169" s="285" t="s">
        <v>2308</v>
      </c>
      <c r="B169" s="285" t="s">
        <v>84</v>
      </c>
      <c r="C169" s="287">
        <v>140635</v>
      </c>
      <c r="D169" s="287">
        <v>233901</v>
      </c>
      <c r="E169" s="287">
        <v>248824</v>
      </c>
      <c r="F169" s="287">
        <v>452759</v>
      </c>
      <c r="G169" s="286">
        <v>1076119</v>
      </c>
      <c r="H169" s="290"/>
      <c r="I169" s="290"/>
      <c r="J169" s="290"/>
      <c r="K169" s="290"/>
      <c r="L169" s="290"/>
      <c r="M169" s="290"/>
      <c r="N169" s="290"/>
      <c r="O169" s="290"/>
      <c r="P169" s="83" t="str">
        <f t="shared" si="4"/>
        <v/>
      </c>
    </row>
    <row r="170" spans="1:16" ht="13.2" hidden="1" customHeight="1" x14ac:dyDescent="0.25">
      <c r="A170" s="285" t="s">
        <v>2309</v>
      </c>
      <c r="B170" s="285" t="s">
        <v>85</v>
      </c>
      <c r="C170" s="286">
        <v>1824895</v>
      </c>
      <c r="D170" s="286">
        <v>2002569</v>
      </c>
      <c r="E170" s="286">
        <v>2350416</v>
      </c>
      <c r="F170" s="286">
        <v>3009650</v>
      </c>
      <c r="G170" s="286">
        <v>9187530</v>
      </c>
      <c r="H170" s="290"/>
      <c r="I170" s="290"/>
      <c r="J170" s="290"/>
      <c r="K170" s="290"/>
      <c r="L170" s="290"/>
      <c r="M170" s="290"/>
      <c r="N170" s="290"/>
      <c r="O170" s="290"/>
      <c r="P170" s="83" t="str">
        <f t="shared" si="4"/>
        <v/>
      </c>
    </row>
    <row r="171" spans="1:16" ht="13.2" hidden="1" customHeight="1" x14ac:dyDescent="0.25">
      <c r="A171" s="285" t="s">
        <v>2310</v>
      </c>
      <c r="B171" s="285" t="s">
        <v>86</v>
      </c>
      <c r="C171" s="287">
        <v>2206</v>
      </c>
      <c r="D171" s="287">
        <v>5798</v>
      </c>
      <c r="E171" s="287">
        <v>30624</v>
      </c>
      <c r="F171" s="287">
        <v>345695</v>
      </c>
      <c r="G171" s="286">
        <v>384323</v>
      </c>
      <c r="H171" s="290"/>
      <c r="I171" s="290"/>
      <c r="J171" s="290"/>
      <c r="K171" s="290"/>
      <c r="L171" s="290"/>
      <c r="M171" s="290"/>
      <c r="N171" s="290"/>
      <c r="O171" s="290"/>
      <c r="P171" s="83" t="str">
        <f t="shared" si="4"/>
        <v/>
      </c>
    </row>
    <row r="172" spans="1:16" ht="13.2" hidden="1" customHeight="1" x14ac:dyDescent="0.25">
      <c r="A172" s="285" t="s">
        <v>2311</v>
      </c>
      <c r="B172" s="285" t="s">
        <v>87</v>
      </c>
      <c r="C172" s="287">
        <v>31079</v>
      </c>
      <c r="D172" s="287">
        <v>62164</v>
      </c>
      <c r="E172" s="287">
        <v>168403</v>
      </c>
      <c r="F172" s="287">
        <v>149796</v>
      </c>
      <c r="G172" s="286">
        <v>411442</v>
      </c>
      <c r="H172" s="290"/>
      <c r="I172" s="290"/>
      <c r="J172" s="290"/>
      <c r="K172" s="290"/>
      <c r="L172" s="290"/>
      <c r="M172" s="290"/>
      <c r="N172" s="290"/>
      <c r="O172" s="290"/>
      <c r="P172" s="83" t="str">
        <f t="shared" si="4"/>
        <v/>
      </c>
    </row>
    <row r="173" spans="1:16" ht="13.2" hidden="1" customHeight="1" x14ac:dyDescent="0.25">
      <c r="A173" s="285" t="s">
        <v>2312</v>
      </c>
      <c r="B173" s="285" t="s">
        <v>88</v>
      </c>
      <c r="C173" s="287"/>
      <c r="D173" s="287">
        <v>0</v>
      </c>
      <c r="E173" s="287">
        <v>0</v>
      </c>
      <c r="F173" s="287">
        <v>0</v>
      </c>
      <c r="G173" s="286"/>
      <c r="H173" s="290"/>
      <c r="I173" s="290"/>
      <c r="J173" s="290"/>
      <c r="K173" s="290"/>
      <c r="L173" s="290"/>
      <c r="M173" s="290"/>
      <c r="N173" s="290"/>
      <c r="O173" s="290"/>
      <c r="P173" s="83" t="str">
        <f t="shared" si="4"/>
        <v/>
      </c>
    </row>
    <row r="174" spans="1:16" ht="13.2" hidden="1" customHeight="1" x14ac:dyDescent="0.25">
      <c r="A174" s="285" t="s">
        <v>2313</v>
      </c>
      <c r="B174" s="285" t="s">
        <v>144</v>
      </c>
      <c r="C174" s="286">
        <v>1858180</v>
      </c>
      <c r="D174" s="286">
        <v>2070531</v>
      </c>
      <c r="E174" s="286">
        <v>2549443</v>
      </c>
      <c r="F174" s="286">
        <v>3505141</v>
      </c>
      <c r="G174" s="286">
        <v>9983295</v>
      </c>
      <c r="H174" s="290"/>
      <c r="I174" s="290"/>
      <c r="J174" s="290"/>
      <c r="K174" s="290"/>
      <c r="L174" s="290"/>
      <c r="M174" s="290"/>
      <c r="N174" s="290"/>
      <c r="O174" s="290"/>
      <c r="P174" s="83" t="str">
        <f t="shared" si="4"/>
        <v/>
      </c>
    </row>
    <row r="175" spans="1:16" ht="13.2" hidden="1" customHeight="1" x14ac:dyDescent="0.25">
      <c r="A175" s="285" t="s">
        <v>3675</v>
      </c>
      <c r="B175" s="285" t="s">
        <v>283</v>
      </c>
      <c r="C175" s="287">
        <v>13460</v>
      </c>
      <c r="D175" s="287">
        <v>30066</v>
      </c>
      <c r="E175" s="287">
        <v>47971</v>
      </c>
      <c r="F175" s="287">
        <v>8310</v>
      </c>
      <c r="G175" s="286">
        <v>99807</v>
      </c>
      <c r="H175" s="290"/>
      <c r="I175" s="290"/>
      <c r="J175" s="290"/>
      <c r="K175" s="290"/>
      <c r="L175" s="290"/>
      <c r="M175" s="290"/>
      <c r="N175" s="290"/>
      <c r="O175" s="290"/>
      <c r="P175" s="83" t="str">
        <f t="shared" si="4"/>
        <v/>
      </c>
    </row>
    <row r="176" spans="1:16" ht="13.2" hidden="1" customHeight="1" x14ac:dyDescent="0.25">
      <c r="A176" s="285" t="s">
        <v>3711</v>
      </c>
      <c r="B176" s="285" t="s">
        <v>284</v>
      </c>
      <c r="C176" s="287">
        <v>527942</v>
      </c>
      <c r="D176" s="287">
        <v>598329</v>
      </c>
      <c r="E176" s="287">
        <v>386506</v>
      </c>
      <c r="F176" s="287">
        <v>535355</v>
      </c>
      <c r="G176" s="286">
        <v>2048132</v>
      </c>
      <c r="H176" s="290"/>
      <c r="I176" s="290"/>
      <c r="J176" s="290"/>
      <c r="K176" s="290"/>
      <c r="L176" s="290"/>
      <c r="M176" s="290"/>
      <c r="N176" s="290"/>
      <c r="O176" s="290"/>
      <c r="P176" s="83" t="str">
        <f t="shared" si="4"/>
        <v/>
      </c>
    </row>
    <row r="177" spans="1:16" ht="13.2" hidden="1" customHeight="1" x14ac:dyDescent="0.25">
      <c r="A177" s="285" t="s">
        <v>2314</v>
      </c>
      <c r="B177" s="285" t="s">
        <v>76</v>
      </c>
      <c r="C177" s="287">
        <v>27284</v>
      </c>
      <c r="D177" s="287">
        <v>21934</v>
      </c>
      <c r="E177" s="287">
        <v>38067</v>
      </c>
      <c r="F177" s="287">
        <v>62857</v>
      </c>
      <c r="G177" s="286">
        <v>150142</v>
      </c>
      <c r="H177" s="290"/>
      <c r="I177" s="290"/>
      <c r="J177" s="290"/>
      <c r="K177" s="290"/>
      <c r="L177" s="290"/>
      <c r="M177" s="290"/>
      <c r="N177" s="290"/>
      <c r="O177" s="290"/>
      <c r="P177" s="83" t="str">
        <f t="shared" si="4"/>
        <v/>
      </c>
    </row>
    <row r="178" spans="1:16" ht="13.2" hidden="1" customHeight="1" x14ac:dyDescent="0.25">
      <c r="A178" s="285" t="s">
        <v>2320</v>
      </c>
      <c r="B178" s="285" t="s">
        <v>85</v>
      </c>
      <c r="C178" s="286">
        <v>1694608</v>
      </c>
      <c r="D178" s="286">
        <v>1499880</v>
      </c>
      <c r="E178" s="286">
        <v>2351980</v>
      </c>
      <c r="F178" s="286">
        <v>3267105</v>
      </c>
      <c r="G178" s="286">
        <v>8813573</v>
      </c>
      <c r="H178" s="290"/>
      <c r="I178" s="290"/>
      <c r="J178" s="290"/>
      <c r="K178" s="290"/>
      <c r="L178" s="290"/>
      <c r="M178" s="290"/>
      <c r="N178" s="290"/>
      <c r="O178" s="290"/>
      <c r="P178" s="83" t="str">
        <f t="shared" si="4"/>
        <v/>
      </c>
    </row>
    <row r="179" spans="1:16" ht="13.2" hidden="1" customHeight="1" x14ac:dyDescent="0.25">
      <c r="A179" s="285" t="s">
        <v>2322</v>
      </c>
      <c r="B179" s="285" t="s">
        <v>87</v>
      </c>
      <c r="C179" s="287">
        <v>29624</v>
      </c>
      <c r="D179" s="287">
        <v>80992</v>
      </c>
      <c r="E179" s="287">
        <v>106957</v>
      </c>
      <c r="F179" s="287">
        <v>159124</v>
      </c>
      <c r="G179" s="286">
        <v>376697</v>
      </c>
      <c r="H179" s="290"/>
      <c r="I179" s="290"/>
      <c r="J179" s="290"/>
      <c r="K179" s="290"/>
      <c r="L179" s="290"/>
      <c r="M179" s="290"/>
      <c r="N179" s="290"/>
      <c r="O179" s="290"/>
      <c r="P179" s="83" t="str">
        <f t="shared" si="4"/>
        <v/>
      </c>
    </row>
    <row r="180" spans="1:16" ht="13.2" hidden="1" customHeight="1" x14ac:dyDescent="0.25">
      <c r="A180" s="285" t="s">
        <v>2323</v>
      </c>
      <c r="B180" s="285" t="s">
        <v>88</v>
      </c>
      <c r="C180" s="287"/>
      <c r="D180" s="287">
        <v>0</v>
      </c>
      <c r="E180" s="287">
        <v>0</v>
      </c>
      <c r="F180" s="287">
        <v>0</v>
      </c>
      <c r="G180" s="286"/>
      <c r="H180" s="290"/>
      <c r="I180" s="290"/>
      <c r="J180" s="290"/>
      <c r="K180" s="290"/>
      <c r="L180" s="290"/>
      <c r="M180" s="290"/>
      <c r="N180" s="290"/>
      <c r="O180" s="290"/>
      <c r="P180" s="83" t="str">
        <f t="shared" si="4"/>
        <v/>
      </c>
    </row>
    <row r="181" spans="1:16" ht="13.2" hidden="1" customHeight="1" x14ac:dyDescent="0.25">
      <c r="A181" s="285" t="s">
        <v>2315</v>
      </c>
      <c r="B181" s="285" t="s">
        <v>89</v>
      </c>
      <c r="C181" s="287">
        <v>110564</v>
      </c>
      <c r="D181" s="287">
        <v>146679</v>
      </c>
      <c r="E181" s="287">
        <v>127155</v>
      </c>
      <c r="F181" s="287">
        <v>278114</v>
      </c>
      <c r="G181" s="286">
        <v>662512</v>
      </c>
      <c r="H181" s="290"/>
      <c r="I181" s="290"/>
      <c r="J181" s="290"/>
      <c r="K181" s="290"/>
      <c r="L181" s="290"/>
      <c r="M181" s="290"/>
      <c r="N181" s="290"/>
      <c r="O181" s="290"/>
      <c r="P181" s="83" t="str">
        <f t="shared" si="4"/>
        <v/>
      </c>
    </row>
    <row r="182" spans="1:16" ht="13.2" hidden="1" customHeight="1" x14ac:dyDescent="0.25">
      <c r="A182" s="285" t="s">
        <v>2316</v>
      </c>
      <c r="B182" s="285" t="s">
        <v>90</v>
      </c>
      <c r="C182" s="287">
        <v>3062</v>
      </c>
      <c r="D182" s="287">
        <v>50579</v>
      </c>
      <c r="E182" s="287">
        <v>74526</v>
      </c>
      <c r="F182" s="287">
        <v>195673</v>
      </c>
      <c r="G182" s="286">
        <v>323840</v>
      </c>
      <c r="H182" s="290"/>
      <c r="I182" s="290"/>
      <c r="J182" s="290"/>
      <c r="K182" s="290"/>
      <c r="L182" s="290"/>
      <c r="M182" s="290"/>
      <c r="N182" s="290"/>
      <c r="O182" s="290"/>
      <c r="P182" s="83" t="str">
        <f t="shared" si="4"/>
        <v/>
      </c>
    </row>
    <row r="183" spans="1:16" ht="13.2" hidden="1" customHeight="1" x14ac:dyDescent="0.25">
      <c r="A183" s="285" t="s">
        <v>2317</v>
      </c>
      <c r="B183" s="285" t="s">
        <v>91</v>
      </c>
      <c r="C183" s="287">
        <v>509087</v>
      </c>
      <c r="D183" s="287">
        <v>789856</v>
      </c>
      <c r="E183" s="287">
        <v>1291992</v>
      </c>
      <c r="F183" s="287">
        <v>1741262</v>
      </c>
      <c r="G183" s="286">
        <v>4332197</v>
      </c>
      <c r="H183" s="290"/>
      <c r="I183" s="290"/>
      <c r="J183" s="290"/>
      <c r="K183" s="290"/>
      <c r="L183" s="290"/>
      <c r="M183" s="290"/>
      <c r="N183" s="290"/>
      <c r="O183" s="290"/>
      <c r="P183" s="83" t="str">
        <f t="shared" si="4"/>
        <v/>
      </c>
    </row>
    <row r="184" spans="1:16" ht="13.2" hidden="1" customHeight="1" x14ac:dyDescent="0.25">
      <c r="A184" s="285" t="s">
        <v>2318</v>
      </c>
      <c r="B184" s="285" t="s">
        <v>3670</v>
      </c>
      <c r="C184" s="287">
        <v>123162</v>
      </c>
      <c r="D184" s="287">
        <v>18275</v>
      </c>
      <c r="E184" s="287">
        <v>193226</v>
      </c>
      <c r="F184" s="287">
        <v>356454</v>
      </c>
      <c r="G184" s="286">
        <v>691117</v>
      </c>
      <c r="H184" s="290"/>
      <c r="I184" s="290"/>
      <c r="J184" s="290"/>
      <c r="K184" s="290"/>
      <c r="L184" s="290"/>
      <c r="M184" s="290"/>
      <c r="N184" s="290"/>
      <c r="O184" s="290"/>
      <c r="P184" s="83" t="str">
        <f t="shared" si="4"/>
        <v/>
      </c>
    </row>
    <row r="185" spans="1:16" ht="13.2" hidden="1" customHeight="1" x14ac:dyDescent="0.25">
      <c r="A185" s="285" t="s">
        <v>2319</v>
      </c>
      <c r="B185" s="285" t="s">
        <v>95</v>
      </c>
      <c r="C185" s="287">
        <v>4278</v>
      </c>
      <c r="D185" s="287">
        <v>3139</v>
      </c>
      <c r="E185" s="287">
        <v>14444</v>
      </c>
      <c r="F185" s="287">
        <v>68145</v>
      </c>
      <c r="G185" s="286">
        <v>90006</v>
      </c>
      <c r="H185" s="290"/>
      <c r="I185" s="290"/>
      <c r="J185" s="290"/>
      <c r="K185" s="290"/>
      <c r="L185" s="290"/>
      <c r="M185" s="290"/>
      <c r="N185" s="290"/>
      <c r="O185" s="290"/>
      <c r="P185" s="83" t="str">
        <f t="shared" si="4"/>
        <v/>
      </c>
    </row>
    <row r="186" spans="1:16" ht="13.2" hidden="1" customHeight="1" x14ac:dyDescent="0.25">
      <c r="A186" s="285" t="s">
        <v>2321</v>
      </c>
      <c r="B186" s="285" t="s">
        <v>96</v>
      </c>
      <c r="C186" s="288">
        <v>4155</v>
      </c>
      <c r="D186" s="288">
        <v>1803</v>
      </c>
      <c r="E186" s="288">
        <v>9657</v>
      </c>
      <c r="F186" s="288">
        <v>87276</v>
      </c>
      <c r="G186" s="289">
        <v>102891</v>
      </c>
      <c r="H186" s="290"/>
      <c r="I186" s="290"/>
      <c r="J186" s="290"/>
      <c r="K186" s="290"/>
      <c r="L186" s="290"/>
      <c r="M186" s="290"/>
      <c r="N186" s="290"/>
      <c r="O186" s="290"/>
      <c r="P186" s="83" t="str">
        <f t="shared" si="4"/>
        <v/>
      </c>
    </row>
    <row r="187" spans="1:16" ht="13.2" hidden="1" customHeight="1" x14ac:dyDescent="0.25">
      <c r="A187" s="285" t="s">
        <v>2324</v>
      </c>
      <c r="B187" s="285" t="s">
        <v>155</v>
      </c>
      <c r="C187" s="286">
        <v>1728387</v>
      </c>
      <c r="D187" s="286">
        <v>1582675</v>
      </c>
      <c r="E187" s="286">
        <v>2468594</v>
      </c>
      <c r="F187" s="286">
        <v>3513505</v>
      </c>
      <c r="G187" s="286">
        <v>9293161</v>
      </c>
      <c r="H187" s="290"/>
      <c r="I187" s="290"/>
      <c r="J187" s="290"/>
      <c r="K187" s="290"/>
      <c r="L187" s="290"/>
      <c r="M187" s="290"/>
      <c r="N187" s="290"/>
      <c r="O187" s="290"/>
      <c r="P187" s="83" t="str">
        <f t="shared" si="4"/>
        <v/>
      </c>
    </row>
    <row r="188" spans="1:16" ht="13.2" hidden="1" customHeight="1" x14ac:dyDescent="0.25">
      <c r="A188" s="285" t="s">
        <v>3747</v>
      </c>
      <c r="B188" s="285" t="s">
        <v>285</v>
      </c>
      <c r="C188" s="287">
        <v>900944</v>
      </c>
      <c r="D188" s="287">
        <v>453542</v>
      </c>
      <c r="E188" s="287">
        <v>554118</v>
      </c>
      <c r="F188" s="287">
        <v>408107</v>
      </c>
      <c r="G188" s="286">
        <v>2316711</v>
      </c>
      <c r="H188" s="290"/>
      <c r="I188" s="290"/>
      <c r="J188" s="290"/>
      <c r="K188" s="290"/>
      <c r="L188" s="290"/>
      <c r="M188" s="290"/>
      <c r="N188" s="290"/>
      <c r="O188" s="290"/>
      <c r="P188" s="83" t="str">
        <f t="shared" si="4"/>
        <v/>
      </c>
    </row>
    <row r="189" spans="1:16" ht="13.2" hidden="1" customHeight="1" x14ac:dyDescent="0.25">
      <c r="A189" s="285" t="s">
        <v>3783</v>
      </c>
      <c r="B189" s="285" t="s">
        <v>286</v>
      </c>
      <c r="C189" s="287">
        <v>16227</v>
      </c>
      <c r="D189" s="287">
        <v>15876</v>
      </c>
      <c r="E189" s="287">
        <v>58452</v>
      </c>
      <c r="F189" s="287">
        <v>156493</v>
      </c>
      <c r="G189" s="286">
        <v>247048</v>
      </c>
      <c r="H189" s="290"/>
      <c r="I189" s="290"/>
      <c r="J189" s="290"/>
      <c r="K189" s="290"/>
      <c r="L189" s="290"/>
      <c r="M189" s="290"/>
      <c r="N189" s="290"/>
      <c r="O189" s="290"/>
      <c r="P189" s="83" t="str">
        <f t="shared" si="4"/>
        <v/>
      </c>
    </row>
    <row r="190" spans="1:16" ht="13.2" hidden="1" customHeight="1" x14ac:dyDescent="0.25">
      <c r="A190" s="285" t="s">
        <v>2397</v>
      </c>
      <c r="B190" s="285" t="s">
        <v>97</v>
      </c>
      <c r="C190" s="286">
        <v>7528.227050000005</v>
      </c>
      <c r="D190" s="286">
        <v>-10580.649299999986</v>
      </c>
      <c r="E190" s="286">
        <v>-12666.404320000031</v>
      </c>
      <c r="F190" s="286">
        <v>9177.9194400000015</v>
      </c>
      <c r="G190" s="286">
        <v>-6540.9071300000105</v>
      </c>
      <c r="H190" s="290"/>
      <c r="I190" s="290"/>
      <c r="J190" s="290"/>
      <c r="K190" s="290"/>
      <c r="L190" s="290"/>
      <c r="M190" s="290"/>
      <c r="N190" s="290"/>
      <c r="O190" s="290"/>
      <c r="P190" s="83" t="str">
        <f t="shared" si="4"/>
        <v/>
      </c>
    </row>
    <row r="191" spans="1:16" ht="13.2" hidden="1" customHeight="1" x14ac:dyDescent="0.25">
      <c r="A191" s="285" t="s">
        <v>2398</v>
      </c>
      <c r="B191" s="285" t="s">
        <v>130</v>
      </c>
      <c r="C191" s="286">
        <v>24734.989590000001</v>
      </c>
      <c r="D191" s="286">
        <v>-4488.2914999999884</v>
      </c>
      <c r="E191" s="286">
        <v>-13567.249570000031</v>
      </c>
      <c r="F191" s="286">
        <v>7637.9161399999939</v>
      </c>
      <c r="G191" s="286">
        <v>14317.364659999976</v>
      </c>
      <c r="H191" s="290"/>
      <c r="I191" s="290"/>
      <c r="J191" s="290"/>
      <c r="K191" s="290"/>
      <c r="L191" s="290"/>
      <c r="M191" s="290"/>
      <c r="N191" s="290"/>
      <c r="O191" s="290"/>
      <c r="P191" s="83" t="str">
        <f t="shared" si="4"/>
        <v/>
      </c>
    </row>
    <row r="192" spans="1:16" ht="13.2" hidden="1" customHeight="1" x14ac:dyDescent="0.25">
      <c r="A192" s="285" t="s">
        <v>2375</v>
      </c>
      <c r="B192" s="285" t="s">
        <v>76</v>
      </c>
      <c r="C192" s="287">
        <v>0</v>
      </c>
      <c r="D192" s="287">
        <v>0</v>
      </c>
      <c r="E192" s="287">
        <v>0</v>
      </c>
      <c r="F192" s="287">
        <v>0</v>
      </c>
      <c r="G192" s="286">
        <v>0</v>
      </c>
      <c r="H192" s="290"/>
      <c r="I192" s="290"/>
      <c r="J192" s="290"/>
      <c r="K192" s="290"/>
      <c r="L192" s="290"/>
      <c r="M192" s="290"/>
      <c r="N192" s="290"/>
      <c r="O192" s="290"/>
      <c r="P192" s="83" t="str">
        <f t="shared" si="4"/>
        <v/>
      </c>
    </row>
    <row r="193" spans="1:16" ht="13.2" hidden="1" customHeight="1" x14ac:dyDescent="0.25">
      <c r="A193" s="285" t="s">
        <v>2376</v>
      </c>
      <c r="B193" s="285" t="s">
        <v>77</v>
      </c>
      <c r="C193" s="287">
        <v>7177.7456199999979</v>
      </c>
      <c r="D193" s="287">
        <v>8835.004629999994</v>
      </c>
      <c r="E193" s="287">
        <v>8116.2799300000424</v>
      </c>
      <c r="F193" s="287">
        <v>8590.8303099999812</v>
      </c>
      <c r="G193" s="286">
        <v>32719.860490000014</v>
      </c>
      <c r="H193" s="290"/>
      <c r="I193" s="290"/>
      <c r="J193" s="290"/>
      <c r="K193" s="290"/>
      <c r="L193" s="290"/>
      <c r="M193" s="290"/>
      <c r="N193" s="290"/>
      <c r="O193" s="290"/>
      <c r="P193" s="83" t="str">
        <f t="shared" si="4"/>
        <v/>
      </c>
    </row>
    <row r="194" spans="1:16" ht="13.2" hidden="1" customHeight="1" x14ac:dyDescent="0.25">
      <c r="A194" s="285" t="s">
        <v>2377</v>
      </c>
      <c r="B194" s="285" t="s">
        <v>78</v>
      </c>
      <c r="C194" s="287">
        <v>5111.6870799999997</v>
      </c>
      <c r="D194" s="287">
        <v>4371.2294499999953</v>
      </c>
      <c r="E194" s="287">
        <v>4826.9522599999891</v>
      </c>
      <c r="F194" s="287">
        <v>5602.4952600000206</v>
      </c>
      <c r="G194" s="286">
        <v>19912.364050000004</v>
      </c>
      <c r="H194" s="290"/>
      <c r="I194" s="290"/>
      <c r="J194" s="290"/>
      <c r="K194" s="290"/>
      <c r="L194" s="290"/>
      <c r="M194" s="290"/>
      <c r="N194" s="290"/>
      <c r="O194" s="290"/>
      <c r="P194" s="83" t="str">
        <f t="shared" si="4"/>
        <v/>
      </c>
    </row>
    <row r="195" spans="1:16" ht="13.2" hidden="1" customHeight="1" x14ac:dyDescent="0.25">
      <c r="A195" s="285" t="s">
        <v>2378</v>
      </c>
      <c r="B195" s="285" t="s">
        <v>79</v>
      </c>
      <c r="C195" s="287">
        <v>156.13029</v>
      </c>
      <c r="D195" s="287">
        <v>178.39556999999968</v>
      </c>
      <c r="E195" s="287">
        <v>696.69812999999999</v>
      </c>
      <c r="F195" s="287">
        <v>1183.1615199999999</v>
      </c>
      <c r="G195" s="286">
        <v>2214.3855099999996</v>
      </c>
      <c r="H195" s="290"/>
      <c r="I195" s="290"/>
      <c r="J195" s="290"/>
      <c r="K195" s="290"/>
      <c r="L195" s="290"/>
      <c r="M195" s="290"/>
      <c r="N195" s="290"/>
      <c r="O195" s="290"/>
      <c r="P195" s="83" t="str">
        <f t="shared" si="4"/>
        <v/>
      </c>
    </row>
    <row r="196" spans="1:16" ht="13.2" hidden="1" customHeight="1" x14ac:dyDescent="0.25">
      <c r="A196" s="285" t="s">
        <v>2379</v>
      </c>
      <c r="B196" s="285" t="s">
        <v>3671</v>
      </c>
      <c r="C196" s="287">
        <v>988.01182999999992</v>
      </c>
      <c r="D196" s="287">
        <v>1483.4053000000004</v>
      </c>
      <c r="E196" s="287">
        <v>1022.6779199999986</v>
      </c>
      <c r="F196" s="287">
        <v>1531.8725400000046</v>
      </c>
      <c r="G196" s="286">
        <v>5025.9675900000038</v>
      </c>
      <c r="H196" s="290"/>
      <c r="I196" s="290"/>
      <c r="J196" s="290"/>
      <c r="K196" s="290"/>
      <c r="L196" s="290"/>
      <c r="M196" s="290"/>
      <c r="N196" s="290"/>
      <c r="O196" s="290"/>
      <c r="P196" s="83" t="str">
        <f t="shared" ref="P196:P259" si="5">IF(COUNTBLANK(Q196)=0,IF(RIGHT(A196,10)=Q196,TRUE,FALSE),"")</f>
        <v/>
      </c>
    </row>
    <row r="197" spans="1:16" ht="13.2" hidden="1" customHeight="1" x14ac:dyDescent="0.25">
      <c r="A197" s="285" t="s">
        <v>2380</v>
      </c>
      <c r="B197" s="285" t="s">
        <v>84</v>
      </c>
      <c r="C197" s="287">
        <v>2280.1767200000004</v>
      </c>
      <c r="D197" s="287">
        <v>4678.5800300000001</v>
      </c>
      <c r="E197" s="287">
        <v>5368.3912599999976</v>
      </c>
      <c r="F197" s="287">
        <v>8778.2579700000024</v>
      </c>
      <c r="G197" s="286">
        <v>21105.40598</v>
      </c>
      <c r="H197" s="290"/>
      <c r="I197" s="290"/>
      <c r="J197" s="290"/>
      <c r="K197" s="290"/>
      <c r="L197" s="290"/>
      <c r="M197" s="290"/>
      <c r="N197" s="290"/>
      <c r="O197" s="290"/>
      <c r="P197" s="83" t="str">
        <f t="shared" si="5"/>
        <v/>
      </c>
    </row>
    <row r="198" spans="1:16" ht="13.2" hidden="1" customHeight="1" x14ac:dyDescent="0.25">
      <c r="A198" s="285" t="s">
        <v>2381</v>
      </c>
      <c r="B198" s="285" t="s">
        <v>85</v>
      </c>
      <c r="C198" s="286">
        <v>19991.958389999996</v>
      </c>
      <c r="D198" s="286">
        <v>23144.120299999991</v>
      </c>
      <c r="E198" s="286">
        <v>23767.552370000027</v>
      </c>
      <c r="F198" s="286">
        <v>30891.008150000012</v>
      </c>
      <c r="G198" s="286">
        <v>97794.639210000023</v>
      </c>
      <c r="H198" s="290"/>
      <c r="I198" s="290"/>
      <c r="J198" s="290"/>
      <c r="K198" s="290"/>
      <c r="L198" s="290"/>
      <c r="M198" s="290"/>
      <c r="N198" s="290"/>
      <c r="O198" s="290"/>
      <c r="P198" s="83" t="str">
        <f t="shared" si="5"/>
        <v/>
      </c>
    </row>
    <row r="199" spans="1:16" ht="13.2" hidden="1" customHeight="1" x14ac:dyDescent="0.25">
      <c r="A199" s="285" t="s">
        <v>2382</v>
      </c>
      <c r="B199" s="285" t="s">
        <v>86</v>
      </c>
      <c r="C199" s="287">
        <v>30.301220000000001</v>
      </c>
      <c r="D199" s="287">
        <v>151.27797000000001</v>
      </c>
      <c r="E199" s="287">
        <v>57.765199999999993</v>
      </c>
      <c r="F199" s="287">
        <v>55.114850000000011</v>
      </c>
      <c r="G199" s="286">
        <v>294.45924000000002</v>
      </c>
      <c r="H199" s="290"/>
      <c r="I199" s="290"/>
      <c r="J199" s="290"/>
      <c r="K199" s="290"/>
      <c r="L199" s="290"/>
      <c r="M199" s="290"/>
      <c r="N199" s="290"/>
      <c r="O199" s="290"/>
      <c r="P199" s="83" t="str">
        <f t="shared" si="5"/>
        <v/>
      </c>
    </row>
    <row r="200" spans="1:16" ht="13.2" hidden="1" customHeight="1" x14ac:dyDescent="0.25">
      <c r="A200" s="285" t="s">
        <v>2383</v>
      </c>
      <c r="B200" s="285" t="s">
        <v>87</v>
      </c>
      <c r="C200" s="287">
        <v>409.4690700000001</v>
      </c>
      <c r="D200" s="287">
        <v>476.24553999999978</v>
      </c>
      <c r="E200" s="287">
        <v>1073.8704499999994</v>
      </c>
      <c r="F200" s="287">
        <v>5132.167250000005</v>
      </c>
      <c r="G200" s="286">
        <v>7091.7523100000044</v>
      </c>
      <c r="H200" s="290"/>
      <c r="I200" s="290"/>
      <c r="J200" s="290"/>
      <c r="K200" s="290"/>
      <c r="L200" s="290"/>
      <c r="M200" s="290"/>
      <c r="N200" s="290"/>
      <c r="O200" s="290"/>
      <c r="P200" s="83" t="str">
        <f t="shared" si="5"/>
        <v/>
      </c>
    </row>
    <row r="201" spans="1:16" ht="13.2" hidden="1" customHeight="1" x14ac:dyDescent="0.25">
      <c r="A201" s="285" t="s">
        <v>2384</v>
      </c>
      <c r="B201" s="285" t="s">
        <v>88</v>
      </c>
      <c r="C201" s="287">
        <v>0</v>
      </c>
      <c r="D201" s="287">
        <v>0</v>
      </c>
      <c r="E201" s="287">
        <v>0</v>
      </c>
      <c r="F201" s="287">
        <v>0</v>
      </c>
      <c r="G201" s="286">
        <v>0</v>
      </c>
      <c r="H201" s="290"/>
      <c r="I201" s="290"/>
      <c r="J201" s="290"/>
      <c r="K201" s="290"/>
      <c r="L201" s="290"/>
      <c r="M201" s="290"/>
      <c r="N201" s="290"/>
      <c r="O201" s="290"/>
      <c r="P201" s="83" t="str">
        <f t="shared" si="5"/>
        <v/>
      </c>
    </row>
    <row r="202" spans="1:16" ht="13.2" hidden="1" customHeight="1" x14ac:dyDescent="0.25">
      <c r="A202" s="285" t="s">
        <v>2385</v>
      </c>
      <c r="B202" s="285" t="s">
        <v>144</v>
      </c>
      <c r="C202" s="286">
        <v>20431.728679999997</v>
      </c>
      <c r="D202" s="286">
        <v>23771.64380999999</v>
      </c>
      <c r="E202" s="286">
        <v>24899.188020000027</v>
      </c>
      <c r="F202" s="286">
        <v>36078.29025000002</v>
      </c>
      <c r="G202" s="286">
        <v>105180.85076000003</v>
      </c>
      <c r="H202" s="290"/>
      <c r="I202" s="290"/>
      <c r="J202" s="290"/>
      <c r="K202" s="290"/>
      <c r="L202" s="290"/>
      <c r="M202" s="290"/>
      <c r="N202" s="290"/>
      <c r="O202" s="290"/>
      <c r="P202" s="83" t="str">
        <f t="shared" si="5"/>
        <v/>
      </c>
    </row>
    <row r="203" spans="1:16" ht="13.2" hidden="1" customHeight="1" x14ac:dyDescent="0.25">
      <c r="A203" s="285" t="s">
        <v>3676</v>
      </c>
      <c r="B203" s="285" t="s">
        <v>283</v>
      </c>
      <c r="C203" s="287">
        <v>17.411060000000003</v>
      </c>
      <c r="D203" s="287">
        <v>104.41194999999999</v>
      </c>
      <c r="E203" s="287">
        <v>151.60148000000004</v>
      </c>
      <c r="F203" s="287">
        <v>156.90862999999999</v>
      </c>
      <c r="G203" s="286">
        <v>430.33312000000001</v>
      </c>
      <c r="H203" s="290"/>
      <c r="I203" s="290"/>
      <c r="J203" s="290"/>
      <c r="K203" s="290"/>
      <c r="L203" s="290"/>
      <c r="M203" s="290"/>
      <c r="N203" s="290"/>
      <c r="O203" s="290"/>
      <c r="P203" s="83" t="str">
        <f t="shared" si="5"/>
        <v/>
      </c>
    </row>
    <row r="204" spans="1:16" ht="13.2" hidden="1" customHeight="1" x14ac:dyDescent="0.25">
      <c r="A204" s="285" t="s">
        <v>3712</v>
      </c>
      <c r="B204" s="285" t="s">
        <v>284</v>
      </c>
      <c r="C204" s="287">
        <v>4260.7957900000001</v>
      </c>
      <c r="D204" s="287">
        <v>3493.0933700000014</v>
      </c>
      <c r="E204" s="287">
        <v>3584.9513900000015</v>
      </c>
      <c r="F204" s="287">
        <v>5047.4819200000002</v>
      </c>
      <c r="G204" s="286">
        <v>16386.322470000003</v>
      </c>
      <c r="H204" s="290"/>
      <c r="I204" s="290"/>
      <c r="J204" s="290"/>
      <c r="K204" s="290"/>
      <c r="L204" s="290"/>
      <c r="M204" s="290"/>
      <c r="N204" s="290"/>
      <c r="O204" s="290"/>
      <c r="P204" s="83" t="str">
        <f t="shared" si="5"/>
        <v/>
      </c>
    </row>
    <row r="205" spans="1:16" ht="13.2" hidden="1" customHeight="1" x14ac:dyDescent="0.25">
      <c r="A205" s="285" t="s">
        <v>2386</v>
      </c>
      <c r="B205" s="285" t="s">
        <v>76</v>
      </c>
      <c r="C205" s="287">
        <v>0</v>
      </c>
      <c r="D205" s="287">
        <v>0</v>
      </c>
      <c r="E205" s="287">
        <v>6.9638</v>
      </c>
      <c r="F205" s="287">
        <v>0</v>
      </c>
      <c r="G205" s="286">
        <v>6.9638</v>
      </c>
      <c r="H205" s="290"/>
      <c r="I205" s="290"/>
      <c r="J205" s="290"/>
      <c r="K205" s="290"/>
      <c r="L205" s="290"/>
      <c r="M205" s="290"/>
      <c r="N205" s="290"/>
      <c r="O205" s="290"/>
      <c r="P205" s="83" t="str">
        <f t="shared" si="5"/>
        <v/>
      </c>
    </row>
    <row r="206" spans="1:16" ht="13.2" hidden="1" customHeight="1" x14ac:dyDescent="0.25">
      <c r="A206" s="285" t="s">
        <v>2392</v>
      </c>
      <c r="B206" s="285" t="s">
        <v>85</v>
      </c>
      <c r="C206" s="286">
        <v>27520.185440000001</v>
      </c>
      <c r="D206" s="286">
        <v>12563.471000000005</v>
      </c>
      <c r="E206" s="286">
        <v>11101.148049999996</v>
      </c>
      <c r="F206" s="286">
        <v>40068.927590000014</v>
      </c>
      <c r="G206" s="286">
        <v>91253.732080000016</v>
      </c>
      <c r="H206" s="290"/>
      <c r="I206" s="290"/>
      <c r="J206" s="290"/>
      <c r="K206" s="290"/>
      <c r="L206" s="290"/>
      <c r="M206" s="290"/>
      <c r="N206" s="290"/>
      <c r="O206" s="290"/>
      <c r="P206" s="83" t="str">
        <f t="shared" si="5"/>
        <v/>
      </c>
    </row>
    <row r="207" spans="1:16" ht="13.2" hidden="1" customHeight="1" x14ac:dyDescent="0.25">
      <c r="A207" s="285" t="s">
        <v>2394</v>
      </c>
      <c r="B207" s="285" t="s">
        <v>87</v>
      </c>
      <c r="C207" s="287">
        <v>0</v>
      </c>
      <c r="D207" s="287">
        <v>0</v>
      </c>
      <c r="E207" s="287">
        <v>65</v>
      </c>
      <c r="F207" s="287">
        <v>3425.9494799999998</v>
      </c>
      <c r="G207" s="286">
        <v>3490.9494799999998</v>
      </c>
      <c r="H207" s="290"/>
      <c r="I207" s="290"/>
      <c r="J207" s="290"/>
      <c r="K207" s="290"/>
      <c r="L207" s="290"/>
      <c r="M207" s="290"/>
      <c r="N207" s="290"/>
      <c r="O207" s="290"/>
      <c r="P207" s="83" t="str">
        <f t="shared" si="5"/>
        <v/>
      </c>
    </row>
    <row r="208" spans="1:16" ht="13.2" hidden="1" customHeight="1" x14ac:dyDescent="0.25">
      <c r="A208" s="285" t="s">
        <v>2395</v>
      </c>
      <c r="B208" s="285" t="s">
        <v>88</v>
      </c>
      <c r="C208" s="287">
        <v>17624.140489999998</v>
      </c>
      <c r="D208" s="287">
        <v>6719.8813099999988</v>
      </c>
      <c r="E208" s="287">
        <v>165.67209999999997</v>
      </c>
      <c r="F208" s="287">
        <v>125.72173000000001</v>
      </c>
      <c r="G208" s="286">
        <v>24635.415629999996</v>
      </c>
      <c r="H208" s="290"/>
      <c r="I208" s="290"/>
      <c r="J208" s="290"/>
      <c r="K208" s="290"/>
      <c r="L208" s="290"/>
      <c r="M208" s="290"/>
      <c r="N208" s="290"/>
      <c r="O208" s="290"/>
      <c r="P208" s="83" t="str">
        <f t="shared" si="5"/>
        <v/>
      </c>
    </row>
    <row r="209" spans="1:16" ht="13.2" hidden="1" customHeight="1" x14ac:dyDescent="0.25">
      <c r="A209" s="285" t="s">
        <v>2387</v>
      </c>
      <c r="B209" s="285" t="s">
        <v>89</v>
      </c>
      <c r="C209" s="287">
        <v>6049.5782799999988</v>
      </c>
      <c r="D209" s="287">
        <v>2591.0257900000029</v>
      </c>
      <c r="E209" s="287">
        <v>1936.3544799999997</v>
      </c>
      <c r="F209" s="287">
        <v>5565.0374400000019</v>
      </c>
      <c r="G209" s="286">
        <v>16141.995990000003</v>
      </c>
      <c r="H209" s="290"/>
      <c r="I209" s="290"/>
      <c r="J209" s="290"/>
      <c r="K209" s="290"/>
      <c r="L209" s="290"/>
      <c r="M209" s="290"/>
      <c r="N209" s="290"/>
      <c r="O209" s="290"/>
      <c r="P209" s="83" t="str">
        <f t="shared" si="5"/>
        <v/>
      </c>
    </row>
    <row r="210" spans="1:16" ht="13.2" hidden="1" customHeight="1" x14ac:dyDescent="0.25">
      <c r="A210" s="285" t="s">
        <v>2388</v>
      </c>
      <c r="B210" s="285" t="s">
        <v>90</v>
      </c>
      <c r="C210" s="287">
        <v>19.466549999999994</v>
      </c>
      <c r="D210" s="287">
        <v>744.33898000000011</v>
      </c>
      <c r="E210" s="287">
        <v>1513.5804700000001</v>
      </c>
      <c r="F210" s="287">
        <v>1097.2065699999996</v>
      </c>
      <c r="G210" s="286">
        <v>3374.5925699999998</v>
      </c>
      <c r="H210" s="290"/>
      <c r="I210" s="290"/>
      <c r="J210" s="290"/>
      <c r="K210" s="290"/>
      <c r="L210" s="290"/>
      <c r="M210" s="290"/>
      <c r="N210" s="290"/>
      <c r="O210" s="290"/>
      <c r="P210" s="83" t="str">
        <f t="shared" si="5"/>
        <v/>
      </c>
    </row>
    <row r="211" spans="1:16" ht="13.2" hidden="1" customHeight="1" x14ac:dyDescent="0.25">
      <c r="A211" s="285" t="s">
        <v>2389</v>
      </c>
      <c r="B211" s="285" t="s">
        <v>91</v>
      </c>
      <c r="C211" s="287">
        <v>5142.9250000000011</v>
      </c>
      <c r="D211" s="287">
        <v>6770.3315799999982</v>
      </c>
      <c r="E211" s="287">
        <v>5429.4669399999984</v>
      </c>
      <c r="F211" s="287">
        <v>20668.593639999996</v>
      </c>
      <c r="G211" s="286">
        <v>38011.317159999991</v>
      </c>
      <c r="H211" s="290"/>
      <c r="I211" s="290"/>
      <c r="J211" s="290"/>
      <c r="K211" s="290"/>
      <c r="L211" s="290"/>
      <c r="M211" s="290"/>
      <c r="N211" s="290"/>
      <c r="O211" s="290"/>
      <c r="P211" s="83" t="str">
        <f t="shared" si="5"/>
        <v/>
      </c>
    </row>
    <row r="212" spans="1:16" ht="13.2" hidden="1" customHeight="1" x14ac:dyDescent="0.25">
      <c r="A212" s="285" t="s">
        <v>2390</v>
      </c>
      <c r="B212" s="285" t="s">
        <v>3670</v>
      </c>
      <c r="C212" s="287">
        <v>270.08976000000001</v>
      </c>
      <c r="D212" s="287">
        <v>333.60698000000002</v>
      </c>
      <c r="E212" s="287">
        <v>297.3188899999999</v>
      </c>
      <c r="F212" s="287">
        <v>230.10295000000025</v>
      </c>
      <c r="G212" s="286">
        <v>1131.1185800000003</v>
      </c>
      <c r="H212" s="290"/>
      <c r="I212" s="290"/>
      <c r="J212" s="290"/>
      <c r="K212" s="290"/>
      <c r="L212" s="290"/>
      <c r="M212" s="290"/>
      <c r="N212" s="290"/>
      <c r="O212" s="290"/>
      <c r="P212" s="83" t="str">
        <f t="shared" si="5"/>
        <v/>
      </c>
    </row>
    <row r="213" spans="1:16" ht="13.2" hidden="1" customHeight="1" x14ac:dyDescent="0.25">
      <c r="A213" s="285" t="s">
        <v>2391</v>
      </c>
      <c r="B213" s="285" t="s">
        <v>95</v>
      </c>
      <c r="C213" s="287">
        <v>1.2549999999999999</v>
      </c>
      <c r="D213" s="287">
        <v>413.39709999999997</v>
      </c>
      <c r="E213" s="287">
        <v>155.47646</v>
      </c>
      <c r="F213" s="287">
        <v>582.53196999999977</v>
      </c>
      <c r="G213" s="286">
        <v>1152.6605299999997</v>
      </c>
      <c r="H213" s="290"/>
      <c r="I213" s="290"/>
      <c r="J213" s="290"/>
      <c r="K213" s="290"/>
      <c r="L213" s="290"/>
      <c r="M213" s="290"/>
      <c r="N213" s="290"/>
      <c r="O213" s="290"/>
      <c r="P213" s="83" t="str">
        <f t="shared" si="5"/>
        <v/>
      </c>
    </row>
    <row r="214" spans="1:16" ht="13.2" hidden="1" customHeight="1" x14ac:dyDescent="0.25">
      <c r="A214" s="285" t="s">
        <v>2393</v>
      </c>
      <c r="B214" s="285" t="s">
        <v>96</v>
      </c>
      <c r="C214" s="288">
        <v>22.392340000000001</v>
      </c>
      <c r="D214" s="288">
        <v>0</v>
      </c>
      <c r="E214" s="288">
        <v>0.1183</v>
      </c>
      <c r="F214" s="288">
        <v>95.607589999999988</v>
      </c>
      <c r="G214" s="289">
        <v>118.11822999999998</v>
      </c>
      <c r="H214" s="290"/>
      <c r="I214" s="290"/>
      <c r="J214" s="290"/>
      <c r="K214" s="290"/>
      <c r="L214" s="290"/>
      <c r="M214" s="290"/>
      <c r="N214" s="290"/>
      <c r="O214" s="290"/>
      <c r="P214" s="83" t="str">
        <f t="shared" si="5"/>
        <v/>
      </c>
    </row>
    <row r="215" spans="1:16" ht="13.2" hidden="1" customHeight="1" x14ac:dyDescent="0.25">
      <c r="A215" s="285" t="s">
        <v>2396</v>
      </c>
      <c r="B215" s="285" t="s">
        <v>155</v>
      </c>
      <c r="C215" s="286">
        <v>45166.718269999998</v>
      </c>
      <c r="D215" s="286">
        <v>19283.352310000002</v>
      </c>
      <c r="E215" s="286">
        <v>11331.938449999996</v>
      </c>
      <c r="F215" s="286">
        <v>43716.206390000014</v>
      </c>
      <c r="G215" s="286">
        <v>119498.21542000002</v>
      </c>
      <c r="H215" s="290"/>
      <c r="I215" s="290"/>
      <c r="J215" s="290"/>
      <c r="K215" s="290"/>
      <c r="L215" s="290"/>
      <c r="M215" s="290"/>
      <c r="N215" s="290"/>
      <c r="O215" s="290"/>
      <c r="P215" s="83" t="str">
        <f t="shared" si="5"/>
        <v/>
      </c>
    </row>
    <row r="216" spans="1:16" ht="13.2" hidden="1" customHeight="1" x14ac:dyDescent="0.25">
      <c r="A216" s="285" t="s">
        <v>3748</v>
      </c>
      <c r="B216" s="285" t="s">
        <v>285</v>
      </c>
      <c r="C216" s="287">
        <v>15708.90396</v>
      </c>
      <c r="D216" s="287">
        <v>1599.0184900000017</v>
      </c>
      <c r="E216" s="287">
        <v>1613.8852399999978</v>
      </c>
      <c r="F216" s="287">
        <v>11129.40127000002</v>
      </c>
      <c r="G216" s="286">
        <v>30051.208960000022</v>
      </c>
      <c r="H216" s="290"/>
      <c r="I216" s="290"/>
      <c r="J216" s="290"/>
      <c r="K216" s="290"/>
      <c r="L216" s="290"/>
      <c r="M216" s="290"/>
      <c r="N216" s="290"/>
      <c r="O216" s="290"/>
      <c r="P216" s="83" t="str">
        <f t="shared" si="5"/>
        <v/>
      </c>
    </row>
    <row r="217" spans="1:16" ht="13.2" hidden="1" customHeight="1" x14ac:dyDescent="0.25">
      <c r="A217" s="285" t="s">
        <v>3784</v>
      </c>
      <c r="B217" s="285" t="s">
        <v>286</v>
      </c>
      <c r="C217" s="287">
        <v>327.96689000000003</v>
      </c>
      <c r="D217" s="287">
        <v>111.75208000000002</v>
      </c>
      <c r="E217" s="287">
        <v>148.10176999999999</v>
      </c>
      <c r="F217" s="287">
        <v>796.05374999999992</v>
      </c>
      <c r="G217" s="286">
        <v>1383.8744900000002</v>
      </c>
      <c r="H217" s="290"/>
      <c r="I217" s="290"/>
      <c r="J217" s="290"/>
      <c r="K217" s="290"/>
      <c r="L217" s="290"/>
      <c r="M217" s="290"/>
      <c r="N217" s="290"/>
      <c r="O217" s="290"/>
      <c r="P217" s="83" t="str">
        <f t="shared" si="5"/>
        <v/>
      </c>
    </row>
    <row r="218" spans="1:16" ht="13.2" hidden="1" customHeight="1" x14ac:dyDescent="0.25">
      <c r="A218" s="285" t="s">
        <v>552</v>
      </c>
      <c r="B218" s="285" t="s">
        <v>97</v>
      </c>
      <c r="C218" s="286">
        <v>-2016831.6080499999</v>
      </c>
      <c r="D218" s="286">
        <v>-2339792.4343599984</v>
      </c>
      <c r="E218" s="286">
        <v>-1489196.8607299998</v>
      </c>
      <c r="F218" s="286">
        <v>-4571724.6601900049</v>
      </c>
      <c r="G218" s="286">
        <v>-1944812.8260100009</v>
      </c>
      <c r="H218" s="286">
        <v>3340303.4626699984</v>
      </c>
      <c r="I218" s="286">
        <v>1799902.9257500032</v>
      </c>
      <c r="J218" s="286">
        <v>490352.05260999664</v>
      </c>
      <c r="K218" s="286">
        <v>-793399.14223999507</v>
      </c>
      <c r="L218" s="286">
        <v>-2187053.8909599986</v>
      </c>
      <c r="M218" s="286">
        <v>-3279908.8659250047</v>
      </c>
      <c r="N218" s="286">
        <v>-313349.37057000585</v>
      </c>
      <c r="O218" s="286">
        <v>-13305511.218004994</v>
      </c>
      <c r="P218" s="83" t="str">
        <f t="shared" si="5"/>
        <v/>
      </c>
    </row>
    <row r="219" spans="1:16" ht="13.2" hidden="1" customHeight="1" x14ac:dyDescent="0.25">
      <c r="A219" s="285" t="s">
        <v>553</v>
      </c>
      <c r="B219" s="285" t="s">
        <v>130</v>
      </c>
      <c r="C219" s="286">
        <v>2233006.37096</v>
      </c>
      <c r="D219" s="286">
        <v>2258940.5580700007</v>
      </c>
      <c r="E219" s="286">
        <v>7905271.2099000001</v>
      </c>
      <c r="F219" s="286">
        <v>-15095682.031950006</v>
      </c>
      <c r="G219" s="286">
        <v>-909374.60682000127</v>
      </c>
      <c r="H219" s="286">
        <v>5837009.3801999986</v>
      </c>
      <c r="I219" s="286">
        <v>3726054.5069900053</v>
      </c>
      <c r="J219" s="286">
        <v>89882.353709996911</v>
      </c>
      <c r="K219" s="286">
        <v>6309441.3332100064</v>
      </c>
      <c r="L219" s="286">
        <v>-975371.86071999744</v>
      </c>
      <c r="M219" s="286">
        <v>-15688391.162405005</v>
      </c>
      <c r="N219" s="286">
        <v>-1331559.1999800056</v>
      </c>
      <c r="O219" s="286">
        <v>-5640773.1488349885</v>
      </c>
      <c r="P219" s="83" t="str">
        <f t="shared" si="5"/>
        <v/>
      </c>
    </row>
    <row r="220" spans="1:16" ht="13.2" hidden="1" customHeight="1" x14ac:dyDescent="0.25">
      <c r="A220" s="285" t="s">
        <v>521</v>
      </c>
      <c r="B220" s="285" t="s">
        <v>76</v>
      </c>
      <c r="C220" s="287">
        <v>0</v>
      </c>
      <c r="D220" s="287">
        <v>0</v>
      </c>
      <c r="E220" s="287">
        <v>87.530789999999996</v>
      </c>
      <c r="F220" s="287">
        <v>0</v>
      </c>
      <c r="G220" s="287">
        <v>7.3962300000000027</v>
      </c>
      <c r="H220" s="287">
        <v>0</v>
      </c>
      <c r="I220" s="287">
        <v>0</v>
      </c>
      <c r="J220" s="287">
        <v>46.608609999999999</v>
      </c>
      <c r="K220" s="287">
        <v>0</v>
      </c>
      <c r="L220" s="287">
        <v>7.0762599999999907</v>
      </c>
      <c r="M220" s="287">
        <v>0</v>
      </c>
      <c r="N220" s="287">
        <v>0</v>
      </c>
      <c r="O220" s="286">
        <v>148.61188999999999</v>
      </c>
      <c r="P220" s="83" t="str">
        <f t="shared" si="5"/>
        <v/>
      </c>
    </row>
    <row r="221" spans="1:16" ht="13.2" hidden="1" customHeight="1" x14ac:dyDescent="0.25">
      <c r="A221" s="285" t="s">
        <v>522</v>
      </c>
      <c r="B221" s="285" t="s">
        <v>77</v>
      </c>
      <c r="C221" s="287">
        <v>471399.77892999968</v>
      </c>
      <c r="D221" s="287">
        <v>466832.34129999974</v>
      </c>
      <c r="E221" s="287">
        <v>495805.00393999938</v>
      </c>
      <c r="F221" s="287">
        <v>476353.86306000152</v>
      </c>
      <c r="G221" s="287">
        <v>819679.42794000008</v>
      </c>
      <c r="H221" s="287">
        <v>505405.68465000205</v>
      </c>
      <c r="I221" s="287">
        <v>460275.66551999468</v>
      </c>
      <c r="J221" s="287">
        <v>453491.58013000246</v>
      </c>
      <c r="K221" s="287">
        <v>560521.85920999898</v>
      </c>
      <c r="L221" s="287">
        <v>454468.46418000106</v>
      </c>
      <c r="M221" s="287">
        <v>454254.93748000264</v>
      </c>
      <c r="N221" s="287">
        <v>695086.72848000005</v>
      </c>
      <c r="O221" s="286">
        <v>6313575.3348200023</v>
      </c>
      <c r="P221" s="83" t="str">
        <f t="shared" si="5"/>
        <v/>
      </c>
    </row>
    <row r="222" spans="1:16" ht="13.2" hidden="1" customHeight="1" x14ac:dyDescent="0.25">
      <c r="A222" s="285" t="s">
        <v>523</v>
      </c>
      <c r="B222" s="285" t="s">
        <v>78</v>
      </c>
      <c r="C222" s="287">
        <v>55274.670559999999</v>
      </c>
      <c r="D222" s="287">
        <v>123536.6095299997</v>
      </c>
      <c r="E222" s="287">
        <v>155267.29740000053</v>
      </c>
      <c r="F222" s="287">
        <v>137896.90154999972</v>
      </c>
      <c r="G222" s="287">
        <v>141524.64318999968</v>
      </c>
      <c r="H222" s="287">
        <v>118644.77210999979</v>
      </c>
      <c r="I222" s="287">
        <v>162399.23823999951</v>
      </c>
      <c r="J222" s="287">
        <v>154148.45517000125</v>
      </c>
      <c r="K222" s="287">
        <v>107377.3505899983</v>
      </c>
      <c r="L222" s="287">
        <v>143001.0648500009</v>
      </c>
      <c r="M222" s="287">
        <v>138324.09276000131</v>
      </c>
      <c r="N222" s="287">
        <v>358131.55990000162</v>
      </c>
      <c r="O222" s="286">
        <v>1795526.6558500023</v>
      </c>
      <c r="P222" s="83" t="str">
        <f t="shared" si="5"/>
        <v/>
      </c>
    </row>
    <row r="223" spans="1:16" ht="13.2" hidden="1" customHeight="1" x14ac:dyDescent="0.25">
      <c r="A223" s="285" t="s">
        <v>524</v>
      </c>
      <c r="B223" s="285" t="s">
        <v>79</v>
      </c>
      <c r="C223" s="287">
        <v>77.020260000000007</v>
      </c>
      <c r="D223" s="287">
        <v>-4713.5730199999998</v>
      </c>
      <c r="E223" s="287">
        <v>39673.593529999998</v>
      </c>
      <c r="F223" s="287">
        <v>6783434.7229599999</v>
      </c>
      <c r="G223" s="287">
        <v>2027982.9504300011</v>
      </c>
      <c r="H223" s="287">
        <v>-4122868.0543600013</v>
      </c>
      <c r="I223" s="287">
        <v>1225786.7790599996</v>
      </c>
      <c r="J223" s="287">
        <v>35296.449390000664</v>
      </c>
      <c r="K223" s="287">
        <v>-889965.72959000058</v>
      </c>
      <c r="L223" s="287">
        <v>2067227.2928100014</v>
      </c>
      <c r="M223" s="287">
        <v>1976699.0949200001</v>
      </c>
      <c r="N223" s="287">
        <v>2886395.5374300033</v>
      </c>
      <c r="O223" s="286">
        <v>12025026.083820002</v>
      </c>
      <c r="P223" s="83" t="str">
        <f t="shared" si="5"/>
        <v/>
      </c>
    </row>
    <row r="224" spans="1:16" ht="13.2" hidden="1" customHeight="1" x14ac:dyDescent="0.25">
      <c r="A224" s="285" t="s">
        <v>525</v>
      </c>
      <c r="B224" s="285" t="s">
        <v>3671</v>
      </c>
      <c r="C224" s="287">
        <v>697530.45714999991</v>
      </c>
      <c r="D224" s="287">
        <v>1210576.6620200002</v>
      </c>
      <c r="E224" s="287">
        <v>706050.90579000011</v>
      </c>
      <c r="F224" s="287">
        <v>1013512.6717499997</v>
      </c>
      <c r="G224" s="287">
        <v>399587.11826999986</v>
      </c>
      <c r="H224" s="287">
        <v>891881.04318999988</v>
      </c>
      <c r="I224" s="287">
        <v>646190.80488000042</v>
      </c>
      <c r="J224" s="287">
        <v>332401.93710000033</v>
      </c>
      <c r="K224" s="287">
        <v>396385.40722999995</v>
      </c>
      <c r="L224" s="287">
        <v>283226.75818999973</v>
      </c>
      <c r="M224" s="287">
        <v>603540.01105000032</v>
      </c>
      <c r="N224" s="287">
        <v>3719654.1857900005</v>
      </c>
      <c r="O224" s="286">
        <v>10900537.962409999</v>
      </c>
      <c r="P224" s="83" t="str">
        <f t="shared" si="5"/>
        <v/>
      </c>
    </row>
    <row r="225" spans="1:16" ht="13.2" hidden="1" customHeight="1" x14ac:dyDescent="0.25">
      <c r="A225" s="285" t="s">
        <v>526</v>
      </c>
      <c r="B225" s="285" t="s">
        <v>120</v>
      </c>
      <c r="C225" s="287">
        <v>2066277.01569</v>
      </c>
      <c r="D225" s="287">
        <v>934380.82009000005</v>
      </c>
      <c r="E225" s="287">
        <v>1262171.5634800002</v>
      </c>
      <c r="F225" s="287">
        <v>905191.90361999953</v>
      </c>
      <c r="G225" s="287">
        <v>895639.5475499999</v>
      </c>
      <c r="H225" s="287">
        <v>1154042.8811600008</v>
      </c>
      <c r="I225" s="287">
        <v>1830459.3400200014</v>
      </c>
      <c r="J225" s="287">
        <v>54481.78307999883</v>
      </c>
      <c r="K225" s="287">
        <v>1040052.6025199983</v>
      </c>
      <c r="L225" s="287">
        <v>1028922.5978399985</v>
      </c>
      <c r="M225" s="287">
        <v>521229.29834999947</v>
      </c>
      <c r="N225" s="287">
        <v>375272.75841000187</v>
      </c>
      <c r="O225" s="286">
        <v>12068122.111809999</v>
      </c>
      <c r="P225" s="83" t="str">
        <f t="shared" si="5"/>
        <v/>
      </c>
    </row>
    <row r="226" spans="1:16" ht="13.2" hidden="1" customHeight="1" x14ac:dyDescent="0.25">
      <c r="A226" s="285" t="s">
        <v>527</v>
      </c>
      <c r="B226" s="285" t="s">
        <v>121</v>
      </c>
      <c r="C226" s="287">
        <v>1862006.95881</v>
      </c>
      <c r="D226" s="287">
        <v>931516.25942999986</v>
      </c>
      <c r="E226" s="287">
        <v>931359.63130000001</v>
      </c>
      <c r="F226" s="287">
        <v>1862102.2393199997</v>
      </c>
      <c r="G226" s="287">
        <v>1788.8038400001824</v>
      </c>
      <c r="H226" s="287">
        <v>2806178.3567200005</v>
      </c>
      <c r="I226" s="287">
        <v>168.56121000088751</v>
      </c>
      <c r="J226" s="287">
        <v>1614.087689999491</v>
      </c>
      <c r="K226" s="287">
        <v>917708.04679000005</v>
      </c>
      <c r="L226" s="287">
        <v>4002841.9507099986</v>
      </c>
      <c r="M226" s="287">
        <v>126342.78034000099</v>
      </c>
      <c r="N226" s="287">
        <v>786892.81329999864</v>
      </c>
      <c r="O226" s="286">
        <v>14230520.489460001</v>
      </c>
      <c r="P226" s="83" t="str">
        <f t="shared" si="5"/>
        <v/>
      </c>
    </row>
    <row r="227" spans="1:16" ht="13.2" hidden="1" customHeight="1" x14ac:dyDescent="0.25">
      <c r="A227" s="285" t="s">
        <v>528</v>
      </c>
      <c r="B227" s="285" t="s">
        <v>81</v>
      </c>
      <c r="C227" s="287">
        <v>260708.28253</v>
      </c>
      <c r="D227" s="287">
        <v>155791.04433000006</v>
      </c>
      <c r="E227" s="287">
        <v>187449.03514999992</v>
      </c>
      <c r="F227" s="287">
        <v>154080.60623999996</v>
      </c>
      <c r="G227" s="287">
        <v>212405.47043000004</v>
      </c>
      <c r="H227" s="287">
        <v>246068.41555000021</v>
      </c>
      <c r="I227" s="287">
        <v>190420.26657999956</v>
      </c>
      <c r="J227" s="287">
        <v>148284.85157000038</v>
      </c>
      <c r="K227" s="287">
        <v>159201.07726999989</v>
      </c>
      <c r="L227" s="287">
        <v>173555.51594000027</v>
      </c>
      <c r="M227" s="287">
        <v>58958.2748499999</v>
      </c>
      <c r="N227" s="287">
        <v>231667.74708000029</v>
      </c>
      <c r="O227" s="286">
        <v>2178590.5875200005</v>
      </c>
      <c r="P227" s="83" t="str">
        <f t="shared" si="5"/>
        <v/>
      </c>
    </row>
    <row r="228" spans="1:16" ht="13.2" hidden="1" customHeight="1" x14ac:dyDescent="0.25">
      <c r="A228" s="285" t="s">
        <v>529</v>
      </c>
      <c r="B228" s="285" t="s">
        <v>82</v>
      </c>
      <c r="C228" s="287">
        <v>1700.5958900000001</v>
      </c>
      <c r="D228" s="287">
        <v>92</v>
      </c>
      <c r="E228" s="287">
        <v>72.932319999999891</v>
      </c>
      <c r="F228" s="287">
        <v>726.35046999999986</v>
      </c>
      <c r="G228" s="287">
        <v>2055.6100000000006</v>
      </c>
      <c r="H228" s="287">
        <v>7399.8349999999991</v>
      </c>
      <c r="I228" s="287">
        <v>2867.4700000000012</v>
      </c>
      <c r="J228" s="287">
        <v>27.861000000000786</v>
      </c>
      <c r="K228" s="287">
        <v>280.09999999999854</v>
      </c>
      <c r="L228" s="287">
        <v>9864.9987000000019</v>
      </c>
      <c r="M228" s="287">
        <v>557.45999999999913</v>
      </c>
      <c r="N228" s="287">
        <v>5549.6882499999992</v>
      </c>
      <c r="O228" s="286">
        <v>31194.901630000004</v>
      </c>
      <c r="P228" s="83" t="str">
        <f t="shared" si="5"/>
        <v/>
      </c>
    </row>
    <row r="229" spans="1:16" ht="13.2" hidden="1" customHeight="1" x14ac:dyDescent="0.25">
      <c r="A229" s="285" t="s">
        <v>530</v>
      </c>
      <c r="B229" s="285" t="s">
        <v>83</v>
      </c>
      <c r="C229" s="287">
        <v>36056.221649999999</v>
      </c>
      <c r="D229" s="287">
        <v>169359.58454000001</v>
      </c>
      <c r="E229" s="287">
        <v>55714.898939999985</v>
      </c>
      <c r="F229" s="287">
        <v>163829.55797000011</v>
      </c>
      <c r="G229" s="287">
        <v>282662.20199999999</v>
      </c>
      <c r="H229" s="287">
        <v>89502.541259999911</v>
      </c>
      <c r="I229" s="287">
        <v>93345.4081300002</v>
      </c>
      <c r="J229" s="287">
        <v>18125.444399999775</v>
      </c>
      <c r="K229" s="287">
        <v>38747.133619999942</v>
      </c>
      <c r="L229" s="287">
        <v>49565.787309999934</v>
      </c>
      <c r="M229" s="287">
        <v>39297.77129000015</v>
      </c>
      <c r="N229" s="287">
        <v>180444.23577000014</v>
      </c>
      <c r="O229" s="286">
        <v>1216650.78688</v>
      </c>
      <c r="P229" s="83" t="str">
        <f t="shared" si="5"/>
        <v/>
      </c>
    </row>
    <row r="230" spans="1:16" ht="13.2" hidden="1" customHeight="1" x14ac:dyDescent="0.25">
      <c r="A230" s="285" t="s">
        <v>531</v>
      </c>
      <c r="B230" s="285" t="s">
        <v>84</v>
      </c>
      <c r="C230" s="287">
        <v>5981.0303199999998</v>
      </c>
      <c r="D230" s="287">
        <v>14156.345309999999</v>
      </c>
      <c r="E230" s="287">
        <v>20724.784540000004</v>
      </c>
      <c r="F230" s="287">
        <v>9707.0229400000135</v>
      </c>
      <c r="G230" s="287">
        <v>12511.433920000003</v>
      </c>
      <c r="H230" s="287">
        <v>14409.315070000019</v>
      </c>
      <c r="I230" s="287">
        <v>57306.225959999989</v>
      </c>
      <c r="J230" s="287">
        <v>14576.990479999953</v>
      </c>
      <c r="K230" s="287">
        <v>11978.117260000001</v>
      </c>
      <c r="L230" s="287">
        <v>39730.338340000009</v>
      </c>
      <c r="M230" s="287">
        <v>25285.380650000065</v>
      </c>
      <c r="N230" s="287">
        <v>72490.512070000113</v>
      </c>
      <c r="O230" s="286">
        <v>298857.49686000019</v>
      </c>
      <c r="P230" s="83" t="str">
        <f t="shared" si="5"/>
        <v/>
      </c>
    </row>
    <row r="231" spans="1:16" ht="13.2" hidden="1" customHeight="1" x14ac:dyDescent="0.25">
      <c r="A231" s="285" t="s">
        <v>532</v>
      </c>
      <c r="B231" s="285" t="s">
        <v>85</v>
      </c>
      <c r="C231" s="286">
        <v>5457012.0317900004</v>
      </c>
      <c r="D231" s="286">
        <v>4001528.0935299993</v>
      </c>
      <c r="E231" s="286">
        <v>3854377.1771800001</v>
      </c>
      <c r="F231" s="286">
        <v>11506835.839880003</v>
      </c>
      <c r="G231" s="286">
        <v>4795844.6038000006</v>
      </c>
      <c r="H231" s="286">
        <v>1710664.790350002</v>
      </c>
      <c r="I231" s="286">
        <v>4669219.7595999967</v>
      </c>
      <c r="J231" s="286">
        <v>1212496.048620003</v>
      </c>
      <c r="K231" s="286">
        <v>2342285.9648999954</v>
      </c>
      <c r="L231" s="286">
        <v>8252411.8451300012</v>
      </c>
      <c r="M231" s="286">
        <v>3944489.1016900046</v>
      </c>
      <c r="N231" s="286">
        <v>9311585.7664800063</v>
      </c>
      <c r="O231" s="286">
        <v>61058751.022950001</v>
      </c>
      <c r="P231" s="83" t="str">
        <f t="shared" si="5"/>
        <v/>
      </c>
    </row>
    <row r="232" spans="1:16" ht="13.2" hidden="1" customHeight="1" x14ac:dyDescent="0.25">
      <c r="A232" s="285" t="s">
        <v>533</v>
      </c>
      <c r="B232" s="285" t="s">
        <v>86</v>
      </c>
      <c r="C232" s="287">
        <v>1147856.8372299999</v>
      </c>
      <c r="D232" s="287">
        <v>32193.171319999998</v>
      </c>
      <c r="E232" s="287">
        <v>-78654.675460000057</v>
      </c>
      <c r="F232" s="287">
        <v>1507808.0640000002</v>
      </c>
      <c r="G232" s="287">
        <v>922434.96742000012</v>
      </c>
      <c r="H232" s="287">
        <v>612735.2910000002</v>
      </c>
      <c r="I232" s="287">
        <v>480852.8801999999</v>
      </c>
      <c r="J232" s="287">
        <v>328974.42044999986</v>
      </c>
      <c r="K232" s="287">
        <v>511147.89590999985</v>
      </c>
      <c r="L232" s="287">
        <v>1092917.7638100008</v>
      </c>
      <c r="M232" s="287">
        <v>826715.85368999955</v>
      </c>
      <c r="N232" s="287">
        <v>569872.60868999991</v>
      </c>
      <c r="O232" s="286">
        <v>7954855.0782600008</v>
      </c>
      <c r="P232" s="83" t="str">
        <f t="shared" si="5"/>
        <v/>
      </c>
    </row>
    <row r="233" spans="1:16" ht="13.2" hidden="1" customHeight="1" x14ac:dyDescent="0.25">
      <c r="A233" s="285" t="s">
        <v>534</v>
      </c>
      <c r="B233" s="285" t="s">
        <v>87</v>
      </c>
      <c r="C233" s="287">
        <v>5359.74359</v>
      </c>
      <c r="D233" s="287">
        <v>29300</v>
      </c>
      <c r="E233" s="287">
        <v>445426.59638</v>
      </c>
      <c r="F233" s="287">
        <v>14501639.43469</v>
      </c>
      <c r="G233" s="287">
        <v>36250</v>
      </c>
      <c r="H233" s="287">
        <v>74111.469510000199</v>
      </c>
      <c r="I233" s="287">
        <v>31539.334969999269</v>
      </c>
      <c r="J233" s="287">
        <v>71700</v>
      </c>
      <c r="K233" s="287">
        <v>122947.94779999927</v>
      </c>
      <c r="L233" s="287">
        <v>76688.873609999195</v>
      </c>
      <c r="M233" s="287">
        <v>13752845.95066</v>
      </c>
      <c r="N233" s="287">
        <v>557780.29184000194</v>
      </c>
      <c r="O233" s="286">
        <v>29705589.64305</v>
      </c>
      <c r="P233" s="83" t="str">
        <f t="shared" si="5"/>
        <v/>
      </c>
    </row>
    <row r="234" spans="1:16" ht="13.2" hidden="1" customHeight="1" x14ac:dyDescent="0.25">
      <c r="A234" s="285" t="s">
        <v>535</v>
      </c>
      <c r="B234" s="285" t="s">
        <v>88</v>
      </c>
      <c r="C234" s="287">
        <v>38.038640000000001</v>
      </c>
      <c r="D234" s="287">
        <v>71.519600000000011</v>
      </c>
      <c r="E234" s="287">
        <v>33.361459999999994</v>
      </c>
      <c r="F234" s="287">
        <v>37.865170000000006</v>
      </c>
      <c r="G234" s="287">
        <v>33.228459999999984</v>
      </c>
      <c r="H234" s="287">
        <v>27.043610000000001</v>
      </c>
      <c r="I234" s="287">
        <v>52.622930000000053</v>
      </c>
      <c r="J234" s="287">
        <v>78.302409999999952</v>
      </c>
      <c r="K234" s="287">
        <v>34.381959999999992</v>
      </c>
      <c r="L234" s="287">
        <v>109.92746</v>
      </c>
      <c r="M234" s="287">
        <v>23.186659999999961</v>
      </c>
      <c r="N234" s="287">
        <v>215.9143600000001</v>
      </c>
      <c r="O234" s="286">
        <v>755.39272000000005</v>
      </c>
      <c r="P234" s="83" t="str">
        <f t="shared" si="5"/>
        <v/>
      </c>
    </row>
    <row r="235" spans="1:16" ht="13.2" hidden="1" customHeight="1" x14ac:dyDescent="0.25">
      <c r="A235" s="285" t="s">
        <v>536</v>
      </c>
      <c r="B235" s="285" t="s">
        <v>144</v>
      </c>
      <c r="C235" s="286">
        <v>6610266.6512500001</v>
      </c>
      <c r="D235" s="286">
        <v>4063092.7844499997</v>
      </c>
      <c r="E235" s="286">
        <v>4221182.4595600003</v>
      </c>
      <c r="F235" s="286">
        <v>27516321.203740004</v>
      </c>
      <c r="G235" s="286">
        <v>5754562.7996800011</v>
      </c>
      <c r="H235" s="286">
        <v>2397538.5944700027</v>
      </c>
      <c r="I235" s="286">
        <v>5181664.5976999952</v>
      </c>
      <c r="J235" s="286">
        <v>1613248.7714800029</v>
      </c>
      <c r="K235" s="286">
        <v>2976416.1905699945</v>
      </c>
      <c r="L235" s="286">
        <v>9422128.4100100007</v>
      </c>
      <c r="M235" s="286">
        <v>18524074.092700005</v>
      </c>
      <c r="N235" s="286">
        <v>10439454.581370007</v>
      </c>
      <c r="O235" s="286">
        <v>98719951.136979997</v>
      </c>
      <c r="P235" s="83" t="str">
        <f t="shared" si="5"/>
        <v/>
      </c>
    </row>
    <row r="236" spans="1:16" ht="13.2" hidden="1" customHeight="1" x14ac:dyDescent="0.25">
      <c r="A236" s="285" t="s">
        <v>537</v>
      </c>
      <c r="B236" s="285" t="s">
        <v>76</v>
      </c>
      <c r="C236" s="287">
        <v>5473.1659199999986</v>
      </c>
      <c r="D236" s="287">
        <v>10905.780549999999</v>
      </c>
      <c r="E236" s="287">
        <v>6998.3126399999992</v>
      </c>
      <c r="F236" s="287">
        <v>9179.0765200000005</v>
      </c>
      <c r="G236" s="287">
        <v>6832.0918700000002</v>
      </c>
      <c r="H236" s="287">
        <v>9721.0444199999984</v>
      </c>
      <c r="I236" s="287">
        <v>11423.573110000001</v>
      </c>
      <c r="J236" s="287">
        <v>6971.8486899999998</v>
      </c>
      <c r="K236" s="287">
        <v>7728.4664100000009</v>
      </c>
      <c r="L236" s="287">
        <v>8473.3522599999997</v>
      </c>
      <c r="M236" s="287">
        <v>6648.9242600000007</v>
      </c>
      <c r="N236" s="287">
        <v>80321.771210000006</v>
      </c>
      <c r="O236" s="286">
        <v>170677.40785999998</v>
      </c>
      <c r="P236" s="83" t="str">
        <f t="shared" si="5"/>
        <v/>
      </c>
    </row>
    <row r="237" spans="1:16" ht="13.2" hidden="1" customHeight="1" x14ac:dyDescent="0.25">
      <c r="A237" s="285" t="s">
        <v>547</v>
      </c>
      <c r="B237" s="285" t="s">
        <v>85</v>
      </c>
      <c r="C237" s="286">
        <v>3440180.4237400005</v>
      </c>
      <c r="D237" s="286">
        <v>1661735.6591700006</v>
      </c>
      <c r="E237" s="286">
        <v>2365180.3164500003</v>
      </c>
      <c r="F237" s="286">
        <v>6935111.1796899978</v>
      </c>
      <c r="G237" s="286">
        <v>2851031.7777899997</v>
      </c>
      <c r="H237" s="286">
        <v>5050968.2530200006</v>
      </c>
      <c r="I237" s="286">
        <v>6469122.6853499999</v>
      </c>
      <c r="J237" s="286">
        <v>1702848.1012299997</v>
      </c>
      <c r="K237" s="286">
        <v>1548886.8226600003</v>
      </c>
      <c r="L237" s="286">
        <v>6065357.9541700026</v>
      </c>
      <c r="M237" s="286">
        <v>664580.23576499987</v>
      </c>
      <c r="N237" s="286">
        <v>8998236.3959100004</v>
      </c>
      <c r="O237" s="286">
        <v>47753239.804945007</v>
      </c>
      <c r="P237" s="83" t="str">
        <f t="shared" si="5"/>
        <v/>
      </c>
    </row>
    <row r="238" spans="1:16" ht="13.2" hidden="1" customHeight="1" x14ac:dyDescent="0.25">
      <c r="A238" s="285" t="s">
        <v>549</v>
      </c>
      <c r="B238" s="285" t="s">
        <v>87</v>
      </c>
      <c r="C238" s="287">
        <v>5350000</v>
      </c>
      <c r="D238" s="287">
        <v>4659751.2437800001</v>
      </c>
      <c r="E238" s="287">
        <v>5079686</v>
      </c>
      <c r="F238" s="287">
        <v>5479103.8377700001</v>
      </c>
      <c r="G238" s="287">
        <v>1990000</v>
      </c>
      <c r="H238" s="287">
        <v>3181427.9836300001</v>
      </c>
      <c r="I238" s="287">
        <v>2438000</v>
      </c>
      <c r="J238" s="287">
        <v>0</v>
      </c>
      <c r="K238" s="287">
        <v>3502095.3955600001</v>
      </c>
      <c r="L238" s="287">
        <v>2380000</v>
      </c>
      <c r="M238" s="287">
        <v>2167000</v>
      </c>
      <c r="N238" s="287">
        <v>10338</v>
      </c>
      <c r="O238" s="286">
        <v>36237402.46074</v>
      </c>
      <c r="P238" s="83" t="str">
        <f t="shared" si="5"/>
        <v/>
      </c>
    </row>
    <row r="239" spans="1:16" ht="13.2" hidden="1" customHeight="1" x14ac:dyDescent="0.25">
      <c r="A239" s="285" t="s">
        <v>550</v>
      </c>
      <c r="B239" s="285" t="s">
        <v>88</v>
      </c>
      <c r="C239" s="287">
        <v>240.76458999999997</v>
      </c>
      <c r="D239" s="287">
        <v>-982.43617999999969</v>
      </c>
      <c r="E239" s="287">
        <v>744.00486000000001</v>
      </c>
      <c r="F239" s="287">
        <v>41.580939999999998</v>
      </c>
      <c r="G239" s="287">
        <v>62.170719999999996</v>
      </c>
      <c r="H239" s="287">
        <v>56.192679999999996</v>
      </c>
      <c r="I239" s="287">
        <v>22.804220000000001</v>
      </c>
      <c r="J239" s="287">
        <v>72.143359999999987</v>
      </c>
      <c r="K239" s="287">
        <v>18.759440000000005</v>
      </c>
      <c r="L239" s="287">
        <v>1003.9375100000001</v>
      </c>
      <c r="M239" s="287">
        <v>3386.5563399999996</v>
      </c>
      <c r="N239" s="287">
        <v>3945.31529</v>
      </c>
      <c r="O239" s="286">
        <v>8611.7937700000002</v>
      </c>
      <c r="P239" s="83" t="str">
        <f t="shared" si="5"/>
        <v/>
      </c>
    </row>
    <row r="240" spans="1:16" ht="13.2" hidden="1" customHeight="1" x14ac:dyDescent="0.25">
      <c r="A240" s="285" t="s">
        <v>538</v>
      </c>
      <c r="B240" s="285" t="s">
        <v>89</v>
      </c>
      <c r="C240" s="287">
        <v>18938.348289999998</v>
      </c>
      <c r="D240" s="287">
        <v>23182.14244</v>
      </c>
      <c r="E240" s="287">
        <v>230027.34561999998</v>
      </c>
      <c r="F240" s="287">
        <v>-131478.63141999999</v>
      </c>
      <c r="G240" s="287">
        <v>23256.374199999998</v>
      </c>
      <c r="H240" s="287">
        <v>423061.38175</v>
      </c>
      <c r="I240" s="287">
        <v>257959.6295800001</v>
      </c>
      <c r="J240" s="287">
        <v>11699.122370000005</v>
      </c>
      <c r="K240" s="287">
        <v>27887.80488</v>
      </c>
      <c r="L240" s="287">
        <v>120898.50989000002</v>
      </c>
      <c r="M240" s="287">
        <v>-3376.000269999995</v>
      </c>
      <c r="N240" s="287">
        <v>924273.66492999962</v>
      </c>
      <c r="O240" s="286">
        <v>1926329.6922599999</v>
      </c>
      <c r="P240" s="83" t="str">
        <f t="shared" si="5"/>
        <v/>
      </c>
    </row>
    <row r="241" spans="1:16" ht="13.2" hidden="1" customHeight="1" x14ac:dyDescent="0.25">
      <c r="A241" s="285" t="s">
        <v>539</v>
      </c>
      <c r="B241" s="285" t="s">
        <v>90</v>
      </c>
      <c r="C241" s="287">
        <v>13468.88997</v>
      </c>
      <c r="D241" s="287">
        <v>22828.499529999997</v>
      </c>
      <c r="E241" s="287">
        <v>789060.26778999995</v>
      </c>
      <c r="F241" s="287">
        <v>310634.85024</v>
      </c>
      <c r="G241" s="287">
        <v>152127.00664000004</v>
      </c>
      <c r="H241" s="287">
        <v>26660.895909999999</v>
      </c>
      <c r="I241" s="287">
        <v>21585.40842</v>
      </c>
      <c r="J241" s="287">
        <v>10210.940559999997</v>
      </c>
      <c r="K241" s="287">
        <v>53933.833380000004</v>
      </c>
      <c r="L241" s="287">
        <v>11801.40904</v>
      </c>
      <c r="M241" s="287">
        <v>12595.176359999999</v>
      </c>
      <c r="N241" s="287">
        <v>54949.487059999985</v>
      </c>
      <c r="O241" s="286">
        <v>1479856.6649</v>
      </c>
      <c r="P241" s="83" t="str">
        <f t="shared" si="5"/>
        <v/>
      </c>
    </row>
    <row r="242" spans="1:16" ht="13.2" hidden="1" customHeight="1" x14ac:dyDescent="0.25">
      <c r="A242" s="285" t="s">
        <v>540</v>
      </c>
      <c r="B242" s="285" t="s">
        <v>91</v>
      </c>
      <c r="C242" s="287">
        <v>3337885.1426300006</v>
      </c>
      <c r="D242" s="287">
        <v>1540045.1083300007</v>
      </c>
      <c r="E242" s="287">
        <v>1263473.3329200004</v>
      </c>
      <c r="F242" s="287">
        <v>6687235.8289499991</v>
      </c>
      <c r="G242" s="287">
        <v>2591864.8134699999</v>
      </c>
      <c r="H242" s="287">
        <v>4520638.2402500007</v>
      </c>
      <c r="I242" s="287">
        <v>6210644.1278900011</v>
      </c>
      <c r="J242" s="287">
        <v>1617732.1833699998</v>
      </c>
      <c r="K242" s="287">
        <v>1412155.2890900001</v>
      </c>
      <c r="L242" s="287">
        <v>5857879.2076900024</v>
      </c>
      <c r="M242" s="287">
        <v>532405.20852499991</v>
      </c>
      <c r="N242" s="287">
        <v>7748362.3081600014</v>
      </c>
      <c r="O242" s="286">
        <v>43320320.79127501</v>
      </c>
      <c r="P242" s="83" t="str">
        <f t="shared" si="5"/>
        <v/>
      </c>
    </row>
    <row r="243" spans="1:16" ht="13.2" hidden="1" customHeight="1" x14ac:dyDescent="0.25">
      <c r="A243" s="285" t="s">
        <v>541</v>
      </c>
      <c r="B243" s="285" t="s">
        <v>3670</v>
      </c>
      <c r="C243" s="287">
        <v>50324.064020000005</v>
      </c>
      <c r="D243" s="287">
        <v>59545.318470000013</v>
      </c>
      <c r="E243" s="287">
        <v>69171.521510000006</v>
      </c>
      <c r="F243" s="287">
        <v>59257.823460000007</v>
      </c>
      <c r="G243" s="287">
        <v>61548.564370000015</v>
      </c>
      <c r="H243" s="287">
        <v>52517.670750000005</v>
      </c>
      <c r="I243" s="287">
        <v>-50360.325070000014</v>
      </c>
      <c r="J243" s="287">
        <v>53739.166280000005</v>
      </c>
      <c r="K243" s="287">
        <v>45175.230580000003</v>
      </c>
      <c r="L243" s="287">
        <v>55395.48158</v>
      </c>
      <c r="M243" s="287">
        <v>57920.664420000001</v>
      </c>
      <c r="N243" s="287">
        <v>113215.26027</v>
      </c>
      <c r="O243" s="286">
        <v>627450.44064000004</v>
      </c>
      <c r="P243" s="83" t="str">
        <f t="shared" si="5"/>
        <v/>
      </c>
    </row>
    <row r="244" spans="1:16" ht="13.2" hidden="1" customHeight="1" x14ac:dyDescent="0.25">
      <c r="A244" s="285" t="s">
        <v>542</v>
      </c>
      <c r="B244" s="285" t="s">
        <v>122</v>
      </c>
      <c r="C244" s="287">
        <v>3658.8694700000001</v>
      </c>
      <c r="D244" s="287">
        <v>65.951979999999992</v>
      </c>
      <c r="E244" s="287">
        <v>11.781940000000001</v>
      </c>
      <c r="F244" s="287">
        <v>4.2801600000000004</v>
      </c>
      <c r="G244" s="287">
        <v>15019.8516</v>
      </c>
      <c r="H244" s="287">
        <v>10000.54283</v>
      </c>
      <c r="I244" s="287">
        <v>17215.769880000003</v>
      </c>
      <c r="J244" s="287">
        <v>833.78953999999999</v>
      </c>
      <c r="K244" s="287">
        <v>-8.40015</v>
      </c>
      <c r="L244" s="287">
        <v>6457.0892199999998</v>
      </c>
      <c r="M244" s="287">
        <v>56278.461519999997</v>
      </c>
      <c r="N244" s="287">
        <v>1412.6268500000001</v>
      </c>
      <c r="O244" s="286">
        <v>110950.61483999999</v>
      </c>
      <c r="P244" s="83" t="str">
        <f t="shared" si="5"/>
        <v/>
      </c>
    </row>
    <row r="245" spans="1:16" ht="13.2" hidden="1" customHeight="1" x14ac:dyDescent="0.25">
      <c r="A245" s="285" t="s">
        <v>543</v>
      </c>
      <c r="B245" s="285" t="s">
        <v>92</v>
      </c>
      <c r="C245" s="287">
        <v>0</v>
      </c>
      <c r="D245" s="287">
        <v>0</v>
      </c>
      <c r="E245" s="287">
        <v>4300</v>
      </c>
      <c r="F245" s="287">
        <v>21.979089999999999</v>
      </c>
      <c r="G245" s="287">
        <v>0</v>
      </c>
      <c r="H245" s="287">
        <v>0</v>
      </c>
      <c r="I245" s="287">
        <v>0</v>
      </c>
      <c r="J245" s="287">
        <v>0</v>
      </c>
      <c r="K245" s="287">
        <v>11.319000000000001</v>
      </c>
      <c r="L245" s="287">
        <v>0</v>
      </c>
      <c r="M245" s="287">
        <v>0</v>
      </c>
      <c r="N245" s="287">
        <v>0</v>
      </c>
      <c r="O245" s="286">
        <v>4333.2980900000002</v>
      </c>
      <c r="P245" s="83" t="str">
        <f t="shared" si="5"/>
        <v/>
      </c>
    </row>
    <row r="246" spans="1:16" ht="13.2" hidden="1" customHeight="1" x14ac:dyDescent="0.25">
      <c r="A246" s="285" t="s">
        <v>544</v>
      </c>
      <c r="B246" s="285" t="s">
        <v>93</v>
      </c>
      <c r="C246" s="287">
        <v>0</v>
      </c>
      <c r="D246" s="287">
        <v>2136.1045199999999</v>
      </c>
      <c r="E246" s="287">
        <v>0</v>
      </c>
      <c r="F246" s="287">
        <v>40.839449999999999</v>
      </c>
      <c r="G246" s="287">
        <v>0</v>
      </c>
      <c r="H246" s="287">
        <v>0</v>
      </c>
      <c r="I246" s="287">
        <v>28.8005</v>
      </c>
      <c r="J246" s="287">
        <v>0.47189999999999999</v>
      </c>
      <c r="K246" s="287">
        <v>1.21384</v>
      </c>
      <c r="L246" s="287">
        <v>3.63</v>
      </c>
      <c r="M246" s="287">
        <v>0</v>
      </c>
      <c r="N246" s="287">
        <v>13.10577</v>
      </c>
      <c r="O246" s="286">
        <v>2224.1659799999998</v>
      </c>
      <c r="P246" s="83" t="str">
        <f t="shared" si="5"/>
        <v/>
      </c>
    </row>
    <row r="247" spans="1:16" ht="13.2" hidden="1" customHeight="1" x14ac:dyDescent="0.25">
      <c r="A247" s="285" t="s">
        <v>545</v>
      </c>
      <c r="B247" s="285" t="s">
        <v>94</v>
      </c>
      <c r="C247" s="287">
        <v>9786</v>
      </c>
      <c r="D247" s="287">
        <v>0</v>
      </c>
      <c r="E247" s="287">
        <v>0</v>
      </c>
      <c r="F247" s="287">
        <v>0</v>
      </c>
      <c r="G247" s="287">
        <v>0</v>
      </c>
      <c r="H247" s="287">
        <v>0</v>
      </c>
      <c r="I247" s="287">
        <v>0</v>
      </c>
      <c r="J247" s="287">
        <v>0</v>
      </c>
      <c r="K247" s="287">
        <v>0</v>
      </c>
      <c r="L247" s="287">
        <v>0</v>
      </c>
      <c r="M247" s="287">
        <v>0</v>
      </c>
      <c r="N247" s="287">
        <v>521</v>
      </c>
      <c r="O247" s="286">
        <v>10307</v>
      </c>
      <c r="P247" s="83" t="str">
        <f t="shared" si="5"/>
        <v/>
      </c>
    </row>
    <row r="248" spans="1:16" ht="13.2" hidden="1" customHeight="1" x14ac:dyDescent="0.25">
      <c r="A248" s="285" t="s">
        <v>546</v>
      </c>
      <c r="B248" s="285" t="s">
        <v>95</v>
      </c>
      <c r="C248" s="287">
        <v>645.94344000000001</v>
      </c>
      <c r="D248" s="287">
        <v>3026.75335</v>
      </c>
      <c r="E248" s="287">
        <v>2137.7540300000001</v>
      </c>
      <c r="F248" s="287">
        <v>215.13324</v>
      </c>
      <c r="G248" s="287">
        <v>383.07564000000002</v>
      </c>
      <c r="H248" s="287">
        <v>8368.4771100000016</v>
      </c>
      <c r="I248" s="287">
        <v>625.70103999999992</v>
      </c>
      <c r="J248" s="287">
        <v>1660.57852</v>
      </c>
      <c r="K248" s="287">
        <v>2002.0656300000001</v>
      </c>
      <c r="L248" s="287">
        <v>4449.2744899999998</v>
      </c>
      <c r="M248" s="287">
        <v>2107.8009499999998</v>
      </c>
      <c r="N248" s="287">
        <v>75167.171659999993</v>
      </c>
      <c r="O248" s="286">
        <v>100789.72909999998</v>
      </c>
      <c r="P248" s="83" t="str">
        <f t="shared" si="5"/>
        <v/>
      </c>
    </row>
    <row r="249" spans="1:16" ht="13.2" hidden="1" customHeight="1" x14ac:dyDescent="0.25">
      <c r="A249" s="285" t="s">
        <v>548</v>
      </c>
      <c r="B249" s="285" t="s">
        <v>96</v>
      </c>
      <c r="C249" s="288">
        <v>52851.833879999998</v>
      </c>
      <c r="D249" s="288">
        <v>1528.8757500000002</v>
      </c>
      <c r="E249" s="288">
        <v>4680843.34815</v>
      </c>
      <c r="F249" s="288">
        <v>6382.5733899999996</v>
      </c>
      <c r="G249" s="288">
        <v>4094.2443499999999</v>
      </c>
      <c r="H249" s="288">
        <v>2095.5453400000001</v>
      </c>
      <c r="I249" s="288">
        <v>573.61512000000005</v>
      </c>
      <c r="J249" s="288">
        <v>210.88060000000002</v>
      </c>
      <c r="K249" s="288">
        <v>4234856.546120001</v>
      </c>
      <c r="L249" s="288">
        <v>394.65760999999998</v>
      </c>
      <c r="M249" s="288">
        <v>716.13819000000001</v>
      </c>
      <c r="N249" s="288">
        <v>95375.670190000004</v>
      </c>
      <c r="O249" s="289">
        <v>9079923.9286900014</v>
      </c>
      <c r="P249" s="83" t="str">
        <f t="shared" si="5"/>
        <v/>
      </c>
    </row>
    <row r="250" spans="1:16" ht="13.2" hidden="1" customHeight="1" x14ac:dyDescent="0.25">
      <c r="A250" s="285" t="s">
        <v>551</v>
      </c>
      <c r="B250" s="285" t="s">
        <v>155</v>
      </c>
      <c r="C250" s="286">
        <v>8843273.0222100001</v>
      </c>
      <c r="D250" s="286">
        <v>6322033.3425200004</v>
      </c>
      <c r="E250" s="286">
        <v>12126453.66946</v>
      </c>
      <c r="F250" s="286">
        <v>12420639.171789998</v>
      </c>
      <c r="G250" s="286">
        <v>4845188.1928599998</v>
      </c>
      <c r="H250" s="286">
        <v>8234547.9746700013</v>
      </c>
      <c r="I250" s="286">
        <v>8907719.1046900004</v>
      </c>
      <c r="J250" s="286">
        <v>1703131.1251899998</v>
      </c>
      <c r="K250" s="286">
        <v>9285857.5237800013</v>
      </c>
      <c r="L250" s="286">
        <v>8446756.5492900033</v>
      </c>
      <c r="M250" s="286">
        <v>2835682.9302949999</v>
      </c>
      <c r="N250" s="286">
        <v>9107895.3813900016</v>
      </c>
      <c r="O250" s="286">
        <v>93079177.988145009</v>
      </c>
      <c r="P250" s="83" t="str">
        <f t="shared" si="5"/>
        <v/>
      </c>
    </row>
    <row r="251" spans="1:16" ht="13.2" hidden="1" customHeight="1" x14ac:dyDescent="0.25">
      <c r="A251" s="285" t="s">
        <v>585</v>
      </c>
      <c r="B251" s="285" t="s">
        <v>97</v>
      </c>
      <c r="C251" s="286">
        <v>335547</v>
      </c>
      <c r="D251" s="286">
        <v>83393</v>
      </c>
      <c r="E251" s="286">
        <v>5346</v>
      </c>
      <c r="F251" s="286">
        <v>-10527</v>
      </c>
      <c r="G251" s="286">
        <v>-75535</v>
      </c>
      <c r="H251" s="286">
        <v>457373</v>
      </c>
      <c r="I251" s="286">
        <v>12451</v>
      </c>
      <c r="J251" s="286">
        <v>38979</v>
      </c>
      <c r="K251" s="286">
        <v>-261345</v>
      </c>
      <c r="L251" s="286">
        <v>13597</v>
      </c>
      <c r="M251" s="286">
        <v>-311064</v>
      </c>
      <c r="N251" s="286">
        <v>-142772</v>
      </c>
      <c r="O251" s="286">
        <v>145443</v>
      </c>
      <c r="P251" s="83" t="str">
        <f t="shared" si="5"/>
        <v/>
      </c>
    </row>
    <row r="252" spans="1:16" ht="13.2" hidden="1" customHeight="1" x14ac:dyDescent="0.25">
      <c r="A252" s="285" t="s">
        <v>586</v>
      </c>
      <c r="B252" s="285" t="s">
        <v>130</v>
      </c>
      <c r="C252" s="286">
        <v>427545</v>
      </c>
      <c r="D252" s="286">
        <v>2364</v>
      </c>
      <c r="E252" s="286">
        <v>117725</v>
      </c>
      <c r="F252" s="286">
        <v>-17705</v>
      </c>
      <c r="G252" s="286">
        <v>-69969</v>
      </c>
      <c r="H252" s="286">
        <v>462293</v>
      </c>
      <c r="I252" s="286">
        <v>4734</v>
      </c>
      <c r="J252" s="286">
        <v>42756</v>
      </c>
      <c r="K252" s="286">
        <v>-428650</v>
      </c>
      <c r="L252" s="286">
        <v>27985</v>
      </c>
      <c r="M252" s="286">
        <v>-315854</v>
      </c>
      <c r="N252" s="286">
        <v>-90064</v>
      </c>
      <c r="O252" s="286">
        <v>163160</v>
      </c>
      <c r="P252" s="83" t="str">
        <f t="shared" si="5"/>
        <v/>
      </c>
    </row>
    <row r="253" spans="1:16" ht="13.2" hidden="1" customHeight="1" x14ac:dyDescent="0.25">
      <c r="A253" s="285" t="s">
        <v>554</v>
      </c>
      <c r="B253" s="285" t="s">
        <v>76</v>
      </c>
      <c r="C253" s="287">
        <v>2695</v>
      </c>
      <c r="D253" s="287">
        <v>117</v>
      </c>
      <c r="E253" s="287">
        <v>4</v>
      </c>
      <c r="F253" s="287">
        <v>11</v>
      </c>
      <c r="G253" s="287">
        <v>4248</v>
      </c>
      <c r="H253" s="287">
        <v>1028</v>
      </c>
      <c r="I253" s="287">
        <v>7792</v>
      </c>
      <c r="J253" s="287">
        <v>140</v>
      </c>
      <c r="K253" s="287">
        <v>1818</v>
      </c>
      <c r="L253" s="287">
        <v>390</v>
      </c>
      <c r="M253" s="287">
        <v>4601</v>
      </c>
      <c r="N253" s="287">
        <v>4110</v>
      </c>
      <c r="O253" s="286">
        <v>26954</v>
      </c>
      <c r="P253" s="83" t="str">
        <f t="shared" si="5"/>
        <v/>
      </c>
    </row>
    <row r="254" spans="1:16" ht="13.2" hidden="1" customHeight="1" x14ac:dyDescent="0.25">
      <c r="A254" s="285" t="s">
        <v>555</v>
      </c>
      <c r="B254" s="285" t="s">
        <v>77</v>
      </c>
      <c r="C254" s="287">
        <v>714613</v>
      </c>
      <c r="D254" s="287">
        <v>378833</v>
      </c>
      <c r="E254" s="287">
        <v>402161</v>
      </c>
      <c r="F254" s="287">
        <v>405092</v>
      </c>
      <c r="G254" s="287">
        <v>439875</v>
      </c>
      <c r="H254" s="287">
        <v>442017</v>
      </c>
      <c r="I254" s="287">
        <v>420922</v>
      </c>
      <c r="J254" s="287">
        <v>379652</v>
      </c>
      <c r="K254" s="287">
        <v>403508</v>
      </c>
      <c r="L254" s="287">
        <v>412858</v>
      </c>
      <c r="M254" s="287">
        <v>384939</v>
      </c>
      <c r="N254" s="287">
        <v>134523</v>
      </c>
      <c r="O254" s="286">
        <v>4918993</v>
      </c>
      <c r="P254" s="83" t="str">
        <f t="shared" si="5"/>
        <v/>
      </c>
    </row>
    <row r="255" spans="1:16" ht="13.2" hidden="1" customHeight="1" x14ac:dyDescent="0.25">
      <c r="A255" s="285" t="s">
        <v>556</v>
      </c>
      <c r="B255" s="285" t="s">
        <v>78</v>
      </c>
      <c r="C255" s="287">
        <v>21601</v>
      </c>
      <c r="D255" s="287">
        <v>38716</v>
      </c>
      <c r="E255" s="287">
        <v>247824</v>
      </c>
      <c r="F255" s="287">
        <v>39186</v>
      </c>
      <c r="G255" s="287">
        <v>35316</v>
      </c>
      <c r="H255" s="287">
        <v>47034</v>
      </c>
      <c r="I255" s="287">
        <v>35357</v>
      </c>
      <c r="J255" s="287">
        <v>31529</v>
      </c>
      <c r="K255" s="287">
        <v>250353</v>
      </c>
      <c r="L255" s="287">
        <v>47200</v>
      </c>
      <c r="M255" s="287">
        <v>58315</v>
      </c>
      <c r="N255" s="287">
        <v>96782</v>
      </c>
      <c r="O255" s="286">
        <v>949213</v>
      </c>
      <c r="P255" s="83" t="str">
        <f t="shared" si="5"/>
        <v/>
      </c>
    </row>
    <row r="256" spans="1:16" ht="13.2" hidden="1" customHeight="1" x14ac:dyDescent="0.25">
      <c r="A256" s="285" t="s">
        <v>557</v>
      </c>
      <c r="B256" s="285" t="s">
        <v>79</v>
      </c>
      <c r="C256" s="287">
        <v>486</v>
      </c>
      <c r="D256" s="287">
        <v>5</v>
      </c>
      <c r="E256" s="287">
        <v>1525</v>
      </c>
      <c r="F256" s="287">
        <v>28</v>
      </c>
      <c r="G256" s="287">
        <v>14</v>
      </c>
      <c r="H256" s="287">
        <v>55</v>
      </c>
      <c r="I256" s="287">
        <v>368</v>
      </c>
      <c r="J256" s="287">
        <v>807</v>
      </c>
      <c r="K256" s="287">
        <v>2933</v>
      </c>
      <c r="L256" s="287">
        <v>35</v>
      </c>
      <c r="M256" s="287">
        <v>91</v>
      </c>
      <c r="N256" s="287">
        <v>20170</v>
      </c>
      <c r="O256" s="286">
        <v>26517</v>
      </c>
      <c r="P256" s="83" t="str">
        <f t="shared" si="5"/>
        <v/>
      </c>
    </row>
    <row r="257" spans="1:16" ht="13.2" hidden="1" customHeight="1" x14ac:dyDescent="0.25">
      <c r="A257" s="285" t="s">
        <v>558</v>
      </c>
      <c r="B257" s="285" t="s">
        <v>3671</v>
      </c>
      <c r="C257" s="287">
        <v>656616</v>
      </c>
      <c r="D257" s="287">
        <v>443448</v>
      </c>
      <c r="E257" s="287">
        <v>331521</v>
      </c>
      <c r="F257" s="287">
        <v>408899</v>
      </c>
      <c r="G257" s="287">
        <v>393600</v>
      </c>
      <c r="H257" s="287">
        <v>387676</v>
      </c>
      <c r="I257" s="287">
        <v>381946</v>
      </c>
      <c r="J257" s="287">
        <v>369527</v>
      </c>
      <c r="K257" s="287">
        <v>487666</v>
      </c>
      <c r="L257" s="287">
        <v>387800</v>
      </c>
      <c r="M257" s="287">
        <v>381489</v>
      </c>
      <c r="N257" s="287">
        <v>116505</v>
      </c>
      <c r="O257" s="286">
        <v>4746693</v>
      </c>
      <c r="P257" s="83" t="str">
        <f t="shared" si="5"/>
        <v/>
      </c>
    </row>
    <row r="258" spans="1:16" ht="13.2" hidden="1" customHeight="1" x14ac:dyDescent="0.25">
      <c r="A258" s="285" t="s">
        <v>560</v>
      </c>
      <c r="B258" s="285" t="s">
        <v>121</v>
      </c>
      <c r="C258" s="287">
        <v>546</v>
      </c>
      <c r="D258" s="287">
        <v>342</v>
      </c>
      <c r="E258" s="287">
        <v>32</v>
      </c>
      <c r="F258" s="287">
        <v>694</v>
      </c>
      <c r="G258" s="287">
        <v>1071</v>
      </c>
      <c r="H258" s="287">
        <v>3607</v>
      </c>
      <c r="I258" s="287">
        <v>1462</v>
      </c>
      <c r="J258" s="287">
        <v>367</v>
      </c>
      <c r="K258" s="287">
        <v>1151</v>
      </c>
      <c r="L258" s="287">
        <v>914</v>
      </c>
      <c r="M258" s="287">
        <v>400</v>
      </c>
      <c r="N258" s="287">
        <v>5981</v>
      </c>
      <c r="O258" s="286">
        <v>16567</v>
      </c>
      <c r="P258" s="83" t="str">
        <f t="shared" si="5"/>
        <v/>
      </c>
    </row>
    <row r="259" spans="1:16" ht="13.2" hidden="1" customHeight="1" x14ac:dyDescent="0.25">
      <c r="A259" s="285" t="s">
        <v>561</v>
      </c>
      <c r="B259" s="285" t="s">
        <v>81</v>
      </c>
      <c r="C259" s="287">
        <v>195189</v>
      </c>
      <c r="D259" s="287">
        <v>100562</v>
      </c>
      <c r="E259" s="287">
        <v>109373</v>
      </c>
      <c r="F259" s="287">
        <v>113759</v>
      </c>
      <c r="G259" s="287">
        <v>108566</v>
      </c>
      <c r="H259" s="287">
        <v>109767</v>
      </c>
      <c r="I259" s="287">
        <v>117665</v>
      </c>
      <c r="J259" s="287">
        <v>107688</v>
      </c>
      <c r="K259" s="287">
        <v>106797</v>
      </c>
      <c r="L259" s="287">
        <v>118115</v>
      </c>
      <c r="M259" s="287">
        <v>105518</v>
      </c>
      <c r="N259" s="287">
        <v>39762</v>
      </c>
      <c r="O259" s="286">
        <v>1332761</v>
      </c>
      <c r="P259" s="83" t="str">
        <f t="shared" si="5"/>
        <v/>
      </c>
    </row>
    <row r="260" spans="1:16" ht="13.2" hidden="1" customHeight="1" x14ac:dyDescent="0.25">
      <c r="A260" s="285" t="s">
        <v>562</v>
      </c>
      <c r="B260" s="285" t="s">
        <v>82</v>
      </c>
      <c r="C260" s="287">
        <v>475797</v>
      </c>
      <c r="D260" s="287">
        <v>247697</v>
      </c>
      <c r="E260" s="287">
        <v>248298</v>
      </c>
      <c r="F260" s="287">
        <v>248648</v>
      </c>
      <c r="G260" s="287">
        <v>251488</v>
      </c>
      <c r="H260" s="287">
        <v>251201</v>
      </c>
      <c r="I260" s="287">
        <v>250562</v>
      </c>
      <c r="J260" s="287">
        <v>251319</v>
      </c>
      <c r="K260" s="287">
        <v>254459</v>
      </c>
      <c r="L260" s="287">
        <v>255438</v>
      </c>
      <c r="M260" s="287">
        <v>255970</v>
      </c>
      <c r="N260" s="287">
        <v>16588</v>
      </c>
      <c r="O260" s="286">
        <v>3007465</v>
      </c>
      <c r="P260" s="83" t="str">
        <f t="shared" ref="P260:P323" si="6">IF(COUNTBLANK(Q260)=0,IF(RIGHT(A260,10)=Q260,TRUE,FALSE),"")</f>
        <v/>
      </c>
    </row>
    <row r="261" spans="1:16" ht="13.2" hidden="1" customHeight="1" x14ac:dyDescent="0.25">
      <c r="A261" s="285" t="s">
        <v>563</v>
      </c>
      <c r="B261" s="285" t="s">
        <v>83</v>
      </c>
      <c r="C261" s="287">
        <v>5152</v>
      </c>
      <c r="D261" s="287">
        <v>5159</v>
      </c>
      <c r="E261" s="287">
        <v>5166</v>
      </c>
      <c r="F261" s="287">
        <v>5153</v>
      </c>
      <c r="G261" s="287">
        <v>5159</v>
      </c>
      <c r="H261" s="287">
        <v>5160</v>
      </c>
      <c r="I261" s="287">
        <v>5154</v>
      </c>
      <c r="J261" s="287">
        <v>5155</v>
      </c>
      <c r="K261" s="287">
        <v>5154</v>
      </c>
      <c r="L261" s="287">
        <v>5160</v>
      </c>
      <c r="M261" s="287">
        <v>5154</v>
      </c>
      <c r="N261" s="287">
        <v>-384</v>
      </c>
      <c r="O261" s="286">
        <v>56342</v>
      </c>
      <c r="P261" s="83" t="str">
        <f t="shared" si="6"/>
        <v/>
      </c>
    </row>
    <row r="262" spans="1:16" ht="13.2" hidden="1" customHeight="1" x14ac:dyDescent="0.25">
      <c r="A262" s="285" t="s">
        <v>564</v>
      </c>
      <c r="B262" s="285" t="s">
        <v>84</v>
      </c>
      <c r="C262" s="287">
        <v>5838</v>
      </c>
      <c r="D262" s="287">
        <v>18666</v>
      </c>
      <c r="E262" s="287">
        <v>16013</v>
      </c>
      <c r="F262" s="287">
        <v>14737</v>
      </c>
      <c r="G262" s="287">
        <v>18353</v>
      </c>
      <c r="H262" s="287">
        <v>16924</v>
      </c>
      <c r="I262" s="287">
        <v>14941</v>
      </c>
      <c r="J262" s="287">
        <v>10672</v>
      </c>
      <c r="K262" s="287">
        <v>15373</v>
      </c>
      <c r="L262" s="287">
        <v>19446</v>
      </c>
      <c r="M262" s="287">
        <v>14893</v>
      </c>
      <c r="N262" s="287">
        <v>43944</v>
      </c>
      <c r="O262" s="286">
        <v>209800</v>
      </c>
      <c r="P262" s="83" t="str">
        <f t="shared" si="6"/>
        <v/>
      </c>
    </row>
    <row r="263" spans="1:16" ht="13.2" hidden="1" customHeight="1" x14ac:dyDescent="0.25">
      <c r="A263" s="285" t="s">
        <v>565</v>
      </c>
      <c r="B263" s="285" t="s">
        <v>85</v>
      </c>
      <c r="C263" s="286">
        <v>2088497</v>
      </c>
      <c r="D263" s="286">
        <v>1235955</v>
      </c>
      <c r="E263" s="286">
        <v>1424646</v>
      </c>
      <c r="F263" s="286">
        <v>1238389</v>
      </c>
      <c r="G263" s="286">
        <v>1269634</v>
      </c>
      <c r="H263" s="286">
        <v>1277471</v>
      </c>
      <c r="I263" s="286">
        <v>1241185</v>
      </c>
      <c r="J263" s="286">
        <v>1159943</v>
      </c>
      <c r="K263" s="286">
        <v>1534253</v>
      </c>
      <c r="L263" s="286">
        <v>1249769</v>
      </c>
      <c r="M263" s="286">
        <v>1213590</v>
      </c>
      <c r="N263" s="286">
        <v>484910</v>
      </c>
      <c r="O263" s="286">
        <v>15418242</v>
      </c>
      <c r="P263" s="83" t="str">
        <f t="shared" si="6"/>
        <v/>
      </c>
    </row>
    <row r="264" spans="1:16" ht="13.2" hidden="1" customHeight="1" x14ac:dyDescent="0.25">
      <c r="A264" s="285" t="s">
        <v>566</v>
      </c>
      <c r="B264" s="285" t="s">
        <v>86</v>
      </c>
      <c r="C264" s="287">
        <v>4059</v>
      </c>
      <c r="D264" s="287">
        <v>5669</v>
      </c>
      <c r="E264" s="287">
        <v>4989</v>
      </c>
      <c r="F264" s="287">
        <v>557143</v>
      </c>
      <c r="G264" s="287">
        <v>8926</v>
      </c>
      <c r="H264" s="287">
        <v>330</v>
      </c>
      <c r="I264" s="287">
        <v>8128</v>
      </c>
      <c r="J264" s="287">
        <v>17816</v>
      </c>
      <c r="K264" s="287">
        <v>179961</v>
      </c>
      <c r="L264" s="287">
        <v>8432</v>
      </c>
      <c r="M264" s="287">
        <v>4274</v>
      </c>
      <c r="N264" s="287">
        <v>26171</v>
      </c>
      <c r="O264" s="286">
        <v>825898</v>
      </c>
      <c r="P264" s="83" t="str">
        <f t="shared" si="6"/>
        <v/>
      </c>
    </row>
    <row r="265" spans="1:16" ht="13.2" hidden="1" customHeight="1" x14ac:dyDescent="0.25">
      <c r="A265" s="285" t="s">
        <v>567</v>
      </c>
      <c r="B265" s="285" t="s">
        <v>87</v>
      </c>
      <c r="C265" s="287">
        <v>13572</v>
      </c>
      <c r="D265" s="287">
        <v>11000</v>
      </c>
      <c r="E265" s="287">
        <v>13132</v>
      </c>
      <c r="F265" s="287">
        <v>6045</v>
      </c>
      <c r="G265" s="287">
        <v>39</v>
      </c>
      <c r="H265" s="287">
        <v>39</v>
      </c>
      <c r="I265" s="287">
        <v>6424</v>
      </c>
      <c r="J265" s="287">
        <v>9607</v>
      </c>
      <c r="K265" s="287">
        <v>2384</v>
      </c>
      <c r="L265" s="287">
        <v>8046</v>
      </c>
      <c r="M265" s="287">
        <v>1018</v>
      </c>
      <c r="N265" s="287">
        <v>14062</v>
      </c>
      <c r="O265" s="286">
        <v>85368</v>
      </c>
      <c r="P265" s="83" t="str">
        <f t="shared" si="6"/>
        <v/>
      </c>
    </row>
    <row r="266" spans="1:16" ht="13.2" hidden="1" customHeight="1" x14ac:dyDescent="0.25">
      <c r="A266" s="285" t="s">
        <v>568</v>
      </c>
      <c r="B266" s="285" t="s">
        <v>88</v>
      </c>
      <c r="C266" s="287">
        <v>149489</v>
      </c>
      <c r="D266" s="287">
        <v>141587</v>
      </c>
      <c r="E266" s="287">
        <v>144314</v>
      </c>
      <c r="F266" s="287">
        <v>141141</v>
      </c>
      <c r="G266" s="287">
        <v>145688</v>
      </c>
      <c r="H266" s="287">
        <v>161750</v>
      </c>
      <c r="I266" s="287">
        <v>142769</v>
      </c>
      <c r="J266" s="287">
        <v>142572</v>
      </c>
      <c r="K266" s="287">
        <v>146337</v>
      </c>
      <c r="L266" s="287">
        <v>142586</v>
      </c>
      <c r="M266" s="287">
        <v>146849</v>
      </c>
      <c r="N266" s="287">
        <v>233035</v>
      </c>
      <c r="O266" s="286">
        <v>1838117</v>
      </c>
      <c r="P266" s="83" t="str">
        <f t="shared" si="6"/>
        <v/>
      </c>
    </row>
    <row r="267" spans="1:16" ht="13.2" hidden="1" customHeight="1" x14ac:dyDescent="0.25">
      <c r="A267" s="285" t="s">
        <v>569</v>
      </c>
      <c r="B267" s="285" t="s">
        <v>144</v>
      </c>
      <c r="C267" s="286">
        <v>2255617</v>
      </c>
      <c r="D267" s="286">
        <v>1394211</v>
      </c>
      <c r="E267" s="286">
        <v>1587081</v>
      </c>
      <c r="F267" s="286">
        <v>1942718</v>
      </c>
      <c r="G267" s="286">
        <v>1424287</v>
      </c>
      <c r="H267" s="286">
        <v>1439590</v>
      </c>
      <c r="I267" s="286">
        <v>1398506</v>
      </c>
      <c r="J267" s="286">
        <v>1329938</v>
      </c>
      <c r="K267" s="286">
        <v>1862935</v>
      </c>
      <c r="L267" s="286">
        <v>1408833</v>
      </c>
      <c r="M267" s="286">
        <v>1365731</v>
      </c>
      <c r="N267" s="286">
        <v>758178</v>
      </c>
      <c r="O267" s="286">
        <v>18167625</v>
      </c>
      <c r="P267" s="83" t="str">
        <f t="shared" si="6"/>
        <v/>
      </c>
    </row>
    <row r="268" spans="1:16" ht="13.2" hidden="1" customHeight="1" x14ac:dyDescent="0.25">
      <c r="A268" s="285" t="s">
        <v>559</v>
      </c>
      <c r="B268" s="285" t="s">
        <v>80</v>
      </c>
      <c r="C268" s="287">
        <v>9964</v>
      </c>
      <c r="D268" s="287">
        <v>2410</v>
      </c>
      <c r="E268" s="287">
        <v>62729</v>
      </c>
      <c r="F268" s="287">
        <v>2182</v>
      </c>
      <c r="G268" s="287">
        <v>11944</v>
      </c>
      <c r="H268" s="287">
        <v>13002</v>
      </c>
      <c r="I268" s="287">
        <v>5016</v>
      </c>
      <c r="J268" s="287">
        <v>3087</v>
      </c>
      <c r="K268" s="287">
        <v>5041</v>
      </c>
      <c r="L268" s="287">
        <v>2413</v>
      </c>
      <c r="M268" s="287">
        <v>2220</v>
      </c>
      <c r="N268" s="287">
        <v>6929</v>
      </c>
      <c r="O268" s="286">
        <v>126937</v>
      </c>
      <c r="P268" s="83" t="str">
        <f t="shared" si="6"/>
        <v/>
      </c>
    </row>
    <row r="269" spans="1:16" ht="13.2" hidden="1" customHeight="1" x14ac:dyDescent="0.25">
      <c r="A269" s="285" t="s">
        <v>570</v>
      </c>
      <c r="B269" s="285" t="s">
        <v>76</v>
      </c>
      <c r="C269" s="287">
        <v>1911</v>
      </c>
      <c r="D269" s="287">
        <v>1631</v>
      </c>
      <c r="E269" s="287">
        <v>1750</v>
      </c>
      <c r="F269" s="287">
        <v>4240</v>
      </c>
      <c r="G269" s="287">
        <v>2723</v>
      </c>
      <c r="H269" s="287">
        <v>58514</v>
      </c>
      <c r="I269" s="287">
        <v>4605</v>
      </c>
      <c r="J269" s="287">
        <v>1703</v>
      </c>
      <c r="K269" s="287">
        <v>3130</v>
      </c>
      <c r="L269" s="287">
        <v>3860</v>
      </c>
      <c r="M269" s="287">
        <v>2819</v>
      </c>
      <c r="N269" s="287">
        <v>21011</v>
      </c>
      <c r="O269" s="286">
        <v>107897</v>
      </c>
      <c r="P269" s="83" t="str">
        <f t="shared" si="6"/>
        <v/>
      </c>
    </row>
    <row r="270" spans="1:16" ht="13.2" hidden="1" customHeight="1" x14ac:dyDescent="0.25">
      <c r="A270" s="285" t="s">
        <v>580</v>
      </c>
      <c r="B270" s="285" t="s">
        <v>85</v>
      </c>
      <c r="C270" s="286">
        <v>2424044</v>
      </c>
      <c r="D270" s="286">
        <v>1319348</v>
      </c>
      <c r="E270" s="286">
        <v>1429992</v>
      </c>
      <c r="F270" s="286">
        <v>1227862</v>
      </c>
      <c r="G270" s="286">
        <v>1194099</v>
      </c>
      <c r="H270" s="286">
        <v>1734844</v>
      </c>
      <c r="I270" s="286">
        <v>1253636</v>
      </c>
      <c r="J270" s="286">
        <v>1198922</v>
      </c>
      <c r="K270" s="286">
        <v>1272908</v>
      </c>
      <c r="L270" s="286">
        <v>1263366</v>
      </c>
      <c r="M270" s="286">
        <v>902526</v>
      </c>
      <c r="N270" s="286">
        <v>342138</v>
      </c>
      <c r="O270" s="286">
        <v>15563685</v>
      </c>
      <c r="P270" s="83" t="str">
        <f t="shared" si="6"/>
        <v/>
      </c>
    </row>
    <row r="271" spans="1:16" ht="13.2" hidden="1" customHeight="1" x14ac:dyDescent="0.25">
      <c r="A271" s="285" t="s">
        <v>582</v>
      </c>
      <c r="B271" s="285" t="s">
        <v>87</v>
      </c>
      <c r="C271" s="287">
        <v>500</v>
      </c>
      <c r="D271" s="287">
        <v>0</v>
      </c>
      <c r="E271" s="287">
        <v>2376</v>
      </c>
      <c r="F271" s="287">
        <v>0</v>
      </c>
      <c r="G271" s="287">
        <v>4579</v>
      </c>
      <c r="H271" s="287">
        <v>0</v>
      </c>
      <c r="I271" s="287">
        <v>5567</v>
      </c>
      <c r="J271" s="287">
        <v>684</v>
      </c>
      <c r="K271" s="287">
        <v>80</v>
      </c>
      <c r="L271" s="287">
        <v>773</v>
      </c>
      <c r="M271" s="287">
        <v>748</v>
      </c>
      <c r="N271" s="287">
        <v>7160</v>
      </c>
      <c r="O271" s="286">
        <v>22467</v>
      </c>
      <c r="P271" s="83" t="str">
        <f t="shared" si="6"/>
        <v/>
      </c>
    </row>
    <row r="272" spans="1:16" ht="13.2" hidden="1" customHeight="1" x14ac:dyDescent="0.25">
      <c r="A272" s="285" t="s">
        <v>583</v>
      </c>
      <c r="B272" s="285" t="s">
        <v>88</v>
      </c>
      <c r="C272" s="287">
        <v>258565</v>
      </c>
      <c r="D272" s="287">
        <v>77226</v>
      </c>
      <c r="E272" s="287">
        <v>142415</v>
      </c>
      <c r="F272" s="287">
        <v>147245</v>
      </c>
      <c r="G272" s="287">
        <v>155638</v>
      </c>
      <c r="H272" s="287">
        <v>167039</v>
      </c>
      <c r="I272" s="287">
        <v>144034</v>
      </c>
      <c r="J272" s="287">
        <v>140632</v>
      </c>
      <c r="K272" s="287">
        <v>151296</v>
      </c>
      <c r="L272" s="287">
        <v>136765</v>
      </c>
      <c r="M272" s="287">
        <v>138671</v>
      </c>
      <c r="N272" s="287">
        <v>174538</v>
      </c>
      <c r="O272" s="286">
        <v>1834064</v>
      </c>
      <c r="P272" s="83" t="str">
        <f t="shared" si="6"/>
        <v/>
      </c>
    </row>
    <row r="273" spans="1:16" ht="13.2" hidden="1" customHeight="1" x14ac:dyDescent="0.25">
      <c r="A273" s="285" t="s">
        <v>571</v>
      </c>
      <c r="B273" s="285" t="s">
        <v>89</v>
      </c>
      <c r="C273" s="287">
        <v>27040</v>
      </c>
      <c r="D273" s="287">
        <v>27378</v>
      </c>
      <c r="E273" s="287">
        <v>25150</v>
      </c>
      <c r="F273" s="287">
        <v>21042</v>
      </c>
      <c r="G273" s="287">
        <v>33998</v>
      </c>
      <c r="H273" s="287">
        <v>49348</v>
      </c>
      <c r="I273" s="287">
        <v>20675</v>
      </c>
      <c r="J273" s="287">
        <v>18839</v>
      </c>
      <c r="K273" s="287">
        <v>24522</v>
      </c>
      <c r="L273" s="287">
        <v>28716</v>
      </c>
      <c r="M273" s="287">
        <v>24410</v>
      </c>
      <c r="N273" s="287">
        <v>77924</v>
      </c>
      <c r="O273" s="286">
        <v>379042</v>
      </c>
      <c r="P273" s="83" t="str">
        <f t="shared" si="6"/>
        <v/>
      </c>
    </row>
    <row r="274" spans="1:16" ht="13.2" hidden="1" customHeight="1" x14ac:dyDescent="0.25">
      <c r="A274" s="285" t="s">
        <v>572</v>
      </c>
      <c r="B274" s="285" t="s">
        <v>90</v>
      </c>
      <c r="C274" s="287">
        <v>1435</v>
      </c>
      <c r="D274" s="287">
        <v>1438</v>
      </c>
      <c r="E274" s="287">
        <v>16528</v>
      </c>
      <c r="F274" s="287">
        <v>1495</v>
      </c>
      <c r="G274" s="287">
        <v>1477</v>
      </c>
      <c r="H274" s="287">
        <v>26020</v>
      </c>
      <c r="I274" s="287">
        <v>23587</v>
      </c>
      <c r="J274" s="287">
        <v>23964</v>
      </c>
      <c r="K274" s="287">
        <v>55344</v>
      </c>
      <c r="L274" s="287">
        <v>23960</v>
      </c>
      <c r="M274" s="287">
        <v>37673</v>
      </c>
      <c r="N274" s="287">
        <v>-38525</v>
      </c>
      <c r="O274" s="286">
        <v>174396</v>
      </c>
      <c r="P274" s="83" t="str">
        <f t="shared" si="6"/>
        <v/>
      </c>
    </row>
    <row r="275" spans="1:16" ht="13.2" hidden="1" customHeight="1" x14ac:dyDescent="0.25">
      <c r="A275" s="285" t="s">
        <v>573</v>
      </c>
      <c r="B275" s="285" t="s">
        <v>91</v>
      </c>
      <c r="C275" s="287">
        <v>244501</v>
      </c>
      <c r="D275" s="287">
        <v>297867</v>
      </c>
      <c r="E275" s="287">
        <v>200327</v>
      </c>
      <c r="F275" s="287">
        <v>213084</v>
      </c>
      <c r="G275" s="287">
        <v>208668</v>
      </c>
      <c r="H275" s="287">
        <v>298137</v>
      </c>
      <c r="I275" s="287">
        <v>208773</v>
      </c>
      <c r="J275" s="287">
        <v>253363</v>
      </c>
      <c r="K275" s="287">
        <v>202620</v>
      </c>
      <c r="L275" s="287">
        <v>218448</v>
      </c>
      <c r="M275" s="287">
        <v>302478</v>
      </c>
      <c r="N275" s="287">
        <v>166572</v>
      </c>
      <c r="O275" s="286">
        <v>2814838</v>
      </c>
      <c r="P275" s="83" t="str">
        <f t="shared" si="6"/>
        <v/>
      </c>
    </row>
    <row r="276" spans="1:16" ht="13.2" hidden="1" customHeight="1" x14ac:dyDescent="0.25">
      <c r="A276" s="285" t="s">
        <v>574</v>
      </c>
      <c r="B276" s="285" t="s">
        <v>3670</v>
      </c>
      <c r="C276" s="287">
        <v>1379</v>
      </c>
      <c r="D276" s="287">
        <v>883</v>
      </c>
      <c r="E276" s="287">
        <v>1133</v>
      </c>
      <c r="F276" s="287">
        <v>1102</v>
      </c>
      <c r="G276" s="287">
        <v>1607</v>
      </c>
      <c r="H276" s="287">
        <v>1066</v>
      </c>
      <c r="I276" s="287">
        <v>2041</v>
      </c>
      <c r="J276" s="287">
        <v>1911</v>
      </c>
      <c r="K276" s="287">
        <v>1165</v>
      </c>
      <c r="L276" s="287">
        <v>2678</v>
      </c>
      <c r="M276" s="287">
        <v>1875</v>
      </c>
      <c r="N276" s="287">
        <v>9132</v>
      </c>
      <c r="O276" s="286">
        <v>25972</v>
      </c>
      <c r="P276" s="83" t="str">
        <f t="shared" si="6"/>
        <v/>
      </c>
    </row>
    <row r="277" spans="1:16" ht="13.2" hidden="1" customHeight="1" x14ac:dyDescent="0.25">
      <c r="A277" s="285" t="s">
        <v>576</v>
      </c>
      <c r="B277" s="285" t="s">
        <v>92</v>
      </c>
      <c r="C277" s="287">
        <v>12202</v>
      </c>
      <c r="D277" s="287">
        <v>9512</v>
      </c>
      <c r="E277" s="287">
        <v>9457</v>
      </c>
      <c r="F277" s="287">
        <v>6214</v>
      </c>
      <c r="G277" s="287">
        <v>6971</v>
      </c>
      <c r="H277" s="287">
        <v>6798</v>
      </c>
      <c r="I277" s="287">
        <v>8720</v>
      </c>
      <c r="J277" s="287">
        <v>5313</v>
      </c>
      <c r="K277" s="287">
        <v>3968</v>
      </c>
      <c r="L277" s="287">
        <v>9550</v>
      </c>
      <c r="M277" s="287">
        <v>7151</v>
      </c>
      <c r="N277" s="287">
        <v>21620</v>
      </c>
      <c r="O277" s="286">
        <v>107476</v>
      </c>
      <c r="P277" s="83" t="str">
        <f t="shared" si="6"/>
        <v/>
      </c>
    </row>
    <row r="278" spans="1:16" ht="13.2" hidden="1" customHeight="1" x14ac:dyDescent="0.25">
      <c r="A278" s="285" t="s">
        <v>577</v>
      </c>
      <c r="B278" s="285" t="s">
        <v>93</v>
      </c>
      <c r="C278" s="287">
        <v>4210</v>
      </c>
      <c r="D278" s="287">
        <v>1979</v>
      </c>
      <c r="E278" s="287">
        <v>3265</v>
      </c>
      <c r="F278" s="287">
        <v>375</v>
      </c>
      <c r="G278" s="287">
        <v>682</v>
      </c>
      <c r="H278" s="287">
        <v>23708</v>
      </c>
      <c r="I278" s="287">
        <v>199</v>
      </c>
      <c r="J278" s="287">
        <v>184</v>
      </c>
      <c r="K278" s="287">
        <v>295</v>
      </c>
      <c r="L278" s="287">
        <v>494</v>
      </c>
      <c r="M278" s="287">
        <v>2554</v>
      </c>
      <c r="N278" s="287">
        <v>-29842</v>
      </c>
      <c r="O278" s="286">
        <v>8103</v>
      </c>
      <c r="P278" s="83" t="str">
        <f t="shared" si="6"/>
        <v/>
      </c>
    </row>
    <row r="279" spans="1:16" ht="13.2" hidden="1" customHeight="1" x14ac:dyDescent="0.25">
      <c r="A279" s="285" t="s">
        <v>578</v>
      </c>
      <c r="B279" s="285" t="s">
        <v>94</v>
      </c>
      <c r="C279" s="287">
        <v>180</v>
      </c>
      <c r="D279" s="287">
        <v>1654</v>
      </c>
      <c r="E279" s="287">
        <v>702</v>
      </c>
      <c r="F279" s="287">
        <v>532</v>
      </c>
      <c r="G279" s="287">
        <v>456</v>
      </c>
      <c r="H279" s="287">
        <v>546</v>
      </c>
      <c r="I279" s="287">
        <v>702</v>
      </c>
      <c r="J279" s="287">
        <v>573</v>
      </c>
      <c r="K279" s="287">
        <v>152</v>
      </c>
      <c r="L279" s="287">
        <v>1073</v>
      </c>
      <c r="M279" s="287">
        <v>606</v>
      </c>
      <c r="N279" s="287">
        <v>17262</v>
      </c>
      <c r="O279" s="286">
        <v>24438</v>
      </c>
      <c r="P279" s="83" t="str">
        <f t="shared" si="6"/>
        <v/>
      </c>
    </row>
    <row r="280" spans="1:16" ht="13.2" hidden="1" customHeight="1" x14ac:dyDescent="0.25">
      <c r="A280" s="285" t="s">
        <v>579</v>
      </c>
      <c r="B280" s="285" t="s">
        <v>95</v>
      </c>
      <c r="C280" s="287">
        <v>1970</v>
      </c>
      <c r="D280" s="287">
        <v>40</v>
      </c>
      <c r="E280" s="287">
        <v>16</v>
      </c>
      <c r="F280" s="287">
        <v>665</v>
      </c>
      <c r="G280" s="287">
        <v>1324</v>
      </c>
      <c r="H280" s="287">
        <v>6</v>
      </c>
      <c r="I280" s="287">
        <v>1038</v>
      </c>
      <c r="J280" s="287">
        <v>1199</v>
      </c>
      <c r="K280" s="287">
        <v>7609</v>
      </c>
      <c r="L280" s="287">
        <v>799</v>
      </c>
      <c r="M280" s="287">
        <v>5</v>
      </c>
      <c r="N280" s="287">
        <v>11076</v>
      </c>
      <c r="O280" s="286">
        <v>25747</v>
      </c>
      <c r="P280" s="83" t="str">
        <f t="shared" si="6"/>
        <v/>
      </c>
    </row>
    <row r="281" spans="1:16" ht="13.2" hidden="1" customHeight="1" x14ac:dyDescent="0.25">
      <c r="A281" s="285" t="s">
        <v>581</v>
      </c>
      <c r="B281" s="285" t="s">
        <v>96</v>
      </c>
      <c r="C281" s="288">
        <v>53</v>
      </c>
      <c r="D281" s="288">
        <v>1</v>
      </c>
      <c r="E281" s="288">
        <v>130023</v>
      </c>
      <c r="F281" s="288">
        <v>549906</v>
      </c>
      <c r="G281" s="288">
        <v>2</v>
      </c>
      <c r="H281" s="288">
        <v>0</v>
      </c>
      <c r="I281" s="288">
        <v>3</v>
      </c>
      <c r="J281" s="288">
        <v>32456</v>
      </c>
      <c r="K281" s="288">
        <v>10001</v>
      </c>
      <c r="L281" s="288">
        <v>35914</v>
      </c>
      <c r="M281" s="288">
        <v>7932</v>
      </c>
      <c r="N281" s="288">
        <v>144278</v>
      </c>
      <c r="O281" s="289">
        <v>910569</v>
      </c>
      <c r="P281" s="83" t="str">
        <f t="shared" si="6"/>
        <v/>
      </c>
    </row>
    <row r="282" spans="1:16" ht="13.2" hidden="1" customHeight="1" x14ac:dyDescent="0.25">
      <c r="A282" s="285" t="s">
        <v>584</v>
      </c>
      <c r="B282" s="285" t="s">
        <v>155</v>
      </c>
      <c r="C282" s="286">
        <v>2683162</v>
      </c>
      <c r="D282" s="286">
        <v>1396575</v>
      </c>
      <c r="E282" s="286">
        <v>1704806</v>
      </c>
      <c r="F282" s="286">
        <v>1925013</v>
      </c>
      <c r="G282" s="286">
        <v>1354318</v>
      </c>
      <c r="H282" s="286">
        <v>1901883</v>
      </c>
      <c r="I282" s="286">
        <v>1403240</v>
      </c>
      <c r="J282" s="286">
        <v>1372694</v>
      </c>
      <c r="K282" s="286">
        <v>1434285</v>
      </c>
      <c r="L282" s="286">
        <v>1436818</v>
      </c>
      <c r="M282" s="286">
        <v>1049877</v>
      </c>
      <c r="N282" s="286">
        <v>668114</v>
      </c>
      <c r="O282" s="286">
        <v>18330785</v>
      </c>
      <c r="P282" s="83" t="str">
        <f t="shared" si="6"/>
        <v/>
      </c>
    </row>
    <row r="283" spans="1:16" ht="13.2" hidden="1" customHeight="1" x14ac:dyDescent="0.25">
      <c r="A283" s="285" t="s">
        <v>575</v>
      </c>
      <c r="B283" s="285" t="s">
        <v>80</v>
      </c>
      <c r="C283" s="287">
        <v>2129216</v>
      </c>
      <c r="D283" s="287">
        <v>976966</v>
      </c>
      <c r="E283" s="287">
        <v>1171664</v>
      </c>
      <c r="F283" s="287">
        <v>979113</v>
      </c>
      <c r="G283" s="287">
        <v>936193</v>
      </c>
      <c r="H283" s="287">
        <v>1270701</v>
      </c>
      <c r="I283" s="287">
        <v>983296</v>
      </c>
      <c r="J283" s="287">
        <v>891873</v>
      </c>
      <c r="K283" s="287">
        <v>974103</v>
      </c>
      <c r="L283" s="287">
        <v>973788</v>
      </c>
      <c r="M283" s="287">
        <v>522955</v>
      </c>
      <c r="N283" s="287">
        <v>85908</v>
      </c>
      <c r="O283" s="286">
        <v>11895776</v>
      </c>
      <c r="P283" s="83" t="str">
        <f t="shared" si="6"/>
        <v/>
      </c>
    </row>
    <row r="284" spans="1:16" ht="13.2" hidden="1" customHeight="1" x14ac:dyDescent="0.25">
      <c r="A284" s="285" t="s">
        <v>2349</v>
      </c>
      <c r="B284" s="285" t="s">
        <v>97</v>
      </c>
      <c r="C284" s="286">
        <v>-119536</v>
      </c>
      <c r="D284" s="286">
        <v>-520805</v>
      </c>
      <c r="E284" s="286">
        <v>-441982</v>
      </c>
      <c r="F284" s="286">
        <v>632637</v>
      </c>
      <c r="G284" s="286">
        <v>-449686</v>
      </c>
      <c r="H284" s="290"/>
      <c r="I284" s="290"/>
      <c r="J284" s="290"/>
      <c r="K284" s="290"/>
      <c r="L284" s="290"/>
      <c r="M284" s="290"/>
      <c r="N284" s="290"/>
      <c r="O284" s="290"/>
      <c r="P284" s="83" t="str">
        <f t="shared" si="6"/>
        <v/>
      </c>
    </row>
    <row r="285" spans="1:16" ht="13.2" hidden="1" customHeight="1" x14ac:dyDescent="0.25">
      <c r="A285" s="285" t="s">
        <v>2350</v>
      </c>
      <c r="B285" s="285" t="s">
        <v>130</v>
      </c>
      <c r="C285" s="286">
        <v>1071529</v>
      </c>
      <c r="D285" s="286">
        <v>-533946</v>
      </c>
      <c r="E285" s="286">
        <v>-237640</v>
      </c>
      <c r="F285" s="286">
        <v>1017206</v>
      </c>
      <c r="G285" s="286">
        <v>1317149</v>
      </c>
      <c r="H285" s="290"/>
      <c r="I285" s="290"/>
      <c r="J285" s="290"/>
      <c r="K285" s="290"/>
      <c r="L285" s="290"/>
      <c r="M285" s="290"/>
      <c r="N285" s="290"/>
      <c r="O285" s="290"/>
      <c r="P285" s="83" t="str">
        <f t="shared" si="6"/>
        <v/>
      </c>
    </row>
    <row r="286" spans="1:16" ht="13.2" hidden="1" customHeight="1" x14ac:dyDescent="0.25">
      <c r="A286" s="285" t="s">
        <v>2327</v>
      </c>
      <c r="B286" s="285" t="s">
        <v>76</v>
      </c>
      <c r="C286" s="287">
        <v>0</v>
      </c>
      <c r="D286" s="287">
        <v>0</v>
      </c>
      <c r="E286" s="287">
        <v>0</v>
      </c>
      <c r="F286" s="287">
        <v>0</v>
      </c>
      <c r="G286" s="286">
        <v>0</v>
      </c>
      <c r="H286" s="290"/>
      <c r="I286" s="290"/>
      <c r="J286" s="290"/>
      <c r="K286" s="290"/>
      <c r="L286" s="290"/>
      <c r="M286" s="290"/>
      <c r="N286" s="290"/>
      <c r="O286" s="290"/>
      <c r="P286" s="83" t="str">
        <f t="shared" si="6"/>
        <v/>
      </c>
    </row>
    <row r="287" spans="1:16" ht="13.2" hidden="1" customHeight="1" x14ac:dyDescent="0.25">
      <c r="A287" s="285" t="s">
        <v>2328</v>
      </c>
      <c r="B287" s="285" t="s">
        <v>77</v>
      </c>
      <c r="C287" s="287">
        <v>558489</v>
      </c>
      <c r="D287" s="287">
        <v>572319</v>
      </c>
      <c r="E287" s="287">
        <v>419478</v>
      </c>
      <c r="F287" s="287">
        <v>476104</v>
      </c>
      <c r="G287" s="286">
        <v>2026390</v>
      </c>
      <c r="H287" s="290"/>
      <c r="I287" s="290"/>
      <c r="J287" s="290"/>
      <c r="K287" s="290"/>
      <c r="L287" s="290"/>
      <c r="M287" s="290"/>
      <c r="N287" s="290"/>
      <c r="O287" s="290"/>
      <c r="P287" s="83" t="str">
        <f t="shared" si="6"/>
        <v/>
      </c>
    </row>
    <row r="288" spans="1:16" ht="13.2" hidden="1" customHeight="1" x14ac:dyDescent="0.25">
      <c r="A288" s="285" t="s">
        <v>2329</v>
      </c>
      <c r="B288" s="285" t="s">
        <v>78</v>
      </c>
      <c r="C288" s="287">
        <v>172813</v>
      </c>
      <c r="D288" s="287">
        <v>196536</v>
      </c>
      <c r="E288" s="287">
        <v>153393</v>
      </c>
      <c r="F288" s="287">
        <v>205801</v>
      </c>
      <c r="G288" s="286">
        <v>728543</v>
      </c>
      <c r="H288" s="290"/>
      <c r="I288" s="290"/>
      <c r="J288" s="290"/>
      <c r="K288" s="290"/>
      <c r="L288" s="290"/>
      <c r="M288" s="290"/>
      <c r="N288" s="290"/>
      <c r="O288" s="290"/>
      <c r="P288" s="83" t="str">
        <f t="shared" si="6"/>
        <v/>
      </c>
    </row>
    <row r="289" spans="1:16" ht="13.2" hidden="1" customHeight="1" x14ac:dyDescent="0.25">
      <c r="A289" s="285" t="s">
        <v>2330</v>
      </c>
      <c r="B289" s="285" t="s">
        <v>79</v>
      </c>
      <c r="C289" s="287">
        <v>10066</v>
      </c>
      <c r="D289" s="287">
        <v>30793</v>
      </c>
      <c r="E289" s="287">
        <v>57032</v>
      </c>
      <c r="F289" s="287">
        <v>64922</v>
      </c>
      <c r="G289" s="286">
        <v>162813</v>
      </c>
      <c r="H289" s="290"/>
      <c r="I289" s="290"/>
      <c r="J289" s="290"/>
      <c r="K289" s="290"/>
      <c r="L289" s="290"/>
      <c r="M289" s="290"/>
      <c r="N289" s="290"/>
      <c r="O289" s="290"/>
      <c r="P289" s="83" t="str">
        <f t="shared" si="6"/>
        <v/>
      </c>
    </row>
    <row r="290" spans="1:16" ht="13.2" hidden="1" customHeight="1" x14ac:dyDescent="0.25">
      <c r="A290" s="285" t="s">
        <v>2331</v>
      </c>
      <c r="B290" s="285" t="s">
        <v>3671</v>
      </c>
      <c r="C290" s="287">
        <v>37053</v>
      </c>
      <c r="D290" s="287">
        <v>45821</v>
      </c>
      <c r="E290" s="287">
        <v>30492</v>
      </c>
      <c r="F290" s="287">
        <v>54826</v>
      </c>
      <c r="G290" s="286">
        <v>168192</v>
      </c>
      <c r="H290" s="290"/>
      <c r="I290" s="290"/>
      <c r="J290" s="290"/>
      <c r="K290" s="290"/>
      <c r="L290" s="290"/>
      <c r="M290" s="290"/>
      <c r="N290" s="290"/>
      <c r="O290" s="290"/>
      <c r="P290" s="83" t="str">
        <f t="shared" si="6"/>
        <v/>
      </c>
    </row>
    <row r="291" spans="1:16" ht="13.2" hidden="1" customHeight="1" x14ac:dyDescent="0.25">
      <c r="A291" s="285" t="s">
        <v>2332</v>
      </c>
      <c r="B291" s="285" t="s">
        <v>84</v>
      </c>
      <c r="C291" s="287">
        <v>137370</v>
      </c>
      <c r="D291" s="287">
        <v>228683</v>
      </c>
      <c r="E291" s="287">
        <v>172061</v>
      </c>
      <c r="F291" s="287">
        <v>274078</v>
      </c>
      <c r="G291" s="286">
        <v>812192</v>
      </c>
      <c r="H291" s="290"/>
      <c r="I291" s="290"/>
      <c r="J291" s="290"/>
      <c r="K291" s="290"/>
      <c r="L291" s="290"/>
      <c r="M291" s="290"/>
      <c r="N291" s="290"/>
      <c r="O291" s="290"/>
      <c r="P291" s="83" t="str">
        <f t="shared" si="6"/>
        <v/>
      </c>
    </row>
    <row r="292" spans="1:16" ht="13.2" hidden="1" customHeight="1" x14ac:dyDescent="0.25">
      <c r="A292" s="285" t="s">
        <v>2333</v>
      </c>
      <c r="B292" s="285" t="s">
        <v>85</v>
      </c>
      <c r="C292" s="286">
        <v>1357765</v>
      </c>
      <c r="D292" s="286">
        <v>1452543</v>
      </c>
      <c r="E292" s="286">
        <v>1045554</v>
      </c>
      <c r="F292" s="286">
        <v>1370096</v>
      </c>
      <c r="G292" s="286">
        <v>5225958</v>
      </c>
      <c r="H292" s="290"/>
      <c r="I292" s="290"/>
      <c r="J292" s="290"/>
      <c r="K292" s="290"/>
      <c r="L292" s="290"/>
      <c r="M292" s="290"/>
      <c r="N292" s="290"/>
      <c r="O292" s="290"/>
      <c r="P292" s="83" t="str">
        <f t="shared" si="6"/>
        <v/>
      </c>
    </row>
    <row r="293" spans="1:16" ht="13.2" hidden="1" customHeight="1" x14ac:dyDescent="0.25">
      <c r="A293" s="285" t="s">
        <v>2334</v>
      </c>
      <c r="B293" s="285" t="s">
        <v>86</v>
      </c>
      <c r="C293" s="287">
        <v>1081</v>
      </c>
      <c r="D293" s="287">
        <v>3152</v>
      </c>
      <c r="E293" s="287">
        <v>2582</v>
      </c>
      <c r="F293" s="287">
        <v>7199</v>
      </c>
      <c r="G293" s="286">
        <v>14014</v>
      </c>
      <c r="H293" s="290"/>
      <c r="I293" s="290"/>
      <c r="J293" s="290"/>
      <c r="K293" s="290"/>
      <c r="L293" s="290"/>
      <c r="M293" s="290"/>
      <c r="N293" s="290"/>
      <c r="O293" s="290"/>
      <c r="P293" s="83" t="str">
        <f t="shared" si="6"/>
        <v/>
      </c>
    </row>
    <row r="294" spans="1:16" ht="13.2" hidden="1" customHeight="1" x14ac:dyDescent="0.25">
      <c r="A294" s="285" t="s">
        <v>2335</v>
      </c>
      <c r="B294" s="285" t="s">
        <v>87</v>
      </c>
      <c r="C294" s="287">
        <v>14613</v>
      </c>
      <c r="D294" s="287">
        <v>83595</v>
      </c>
      <c r="E294" s="287">
        <v>88450</v>
      </c>
      <c r="F294" s="287">
        <v>166655</v>
      </c>
      <c r="G294" s="286">
        <v>353313</v>
      </c>
      <c r="H294" s="290"/>
      <c r="I294" s="290"/>
      <c r="J294" s="290"/>
      <c r="K294" s="290"/>
      <c r="L294" s="290"/>
      <c r="M294" s="290"/>
      <c r="N294" s="290"/>
      <c r="O294" s="290"/>
      <c r="P294" s="83" t="str">
        <f t="shared" si="6"/>
        <v/>
      </c>
    </row>
    <row r="295" spans="1:16" ht="13.2" hidden="1" customHeight="1" x14ac:dyDescent="0.25">
      <c r="A295" s="285" t="s">
        <v>2336</v>
      </c>
      <c r="B295" s="285" t="s">
        <v>88</v>
      </c>
      <c r="C295" s="287">
        <v>33564</v>
      </c>
      <c r="D295" s="287">
        <v>4894</v>
      </c>
      <c r="E295" s="287">
        <v>21593</v>
      </c>
      <c r="F295" s="287">
        <v>245041</v>
      </c>
      <c r="G295" s="286">
        <v>305092</v>
      </c>
      <c r="H295" s="290"/>
      <c r="I295" s="290"/>
      <c r="J295" s="290"/>
      <c r="K295" s="290"/>
      <c r="L295" s="290"/>
      <c r="M295" s="290"/>
      <c r="N295" s="290"/>
      <c r="O295" s="290"/>
      <c r="P295" s="83" t="str">
        <f t="shared" si="6"/>
        <v/>
      </c>
    </row>
    <row r="296" spans="1:16" ht="13.2" hidden="1" customHeight="1" x14ac:dyDescent="0.25">
      <c r="A296" s="285" t="s">
        <v>2337</v>
      </c>
      <c r="B296" s="285" t="s">
        <v>144</v>
      </c>
      <c r="C296" s="286">
        <v>1407023</v>
      </c>
      <c r="D296" s="286">
        <v>1544184</v>
      </c>
      <c r="E296" s="286">
        <v>1158179</v>
      </c>
      <c r="F296" s="286">
        <v>1788991</v>
      </c>
      <c r="G296" s="286">
        <v>5898377</v>
      </c>
      <c r="H296" s="290"/>
      <c r="I296" s="290"/>
      <c r="J296" s="290"/>
      <c r="K296" s="290"/>
      <c r="L296" s="290"/>
      <c r="M296" s="290"/>
      <c r="N296" s="290"/>
      <c r="O296" s="290"/>
      <c r="P296" s="83" t="str">
        <f t="shared" si="6"/>
        <v/>
      </c>
    </row>
    <row r="297" spans="1:16" ht="13.2" hidden="1" customHeight="1" x14ac:dyDescent="0.25">
      <c r="A297" s="285" t="s">
        <v>3677</v>
      </c>
      <c r="B297" s="285" t="s">
        <v>283</v>
      </c>
      <c r="C297" s="287">
        <v>2146</v>
      </c>
      <c r="D297" s="287">
        <v>1146</v>
      </c>
      <c r="E297" s="287">
        <v>7522</v>
      </c>
      <c r="F297" s="287">
        <v>17216</v>
      </c>
      <c r="G297" s="286">
        <v>28030</v>
      </c>
      <c r="H297" s="290"/>
      <c r="I297" s="290"/>
      <c r="J297" s="290"/>
      <c r="K297" s="290"/>
      <c r="L297" s="290"/>
      <c r="M297" s="290"/>
      <c r="N297" s="290"/>
      <c r="O297" s="290"/>
      <c r="P297" s="83" t="str">
        <f t="shared" si="6"/>
        <v/>
      </c>
    </row>
    <row r="298" spans="1:16" ht="13.2" hidden="1" customHeight="1" x14ac:dyDescent="0.25">
      <c r="A298" s="285" t="s">
        <v>3713</v>
      </c>
      <c r="B298" s="285" t="s">
        <v>284</v>
      </c>
      <c r="C298" s="287">
        <v>439828</v>
      </c>
      <c r="D298" s="287">
        <v>377245</v>
      </c>
      <c r="E298" s="287">
        <v>205576</v>
      </c>
      <c r="F298" s="287">
        <v>277149</v>
      </c>
      <c r="G298" s="286">
        <v>1299798</v>
      </c>
      <c r="H298" s="290"/>
      <c r="I298" s="290"/>
      <c r="J298" s="290"/>
      <c r="K298" s="290"/>
      <c r="L298" s="290"/>
      <c r="M298" s="290"/>
      <c r="N298" s="290"/>
      <c r="O298" s="290"/>
      <c r="P298" s="83" t="str">
        <f t="shared" si="6"/>
        <v/>
      </c>
    </row>
    <row r="299" spans="1:16" ht="13.2" hidden="1" customHeight="1" x14ac:dyDescent="0.25">
      <c r="A299" s="285" t="s">
        <v>2338</v>
      </c>
      <c r="B299" s="285" t="s">
        <v>76</v>
      </c>
      <c r="C299" s="287">
        <v>880</v>
      </c>
      <c r="D299" s="287">
        <v>548</v>
      </c>
      <c r="E299" s="287">
        <v>19</v>
      </c>
      <c r="F299" s="287">
        <v>228</v>
      </c>
      <c r="G299" s="286">
        <v>1675</v>
      </c>
      <c r="H299" s="290"/>
      <c r="I299" s="290"/>
      <c r="J299" s="290"/>
      <c r="K299" s="290"/>
      <c r="L299" s="290"/>
      <c r="M299" s="290"/>
      <c r="N299" s="290"/>
      <c r="O299" s="290"/>
      <c r="P299" s="83" t="str">
        <f t="shared" si="6"/>
        <v/>
      </c>
    </row>
    <row r="300" spans="1:16" ht="13.2" hidden="1" customHeight="1" x14ac:dyDescent="0.25">
      <c r="A300" s="285" t="s">
        <v>2344</v>
      </c>
      <c r="B300" s="285" t="s">
        <v>85</v>
      </c>
      <c r="C300" s="286">
        <v>1238229</v>
      </c>
      <c r="D300" s="286">
        <v>931738</v>
      </c>
      <c r="E300" s="286">
        <v>603572</v>
      </c>
      <c r="F300" s="286">
        <v>2002733</v>
      </c>
      <c r="G300" s="286">
        <v>4776272</v>
      </c>
      <c r="H300" s="290"/>
      <c r="I300" s="290"/>
      <c r="J300" s="290"/>
      <c r="K300" s="290"/>
      <c r="L300" s="290"/>
      <c r="M300" s="290"/>
      <c r="N300" s="290"/>
      <c r="O300" s="290"/>
      <c r="P300" s="83" t="str">
        <f t="shared" si="6"/>
        <v/>
      </c>
    </row>
    <row r="301" spans="1:16" ht="13.2" hidden="1" customHeight="1" x14ac:dyDescent="0.25">
      <c r="A301" s="285" t="s">
        <v>2346</v>
      </c>
      <c r="B301" s="285" t="s">
        <v>87</v>
      </c>
      <c r="C301" s="287">
        <v>24451</v>
      </c>
      <c r="D301" s="287">
        <v>49698</v>
      </c>
      <c r="E301" s="287">
        <v>119140</v>
      </c>
      <c r="F301" s="287">
        <v>257066</v>
      </c>
      <c r="G301" s="286">
        <v>450355</v>
      </c>
      <c r="H301" s="290"/>
      <c r="I301" s="290"/>
      <c r="J301" s="290"/>
      <c r="K301" s="290"/>
      <c r="L301" s="290"/>
      <c r="M301" s="290"/>
      <c r="N301" s="290"/>
      <c r="O301" s="290"/>
      <c r="P301" s="83" t="str">
        <f t="shared" si="6"/>
        <v/>
      </c>
    </row>
    <row r="302" spans="1:16" ht="13.2" hidden="1" customHeight="1" x14ac:dyDescent="0.25">
      <c r="A302" s="285" t="s">
        <v>2347</v>
      </c>
      <c r="B302" s="285" t="s">
        <v>88</v>
      </c>
      <c r="C302" s="287">
        <v>1215299</v>
      </c>
      <c r="D302" s="287">
        <v>27900</v>
      </c>
      <c r="E302" s="287">
        <v>197190</v>
      </c>
      <c r="F302" s="287">
        <v>544034</v>
      </c>
      <c r="G302" s="286">
        <v>1984423</v>
      </c>
      <c r="H302" s="290"/>
      <c r="I302" s="290"/>
      <c r="J302" s="290"/>
      <c r="K302" s="290"/>
      <c r="L302" s="290"/>
      <c r="M302" s="290"/>
      <c r="N302" s="290"/>
      <c r="O302" s="290"/>
      <c r="P302" s="83" t="str">
        <f t="shared" si="6"/>
        <v/>
      </c>
    </row>
    <row r="303" spans="1:16" ht="13.2" hidden="1" customHeight="1" x14ac:dyDescent="0.25">
      <c r="A303" s="285" t="s">
        <v>2339</v>
      </c>
      <c r="B303" s="285" t="s">
        <v>89</v>
      </c>
      <c r="C303" s="287">
        <v>55543</v>
      </c>
      <c r="D303" s="287">
        <v>68942</v>
      </c>
      <c r="E303" s="287">
        <v>59953</v>
      </c>
      <c r="F303" s="287">
        <v>118558</v>
      </c>
      <c r="G303" s="286">
        <v>302996</v>
      </c>
      <c r="H303" s="290"/>
      <c r="I303" s="290"/>
      <c r="J303" s="290"/>
      <c r="K303" s="290"/>
      <c r="L303" s="290"/>
      <c r="M303" s="290"/>
      <c r="N303" s="290"/>
      <c r="O303" s="290"/>
      <c r="P303" s="83" t="str">
        <f t="shared" si="6"/>
        <v/>
      </c>
    </row>
    <row r="304" spans="1:16" ht="13.2" hidden="1" customHeight="1" x14ac:dyDescent="0.25">
      <c r="A304" s="285" t="s">
        <v>2340</v>
      </c>
      <c r="B304" s="285" t="s">
        <v>90</v>
      </c>
      <c r="C304" s="287">
        <v>13932</v>
      </c>
      <c r="D304" s="287">
        <v>11165</v>
      </c>
      <c r="E304" s="287">
        <v>47928</v>
      </c>
      <c r="F304" s="287">
        <v>43799</v>
      </c>
      <c r="G304" s="286">
        <v>116824</v>
      </c>
      <c r="H304" s="290"/>
      <c r="I304" s="290"/>
      <c r="J304" s="290"/>
      <c r="K304" s="290"/>
      <c r="L304" s="290"/>
      <c r="M304" s="290"/>
      <c r="N304" s="290"/>
      <c r="O304" s="290"/>
      <c r="P304" s="83" t="str">
        <f t="shared" si="6"/>
        <v/>
      </c>
    </row>
    <row r="305" spans="1:16" ht="13.2" hidden="1" customHeight="1" x14ac:dyDescent="0.25">
      <c r="A305" s="285" t="s">
        <v>2341</v>
      </c>
      <c r="B305" s="285" t="s">
        <v>91</v>
      </c>
      <c r="C305" s="287">
        <v>362975</v>
      </c>
      <c r="D305" s="287">
        <v>450717</v>
      </c>
      <c r="E305" s="287">
        <v>183150</v>
      </c>
      <c r="F305" s="287">
        <v>1118431</v>
      </c>
      <c r="G305" s="286">
        <v>2115273</v>
      </c>
      <c r="H305" s="290"/>
      <c r="I305" s="290"/>
      <c r="J305" s="290"/>
      <c r="K305" s="290"/>
      <c r="L305" s="290"/>
      <c r="M305" s="290"/>
      <c r="N305" s="290"/>
      <c r="O305" s="290"/>
      <c r="P305" s="83" t="str">
        <f t="shared" si="6"/>
        <v/>
      </c>
    </row>
    <row r="306" spans="1:16" ht="13.2" hidden="1" customHeight="1" x14ac:dyDescent="0.25">
      <c r="A306" s="285" t="s">
        <v>2342</v>
      </c>
      <c r="B306" s="285" t="s">
        <v>3670</v>
      </c>
      <c r="C306" s="287">
        <v>12068</v>
      </c>
      <c r="D306" s="287">
        <v>9148</v>
      </c>
      <c r="E306" s="287">
        <v>12780</v>
      </c>
      <c r="F306" s="287">
        <v>16527</v>
      </c>
      <c r="G306" s="286">
        <v>50523</v>
      </c>
      <c r="H306" s="290"/>
      <c r="I306" s="290"/>
      <c r="J306" s="290"/>
      <c r="K306" s="290"/>
      <c r="L306" s="290"/>
      <c r="M306" s="290"/>
      <c r="N306" s="290"/>
      <c r="O306" s="290"/>
      <c r="P306" s="83" t="str">
        <f t="shared" si="6"/>
        <v/>
      </c>
    </row>
    <row r="307" spans="1:16" ht="13.2" hidden="1" customHeight="1" x14ac:dyDescent="0.25">
      <c r="A307" s="285" t="s">
        <v>2343</v>
      </c>
      <c r="B307" s="285" t="s">
        <v>95</v>
      </c>
      <c r="C307" s="287">
        <v>885</v>
      </c>
      <c r="D307" s="287">
        <v>3477</v>
      </c>
      <c r="E307" s="287">
        <v>3739</v>
      </c>
      <c r="F307" s="287">
        <v>10709</v>
      </c>
      <c r="G307" s="286">
        <v>18810</v>
      </c>
      <c r="H307" s="290"/>
      <c r="I307" s="290"/>
      <c r="J307" s="290"/>
      <c r="K307" s="290"/>
      <c r="L307" s="290"/>
      <c r="M307" s="290"/>
      <c r="N307" s="290"/>
      <c r="O307" s="290"/>
      <c r="P307" s="83" t="str">
        <f t="shared" si="6"/>
        <v/>
      </c>
    </row>
    <row r="308" spans="1:16" ht="13.2" hidden="1" customHeight="1" x14ac:dyDescent="0.25">
      <c r="A308" s="285" t="s">
        <v>2345</v>
      </c>
      <c r="B308" s="285" t="s">
        <v>96</v>
      </c>
      <c r="C308" s="288">
        <v>573</v>
      </c>
      <c r="D308" s="288">
        <v>902</v>
      </c>
      <c r="E308" s="288">
        <v>637</v>
      </c>
      <c r="F308" s="288">
        <v>2364</v>
      </c>
      <c r="G308" s="289">
        <v>4476</v>
      </c>
      <c r="H308" s="290"/>
      <c r="I308" s="290"/>
      <c r="J308" s="290"/>
      <c r="K308" s="290"/>
      <c r="L308" s="290"/>
      <c r="M308" s="290"/>
      <c r="N308" s="290"/>
      <c r="O308" s="290"/>
      <c r="P308" s="83" t="str">
        <f t="shared" si="6"/>
        <v/>
      </c>
    </row>
    <row r="309" spans="1:16" ht="13.2" hidden="1" customHeight="1" x14ac:dyDescent="0.25">
      <c r="A309" s="285" t="s">
        <v>2348</v>
      </c>
      <c r="B309" s="285" t="s">
        <v>155</v>
      </c>
      <c r="C309" s="286">
        <v>2478552</v>
      </c>
      <c r="D309" s="286">
        <v>1010238</v>
      </c>
      <c r="E309" s="286">
        <v>920539</v>
      </c>
      <c r="F309" s="286">
        <v>2806197</v>
      </c>
      <c r="G309" s="286">
        <v>7215526</v>
      </c>
      <c r="H309" s="290"/>
      <c r="I309" s="290"/>
      <c r="J309" s="290"/>
      <c r="K309" s="290"/>
      <c r="L309" s="290"/>
      <c r="M309" s="290"/>
      <c r="N309" s="290"/>
      <c r="O309" s="290"/>
      <c r="P309" s="83" t="str">
        <f t="shared" si="6"/>
        <v/>
      </c>
    </row>
    <row r="310" spans="1:16" ht="13.2" hidden="1" customHeight="1" x14ac:dyDescent="0.25">
      <c r="A310" s="285" t="s">
        <v>3749</v>
      </c>
      <c r="B310" s="285" t="s">
        <v>285</v>
      </c>
      <c r="C310" s="287">
        <v>779347</v>
      </c>
      <c r="D310" s="287">
        <v>368460</v>
      </c>
      <c r="E310" s="287">
        <v>277240</v>
      </c>
      <c r="F310" s="287">
        <v>606310</v>
      </c>
      <c r="G310" s="286">
        <v>2031357</v>
      </c>
      <c r="H310" s="290"/>
      <c r="I310" s="290"/>
      <c r="J310" s="290"/>
      <c r="K310" s="290"/>
      <c r="L310" s="290"/>
      <c r="M310" s="290"/>
      <c r="N310" s="290"/>
      <c r="O310" s="290"/>
      <c r="P310" s="83" t="str">
        <f t="shared" si="6"/>
        <v/>
      </c>
    </row>
    <row r="311" spans="1:16" ht="13.2" hidden="1" customHeight="1" x14ac:dyDescent="0.25">
      <c r="A311" s="285" t="s">
        <v>3787</v>
      </c>
      <c r="B311" s="285" t="s">
        <v>286</v>
      </c>
      <c r="C311" s="287">
        <v>12599</v>
      </c>
      <c r="D311" s="287">
        <v>19281</v>
      </c>
      <c r="E311" s="287">
        <v>18763</v>
      </c>
      <c r="F311" s="287">
        <v>88171</v>
      </c>
      <c r="G311" s="286">
        <v>138814</v>
      </c>
      <c r="H311" s="290"/>
      <c r="I311" s="290"/>
      <c r="J311" s="290"/>
      <c r="K311" s="290"/>
      <c r="L311" s="290"/>
      <c r="M311" s="290"/>
      <c r="N311" s="290"/>
      <c r="O311" s="290"/>
      <c r="P311" s="83" t="str">
        <f t="shared" si="6"/>
        <v/>
      </c>
    </row>
    <row r="312" spans="1:16" ht="13.2" hidden="1" customHeight="1" x14ac:dyDescent="0.25">
      <c r="A312" s="285" t="s">
        <v>618</v>
      </c>
      <c r="B312" s="285" t="s">
        <v>97</v>
      </c>
      <c r="C312" s="286">
        <v>-267378.32999999728</v>
      </c>
      <c r="D312" s="286">
        <v>526591.17999999993</v>
      </c>
      <c r="E312" s="286">
        <v>894993.32999999961</v>
      </c>
      <c r="F312" s="286">
        <v>495246.80999999959</v>
      </c>
      <c r="G312" s="286">
        <v>1118350.71</v>
      </c>
      <c r="H312" s="286">
        <v>47483.179999999702</v>
      </c>
      <c r="I312" s="286">
        <v>951828.8599999994</v>
      </c>
      <c r="J312" s="286">
        <v>1078063.3899999999</v>
      </c>
      <c r="K312" s="286">
        <v>968916.32000000007</v>
      </c>
      <c r="L312" s="286">
        <v>529451.22</v>
      </c>
      <c r="M312" s="286">
        <v>937955.71</v>
      </c>
      <c r="N312" s="286">
        <v>118739.29999999981</v>
      </c>
      <c r="O312" s="286">
        <v>7400241.679999996</v>
      </c>
      <c r="P312" s="83" t="str">
        <f t="shared" si="6"/>
        <v/>
      </c>
    </row>
    <row r="313" spans="1:16" ht="13.2" hidden="1" customHeight="1" x14ac:dyDescent="0.25">
      <c r="A313" s="285" t="s">
        <v>619</v>
      </c>
      <c r="B313" s="285" t="s">
        <v>130</v>
      </c>
      <c r="C313" s="286">
        <v>231761.1800000025</v>
      </c>
      <c r="D313" s="286">
        <v>472405.17999999993</v>
      </c>
      <c r="E313" s="286">
        <v>-364845.14000000013</v>
      </c>
      <c r="F313" s="286">
        <v>494549.27999999956</v>
      </c>
      <c r="G313" s="286">
        <v>1117027.21</v>
      </c>
      <c r="H313" s="286">
        <v>44863.789999999572</v>
      </c>
      <c r="I313" s="286">
        <v>939278.12999999942</v>
      </c>
      <c r="J313" s="286">
        <v>1077996.0999999999</v>
      </c>
      <c r="K313" s="286">
        <v>968869.94000000018</v>
      </c>
      <c r="L313" s="286">
        <v>527562.65000000014</v>
      </c>
      <c r="M313" s="286">
        <v>882922.75999999978</v>
      </c>
      <c r="N313" s="286">
        <v>117335.40999999992</v>
      </c>
      <c r="O313" s="286">
        <v>6509726.4899999984</v>
      </c>
      <c r="P313" s="83" t="str">
        <f t="shared" si="6"/>
        <v/>
      </c>
    </row>
    <row r="314" spans="1:16" ht="13.2" hidden="1" customHeight="1" x14ac:dyDescent="0.25">
      <c r="A314" s="285" t="s">
        <v>587</v>
      </c>
      <c r="B314" s="285" t="s">
        <v>76</v>
      </c>
      <c r="C314" s="287">
        <v>0</v>
      </c>
      <c r="D314" s="287">
        <v>29.24</v>
      </c>
      <c r="E314" s="287">
        <v>205.82999999999998</v>
      </c>
      <c r="F314" s="287">
        <v>13.8</v>
      </c>
      <c r="G314" s="287">
        <v>88.66</v>
      </c>
      <c r="H314" s="287">
        <v>250.36</v>
      </c>
      <c r="I314" s="287">
        <v>34.39</v>
      </c>
      <c r="J314" s="287">
        <v>21.89</v>
      </c>
      <c r="K314" s="287">
        <v>0.61</v>
      </c>
      <c r="L314" s="287">
        <v>-1.56</v>
      </c>
      <c r="M314" s="287">
        <v>2.98</v>
      </c>
      <c r="N314" s="287">
        <v>33.4</v>
      </c>
      <c r="O314" s="286">
        <v>679.6</v>
      </c>
      <c r="P314" s="83" t="str">
        <f t="shared" si="6"/>
        <v/>
      </c>
    </row>
    <row r="315" spans="1:16" ht="13.2" hidden="1" customHeight="1" x14ac:dyDescent="0.25">
      <c r="A315" s="285" t="s">
        <v>588</v>
      </c>
      <c r="B315" s="285" t="s">
        <v>77</v>
      </c>
      <c r="C315" s="287">
        <v>51701.04</v>
      </c>
      <c r="D315" s="287">
        <v>53330.98</v>
      </c>
      <c r="E315" s="287">
        <v>53457.05</v>
      </c>
      <c r="F315" s="287">
        <v>54363.88</v>
      </c>
      <c r="G315" s="287">
        <v>53059.29</v>
      </c>
      <c r="H315" s="287">
        <v>68458.789999999994</v>
      </c>
      <c r="I315" s="287">
        <v>54404.83</v>
      </c>
      <c r="J315" s="287">
        <v>52300.55</v>
      </c>
      <c r="K315" s="287">
        <v>70337.59</v>
      </c>
      <c r="L315" s="287">
        <v>52959.75</v>
      </c>
      <c r="M315" s="287">
        <v>53644.56</v>
      </c>
      <c r="N315" s="287">
        <v>102050.48</v>
      </c>
      <c r="O315" s="286">
        <v>720068.79</v>
      </c>
      <c r="P315" s="83" t="str">
        <f t="shared" si="6"/>
        <v/>
      </c>
    </row>
    <row r="316" spans="1:16" ht="13.2" hidden="1" customHeight="1" x14ac:dyDescent="0.25">
      <c r="A316" s="285" t="s">
        <v>589</v>
      </c>
      <c r="B316" s="285" t="s">
        <v>78</v>
      </c>
      <c r="C316" s="287">
        <v>33386.019999999997</v>
      </c>
      <c r="D316" s="287">
        <v>47534.95</v>
      </c>
      <c r="E316" s="287">
        <v>53661.86</v>
      </c>
      <c r="F316" s="287">
        <v>76050.61</v>
      </c>
      <c r="G316" s="287">
        <v>55916.92</v>
      </c>
      <c r="H316" s="287">
        <v>50091.86</v>
      </c>
      <c r="I316" s="287">
        <v>55622.8</v>
      </c>
      <c r="J316" s="287">
        <v>76556.61</v>
      </c>
      <c r="K316" s="287">
        <v>70367.44</v>
      </c>
      <c r="L316" s="287">
        <v>70150.39</v>
      </c>
      <c r="M316" s="287">
        <v>56896.619999999995</v>
      </c>
      <c r="N316" s="287">
        <v>110175.55</v>
      </c>
      <c r="O316" s="286">
        <v>756411.62999999989</v>
      </c>
      <c r="P316" s="83" t="str">
        <f t="shared" si="6"/>
        <v/>
      </c>
    </row>
    <row r="317" spans="1:16" ht="13.2" hidden="1" customHeight="1" x14ac:dyDescent="0.25">
      <c r="A317" s="285" t="s">
        <v>590</v>
      </c>
      <c r="B317" s="285" t="s">
        <v>79</v>
      </c>
      <c r="C317" s="287">
        <v>-62589.36</v>
      </c>
      <c r="D317" s="287">
        <v>1019.72</v>
      </c>
      <c r="E317" s="287">
        <v>50881.52</v>
      </c>
      <c r="F317" s="287">
        <v>7886.51</v>
      </c>
      <c r="G317" s="287">
        <v>1309.1400000000001</v>
      </c>
      <c r="H317" s="287">
        <v>2431.3000000000002</v>
      </c>
      <c r="I317" s="287">
        <v>6430.35</v>
      </c>
      <c r="J317" s="287">
        <v>49465.75</v>
      </c>
      <c r="K317" s="287">
        <v>2127.27</v>
      </c>
      <c r="L317" s="287">
        <v>1434.37</v>
      </c>
      <c r="M317" s="287">
        <v>1842.95</v>
      </c>
      <c r="N317" s="287">
        <v>53973.3</v>
      </c>
      <c r="O317" s="286">
        <v>116212.82</v>
      </c>
      <c r="P317" s="83" t="str">
        <f t="shared" si="6"/>
        <v/>
      </c>
    </row>
    <row r="318" spans="1:16" ht="13.2" hidden="1" customHeight="1" x14ac:dyDescent="0.25">
      <c r="A318" s="285" t="s">
        <v>591</v>
      </c>
      <c r="B318" s="285" t="s">
        <v>3671</v>
      </c>
      <c r="C318" s="287">
        <v>341056.16000000003</v>
      </c>
      <c r="D318" s="287">
        <v>578000.89</v>
      </c>
      <c r="E318" s="287">
        <v>247530.08000000002</v>
      </c>
      <c r="F318" s="287">
        <v>148680.22</v>
      </c>
      <c r="G318" s="287">
        <v>132183.42000000001</v>
      </c>
      <c r="H318" s="287">
        <v>163884.93000000002</v>
      </c>
      <c r="I318" s="287">
        <v>297689.09000000003</v>
      </c>
      <c r="J318" s="287">
        <v>274665.13</v>
      </c>
      <c r="K318" s="287">
        <v>132963.88000000003</v>
      </c>
      <c r="L318" s="287">
        <v>158705.26999999999</v>
      </c>
      <c r="M318" s="287">
        <v>248775.18000000002</v>
      </c>
      <c r="N318" s="287">
        <v>290816.64000000001</v>
      </c>
      <c r="O318" s="286">
        <v>3014950.89</v>
      </c>
      <c r="P318" s="83" t="str">
        <f t="shared" si="6"/>
        <v/>
      </c>
    </row>
    <row r="319" spans="1:16" ht="13.2" hidden="1" customHeight="1" x14ac:dyDescent="0.25">
      <c r="A319" s="285" t="s">
        <v>592</v>
      </c>
      <c r="B319" s="285" t="s">
        <v>120</v>
      </c>
      <c r="C319" s="287">
        <v>308162.09000000003</v>
      </c>
      <c r="D319" s="287">
        <v>364623.98</v>
      </c>
      <c r="E319" s="287">
        <v>177136.01</v>
      </c>
      <c r="F319" s="287">
        <v>227332.29</v>
      </c>
      <c r="G319" s="287">
        <v>133435.85</v>
      </c>
      <c r="H319" s="287">
        <v>274852.31</v>
      </c>
      <c r="I319" s="287">
        <v>216982.24</v>
      </c>
      <c r="J319" s="287">
        <v>120812.02</v>
      </c>
      <c r="K319" s="287">
        <v>198450.41999999998</v>
      </c>
      <c r="L319" s="287">
        <v>221438.38</v>
      </c>
      <c r="M319" s="287">
        <v>128460.54999999999</v>
      </c>
      <c r="N319" s="287">
        <v>271811.85000000003</v>
      </c>
      <c r="O319" s="286">
        <v>2643497.9900000002</v>
      </c>
      <c r="P319" s="83" t="str">
        <f t="shared" si="6"/>
        <v/>
      </c>
    </row>
    <row r="320" spans="1:16" ht="13.2" hidden="1" customHeight="1" x14ac:dyDescent="0.25">
      <c r="A320" s="285" t="s">
        <v>593</v>
      </c>
      <c r="B320" s="285" t="s">
        <v>121</v>
      </c>
      <c r="C320" s="287">
        <v>216320</v>
      </c>
      <c r="D320" s="287">
        <v>15316.99</v>
      </c>
      <c r="E320" s="287">
        <v>6303.56</v>
      </c>
      <c r="F320" s="287">
        <v>0</v>
      </c>
      <c r="G320" s="287">
        <v>186.04</v>
      </c>
      <c r="H320" s="287">
        <v>0</v>
      </c>
      <c r="I320" s="287">
        <v>0</v>
      </c>
      <c r="J320" s="287">
        <v>316.43</v>
      </c>
      <c r="K320" s="287">
        <v>4.58</v>
      </c>
      <c r="L320" s="287">
        <v>1738.43</v>
      </c>
      <c r="M320" s="287">
        <v>0</v>
      </c>
      <c r="N320" s="287">
        <v>7.06</v>
      </c>
      <c r="O320" s="286">
        <v>240193.09</v>
      </c>
      <c r="P320" s="83" t="str">
        <f t="shared" si="6"/>
        <v/>
      </c>
    </row>
    <row r="321" spans="1:16" ht="13.2" hidden="1" customHeight="1" x14ac:dyDescent="0.25">
      <c r="A321" s="285" t="s">
        <v>594</v>
      </c>
      <c r="B321" s="285" t="s">
        <v>81</v>
      </c>
      <c r="C321" s="287">
        <v>842597.81</v>
      </c>
      <c r="D321" s="287">
        <v>157497.92000000001</v>
      </c>
      <c r="E321" s="287">
        <v>155632.42000000001</v>
      </c>
      <c r="F321" s="287">
        <v>733069.99</v>
      </c>
      <c r="G321" s="287">
        <v>245421.38</v>
      </c>
      <c r="H321" s="287">
        <v>903161.97000000009</v>
      </c>
      <c r="I321" s="287">
        <v>118653.78</v>
      </c>
      <c r="J321" s="287">
        <v>128739.32</v>
      </c>
      <c r="K321" s="287">
        <v>166007.16999999998</v>
      </c>
      <c r="L321" s="287">
        <v>661176.44000000006</v>
      </c>
      <c r="M321" s="287">
        <v>145995.25</v>
      </c>
      <c r="N321" s="287">
        <v>364329.00999999995</v>
      </c>
      <c r="O321" s="286">
        <v>4622282.46</v>
      </c>
      <c r="P321" s="83" t="str">
        <f t="shared" si="6"/>
        <v/>
      </c>
    </row>
    <row r="322" spans="1:16" ht="13.2" hidden="1" customHeight="1" x14ac:dyDescent="0.25">
      <c r="A322" s="285" t="s">
        <v>595</v>
      </c>
      <c r="B322" s="285" t="s">
        <v>82</v>
      </c>
      <c r="C322" s="287">
        <v>783703</v>
      </c>
      <c r="D322" s="287">
        <v>464582.09</v>
      </c>
      <c r="E322" s="287">
        <v>430720.02</v>
      </c>
      <c r="F322" s="287">
        <v>449302.63</v>
      </c>
      <c r="G322" s="287">
        <v>337408.98</v>
      </c>
      <c r="H322" s="287">
        <v>779377.37</v>
      </c>
      <c r="I322" s="287">
        <v>431077.47</v>
      </c>
      <c r="J322" s="287">
        <v>346834.34</v>
      </c>
      <c r="K322" s="287">
        <v>398510.61</v>
      </c>
      <c r="L322" s="287">
        <v>451777.4</v>
      </c>
      <c r="M322" s="287">
        <v>464641.91</v>
      </c>
      <c r="N322" s="287">
        <v>870444.04</v>
      </c>
      <c r="O322" s="286">
        <v>6208379.8599999994</v>
      </c>
      <c r="P322" s="83" t="str">
        <f t="shared" si="6"/>
        <v/>
      </c>
    </row>
    <row r="323" spans="1:16" ht="13.2" hidden="1" customHeight="1" x14ac:dyDescent="0.25">
      <c r="A323" s="285" t="s">
        <v>596</v>
      </c>
      <c r="B323" s="285" t="s">
        <v>83</v>
      </c>
      <c r="C323" s="287">
        <v>42225.43</v>
      </c>
      <c r="D323" s="287">
        <v>1725.88</v>
      </c>
      <c r="E323" s="287">
        <v>25279.54</v>
      </c>
      <c r="F323" s="287">
        <v>146.69999999999999</v>
      </c>
      <c r="G323" s="287">
        <v>25160.15</v>
      </c>
      <c r="H323" s="287">
        <v>13350.33</v>
      </c>
      <c r="I323" s="287">
        <v>6046.05</v>
      </c>
      <c r="J323" s="287">
        <v>1141.9100000000001</v>
      </c>
      <c r="K323" s="287">
        <v>5519.14</v>
      </c>
      <c r="L323" s="287">
        <v>109.84</v>
      </c>
      <c r="M323" s="287">
        <v>1590.1999999999998</v>
      </c>
      <c r="N323" s="287">
        <v>-84008.819999999992</v>
      </c>
      <c r="O323" s="286">
        <v>38286.350000000006</v>
      </c>
      <c r="P323" s="83" t="str">
        <f t="shared" si="6"/>
        <v/>
      </c>
    </row>
    <row r="324" spans="1:16" ht="13.2" hidden="1" customHeight="1" x14ac:dyDescent="0.25">
      <c r="A324" s="285" t="s">
        <v>597</v>
      </c>
      <c r="B324" s="285" t="s">
        <v>84</v>
      </c>
      <c r="C324" s="287">
        <v>2438.37</v>
      </c>
      <c r="D324" s="287">
        <v>4066.33</v>
      </c>
      <c r="E324" s="287">
        <v>3066.69</v>
      </c>
      <c r="F324" s="287">
        <v>4919.2199999999993</v>
      </c>
      <c r="G324" s="287">
        <v>3257.34</v>
      </c>
      <c r="H324" s="287">
        <v>2884.5</v>
      </c>
      <c r="I324" s="287">
        <v>3685.37</v>
      </c>
      <c r="J324" s="287">
        <v>3381.37</v>
      </c>
      <c r="K324" s="287">
        <v>4417.96</v>
      </c>
      <c r="L324" s="287">
        <v>1976.85</v>
      </c>
      <c r="M324" s="287">
        <v>3433.0600000000004</v>
      </c>
      <c r="N324" s="287">
        <v>9014.4500000000007</v>
      </c>
      <c r="O324" s="286">
        <v>46541.51</v>
      </c>
      <c r="P324" s="83" t="str">
        <f t="shared" ref="P324:P387" si="7">IF(COUNTBLANK(Q324)=0,IF(RIGHT(A324,10)=Q324,TRUE,FALSE),"")</f>
        <v/>
      </c>
    </row>
    <row r="325" spans="1:16" ht="13.2" hidden="1" customHeight="1" x14ac:dyDescent="0.25">
      <c r="A325" s="285" t="s">
        <v>598</v>
      </c>
      <c r="B325" s="285" t="s">
        <v>85</v>
      </c>
      <c r="C325" s="286">
        <v>2559000.5600000005</v>
      </c>
      <c r="D325" s="286">
        <v>1687728.97</v>
      </c>
      <c r="E325" s="286">
        <v>1203874.58</v>
      </c>
      <c r="F325" s="286">
        <v>1701765.85</v>
      </c>
      <c r="G325" s="286">
        <v>987427.16999999993</v>
      </c>
      <c r="H325" s="286">
        <v>2258743.7200000002</v>
      </c>
      <c r="I325" s="286">
        <v>1190626.3700000001</v>
      </c>
      <c r="J325" s="286">
        <v>1054235.32</v>
      </c>
      <c r="K325" s="286">
        <v>1048706.67</v>
      </c>
      <c r="L325" s="286">
        <v>1621465.5600000003</v>
      </c>
      <c r="M325" s="286">
        <v>1105283.26</v>
      </c>
      <c r="N325" s="286">
        <v>1988646.96</v>
      </c>
      <c r="O325" s="286">
        <v>18407504.990000002</v>
      </c>
      <c r="P325" s="83" t="str">
        <f t="shared" si="7"/>
        <v/>
      </c>
    </row>
    <row r="326" spans="1:16" ht="13.2" hidden="1" customHeight="1" x14ac:dyDescent="0.25">
      <c r="A326" s="285" t="s">
        <v>599</v>
      </c>
      <c r="B326" s="285" t="s">
        <v>86</v>
      </c>
      <c r="C326" s="287">
        <v>862</v>
      </c>
      <c r="D326" s="287">
        <v>54186</v>
      </c>
      <c r="E326" s="287">
        <v>9800</v>
      </c>
      <c r="F326" s="287">
        <v>524</v>
      </c>
      <c r="G326" s="287">
        <v>1326</v>
      </c>
      <c r="H326" s="287">
        <v>2692.99</v>
      </c>
      <c r="I326" s="287">
        <v>12576.36</v>
      </c>
      <c r="J326" s="287">
        <v>106.29</v>
      </c>
      <c r="K326" s="287">
        <v>120.71</v>
      </c>
      <c r="L326" s="287">
        <v>2667</v>
      </c>
      <c r="M326" s="287">
        <v>55000</v>
      </c>
      <c r="N326" s="287">
        <v>2814.01</v>
      </c>
      <c r="O326" s="286">
        <v>142675.35999999999</v>
      </c>
      <c r="P326" s="83" t="str">
        <f t="shared" si="7"/>
        <v/>
      </c>
    </row>
    <row r="327" spans="1:16" ht="13.2" hidden="1" customHeight="1" x14ac:dyDescent="0.25">
      <c r="A327" s="285" t="s">
        <v>600</v>
      </c>
      <c r="B327" s="285" t="s">
        <v>87</v>
      </c>
      <c r="C327" s="287">
        <v>0</v>
      </c>
      <c r="D327" s="287">
        <v>0</v>
      </c>
      <c r="E327" s="287">
        <v>1250038.47</v>
      </c>
      <c r="F327" s="287">
        <v>173.53</v>
      </c>
      <c r="G327" s="287">
        <v>19.77</v>
      </c>
      <c r="H327" s="287">
        <v>54.13</v>
      </c>
      <c r="I327" s="287">
        <v>19.97</v>
      </c>
      <c r="J327" s="287">
        <v>0</v>
      </c>
      <c r="K327" s="287">
        <v>18.95</v>
      </c>
      <c r="L327" s="287">
        <v>0</v>
      </c>
      <c r="M327" s="287">
        <v>2469.11</v>
      </c>
      <c r="N327" s="287">
        <v>0</v>
      </c>
      <c r="O327" s="286">
        <v>1252793.93</v>
      </c>
      <c r="P327" s="83" t="str">
        <f t="shared" si="7"/>
        <v/>
      </c>
    </row>
    <row r="328" spans="1:16" ht="13.2" hidden="1" customHeight="1" x14ac:dyDescent="0.25">
      <c r="A328" s="285" t="s">
        <v>601</v>
      </c>
      <c r="B328" s="285" t="s">
        <v>88</v>
      </c>
      <c r="C328" s="287">
        <v>0</v>
      </c>
      <c r="D328" s="287">
        <v>0</v>
      </c>
      <c r="E328" s="287">
        <v>0</v>
      </c>
      <c r="F328" s="287">
        <v>0</v>
      </c>
      <c r="G328" s="287">
        <v>0</v>
      </c>
      <c r="H328" s="287">
        <v>0</v>
      </c>
      <c r="I328" s="287">
        <v>0</v>
      </c>
      <c r="J328" s="287">
        <v>0</v>
      </c>
      <c r="K328" s="287">
        <v>0</v>
      </c>
      <c r="L328" s="287">
        <v>0</v>
      </c>
      <c r="M328" s="287">
        <v>0</v>
      </c>
      <c r="N328" s="287">
        <v>0</v>
      </c>
      <c r="O328" s="286">
        <v>0</v>
      </c>
      <c r="P328" s="83" t="str">
        <f t="shared" si="7"/>
        <v/>
      </c>
    </row>
    <row r="329" spans="1:16" ht="13.2" hidden="1" customHeight="1" x14ac:dyDescent="0.25">
      <c r="A329" s="285" t="s">
        <v>602</v>
      </c>
      <c r="B329" s="285" t="s">
        <v>144</v>
      </c>
      <c r="C329" s="286">
        <v>2559862.5600000005</v>
      </c>
      <c r="D329" s="286">
        <v>1741914.97</v>
      </c>
      <c r="E329" s="286">
        <v>2463713.0499999998</v>
      </c>
      <c r="F329" s="286">
        <v>1702463.3800000001</v>
      </c>
      <c r="G329" s="286">
        <v>988772.94</v>
      </c>
      <c r="H329" s="286">
        <v>2261490.8400000003</v>
      </c>
      <c r="I329" s="286">
        <v>1203222.7000000002</v>
      </c>
      <c r="J329" s="286">
        <v>1054341.6100000001</v>
      </c>
      <c r="K329" s="286">
        <v>1048846.3299999998</v>
      </c>
      <c r="L329" s="286">
        <v>1624132.5600000003</v>
      </c>
      <c r="M329" s="286">
        <v>1162752.3700000001</v>
      </c>
      <c r="N329" s="286">
        <v>1991460.97</v>
      </c>
      <c r="O329" s="286">
        <v>19802974.280000001</v>
      </c>
      <c r="P329" s="83" t="str">
        <f t="shared" si="7"/>
        <v/>
      </c>
    </row>
    <row r="330" spans="1:16" ht="13.2" hidden="1" customHeight="1" x14ac:dyDescent="0.25">
      <c r="A330" s="285" t="s">
        <v>603</v>
      </c>
      <c r="B330" s="285" t="s">
        <v>76</v>
      </c>
      <c r="C330" s="287">
        <v>0</v>
      </c>
      <c r="D330" s="287">
        <v>0</v>
      </c>
      <c r="E330" s="287">
        <v>0</v>
      </c>
      <c r="F330" s="287">
        <v>0</v>
      </c>
      <c r="G330" s="287">
        <v>0</v>
      </c>
      <c r="H330" s="287">
        <v>0</v>
      </c>
      <c r="I330" s="287">
        <v>0</v>
      </c>
      <c r="J330" s="287">
        <v>0</v>
      </c>
      <c r="K330" s="287">
        <v>0</v>
      </c>
      <c r="L330" s="287">
        <v>0</v>
      </c>
      <c r="M330" s="287">
        <v>0</v>
      </c>
      <c r="N330" s="287">
        <v>0</v>
      </c>
      <c r="O330" s="286">
        <v>0</v>
      </c>
      <c r="P330" s="83" t="str">
        <f t="shared" si="7"/>
        <v/>
      </c>
    </row>
    <row r="331" spans="1:16" ht="13.2" hidden="1" customHeight="1" x14ac:dyDescent="0.25">
      <c r="A331" s="285" t="s">
        <v>613</v>
      </c>
      <c r="B331" s="285" t="s">
        <v>85</v>
      </c>
      <c r="C331" s="286">
        <v>2291622.2300000032</v>
      </c>
      <c r="D331" s="286">
        <v>2214320.15</v>
      </c>
      <c r="E331" s="286">
        <v>2098867.9099999997</v>
      </c>
      <c r="F331" s="286">
        <v>2197012.6599999997</v>
      </c>
      <c r="G331" s="286">
        <v>2105777.88</v>
      </c>
      <c r="H331" s="286">
        <v>2306226.9</v>
      </c>
      <c r="I331" s="286">
        <v>2142455.2299999995</v>
      </c>
      <c r="J331" s="286">
        <v>2132298.71</v>
      </c>
      <c r="K331" s="286">
        <v>2017622.99</v>
      </c>
      <c r="L331" s="286">
        <v>2150916.7800000003</v>
      </c>
      <c r="M331" s="286">
        <v>2043238.97</v>
      </c>
      <c r="N331" s="286">
        <v>2107386.2599999998</v>
      </c>
      <c r="O331" s="286">
        <v>25807746.669999998</v>
      </c>
      <c r="P331" s="83" t="str">
        <f t="shared" si="7"/>
        <v/>
      </c>
    </row>
    <row r="332" spans="1:16" ht="13.2" hidden="1" customHeight="1" x14ac:dyDescent="0.25">
      <c r="A332" s="285" t="s">
        <v>615</v>
      </c>
      <c r="B332" s="285" t="s">
        <v>87</v>
      </c>
      <c r="C332" s="287">
        <v>0</v>
      </c>
      <c r="D332" s="287">
        <v>0</v>
      </c>
      <c r="E332" s="287">
        <v>0</v>
      </c>
      <c r="F332" s="287">
        <v>0</v>
      </c>
      <c r="G332" s="287">
        <v>0</v>
      </c>
      <c r="H332" s="287">
        <v>0</v>
      </c>
      <c r="I332" s="287">
        <v>0</v>
      </c>
      <c r="J332" s="287">
        <v>0</v>
      </c>
      <c r="K332" s="287">
        <v>0</v>
      </c>
      <c r="L332" s="287">
        <v>0</v>
      </c>
      <c r="M332" s="287">
        <v>0</v>
      </c>
      <c r="N332" s="287">
        <v>0</v>
      </c>
      <c r="O332" s="286">
        <v>0</v>
      </c>
      <c r="P332" s="83" t="str">
        <f t="shared" si="7"/>
        <v/>
      </c>
    </row>
    <row r="333" spans="1:16" ht="13.2" hidden="1" customHeight="1" x14ac:dyDescent="0.25">
      <c r="A333" s="285" t="s">
        <v>616</v>
      </c>
      <c r="B333" s="285" t="s">
        <v>88</v>
      </c>
      <c r="C333" s="287">
        <v>0</v>
      </c>
      <c r="D333" s="287">
        <v>0</v>
      </c>
      <c r="E333" s="287">
        <v>0</v>
      </c>
      <c r="F333" s="287">
        <v>0</v>
      </c>
      <c r="G333" s="287">
        <v>0</v>
      </c>
      <c r="H333" s="287">
        <v>0</v>
      </c>
      <c r="I333" s="287">
        <v>0</v>
      </c>
      <c r="J333" s="287">
        <v>0</v>
      </c>
      <c r="K333" s="287">
        <v>0</v>
      </c>
      <c r="L333" s="287">
        <v>0</v>
      </c>
      <c r="M333" s="287">
        <v>0</v>
      </c>
      <c r="N333" s="287">
        <v>0</v>
      </c>
      <c r="O333" s="286">
        <v>0</v>
      </c>
      <c r="P333" s="83" t="str">
        <f t="shared" si="7"/>
        <v/>
      </c>
    </row>
    <row r="334" spans="1:16" ht="13.2" hidden="1" customHeight="1" x14ac:dyDescent="0.25">
      <c r="A334" s="285" t="s">
        <v>604</v>
      </c>
      <c r="B334" s="285" t="s">
        <v>89</v>
      </c>
      <c r="C334" s="287">
        <v>9470.4700000000012</v>
      </c>
      <c r="D334" s="287">
        <v>15585.65</v>
      </c>
      <c r="E334" s="287">
        <v>4314.71</v>
      </c>
      <c r="F334" s="287">
        <v>1390.54</v>
      </c>
      <c r="G334" s="287">
        <v>7148.45</v>
      </c>
      <c r="H334" s="287">
        <v>6316.9</v>
      </c>
      <c r="I334" s="287">
        <v>15353.46</v>
      </c>
      <c r="J334" s="287">
        <v>7022.18</v>
      </c>
      <c r="K334" s="287">
        <v>4785</v>
      </c>
      <c r="L334" s="287">
        <v>9683.8700000000008</v>
      </c>
      <c r="M334" s="287">
        <v>16135.83</v>
      </c>
      <c r="N334" s="287">
        <v>11900.72</v>
      </c>
      <c r="O334" s="286">
        <v>109107.77999999998</v>
      </c>
      <c r="P334" s="83" t="str">
        <f t="shared" si="7"/>
        <v/>
      </c>
    </row>
    <row r="335" spans="1:16" ht="13.2" hidden="1" customHeight="1" x14ac:dyDescent="0.25">
      <c r="A335" s="285" t="s">
        <v>605</v>
      </c>
      <c r="B335" s="285" t="s">
        <v>90</v>
      </c>
      <c r="C335" s="287">
        <v>203.83</v>
      </c>
      <c r="D335" s="287">
        <v>-12.360000000000001</v>
      </c>
      <c r="E335" s="287">
        <v>14.83</v>
      </c>
      <c r="F335" s="287">
        <v>114.65</v>
      </c>
      <c r="G335" s="287">
        <v>48.91</v>
      </c>
      <c r="H335" s="287">
        <v>5960.91</v>
      </c>
      <c r="I335" s="287">
        <v>10006.34</v>
      </c>
      <c r="J335" s="287">
        <v>33.28</v>
      </c>
      <c r="K335" s="287">
        <v>948.7</v>
      </c>
      <c r="L335" s="287">
        <v>7.5299999999999976</v>
      </c>
      <c r="M335" s="287">
        <v>0</v>
      </c>
      <c r="N335" s="287">
        <v>19013.280000000002</v>
      </c>
      <c r="O335" s="286">
        <v>36339.900000000009</v>
      </c>
      <c r="P335" s="83" t="str">
        <f t="shared" si="7"/>
        <v/>
      </c>
    </row>
    <row r="336" spans="1:16" ht="13.2" hidden="1" customHeight="1" x14ac:dyDescent="0.25">
      <c r="A336" s="285" t="s">
        <v>606</v>
      </c>
      <c r="B336" s="285" t="s">
        <v>91</v>
      </c>
      <c r="C336" s="287">
        <v>542330.77</v>
      </c>
      <c r="D336" s="287">
        <v>444825.24</v>
      </c>
      <c r="E336" s="287">
        <v>406702.8</v>
      </c>
      <c r="F336" s="287">
        <v>442457.18999999994</v>
      </c>
      <c r="G336" s="287">
        <v>398501.74</v>
      </c>
      <c r="H336" s="287">
        <v>454548.83</v>
      </c>
      <c r="I336" s="287">
        <v>464259.11000000004</v>
      </c>
      <c r="J336" s="287">
        <v>462298.99000000005</v>
      </c>
      <c r="K336" s="287">
        <v>349760.97</v>
      </c>
      <c r="L336" s="287">
        <v>455259.83999999997</v>
      </c>
      <c r="M336" s="287">
        <v>377375.07999999996</v>
      </c>
      <c r="N336" s="287">
        <v>527304.30000000005</v>
      </c>
      <c r="O336" s="286">
        <v>5325624.8600000003</v>
      </c>
      <c r="P336" s="83" t="str">
        <f t="shared" si="7"/>
        <v/>
      </c>
    </row>
    <row r="337" spans="1:16" ht="13.2" hidden="1" customHeight="1" x14ac:dyDescent="0.25">
      <c r="A337" s="285" t="s">
        <v>607</v>
      </c>
      <c r="B337" s="285" t="s">
        <v>3670</v>
      </c>
      <c r="C337" s="287">
        <v>5791.1399999999994</v>
      </c>
      <c r="D337" s="287">
        <v>7538.29</v>
      </c>
      <c r="E337" s="287">
        <v>9395.0299999999988</v>
      </c>
      <c r="F337" s="287">
        <v>3247.68</v>
      </c>
      <c r="G337" s="287">
        <v>5370.12</v>
      </c>
      <c r="H337" s="287">
        <v>10834.49</v>
      </c>
      <c r="I337" s="287">
        <v>292.28000000000003</v>
      </c>
      <c r="J337" s="287">
        <v>4742.37</v>
      </c>
      <c r="K337" s="287">
        <v>5241.91</v>
      </c>
      <c r="L337" s="287">
        <v>11078.089999999998</v>
      </c>
      <c r="M337" s="287">
        <v>-3393.08</v>
      </c>
      <c r="N337" s="287">
        <v>31282.17</v>
      </c>
      <c r="O337" s="286">
        <v>91420.489999999991</v>
      </c>
      <c r="P337" s="83" t="str">
        <f t="shared" si="7"/>
        <v/>
      </c>
    </row>
    <row r="338" spans="1:16" ht="13.2" hidden="1" customHeight="1" x14ac:dyDescent="0.25">
      <c r="A338" s="285" t="s">
        <v>608</v>
      </c>
      <c r="B338" s="285" t="s">
        <v>122</v>
      </c>
      <c r="C338" s="287">
        <v>-0.22</v>
      </c>
      <c r="D338" s="287">
        <v>0</v>
      </c>
      <c r="E338" s="287">
        <v>0</v>
      </c>
      <c r="F338" s="287">
        <v>0</v>
      </c>
      <c r="G338" s="287">
        <v>0.18</v>
      </c>
      <c r="H338" s="287">
        <v>0</v>
      </c>
      <c r="I338" s="287">
        <v>13.64</v>
      </c>
      <c r="J338" s="287">
        <v>0</v>
      </c>
      <c r="K338" s="287">
        <v>0.36</v>
      </c>
      <c r="L338" s="287">
        <v>21721.919999999998</v>
      </c>
      <c r="M338" s="287">
        <v>0.45</v>
      </c>
      <c r="N338" s="287">
        <v>24.21</v>
      </c>
      <c r="O338" s="286">
        <v>21760.539999999997</v>
      </c>
      <c r="P338" s="83" t="str">
        <f t="shared" si="7"/>
        <v/>
      </c>
    </row>
    <row r="339" spans="1:16" ht="13.2" hidden="1" customHeight="1" x14ac:dyDescent="0.25">
      <c r="A339" s="285" t="s">
        <v>609</v>
      </c>
      <c r="B339" s="285" t="s">
        <v>92</v>
      </c>
      <c r="C339" s="287">
        <v>0</v>
      </c>
      <c r="D339" s="287">
        <v>0</v>
      </c>
      <c r="E339" s="287">
        <v>568.71</v>
      </c>
      <c r="F339" s="287">
        <v>84.81</v>
      </c>
      <c r="G339" s="287">
        <v>102.97</v>
      </c>
      <c r="H339" s="287">
        <v>12946.38</v>
      </c>
      <c r="I339" s="287">
        <v>0</v>
      </c>
      <c r="J339" s="287">
        <v>0</v>
      </c>
      <c r="K339" s="287">
        <v>499.52</v>
      </c>
      <c r="L339" s="287">
        <v>0</v>
      </c>
      <c r="M339" s="287">
        <v>822.9</v>
      </c>
      <c r="N339" s="287">
        <v>95.62</v>
      </c>
      <c r="O339" s="286">
        <v>15120.91</v>
      </c>
      <c r="P339" s="83" t="str">
        <f t="shared" si="7"/>
        <v/>
      </c>
    </row>
    <row r="340" spans="1:16" ht="13.2" hidden="1" customHeight="1" x14ac:dyDescent="0.25">
      <c r="A340" s="285" t="s">
        <v>610</v>
      </c>
      <c r="B340" s="285" t="s">
        <v>93</v>
      </c>
      <c r="C340" s="287">
        <v>54.519999999999996</v>
      </c>
      <c r="D340" s="287">
        <v>21.52</v>
      </c>
      <c r="E340" s="287">
        <v>7.0000000000000007E-2</v>
      </c>
      <c r="F340" s="287">
        <v>43.07</v>
      </c>
      <c r="G340" s="287">
        <v>3.76</v>
      </c>
      <c r="H340" s="287">
        <v>24.28</v>
      </c>
      <c r="I340" s="287">
        <v>43.79</v>
      </c>
      <c r="J340" s="287">
        <v>0</v>
      </c>
      <c r="K340" s="287">
        <v>36.340000000000003</v>
      </c>
      <c r="L340" s="287">
        <v>3791.27</v>
      </c>
      <c r="M340" s="287">
        <v>-15.4</v>
      </c>
      <c r="N340" s="287">
        <v>52.96</v>
      </c>
      <c r="O340" s="286">
        <v>4056.1800000000007</v>
      </c>
      <c r="P340" s="83" t="str">
        <f t="shared" si="7"/>
        <v/>
      </c>
    </row>
    <row r="341" spans="1:16" ht="13.2" hidden="1" customHeight="1" x14ac:dyDescent="0.25">
      <c r="A341" s="285" t="s">
        <v>611</v>
      </c>
      <c r="B341" s="285" t="s">
        <v>94</v>
      </c>
      <c r="C341" s="287">
        <v>1733769.9900000033</v>
      </c>
      <c r="D341" s="287">
        <v>1746352.22</v>
      </c>
      <c r="E341" s="287">
        <v>1677865.88</v>
      </c>
      <c r="F341" s="287">
        <v>1749648.94</v>
      </c>
      <c r="G341" s="287">
        <v>1694600.94</v>
      </c>
      <c r="H341" s="287">
        <v>1815590.23</v>
      </c>
      <c r="I341" s="287">
        <v>1652484.3099999998</v>
      </c>
      <c r="J341" s="287">
        <v>1658195.6</v>
      </c>
      <c r="K341" s="287">
        <v>1656347.8</v>
      </c>
      <c r="L341" s="287">
        <v>1649369.26</v>
      </c>
      <c r="M341" s="287">
        <v>1652275.27</v>
      </c>
      <c r="N341" s="287">
        <v>1517781.2399999998</v>
      </c>
      <c r="O341" s="286">
        <v>20204281.68</v>
      </c>
      <c r="P341" s="83" t="str">
        <f t="shared" si="7"/>
        <v/>
      </c>
    </row>
    <row r="342" spans="1:16" ht="13.2" hidden="1" customHeight="1" x14ac:dyDescent="0.25">
      <c r="A342" s="285" t="s">
        <v>612</v>
      </c>
      <c r="B342" s="285" t="s">
        <v>95</v>
      </c>
      <c r="C342" s="287">
        <v>1.73</v>
      </c>
      <c r="D342" s="287">
        <v>9.59</v>
      </c>
      <c r="E342" s="287">
        <v>5.88</v>
      </c>
      <c r="F342" s="287">
        <v>25.78</v>
      </c>
      <c r="G342" s="287">
        <v>0.81</v>
      </c>
      <c r="H342" s="287">
        <v>4.88</v>
      </c>
      <c r="I342" s="287">
        <v>2.2999999999999998</v>
      </c>
      <c r="J342" s="287">
        <v>6.29</v>
      </c>
      <c r="K342" s="287">
        <v>2.39</v>
      </c>
      <c r="L342" s="287">
        <v>5</v>
      </c>
      <c r="M342" s="287">
        <v>37.92</v>
      </c>
      <c r="N342" s="287">
        <v>-68.239999999999995</v>
      </c>
      <c r="O342" s="286">
        <v>34.330000000000013</v>
      </c>
      <c r="P342" s="83" t="str">
        <f t="shared" si="7"/>
        <v/>
      </c>
    </row>
    <row r="343" spans="1:16" ht="13.2" hidden="1" customHeight="1" x14ac:dyDescent="0.25">
      <c r="A343" s="285" t="s">
        <v>614</v>
      </c>
      <c r="B343" s="285" t="s">
        <v>96</v>
      </c>
      <c r="C343" s="288">
        <v>500001.50999999995</v>
      </c>
      <c r="D343" s="288">
        <v>0</v>
      </c>
      <c r="E343" s="288">
        <v>0</v>
      </c>
      <c r="F343" s="288">
        <v>0</v>
      </c>
      <c r="G343" s="288">
        <v>22.27</v>
      </c>
      <c r="H343" s="288">
        <v>127.73</v>
      </c>
      <c r="I343" s="288">
        <v>45.6</v>
      </c>
      <c r="J343" s="288">
        <v>39</v>
      </c>
      <c r="K343" s="288">
        <v>93.28</v>
      </c>
      <c r="L343" s="288">
        <v>778.43</v>
      </c>
      <c r="M343" s="288">
        <v>2436.1600000000003</v>
      </c>
      <c r="N343" s="288">
        <v>1410.12</v>
      </c>
      <c r="O343" s="289">
        <v>504954.1</v>
      </c>
      <c r="P343" s="83" t="str">
        <f t="shared" si="7"/>
        <v/>
      </c>
    </row>
    <row r="344" spans="1:16" ht="13.2" hidden="1" customHeight="1" x14ac:dyDescent="0.25">
      <c r="A344" s="285" t="s">
        <v>617</v>
      </c>
      <c r="B344" s="285" t="s">
        <v>155</v>
      </c>
      <c r="C344" s="286">
        <v>2791623.740000003</v>
      </c>
      <c r="D344" s="286">
        <v>2214320.15</v>
      </c>
      <c r="E344" s="286">
        <v>2098867.9099999997</v>
      </c>
      <c r="F344" s="286">
        <v>2197012.6599999997</v>
      </c>
      <c r="G344" s="286">
        <v>2105800.15</v>
      </c>
      <c r="H344" s="286">
        <v>2306354.63</v>
      </c>
      <c r="I344" s="286">
        <v>2142500.8299999996</v>
      </c>
      <c r="J344" s="286">
        <v>2132337.71</v>
      </c>
      <c r="K344" s="286">
        <v>2017716.27</v>
      </c>
      <c r="L344" s="286">
        <v>2151695.2100000004</v>
      </c>
      <c r="M344" s="286">
        <v>2045675.13</v>
      </c>
      <c r="N344" s="286">
        <v>2108796.38</v>
      </c>
      <c r="O344" s="286">
        <v>26312700.77</v>
      </c>
      <c r="P344" s="83" t="str">
        <f t="shared" si="7"/>
        <v/>
      </c>
    </row>
    <row r="345" spans="1:16" ht="13.2" hidden="1" customHeight="1" x14ac:dyDescent="0.25">
      <c r="A345" s="285" t="s">
        <v>651</v>
      </c>
      <c r="B345" s="285" t="s">
        <v>97</v>
      </c>
      <c r="C345" s="286">
        <v>-927765.08708999993</v>
      </c>
      <c r="D345" s="286">
        <v>-552320.2468066666</v>
      </c>
      <c r="E345" s="286">
        <v>-393264.34783333354</v>
      </c>
      <c r="F345" s="286">
        <v>-630336.65112999978</v>
      </c>
      <c r="G345" s="286">
        <v>-570570.98049999995</v>
      </c>
      <c r="H345" s="286">
        <v>-427700.24339999992</v>
      </c>
      <c r="I345" s="286">
        <v>-709126.49683333328</v>
      </c>
      <c r="J345" s="286">
        <v>-513377.02649999998</v>
      </c>
      <c r="K345" s="286">
        <v>-577028.41026666656</v>
      </c>
      <c r="L345" s="286">
        <v>-784806.12349999999</v>
      </c>
      <c r="M345" s="286">
        <v>-505728.6861000004</v>
      </c>
      <c r="N345" s="286">
        <v>-1473485.1049900008</v>
      </c>
      <c r="O345" s="286">
        <v>-8065509.4049500031</v>
      </c>
      <c r="P345" s="83" t="str">
        <f t="shared" si="7"/>
        <v/>
      </c>
    </row>
    <row r="346" spans="1:16" ht="13.2" hidden="1" customHeight="1" x14ac:dyDescent="0.25">
      <c r="A346" s="285" t="s">
        <v>652</v>
      </c>
      <c r="B346" s="285" t="s">
        <v>130</v>
      </c>
      <c r="C346" s="286">
        <v>-944084.93892333319</v>
      </c>
      <c r="D346" s="286">
        <v>-569286.64563999989</v>
      </c>
      <c r="E346" s="286">
        <v>-388217.62866666692</v>
      </c>
      <c r="F346" s="286">
        <v>-642673.01762999978</v>
      </c>
      <c r="G346" s="286">
        <v>-578512.88600000006</v>
      </c>
      <c r="H346" s="286">
        <v>-435558.7318999999</v>
      </c>
      <c r="I346" s="286">
        <v>-730047.62233333313</v>
      </c>
      <c r="J346" s="286">
        <v>-530909.44400000013</v>
      </c>
      <c r="K346" s="286">
        <v>-517312.74576666648</v>
      </c>
      <c r="L346" s="286">
        <v>-781055.2969999999</v>
      </c>
      <c r="M346" s="286">
        <v>-513090.90610000031</v>
      </c>
      <c r="N346" s="286">
        <v>-1246433.7989900007</v>
      </c>
      <c r="O346" s="286">
        <v>-7877183.6629500035</v>
      </c>
      <c r="P346" s="83" t="str">
        <f t="shared" si="7"/>
        <v/>
      </c>
    </row>
    <row r="347" spans="1:16" ht="13.2" hidden="1" customHeight="1" x14ac:dyDescent="0.25">
      <c r="A347" s="285" t="s">
        <v>620</v>
      </c>
      <c r="B347" s="285" t="s">
        <v>76</v>
      </c>
      <c r="C347" s="287">
        <v>7.6533333333333333</v>
      </c>
      <c r="D347" s="287">
        <v>11.533333333333331</v>
      </c>
      <c r="E347" s="287">
        <v>269.57833333333332</v>
      </c>
      <c r="F347" s="287">
        <v>28.963443333333334</v>
      </c>
      <c r="G347" s="287">
        <v>89.570333333333338</v>
      </c>
      <c r="H347" s="287">
        <v>102.82633333333334</v>
      </c>
      <c r="I347" s="287">
        <v>7.7833333333333332</v>
      </c>
      <c r="J347" s="287">
        <v>9.293333333333333</v>
      </c>
      <c r="K347" s="287">
        <v>50.75533333333334</v>
      </c>
      <c r="L347" s="287">
        <v>9.0209999999999866</v>
      </c>
      <c r="M347" s="287">
        <v>1.3810000000000122</v>
      </c>
      <c r="N347" s="287">
        <v>9235.6226000000006</v>
      </c>
      <c r="O347" s="286">
        <v>9823.9817099999982</v>
      </c>
      <c r="P347" s="83" t="str">
        <f t="shared" si="7"/>
        <v/>
      </c>
    </row>
    <row r="348" spans="1:16" ht="13.2" hidden="1" customHeight="1" x14ac:dyDescent="0.25">
      <c r="A348" s="285" t="s">
        <v>621</v>
      </c>
      <c r="B348" s="285" t="s">
        <v>77</v>
      </c>
      <c r="C348" s="287">
        <v>133601.92167999994</v>
      </c>
      <c r="D348" s="287">
        <v>139529.51828333331</v>
      </c>
      <c r="E348" s="287">
        <v>121898.30546666672</v>
      </c>
      <c r="F348" s="287">
        <v>137247.0933833333</v>
      </c>
      <c r="G348" s="287">
        <v>143877.1491333333</v>
      </c>
      <c r="H348" s="287">
        <v>75003.073033333189</v>
      </c>
      <c r="I348" s="287">
        <v>133288.6081333333</v>
      </c>
      <c r="J348" s="287">
        <v>128550.13113333329</v>
      </c>
      <c r="K348" s="287">
        <v>164309.95923333382</v>
      </c>
      <c r="L348" s="287">
        <v>133266.51846666611</v>
      </c>
      <c r="M348" s="287">
        <v>152030.73366666707</v>
      </c>
      <c r="N348" s="287">
        <v>432787.26644666726</v>
      </c>
      <c r="O348" s="286">
        <v>1895390.2780600006</v>
      </c>
      <c r="P348" s="83" t="str">
        <f t="shared" si="7"/>
        <v/>
      </c>
    </row>
    <row r="349" spans="1:16" ht="13.2" hidden="1" customHeight="1" x14ac:dyDescent="0.25">
      <c r="A349" s="285" t="s">
        <v>622</v>
      </c>
      <c r="B349" s="285" t="s">
        <v>78</v>
      </c>
      <c r="C349" s="287">
        <v>117345.27536999997</v>
      </c>
      <c r="D349" s="287">
        <v>113770.40268666664</v>
      </c>
      <c r="E349" s="287">
        <v>85365.568433333348</v>
      </c>
      <c r="F349" s="287">
        <v>107683.53084999998</v>
      </c>
      <c r="G349" s="287">
        <v>134460.44709999999</v>
      </c>
      <c r="H349" s="287">
        <v>162707.84910000008</v>
      </c>
      <c r="I349" s="287">
        <v>106818.17576666664</v>
      </c>
      <c r="J349" s="287">
        <v>103509.24409999995</v>
      </c>
      <c r="K349" s="287">
        <v>187353.37943333326</v>
      </c>
      <c r="L349" s="287">
        <v>203297.56943333353</v>
      </c>
      <c r="M349" s="287">
        <v>73271.93743333302</v>
      </c>
      <c r="N349" s="287">
        <v>395883.42665333295</v>
      </c>
      <c r="O349" s="286">
        <v>1791466.8063599993</v>
      </c>
      <c r="P349" s="83" t="str">
        <f t="shared" si="7"/>
        <v/>
      </c>
    </row>
    <row r="350" spans="1:16" ht="13.2" hidden="1" customHeight="1" x14ac:dyDescent="0.25">
      <c r="A350" s="285" t="s">
        <v>623</v>
      </c>
      <c r="B350" s="285" t="s">
        <v>79</v>
      </c>
      <c r="C350" s="287">
        <v>462.60732000000002</v>
      </c>
      <c r="D350" s="287">
        <v>789.25416666666683</v>
      </c>
      <c r="E350" s="287">
        <v>1196.3478333333337</v>
      </c>
      <c r="F350" s="287">
        <v>1189.9693266666668</v>
      </c>
      <c r="G350" s="287">
        <v>837.53716666666674</v>
      </c>
      <c r="H350" s="287">
        <v>4754.6361666666662</v>
      </c>
      <c r="I350" s="287">
        <v>1112.7571666666668</v>
      </c>
      <c r="J350" s="287">
        <v>1226.0971666666667</v>
      </c>
      <c r="K350" s="287">
        <v>2515.181166666664</v>
      </c>
      <c r="L350" s="287">
        <v>1978.4468333333346</v>
      </c>
      <c r="M350" s="287">
        <v>12143.531333333332</v>
      </c>
      <c r="N350" s="287">
        <v>31809.499573333323</v>
      </c>
      <c r="O350" s="286">
        <v>60015.865219999985</v>
      </c>
      <c r="P350" s="83" t="str">
        <f t="shared" si="7"/>
        <v/>
      </c>
    </row>
    <row r="351" spans="1:16" ht="13.2" hidden="1" customHeight="1" x14ac:dyDescent="0.25">
      <c r="A351" s="285" t="s">
        <v>624</v>
      </c>
      <c r="B351" s="285" t="s">
        <v>3671</v>
      </c>
      <c r="C351" s="287">
        <v>686391.19183333335</v>
      </c>
      <c r="D351" s="287">
        <v>237685.38266666661</v>
      </c>
      <c r="E351" s="287">
        <v>201322.85300000015</v>
      </c>
      <c r="F351" s="287">
        <v>362141.25460999989</v>
      </c>
      <c r="G351" s="287">
        <v>234417.75799999997</v>
      </c>
      <c r="H351" s="287">
        <v>242300.50899999999</v>
      </c>
      <c r="I351" s="287">
        <v>415473.28199999995</v>
      </c>
      <c r="J351" s="287">
        <v>200997.21900000004</v>
      </c>
      <c r="K351" s="287">
        <v>234671.42999999973</v>
      </c>
      <c r="L351" s="287">
        <v>446374.00900000043</v>
      </c>
      <c r="M351" s="287">
        <v>191994.20700000005</v>
      </c>
      <c r="N351" s="287">
        <v>532369.70345000026</v>
      </c>
      <c r="O351" s="286">
        <v>3986138.7995600007</v>
      </c>
      <c r="P351" s="83" t="str">
        <f t="shared" si="7"/>
        <v/>
      </c>
    </row>
    <row r="352" spans="1:16" ht="13.2" hidden="1" customHeight="1" x14ac:dyDescent="0.25">
      <c r="A352" s="285" t="s">
        <v>626</v>
      </c>
      <c r="B352" s="285" t="s">
        <v>121</v>
      </c>
      <c r="C352" s="287">
        <v>0.16666666666666666</v>
      </c>
      <c r="D352" s="287">
        <v>0.16666666666666666</v>
      </c>
      <c r="E352" s="287">
        <v>-0.33333333333333331</v>
      </c>
      <c r="F352" s="287">
        <v>0.16666666666666666</v>
      </c>
      <c r="G352" s="287">
        <v>0.16666666666666666</v>
      </c>
      <c r="H352" s="287">
        <v>0.66666666666666674</v>
      </c>
      <c r="I352" s="287">
        <v>0.16666666666666666</v>
      </c>
      <c r="J352" s="287">
        <v>0.16666666666666666</v>
      </c>
      <c r="K352" s="287">
        <v>0.16666666666666671</v>
      </c>
      <c r="L352" s="287">
        <v>0.16666666666666652</v>
      </c>
      <c r="M352" s="287">
        <v>0.16666666666666674</v>
      </c>
      <c r="N352" s="287">
        <v>1039.4296666666664</v>
      </c>
      <c r="O352" s="286">
        <v>1041.2630000000004</v>
      </c>
      <c r="P352" s="83" t="str">
        <f t="shared" si="7"/>
        <v/>
      </c>
    </row>
    <row r="353" spans="1:16" ht="13.2" hidden="1" customHeight="1" x14ac:dyDescent="0.25">
      <c r="A353" s="285" t="s">
        <v>627</v>
      </c>
      <c r="B353" s="285" t="s">
        <v>81</v>
      </c>
      <c r="C353" s="287">
        <v>21601.467333333334</v>
      </c>
      <c r="D353" s="287">
        <v>33348.570666666667</v>
      </c>
      <c r="E353" s="287">
        <v>23726.459000000003</v>
      </c>
      <c r="F353" s="287">
        <v>30088.549790000001</v>
      </c>
      <c r="G353" s="287">
        <v>27565.533000000003</v>
      </c>
      <c r="H353" s="287">
        <v>21895.424000000003</v>
      </c>
      <c r="I353" s="287">
        <v>36853.834999999999</v>
      </c>
      <c r="J353" s="287">
        <v>23454.46</v>
      </c>
      <c r="K353" s="287">
        <v>29515.147999999983</v>
      </c>
      <c r="L353" s="287">
        <v>43481.764999999999</v>
      </c>
      <c r="M353" s="287">
        <v>37290.490000000027</v>
      </c>
      <c r="N353" s="287">
        <v>28935.213899999984</v>
      </c>
      <c r="O353" s="286">
        <v>357756.91569000005</v>
      </c>
      <c r="P353" s="83" t="str">
        <f t="shared" si="7"/>
        <v/>
      </c>
    </row>
    <row r="354" spans="1:16" ht="13.2" hidden="1" customHeight="1" x14ac:dyDescent="0.25">
      <c r="A354" s="285" t="s">
        <v>628</v>
      </c>
      <c r="B354" s="285" t="s">
        <v>82</v>
      </c>
      <c r="C354" s="287">
        <v>18534.055333333334</v>
      </c>
      <c r="D354" s="287">
        <v>21109.16333333333</v>
      </c>
      <c r="E354" s="287">
        <v>27203.99933333334</v>
      </c>
      <c r="F354" s="287">
        <v>32365.868333333332</v>
      </c>
      <c r="G354" s="287">
        <v>32916.98533333333</v>
      </c>
      <c r="H354" s="287">
        <v>26879.010333333325</v>
      </c>
      <c r="I354" s="287">
        <v>26441.063333333332</v>
      </c>
      <c r="J354" s="287">
        <v>24785.782333333329</v>
      </c>
      <c r="K354" s="287">
        <v>27557.501333333319</v>
      </c>
      <c r="L354" s="287">
        <v>29073.799999999981</v>
      </c>
      <c r="M354" s="287">
        <v>32257.893000000055</v>
      </c>
      <c r="N354" s="287">
        <v>72460.477000000028</v>
      </c>
      <c r="O354" s="286">
        <v>371585.59900000005</v>
      </c>
      <c r="P354" s="83" t="str">
        <f t="shared" si="7"/>
        <v/>
      </c>
    </row>
    <row r="355" spans="1:16" ht="13.2" hidden="1" customHeight="1" x14ac:dyDescent="0.25">
      <c r="A355" s="285" t="s">
        <v>629</v>
      </c>
      <c r="B355" s="285" t="s">
        <v>83</v>
      </c>
      <c r="C355" s="287">
        <v>903.58333333333337</v>
      </c>
      <c r="D355" s="287">
        <v>1119.3503333333317</v>
      </c>
      <c r="E355" s="287">
        <v>416.519333333335</v>
      </c>
      <c r="F355" s="287">
        <v>1530.7813333333336</v>
      </c>
      <c r="G355" s="287">
        <v>917.78233333333333</v>
      </c>
      <c r="H355" s="287">
        <v>1584.2093333333326</v>
      </c>
      <c r="I355" s="287">
        <v>726.97333333333336</v>
      </c>
      <c r="J355" s="287">
        <v>716.49133333333339</v>
      </c>
      <c r="K355" s="287">
        <v>-1587.8986666666656</v>
      </c>
      <c r="L355" s="287">
        <v>596.36500000000001</v>
      </c>
      <c r="M355" s="287">
        <v>536.38799999999958</v>
      </c>
      <c r="N355" s="287">
        <v>7530.9369999999999</v>
      </c>
      <c r="O355" s="286">
        <v>14991.482</v>
      </c>
      <c r="P355" s="83" t="str">
        <f t="shared" si="7"/>
        <v/>
      </c>
    </row>
    <row r="356" spans="1:16" ht="13.2" hidden="1" customHeight="1" x14ac:dyDescent="0.25">
      <c r="A356" s="285" t="s">
        <v>630</v>
      </c>
      <c r="B356" s="285" t="s">
        <v>84</v>
      </c>
      <c r="C356" s="287">
        <v>40813.572263333335</v>
      </c>
      <c r="D356" s="287">
        <v>75750.254279999994</v>
      </c>
      <c r="E356" s="287">
        <v>22345.340066666664</v>
      </c>
      <c r="F356" s="287">
        <v>80905.175609999991</v>
      </c>
      <c r="G356" s="287">
        <v>68316.425400000007</v>
      </c>
      <c r="H356" s="287">
        <v>37835.424399999989</v>
      </c>
      <c r="I356" s="287">
        <v>95104.724066666677</v>
      </c>
      <c r="J356" s="287">
        <v>91455.003400000001</v>
      </c>
      <c r="K356" s="287">
        <v>64864.006733333343</v>
      </c>
      <c r="L356" s="287">
        <v>74839.293733333339</v>
      </c>
      <c r="M356" s="287">
        <v>86418.626333333232</v>
      </c>
      <c r="N356" s="287">
        <v>288314.99252333335</v>
      </c>
      <c r="O356" s="286">
        <v>1026962.8388100001</v>
      </c>
      <c r="P356" s="83" t="str">
        <f t="shared" si="7"/>
        <v/>
      </c>
    </row>
    <row r="357" spans="1:16" ht="13.2" hidden="1" customHeight="1" x14ac:dyDescent="0.25">
      <c r="A357" s="285" t="s">
        <v>631</v>
      </c>
      <c r="B357" s="285" t="s">
        <v>85</v>
      </c>
      <c r="C357" s="286">
        <v>1019683.5778</v>
      </c>
      <c r="D357" s="286">
        <v>623138.56974999991</v>
      </c>
      <c r="E357" s="286">
        <v>488907.50380000024</v>
      </c>
      <c r="F357" s="286">
        <v>755203.77167999977</v>
      </c>
      <c r="G357" s="286">
        <v>646076.14079999994</v>
      </c>
      <c r="H357" s="286">
        <v>577131.51069999987</v>
      </c>
      <c r="I357" s="286">
        <v>822835.74013333325</v>
      </c>
      <c r="J357" s="286">
        <v>576935.69279999996</v>
      </c>
      <c r="K357" s="286">
        <v>714209.76656666666</v>
      </c>
      <c r="L357" s="286">
        <v>936618.69713333331</v>
      </c>
      <c r="M357" s="286">
        <v>591326.72243333352</v>
      </c>
      <c r="N357" s="286">
        <v>1954281.4728133339</v>
      </c>
      <c r="O357" s="286">
        <v>9706349.1664100029</v>
      </c>
      <c r="P357" s="83" t="str">
        <f t="shared" si="7"/>
        <v/>
      </c>
    </row>
    <row r="358" spans="1:16" ht="13.2" hidden="1" customHeight="1" x14ac:dyDescent="0.25">
      <c r="A358" s="285" t="s">
        <v>632</v>
      </c>
      <c r="B358" s="285" t="s">
        <v>86</v>
      </c>
      <c r="C358" s="287">
        <v>23765.540966666664</v>
      </c>
      <c r="D358" s="287">
        <v>23671.691966666665</v>
      </c>
      <c r="E358" s="287">
        <v>9183.3499666666667</v>
      </c>
      <c r="F358" s="287">
        <v>13678.711966666666</v>
      </c>
      <c r="G358" s="287">
        <v>13666.171966666667</v>
      </c>
      <c r="H358" s="287">
        <v>7340.3109666666587</v>
      </c>
      <c r="I358" s="287">
        <v>27151.858966666663</v>
      </c>
      <c r="J358" s="287">
        <v>23877.953966666668</v>
      </c>
      <c r="K358" s="287">
        <v>-55597.045033333321</v>
      </c>
      <c r="L358" s="287">
        <v>4317.7173000000039</v>
      </c>
      <c r="M358" s="287">
        <v>53363.160999999993</v>
      </c>
      <c r="N358" s="287">
        <v>144112.23799999998</v>
      </c>
      <c r="O358" s="286">
        <v>288531.66200000001</v>
      </c>
      <c r="P358" s="83" t="str">
        <f t="shared" si="7"/>
        <v/>
      </c>
    </row>
    <row r="359" spans="1:16" ht="13.2" hidden="1" customHeight="1" x14ac:dyDescent="0.25">
      <c r="A359" s="285" t="s">
        <v>633</v>
      </c>
      <c r="B359" s="285" t="s">
        <v>87</v>
      </c>
      <c r="C359" s="287">
        <v>1478.7426666666668</v>
      </c>
      <c r="D359" s="287">
        <v>169.29666666666665</v>
      </c>
      <c r="E359" s="287">
        <v>56480.563666666669</v>
      </c>
      <c r="F359" s="287">
        <v>5117.2856666666667</v>
      </c>
      <c r="G359" s="287">
        <v>1466.7366666666669</v>
      </c>
      <c r="H359" s="287">
        <v>7689.9806666666636</v>
      </c>
      <c r="I359" s="287">
        <v>227.95566666666664</v>
      </c>
      <c r="J359" s="287">
        <v>169.19566666666665</v>
      </c>
      <c r="K359" s="287">
        <v>10460.512666666671</v>
      </c>
      <c r="L359" s="287">
        <v>9.797999999995227</v>
      </c>
      <c r="M359" s="287">
        <v>2636.2930000000051</v>
      </c>
      <c r="N359" s="287">
        <v>33344.045999999988</v>
      </c>
      <c r="O359" s="286">
        <v>119250.40699999998</v>
      </c>
      <c r="P359" s="83" t="str">
        <f t="shared" si="7"/>
        <v/>
      </c>
    </row>
    <row r="360" spans="1:16" ht="13.2" hidden="1" customHeight="1" x14ac:dyDescent="0.25">
      <c r="A360" s="285" t="s">
        <v>634</v>
      </c>
      <c r="B360" s="285" t="s">
        <v>88</v>
      </c>
      <c r="C360" s="287">
        <v>0</v>
      </c>
      <c r="D360" s="287">
        <v>0</v>
      </c>
      <c r="E360" s="287">
        <v>0</v>
      </c>
      <c r="F360" s="287">
        <v>0</v>
      </c>
      <c r="G360" s="287">
        <v>0</v>
      </c>
      <c r="H360" s="287">
        <v>0</v>
      </c>
      <c r="I360" s="287">
        <v>0</v>
      </c>
      <c r="J360" s="287">
        <v>0</v>
      </c>
      <c r="K360" s="287">
        <v>0</v>
      </c>
      <c r="L360" s="287">
        <v>0</v>
      </c>
      <c r="M360" s="287">
        <v>0</v>
      </c>
      <c r="N360" s="287">
        <v>0</v>
      </c>
      <c r="O360" s="286">
        <v>0</v>
      </c>
      <c r="P360" s="83" t="str">
        <f t="shared" si="7"/>
        <v/>
      </c>
    </row>
    <row r="361" spans="1:16" ht="13.2" hidden="1" customHeight="1" x14ac:dyDescent="0.25">
      <c r="A361" s="285" t="s">
        <v>635</v>
      </c>
      <c r="B361" s="285" t="s">
        <v>144</v>
      </c>
      <c r="C361" s="286">
        <v>1044927.8614333333</v>
      </c>
      <c r="D361" s="286">
        <v>646979.55838333326</v>
      </c>
      <c r="E361" s="286">
        <v>554571.41743333358</v>
      </c>
      <c r="F361" s="286">
        <v>773999.76931333309</v>
      </c>
      <c r="G361" s="286">
        <v>661209.04943333333</v>
      </c>
      <c r="H361" s="286">
        <v>592161.80233333318</v>
      </c>
      <c r="I361" s="286">
        <v>850215.55476666649</v>
      </c>
      <c r="J361" s="286">
        <v>600982.8424333334</v>
      </c>
      <c r="K361" s="286">
        <v>669073.23419999995</v>
      </c>
      <c r="L361" s="286">
        <v>940946.21243333328</v>
      </c>
      <c r="M361" s="286">
        <v>647326.17643333343</v>
      </c>
      <c r="N361" s="286">
        <v>2131737.7568133338</v>
      </c>
      <c r="O361" s="286">
        <v>10114131.235410003</v>
      </c>
      <c r="P361" s="83" t="str">
        <f t="shared" si="7"/>
        <v/>
      </c>
    </row>
    <row r="362" spans="1:16" ht="13.2" hidden="1" customHeight="1" x14ac:dyDescent="0.25">
      <c r="A362" s="285" t="s">
        <v>625</v>
      </c>
      <c r="B362" s="285" t="s">
        <v>80</v>
      </c>
      <c r="C362" s="287">
        <v>22.083333333333332</v>
      </c>
      <c r="D362" s="287">
        <v>24.973333333333333</v>
      </c>
      <c r="E362" s="287">
        <v>5162.8663333333325</v>
      </c>
      <c r="F362" s="287">
        <v>2022.4183333333333</v>
      </c>
      <c r="G362" s="287">
        <v>2676.7863333333335</v>
      </c>
      <c r="H362" s="287">
        <v>4067.8823333333303</v>
      </c>
      <c r="I362" s="287">
        <v>7008.3713333333344</v>
      </c>
      <c r="J362" s="287">
        <v>2231.8043333333335</v>
      </c>
      <c r="K362" s="287">
        <v>4960.1373333333358</v>
      </c>
      <c r="L362" s="287">
        <v>3701.7419999999984</v>
      </c>
      <c r="M362" s="287">
        <v>5381.3679999999986</v>
      </c>
      <c r="N362" s="287">
        <v>153914.90400000001</v>
      </c>
      <c r="O362" s="286">
        <v>191175.33700000003</v>
      </c>
      <c r="P362" s="83" t="str">
        <f t="shared" si="7"/>
        <v/>
      </c>
    </row>
    <row r="363" spans="1:16" ht="13.2" hidden="1" customHeight="1" x14ac:dyDescent="0.25">
      <c r="A363" s="285" t="s">
        <v>636</v>
      </c>
      <c r="B363" s="285" t="s">
        <v>76</v>
      </c>
      <c r="C363" s="287">
        <v>0</v>
      </c>
      <c r="D363" s="287">
        <v>0</v>
      </c>
      <c r="E363" s="287">
        <v>0</v>
      </c>
      <c r="F363" s="287">
        <v>0</v>
      </c>
      <c r="G363" s="287">
        <v>0</v>
      </c>
      <c r="H363" s="287">
        <v>0</v>
      </c>
      <c r="I363" s="287">
        <v>0</v>
      </c>
      <c r="J363" s="287">
        <v>0</v>
      </c>
      <c r="K363" s="287">
        <v>0</v>
      </c>
      <c r="L363" s="287">
        <v>0</v>
      </c>
      <c r="M363" s="287">
        <v>0</v>
      </c>
      <c r="N363" s="287">
        <v>0</v>
      </c>
      <c r="O363" s="286">
        <v>0</v>
      </c>
      <c r="P363" s="83" t="str">
        <f t="shared" si="7"/>
        <v/>
      </c>
    </row>
    <row r="364" spans="1:16" ht="13.2" hidden="1" customHeight="1" x14ac:dyDescent="0.25">
      <c r="A364" s="285" t="s">
        <v>646</v>
      </c>
      <c r="B364" s="285" t="s">
        <v>85</v>
      </c>
      <c r="C364" s="286">
        <v>91918.490710000013</v>
      </c>
      <c r="D364" s="286">
        <v>70818.322943333333</v>
      </c>
      <c r="E364" s="286">
        <v>95643.155966666687</v>
      </c>
      <c r="F364" s="286">
        <v>124867.12054999996</v>
      </c>
      <c r="G364" s="286">
        <v>75505.160299999989</v>
      </c>
      <c r="H364" s="286">
        <v>149431.26729999998</v>
      </c>
      <c r="I364" s="286">
        <v>113709.2433</v>
      </c>
      <c r="J364" s="286">
        <v>63558.666299999983</v>
      </c>
      <c r="K364" s="286">
        <v>137181.3563000001</v>
      </c>
      <c r="L364" s="286">
        <v>151812.57363333335</v>
      </c>
      <c r="M364" s="286">
        <v>85598.036333333148</v>
      </c>
      <c r="N364" s="286">
        <v>480796.36782333307</v>
      </c>
      <c r="O364" s="286">
        <v>1640839.7614599997</v>
      </c>
      <c r="P364" s="83" t="str">
        <f t="shared" si="7"/>
        <v/>
      </c>
    </row>
    <row r="365" spans="1:16" ht="13.2" hidden="1" customHeight="1" x14ac:dyDescent="0.25">
      <c r="A365" s="285" t="s">
        <v>648</v>
      </c>
      <c r="B365" s="285" t="s">
        <v>87</v>
      </c>
      <c r="C365" s="287">
        <v>0</v>
      </c>
      <c r="D365" s="287">
        <v>0.25</v>
      </c>
      <c r="E365" s="287">
        <v>54199.75</v>
      </c>
      <c r="F365" s="287">
        <v>0</v>
      </c>
      <c r="G365" s="287">
        <v>0</v>
      </c>
      <c r="H365" s="287">
        <v>0</v>
      </c>
      <c r="I365" s="287">
        <v>0</v>
      </c>
      <c r="J365" s="287">
        <v>0</v>
      </c>
      <c r="K365" s="287">
        <v>0</v>
      </c>
      <c r="L365" s="287">
        <v>0</v>
      </c>
      <c r="M365" s="287">
        <v>16097.967999999993</v>
      </c>
      <c r="N365" s="287">
        <v>-13787.901999999995</v>
      </c>
      <c r="O365" s="286">
        <v>56510.065999999999</v>
      </c>
      <c r="P365" s="83" t="str">
        <f t="shared" si="7"/>
        <v/>
      </c>
    </row>
    <row r="366" spans="1:16" ht="13.2" hidden="1" customHeight="1" x14ac:dyDescent="0.25">
      <c r="A366" s="285" t="s">
        <v>649</v>
      </c>
      <c r="B366" s="285" t="s">
        <v>88</v>
      </c>
      <c r="C366" s="287">
        <v>0</v>
      </c>
      <c r="D366" s="287">
        <v>0</v>
      </c>
      <c r="E366" s="287">
        <v>0</v>
      </c>
      <c r="F366" s="287">
        <v>0</v>
      </c>
      <c r="G366" s="287">
        <v>0</v>
      </c>
      <c r="H366" s="287">
        <v>0</v>
      </c>
      <c r="I366" s="287">
        <v>0</v>
      </c>
      <c r="J366" s="287">
        <v>0</v>
      </c>
      <c r="K366" s="287">
        <v>0</v>
      </c>
      <c r="L366" s="287">
        <v>0</v>
      </c>
      <c r="M366" s="287">
        <v>0</v>
      </c>
      <c r="N366" s="287">
        <v>0</v>
      </c>
      <c r="O366" s="286">
        <v>0</v>
      </c>
      <c r="P366" s="83" t="str">
        <f t="shared" si="7"/>
        <v/>
      </c>
    </row>
    <row r="367" spans="1:16" ht="13.2" hidden="1" customHeight="1" x14ac:dyDescent="0.25">
      <c r="A367" s="285" t="s">
        <v>637</v>
      </c>
      <c r="B367" s="285" t="s">
        <v>89</v>
      </c>
      <c r="C367" s="287">
        <v>31189.540343333327</v>
      </c>
      <c r="D367" s="287">
        <v>40806.548353333332</v>
      </c>
      <c r="E367" s="287">
        <v>65185.551733333356</v>
      </c>
      <c r="F367" s="287">
        <v>46058.195373333336</v>
      </c>
      <c r="G367" s="287">
        <v>38325.087733333319</v>
      </c>
      <c r="H367" s="287">
        <v>80614.843733333284</v>
      </c>
      <c r="I367" s="287">
        <v>42763.267733333327</v>
      </c>
      <c r="J367" s="287">
        <v>34409.018733333316</v>
      </c>
      <c r="K367" s="287">
        <v>67390.895733333455</v>
      </c>
      <c r="L367" s="287">
        <v>52014.838066666605</v>
      </c>
      <c r="M367" s="287">
        <v>44344.818666666499</v>
      </c>
      <c r="N367" s="287">
        <v>228005.24146666643</v>
      </c>
      <c r="O367" s="286">
        <v>771107.8476699997</v>
      </c>
      <c r="P367" s="83" t="str">
        <f t="shared" si="7"/>
        <v/>
      </c>
    </row>
    <row r="368" spans="1:16" ht="13.2" hidden="1" customHeight="1" x14ac:dyDescent="0.25">
      <c r="A368" s="285" t="s">
        <v>638</v>
      </c>
      <c r="B368" s="285" t="s">
        <v>90</v>
      </c>
      <c r="C368" s="287">
        <v>11182.253966666667</v>
      </c>
      <c r="D368" s="287">
        <v>7028.2238033333342</v>
      </c>
      <c r="E368" s="287">
        <v>3305.4892999999947</v>
      </c>
      <c r="F368" s="287">
        <v>11069.357749999999</v>
      </c>
      <c r="G368" s="287">
        <v>9046.4282999999996</v>
      </c>
      <c r="H368" s="287">
        <v>14633.979300000001</v>
      </c>
      <c r="I368" s="287">
        <v>8709.2063000000016</v>
      </c>
      <c r="J368" s="287">
        <v>7026.783300000001</v>
      </c>
      <c r="K368" s="287">
        <v>9168.2723000000078</v>
      </c>
      <c r="L368" s="287">
        <v>19717.790966666667</v>
      </c>
      <c r="M368" s="287">
        <v>5267.7726666666567</v>
      </c>
      <c r="N368" s="287">
        <v>43885.149946666643</v>
      </c>
      <c r="O368" s="286">
        <v>150040.70789999995</v>
      </c>
      <c r="P368" s="83" t="str">
        <f t="shared" si="7"/>
        <v/>
      </c>
    </row>
    <row r="369" spans="1:16" ht="13.2" hidden="1" customHeight="1" x14ac:dyDescent="0.25">
      <c r="A369" s="285" t="s">
        <v>639</v>
      </c>
      <c r="B369" s="285" t="s">
        <v>91</v>
      </c>
      <c r="C369" s="287">
        <v>11501.852999999999</v>
      </c>
      <c r="D369" s="287">
        <v>5416.59</v>
      </c>
      <c r="E369" s="287">
        <v>9313.9539999999997</v>
      </c>
      <c r="F369" s="287">
        <v>19548.360190000003</v>
      </c>
      <c r="G369" s="287">
        <v>11810.194</v>
      </c>
      <c r="H369" s="287">
        <v>12784.314000000002</v>
      </c>
      <c r="I369" s="287">
        <v>11828.575999999999</v>
      </c>
      <c r="J369" s="287">
        <v>6456.9359999999997</v>
      </c>
      <c r="K369" s="287">
        <v>46616.974999999999</v>
      </c>
      <c r="L369" s="287">
        <v>30259.979333333347</v>
      </c>
      <c r="M369" s="287">
        <v>10581.950333333329</v>
      </c>
      <c r="N369" s="287">
        <v>1009.8669333333328</v>
      </c>
      <c r="O369" s="286">
        <v>177129.54879000003</v>
      </c>
      <c r="P369" s="83" t="str">
        <f t="shared" si="7"/>
        <v/>
      </c>
    </row>
    <row r="370" spans="1:16" ht="13.2" hidden="1" customHeight="1" x14ac:dyDescent="0.25">
      <c r="A370" s="285" t="s">
        <v>640</v>
      </c>
      <c r="B370" s="285" t="s">
        <v>3670</v>
      </c>
      <c r="C370" s="287">
        <v>33145.92513333333</v>
      </c>
      <c r="D370" s="287">
        <v>9297.5395200000021</v>
      </c>
      <c r="E370" s="287">
        <v>14009.110666666673</v>
      </c>
      <c r="F370" s="287">
        <v>41182.208153333311</v>
      </c>
      <c r="G370" s="287">
        <v>5841.333333333333</v>
      </c>
      <c r="H370" s="287">
        <v>13455.441333333363</v>
      </c>
      <c r="I370" s="287">
        <v>42217.859666666664</v>
      </c>
      <c r="J370" s="287">
        <v>4037.9583333333335</v>
      </c>
      <c r="K370" s="287">
        <v>17040.070999999985</v>
      </c>
      <c r="L370" s="287">
        <v>35087.268666666736</v>
      </c>
      <c r="M370" s="287">
        <v>4225.9526666666816</v>
      </c>
      <c r="N370" s="287">
        <v>60651.715796666598</v>
      </c>
      <c r="O370" s="286">
        <v>280192.38426999998</v>
      </c>
      <c r="P370" s="83" t="str">
        <f t="shared" si="7"/>
        <v/>
      </c>
    </row>
    <row r="371" spans="1:16" ht="13.2" hidden="1" customHeight="1" x14ac:dyDescent="0.25">
      <c r="A371" s="285" t="s">
        <v>642</v>
      </c>
      <c r="B371" s="285" t="s">
        <v>92</v>
      </c>
      <c r="C371" s="287">
        <v>42.25</v>
      </c>
      <c r="D371" s="287">
        <v>42.25</v>
      </c>
      <c r="E371" s="287">
        <v>44.988</v>
      </c>
      <c r="F371" s="287">
        <v>42.25</v>
      </c>
      <c r="G371" s="287">
        <v>42.25</v>
      </c>
      <c r="H371" s="287">
        <v>57.310999999999979</v>
      </c>
      <c r="I371" s="287">
        <v>613.63400000000001</v>
      </c>
      <c r="J371" s="287">
        <v>42.25</v>
      </c>
      <c r="K371" s="287">
        <v>1741.357</v>
      </c>
      <c r="L371" s="287">
        <v>168.846</v>
      </c>
      <c r="M371" s="287">
        <v>-981.7639999999999</v>
      </c>
      <c r="N371" s="287">
        <v>38699.277000000009</v>
      </c>
      <c r="O371" s="286">
        <v>40554.899000000005</v>
      </c>
      <c r="P371" s="83" t="str">
        <f t="shared" si="7"/>
        <v/>
      </c>
    </row>
    <row r="372" spans="1:16" ht="13.2" hidden="1" customHeight="1" x14ac:dyDescent="0.25">
      <c r="A372" s="285" t="s">
        <v>643</v>
      </c>
      <c r="B372" s="285" t="s">
        <v>93</v>
      </c>
      <c r="C372" s="287">
        <v>1581.0233333333335</v>
      </c>
      <c r="D372" s="287">
        <v>1487.2273333333333</v>
      </c>
      <c r="E372" s="287">
        <v>1439.4233333333334</v>
      </c>
      <c r="F372" s="287">
        <v>586.02048333333346</v>
      </c>
      <c r="G372" s="287">
        <v>1254.4733333333334</v>
      </c>
      <c r="H372" s="287">
        <v>7647.6603333333323</v>
      </c>
      <c r="I372" s="287">
        <v>368.9043333333334</v>
      </c>
      <c r="J372" s="287">
        <v>688.68133333333344</v>
      </c>
      <c r="K372" s="287">
        <v>-761.77066666666451</v>
      </c>
      <c r="L372" s="287">
        <v>7836.1016666666646</v>
      </c>
      <c r="M372" s="287">
        <v>1201.2656666666662</v>
      </c>
      <c r="N372" s="287">
        <v>3807.7586666666712</v>
      </c>
      <c r="O372" s="286">
        <v>27136.769150000004</v>
      </c>
      <c r="P372" s="83" t="str">
        <f t="shared" si="7"/>
        <v/>
      </c>
    </row>
    <row r="373" spans="1:16" ht="13.2" hidden="1" customHeight="1" x14ac:dyDescent="0.25">
      <c r="A373" s="285" t="s">
        <v>644</v>
      </c>
      <c r="B373" s="285" t="s">
        <v>94</v>
      </c>
      <c r="C373" s="287">
        <v>925.6</v>
      </c>
      <c r="D373" s="287">
        <v>5041.6289999999999</v>
      </c>
      <c r="E373" s="287">
        <v>-137.3690000000002</v>
      </c>
      <c r="F373" s="287">
        <v>1394.0739999999998</v>
      </c>
      <c r="G373" s="287">
        <v>1208.5</v>
      </c>
      <c r="H373" s="287">
        <v>8249.9709999999995</v>
      </c>
      <c r="I373" s="287">
        <v>2239.8706666666667</v>
      </c>
      <c r="J373" s="287">
        <v>1454.8440000000001</v>
      </c>
      <c r="K373" s="287">
        <v>1666.4273333333322</v>
      </c>
      <c r="L373" s="287">
        <v>1038.6250000000018</v>
      </c>
      <c r="M373" s="287">
        <v>4801.0099999999966</v>
      </c>
      <c r="N373" s="287">
        <v>47062.981000000014</v>
      </c>
      <c r="O373" s="286">
        <v>74946.163000000015</v>
      </c>
      <c r="P373" s="83" t="str">
        <f t="shared" si="7"/>
        <v/>
      </c>
    </row>
    <row r="374" spans="1:16" ht="13.2" hidden="1" customHeight="1" x14ac:dyDescent="0.25">
      <c r="A374" s="285" t="s">
        <v>645</v>
      </c>
      <c r="B374" s="285" t="s">
        <v>95</v>
      </c>
      <c r="C374" s="287">
        <v>1989.7949333333333</v>
      </c>
      <c r="D374" s="287">
        <v>1338.0649333333322</v>
      </c>
      <c r="E374" s="287">
        <v>1867.829933333333</v>
      </c>
      <c r="F374" s="287">
        <v>4626.3935999999994</v>
      </c>
      <c r="G374" s="287">
        <v>7616.6436000000012</v>
      </c>
      <c r="H374" s="287">
        <v>11991.494600000002</v>
      </c>
      <c r="I374" s="287">
        <v>4607.6745999999994</v>
      </c>
      <c r="J374" s="287">
        <v>9081.9445999999989</v>
      </c>
      <c r="K374" s="287">
        <v>-5948.569400000004</v>
      </c>
      <c r="L374" s="287">
        <v>5359.2086000000027</v>
      </c>
      <c r="M374" s="287">
        <v>15783.114999999989</v>
      </c>
      <c r="N374" s="287">
        <v>48440.423680000007</v>
      </c>
      <c r="O374" s="286">
        <v>106754.01867999998</v>
      </c>
      <c r="P374" s="83" t="str">
        <f t="shared" si="7"/>
        <v/>
      </c>
    </row>
    <row r="375" spans="1:16" ht="13.2" hidden="1" customHeight="1" x14ac:dyDescent="0.25">
      <c r="A375" s="285" t="s">
        <v>647</v>
      </c>
      <c r="B375" s="285" t="s">
        <v>96</v>
      </c>
      <c r="C375" s="288">
        <v>8924.4318000000003</v>
      </c>
      <c r="D375" s="288">
        <v>6874.3397999999997</v>
      </c>
      <c r="E375" s="288">
        <v>16510.882799999999</v>
      </c>
      <c r="F375" s="288">
        <v>6459.6311333333342</v>
      </c>
      <c r="G375" s="288">
        <v>7191.0031333333336</v>
      </c>
      <c r="H375" s="288">
        <v>7171.8031333333365</v>
      </c>
      <c r="I375" s="288">
        <v>6458.6891333333333</v>
      </c>
      <c r="J375" s="288">
        <v>6514.7321333333348</v>
      </c>
      <c r="K375" s="288">
        <v>14579.132133333324</v>
      </c>
      <c r="L375" s="288">
        <v>8078.3418000000111</v>
      </c>
      <c r="M375" s="288">
        <v>32539.265999999985</v>
      </c>
      <c r="N375" s="288">
        <v>418295.49199999997</v>
      </c>
      <c r="O375" s="289">
        <v>539597.745</v>
      </c>
      <c r="P375" s="83" t="str">
        <f t="shared" si="7"/>
        <v/>
      </c>
    </row>
    <row r="376" spans="1:16" ht="13.2" hidden="1" customHeight="1" x14ac:dyDescent="0.25">
      <c r="A376" s="285" t="s">
        <v>650</v>
      </c>
      <c r="B376" s="285" t="s">
        <v>155</v>
      </c>
      <c r="C376" s="286">
        <v>100842.92251000002</v>
      </c>
      <c r="D376" s="286">
        <v>77692.912743333334</v>
      </c>
      <c r="E376" s="286">
        <v>166353.78876666669</v>
      </c>
      <c r="F376" s="286">
        <v>131326.75168333331</v>
      </c>
      <c r="G376" s="286">
        <v>82696.16343333332</v>
      </c>
      <c r="H376" s="286">
        <v>156603.07043333331</v>
      </c>
      <c r="I376" s="286">
        <v>120167.93243333334</v>
      </c>
      <c r="J376" s="286">
        <v>70073.398433333321</v>
      </c>
      <c r="K376" s="286">
        <v>151760.48843333343</v>
      </c>
      <c r="L376" s="286">
        <v>159890.91543333337</v>
      </c>
      <c r="M376" s="286">
        <v>134235.27033333312</v>
      </c>
      <c r="N376" s="286">
        <v>885303.9578233331</v>
      </c>
      <c r="O376" s="286">
        <v>2236947.5724599999</v>
      </c>
      <c r="P376" s="83" t="str">
        <f t="shared" si="7"/>
        <v/>
      </c>
    </row>
    <row r="377" spans="1:16" ht="13.2" hidden="1" customHeight="1" x14ac:dyDescent="0.25">
      <c r="A377" s="285" t="s">
        <v>641</v>
      </c>
      <c r="B377" s="285" t="s">
        <v>80</v>
      </c>
      <c r="C377" s="287">
        <v>360.25</v>
      </c>
      <c r="D377" s="287">
        <v>360.25</v>
      </c>
      <c r="E377" s="287">
        <v>614.17800000000034</v>
      </c>
      <c r="F377" s="287">
        <v>360.26099999999997</v>
      </c>
      <c r="G377" s="287">
        <v>360.25</v>
      </c>
      <c r="H377" s="287">
        <v>-3.7480000000000473</v>
      </c>
      <c r="I377" s="287">
        <v>360.25</v>
      </c>
      <c r="J377" s="287">
        <v>360.25</v>
      </c>
      <c r="K377" s="287">
        <v>267.69800000000015</v>
      </c>
      <c r="L377" s="287">
        <v>329.91533333333291</v>
      </c>
      <c r="M377" s="287">
        <v>373.91533333333336</v>
      </c>
      <c r="N377" s="287">
        <v>9233.9533333333329</v>
      </c>
      <c r="O377" s="286">
        <v>12977.423000000001</v>
      </c>
      <c r="P377" s="83" t="str">
        <f t="shared" si="7"/>
        <v/>
      </c>
    </row>
    <row r="378" spans="1:16" ht="13.2" hidden="1" customHeight="1" x14ac:dyDescent="0.25">
      <c r="A378" s="285" t="s">
        <v>1014</v>
      </c>
      <c r="B378" s="285" t="s">
        <v>97</v>
      </c>
      <c r="C378" s="286">
        <v>89456.462899999999</v>
      </c>
      <c r="D378" s="286">
        <v>-18837.746189999998</v>
      </c>
      <c r="E378" s="286">
        <v>-6143.1518599999999</v>
      </c>
      <c r="F378" s="286">
        <v>-10061.650200000002</v>
      </c>
      <c r="G378" s="286">
        <v>-2299.6795399999992</v>
      </c>
      <c r="H378" s="286">
        <v>-4330.6290600000002</v>
      </c>
      <c r="I378" s="286">
        <v>-1439.4015319999999</v>
      </c>
      <c r="J378" s="286">
        <v>-3847.7291600000003</v>
      </c>
      <c r="K378" s="286">
        <v>-4416.0759400000015</v>
      </c>
      <c r="L378" s="286">
        <v>-4356.2501670000001</v>
      </c>
      <c r="M378" s="286">
        <v>-14462.30154</v>
      </c>
      <c r="N378" s="286">
        <v>-22503.615796999999</v>
      </c>
      <c r="O378" s="286">
        <v>-3241.7680860000255</v>
      </c>
      <c r="P378" s="83" t="str">
        <f t="shared" si="7"/>
        <v/>
      </c>
    </row>
    <row r="379" spans="1:16" ht="13.2" hidden="1" customHeight="1" x14ac:dyDescent="0.25">
      <c r="A379" s="285" t="s">
        <v>1015</v>
      </c>
      <c r="B379" s="285" t="s">
        <v>130</v>
      </c>
      <c r="C379" s="286">
        <v>139652.18038999999</v>
      </c>
      <c r="D379" s="286">
        <v>-18837.746189999998</v>
      </c>
      <c r="E379" s="286">
        <v>-6143.1518599999999</v>
      </c>
      <c r="F379" s="286">
        <v>-10061.650200000002</v>
      </c>
      <c r="G379" s="286">
        <v>-2299.6795399999992</v>
      </c>
      <c r="H379" s="286">
        <v>-4535.9621500000003</v>
      </c>
      <c r="I379" s="286">
        <v>-3321.7919220000003</v>
      </c>
      <c r="J379" s="286">
        <v>-3847.7291600000003</v>
      </c>
      <c r="K379" s="286">
        <v>-4416.0759400000015</v>
      </c>
      <c r="L379" s="286">
        <v>-4719.2446870000003</v>
      </c>
      <c r="M379" s="286">
        <v>-14462.30154</v>
      </c>
      <c r="N379" s="286">
        <v>-22503.615796999999</v>
      </c>
      <c r="O379" s="286">
        <v>44503.231403999962</v>
      </c>
      <c r="P379" s="83" t="str">
        <f t="shared" si="7"/>
        <v/>
      </c>
    </row>
    <row r="380" spans="1:16" ht="13.2" hidden="1" customHeight="1" x14ac:dyDescent="0.25">
      <c r="A380" s="285" t="s">
        <v>983</v>
      </c>
      <c r="B380" s="285" t="s">
        <v>76</v>
      </c>
      <c r="C380" s="287">
        <v>0</v>
      </c>
      <c r="D380" s="287">
        <v>0</v>
      </c>
      <c r="E380" s="287">
        <v>0</v>
      </c>
      <c r="F380" s="287">
        <v>0</v>
      </c>
      <c r="G380" s="287">
        <v>0</v>
      </c>
      <c r="H380" s="287">
        <v>0</v>
      </c>
      <c r="I380" s="287">
        <v>0</v>
      </c>
      <c r="J380" s="287">
        <v>0</v>
      </c>
      <c r="K380" s="287">
        <v>0</v>
      </c>
      <c r="L380" s="287">
        <v>0</v>
      </c>
      <c r="M380" s="287">
        <v>0</v>
      </c>
      <c r="N380" s="287">
        <v>0</v>
      </c>
      <c r="O380" s="286">
        <v>0</v>
      </c>
      <c r="P380" s="83" t="str">
        <f t="shared" si="7"/>
        <v/>
      </c>
    </row>
    <row r="381" spans="1:16" ht="13.2" hidden="1" customHeight="1" x14ac:dyDescent="0.25">
      <c r="A381" s="285" t="s">
        <v>984</v>
      </c>
      <c r="B381" s="285" t="s">
        <v>77</v>
      </c>
      <c r="C381" s="287">
        <v>2445.56538</v>
      </c>
      <c r="D381" s="287">
        <v>3638.0644400000006</v>
      </c>
      <c r="E381" s="287">
        <v>3639.5076099999997</v>
      </c>
      <c r="F381" s="287">
        <v>4537.0825199999999</v>
      </c>
      <c r="G381" s="287">
        <v>4892.4151899999997</v>
      </c>
      <c r="H381" s="287">
        <v>3900.52072</v>
      </c>
      <c r="I381" s="287">
        <v>2604.2964999999999</v>
      </c>
      <c r="J381" s="287">
        <v>4786.5977000000003</v>
      </c>
      <c r="K381" s="287">
        <v>4091.9191900000005</v>
      </c>
      <c r="L381" s="287">
        <v>2142.0055699999998</v>
      </c>
      <c r="M381" s="287">
        <v>3996.9689799999996</v>
      </c>
      <c r="N381" s="287">
        <v>10280.92885</v>
      </c>
      <c r="O381" s="286">
        <v>50955.872650000005</v>
      </c>
      <c r="P381" s="83" t="str">
        <f t="shared" si="7"/>
        <v/>
      </c>
    </row>
    <row r="382" spans="1:16" ht="13.2" hidden="1" customHeight="1" x14ac:dyDescent="0.25">
      <c r="A382" s="285" t="s">
        <v>985</v>
      </c>
      <c r="B382" s="285" t="s">
        <v>78</v>
      </c>
      <c r="C382" s="287">
        <v>405.65173000000004</v>
      </c>
      <c r="D382" s="287">
        <v>1762.5712000000001</v>
      </c>
      <c r="E382" s="287">
        <v>1244.7927500000001</v>
      </c>
      <c r="F382" s="287">
        <v>970.53440000000001</v>
      </c>
      <c r="G382" s="287">
        <v>915.39868999999999</v>
      </c>
      <c r="H382" s="287">
        <v>1149.4618800000001</v>
      </c>
      <c r="I382" s="287">
        <v>1229.20326</v>
      </c>
      <c r="J382" s="287">
        <v>801.13936999999999</v>
      </c>
      <c r="K382" s="287">
        <v>1312.8766599999999</v>
      </c>
      <c r="L382" s="287">
        <v>894.03374000000008</v>
      </c>
      <c r="M382" s="287">
        <v>809.73928999999998</v>
      </c>
      <c r="N382" s="287">
        <v>2839.8705599999998</v>
      </c>
      <c r="O382" s="286">
        <v>14335.27353</v>
      </c>
      <c r="P382" s="83" t="str">
        <f t="shared" si="7"/>
        <v/>
      </c>
    </row>
    <row r="383" spans="1:16" ht="13.2" hidden="1" customHeight="1" x14ac:dyDescent="0.25">
      <c r="A383" s="285" t="s">
        <v>986</v>
      </c>
      <c r="B383" s="285" t="s">
        <v>79</v>
      </c>
      <c r="C383" s="287">
        <v>226.393</v>
      </c>
      <c r="D383" s="287">
        <v>0</v>
      </c>
      <c r="E383" s="287">
        <v>2.462E-2</v>
      </c>
      <c r="F383" s="287">
        <v>502.82787000000002</v>
      </c>
      <c r="G383" s="287">
        <v>0</v>
      </c>
      <c r="H383" s="287">
        <v>14.928100000000001</v>
      </c>
      <c r="I383" s="287">
        <v>198.89058</v>
      </c>
      <c r="J383" s="287">
        <v>0</v>
      </c>
      <c r="K383" s="287">
        <v>0.06</v>
      </c>
      <c r="L383" s="287">
        <v>202.70775</v>
      </c>
      <c r="M383" s="287">
        <v>0</v>
      </c>
      <c r="N383" s="287">
        <v>0</v>
      </c>
      <c r="O383" s="286">
        <v>1145.8319199999999</v>
      </c>
      <c r="P383" s="83" t="str">
        <f t="shared" si="7"/>
        <v/>
      </c>
    </row>
    <row r="384" spans="1:16" ht="13.2" hidden="1" customHeight="1" x14ac:dyDescent="0.25">
      <c r="A384" s="285" t="s">
        <v>987</v>
      </c>
      <c r="B384" s="285" t="s">
        <v>3671</v>
      </c>
      <c r="C384" s="287">
        <v>12873.359</v>
      </c>
      <c r="D384" s="287">
        <v>8699.3804999999993</v>
      </c>
      <c r="E384" s="287">
        <v>1204.77955</v>
      </c>
      <c r="F384" s="287">
        <v>3550.44092</v>
      </c>
      <c r="G384" s="287">
        <v>942.78596999999991</v>
      </c>
      <c r="H384" s="287">
        <v>1817.68427</v>
      </c>
      <c r="I384" s="287">
        <v>736.05696999999998</v>
      </c>
      <c r="J384" s="287">
        <v>1022.385</v>
      </c>
      <c r="K384" s="287">
        <v>552.27700000000004</v>
      </c>
      <c r="L384" s="287">
        <v>1071.5462669999999</v>
      </c>
      <c r="M384" s="287">
        <v>1313.50459</v>
      </c>
      <c r="N384" s="287">
        <v>4939.3081899999997</v>
      </c>
      <c r="O384" s="286">
        <v>38723.508226999998</v>
      </c>
      <c r="P384" s="83" t="str">
        <f t="shared" si="7"/>
        <v/>
      </c>
    </row>
    <row r="385" spans="1:16" ht="13.2" hidden="1" customHeight="1" x14ac:dyDescent="0.25">
      <c r="A385" s="285" t="s">
        <v>988</v>
      </c>
      <c r="B385" s="285" t="s">
        <v>120</v>
      </c>
      <c r="C385" s="287">
        <v>0</v>
      </c>
      <c r="D385" s="287">
        <v>0</v>
      </c>
      <c r="E385" s="287">
        <v>0</v>
      </c>
      <c r="F385" s="287">
        <v>0</v>
      </c>
      <c r="G385" s="287">
        <v>0</v>
      </c>
      <c r="H385" s="287">
        <v>0</v>
      </c>
      <c r="I385" s="287">
        <v>0</v>
      </c>
      <c r="J385" s="287">
        <v>0</v>
      </c>
      <c r="K385" s="287">
        <v>0</v>
      </c>
      <c r="L385" s="287">
        <v>0</v>
      </c>
      <c r="M385" s="287">
        <v>0</v>
      </c>
      <c r="N385" s="287">
        <v>0</v>
      </c>
      <c r="O385" s="286">
        <v>0</v>
      </c>
      <c r="P385" s="83" t="str">
        <f t="shared" si="7"/>
        <v/>
      </c>
    </row>
    <row r="386" spans="1:16" ht="13.2" hidden="1" customHeight="1" x14ac:dyDescent="0.25">
      <c r="A386" s="285" t="s">
        <v>989</v>
      </c>
      <c r="B386" s="285" t="s">
        <v>121</v>
      </c>
      <c r="C386" s="287">
        <v>0</v>
      </c>
      <c r="D386" s="287">
        <v>0</v>
      </c>
      <c r="E386" s="287">
        <v>0</v>
      </c>
      <c r="F386" s="287">
        <v>0</v>
      </c>
      <c r="G386" s="287">
        <v>0</v>
      </c>
      <c r="H386" s="287">
        <v>0</v>
      </c>
      <c r="I386" s="287">
        <v>0</v>
      </c>
      <c r="J386" s="287">
        <v>0</v>
      </c>
      <c r="K386" s="287">
        <v>0</v>
      </c>
      <c r="L386" s="287">
        <v>0</v>
      </c>
      <c r="M386" s="287">
        <v>0</v>
      </c>
      <c r="N386" s="287">
        <v>0</v>
      </c>
      <c r="O386" s="286">
        <v>0</v>
      </c>
      <c r="P386" s="83" t="str">
        <f t="shared" si="7"/>
        <v/>
      </c>
    </row>
    <row r="387" spans="1:16" ht="13.2" hidden="1" customHeight="1" x14ac:dyDescent="0.25">
      <c r="A387" s="285" t="s">
        <v>990</v>
      </c>
      <c r="B387" s="285" t="s">
        <v>81</v>
      </c>
      <c r="C387" s="287">
        <v>0</v>
      </c>
      <c r="D387" s="287">
        <v>0</v>
      </c>
      <c r="E387" s="287">
        <v>0</v>
      </c>
      <c r="F387" s="287">
        <v>0</v>
      </c>
      <c r="G387" s="287">
        <v>0</v>
      </c>
      <c r="H387" s="287">
        <v>0</v>
      </c>
      <c r="I387" s="287">
        <v>0</v>
      </c>
      <c r="J387" s="287">
        <v>0</v>
      </c>
      <c r="K387" s="287">
        <v>0</v>
      </c>
      <c r="L387" s="287">
        <v>0</v>
      </c>
      <c r="M387" s="287">
        <v>0</v>
      </c>
      <c r="N387" s="287">
        <v>300</v>
      </c>
      <c r="O387" s="286">
        <v>300</v>
      </c>
      <c r="P387" s="83" t="str">
        <f t="shared" si="7"/>
        <v/>
      </c>
    </row>
    <row r="388" spans="1:16" ht="13.2" hidden="1" customHeight="1" x14ac:dyDescent="0.25">
      <c r="A388" s="285" t="s">
        <v>991</v>
      </c>
      <c r="B388" s="285" t="s">
        <v>82</v>
      </c>
      <c r="C388" s="287">
        <v>0</v>
      </c>
      <c r="D388" s="287">
        <v>0</v>
      </c>
      <c r="E388" s="287">
        <v>0</v>
      </c>
      <c r="F388" s="287">
        <v>0</v>
      </c>
      <c r="G388" s="287">
        <v>0</v>
      </c>
      <c r="H388" s="287">
        <v>0</v>
      </c>
      <c r="I388" s="287">
        <v>0</v>
      </c>
      <c r="J388" s="287">
        <v>0</v>
      </c>
      <c r="K388" s="287">
        <v>0</v>
      </c>
      <c r="L388" s="287">
        <v>0</v>
      </c>
      <c r="M388" s="287">
        <v>0</v>
      </c>
      <c r="N388" s="287">
        <v>6017</v>
      </c>
      <c r="O388" s="286">
        <v>6017</v>
      </c>
      <c r="P388" s="83" t="str">
        <f t="shared" ref="P388:P451" si="8">IF(COUNTBLANK(Q388)=0,IF(RIGHT(A388,10)=Q388,TRUE,FALSE),"")</f>
        <v/>
      </c>
    </row>
    <row r="389" spans="1:16" ht="13.2" hidden="1" customHeight="1" x14ac:dyDescent="0.25">
      <c r="A389" s="285" t="s">
        <v>992</v>
      </c>
      <c r="B389" s="285" t="s">
        <v>83</v>
      </c>
      <c r="C389" s="287">
        <v>84</v>
      </c>
      <c r="D389" s="287">
        <v>6645</v>
      </c>
      <c r="E389" s="287">
        <v>1246.53297</v>
      </c>
      <c r="F389" s="287">
        <v>270</v>
      </c>
      <c r="G389" s="287">
        <v>2558.5</v>
      </c>
      <c r="H389" s="287">
        <v>20</v>
      </c>
      <c r="I389" s="287">
        <v>101.04107</v>
      </c>
      <c r="J389" s="287">
        <v>0</v>
      </c>
      <c r="K389" s="287">
        <v>3.1630099999999999</v>
      </c>
      <c r="L389" s="287">
        <v>0</v>
      </c>
      <c r="M389" s="287">
        <v>9980.7937600000005</v>
      </c>
      <c r="N389" s="287">
        <v>235.98969</v>
      </c>
      <c r="O389" s="286">
        <v>21145.020499999999</v>
      </c>
      <c r="P389" s="83" t="str">
        <f t="shared" si="8"/>
        <v/>
      </c>
    </row>
    <row r="390" spans="1:16" ht="13.2" hidden="1" customHeight="1" x14ac:dyDescent="0.25">
      <c r="A390" s="285" t="s">
        <v>993</v>
      </c>
      <c r="B390" s="285" t="s">
        <v>84</v>
      </c>
      <c r="C390" s="287">
        <v>32.271180000000001</v>
      </c>
      <c r="D390" s="287">
        <v>92.812659999999994</v>
      </c>
      <c r="E390" s="287">
        <v>110.95527</v>
      </c>
      <c r="F390" s="287">
        <v>1207.69661</v>
      </c>
      <c r="G390" s="287">
        <v>8791.3796299999995</v>
      </c>
      <c r="H390" s="287">
        <v>131.83662000000001</v>
      </c>
      <c r="I390" s="287">
        <v>123.76552</v>
      </c>
      <c r="J390" s="287">
        <v>217.15746999999999</v>
      </c>
      <c r="K390" s="287">
        <v>268.02508</v>
      </c>
      <c r="L390" s="287">
        <v>615.46893999999998</v>
      </c>
      <c r="M390" s="287">
        <v>280.32632000000001</v>
      </c>
      <c r="N390" s="287">
        <v>1258.2379999999998</v>
      </c>
      <c r="O390" s="286">
        <v>13129.933299999999</v>
      </c>
      <c r="P390" s="83" t="str">
        <f t="shared" si="8"/>
        <v/>
      </c>
    </row>
    <row r="391" spans="1:16" ht="13.2" hidden="1" customHeight="1" x14ac:dyDescent="0.25">
      <c r="A391" s="285" t="s">
        <v>994</v>
      </c>
      <c r="B391" s="285" t="s">
        <v>85</v>
      </c>
      <c r="C391" s="286">
        <v>16067.24029</v>
      </c>
      <c r="D391" s="286">
        <v>20837.828799999999</v>
      </c>
      <c r="E391" s="286">
        <v>7446.5927700000002</v>
      </c>
      <c r="F391" s="286">
        <v>11038.582320000001</v>
      </c>
      <c r="G391" s="286">
        <v>18100.479479999998</v>
      </c>
      <c r="H391" s="286">
        <v>7034.4315900000001</v>
      </c>
      <c r="I391" s="286">
        <v>4993.2538999999997</v>
      </c>
      <c r="J391" s="286">
        <v>6827.2795400000005</v>
      </c>
      <c r="K391" s="286">
        <v>6228.3209400000014</v>
      </c>
      <c r="L391" s="286">
        <v>4925.7622670000001</v>
      </c>
      <c r="M391" s="286">
        <v>16381.33294</v>
      </c>
      <c r="N391" s="286">
        <v>25871.335289999999</v>
      </c>
      <c r="O391" s="286">
        <v>145752.44012700001</v>
      </c>
      <c r="P391" s="83" t="str">
        <f t="shared" si="8"/>
        <v/>
      </c>
    </row>
    <row r="392" spans="1:16" ht="13.2" hidden="1" customHeight="1" x14ac:dyDescent="0.25">
      <c r="A392" s="285" t="s">
        <v>995</v>
      </c>
      <c r="B392" s="285" t="s">
        <v>86</v>
      </c>
      <c r="C392" s="287">
        <v>0</v>
      </c>
      <c r="D392" s="287">
        <v>0</v>
      </c>
      <c r="E392" s="287">
        <v>0</v>
      </c>
      <c r="F392" s="287">
        <v>0</v>
      </c>
      <c r="G392" s="287">
        <v>0</v>
      </c>
      <c r="H392" s="287">
        <v>0</v>
      </c>
      <c r="I392" s="287">
        <v>0</v>
      </c>
      <c r="J392" s="287">
        <v>0</v>
      </c>
      <c r="K392" s="287">
        <v>0</v>
      </c>
      <c r="L392" s="287">
        <v>0</v>
      </c>
      <c r="M392" s="287">
        <v>0</v>
      </c>
      <c r="N392" s="287">
        <v>0</v>
      </c>
      <c r="O392" s="286">
        <v>0</v>
      </c>
      <c r="P392" s="83" t="str">
        <f t="shared" si="8"/>
        <v/>
      </c>
    </row>
    <row r="393" spans="1:16" ht="13.2" hidden="1" customHeight="1" x14ac:dyDescent="0.25">
      <c r="A393" s="285" t="s">
        <v>996</v>
      </c>
      <c r="B393" s="285" t="s">
        <v>87</v>
      </c>
      <c r="C393" s="287">
        <v>2055.9865100000002</v>
      </c>
      <c r="D393" s="287">
        <v>0</v>
      </c>
      <c r="E393" s="287">
        <v>0</v>
      </c>
      <c r="F393" s="287">
        <v>0</v>
      </c>
      <c r="G393" s="287">
        <v>0</v>
      </c>
      <c r="H393" s="287">
        <v>205.33309</v>
      </c>
      <c r="I393" s="287">
        <v>1882.39039</v>
      </c>
      <c r="J393" s="287">
        <v>0</v>
      </c>
      <c r="K393" s="287">
        <v>0</v>
      </c>
      <c r="L393" s="287">
        <v>362.99452000000002</v>
      </c>
      <c r="M393" s="287">
        <v>0</v>
      </c>
      <c r="N393" s="287">
        <v>0</v>
      </c>
      <c r="O393" s="286">
        <v>4506.7045100000005</v>
      </c>
      <c r="P393" s="83" t="str">
        <f t="shared" si="8"/>
        <v/>
      </c>
    </row>
    <row r="394" spans="1:16" ht="13.2" hidden="1" customHeight="1" x14ac:dyDescent="0.25">
      <c r="A394" s="285" t="s">
        <v>997</v>
      </c>
      <c r="B394" s="285" t="s">
        <v>88</v>
      </c>
      <c r="C394" s="287">
        <v>0</v>
      </c>
      <c r="D394" s="287">
        <v>0</v>
      </c>
      <c r="E394" s="287">
        <v>0</v>
      </c>
      <c r="F394" s="287">
        <v>0</v>
      </c>
      <c r="G394" s="287">
        <v>0</v>
      </c>
      <c r="H394" s="287">
        <v>0</v>
      </c>
      <c r="I394" s="287">
        <v>0</v>
      </c>
      <c r="J394" s="287">
        <v>0</v>
      </c>
      <c r="K394" s="287">
        <v>0</v>
      </c>
      <c r="L394" s="287">
        <v>0</v>
      </c>
      <c r="M394" s="287">
        <v>0</v>
      </c>
      <c r="N394" s="287">
        <v>0</v>
      </c>
      <c r="O394" s="286">
        <v>0</v>
      </c>
      <c r="P394" s="83" t="str">
        <f t="shared" si="8"/>
        <v/>
      </c>
    </row>
    <row r="395" spans="1:16" ht="13.2" hidden="1" customHeight="1" x14ac:dyDescent="0.25">
      <c r="A395" s="285" t="s">
        <v>998</v>
      </c>
      <c r="B395" s="285" t="s">
        <v>144</v>
      </c>
      <c r="C395" s="286">
        <v>18123.2268</v>
      </c>
      <c r="D395" s="286">
        <v>20837.828799999999</v>
      </c>
      <c r="E395" s="286">
        <v>7446.5927700000002</v>
      </c>
      <c r="F395" s="286">
        <v>11038.582320000001</v>
      </c>
      <c r="G395" s="286">
        <v>18100.479479999998</v>
      </c>
      <c r="H395" s="286">
        <v>7239.7646800000002</v>
      </c>
      <c r="I395" s="286">
        <v>6875.6442900000002</v>
      </c>
      <c r="J395" s="286">
        <v>6827.2795400000005</v>
      </c>
      <c r="K395" s="286">
        <v>6228.3209400000014</v>
      </c>
      <c r="L395" s="286">
        <v>5288.7567870000003</v>
      </c>
      <c r="M395" s="286">
        <v>16381.33294</v>
      </c>
      <c r="N395" s="286">
        <v>25871.335289999999</v>
      </c>
      <c r="O395" s="286">
        <v>150259.14463700002</v>
      </c>
      <c r="P395" s="83" t="str">
        <f t="shared" si="8"/>
        <v/>
      </c>
    </row>
    <row r="396" spans="1:16" ht="13.2" hidden="1" customHeight="1" x14ac:dyDescent="0.25">
      <c r="A396" s="285" t="s">
        <v>999</v>
      </c>
      <c r="B396" s="285" t="s">
        <v>76</v>
      </c>
      <c r="C396" s="287">
        <v>0</v>
      </c>
      <c r="D396" s="287">
        <v>0</v>
      </c>
      <c r="E396" s="287">
        <v>0</v>
      </c>
      <c r="F396" s="287">
        <v>0</v>
      </c>
      <c r="G396" s="287">
        <v>0</v>
      </c>
      <c r="H396" s="287">
        <v>0</v>
      </c>
      <c r="I396" s="287">
        <v>0</v>
      </c>
      <c r="J396" s="287">
        <v>0</v>
      </c>
      <c r="K396" s="287">
        <v>0</v>
      </c>
      <c r="L396" s="287">
        <v>0</v>
      </c>
      <c r="M396" s="287">
        <v>0</v>
      </c>
      <c r="N396" s="287">
        <v>0</v>
      </c>
      <c r="O396" s="286">
        <v>0</v>
      </c>
      <c r="P396" s="83" t="str">
        <f t="shared" si="8"/>
        <v/>
      </c>
    </row>
    <row r="397" spans="1:16" ht="13.2" hidden="1" customHeight="1" x14ac:dyDescent="0.25">
      <c r="A397" s="285" t="s">
        <v>1009</v>
      </c>
      <c r="B397" s="285" t="s">
        <v>85</v>
      </c>
      <c r="C397" s="286">
        <v>105523.70319</v>
      </c>
      <c r="D397" s="286">
        <v>2000.0826100000002</v>
      </c>
      <c r="E397" s="286">
        <v>1303.44091</v>
      </c>
      <c r="F397" s="286">
        <v>976.93212000000005</v>
      </c>
      <c r="G397" s="286">
        <v>15800.799939999999</v>
      </c>
      <c r="H397" s="286">
        <v>2703.8025299999999</v>
      </c>
      <c r="I397" s="286">
        <v>3553.8523679999998</v>
      </c>
      <c r="J397" s="286">
        <v>2979.5503800000001</v>
      </c>
      <c r="K397" s="286">
        <v>1812.2449999999999</v>
      </c>
      <c r="L397" s="286">
        <v>569.51210000000003</v>
      </c>
      <c r="M397" s="286">
        <v>1919.0313999999998</v>
      </c>
      <c r="N397" s="286">
        <v>3367.7194930000001</v>
      </c>
      <c r="O397" s="286">
        <v>142510.67204099998</v>
      </c>
      <c r="P397" s="83" t="str">
        <f t="shared" si="8"/>
        <v/>
      </c>
    </row>
    <row r="398" spans="1:16" ht="13.2" hidden="1" customHeight="1" x14ac:dyDescent="0.25">
      <c r="A398" s="285" t="s">
        <v>1011</v>
      </c>
      <c r="B398" s="285" t="s">
        <v>87</v>
      </c>
      <c r="C398" s="287">
        <v>0</v>
      </c>
      <c r="D398" s="287">
        <v>0</v>
      </c>
      <c r="E398" s="287">
        <v>0</v>
      </c>
      <c r="F398" s="287">
        <v>0</v>
      </c>
      <c r="G398" s="287">
        <v>0</v>
      </c>
      <c r="H398" s="287">
        <v>0</v>
      </c>
      <c r="I398" s="287">
        <v>0</v>
      </c>
      <c r="J398" s="287">
        <v>0</v>
      </c>
      <c r="K398" s="287">
        <v>0</v>
      </c>
      <c r="L398" s="287">
        <v>0</v>
      </c>
      <c r="M398" s="287">
        <v>0</v>
      </c>
      <c r="N398" s="287">
        <v>0</v>
      </c>
      <c r="O398" s="286">
        <v>0</v>
      </c>
      <c r="P398" s="83" t="str">
        <f t="shared" si="8"/>
        <v/>
      </c>
    </row>
    <row r="399" spans="1:16" ht="13.2" hidden="1" customHeight="1" x14ac:dyDescent="0.25">
      <c r="A399" s="285" t="s">
        <v>1012</v>
      </c>
      <c r="B399" s="285" t="s">
        <v>88</v>
      </c>
      <c r="C399" s="287">
        <v>52251.703999999998</v>
      </c>
      <c r="D399" s="287">
        <v>0</v>
      </c>
      <c r="E399" s="287">
        <v>0</v>
      </c>
      <c r="F399" s="287">
        <v>0</v>
      </c>
      <c r="G399" s="287">
        <v>0</v>
      </c>
      <c r="H399" s="287">
        <v>0</v>
      </c>
      <c r="I399" s="287">
        <v>0</v>
      </c>
      <c r="J399" s="287">
        <v>0</v>
      </c>
      <c r="K399" s="287">
        <v>0</v>
      </c>
      <c r="L399" s="287">
        <v>0</v>
      </c>
      <c r="M399" s="287">
        <v>0</v>
      </c>
      <c r="N399" s="287">
        <v>0</v>
      </c>
      <c r="O399" s="286">
        <v>52251.703999999998</v>
      </c>
      <c r="P399" s="83" t="str">
        <f t="shared" si="8"/>
        <v/>
      </c>
    </row>
    <row r="400" spans="1:16" ht="13.2" hidden="1" customHeight="1" x14ac:dyDescent="0.25">
      <c r="A400" s="285" t="s">
        <v>1000</v>
      </c>
      <c r="B400" s="285" t="s">
        <v>89</v>
      </c>
      <c r="C400" s="287">
        <v>102.71383</v>
      </c>
      <c r="D400" s="287">
        <v>212.61023</v>
      </c>
      <c r="E400" s="287">
        <v>189.75533999999999</v>
      </c>
      <c r="F400" s="287">
        <v>148.54371</v>
      </c>
      <c r="G400" s="287">
        <v>221.92646999999999</v>
      </c>
      <c r="H400" s="287">
        <v>136.06562000000002</v>
      </c>
      <c r="I400" s="287">
        <v>146.77553</v>
      </c>
      <c r="J400" s="287">
        <v>122.14022</v>
      </c>
      <c r="K400" s="287">
        <v>140.81509</v>
      </c>
      <c r="L400" s="287">
        <v>111.31361</v>
      </c>
      <c r="M400" s="287">
        <v>85.373809999999992</v>
      </c>
      <c r="N400" s="287">
        <v>111.21337</v>
      </c>
      <c r="O400" s="286">
        <v>1729.24683</v>
      </c>
      <c r="P400" s="83" t="str">
        <f t="shared" si="8"/>
        <v/>
      </c>
    </row>
    <row r="401" spans="1:16" ht="13.2" hidden="1" customHeight="1" x14ac:dyDescent="0.25">
      <c r="A401" s="285" t="s">
        <v>1001</v>
      </c>
      <c r="B401" s="285" t="s">
        <v>90</v>
      </c>
      <c r="C401" s="287">
        <v>3.6363500000000002</v>
      </c>
      <c r="D401" s="287">
        <v>5.7349899999999998</v>
      </c>
      <c r="E401" s="287">
        <v>11.73297</v>
      </c>
      <c r="F401" s="287">
        <v>3.2201</v>
      </c>
      <c r="G401" s="287">
        <v>5.5320999999999998</v>
      </c>
      <c r="H401" s="287">
        <v>9.1257199999999994</v>
      </c>
      <c r="I401" s="287">
        <v>0.23163800000000001</v>
      </c>
      <c r="J401" s="287">
        <v>14.1668</v>
      </c>
      <c r="K401" s="287">
        <v>11.357939999999999</v>
      </c>
      <c r="L401" s="287">
        <v>4.3926499999999997</v>
      </c>
      <c r="M401" s="287">
        <v>11.592359999999999</v>
      </c>
      <c r="N401" s="287">
        <v>7.1581000000000001</v>
      </c>
      <c r="O401" s="286">
        <v>87.881717999999992</v>
      </c>
      <c r="P401" s="83" t="str">
        <f t="shared" si="8"/>
        <v/>
      </c>
    </row>
    <row r="402" spans="1:16" ht="13.2" hidden="1" customHeight="1" x14ac:dyDescent="0.25">
      <c r="A402" s="285" t="s">
        <v>1002</v>
      </c>
      <c r="B402" s="285" t="s">
        <v>91</v>
      </c>
      <c r="C402" s="287">
        <v>0</v>
      </c>
      <c r="D402" s="287">
        <v>0</v>
      </c>
      <c r="E402" s="287">
        <v>0</v>
      </c>
      <c r="F402" s="287">
        <v>0</v>
      </c>
      <c r="G402" s="287">
        <v>0</v>
      </c>
      <c r="H402" s="287">
        <v>0</v>
      </c>
      <c r="I402" s="287">
        <v>0</v>
      </c>
      <c r="J402" s="287">
        <v>0</v>
      </c>
      <c r="K402" s="287">
        <v>0</v>
      </c>
      <c r="L402" s="287">
        <v>0</v>
      </c>
      <c r="M402" s="287">
        <v>0</v>
      </c>
      <c r="N402" s="287">
        <v>0</v>
      </c>
      <c r="O402" s="286">
        <v>0</v>
      </c>
      <c r="P402" s="83" t="str">
        <f t="shared" si="8"/>
        <v/>
      </c>
    </row>
    <row r="403" spans="1:16" ht="13.2" hidden="1" customHeight="1" x14ac:dyDescent="0.25">
      <c r="A403" s="285" t="s">
        <v>1003</v>
      </c>
      <c r="B403" s="285" t="s">
        <v>3670</v>
      </c>
      <c r="C403" s="287">
        <v>10.695930000000001</v>
      </c>
      <c r="D403" s="287">
        <v>7.1001799999999999</v>
      </c>
      <c r="E403" s="287">
        <v>14.435320000000001</v>
      </c>
      <c r="F403" s="287">
        <v>11.33666</v>
      </c>
      <c r="G403" s="287">
        <v>1.18459</v>
      </c>
      <c r="H403" s="287">
        <v>8.2882599999999993</v>
      </c>
      <c r="I403" s="287">
        <v>1.0721700000000001</v>
      </c>
      <c r="J403" s="287">
        <v>25.012810000000002</v>
      </c>
      <c r="K403" s="287">
        <v>10.81945</v>
      </c>
      <c r="L403" s="287">
        <v>6.9015899999999997</v>
      </c>
      <c r="M403" s="287">
        <v>-2.6181399999999999</v>
      </c>
      <c r="N403" s="287">
        <v>0.11769300000000001</v>
      </c>
      <c r="O403" s="286">
        <v>94.346513000000002</v>
      </c>
      <c r="P403" s="83" t="str">
        <f t="shared" si="8"/>
        <v/>
      </c>
    </row>
    <row r="404" spans="1:16" ht="13.2" hidden="1" customHeight="1" x14ac:dyDescent="0.25">
      <c r="A404" s="285" t="s">
        <v>1004</v>
      </c>
      <c r="B404" s="285" t="s">
        <v>122</v>
      </c>
      <c r="C404" s="287">
        <v>0</v>
      </c>
      <c r="D404" s="287">
        <v>0</v>
      </c>
      <c r="E404" s="287">
        <v>0</v>
      </c>
      <c r="F404" s="287">
        <v>0</v>
      </c>
      <c r="G404" s="287">
        <v>0</v>
      </c>
      <c r="H404" s="287">
        <v>0</v>
      </c>
      <c r="I404" s="287">
        <v>0</v>
      </c>
      <c r="J404" s="287">
        <v>0</v>
      </c>
      <c r="K404" s="287">
        <v>0</v>
      </c>
      <c r="L404" s="287">
        <v>0</v>
      </c>
      <c r="M404" s="287">
        <v>0</v>
      </c>
      <c r="N404" s="287">
        <v>0</v>
      </c>
      <c r="O404" s="286">
        <v>0</v>
      </c>
      <c r="P404" s="83" t="str">
        <f t="shared" si="8"/>
        <v/>
      </c>
    </row>
    <row r="405" spans="1:16" ht="13.2" hidden="1" customHeight="1" x14ac:dyDescent="0.25">
      <c r="A405" s="285" t="s">
        <v>1005</v>
      </c>
      <c r="B405" s="285" t="s">
        <v>92</v>
      </c>
      <c r="C405" s="287">
        <v>0</v>
      </c>
      <c r="D405" s="287">
        <v>0</v>
      </c>
      <c r="E405" s="287">
        <v>0</v>
      </c>
      <c r="F405" s="287">
        <v>0</v>
      </c>
      <c r="G405" s="287">
        <v>0</v>
      </c>
      <c r="H405" s="287">
        <v>0</v>
      </c>
      <c r="I405" s="287">
        <v>0</v>
      </c>
      <c r="J405" s="287">
        <v>0</v>
      </c>
      <c r="K405" s="287">
        <v>0</v>
      </c>
      <c r="L405" s="287">
        <v>0</v>
      </c>
      <c r="M405" s="287">
        <v>0</v>
      </c>
      <c r="N405" s="287">
        <v>0</v>
      </c>
      <c r="O405" s="286">
        <v>0</v>
      </c>
      <c r="P405" s="83" t="str">
        <f t="shared" si="8"/>
        <v/>
      </c>
    </row>
    <row r="406" spans="1:16" ht="13.2" hidden="1" customHeight="1" x14ac:dyDescent="0.25">
      <c r="A406" s="285" t="s">
        <v>1006</v>
      </c>
      <c r="B406" s="285" t="s">
        <v>93</v>
      </c>
      <c r="C406" s="287">
        <v>0</v>
      </c>
      <c r="D406" s="287">
        <v>0</v>
      </c>
      <c r="E406" s="287">
        <v>0</v>
      </c>
      <c r="F406" s="287">
        <v>0</v>
      </c>
      <c r="G406" s="287">
        <v>0</v>
      </c>
      <c r="H406" s="287">
        <v>0</v>
      </c>
      <c r="I406" s="287">
        <v>0</v>
      </c>
      <c r="J406" s="287">
        <v>0</v>
      </c>
      <c r="K406" s="287">
        <v>0</v>
      </c>
      <c r="L406" s="287">
        <v>0</v>
      </c>
      <c r="M406" s="287">
        <v>0</v>
      </c>
      <c r="N406" s="287">
        <v>0</v>
      </c>
      <c r="O406" s="286">
        <v>0</v>
      </c>
      <c r="P406" s="83" t="str">
        <f t="shared" si="8"/>
        <v/>
      </c>
    </row>
    <row r="407" spans="1:16" ht="13.2" hidden="1" customHeight="1" x14ac:dyDescent="0.25">
      <c r="A407" s="285" t="s">
        <v>1007</v>
      </c>
      <c r="B407" s="285" t="s">
        <v>94</v>
      </c>
      <c r="C407" s="287">
        <v>105406.65708</v>
      </c>
      <c r="D407" s="287">
        <v>1774.6372100000001</v>
      </c>
      <c r="E407" s="287">
        <v>1087.51728</v>
      </c>
      <c r="F407" s="287">
        <v>813.83165000000008</v>
      </c>
      <c r="G407" s="287">
        <v>15572.156779999999</v>
      </c>
      <c r="H407" s="287">
        <v>2550.3229299999998</v>
      </c>
      <c r="I407" s="287">
        <v>3405.7730299999998</v>
      </c>
      <c r="J407" s="287">
        <v>2818.2305500000002</v>
      </c>
      <c r="K407" s="287">
        <v>1649.25252</v>
      </c>
      <c r="L407" s="287">
        <v>446.90424999999999</v>
      </c>
      <c r="M407" s="287">
        <v>1074.68337</v>
      </c>
      <c r="N407" s="287">
        <v>2874.2303299999999</v>
      </c>
      <c r="O407" s="286">
        <v>139474.19697999998</v>
      </c>
      <c r="P407" s="83" t="str">
        <f t="shared" si="8"/>
        <v/>
      </c>
    </row>
    <row r="408" spans="1:16" ht="13.2" hidden="1" customHeight="1" x14ac:dyDescent="0.25">
      <c r="A408" s="285" t="s">
        <v>1008</v>
      </c>
      <c r="B408" s="285" t="s">
        <v>95</v>
      </c>
      <c r="C408" s="287">
        <v>0</v>
      </c>
      <c r="D408" s="287">
        <v>0</v>
      </c>
      <c r="E408" s="287">
        <v>0</v>
      </c>
      <c r="F408" s="287">
        <v>0</v>
      </c>
      <c r="G408" s="287">
        <v>0</v>
      </c>
      <c r="H408" s="287">
        <v>0</v>
      </c>
      <c r="I408" s="287">
        <v>0</v>
      </c>
      <c r="J408" s="287">
        <v>0</v>
      </c>
      <c r="K408" s="287">
        <v>0</v>
      </c>
      <c r="L408" s="287">
        <v>0</v>
      </c>
      <c r="M408" s="287">
        <v>750</v>
      </c>
      <c r="N408" s="287">
        <v>375</v>
      </c>
      <c r="O408" s="286">
        <v>1125</v>
      </c>
      <c r="P408" s="83" t="str">
        <f t="shared" si="8"/>
        <v/>
      </c>
    </row>
    <row r="409" spans="1:16" ht="13.2" hidden="1" customHeight="1" x14ac:dyDescent="0.25">
      <c r="A409" s="285" t="s">
        <v>1010</v>
      </c>
      <c r="B409" s="285" t="s">
        <v>96</v>
      </c>
      <c r="C409" s="288">
        <v>0</v>
      </c>
      <c r="D409" s="288">
        <v>0</v>
      </c>
      <c r="E409" s="288">
        <v>0</v>
      </c>
      <c r="F409" s="288">
        <v>0</v>
      </c>
      <c r="G409" s="288">
        <v>0</v>
      </c>
      <c r="H409" s="288">
        <v>0</v>
      </c>
      <c r="I409" s="288">
        <v>0</v>
      </c>
      <c r="J409" s="288">
        <v>0</v>
      </c>
      <c r="K409" s="288">
        <v>0</v>
      </c>
      <c r="L409" s="288">
        <v>0</v>
      </c>
      <c r="M409" s="288">
        <v>0</v>
      </c>
      <c r="N409" s="288">
        <v>0</v>
      </c>
      <c r="O409" s="289">
        <v>0</v>
      </c>
      <c r="P409" s="83" t="str">
        <f t="shared" si="8"/>
        <v/>
      </c>
    </row>
    <row r="410" spans="1:16" ht="13.2" hidden="1" customHeight="1" x14ac:dyDescent="0.25">
      <c r="A410" s="285" t="s">
        <v>1013</v>
      </c>
      <c r="B410" s="285" t="s">
        <v>155</v>
      </c>
      <c r="C410" s="286">
        <v>157775.40719</v>
      </c>
      <c r="D410" s="286">
        <v>2000.0826100000002</v>
      </c>
      <c r="E410" s="286">
        <v>1303.44091</v>
      </c>
      <c r="F410" s="286">
        <v>976.93212000000005</v>
      </c>
      <c r="G410" s="286">
        <v>15800.799939999999</v>
      </c>
      <c r="H410" s="286">
        <v>2703.8025299999999</v>
      </c>
      <c r="I410" s="286">
        <v>3553.8523679999998</v>
      </c>
      <c r="J410" s="286">
        <v>2979.5503800000001</v>
      </c>
      <c r="K410" s="286">
        <v>1812.2449999999999</v>
      </c>
      <c r="L410" s="286">
        <v>569.51210000000003</v>
      </c>
      <c r="M410" s="286">
        <v>1919.0313999999998</v>
      </c>
      <c r="N410" s="286">
        <v>3367.7194930000001</v>
      </c>
      <c r="O410" s="286">
        <v>194762.37604099998</v>
      </c>
      <c r="P410" s="83" t="str">
        <f t="shared" si="8"/>
        <v/>
      </c>
    </row>
    <row r="411" spans="1:16" ht="13.2" hidden="1" customHeight="1" x14ac:dyDescent="0.25">
      <c r="A411" s="285" t="s">
        <v>1047</v>
      </c>
      <c r="B411" s="285" t="s">
        <v>97</v>
      </c>
      <c r="C411" s="286"/>
      <c r="D411" s="286"/>
      <c r="E411" s="286"/>
      <c r="F411" s="286"/>
      <c r="G411" s="286"/>
      <c r="H411" s="286"/>
      <c r="I411" s="286"/>
      <c r="J411" s="286"/>
      <c r="K411" s="286"/>
      <c r="L411" s="286"/>
      <c r="M411" s="286"/>
      <c r="N411" s="286"/>
      <c r="O411" s="286"/>
      <c r="P411" s="83" t="str">
        <f t="shared" si="8"/>
        <v/>
      </c>
    </row>
    <row r="412" spans="1:16" ht="13.2" hidden="1" customHeight="1" x14ac:dyDescent="0.25">
      <c r="A412" s="285" t="s">
        <v>1048</v>
      </c>
      <c r="B412" s="285" t="s">
        <v>130</v>
      </c>
      <c r="C412" s="286"/>
      <c r="D412" s="286"/>
      <c r="E412" s="286"/>
      <c r="F412" s="286"/>
      <c r="G412" s="286"/>
      <c r="H412" s="286"/>
      <c r="I412" s="286"/>
      <c r="J412" s="286"/>
      <c r="K412" s="286"/>
      <c r="L412" s="286"/>
      <c r="M412" s="286"/>
      <c r="N412" s="286"/>
      <c r="O412" s="286"/>
      <c r="P412" s="83" t="str">
        <f t="shared" si="8"/>
        <v/>
      </c>
    </row>
    <row r="413" spans="1:16" ht="13.2" hidden="1" customHeight="1" x14ac:dyDescent="0.25">
      <c r="A413" s="285" t="s">
        <v>1016</v>
      </c>
      <c r="B413" s="285" t="s">
        <v>76</v>
      </c>
      <c r="C413" s="287"/>
      <c r="D413" s="287"/>
      <c r="E413" s="287"/>
      <c r="F413" s="287"/>
      <c r="G413" s="287"/>
      <c r="H413" s="287"/>
      <c r="I413" s="287"/>
      <c r="J413" s="287"/>
      <c r="K413" s="287"/>
      <c r="L413" s="287"/>
      <c r="M413" s="287"/>
      <c r="N413" s="287"/>
      <c r="O413" s="286"/>
      <c r="P413" s="83" t="str">
        <f t="shared" si="8"/>
        <v/>
      </c>
    </row>
    <row r="414" spans="1:16" ht="13.2" hidden="1" customHeight="1" x14ac:dyDescent="0.25">
      <c r="A414" s="285" t="s">
        <v>1017</v>
      </c>
      <c r="B414" s="285" t="s">
        <v>77</v>
      </c>
      <c r="C414" s="287"/>
      <c r="D414" s="287"/>
      <c r="E414" s="287"/>
      <c r="F414" s="287"/>
      <c r="G414" s="287"/>
      <c r="H414" s="287"/>
      <c r="I414" s="287"/>
      <c r="J414" s="287"/>
      <c r="K414" s="287"/>
      <c r="L414" s="287"/>
      <c r="M414" s="287"/>
      <c r="N414" s="287"/>
      <c r="O414" s="286"/>
      <c r="P414" s="83" t="str">
        <f t="shared" si="8"/>
        <v/>
      </c>
    </row>
    <row r="415" spans="1:16" ht="13.2" hidden="1" customHeight="1" x14ac:dyDescent="0.25">
      <c r="A415" s="285" t="s">
        <v>1018</v>
      </c>
      <c r="B415" s="285" t="s">
        <v>78</v>
      </c>
      <c r="C415" s="287"/>
      <c r="D415" s="287"/>
      <c r="E415" s="287"/>
      <c r="F415" s="287"/>
      <c r="G415" s="287"/>
      <c r="H415" s="287"/>
      <c r="I415" s="287"/>
      <c r="J415" s="287"/>
      <c r="K415" s="287"/>
      <c r="L415" s="287"/>
      <c r="M415" s="287"/>
      <c r="N415" s="287"/>
      <c r="O415" s="286"/>
      <c r="P415" s="83" t="str">
        <f t="shared" si="8"/>
        <v/>
      </c>
    </row>
    <row r="416" spans="1:16" ht="13.2" hidden="1" customHeight="1" x14ac:dyDescent="0.25">
      <c r="A416" s="285" t="s">
        <v>1019</v>
      </c>
      <c r="B416" s="285" t="s">
        <v>79</v>
      </c>
      <c r="C416" s="287"/>
      <c r="D416" s="287"/>
      <c r="E416" s="287"/>
      <c r="F416" s="287"/>
      <c r="G416" s="287"/>
      <c r="H416" s="287"/>
      <c r="I416" s="287"/>
      <c r="J416" s="287"/>
      <c r="K416" s="287"/>
      <c r="L416" s="287"/>
      <c r="M416" s="287"/>
      <c r="N416" s="287"/>
      <c r="O416" s="286"/>
      <c r="P416" s="83" t="str">
        <f t="shared" si="8"/>
        <v/>
      </c>
    </row>
    <row r="417" spans="1:16" ht="13.2" hidden="1" customHeight="1" x14ac:dyDescent="0.25">
      <c r="A417" s="285" t="s">
        <v>1020</v>
      </c>
      <c r="B417" s="285" t="s">
        <v>3671</v>
      </c>
      <c r="C417" s="287"/>
      <c r="D417" s="287"/>
      <c r="E417" s="287"/>
      <c r="F417" s="287"/>
      <c r="G417" s="287"/>
      <c r="H417" s="287"/>
      <c r="I417" s="287"/>
      <c r="J417" s="287"/>
      <c r="K417" s="287"/>
      <c r="L417" s="287"/>
      <c r="M417" s="287"/>
      <c r="N417" s="287"/>
      <c r="O417" s="286"/>
      <c r="P417" s="83" t="str">
        <f t="shared" si="8"/>
        <v/>
      </c>
    </row>
    <row r="418" spans="1:16" ht="13.2" hidden="1" customHeight="1" x14ac:dyDescent="0.25">
      <c r="A418" s="285" t="s">
        <v>1022</v>
      </c>
      <c r="B418" s="285" t="s">
        <v>121</v>
      </c>
      <c r="C418" s="287"/>
      <c r="D418" s="287"/>
      <c r="E418" s="287"/>
      <c r="F418" s="287"/>
      <c r="G418" s="287"/>
      <c r="H418" s="287"/>
      <c r="I418" s="287"/>
      <c r="J418" s="287"/>
      <c r="K418" s="287"/>
      <c r="L418" s="287"/>
      <c r="M418" s="287"/>
      <c r="N418" s="287"/>
      <c r="O418" s="286"/>
      <c r="P418" s="83" t="str">
        <f t="shared" si="8"/>
        <v/>
      </c>
    </row>
    <row r="419" spans="1:16" ht="13.2" hidden="1" customHeight="1" x14ac:dyDescent="0.25">
      <c r="A419" s="285" t="s">
        <v>1023</v>
      </c>
      <c r="B419" s="285" t="s">
        <v>81</v>
      </c>
      <c r="C419" s="287"/>
      <c r="D419" s="287"/>
      <c r="E419" s="287"/>
      <c r="F419" s="287"/>
      <c r="G419" s="287"/>
      <c r="H419" s="287"/>
      <c r="I419" s="287"/>
      <c r="J419" s="287"/>
      <c r="K419" s="287"/>
      <c r="L419" s="287"/>
      <c r="M419" s="287"/>
      <c r="N419" s="287"/>
      <c r="O419" s="286"/>
      <c r="P419" s="83" t="str">
        <f t="shared" si="8"/>
        <v/>
      </c>
    </row>
    <row r="420" spans="1:16" ht="13.2" hidden="1" customHeight="1" x14ac:dyDescent="0.25">
      <c r="A420" s="285" t="s">
        <v>1024</v>
      </c>
      <c r="B420" s="285" t="s">
        <v>82</v>
      </c>
      <c r="C420" s="287"/>
      <c r="D420" s="287"/>
      <c r="E420" s="287"/>
      <c r="F420" s="287"/>
      <c r="G420" s="287"/>
      <c r="H420" s="287"/>
      <c r="I420" s="287"/>
      <c r="J420" s="287"/>
      <c r="K420" s="287"/>
      <c r="L420" s="287"/>
      <c r="M420" s="287"/>
      <c r="N420" s="287"/>
      <c r="O420" s="286"/>
      <c r="P420" s="83" t="str">
        <f t="shared" si="8"/>
        <v/>
      </c>
    </row>
    <row r="421" spans="1:16" ht="13.2" hidden="1" customHeight="1" x14ac:dyDescent="0.25">
      <c r="A421" s="285" t="s">
        <v>1025</v>
      </c>
      <c r="B421" s="285" t="s">
        <v>83</v>
      </c>
      <c r="C421" s="287"/>
      <c r="D421" s="287"/>
      <c r="E421" s="287"/>
      <c r="F421" s="287"/>
      <c r="G421" s="287"/>
      <c r="H421" s="287"/>
      <c r="I421" s="287"/>
      <c r="J421" s="287"/>
      <c r="K421" s="287"/>
      <c r="L421" s="287"/>
      <c r="M421" s="287"/>
      <c r="N421" s="287"/>
      <c r="O421" s="286"/>
      <c r="P421" s="83" t="str">
        <f t="shared" si="8"/>
        <v/>
      </c>
    </row>
    <row r="422" spans="1:16" ht="13.2" hidden="1" customHeight="1" x14ac:dyDescent="0.25">
      <c r="A422" s="285" t="s">
        <v>1026</v>
      </c>
      <c r="B422" s="285" t="s">
        <v>84</v>
      </c>
      <c r="C422" s="287"/>
      <c r="D422" s="287"/>
      <c r="E422" s="287"/>
      <c r="F422" s="287"/>
      <c r="G422" s="287"/>
      <c r="H422" s="287"/>
      <c r="I422" s="287"/>
      <c r="J422" s="287"/>
      <c r="K422" s="287"/>
      <c r="L422" s="287"/>
      <c r="M422" s="287"/>
      <c r="N422" s="287"/>
      <c r="O422" s="286"/>
      <c r="P422" s="83" t="str">
        <f t="shared" si="8"/>
        <v/>
      </c>
    </row>
    <row r="423" spans="1:16" ht="13.2" hidden="1" customHeight="1" x14ac:dyDescent="0.25">
      <c r="A423" s="285" t="s">
        <v>1027</v>
      </c>
      <c r="B423" s="285" t="s">
        <v>85</v>
      </c>
      <c r="C423" s="286"/>
      <c r="D423" s="286"/>
      <c r="E423" s="286"/>
      <c r="F423" s="286"/>
      <c r="G423" s="286"/>
      <c r="H423" s="286"/>
      <c r="I423" s="286"/>
      <c r="J423" s="286"/>
      <c r="K423" s="286"/>
      <c r="L423" s="286"/>
      <c r="M423" s="286"/>
      <c r="N423" s="286"/>
      <c r="O423" s="286"/>
      <c r="P423" s="83" t="str">
        <f t="shared" si="8"/>
        <v/>
      </c>
    </row>
    <row r="424" spans="1:16" ht="13.2" hidden="1" customHeight="1" x14ac:dyDescent="0.25">
      <c r="A424" s="285" t="s">
        <v>1028</v>
      </c>
      <c r="B424" s="285" t="s">
        <v>86</v>
      </c>
      <c r="C424" s="287"/>
      <c r="D424" s="287"/>
      <c r="E424" s="287"/>
      <c r="F424" s="287"/>
      <c r="G424" s="287"/>
      <c r="H424" s="287"/>
      <c r="I424" s="287"/>
      <c r="J424" s="287"/>
      <c r="K424" s="287"/>
      <c r="L424" s="287"/>
      <c r="M424" s="287"/>
      <c r="N424" s="287"/>
      <c r="O424" s="286"/>
      <c r="P424" s="83" t="str">
        <f t="shared" si="8"/>
        <v/>
      </c>
    </row>
    <row r="425" spans="1:16" ht="13.2" hidden="1" customHeight="1" x14ac:dyDescent="0.25">
      <c r="A425" s="285" t="s">
        <v>1029</v>
      </c>
      <c r="B425" s="285" t="s">
        <v>87</v>
      </c>
      <c r="C425" s="287"/>
      <c r="D425" s="287"/>
      <c r="E425" s="287"/>
      <c r="F425" s="287"/>
      <c r="G425" s="287"/>
      <c r="H425" s="287"/>
      <c r="I425" s="287"/>
      <c r="J425" s="287"/>
      <c r="K425" s="287"/>
      <c r="L425" s="287"/>
      <c r="M425" s="287"/>
      <c r="N425" s="287"/>
      <c r="O425" s="286"/>
      <c r="P425" s="83" t="str">
        <f t="shared" si="8"/>
        <v/>
      </c>
    </row>
    <row r="426" spans="1:16" ht="13.2" hidden="1" customHeight="1" x14ac:dyDescent="0.25">
      <c r="A426" s="285" t="s">
        <v>1030</v>
      </c>
      <c r="B426" s="285" t="s">
        <v>88</v>
      </c>
      <c r="C426" s="287"/>
      <c r="D426" s="287"/>
      <c r="E426" s="287"/>
      <c r="F426" s="287"/>
      <c r="G426" s="287"/>
      <c r="H426" s="287"/>
      <c r="I426" s="287"/>
      <c r="J426" s="287"/>
      <c r="K426" s="287"/>
      <c r="L426" s="287"/>
      <c r="M426" s="287"/>
      <c r="N426" s="287"/>
      <c r="O426" s="286"/>
      <c r="P426" s="83" t="str">
        <f t="shared" si="8"/>
        <v/>
      </c>
    </row>
    <row r="427" spans="1:16" ht="13.2" hidden="1" customHeight="1" x14ac:dyDescent="0.25">
      <c r="A427" s="285" t="s">
        <v>1031</v>
      </c>
      <c r="B427" s="285" t="s">
        <v>144</v>
      </c>
      <c r="C427" s="286"/>
      <c r="D427" s="286"/>
      <c r="E427" s="286"/>
      <c r="F427" s="286"/>
      <c r="G427" s="286"/>
      <c r="H427" s="286"/>
      <c r="I427" s="286"/>
      <c r="J427" s="286"/>
      <c r="K427" s="286"/>
      <c r="L427" s="286"/>
      <c r="M427" s="286"/>
      <c r="N427" s="286"/>
      <c r="O427" s="286"/>
      <c r="P427" s="83" t="str">
        <f t="shared" si="8"/>
        <v/>
      </c>
    </row>
    <row r="428" spans="1:16" ht="13.2" hidden="1" customHeight="1" x14ac:dyDescent="0.25">
      <c r="A428" s="285" t="s">
        <v>1021</v>
      </c>
      <c r="B428" s="285" t="s">
        <v>80</v>
      </c>
      <c r="C428" s="287"/>
      <c r="D428" s="287"/>
      <c r="E428" s="287"/>
      <c r="F428" s="287"/>
      <c r="G428" s="287"/>
      <c r="H428" s="287"/>
      <c r="I428" s="287"/>
      <c r="J428" s="287"/>
      <c r="K428" s="287"/>
      <c r="L428" s="287"/>
      <c r="M428" s="287"/>
      <c r="N428" s="287"/>
      <c r="O428" s="286"/>
      <c r="P428" s="83" t="str">
        <f t="shared" si="8"/>
        <v/>
      </c>
    </row>
    <row r="429" spans="1:16" ht="13.2" hidden="1" customHeight="1" x14ac:dyDescent="0.25">
      <c r="A429" s="285" t="s">
        <v>1032</v>
      </c>
      <c r="B429" s="285" t="s">
        <v>76</v>
      </c>
      <c r="C429" s="287"/>
      <c r="D429" s="287"/>
      <c r="E429" s="287"/>
      <c r="F429" s="287"/>
      <c r="G429" s="287"/>
      <c r="H429" s="287"/>
      <c r="I429" s="287"/>
      <c r="J429" s="287"/>
      <c r="K429" s="287"/>
      <c r="L429" s="287"/>
      <c r="M429" s="287"/>
      <c r="N429" s="287"/>
      <c r="O429" s="286"/>
      <c r="P429" s="83" t="str">
        <f t="shared" si="8"/>
        <v/>
      </c>
    </row>
    <row r="430" spans="1:16" ht="13.2" hidden="1" customHeight="1" x14ac:dyDescent="0.25">
      <c r="A430" s="285" t="s">
        <v>1042</v>
      </c>
      <c r="B430" s="285" t="s">
        <v>85</v>
      </c>
      <c r="C430" s="286"/>
      <c r="D430" s="286"/>
      <c r="E430" s="286"/>
      <c r="F430" s="286"/>
      <c r="G430" s="286"/>
      <c r="H430" s="286"/>
      <c r="I430" s="286"/>
      <c r="J430" s="286"/>
      <c r="K430" s="286"/>
      <c r="L430" s="286"/>
      <c r="M430" s="286"/>
      <c r="N430" s="286"/>
      <c r="O430" s="286"/>
      <c r="P430" s="83" t="str">
        <f t="shared" si="8"/>
        <v/>
      </c>
    </row>
    <row r="431" spans="1:16" ht="13.2" hidden="1" customHeight="1" x14ac:dyDescent="0.25">
      <c r="A431" s="285" t="s">
        <v>1044</v>
      </c>
      <c r="B431" s="285" t="s">
        <v>87</v>
      </c>
      <c r="C431" s="287"/>
      <c r="D431" s="287"/>
      <c r="E431" s="287"/>
      <c r="F431" s="287"/>
      <c r="G431" s="287"/>
      <c r="H431" s="287"/>
      <c r="I431" s="287"/>
      <c r="J431" s="287"/>
      <c r="K431" s="287"/>
      <c r="L431" s="287"/>
      <c r="M431" s="287"/>
      <c r="N431" s="287"/>
      <c r="O431" s="286"/>
      <c r="P431" s="83" t="str">
        <f t="shared" si="8"/>
        <v/>
      </c>
    </row>
    <row r="432" spans="1:16" ht="13.2" hidden="1" customHeight="1" x14ac:dyDescent="0.25">
      <c r="A432" s="285" t="s">
        <v>1045</v>
      </c>
      <c r="B432" s="285" t="s">
        <v>88</v>
      </c>
      <c r="C432" s="287"/>
      <c r="D432" s="287"/>
      <c r="E432" s="287"/>
      <c r="F432" s="287"/>
      <c r="G432" s="287"/>
      <c r="H432" s="287"/>
      <c r="I432" s="287"/>
      <c r="J432" s="287"/>
      <c r="K432" s="287"/>
      <c r="L432" s="287"/>
      <c r="M432" s="287"/>
      <c r="N432" s="287"/>
      <c r="O432" s="286"/>
      <c r="P432" s="83" t="str">
        <f t="shared" si="8"/>
        <v/>
      </c>
    </row>
    <row r="433" spans="1:16" ht="13.2" hidden="1" customHeight="1" x14ac:dyDescent="0.25">
      <c r="A433" s="285" t="s">
        <v>1033</v>
      </c>
      <c r="B433" s="285" t="s">
        <v>89</v>
      </c>
      <c r="C433" s="287"/>
      <c r="D433" s="287"/>
      <c r="E433" s="287"/>
      <c r="F433" s="287"/>
      <c r="G433" s="287"/>
      <c r="H433" s="287"/>
      <c r="I433" s="287"/>
      <c r="J433" s="287"/>
      <c r="K433" s="287"/>
      <c r="L433" s="287"/>
      <c r="M433" s="287"/>
      <c r="N433" s="287"/>
      <c r="O433" s="286"/>
      <c r="P433" s="83" t="str">
        <f t="shared" si="8"/>
        <v/>
      </c>
    </row>
    <row r="434" spans="1:16" ht="13.2" hidden="1" customHeight="1" x14ac:dyDescent="0.25">
      <c r="A434" s="285" t="s">
        <v>1034</v>
      </c>
      <c r="B434" s="285" t="s">
        <v>90</v>
      </c>
      <c r="C434" s="287"/>
      <c r="D434" s="287"/>
      <c r="E434" s="287"/>
      <c r="F434" s="287"/>
      <c r="G434" s="287"/>
      <c r="H434" s="287"/>
      <c r="I434" s="287"/>
      <c r="J434" s="287"/>
      <c r="K434" s="287"/>
      <c r="L434" s="287"/>
      <c r="M434" s="287"/>
      <c r="N434" s="287"/>
      <c r="O434" s="286"/>
      <c r="P434" s="83" t="str">
        <f t="shared" si="8"/>
        <v/>
      </c>
    </row>
    <row r="435" spans="1:16" ht="13.2" hidden="1" customHeight="1" x14ac:dyDescent="0.25">
      <c r="A435" s="285" t="s">
        <v>1035</v>
      </c>
      <c r="B435" s="285" t="s">
        <v>91</v>
      </c>
      <c r="C435" s="287"/>
      <c r="D435" s="287"/>
      <c r="E435" s="287"/>
      <c r="F435" s="287"/>
      <c r="G435" s="287"/>
      <c r="H435" s="287"/>
      <c r="I435" s="287"/>
      <c r="J435" s="287"/>
      <c r="K435" s="287"/>
      <c r="L435" s="287"/>
      <c r="M435" s="287"/>
      <c r="N435" s="287"/>
      <c r="O435" s="286"/>
      <c r="P435" s="83" t="str">
        <f t="shared" si="8"/>
        <v/>
      </c>
    </row>
    <row r="436" spans="1:16" ht="13.2" hidden="1" customHeight="1" x14ac:dyDescent="0.25">
      <c r="A436" s="285" t="s">
        <v>1036</v>
      </c>
      <c r="B436" s="285" t="s">
        <v>3670</v>
      </c>
      <c r="C436" s="287"/>
      <c r="D436" s="287"/>
      <c r="E436" s="287"/>
      <c r="F436" s="287"/>
      <c r="G436" s="287"/>
      <c r="H436" s="287"/>
      <c r="I436" s="287"/>
      <c r="J436" s="287"/>
      <c r="K436" s="287"/>
      <c r="L436" s="287"/>
      <c r="M436" s="287"/>
      <c r="N436" s="287"/>
      <c r="O436" s="286"/>
      <c r="P436" s="83" t="str">
        <f t="shared" si="8"/>
        <v/>
      </c>
    </row>
    <row r="437" spans="1:16" ht="13.2" hidden="1" customHeight="1" x14ac:dyDescent="0.25">
      <c r="A437" s="285" t="s">
        <v>1038</v>
      </c>
      <c r="B437" s="285" t="s">
        <v>92</v>
      </c>
      <c r="C437" s="287"/>
      <c r="D437" s="287"/>
      <c r="E437" s="287"/>
      <c r="F437" s="287"/>
      <c r="G437" s="287"/>
      <c r="H437" s="287"/>
      <c r="I437" s="287"/>
      <c r="J437" s="287"/>
      <c r="K437" s="287"/>
      <c r="L437" s="287"/>
      <c r="M437" s="287"/>
      <c r="N437" s="287"/>
      <c r="O437" s="286"/>
      <c r="P437" s="83" t="str">
        <f t="shared" si="8"/>
        <v/>
      </c>
    </row>
    <row r="438" spans="1:16" ht="13.2" hidden="1" customHeight="1" x14ac:dyDescent="0.25">
      <c r="A438" s="285" t="s">
        <v>1039</v>
      </c>
      <c r="B438" s="285" t="s">
        <v>93</v>
      </c>
      <c r="C438" s="287"/>
      <c r="D438" s="287"/>
      <c r="E438" s="287"/>
      <c r="F438" s="287"/>
      <c r="G438" s="287"/>
      <c r="H438" s="287"/>
      <c r="I438" s="287"/>
      <c r="J438" s="287"/>
      <c r="K438" s="287"/>
      <c r="L438" s="287"/>
      <c r="M438" s="287"/>
      <c r="N438" s="287"/>
      <c r="O438" s="286"/>
      <c r="P438" s="83" t="str">
        <f t="shared" si="8"/>
        <v/>
      </c>
    </row>
    <row r="439" spans="1:16" ht="13.2" hidden="1" customHeight="1" x14ac:dyDescent="0.25">
      <c r="A439" s="285" t="s">
        <v>1040</v>
      </c>
      <c r="B439" s="285" t="s">
        <v>94</v>
      </c>
      <c r="C439" s="287"/>
      <c r="D439" s="287"/>
      <c r="E439" s="287"/>
      <c r="F439" s="287"/>
      <c r="G439" s="287"/>
      <c r="H439" s="287"/>
      <c r="I439" s="287"/>
      <c r="J439" s="287"/>
      <c r="K439" s="287"/>
      <c r="L439" s="287"/>
      <c r="M439" s="287"/>
      <c r="N439" s="287"/>
      <c r="O439" s="286"/>
      <c r="P439" s="83" t="str">
        <f t="shared" si="8"/>
        <v/>
      </c>
    </row>
    <row r="440" spans="1:16" ht="13.2" hidden="1" customHeight="1" x14ac:dyDescent="0.25">
      <c r="A440" s="285" t="s">
        <v>1041</v>
      </c>
      <c r="B440" s="285" t="s">
        <v>95</v>
      </c>
      <c r="C440" s="287"/>
      <c r="D440" s="287"/>
      <c r="E440" s="287"/>
      <c r="F440" s="287"/>
      <c r="G440" s="287"/>
      <c r="H440" s="287"/>
      <c r="I440" s="287"/>
      <c r="J440" s="287"/>
      <c r="K440" s="287"/>
      <c r="L440" s="287"/>
      <c r="M440" s="287"/>
      <c r="N440" s="287"/>
      <c r="O440" s="286"/>
      <c r="P440" s="83" t="str">
        <f t="shared" si="8"/>
        <v/>
      </c>
    </row>
    <row r="441" spans="1:16" ht="13.2" hidden="1" customHeight="1" x14ac:dyDescent="0.25">
      <c r="A441" s="285" t="s">
        <v>1043</v>
      </c>
      <c r="B441" s="285" t="s">
        <v>96</v>
      </c>
      <c r="C441" s="288"/>
      <c r="D441" s="288"/>
      <c r="E441" s="288"/>
      <c r="F441" s="288"/>
      <c r="G441" s="288"/>
      <c r="H441" s="288"/>
      <c r="I441" s="288"/>
      <c r="J441" s="288"/>
      <c r="K441" s="288"/>
      <c r="L441" s="288"/>
      <c r="M441" s="288"/>
      <c r="N441" s="288"/>
      <c r="O441" s="289"/>
      <c r="P441" s="83" t="str">
        <f t="shared" si="8"/>
        <v/>
      </c>
    </row>
    <row r="442" spans="1:16" ht="13.2" hidden="1" customHeight="1" x14ac:dyDescent="0.25">
      <c r="A442" s="285" t="s">
        <v>1046</v>
      </c>
      <c r="B442" s="285" t="s">
        <v>155</v>
      </c>
      <c r="C442" s="286"/>
      <c r="D442" s="286"/>
      <c r="E442" s="286"/>
      <c r="F442" s="286"/>
      <c r="G442" s="286"/>
      <c r="H442" s="286"/>
      <c r="I442" s="286"/>
      <c r="J442" s="286"/>
      <c r="K442" s="286"/>
      <c r="L442" s="286"/>
      <c r="M442" s="286"/>
      <c r="N442" s="286"/>
      <c r="O442" s="286"/>
      <c r="P442" s="83" t="str">
        <f t="shared" si="8"/>
        <v/>
      </c>
    </row>
    <row r="443" spans="1:16" ht="13.2" hidden="1" customHeight="1" x14ac:dyDescent="0.25">
      <c r="A443" s="285" t="s">
        <v>1037</v>
      </c>
      <c r="B443" s="285" t="s">
        <v>80</v>
      </c>
      <c r="C443" s="287"/>
      <c r="D443" s="287"/>
      <c r="E443" s="287"/>
      <c r="F443" s="287"/>
      <c r="G443" s="287"/>
      <c r="H443" s="287"/>
      <c r="I443" s="287"/>
      <c r="J443" s="287"/>
      <c r="K443" s="287"/>
      <c r="L443" s="287"/>
      <c r="M443" s="287"/>
      <c r="N443" s="287"/>
      <c r="O443" s="286"/>
      <c r="P443" s="83" t="str">
        <f t="shared" si="8"/>
        <v/>
      </c>
    </row>
    <row r="444" spans="1:16" ht="13.2" hidden="1" customHeight="1" x14ac:dyDescent="0.25">
      <c r="A444" s="285" t="s">
        <v>684</v>
      </c>
      <c r="B444" s="285" t="s">
        <v>97</v>
      </c>
      <c r="C444" s="286">
        <v>-831263.02432000008</v>
      </c>
      <c r="D444" s="286">
        <v>-107277.10540999996</v>
      </c>
      <c r="E444" s="286">
        <v>-33327.04693000007</v>
      </c>
      <c r="F444" s="286">
        <v>-214340.69817999995</v>
      </c>
      <c r="G444" s="286">
        <v>145580.02521999995</v>
      </c>
      <c r="H444" s="286">
        <v>68698.303710000007</v>
      </c>
      <c r="I444" s="286">
        <v>114207.25336000009</v>
      </c>
      <c r="J444" s="286">
        <v>192158.52136000001</v>
      </c>
      <c r="K444" s="286">
        <v>124786.54842999997</v>
      </c>
      <c r="L444" s="286">
        <v>-49800.449780000024</v>
      </c>
      <c r="M444" s="286">
        <v>23692.884229999967</v>
      </c>
      <c r="N444" s="286">
        <v>196316.48619000072</v>
      </c>
      <c r="O444" s="286">
        <v>-370568.30212000199</v>
      </c>
      <c r="P444" s="83" t="str">
        <f t="shared" si="8"/>
        <v/>
      </c>
    </row>
    <row r="445" spans="1:16" ht="13.2" hidden="1" customHeight="1" x14ac:dyDescent="0.25">
      <c r="A445" s="285" t="s">
        <v>685</v>
      </c>
      <c r="B445" s="285" t="s">
        <v>130</v>
      </c>
      <c r="C445" s="286">
        <v>-839293.35521000007</v>
      </c>
      <c r="D445" s="286">
        <v>-107220.24303000001</v>
      </c>
      <c r="E445" s="286">
        <v>-33284.016930000042</v>
      </c>
      <c r="F445" s="286">
        <v>-214336.12541999994</v>
      </c>
      <c r="G445" s="286">
        <v>138594.29140999995</v>
      </c>
      <c r="H445" s="286">
        <v>67583.113359999959</v>
      </c>
      <c r="I445" s="286">
        <v>114350.11463000008</v>
      </c>
      <c r="J445" s="286">
        <v>192160.03763000004</v>
      </c>
      <c r="K445" s="286">
        <v>124788.42842999997</v>
      </c>
      <c r="L445" s="286">
        <v>-50019.41677999997</v>
      </c>
      <c r="M445" s="286">
        <v>23667.275619999971</v>
      </c>
      <c r="N445" s="286">
        <v>196388.13772000076</v>
      </c>
      <c r="O445" s="286">
        <v>-386621.75857000053</v>
      </c>
      <c r="P445" s="83" t="str">
        <f t="shared" si="8"/>
        <v/>
      </c>
    </row>
    <row r="446" spans="1:16" ht="13.2" hidden="1" customHeight="1" x14ac:dyDescent="0.25">
      <c r="A446" s="285" t="s">
        <v>653</v>
      </c>
      <c r="B446" s="285" t="s">
        <v>76</v>
      </c>
      <c r="C446" s="287">
        <v>38098</v>
      </c>
      <c r="D446" s="287">
        <v>58982</v>
      </c>
      <c r="E446" s="287">
        <v>17954</v>
      </c>
      <c r="F446" s="287">
        <v>7580</v>
      </c>
      <c r="G446" s="287">
        <v>5970</v>
      </c>
      <c r="H446" s="287">
        <v>11729</v>
      </c>
      <c r="I446" s="287">
        <v>19099</v>
      </c>
      <c r="J446" s="287">
        <v>4378</v>
      </c>
      <c r="K446" s="287">
        <v>7043</v>
      </c>
      <c r="L446" s="287">
        <v>19506</v>
      </c>
      <c r="M446" s="287">
        <v>25952</v>
      </c>
      <c r="N446" s="287">
        <v>-124343.25919000001</v>
      </c>
      <c r="O446" s="286">
        <v>91947.740809999988</v>
      </c>
      <c r="P446" s="83" t="str">
        <f t="shared" si="8"/>
        <v/>
      </c>
    </row>
    <row r="447" spans="1:16" ht="13.2" hidden="1" customHeight="1" x14ac:dyDescent="0.25">
      <c r="A447" s="285" t="s">
        <v>654</v>
      </c>
      <c r="B447" s="285" t="s">
        <v>77</v>
      </c>
      <c r="C447" s="287">
        <v>167844</v>
      </c>
      <c r="D447" s="287">
        <v>93052</v>
      </c>
      <c r="E447" s="287">
        <v>112646</v>
      </c>
      <c r="F447" s="287">
        <v>159318</v>
      </c>
      <c r="G447" s="287">
        <v>108287</v>
      </c>
      <c r="H447" s="287">
        <v>110820</v>
      </c>
      <c r="I447" s="287">
        <v>113205</v>
      </c>
      <c r="J447" s="287">
        <v>101934</v>
      </c>
      <c r="K447" s="287">
        <v>94572</v>
      </c>
      <c r="L447" s="287">
        <v>108493</v>
      </c>
      <c r="M447" s="287">
        <v>113165</v>
      </c>
      <c r="N447" s="287">
        <v>96462.297319999896</v>
      </c>
      <c r="O447" s="286">
        <v>1379798.2973199999</v>
      </c>
      <c r="P447" s="83" t="str">
        <f t="shared" si="8"/>
        <v/>
      </c>
    </row>
    <row r="448" spans="1:16" ht="13.2" hidden="1" customHeight="1" x14ac:dyDescent="0.25">
      <c r="A448" s="285" t="s">
        <v>655</v>
      </c>
      <c r="B448" s="285" t="s">
        <v>78</v>
      </c>
      <c r="C448" s="287">
        <v>18643</v>
      </c>
      <c r="D448" s="287">
        <v>9661</v>
      </c>
      <c r="E448" s="287">
        <v>11051</v>
      </c>
      <c r="F448" s="287">
        <v>8920</v>
      </c>
      <c r="G448" s="287">
        <v>5488</v>
      </c>
      <c r="H448" s="287">
        <v>11404</v>
      </c>
      <c r="I448" s="287">
        <v>24244</v>
      </c>
      <c r="J448" s="287">
        <v>6162</v>
      </c>
      <c r="K448" s="287">
        <v>18876</v>
      </c>
      <c r="L448" s="287">
        <v>7456</v>
      </c>
      <c r="M448" s="287">
        <v>12203</v>
      </c>
      <c r="N448" s="287">
        <v>66259.272540000005</v>
      </c>
      <c r="O448" s="286">
        <v>200367.27254000001</v>
      </c>
      <c r="P448" s="83" t="str">
        <f t="shared" si="8"/>
        <v/>
      </c>
    </row>
    <row r="449" spans="1:16" ht="13.2" hidden="1" customHeight="1" x14ac:dyDescent="0.25">
      <c r="A449" s="285" t="s">
        <v>656</v>
      </c>
      <c r="B449" s="285" t="s">
        <v>79</v>
      </c>
      <c r="C449" s="287">
        <v>14085</v>
      </c>
      <c r="D449" s="287">
        <v>52022</v>
      </c>
      <c r="E449" s="287">
        <v>16274</v>
      </c>
      <c r="F449" s="287">
        <v>9865</v>
      </c>
      <c r="G449" s="287">
        <v>33216</v>
      </c>
      <c r="H449" s="287">
        <v>8875</v>
      </c>
      <c r="I449" s="287">
        <v>4162</v>
      </c>
      <c r="J449" s="287">
        <v>10974</v>
      </c>
      <c r="K449" s="287">
        <v>1621</v>
      </c>
      <c r="L449" s="287">
        <v>9591</v>
      </c>
      <c r="M449" s="287">
        <v>17723</v>
      </c>
      <c r="N449" s="287">
        <v>236.72539999999572</v>
      </c>
      <c r="O449" s="286">
        <v>178644.7254</v>
      </c>
      <c r="P449" s="83" t="str">
        <f t="shared" si="8"/>
        <v/>
      </c>
    </row>
    <row r="450" spans="1:16" ht="13.2" hidden="1" customHeight="1" x14ac:dyDescent="0.25">
      <c r="A450" s="285" t="s">
        <v>657</v>
      </c>
      <c r="B450" s="285" t="s">
        <v>3671</v>
      </c>
      <c r="C450" s="287">
        <v>114837</v>
      </c>
      <c r="D450" s="287">
        <v>59532</v>
      </c>
      <c r="E450" s="287">
        <v>142090</v>
      </c>
      <c r="F450" s="287">
        <v>74685</v>
      </c>
      <c r="G450" s="287">
        <v>38192</v>
      </c>
      <c r="H450" s="287">
        <v>35342</v>
      </c>
      <c r="I450" s="287">
        <v>47953</v>
      </c>
      <c r="J450" s="287">
        <v>26645</v>
      </c>
      <c r="K450" s="287">
        <v>24596</v>
      </c>
      <c r="L450" s="287">
        <v>46072</v>
      </c>
      <c r="M450" s="287">
        <v>46749</v>
      </c>
      <c r="N450" s="287">
        <v>69887.445390000023</v>
      </c>
      <c r="O450" s="286">
        <v>726580.44539000001</v>
      </c>
      <c r="P450" s="83" t="str">
        <f t="shared" si="8"/>
        <v/>
      </c>
    </row>
    <row r="451" spans="1:16" ht="13.2" hidden="1" customHeight="1" x14ac:dyDescent="0.25">
      <c r="A451" s="285" t="s">
        <v>658</v>
      </c>
      <c r="B451" s="285" t="s">
        <v>120</v>
      </c>
      <c r="C451" s="287">
        <v>228232</v>
      </c>
      <c r="D451" s="287">
        <v>202347</v>
      </c>
      <c r="E451" s="287">
        <v>110873</v>
      </c>
      <c r="F451" s="287">
        <v>92338</v>
      </c>
      <c r="G451" s="287">
        <v>75399</v>
      </c>
      <c r="H451" s="287">
        <v>113068</v>
      </c>
      <c r="I451" s="287">
        <v>71108</v>
      </c>
      <c r="J451" s="287">
        <v>42456</v>
      </c>
      <c r="K451" s="287">
        <v>116019</v>
      </c>
      <c r="L451" s="287">
        <v>56673</v>
      </c>
      <c r="M451" s="287">
        <v>126655</v>
      </c>
      <c r="N451" s="287">
        <v>-14302.455240000039</v>
      </c>
      <c r="O451" s="286">
        <v>1220865.54476</v>
      </c>
      <c r="P451" s="83" t="str">
        <f t="shared" si="8"/>
        <v/>
      </c>
    </row>
    <row r="452" spans="1:16" ht="13.2" hidden="1" customHeight="1" x14ac:dyDescent="0.25">
      <c r="A452" s="285" t="s">
        <v>659</v>
      </c>
      <c r="B452" s="285" t="s">
        <v>121</v>
      </c>
      <c r="C452" s="287">
        <v>0</v>
      </c>
      <c r="D452" s="287">
        <v>0</v>
      </c>
      <c r="E452" s="287">
        <v>0</v>
      </c>
      <c r="F452" s="287">
        <v>0</v>
      </c>
      <c r="G452" s="287">
        <v>0</v>
      </c>
      <c r="H452" s="287">
        <v>0</v>
      </c>
      <c r="I452" s="287">
        <v>0</v>
      </c>
      <c r="J452" s="287">
        <v>0</v>
      </c>
      <c r="K452" s="287">
        <v>0</v>
      </c>
      <c r="L452" s="287">
        <v>0</v>
      </c>
      <c r="M452" s="287">
        <v>0</v>
      </c>
      <c r="N452" s="287">
        <v>0</v>
      </c>
      <c r="O452" s="286">
        <v>0</v>
      </c>
      <c r="P452" s="83" t="str">
        <f t="shared" ref="P452:P515" si="9">IF(COUNTBLANK(Q452)=0,IF(RIGHT(A452,10)=Q452,TRUE,FALSE),"")</f>
        <v/>
      </c>
    </row>
    <row r="453" spans="1:16" ht="13.2" hidden="1" customHeight="1" x14ac:dyDescent="0.25">
      <c r="A453" s="285" t="s">
        <v>660</v>
      </c>
      <c r="B453" s="285" t="s">
        <v>81</v>
      </c>
      <c r="C453" s="287">
        <v>336496</v>
      </c>
      <c r="D453" s="287">
        <v>154750</v>
      </c>
      <c r="E453" s="287">
        <v>138003</v>
      </c>
      <c r="F453" s="287">
        <v>224068</v>
      </c>
      <c r="G453" s="287">
        <v>128677</v>
      </c>
      <c r="H453" s="287">
        <v>140085</v>
      </c>
      <c r="I453" s="287">
        <v>123357</v>
      </c>
      <c r="J453" s="287">
        <v>132119</v>
      </c>
      <c r="K453" s="287">
        <v>130485</v>
      </c>
      <c r="L453" s="287">
        <v>207777</v>
      </c>
      <c r="M453" s="287">
        <v>137622</v>
      </c>
      <c r="N453" s="287">
        <v>119487.85933999989</v>
      </c>
      <c r="O453" s="286">
        <v>1972926.85934</v>
      </c>
      <c r="P453" s="83" t="str">
        <f t="shared" si="9"/>
        <v/>
      </c>
    </row>
    <row r="454" spans="1:16" ht="13.2" hidden="1" customHeight="1" x14ac:dyDescent="0.25">
      <c r="A454" s="285" t="s">
        <v>661</v>
      </c>
      <c r="B454" s="285" t="s">
        <v>82</v>
      </c>
      <c r="C454" s="287">
        <v>613135</v>
      </c>
      <c r="D454" s="287">
        <v>243150</v>
      </c>
      <c r="E454" s="287">
        <v>223690</v>
      </c>
      <c r="F454" s="287">
        <v>389656</v>
      </c>
      <c r="G454" s="287">
        <v>207312</v>
      </c>
      <c r="H454" s="287">
        <v>224698</v>
      </c>
      <c r="I454" s="287">
        <v>237152</v>
      </c>
      <c r="J454" s="287">
        <v>213855</v>
      </c>
      <c r="K454" s="287">
        <v>224188</v>
      </c>
      <c r="L454" s="287">
        <v>338285</v>
      </c>
      <c r="M454" s="287">
        <v>232698</v>
      </c>
      <c r="N454" s="287">
        <v>189462.1742500001</v>
      </c>
      <c r="O454" s="286">
        <v>3337281.1742500002</v>
      </c>
      <c r="P454" s="83" t="str">
        <f t="shared" si="9"/>
        <v/>
      </c>
    </row>
    <row r="455" spans="1:16" ht="13.2" hidden="1" customHeight="1" x14ac:dyDescent="0.25">
      <c r="A455" s="285" t="s">
        <v>662</v>
      </c>
      <c r="B455" s="285" t="s">
        <v>83</v>
      </c>
      <c r="C455" s="287">
        <v>73897</v>
      </c>
      <c r="D455" s="287">
        <v>37252</v>
      </c>
      <c r="E455" s="287">
        <v>36946</v>
      </c>
      <c r="F455" s="287">
        <v>39472</v>
      </c>
      <c r="G455" s="287">
        <v>36946</v>
      </c>
      <c r="H455" s="287">
        <v>40269</v>
      </c>
      <c r="I455" s="287">
        <v>39483</v>
      </c>
      <c r="J455" s="287">
        <v>36946</v>
      </c>
      <c r="K455" s="287">
        <v>36958</v>
      </c>
      <c r="L455" s="287">
        <v>39582</v>
      </c>
      <c r="M455" s="287">
        <v>33361</v>
      </c>
      <c r="N455" s="287">
        <v>40625.271180000011</v>
      </c>
      <c r="O455" s="286">
        <v>491737.27118000004</v>
      </c>
      <c r="P455" s="83" t="str">
        <f t="shared" si="9"/>
        <v/>
      </c>
    </row>
    <row r="456" spans="1:16" ht="13.2" hidden="1" customHeight="1" x14ac:dyDescent="0.25">
      <c r="A456" s="285" t="s">
        <v>663</v>
      </c>
      <c r="B456" s="285" t="s">
        <v>84</v>
      </c>
      <c r="C456" s="287">
        <v>2679</v>
      </c>
      <c r="D456" s="287">
        <v>2966</v>
      </c>
      <c r="E456" s="287">
        <v>1284</v>
      </c>
      <c r="F456" s="287">
        <v>2281</v>
      </c>
      <c r="G456" s="287">
        <v>832</v>
      </c>
      <c r="H456" s="287">
        <v>1577</v>
      </c>
      <c r="I456" s="287">
        <v>1569</v>
      </c>
      <c r="J456" s="287">
        <v>2443</v>
      </c>
      <c r="K456" s="287">
        <v>1086</v>
      </c>
      <c r="L456" s="287">
        <v>1740</v>
      </c>
      <c r="M456" s="287">
        <v>3533</v>
      </c>
      <c r="N456" s="287">
        <v>66248.390910000002</v>
      </c>
      <c r="O456" s="286">
        <v>88238.390910000002</v>
      </c>
      <c r="P456" s="83" t="str">
        <f t="shared" si="9"/>
        <v/>
      </c>
    </row>
    <row r="457" spans="1:16" ht="13.2" hidden="1" customHeight="1" x14ac:dyDescent="0.25">
      <c r="A457" s="285" t="s">
        <v>664</v>
      </c>
      <c r="B457" s="285" t="s">
        <v>85</v>
      </c>
      <c r="C457" s="286">
        <v>1607946</v>
      </c>
      <c r="D457" s="286">
        <v>913714</v>
      </c>
      <c r="E457" s="286">
        <v>810811</v>
      </c>
      <c r="F457" s="286">
        <v>1008183</v>
      </c>
      <c r="G457" s="286">
        <v>640319</v>
      </c>
      <c r="H457" s="286">
        <v>697867</v>
      </c>
      <c r="I457" s="286">
        <v>681332</v>
      </c>
      <c r="J457" s="286">
        <v>577912</v>
      </c>
      <c r="K457" s="286">
        <v>655444</v>
      </c>
      <c r="L457" s="286">
        <v>835175</v>
      </c>
      <c r="M457" s="286">
        <v>749661</v>
      </c>
      <c r="N457" s="286">
        <v>510023.72189999995</v>
      </c>
      <c r="O457" s="286">
        <v>9688387.7219000012</v>
      </c>
      <c r="P457" s="83" t="str">
        <f t="shared" si="9"/>
        <v/>
      </c>
    </row>
    <row r="458" spans="1:16" ht="13.2" hidden="1" customHeight="1" x14ac:dyDescent="0.25">
      <c r="A458" s="285" t="s">
        <v>665</v>
      </c>
      <c r="B458" s="285" t="s">
        <v>86</v>
      </c>
      <c r="C458" s="287">
        <v>0</v>
      </c>
      <c r="D458" s="287">
        <v>0</v>
      </c>
      <c r="E458" s="287">
        <v>0</v>
      </c>
      <c r="F458" s="287">
        <v>0</v>
      </c>
      <c r="G458" s="287">
        <v>7000</v>
      </c>
      <c r="H458" s="287">
        <v>1118</v>
      </c>
      <c r="I458" s="287">
        <v>483</v>
      </c>
      <c r="J458" s="287">
        <v>0</v>
      </c>
      <c r="K458" s="287">
        <v>0</v>
      </c>
      <c r="L458" s="287">
        <v>0</v>
      </c>
      <c r="M458" s="287">
        <v>29</v>
      </c>
      <c r="N458" s="287">
        <v>25.988510000000055</v>
      </c>
      <c r="O458" s="286">
        <v>8655.9885099999992</v>
      </c>
      <c r="P458" s="83" t="str">
        <f t="shared" si="9"/>
        <v/>
      </c>
    </row>
    <row r="459" spans="1:16" ht="13.2" hidden="1" customHeight="1" x14ac:dyDescent="0.25">
      <c r="A459" s="285" t="s">
        <v>666</v>
      </c>
      <c r="B459" s="285" t="s">
        <v>87</v>
      </c>
      <c r="C459" s="287">
        <v>8043</v>
      </c>
      <c r="D459" s="287">
        <v>0</v>
      </c>
      <c r="E459" s="287">
        <v>0</v>
      </c>
      <c r="F459" s="287">
        <v>0</v>
      </c>
      <c r="G459" s="287">
        <v>0</v>
      </c>
      <c r="H459" s="287">
        <v>0</v>
      </c>
      <c r="I459" s="287">
        <v>0</v>
      </c>
      <c r="J459" s="287">
        <v>0</v>
      </c>
      <c r="K459" s="287">
        <v>0</v>
      </c>
      <c r="L459" s="287">
        <v>226</v>
      </c>
      <c r="M459" s="287">
        <v>0</v>
      </c>
      <c r="N459" s="287">
        <v>-0.15011000000049535</v>
      </c>
      <c r="O459" s="286">
        <v>8268.8498899999995</v>
      </c>
      <c r="P459" s="83" t="str">
        <f t="shared" si="9"/>
        <v/>
      </c>
    </row>
    <row r="460" spans="1:16" ht="13.2" hidden="1" customHeight="1" x14ac:dyDescent="0.25">
      <c r="A460" s="285" t="s">
        <v>667</v>
      </c>
      <c r="B460" s="285" t="s">
        <v>88</v>
      </c>
      <c r="C460" s="287">
        <v>0</v>
      </c>
      <c r="D460" s="287">
        <v>0</v>
      </c>
      <c r="E460" s="287">
        <v>0</v>
      </c>
      <c r="F460" s="287">
        <v>0</v>
      </c>
      <c r="G460" s="287">
        <v>0</v>
      </c>
      <c r="H460" s="287">
        <v>0</v>
      </c>
      <c r="I460" s="287">
        <v>0</v>
      </c>
      <c r="J460" s="287">
        <v>0</v>
      </c>
      <c r="K460" s="287">
        <v>0</v>
      </c>
      <c r="L460" s="287">
        <v>0</v>
      </c>
      <c r="M460" s="287">
        <v>0</v>
      </c>
      <c r="N460" s="287">
        <v>0</v>
      </c>
      <c r="O460" s="286">
        <v>0</v>
      </c>
      <c r="P460" s="83" t="str">
        <f t="shared" si="9"/>
        <v/>
      </c>
    </row>
    <row r="461" spans="1:16" ht="13.2" hidden="1" customHeight="1" x14ac:dyDescent="0.25">
      <c r="A461" s="285" t="s">
        <v>668</v>
      </c>
      <c r="B461" s="285" t="s">
        <v>144</v>
      </c>
      <c r="C461" s="286">
        <v>1615989</v>
      </c>
      <c r="D461" s="286">
        <v>913714</v>
      </c>
      <c r="E461" s="286">
        <v>810811</v>
      </c>
      <c r="F461" s="286">
        <v>1008183</v>
      </c>
      <c r="G461" s="286">
        <v>647319</v>
      </c>
      <c r="H461" s="286">
        <v>698985</v>
      </c>
      <c r="I461" s="286">
        <v>681815</v>
      </c>
      <c r="J461" s="286">
        <v>577912</v>
      </c>
      <c r="K461" s="286">
        <v>655444</v>
      </c>
      <c r="L461" s="286">
        <v>835401</v>
      </c>
      <c r="M461" s="286">
        <v>749690</v>
      </c>
      <c r="N461" s="286">
        <v>510049.56029999995</v>
      </c>
      <c r="O461" s="286">
        <v>9705312.5603</v>
      </c>
      <c r="P461" s="83" t="str">
        <f t="shared" si="9"/>
        <v/>
      </c>
    </row>
    <row r="462" spans="1:16" ht="13.2" hidden="1" customHeight="1" x14ac:dyDescent="0.25">
      <c r="A462" s="285" t="s">
        <v>669</v>
      </c>
      <c r="B462" s="285" t="s">
        <v>76</v>
      </c>
      <c r="C462" s="287">
        <v>7226.8060700000005</v>
      </c>
      <c r="D462" s="287">
        <v>5875.6871499999997</v>
      </c>
      <c r="E462" s="287">
        <v>4230.5921400000007</v>
      </c>
      <c r="F462" s="287">
        <v>1351.4024699999998</v>
      </c>
      <c r="G462" s="287">
        <v>3466.3588300000001</v>
      </c>
      <c r="H462" s="287">
        <v>2608.0081599999999</v>
      </c>
      <c r="I462" s="287">
        <v>1927.9341400000003</v>
      </c>
      <c r="J462" s="287">
        <v>2678.22543</v>
      </c>
      <c r="K462" s="287">
        <v>9391.7159100000008</v>
      </c>
      <c r="L462" s="287">
        <v>1965.40293</v>
      </c>
      <c r="M462" s="287">
        <v>2278.5104299999998</v>
      </c>
      <c r="N462" s="287">
        <v>1677.2677200000005</v>
      </c>
      <c r="O462" s="286">
        <v>44677.911380000005</v>
      </c>
      <c r="P462" s="83" t="str">
        <f t="shared" si="9"/>
        <v/>
      </c>
    </row>
    <row r="463" spans="1:16" ht="13.2" hidden="1" customHeight="1" x14ac:dyDescent="0.25">
      <c r="A463" s="285" t="s">
        <v>679</v>
      </c>
      <c r="B463" s="285" t="s">
        <v>85</v>
      </c>
      <c r="C463" s="286">
        <v>776682.97567999992</v>
      </c>
      <c r="D463" s="286">
        <v>806436.89459000004</v>
      </c>
      <c r="E463" s="286">
        <v>777483.95306999993</v>
      </c>
      <c r="F463" s="286">
        <v>793842.30182000005</v>
      </c>
      <c r="G463" s="286">
        <v>785899.02521999995</v>
      </c>
      <c r="H463" s="286">
        <v>766565.30371000001</v>
      </c>
      <c r="I463" s="286">
        <v>795539.25336000009</v>
      </c>
      <c r="J463" s="286">
        <v>770070.52136000001</v>
      </c>
      <c r="K463" s="286">
        <v>780230.54842999997</v>
      </c>
      <c r="L463" s="286">
        <v>785374.55021999998</v>
      </c>
      <c r="M463" s="286">
        <v>773353.88422999997</v>
      </c>
      <c r="N463" s="286">
        <v>706340.20809000067</v>
      </c>
      <c r="O463" s="286">
        <v>9317819.4197799992</v>
      </c>
      <c r="P463" s="83" t="str">
        <f t="shared" si="9"/>
        <v/>
      </c>
    </row>
    <row r="464" spans="1:16" ht="13.2" hidden="1" customHeight="1" x14ac:dyDescent="0.25">
      <c r="A464" s="285" t="s">
        <v>681</v>
      </c>
      <c r="B464" s="285" t="s">
        <v>87</v>
      </c>
      <c r="C464" s="287">
        <v>0</v>
      </c>
      <c r="D464" s="287">
        <v>0</v>
      </c>
      <c r="E464" s="287">
        <v>0</v>
      </c>
      <c r="F464" s="287">
        <v>0</v>
      </c>
      <c r="G464" s="287">
        <v>0</v>
      </c>
      <c r="H464" s="287">
        <v>0</v>
      </c>
      <c r="I464" s="287">
        <v>0</v>
      </c>
      <c r="J464" s="287">
        <v>0</v>
      </c>
      <c r="K464" s="287">
        <v>0</v>
      </c>
      <c r="L464" s="287">
        <v>0</v>
      </c>
      <c r="M464" s="287">
        <v>0</v>
      </c>
      <c r="N464" s="287">
        <v>0</v>
      </c>
      <c r="O464" s="286">
        <v>0</v>
      </c>
      <c r="P464" s="83" t="str">
        <f t="shared" si="9"/>
        <v/>
      </c>
    </row>
    <row r="465" spans="1:16" ht="13.2" hidden="1" customHeight="1" x14ac:dyDescent="0.25">
      <c r="A465" s="285" t="s">
        <v>682</v>
      </c>
      <c r="B465" s="285" t="s">
        <v>88</v>
      </c>
      <c r="C465" s="287">
        <v>0</v>
      </c>
      <c r="D465" s="287">
        <v>0</v>
      </c>
      <c r="E465" s="287">
        <v>0</v>
      </c>
      <c r="F465" s="287">
        <v>0</v>
      </c>
      <c r="G465" s="287">
        <v>0</v>
      </c>
      <c r="H465" s="287">
        <v>0</v>
      </c>
      <c r="I465" s="287">
        <v>0</v>
      </c>
      <c r="J465" s="287">
        <v>0</v>
      </c>
      <c r="K465" s="287">
        <v>0</v>
      </c>
      <c r="L465" s="287">
        <v>0</v>
      </c>
      <c r="M465" s="287">
        <v>0</v>
      </c>
      <c r="N465" s="287">
        <v>0</v>
      </c>
      <c r="O465" s="286">
        <v>0</v>
      </c>
      <c r="P465" s="83" t="str">
        <f t="shared" si="9"/>
        <v/>
      </c>
    </row>
    <row r="466" spans="1:16" ht="13.2" hidden="1" customHeight="1" x14ac:dyDescent="0.25">
      <c r="A466" s="285" t="s">
        <v>670</v>
      </c>
      <c r="B466" s="285" t="s">
        <v>89</v>
      </c>
      <c r="C466" s="287">
        <v>4837.27549</v>
      </c>
      <c r="D466" s="287">
        <v>2204.0357100000001</v>
      </c>
      <c r="E466" s="287">
        <v>1288.47966</v>
      </c>
      <c r="F466" s="287">
        <v>571.43475000000001</v>
      </c>
      <c r="G466" s="287">
        <v>1737.8516</v>
      </c>
      <c r="H466" s="287">
        <v>904.22936000000004</v>
      </c>
      <c r="I466" s="287">
        <v>418.08152999999999</v>
      </c>
      <c r="J466" s="287">
        <v>1092.5154</v>
      </c>
      <c r="K466" s="287">
        <v>726.28869999999995</v>
      </c>
      <c r="L466" s="287">
        <v>2763.9434500000002</v>
      </c>
      <c r="M466" s="287">
        <v>5209.7289700000001</v>
      </c>
      <c r="N466" s="287">
        <v>-2530.0166099999979</v>
      </c>
      <c r="O466" s="286">
        <v>19223.848010000005</v>
      </c>
      <c r="P466" s="83" t="str">
        <f t="shared" si="9"/>
        <v/>
      </c>
    </row>
    <row r="467" spans="1:16" ht="13.2" hidden="1" customHeight="1" x14ac:dyDescent="0.25">
      <c r="A467" s="285" t="s">
        <v>671</v>
      </c>
      <c r="B467" s="285" t="s">
        <v>90</v>
      </c>
      <c r="C467" s="287">
        <v>0</v>
      </c>
      <c r="D467" s="287">
        <v>0</v>
      </c>
      <c r="E467" s="287">
        <v>280.54775999999998</v>
      </c>
      <c r="F467" s="287">
        <v>7.9948699999999997</v>
      </c>
      <c r="G467" s="287">
        <v>40.3048</v>
      </c>
      <c r="H467" s="287">
        <v>5.8259600000000002</v>
      </c>
      <c r="I467" s="287">
        <v>0</v>
      </c>
      <c r="J467" s="287">
        <v>0</v>
      </c>
      <c r="K467" s="287">
        <v>0</v>
      </c>
      <c r="L467" s="287">
        <v>92.833579999999998</v>
      </c>
      <c r="M467" s="287">
        <v>19.04027</v>
      </c>
      <c r="N467" s="287">
        <v>3270.6133399999999</v>
      </c>
      <c r="O467" s="286">
        <v>3717.1605799999998</v>
      </c>
      <c r="P467" s="83" t="str">
        <f t="shared" si="9"/>
        <v/>
      </c>
    </row>
    <row r="468" spans="1:16" ht="13.2" hidden="1" customHeight="1" x14ac:dyDescent="0.25">
      <c r="A468" s="285" t="s">
        <v>672</v>
      </c>
      <c r="B468" s="285" t="s">
        <v>91</v>
      </c>
      <c r="C468" s="287">
        <v>0</v>
      </c>
      <c r="D468" s="287">
        <v>0</v>
      </c>
      <c r="E468" s="287">
        <v>462.31565000000001</v>
      </c>
      <c r="F468" s="287">
        <v>12.59445</v>
      </c>
      <c r="G468" s="287">
        <v>0</v>
      </c>
      <c r="H468" s="287">
        <v>2.1509299999999998</v>
      </c>
      <c r="I468" s="287">
        <v>0</v>
      </c>
      <c r="J468" s="287">
        <v>0</v>
      </c>
      <c r="K468" s="287">
        <v>1013.24749</v>
      </c>
      <c r="L468" s="287">
        <v>0</v>
      </c>
      <c r="M468" s="287">
        <v>0</v>
      </c>
      <c r="N468" s="287">
        <v>-988.55382000000009</v>
      </c>
      <c r="O468" s="286">
        <v>501.7546999999999</v>
      </c>
      <c r="P468" s="83" t="str">
        <f t="shared" si="9"/>
        <v/>
      </c>
    </row>
    <row r="469" spans="1:16" ht="13.2" hidden="1" customHeight="1" x14ac:dyDescent="0.25">
      <c r="A469" s="285" t="s">
        <v>673</v>
      </c>
      <c r="B469" s="285" t="s">
        <v>3670</v>
      </c>
      <c r="C469" s="287">
        <v>32.323430000000002</v>
      </c>
      <c r="D469" s="287">
        <v>9285.0847300000005</v>
      </c>
      <c r="E469" s="287">
        <v>2195.7030399999999</v>
      </c>
      <c r="F469" s="287">
        <v>155.24928</v>
      </c>
      <c r="G469" s="287">
        <v>12011.856800000001</v>
      </c>
      <c r="H469" s="287">
        <v>8.9696999999999996</v>
      </c>
      <c r="I469" s="287">
        <v>161.53089</v>
      </c>
      <c r="J469" s="287">
        <v>26.040659999999999</v>
      </c>
      <c r="K469" s="287">
        <v>4750.2829700000002</v>
      </c>
      <c r="L469" s="287">
        <v>1898.4504300000001</v>
      </c>
      <c r="M469" s="287">
        <v>462.92808000000002</v>
      </c>
      <c r="N469" s="287">
        <v>21517.814739999994</v>
      </c>
      <c r="O469" s="286">
        <v>52506.234749999989</v>
      </c>
      <c r="P469" s="83" t="str">
        <f t="shared" si="9"/>
        <v/>
      </c>
    </row>
    <row r="470" spans="1:16" ht="13.2" hidden="1" customHeight="1" x14ac:dyDescent="0.25">
      <c r="A470" s="285" t="s">
        <v>674</v>
      </c>
      <c r="B470" s="285" t="s">
        <v>122</v>
      </c>
      <c r="C470" s="287">
        <v>0</v>
      </c>
      <c r="D470" s="287">
        <v>0</v>
      </c>
      <c r="E470" s="287">
        <v>0</v>
      </c>
      <c r="F470" s="287">
        <v>0</v>
      </c>
      <c r="G470" s="287">
        <v>0</v>
      </c>
      <c r="H470" s="287">
        <v>0</v>
      </c>
      <c r="I470" s="287">
        <v>0</v>
      </c>
      <c r="J470" s="287">
        <v>0</v>
      </c>
      <c r="K470" s="287">
        <v>0</v>
      </c>
      <c r="L470" s="287">
        <v>0</v>
      </c>
      <c r="M470" s="287">
        <v>0</v>
      </c>
      <c r="N470" s="287">
        <v>0</v>
      </c>
      <c r="O470" s="286">
        <v>0</v>
      </c>
      <c r="P470" s="83" t="str">
        <f t="shared" si="9"/>
        <v/>
      </c>
    </row>
    <row r="471" spans="1:16" ht="13.2" hidden="1" customHeight="1" x14ac:dyDescent="0.25">
      <c r="A471" s="285" t="s">
        <v>675</v>
      </c>
      <c r="B471" s="285" t="s">
        <v>92</v>
      </c>
      <c r="C471" s="287">
        <v>0</v>
      </c>
      <c r="D471" s="287">
        <v>0</v>
      </c>
      <c r="E471" s="287">
        <v>0</v>
      </c>
      <c r="F471" s="287">
        <v>0</v>
      </c>
      <c r="G471" s="287">
        <v>0</v>
      </c>
      <c r="H471" s="287">
        <v>0</v>
      </c>
      <c r="I471" s="287">
        <v>0</v>
      </c>
      <c r="J471" s="287">
        <v>0</v>
      </c>
      <c r="K471" s="287">
        <v>0</v>
      </c>
      <c r="L471" s="287">
        <v>0</v>
      </c>
      <c r="M471" s="287">
        <v>0</v>
      </c>
      <c r="N471" s="287">
        <v>0</v>
      </c>
      <c r="O471" s="286">
        <v>0</v>
      </c>
      <c r="P471" s="83" t="str">
        <f t="shared" si="9"/>
        <v/>
      </c>
    </row>
    <row r="472" spans="1:16" ht="13.2" hidden="1" customHeight="1" x14ac:dyDescent="0.25">
      <c r="A472" s="285" t="s">
        <v>676</v>
      </c>
      <c r="B472" s="285" t="s">
        <v>93</v>
      </c>
      <c r="C472" s="287">
        <v>0</v>
      </c>
      <c r="D472" s="287">
        <v>0</v>
      </c>
      <c r="E472" s="287">
        <v>0</v>
      </c>
      <c r="F472" s="287">
        <v>0</v>
      </c>
      <c r="G472" s="287">
        <v>0</v>
      </c>
      <c r="H472" s="287">
        <v>0</v>
      </c>
      <c r="I472" s="287">
        <v>0</v>
      </c>
      <c r="J472" s="287">
        <v>0</v>
      </c>
      <c r="K472" s="287">
        <v>0</v>
      </c>
      <c r="L472" s="287">
        <v>0</v>
      </c>
      <c r="M472" s="287">
        <v>0</v>
      </c>
      <c r="N472" s="287">
        <v>0</v>
      </c>
      <c r="O472" s="286">
        <v>0</v>
      </c>
      <c r="P472" s="83" t="str">
        <f t="shared" si="9"/>
        <v/>
      </c>
    </row>
    <row r="473" spans="1:16" ht="13.2" hidden="1" customHeight="1" x14ac:dyDescent="0.25">
      <c r="A473" s="285" t="s">
        <v>677</v>
      </c>
      <c r="B473" s="285" t="s">
        <v>94</v>
      </c>
      <c r="C473" s="287">
        <v>764586.57068999996</v>
      </c>
      <c r="D473" s="287">
        <v>789072.08700000006</v>
      </c>
      <c r="E473" s="287">
        <v>769026.31481999997</v>
      </c>
      <c r="F473" s="287">
        <v>791743.62600000005</v>
      </c>
      <c r="G473" s="287">
        <v>768642.65318999998</v>
      </c>
      <c r="H473" s="287">
        <v>762937.33496000001</v>
      </c>
      <c r="I473" s="287">
        <v>793031.70680000004</v>
      </c>
      <c r="J473" s="287">
        <v>766273.73987000005</v>
      </c>
      <c r="K473" s="287">
        <v>764349.01335999998</v>
      </c>
      <c r="L473" s="287">
        <v>778653.91983000003</v>
      </c>
      <c r="M473" s="287">
        <v>765383.67648000002</v>
      </c>
      <c r="N473" s="287">
        <v>683393.08272000065</v>
      </c>
      <c r="O473" s="286">
        <v>9197093.7257199995</v>
      </c>
      <c r="P473" s="83" t="str">
        <f t="shared" si="9"/>
        <v/>
      </c>
    </row>
    <row r="474" spans="1:16" ht="13.2" hidden="1" customHeight="1" x14ac:dyDescent="0.25">
      <c r="A474" s="285" t="s">
        <v>678</v>
      </c>
      <c r="B474" s="285" t="s">
        <v>95</v>
      </c>
      <c r="C474" s="287">
        <v>0</v>
      </c>
      <c r="D474" s="287">
        <v>0</v>
      </c>
      <c r="E474" s="287">
        <v>0</v>
      </c>
      <c r="F474" s="287">
        <v>0</v>
      </c>
      <c r="G474" s="287">
        <v>0</v>
      </c>
      <c r="H474" s="287">
        <v>98.784639999999996</v>
      </c>
      <c r="I474" s="287">
        <v>0</v>
      </c>
      <c r="J474" s="287">
        <v>0</v>
      </c>
      <c r="K474" s="287">
        <v>0</v>
      </c>
      <c r="L474" s="287">
        <v>0</v>
      </c>
      <c r="M474" s="287">
        <v>0</v>
      </c>
      <c r="N474" s="287">
        <v>0</v>
      </c>
      <c r="O474" s="286">
        <v>98.784639999999996</v>
      </c>
      <c r="P474" s="83" t="str">
        <f t="shared" si="9"/>
        <v/>
      </c>
    </row>
    <row r="475" spans="1:16" ht="13.2" hidden="1" customHeight="1" x14ac:dyDescent="0.25">
      <c r="A475" s="285" t="s">
        <v>680</v>
      </c>
      <c r="B475" s="285" t="s">
        <v>96</v>
      </c>
      <c r="C475" s="288">
        <v>12.66911</v>
      </c>
      <c r="D475" s="288">
        <v>56.862380000000002</v>
      </c>
      <c r="E475" s="288">
        <v>43.03</v>
      </c>
      <c r="F475" s="288">
        <v>4.5727600000000006</v>
      </c>
      <c r="G475" s="288">
        <v>14.26619</v>
      </c>
      <c r="H475" s="288">
        <v>2.80965</v>
      </c>
      <c r="I475" s="288">
        <v>625.86126999999999</v>
      </c>
      <c r="J475" s="288">
        <v>1.51627</v>
      </c>
      <c r="K475" s="288">
        <v>1.88</v>
      </c>
      <c r="L475" s="288">
        <v>7.0329999999999995</v>
      </c>
      <c r="M475" s="288">
        <v>3.3913899999999999</v>
      </c>
      <c r="N475" s="288">
        <v>97.489930000000015</v>
      </c>
      <c r="O475" s="289">
        <v>871.38195000000007</v>
      </c>
      <c r="P475" s="83" t="str">
        <f t="shared" si="9"/>
        <v/>
      </c>
    </row>
    <row r="476" spans="1:16" ht="13.2" hidden="1" customHeight="1" x14ac:dyDescent="0.25">
      <c r="A476" s="285" t="s">
        <v>683</v>
      </c>
      <c r="B476" s="285" t="s">
        <v>155</v>
      </c>
      <c r="C476" s="286">
        <v>776695.64478999993</v>
      </c>
      <c r="D476" s="286">
        <v>806493.75696999999</v>
      </c>
      <c r="E476" s="286">
        <v>777526.98306999996</v>
      </c>
      <c r="F476" s="286">
        <v>793846.87458000006</v>
      </c>
      <c r="G476" s="286">
        <v>785913.29140999995</v>
      </c>
      <c r="H476" s="286">
        <v>766568.11335999996</v>
      </c>
      <c r="I476" s="286">
        <v>796165.11463000008</v>
      </c>
      <c r="J476" s="286">
        <v>770072.03763000004</v>
      </c>
      <c r="K476" s="286">
        <v>780232.42842999997</v>
      </c>
      <c r="L476" s="286">
        <v>785381.58322000003</v>
      </c>
      <c r="M476" s="286">
        <v>773357.27561999997</v>
      </c>
      <c r="N476" s="286">
        <v>706437.69802000071</v>
      </c>
      <c r="O476" s="286">
        <v>9318690.8017299995</v>
      </c>
      <c r="P476" s="83" t="str">
        <f t="shared" si="9"/>
        <v/>
      </c>
    </row>
    <row r="477" spans="1:16" ht="13.2" hidden="1" customHeight="1" x14ac:dyDescent="0.25">
      <c r="A477" s="285" t="s">
        <v>717</v>
      </c>
      <c r="B477" s="285" t="s">
        <v>97</v>
      </c>
      <c r="C477" s="286">
        <v>-19380.50449000005</v>
      </c>
      <c r="D477" s="286">
        <v>30127.382807999966</v>
      </c>
      <c r="E477" s="286">
        <v>67236.385910000041</v>
      </c>
      <c r="F477" s="286">
        <v>8249.4941099999705</v>
      </c>
      <c r="G477" s="286">
        <v>21089.211620000016</v>
      </c>
      <c r="H477" s="286">
        <v>1425.3513300000341</v>
      </c>
      <c r="I477" s="286">
        <v>-3245.8459999999905</v>
      </c>
      <c r="J477" s="286">
        <v>-29658.415990000009</v>
      </c>
      <c r="K477" s="286">
        <v>-28498.149430000019</v>
      </c>
      <c r="L477" s="286">
        <v>-35815.460799999972</v>
      </c>
      <c r="M477" s="286">
        <v>-14900.699469999992</v>
      </c>
      <c r="N477" s="286">
        <v>108454.37504199962</v>
      </c>
      <c r="O477" s="286">
        <v>105083.12463999959</v>
      </c>
      <c r="P477" s="83" t="str">
        <f t="shared" si="9"/>
        <v/>
      </c>
    </row>
    <row r="478" spans="1:16" ht="13.2" hidden="1" customHeight="1" x14ac:dyDescent="0.25">
      <c r="A478" s="285" t="s">
        <v>718</v>
      </c>
      <c r="B478" s="285" t="s">
        <v>130</v>
      </c>
      <c r="C478" s="286">
        <v>-22479.469980000053</v>
      </c>
      <c r="D478" s="286">
        <v>25031.396318000072</v>
      </c>
      <c r="E478" s="286">
        <v>16487.519420000201</v>
      </c>
      <c r="F478" s="286">
        <v>-303.14238000003388</v>
      </c>
      <c r="G478" s="286">
        <v>14216.925130000134</v>
      </c>
      <c r="H478" s="286">
        <v>-6220.1914599998563</v>
      </c>
      <c r="I478" s="286">
        <v>-10130.562489999866</v>
      </c>
      <c r="J478" s="286">
        <v>-36543.552479999897</v>
      </c>
      <c r="K478" s="286">
        <v>-35381.015920000005</v>
      </c>
      <c r="L478" s="286">
        <v>-42789.617289999849</v>
      </c>
      <c r="M478" s="286">
        <v>-22297.965959999885</v>
      </c>
      <c r="N478" s="286">
        <v>135766.33702199894</v>
      </c>
      <c r="O478" s="286">
        <v>15356.659929999616</v>
      </c>
      <c r="P478" s="83" t="str">
        <f t="shared" si="9"/>
        <v/>
      </c>
    </row>
    <row r="479" spans="1:16" ht="13.2" hidden="1" customHeight="1" x14ac:dyDescent="0.25">
      <c r="A479" s="285" t="s">
        <v>686</v>
      </c>
      <c r="B479" s="285" t="s">
        <v>76</v>
      </c>
      <c r="C479" s="287">
        <v>-25.414429999999999</v>
      </c>
      <c r="D479" s="287">
        <v>1.0699999999999999E-2</v>
      </c>
      <c r="E479" s="287">
        <v>-12.725060000000001</v>
      </c>
      <c r="F479" s="287">
        <v>-12.128760000000002</v>
      </c>
      <c r="G479" s="287">
        <v>2.7000000000000001E-3</v>
      </c>
      <c r="H479" s="287">
        <v>0.25941999999999998</v>
      </c>
      <c r="I479" s="287">
        <v>0.46035000000000004</v>
      </c>
      <c r="J479" s="287">
        <v>9.0740000000000001E-2</v>
      </c>
      <c r="K479" s="287">
        <v>4.6559999999999997E-2</v>
      </c>
      <c r="L479" s="287">
        <v>0.46121999999999996</v>
      </c>
      <c r="M479" s="287">
        <v>0</v>
      </c>
      <c r="N479" s="287">
        <v>48.93656</v>
      </c>
      <c r="O479" s="286">
        <v>0</v>
      </c>
      <c r="P479" s="83" t="str">
        <f t="shared" si="9"/>
        <v/>
      </c>
    </row>
    <row r="480" spans="1:16" ht="13.2" hidden="1" customHeight="1" x14ac:dyDescent="0.25">
      <c r="A480" s="285" t="s">
        <v>687</v>
      </c>
      <c r="B480" s="285" t="s">
        <v>77</v>
      </c>
      <c r="C480" s="287">
        <v>96340.946620000002</v>
      </c>
      <c r="D480" s="287">
        <v>96190.076330000011</v>
      </c>
      <c r="E480" s="287">
        <v>84491.990330000001</v>
      </c>
      <c r="F480" s="287">
        <v>84501.219750000004</v>
      </c>
      <c r="G480" s="287">
        <v>98312.152979999999</v>
      </c>
      <c r="H480" s="287">
        <v>83086.253920000003</v>
      </c>
      <c r="I480" s="287">
        <v>82666.897379999995</v>
      </c>
      <c r="J480" s="287">
        <v>96473.227119999996</v>
      </c>
      <c r="K480" s="287">
        <v>96549.732120000001</v>
      </c>
      <c r="L480" s="287">
        <v>98007.730670000004</v>
      </c>
      <c r="M480" s="287">
        <v>97674.437969999999</v>
      </c>
      <c r="N480" s="287">
        <v>298912.70723000006</v>
      </c>
      <c r="O480" s="286">
        <v>1313207.3724200001</v>
      </c>
      <c r="P480" s="83" t="str">
        <f t="shared" si="9"/>
        <v/>
      </c>
    </row>
    <row r="481" spans="1:16" ht="13.2" hidden="1" customHeight="1" x14ac:dyDescent="0.25">
      <c r="A481" s="285" t="s">
        <v>688</v>
      </c>
      <c r="B481" s="285" t="s">
        <v>78</v>
      </c>
      <c r="C481" s="287">
        <v>52008.644740000003</v>
      </c>
      <c r="D481" s="287">
        <v>57308.463390000004</v>
      </c>
      <c r="E481" s="287">
        <v>41040.691919999997</v>
      </c>
      <c r="F481" s="287">
        <v>42145.42813</v>
      </c>
      <c r="G481" s="287">
        <v>40396.874339999995</v>
      </c>
      <c r="H481" s="287">
        <v>42196.711640000001</v>
      </c>
      <c r="I481" s="287">
        <v>39326.340219999998</v>
      </c>
      <c r="J481" s="287">
        <v>49515.052109999997</v>
      </c>
      <c r="K481" s="287">
        <v>48663.84029</v>
      </c>
      <c r="L481" s="287">
        <v>53094.817259999996</v>
      </c>
      <c r="M481" s="287">
        <v>53860.637060000001</v>
      </c>
      <c r="N481" s="287">
        <v>135132.12719999999</v>
      </c>
      <c r="O481" s="286">
        <v>654689.62829999998</v>
      </c>
      <c r="P481" s="83" t="str">
        <f t="shared" si="9"/>
        <v/>
      </c>
    </row>
    <row r="482" spans="1:16" ht="13.2" hidden="1" customHeight="1" x14ac:dyDescent="0.25">
      <c r="A482" s="285" t="s">
        <v>689</v>
      </c>
      <c r="B482" s="285" t="s">
        <v>79</v>
      </c>
      <c r="C482" s="287">
        <v>349.82009999999997</v>
      </c>
      <c r="D482" s="287">
        <v>348.14419999999996</v>
      </c>
      <c r="E482" s="287">
        <v>408.577</v>
      </c>
      <c r="F482" s="287">
        <v>408.55369999999999</v>
      </c>
      <c r="G482" s="287">
        <v>392.65269999999998</v>
      </c>
      <c r="H482" s="287">
        <v>394.33499999999998</v>
      </c>
      <c r="I482" s="287">
        <v>393.51139999999998</v>
      </c>
      <c r="J482" s="287">
        <v>394.30949999999996</v>
      </c>
      <c r="K482" s="287">
        <v>393.6225</v>
      </c>
      <c r="L482" s="287">
        <v>699.64769999999999</v>
      </c>
      <c r="M482" s="287">
        <v>699.52769999999998</v>
      </c>
      <c r="N482" s="287">
        <v>23717.19627</v>
      </c>
      <c r="O482" s="286">
        <v>28599.89777</v>
      </c>
      <c r="P482" s="83" t="str">
        <f t="shared" si="9"/>
        <v/>
      </c>
    </row>
    <row r="483" spans="1:16" ht="13.2" hidden="1" customHeight="1" x14ac:dyDescent="0.25">
      <c r="A483" s="285" t="s">
        <v>690</v>
      </c>
      <c r="B483" s="285" t="s">
        <v>3671</v>
      </c>
      <c r="C483" s="287">
        <v>90917.153510000004</v>
      </c>
      <c r="D483" s="287">
        <v>18555.73414</v>
      </c>
      <c r="E483" s="287">
        <v>19694.302680000001</v>
      </c>
      <c r="F483" s="287">
        <v>18951.371469999998</v>
      </c>
      <c r="G483" s="287">
        <v>19352.3851</v>
      </c>
      <c r="H483" s="287">
        <v>19744.482199999999</v>
      </c>
      <c r="I483" s="287">
        <v>19997.799360000001</v>
      </c>
      <c r="J483" s="287">
        <v>18627.047689999999</v>
      </c>
      <c r="K483" s="287">
        <v>25062.203030000001</v>
      </c>
      <c r="L483" s="287">
        <v>19537.111349999999</v>
      </c>
      <c r="M483" s="287">
        <v>20807.587879999999</v>
      </c>
      <c r="N483" s="287">
        <v>25460.054950000031</v>
      </c>
      <c r="O483" s="286">
        <v>316707.23336000007</v>
      </c>
      <c r="P483" s="83" t="str">
        <f t="shared" si="9"/>
        <v/>
      </c>
    </row>
    <row r="484" spans="1:16" ht="13.2" hidden="1" customHeight="1" x14ac:dyDescent="0.25">
      <c r="A484" s="285" t="s">
        <v>692</v>
      </c>
      <c r="B484" s="285" t="s">
        <v>121</v>
      </c>
      <c r="C484" s="287">
        <v>0</v>
      </c>
      <c r="D484" s="287">
        <v>0</v>
      </c>
      <c r="E484" s="287">
        <v>0</v>
      </c>
      <c r="F484" s="287">
        <v>0</v>
      </c>
      <c r="G484" s="287">
        <v>0</v>
      </c>
      <c r="H484" s="287">
        <v>0</v>
      </c>
      <c r="I484" s="287">
        <v>0</v>
      </c>
      <c r="J484" s="287">
        <v>0</v>
      </c>
      <c r="K484" s="287">
        <v>0</v>
      </c>
      <c r="L484" s="287">
        <v>0</v>
      </c>
      <c r="M484" s="287">
        <v>0</v>
      </c>
      <c r="N484" s="287">
        <v>0</v>
      </c>
      <c r="O484" s="286">
        <v>0</v>
      </c>
      <c r="P484" s="83" t="str">
        <f t="shared" si="9"/>
        <v/>
      </c>
    </row>
    <row r="485" spans="1:16" ht="13.2" hidden="1" customHeight="1" x14ac:dyDescent="0.25">
      <c r="A485" s="285" t="s">
        <v>693</v>
      </c>
      <c r="B485" s="285" t="s">
        <v>81</v>
      </c>
      <c r="C485" s="287">
        <v>1092.1599999999999</v>
      </c>
      <c r="D485" s="287">
        <v>833.17</v>
      </c>
      <c r="E485" s="287">
        <v>804.28211999999996</v>
      </c>
      <c r="F485" s="287">
        <v>1257.03</v>
      </c>
      <c r="G485" s="287">
        <v>2073.9699999999998</v>
      </c>
      <c r="H485" s="287">
        <v>1021.05</v>
      </c>
      <c r="I485" s="287">
        <v>1169.97</v>
      </c>
      <c r="J485" s="287">
        <v>1989.78</v>
      </c>
      <c r="K485" s="287">
        <v>754.39</v>
      </c>
      <c r="L485" s="287">
        <v>4</v>
      </c>
      <c r="M485" s="287">
        <v>2192.7600000000002</v>
      </c>
      <c r="N485" s="287">
        <v>1538.1432400000017</v>
      </c>
      <c r="O485" s="286">
        <v>14730.70536</v>
      </c>
      <c r="P485" s="83" t="str">
        <f t="shared" si="9"/>
        <v/>
      </c>
    </row>
    <row r="486" spans="1:16" ht="13.2" hidden="1" customHeight="1" x14ac:dyDescent="0.25">
      <c r="A486" s="285" t="s">
        <v>694</v>
      </c>
      <c r="B486" s="285" t="s">
        <v>82</v>
      </c>
      <c r="C486" s="287">
        <v>154.92658</v>
      </c>
      <c r="D486" s="287">
        <v>0.13655</v>
      </c>
      <c r="E486" s="287">
        <v>1139.4165399999999</v>
      </c>
      <c r="F486" s="287">
        <v>131.8056</v>
      </c>
      <c r="G486" s="287">
        <v>1038</v>
      </c>
      <c r="H486" s="287">
        <v>1201</v>
      </c>
      <c r="I486" s="287">
        <v>104</v>
      </c>
      <c r="J486" s="287">
        <v>164</v>
      </c>
      <c r="K486" s="287">
        <v>831</v>
      </c>
      <c r="L486" s="287">
        <v>142</v>
      </c>
      <c r="M486" s="287">
        <v>929</v>
      </c>
      <c r="N486" s="287">
        <v>1359.9880699999994</v>
      </c>
      <c r="O486" s="286">
        <v>7195.2733399999997</v>
      </c>
      <c r="P486" s="83" t="str">
        <f t="shared" si="9"/>
        <v/>
      </c>
    </row>
    <row r="487" spans="1:16" ht="13.2" hidden="1" customHeight="1" x14ac:dyDescent="0.25">
      <c r="A487" s="285" t="s">
        <v>695</v>
      </c>
      <c r="B487" s="285" t="s">
        <v>83</v>
      </c>
      <c r="C487" s="287">
        <v>0</v>
      </c>
      <c r="D487" s="287">
        <v>0</v>
      </c>
      <c r="E487" s="287">
        <v>0</v>
      </c>
      <c r="F487" s="287">
        <v>0</v>
      </c>
      <c r="G487" s="287">
        <v>0</v>
      </c>
      <c r="H487" s="287">
        <v>0</v>
      </c>
      <c r="I487" s="287">
        <v>0</v>
      </c>
      <c r="J487" s="287">
        <v>0</v>
      </c>
      <c r="K487" s="287">
        <v>0</v>
      </c>
      <c r="L487" s="287">
        <v>0</v>
      </c>
      <c r="M487" s="287">
        <v>0</v>
      </c>
      <c r="N487" s="287">
        <v>0</v>
      </c>
      <c r="O487" s="286">
        <v>0</v>
      </c>
      <c r="P487" s="83" t="str">
        <f t="shared" si="9"/>
        <v/>
      </c>
    </row>
    <row r="488" spans="1:16" ht="13.2" hidden="1" customHeight="1" x14ac:dyDescent="0.25">
      <c r="A488" s="285" t="s">
        <v>696</v>
      </c>
      <c r="B488" s="285" t="s">
        <v>84</v>
      </c>
      <c r="C488" s="287">
        <v>5713.3828599999997</v>
      </c>
      <c r="D488" s="287">
        <v>6612.7546300000013</v>
      </c>
      <c r="E488" s="287">
        <v>6302.8628399999998</v>
      </c>
      <c r="F488" s="287">
        <v>6465.5217000000011</v>
      </c>
      <c r="G488" s="287">
        <v>6137.775450000001</v>
      </c>
      <c r="H488" s="287">
        <v>7551.8093399999998</v>
      </c>
      <c r="I488" s="287">
        <v>6757.4660400000012</v>
      </c>
      <c r="J488" s="287">
        <v>6891.5948399999997</v>
      </c>
      <c r="K488" s="287">
        <v>7432.1141299999999</v>
      </c>
      <c r="L488" s="287">
        <v>7039.2529100000011</v>
      </c>
      <c r="M488" s="287">
        <v>6851.7757600000004</v>
      </c>
      <c r="N488" s="287">
        <v>67767.593390000009</v>
      </c>
      <c r="O488" s="286">
        <v>141523.90388999999</v>
      </c>
      <c r="P488" s="83" t="str">
        <f t="shared" si="9"/>
        <v/>
      </c>
    </row>
    <row r="489" spans="1:16" ht="13.2" hidden="1" customHeight="1" x14ac:dyDescent="0.25">
      <c r="A489" s="285" t="s">
        <v>697</v>
      </c>
      <c r="B489" s="285" t="s">
        <v>85</v>
      </c>
      <c r="C489" s="286">
        <v>248542.86186000003</v>
      </c>
      <c r="D489" s="286">
        <v>181839.73182000004</v>
      </c>
      <c r="E489" s="286">
        <v>155860.64024999997</v>
      </c>
      <c r="F489" s="286">
        <v>155840.04347</v>
      </c>
      <c r="G489" s="286">
        <v>169695.05514999997</v>
      </c>
      <c r="H489" s="286">
        <v>157187.14339999997</v>
      </c>
      <c r="I489" s="286">
        <v>152407.68662999998</v>
      </c>
      <c r="J489" s="286">
        <v>176046.34388</v>
      </c>
      <c r="K489" s="286">
        <v>181678.19051000001</v>
      </c>
      <c r="L489" s="286">
        <v>180516.26298999999</v>
      </c>
      <c r="M489" s="286">
        <v>185006.96825000001</v>
      </c>
      <c r="N489" s="286">
        <v>558199.06959000009</v>
      </c>
      <c r="O489" s="286">
        <v>2502819.9978</v>
      </c>
      <c r="P489" s="83" t="str">
        <f t="shared" si="9"/>
        <v/>
      </c>
    </row>
    <row r="490" spans="1:16" ht="13.2" hidden="1" customHeight="1" x14ac:dyDescent="0.25">
      <c r="A490" s="285" t="s">
        <v>698</v>
      </c>
      <c r="B490" s="285" t="s">
        <v>86</v>
      </c>
      <c r="C490" s="287">
        <v>5357.4283299999997</v>
      </c>
      <c r="D490" s="287">
        <v>5357.4283299999997</v>
      </c>
      <c r="E490" s="287">
        <v>5357.4283299999997</v>
      </c>
      <c r="F490" s="287">
        <v>5357.4283299999997</v>
      </c>
      <c r="G490" s="287">
        <v>5357.4283299999997</v>
      </c>
      <c r="H490" s="287">
        <v>5357.4283299999997</v>
      </c>
      <c r="I490" s="287">
        <v>5357.4283299999997</v>
      </c>
      <c r="J490" s="287">
        <v>5357.4283299999997</v>
      </c>
      <c r="K490" s="287">
        <v>5357.4283299999997</v>
      </c>
      <c r="L490" s="287">
        <v>5357.4283299999997</v>
      </c>
      <c r="M490" s="287">
        <v>5357.4283299999997</v>
      </c>
      <c r="N490" s="287">
        <v>-775.46415000000979</v>
      </c>
      <c r="O490" s="286">
        <v>58156.247479999998</v>
      </c>
      <c r="P490" s="83" t="str">
        <f t="shared" si="9"/>
        <v/>
      </c>
    </row>
    <row r="491" spans="1:16" ht="13.2" hidden="1" customHeight="1" x14ac:dyDescent="0.25">
      <c r="A491" s="285" t="s">
        <v>699</v>
      </c>
      <c r="B491" s="285" t="s">
        <v>87</v>
      </c>
      <c r="C491" s="287">
        <v>476</v>
      </c>
      <c r="D491" s="287">
        <v>0</v>
      </c>
      <c r="E491" s="287">
        <v>88</v>
      </c>
      <c r="F491" s="287">
        <v>31</v>
      </c>
      <c r="G491" s="287">
        <v>0</v>
      </c>
      <c r="H491" s="287">
        <v>20</v>
      </c>
      <c r="I491" s="287">
        <v>0</v>
      </c>
      <c r="J491" s="287">
        <v>0</v>
      </c>
      <c r="K491" s="287">
        <v>0</v>
      </c>
      <c r="L491" s="287">
        <v>0</v>
      </c>
      <c r="M491" s="287">
        <v>426</v>
      </c>
      <c r="N491" s="287">
        <v>-1041</v>
      </c>
      <c r="O491" s="286">
        <v>0</v>
      </c>
      <c r="P491" s="83" t="str">
        <f t="shared" si="9"/>
        <v/>
      </c>
    </row>
    <row r="492" spans="1:16" ht="13.2" hidden="1" customHeight="1" x14ac:dyDescent="0.25">
      <c r="A492" s="285" t="s">
        <v>700</v>
      </c>
      <c r="B492" s="285" t="s">
        <v>88</v>
      </c>
      <c r="C492" s="287">
        <v>62413.484979999994</v>
      </c>
      <c r="D492" s="287">
        <v>62292.484979999899</v>
      </c>
      <c r="E492" s="287">
        <v>108102.3949799999</v>
      </c>
      <c r="F492" s="287">
        <v>65963.114979999998</v>
      </c>
      <c r="G492" s="287">
        <v>64191.904979999905</v>
      </c>
      <c r="H492" s="287">
        <v>64945.021279999899</v>
      </c>
      <c r="I492" s="287">
        <v>64204.174979999902</v>
      </c>
      <c r="J492" s="287">
        <v>64204.5949799999</v>
      </c>
      <c r="K492" s="287">
        <v>64202.324979999998</v>
      </c>
      <c r="L492" s="287">
        <v>64172.614979999904</v>
      </c>
      <c r="M492" s="287">
        <v>64169.724979999904</v>
      </c>
      <c r="N492" s="287">
        <v>-132060.05894999937</v>
      </c>
      <c r="O492" s="286">
        <v>616801.78212999983</v>
      </c>
      <c r="P492" s="83" t="str">
        <f t="shared" si="9"/>
        <v/>
      </c>
    </row>
    <row r="493" spans="1:16" ht="13.2" hidden="1" customHeight="1" x14ac:dyDescent="0.25">
      <c r="A493" s="285" t="s">
        <v>701</v>
      </c>
      <c r="B493" s="285" t="s">
        <v>144</v>
      </c>
      <c r="C493" s="286">
        <v>316789.77517000004</v>
      </c>
      <c r="D493" s="286">
        <v>249489.64512999993</v>
      </c>
      <c r="E493" s="286">
        <v>269408.46355999983</v>
      </c>
      <c r="F493" s="286">
        <v>227191.58678000001</v>
      </c>
      <c r="G493" s="286">
        <v>239244.38845999987</v>
      </c>
      <c r="H493" s="286">
        <v>227509.59300999987</v>
      </c>
      <c r="I493" s="286">
        <v>221969.28993999987</v>
      </c>
      <c r="J493" s="286">
        <v>245608.3671899999</v>
      </c>
      <c r="K493" s="286">
        <v>251237.94382000001</v>
      </c>
      <c r="L493" s="286">
        <v>250046.30629999988</v>
      </c>
      <c r="M493" s="286">
        <v>254960.12155999991</v>
      </c>
      <c r="N493" s="286">
        <v>424322.54649000068</v>
      </c>
      <c r="O493" s="286">
        <v>3177778.0274099996</v>
      </c>
      <c r="P493" s="83" t="str">
        <f t="shared" si="9"/>
        <v/>
      </c>
    </row>
    <row r="494" spans="1:16" ht="13.2" hidden="1" customHeight="1" x14ac:dyDescent="0.25">
      <c r="A494" s="285" t="s">
        <v>691</v>
      </c>
      <c r="B494" s="285" t="s">
        <v>80</v>
      </c>
      <c r="C494" s="287">
        <v>1991.24188</v>
      </c>
      <c r="D494" s="287">
        <v>1991.24188</v>
      </c>
      <c r="E494" s="287">
        <v>1991.24188</v>
      </c>
      <c r="F494" s="287">
        <v>1991.24188</v>
      </c>
      <c r="G494" s="287">
        <v>1991.24188</v>
      </c>
      <c r="H494" s="287">
        <v>1991.24188</v>
      </c>
      <c r="I494" s="287">
        <v>1991.24188</v>
      </c>
      <c r="J494" s="287">
        <v>1991.24188</v>
      </c>
      <c r="K494" s="287">
        <v>1991.24188</v>
      </c>
      <c r="L494" s="287">
        <v>1991.24188</v>
      </c>
      <c r="M494" s="287">
        <v>1991.24188</v>
      </c>
      <c r="N494" s="287">
        <v>4262.3226800000029</v>
      </c>
      <c r="O494" s="286">
        <v>26165.983360000009</v>
      </c>
      <c r="P494" s="83" t="str">
        <f t="shared" si="9"/>
        <v/>
      </c>
    </row>
    <row r="495" spans="1:16" ht="13.2" hidden="1" customHeight="1" x14ac:dyDescent="0.25">
      <c r="A495" s="285" t="s">
        <v>702</v>
      </c>
      <c r="B495" s="285" t="s">
        <v>76</v>
      </c>
      <c r="C495" s="287">
        <v>2.1305999999999998</v>
      </c>
      <c r="D495" s="287">
        <v>1.8722000000000001</v>
      </c>
      <c r="E495" s="287">
        <v>1.9516</v>
      </c>
      <c r="F495" s="287">
        <v>2.1185</v>
      </c>
      <c r="G495" s="287">
        <v>4.3623000000000003</v>
      </c>
      <c r="H495" s="287">
        <v>5.6456</v>
      </c>
      <c r="I495" s="287">
        <v>-1.1072</v>
      </c>
      <c r="J495" s="287">
        <v>3.4786000000000001</v>
      </c>
      <c r="K495" s="287">
        <v>3.0051000000000001</v>
      </c>
      <c r="L495" s="287">
        <v>8.2615999999999996</v>
      </c>
      <c r="M495" s="287">
        <v>4.9569999999999999</v>
      </c>
      <c r="N495" s="287">
        <v>-36.586700000000008</v>
      </c>
      <c r="O495" s="286">
        <v>8.9199999999993063E-2</v>
      </c>
      <c r="P495" s="83" t="str">
        <f t="shared" si="9"/>
        <v/>
      </c>
    </row>
    <row r="496" spans="1:16" ht="13.2" hidden="1" customHeight="1" x14ac:dyDescent="0.25">
      <c r="A496" s="285" t="s">
        <v>712</v>
      </c>
      <c r="B496" s="285" t="s">
        <v>85</v>
      </c>
      <c r="C496" s="286">
        <v>229162.35736999998</v>
      </c>
      <c r="D496" s="286">
        <v>211967.11462800001</v>
      </c>
      <c r="E496" s="286">
        <v>223097.02616000001</v>
      </c>
      <c r="F496" s="286">
        <v>164089.53757999997</v>
      </c>
      <c r="G496" s="286">
        <v>190784.26676999999</v>
      </c>
      <c r="H496" s="286">
        <v>158612.49473000001</v>
      </c>
      <c r="I496" s="286">
        <v>149161.84062999999</v>
      </c>
      <c r="J496" s="286">
        <v>146387.92788999999</v>
      </c>
      <c r="K496" s="286">
        <v>153180.04108</v>
      </c>
      <c r="L496" s="286">
        <v>144700.80219000002</v>
      </c>
      <c r="M496" s="286">
        <v>170106.26878000001</v>
      </c>
      <c r="N496" s="286">
        <v>666653.44463199971</v>
      </c>
      <c r="O496" s="286">
        <v>2607903.1224399996</v>
      </c>
      <c r="P496" s="83" t="str">
        <f t="shared" si="9"/>
        <v/>
      </c>
    </row>
    <row r="497" spans="1:16" ht="13.2" hidden="1" customHeight="1" x14ac:dyDescent="0.25">
      <c r="A497" s="285" t="s">
        <v>714</v>
      </c>
      <c r="B497" s="285" t="s">
        <v>87</v>
      </c>
      <c r="C497" s="287">
        <v>0</v>
      </c>
      <c r="D497" s="287">
        <v>0</v>
      </c>
      <c r="E497" s="287">
        <v>0</v>
      </c>
      <c r="F497" s="287">
        <v>0</v>
      </c>
      <c r="G497" s="287">
        <v>0</v>
      </c>
      <c r="H497" s="287">
        <v>0</v>
      </c>
      <c r="I497" s="287">
        <v>0</v>
      </c>
      <c r="J497" s="287">
        <v>0</v>
      </c>
      <c r="K497" s="287">
        <v>0</v>
      </c>
      <c r="L497" s="287">
        <v>0</v>
      </c>
      <c r="M497" s="287">
        <v>0</v>
      </c>
      <c r="N497" s="287">
        <v>0</v>
      </c>
      <c r="O497" s="286">
        <v>0</v>
      </c>
      <c r="P497" s="83" t="str">
        <f t="shared" si="9"/>
        <v/>
      </c>
    </row>
    <row r="498" spans="1:16" ht="13.2" hidden="1" customHeight="1" x14ac:dyDescent="0.25">
      <c r="A498" s="285" t="s">
        <v>715</v>
      </c>
      <c r="B498" s="285" t="s">
        <v>88</v>
      </c>
      <c r="C498" s="287">
        <v>60637.453430000001</v>
      </c>
      <c r="D498" s="287">
        <v>58043.432430000001</v>
      </c>
      <c r="E498" s="287">
        <v>58288.46243</v>
      </c>
      <c r="F498" s="287">
        <v>58288.412429999997</v>
      </c>
      <c r="G498" s="287">
        <v>58166.552430000003</v>
      </c>
      <c r="H498" s="287">
        <v>58166.412429999997</v>
      </c>
      <c r="I498" s="287">
        <v>58166.39243</v>
      </c>
      <c r="J498" s="287">
        <v>58166.39243</v>
      </c>
      <c r="K498" s="287">
        <v>58166.39243</v>
      </c>
      <c r="L498" s="287">
        <v>58045.39243</v>
      </c>
      <c r="M498" s="287">
        <v>58045.39243</v>
      </c>
      <c r="N498" s="287">
        <v>-108437.25570000004</v>
      </c>
      <c r="O498" s="286">
        <v>533743.43202999991</v>
      </c>
      <c r="P498" s="83" t="str">
        <f t="shared" si="9"/>
        <v/>
      </c>
    </row>
    <row r="499" spans="1:16" ht="13.2" hidden="1" customHeight="1" x14ac:dyDescent="0.25">
      <c r="A499" s="285" t="s">
        <v>703</v>
      </c>
      <c r="B499" s="285" t="s">
        <v>89</v>
      </c>
      <c r="C499" s="287">
        <v>32658.789919999999</v>
      </c>
      <c r="D499" s="287">
        <v>26575.069817999996</v>
      </c>
      <c r="E499" s="287">
        <v>34919.395040000003</v>
      </c>
      <c r="F499" s="287">
        <v>25543.266809999997</v>
      </c>
      <c r="G499" s="287">
        <v>33386.950969999998</v>
      </c>
      <c r="H499" s="287">
        <v>26752.149419999998</v>
      </c>
      <c r="I499" s="287">
        <v>29927.465689999997</v>
      </c>
      <c r="J499" s="287">
        <v>29380.899879999997</v>
      </c>
      <c r="K499" s="287">
        <v>33836.38912</v>
      </c>
      <c r="L499" s="287">
        <v>25038.918009999998</v>
      </c>
      <c r="M499" s="287">
        <v>25186.86203</v>
      </c>
      <c r="N499" s="287">
        <v>125090.59874199997</v>
      </c>
      <c r="O499" s="286">
        <v>448296.75544999994</v>
      </c>
      <c r="P499" s="83" t="str">
        <f t="shared" si="9"/>
        <v/>
      </c>
    </row>
    <row r="500" spans="1:16" ht="13.2" hidden="1" customHeight="1" x14ac:dyDescent="0.25">
      <c r="A500" s="285" t="s">
        <v>704</v>
      </c>
      <c r="B500" s="285" t="s">
        <v>90</v>
      </c>
      <c r="C500" s="287">
        <v>1415.2057200000002</v>
      </c>
      <c r="D500" s="287">
        <v>1414.95135</v>
      </c>
      <c r="E500" s="287">
        <v>1544.9999600000001</v>
      </c>
      <c r="F500" s="287">
        <v>1463.1488900000002</v>
      </c>
      <c r="G500" s="287">
        <v>1460.1186500000003</v>
      </c>
      <c r="H500" s="287">
        <v>1468.9326300000002</v>
      </c>
      <c r="I500" s="287">
        <v>1476.8169000000003</v>
      </c>
      <c r="J500" s="287">
        <v>1473.03349</v>
      </c>
      <c r="K500" s="287">
        <v>1466.8569900000002</v>
      </c>
      <c r="L500" s="287">
        <v>1479.7535700000001</v>
      </c>
      <c r="M500" s="287">
        <v>1471.0322500000002</v>
      </c>
      <c r="N500" s="287">
        <v>2146.2252299999959</v>
      </c>
      <c r="O500" s="286">
        <v>18281.075629999999</v>
      </c>
      <c r="P500" s="83" t="str">
        <f t="shared" si="9"/>
        <v/>
      </c>
    </row>
    <row r="501" spans="1:16" ht="13.2" hidden="1" customHeight="1" x14ac:dyDescent="0.25">
      <c r="A501" s="285" t="s">
        <v>705</v>
      </c>
      <c r="B501" s="285" t="s">
        <v>91</v>
      </c>
      <c r="C501" s="287">
        <v>0</v>
      </c>
      <c r="D501" s="287">
        <v>0</v>
      </c>
      <c r="E501" s="287">
        <v>0</v>
      </c>
      <c r="F501" s="287">
        <v>0</v>
      </c>
      <c r="G501" s="287">
        <v>0</v>
      </c>
      <c r="H501" s="287">
        <v>0</v>
      </c>
      <c r="I501" s="287">
        <v>0</v>
      </c>
      <c r="J501" s="287">
        <v>0</v>
      </c>
      <c r="K501" s="287">
        <v>0</v>
      </c>
      <c r="L501" s="287">
        <v>0</v>
      </c>
      <c r="M501" s="287">
        <v>0</v>
      </c>
      <c r="N501" s="287">
        <v>4708.6359199999997</v>
      </c>
      <c r="O501" s="286">
        <v>4708.6359199999997</v>
      </c>
      <c r="P501" s="83" t="str">
        <f t="shared" si="9"/>
        <v/>
      </c>
    </row>
    <row r="502" spans="1:16" ht="13.2" hidden="1" customHeight="1" x14ac:dyDescent="0.25">
      <c r="A502" s="285" t="s">
        <v>706</v>
      </c>
      <c r="B502" s="285" t="s">
        <v>3670</v>
      </c>
      <c r="C502" s="287">
        <v>9100.0076300000001</v>
      </c>
      <c r="D502" s="287">
        <v>37547.967629999999</v>
      </c>
      <c r="E502" s="287">
        <v>13842.807629999999</v>
      </c>
      <c r="F502" s="287">
        <v>12605.857629999999</v>
      </c>
      <c r="G502" s="287">
        <v>34510.237629999996</v>
      </c>
      <c r="H502" s="287">
        <v>14601.607630000002</v>
      </c>
      <c r="I502" s="287">
        <v>11596.817630000001</v>
      </c>
      <c r="J502" s="287">
        <v>9440.0076300000001</v>
      </c>
      <c r="K502" s="287">
        <v>9098.0076300000001</v>
      </c>
      <c r="L502" s="287">
        <v>9374.1076300000004</v>
      </c>
      <c r="M502" s="287">
        <v>9222.0076300000001</v>
      </c>
      <c r="N502" s="287">
        <v>17172.864039999975</v>
      </c>
      <c r="O502" s="286">
        <v>188112.29796999996</v>
      </c>
      <c r="P502" s="83" t="str">
        <f t="shared" si="9"/>
        <v/>
      </c>
    </row>
    <row r="503" spans="1:16" ht="13.2" hidden="1" customHeight="1" x14ac:dyDescent="0.25">
      <c r="A503" s="285" t="s">
        <v>708</v>
      </c>
      <c r="B503" s="285" t="s">
        <v>92</v>
      </c>
      <c r="C503" s="287">
        <v>0</v>
      </c>
      <c r="D503" s="287">
        <v>0</v>
      </c>
      <c r="E503" s="287">
        <v>0</v>
      </c>
      <c r="F503" s="287">
        <v>0</v>
      </c>
      <c r="G503" s="287">
        <v>0</v>
      </c>
      <c r="H503" s="287">
        <v>0</v>
      </c>
      <c r="I503" s="287">
        <v>0</v>
      </c>
      <c r="J503" s="287">
        <v>0</v>
      </c>
      <c r="K503" s="287">
        <v>0</v>
      </c>
      <c r="L503" s="287">
        <v>0</v>
      </c>
      <c r="M503" s="287">
        <v>0</v>
      </c>
      <c r="N503" s="287">
        <v>0</v>
      </c>
      <c r="O503" s="286">
        <v>0</v>
      </c>
      <c r="P503" s="83" t="str">
        <f t="shared" si="9"/>
        <v/>
      </c>
    </row>
    <row r="504" spans="1:16" ht="13.2" hidden="1" customHeight="1" x14ac:dyDescent="0.25">
      <c r="A504" s="285" t="s">
        <v>709</v>
      </c>
      <c r="B504" s="285" t="s">
        <v>93</v>
      </c>
      <c r="C504" s="287">
        <v>2101.2204099999999</v>
      </c>
      <c r="D504" s="287">
        <v>2101.2204099999999</v>
      </c>
      <c r="E504" s="287">
        <v>2101.2204099999999</v>
      </c>
      <c r="F504" s="287">
        <v>2101.2204099999999</v>
      </c>
      <c r="G504" s="287">
        <v>2101.2204099999999</v>
      </c>
      <c r="H504" s="287">
        <v>2101.2204099999999</v>
      </c>
      <c r="I504" s="287">
        <v>2101.2204099999999</v>
      </c>
      <c r="J504" s="287">
        <v>2101.2204099999999</v>
      </c>
      <c r="K504" s="287">
        <v>2101.2204099999999</v>
      </c>
      <c r="L504" s="287">
        <v>2101.2204099999999</v>
      </c>
      <c r="M504" s="287">
        <v>2101.2204099999999</v>
      </c>
      <c r="N504" s="287">
        <v>7363.205849999993</v>
      </c>
      <c r="O504" s="286">
        <v>30476.630360000003</v>
      </c>
      <c r="P504" s="83" t="str">
        <f t="shared" si="9"/>
        <v/>
      </c>
    </row>
    <row r="505" spans="1:16" ht="13.2" hidden="1" customHeight="1" x14ac:dyDescent="0.25">
      <c r="A505" s="285" t="s">
        <v>710</v>
      </c>
      <c r="B505" s="285" t="s">
        <v>94</v>
      </c>
      <c r="C505" s="287">
        <v>18094.99279</v>
      </c>
      <c r="D505" s="287">
        <v>18284.442790000001</v>
      </c>
      <c r="E505" s="287">
        <v>18096.370290000003</v>
      </c>
      <c r="F505" s="287">
        <v>18121.61203</v>
      </c>
      <c r="G505" s="287">
        <v>18140.809429999998</v>
      </c>
      <c r="H505" s="287">
        <v>18145.734529999998</v>
      </c>
      <c r="I505" s="287">
        <v>18156.865829999999</v>
      </c>
      <c r="J505" s="287">
        <v>18088.684529999999</v>
      </c>
      <c r="K505" s="287">
        <v>18117.20953</v>
      </c>
      <c r="L505" s="287">
        <v>18092.684529999999</v>
      </c>
      <c r="M505" s="287">
        <v>18142.882029999997</v>
      </c>
      <c r="N505" s="287">
        <v>13761.885970000001</v>
      </c>
      <c r="O505" s="286">
        <v>213244.17427999998</v>
      </c>
      <c r="P505" s="83" t="str">
        <f t="shared" si="9"/>
        <v/>
      </c>
    </row>
    <row r="506" spans="1:16" ht="13.2" hidden="1" customHeight="1" x14ac:dyDescent="0.25">
      <c r="A506" s="285" t="s">
        <v>711</v>
      </c>
      <c r="B506" s="285" t="s">
        <v>95</v>
      </c>
      <c r="C506" s="287">
        <v>462.14530999999999</v>
      </c>
      <c r="D506" s="287">
        <v>462.14530999999999</v>
      </c>
      <c r="E506" s="287">
        <v>462.14530999999999</v>
      </c>
      <c r="F506" s="287">
        <v>462.14530999999999</v>
      </c>
      <c r="G506" s="287">
        <v>462.14530999999999</v>
      </c>
      <c r="H506" s="287">
        <v>462.14530999999999</v>
      </c>
      <c r="I506" s="287">
        <v>462.14530999999999</v>
      </c>
      <c r="J506" s="287">
        <v>1262.1453099999999</v>
      </c>
      <c r="K506" s="287">
        <v>462.14530999999999</v>
      </c>
      <c r="L506" s="287">
        <v>462.14530999999999</v>
      </c>
      <c r="M506" s="287">
        <v>462.14530999999999</v>
      </c>
      <c r="N506" s="287">
        <v>987.82768000000033</v>
      </c>
      <c r="O506" s="286">
        <v>6871.4260899999999</v>
      </c>
      <c r="P506" s="83" t="str">
        <f t="shared" si="9"/>
        <v/>
      </c>
    </row>
    <row r="507" spans="1:16" ht="13.2" hidden="1" customHeight="1" x14ac:dyDescent="0.25">
      <c r="A507" s="285" t="s">
        <v>713</v>
      </c>
      <c r="B507" s="285" t="s">
        <v>96</v>
      </c>
      <c r="C507" s="288">
        <v>4510.4943899999998</v>
      </c>
      <c r="D507" s="288">
        <v>4510.4943899999998</v>
      </c>
      <c r="E507" s="288">
        <v>4510.4943899999998</v>
      </c>
      <c r="F507" s="288">
        <v>4510.4943899999998</v>
      </c>
      <c r="G507" s="288">
        <v>4510.4943899999998</v>
      </c>
      <c r="H507" s="288">
        <v>4510.4943899999998</v>
      </c>
      <c r="I507" s="288">
        <v>4510.4943899999998</v>
      </c>
      <c r="J507" s="288">
        <v>4510.4943899999998</v>
      </c>
      <c r="K507" s="288">
        <v>4510.4943899999998</v>
      </c>
      <c r="L507" s="288">
        <v>4510.4943899999998</v>
      </c>
      <c r="M507" s="288">
        <v>4510.4943899999998</v>
      </c>
      <c r="N507" s="288">
        <v>1872.694580000004</v>
      </c>
      <c r="O507" s="289">
        <v>51488.132870000001</v>
      </c>
      <c r="P507" s="83" t="str">
        <f t="shared" si="9"/>
        <v/>
      </c>
    </row>
    <row r="508" spans="1:16" ht="13.2" hidden="1" customHeight="1" x14ac:dyDescent="0.25">
      <c r="A508" s="285" t="s">
        <v>716</v>
      </c>
      <c r="B508" s="285" t="s">
        <v>155</v>
      </c>
      <c r="C508" s="286">
        <v>294310.30518999998</v>
      </c>
      <c r="D508" s="286">
        <v>274521.041448</v>
      </c>
      <c r="E508" s="286">
        <v>285895.98298000003</v>
      </c>
      <c r="F508" s="286">
        <v>226888.44439999998</v>
      </c>
      <c r="G508" s="286">
        <v>253461.31359000001</v>
      </c>
      <c r="H508" s="286">
        <v>221289.40155000001</v>
      </c>
      <c r="I508" s="286">
        <v>211838.72745000001</v>
      </c>
      <c r="J508" s="286">
        <v>209064.81471000001</v>
      </c>
      <c r="K508" s="286">
        <v>215856.92790000001</v>
      </c>
      <c r="L508" s="286">
        <v>207256.68901000003</v>
      </c>
      <c r="M508" s="286">
        <v>232662.15560000003</v>
      </c>
      <c r="N508" s="286">
        <v>560088.88351199962</v>
      </c>
      <c r="O508" s="286">
        <v>3193134.6873399992</v>
      </c>
      <c r="P508" s="83" t="str">
        <f t="shared" si="9"/>
        <v/>
      </c>
    </row>
    <row r="509" spans="1:16" ht="13.2" hidden="1" customHeight="1" x14ac:dyDescent="0.25">
      <c r="A509" s="285" t="s">
        <v>707</v>
      </c>
      <c r="B509" s="285" t="s">
        <v>80</v>
      </c>
      <c r="C509" s="287">
        <v>165327.86499</v>
      </c>
      <c r="D509" s="287">
        <v>125579.44512</v>
      </c>
      <c r="E509" s="287">
        <v>152128.13592</v>
      </c>
      <c r="F509" s="287">
        <v>103790.16800000001</v>
      </c>
      <c r="G509" s="287">
        <v>100718.42207</v>
      </c>
      <c r="H509" s="287">
        <v>95075.059200000003</v>
      </c>
      <c r="I509" s="287">
        <v>85441.61606</v>
      </c>
      <c r="J509" s="287">
        <v>84638.458039999998</v>
      </c>
      <c r="K509" s="287">
        <v>88095.206990000006</v>
      </c>
      <c r="L509" s="287">
        <v>88143.711130000011</v>
      </c>
      <c r="M509" s="287">
        <v>113515.16212000001</v>
      </c>
      <c r="N509" s="287">
        <v>495458.78789999976</v>
      </c>
      <c r="O509" s="286">
        <v>1697912.0375399999</v>
      </c>
      <c r="P509" s="83" t="str">
        <f t="shared" si="9"/>
        <v/>
      </c>
    </row>
    <row r="510" spans="1:16" ht="13.2" hidden="1" customHeight="1" x14ac:dyDescent="0.25">
      <c r="A510" s="285" t="s">
        <v>948</v>
      </c>
      <c r="B510" s="285" t="s">
        <v>97</v>
      </c>
      <c r="C510" s="286">
        <v>-23378.9</v>
      </c>
      <c r="D510" s="286">
        <v>-6820</v>
      </c>
      <c r="E510" s="286">
        <v>-30877</v>
      </c>
      <c r="F510" s="286">
        <v>7300</v>
      </c>
      <c r="G510" s="286">
        <v>26515</v>
      </c>
      <c r="H510" s="286">
        <v>-12479</v>
      </c>
      <c r="I510" s="286">
        <v>-458</v>
      </c>
      <c r="J510" s="286">
        <v>8867</v>
      </c>
      <c r="K510" s="286">
        <v>-11952</v>
      </c>
      <c r="L510" s="286">
        <v>8989</v>
      </c>
      <c r="M510" s="286">
        <v>21785</v>
      </c>
      <c r="N510" s="286">
        <v>15223</v>
      </c>
      <c r="O510" s="286">
        <v>2714.0999999999767</v>
      </c>
      <c r="P510" s="83" t="str">
        <f t="shared" si="9"/>
        <v/>
      </c>
    </row>
    <row r="511" spans="1:16" ht="13.2" hidden="1" customHeight="1" x14ac:dyDescent="0.25">
      <c r="A511" s="285" t="s">
        <v>949</v>
      </c>
      <c r="B511" s="285" t="s">
        <v>130</v>
      </c>
      <c r="C511" s="286">
        <v>-23378.9</v>
      </c>
      <c r="D511" s="286">
        <v>-6825</v>
      </c>
      <c r="E511" s="286">
        <v>-30877</v>
      </c>
      <c r="F511" s="286">
        <v>7300</v>
      </c>
      <c r="G511" s="286">
        <v>26460</v>
      </c>
      <c r="H511" s="286">
        <v>-12479</v>
      </c>
      <c r="I511" s="286">
        <v>-458</v>
      </c>
      <c r="J511" s="286">
        <v>8866</v>
      </c>
      <c r="K511" s="286">
        <v>-11952</v>
      </c>
      <c r="L511" s="286">
        <v>8989</v>
      </c>
      <c r="M511" s="286">
        <v>21739</v>
      </c>
      <c r="N511" s="286">
        <v>15937</v>
      </c>
      <c r="O511" s="286">
        <v>3321.0999999999767</v>
      </c>
      <c r="P511" s="83" t="str">
        <f t="shared" si="9"/>
        <v/>
      </c>
    </row>
    <row r="512" spans="1:16" ht="13.2" hidden="1" customHeight="1" x14ac:dyDescent="0.25">
      <c r="A512" s="285" t="s">
        <v>917</v>
      </c>
      <c r="B512" s="285" t="s">
        <v>76</v>
      </c>
      <c r="C512" s="287">
        <v>0</v>
      </c>
      <c r="D512" s="287">
        <v>1523</v>
      </c>
      <c r="E512" s="287">
        <v>458</v>
      </c>
      <c r="F512" s="287">
        <v>112</v>
      </c>
      <c r="G512" s="287">
        <v>1152</v>
      </c>
      <c r="H512" s="287">
        <v>1165</v>
      </c>
      <c r="I512" s="287">
        <v>62</v>
      </c>
      <c r="J512" s="287">
        <v>23</v>
      </c>
      <c r="K512" s="287">
        <v>970</v>
      </c>
      <c r="L512" s="287">
        <v>22</v>
      </c>
      <c r="M512" s="287">
        <v>16</v>
      </c>
      <c r="N512" s="287">
        <v>3958</v>
      </c>
      <c r="O512" s="286">
        <v>9461</v>
      </c>
      <c r="P512" s="83" t="str">
        <f t="shared" si="9"/>
        <v/>
      </c>
    </row>
    <row r="513" spans="1:16" ht="13.2" hidden="1" customHeight="1" x14ac:dyDescent="0.25">
      <c r="A513" s="285" t="s">
        <v>918</v>
      </c>
      <c r="B513" s="285" t="s">
        <v>77</v>
      </c>
      <c r="C513" s="287">
        <v>3336</v>
      </c>
      <c r="D513" s="287">
        <v>3555</v>
      </c>
      <c r="E513" s="287">
        <v>4413</v>
      </c>
      <c r="F513" s="287">
        <v>7018</v>
      </c>
      <c r="G513" s="287">
        <v>6192</v>
      </c>
      <c r="H513" s="287">
        <v>4520</v>
      </c>
      <c r="I513" s="287">
        <v>3340</v>
      </c>
      <c r="J513" s="287">
        <v>3208</v>
      </c>
      <c r="K513" s="287">
        <v>3996</v>
      </c>
      <c r="L513" s="287">
        <v>4551</v>
      </c>
      <c r="M513" s="287">
        <v>4249</v>
      </c>
      <c r="N513" s="287">
        <v>4863</v>
      </c>
      <c r="O513" s="286">
        <v>53241</v>
      </c>
      <c r="P513" s="83" t="str">
        <f t="shared" si="9"/>
        <v/>
      </c>
    </row>
    <row r="514" spans="1:16" ht="13.2" hidden="1" customHeight="1" x14ac:dyDescent="0.25">
      <c r="A514" s="285" t="s">
        <v>919</v>
      </c>
      <c r="B514" s="285" t="s">
        <v>78</v>
      </c>
      <c r="C514" s="287">
        <v>1539</v>
      </c>
      <c r="D514" s="287">
        <v>2847</v>
      </c>
      <c r="E514" s="287">
        <v>2883</v>
      </c>
      <c r="F514" s="287">
        <v>1105</v>
      </c>
      <c r="G514" s="287">
        <v>2168</v>
      </c>
      <c r="H514" s="287">
        <v>963</v>
      </c>
      <c r="I514" s="287">
        <v>2340</v>
      </c>
      <c r="J514" s="287">
        <v>755</v>
      </c>
      <c r="K514" s="287">
        <v>2555</v>
      </c>
      <c r="L514" s="287">
        <v>1421</v>
      </c>
      <c r="M514" s="287">
        <v>1753</v>
      </c>
      <c r="N514" s="287">
        <v>2819</v>
      </c>
      <c r="O514" s="286">
        <v>23148</v>
      </c>
      <c r="P514" s="83" t="str">
        <f t="shared" si="9"/>
        <v/>
      </c>
    </row>
    <row r="515" spans="1:16" ht="13.2" hidden="1" customHeight="1" x14ac:dyDescent="0.25">
      <c r="A515" s="285" t="s">
        <v>920</v>
      </c>
      <c r="B515" s="285" t="s">
        <v>79</v>
      </c>
      <c r="C515" s="287">
        <v>0</v>
      </c>
      <c r="D515" s="287">
        <v>0</v>
      </c>
      <c r="E515" s="287">
        <v>0</v>
      </c>
      <c r="F515" s="287">
        <v>0</v>
      </c>
      <c r="G515" s="287">
        <v>3</v>
      </c>
      <c r="H515" s="287">
        <v>0</v>
      </c>
      <c r="I515" s="287">
        <v>0</v>
      </c>
      <c r="J515" s="287">
        <v>0</v>
      </c>
      <c r="K515" s="287">
        <v>0</v>
      </c>
      <c r="L515" s="287">
        <v>0</v>
      </c>
      <c r="M515" s="287">
        <v>11</v>
      </c>
      <c r="N515" s="287">
        <v>898</v>
      </c>
      <c r="O515" s="286">
        <v>912</v>
      </c>
      <c r="P515" s="83" t="str">
        <f t="shared" si="9"/>
        <v/>
      </c>
    </row>
    <row r="516" spans="1:16" ht="13.2" hidden="1" customHeight="1" x14ac:dyDescent="0.25">
      <c r="A516" s="285" t="s">
        <v>921</v>
      </c>
      <c r="B516" s="285" t="s">
        <v>3671</v>
      </c>
      <c r="C516" s="287">
        <v>5336</v>
      </c>
      <c r="D516" s="287">
        <v>23142</v>
      </c>
      <c r="E516" s="287">
        <v>5448</v>
      </c>
      <c r="F516" s="287">
        <v>19029</v>
      </c>
      <c r="G516" s="287">
        <v>3109</v>
      </c>
      <c r="H516" s="287">
        <v>6669</v>
      </c>
      <c r="I516" s="287">
        <v>25591</v>
      </c>
      <c r="J516" s="287">
        <v>412</v>
      </c>
      <c r="K516" s="287">
        <v>3202</v>
      </c>
      <c r="L516" s="287">
        <v>21009</v>
      </c>
      <c r="M516" s="287">
        <v>3326</v>
      </c>
      <c r="N516" s="287">
        <v>3663</v>
      </c>
      <c r="O516" s="286">
        <v>119936</v>
      </c>
      <c r="P516" s="83" t="str">
        <f t="shared" ref="P516:P579" si="10">IF(COUNTBLANK(Q516)=0,IF(RIGHT(A516,10)=Q516,TRUE,FALSE),"")</f>
        <v/>
      </c>
    </row>
    <row r="517" spans="1:16" ht="13.2" hidden="1" customHeight="1" x14ac:dyDescent="0.25">
      <c r="A517" s="285" t="s">
        <v>922</v>
      </c>
      <c r="B517" s="285" t="s">
        <v>120</v>
      </c>
      <c r="C517" s="287">
        <v>47108</v>
      </c>
      <c r="D517" s="287">
        <v>8559</v>
      </c>
      <c r="E517" s="287">
        <v>49491</v>
      </c>
      <c r="F517" s="287">
        <v>0</v>
      </c>
      <c r="G517" s="287">
        <v>1699</v>
      </c>
      <c r="H517" s="287">
        <v>34102</v>
      </c>
      <c r="I517" s="287">
        <v>2578</v>
      </c>
      <c r="J517" s="287">
        <v>16853</v>
      </c>
      <c r="K517" s="287">
        <v>34102</v>
      </c>
      <c r="L517" s="287">
        <v>12</v>
      </c>
      <c r="M517" s="287">
        <v>960</v>
      </c>
      <c r="N517" s="287">
        <v>971</v>
      </c>
      <c r="O517" s="286">
        <v>196435</v>
      </c>
      <c r="P517" s="83" t="str">
        <f t="shared" si="10"/>
        <v/>
      </c>
    </row>
    <row r="518" spans="1:16" ht="13.2" hidden="1" customHeight="1" x14ac:dyDescent="0.25">
      <c r="A518" s="285" t="s">
        <v>923</v>
      </c>
      <c r="B518" s="285" t="s">
        <v>121</v>
      </c>
      <c r="C518" s="287">
        <v>0</v>
      </c>
      <c r="D518" s="287">
        <v>0</v>
      </c>
      <c r="E518" s="287">
        <v>0</v>
      </c>
      <c r="F518" s="287">
        <v>0</v>
      </c>
      <c r="G518" s="287">
        <v>0</v>
      </c>
      <c r="H518" s="287">
        <v>0</v>
      </c>
      <c r="I518" s="287">
        <v>0</v>
      </c>
      <c r="J518" s="287">
        <v>0</v>
      </c>
      <c r="K518" s="287">
        <v>0</v>
      </c>
      <c r="L518" s="287">
        <v>0</v>
      </c>
      <c r="M518" s="287">
        <v>0</v>
      </c>
      <c r="N518" s="287">
        <v>0</v>
      </c>
      <c r="O518" s="286">
        <v>0</v>
      </c>
      <c r="P518" s="83" t="str">
        <f t="shared" si="10"/>
        <v/>
      </c>
    </row>
    <row r="519" spans="1:16" ht="13.2" hidden="1" customHeight="1" x14ac:dyDescent="0.25">
      <c r="A519" s="285" t="s">
        <v>924</v>
      </c>
      <c r="B519" s="285" t="s">
        <v>81</v>
      </c>
      <c r="C519" s="287">
        <v>0</v>
      </c>
      <c r="D519" s="287">
        <v>174</v>
      </c>
      <c r="E519" s="287">
        <v>214</v>
      </c>
      <c r="F519" s="287">
        <v>29</v>
      </c>
      <c r="G519" s="287">
        <v>0</v>
      </c>
      <c r="H519" s="287">
        <v>71</v>
      </c>
      <c r="I519" s="287">
        <v>155</v>
      </c>
      <c r="J519" s="287">
        <v>40</v>
      </c>
      <c r="K519" s="287">
        <v>230</v>
      </c>
      <c r="L519" s="287">
        <v>186</v>
      </c>
      <c r="M519" s="287">
        <v>234</v>
      </c>
      <c r="N519" s="287">
        <v>14</v>
      </c>
      <c r="O519" s="286">
        <v>1347</v>
      </c>
      <c r="P519" s="83" t="str">
        <f t="shared" si="10"/>
        <v/>
      </c>
    </row>
    <row r="520" spans="1:16" ht="13.2" hidden="1" customHeight="1" x14ac:dyDescent="0.25">
      <c r="A520" s="285" t="s">
        <v>925</v>
      </c>
      <c r="B520" s="285" t="s">
        <v>82</v>
      </c>
      <c r="C520" s="287">
        <v>0</v>
      </c>
      <c r="D520" s="287">
        <v>0</v>
      </c>
      <c r="E520" s="287">
        <v>0</v>
      </c>
      <c r="F520" s="287">
        <v>0</v>
      </c>
      <c r="G520" s="287">
        <v>0</v>
      </c>
      <c r="H520" s="287">
        <v>0</v>
      </c>
      <c r="I520" s="287">
        <v>0</v>
      </c>
      <c r="J520" s="287">
        <v>0</v>
      </c>
      <c r="K520" s="287">
        <v>0</v>
      </c>
      <c r="L520" s="287">
        <v>0</v>
      </c>
      <c r="M520" s="287">
        <v>0</v>
      </c>
      <c r="N520" s="287">
        <v>0</v>
      </c>
      <c r="O520" s="286">
        <v>0</v>
      </c>
      <c r="P520" s="83" t="str">
        <f t="shared" si="10"/>
        <v/>
      </c>
    </row>
    <row r="521" spans="1:16" ht="13.2" hidden="1" customHeight="1" x14ac:dyDescent="0.25">
      <c r="A521" s="285" t="s">
        <v>926</v>
      </c>
      <c r="B521" s="285" t="s">
        <v>83</v>
      </c>
      <c r="C521" s="287">
        <v>0</v>
      </c>
      <c r="D521" s="287">
        <v>45</v>
      </c>
      <c r="E521" s="287">
        <v>45</v>
      </c>
      <c r="F521" s="287">
        <v>0</v>
      </c>
      <c r="G521" s="287">
        <v>0</v>
      </c>
      <c r="H521" s="287">
        <v>5</v>
      </c>
      <c r="I521" s="287">
        <v>65</v>
      </c>
      <c r="J521" s="287">
        <v>1060</v>
      </c>
      <c r="K521" s="287">
        <v>0</v>
      </c>
      <c r="L521" s="287">
        <v>102</v>
      </c>
      <c r="M521" s="287">
        <v>0</v>
      </c>
      <c r="N521" s="287">
        <v>0</v>
      </c>
      <c r="O521" s="286">
        <v>1322</v>
      </c>
      <c r="P521" s="83" t="str">
        <f t="shared" si="10"/>
        <v/>
      </c>
    </row>
    <row r="522" spans="1:16" ht="13.2" hidden="1" customHeight="1" x14ac:dyDescent="0.25">
      <c r="A522" s="285" t="s">
        <v>927</v>
      </c>
      <c r="B522" s="285" t="s">
        <v>84</v>
      </c>
      <c r="C522" s="287">
        <v>103</v>
      </c>
      <c r="D522" s="287">
        <v>181</v>
      </c>
      <c r="E522" s="287">
        <v>88</v>
      </c>
      <c r="F522" s="287">
        <v>87</v>
      </c>
      <c r="G522" s="287">
        <v>26</v>
      </c>
      <c r="H522" s="287">
        <v>44</v>
      </c>
      <c r="I522" s="287">
        <v>53</v>
      </c>
      <c r="J522" s="287">
        <v>8</v>
      </c>
      <c r="K522" s="287">
        <v>69</v>
      </c>
      <c r="L522" s="287">
        <v>95</v>
      </c>
      <c r="M522" s="287">
        <v>28</v>
      </c>
      <c r="N522" s="287">
        <v>299</v>
      </c>
      <c r="O522" s="286">
        <v>1081</v>
      </c>
      <c r="P522" s="83" t="str">
        <f t="shared" si="10"/>
        <v/>
      </c>
    </row>
    <row r="523" spans="1:16" ht="13.2" hidden="1" customHeight="1" x14ac:dyDescent="0.25">
      <c r="A523" s="285" t="s">
        <v>928</v>
      </c>
      <c r="B523" s="285" t="s">
        <v>85</v>
      </c>
      <c r="C523" s="286">
        <v>57422</v>
      </c>
      <c r="D523" s="286">
        <v>40026</v>
      </c>
      <c r="E523" s="286">
        <v>63040</v>
      </c>
      <c r="F523" s="286">
        <v>27380</v>
      </c>
      <c r="G523" s="286">
        <v>14349</v>
      </c>
      <c r="H523" s="286">
        <v>47539</v>
      </c>
      <c r="I523" s="286">
        <v>34184</v>
      </c>
      <c r="J523" s="286">
        <v>22359</v>
      </c>
      <c r="K523" s="286">
        <v>45124</v>
      </c>
      <c r="L523" s="286">
        <v>27398</v>
      </c>
      <c r="M523" s="286">
        <v>10577</v>
      </c>
      <c r="N523" s="286">
        <v>17485</v>
      </c>
      <c r="O523" s="286">
        <v>406883</v>
      </c>
      <c r="P523" s="83" t="str">
        <f t="shared" si="10"/>
        <v/>
      </c>
    </row>
    <row r="524" spans="1:16" ht="13.2" hidden="1" customHeight="1" x14ac:dyDescent="0.25">
      <c r="A524" s="285" t="s">
        <v>929</v>
      </c>
      <c r="B524" s="285" t="s">
        <v>86</v>
      </c>
      <c r="C524" s="287">
        <v>0</v>
      </c>
      <c r="D524" s="287">
        <v>0</v>
      </c>
      <c r="E524" s="287">
        <v>0</v>
      </c>
      <c r="F524" s="287">
        <v>0</v>
      </c>
      <c r="G524" s="287">
        <v>0</v>
      </c>
      <c r="H524" s="287">
        <v>0</v>
      </c>
      <c r="I524" s="287">
        <v>0</v>
      </c>
      <c r="J524" s="287">
        <v>0</v>
      </c>
      <c r="K524" s="287">
        <v>0</v>
      </c>
      <c r="L524" s="287">
        <v>0</v>
      </c>
      <c r="M524" s="287">
        <v>0</v>
      </c>
      <c r="N524" s="287">
        <v>0</v>
      </c>
      <c r="O524" s="286">
        <v>0</v>
      </c>
      <c r="P524" s="83" t="str">
        <f t="shared" si="10"/>
        <v/>
      </c>
    </row>
    <row r="525" spans="1:16" ht="13.2" hidden="1" customHeight="1" x14ac:dyDescent="0.25">
      <c r="A525" s="285" t="s">
        <v>930</v>
      </c>
      <c r="B525" s="285" t="s">
        <v>87</v>
      </c>
      <c r="C525" s="287">
        <v>0</v>
      </c>
      <c r="D525" s="287">
        <v>5</v>
      </c>
      <c r="E525" s="287">
        <v>0</v>
      </c>
      <c r="F525" s="287">
        <v>0</v>
      </c>
      <c r="G525" s="287">
        <v>55</v>
      </c>
      <c r="H525" s="287">
        <v>0</v>
      </c>
      <c r="I525" s="287">
        <v>0</v>
      </c>
      <c r="J525" s="287">
        <v>1</v>
      </c>
      <c r="K525" s="287">
        <v>0</v>
      </c>
      <c r="L525" s="287">
        <v>0</v>
      </c>
      <c r="M525" s="287">
        <v>46</v>
      </c>
      <c r="N525" s="287">
        <v>840</v>
      </c>
      <c r="O525" s="286">
        <v>947</v>
      </c>
      <c r="P525" s="83" t="str">
        <f t="shared" si="10"/>
        <v/>
      </c>
    </row>
    <row r="526" spans="1:16" ht="13.2" hidden="1" customHeight="1" x14ac:dyDescent="0.25">
      <c r="A526" s="285" t="s">
        <v>931</v>
      </c>
      <c r="B526" s="285" t="s">
        <v>88</v>
      </c>
      <c r="C526" s="287">
        <v>0</v>
      </c>
      <c r="D526" s="287">
        <v>0</v>
      </c>
      <c r="E526" s="287">
        <v>0</v>
      </c>
      <c r="F526" s="287">
        <v>0</v>
      </c>
      <c r="G526" s="287">
        <v>0</v>
      </c>
      <c r="H526" s="287">
        <v>0</v>
      </c>
      <c r="I526" s="287">
        <v>0</v>
      </c>
      <c r="J526" s="287">
        <v>0</v>
      </c>
      <c r="K526" s="287">
        <v>0</v>
      </c>
      <c r="L526" s="287">
        <v>0</v>
      </c>
      <c r="M526" s="287">
        <v>0</v>
      </c>
      <c r="N526" s="287">
        <v>0</v>
      </c>
      <c r="O526" s="286">
        <v>0</v>
      </c>
      <c r="P526" s="83" t="str">
        <f t="shared" si="10"/>
        <v/>
      </c>
    </row>
    <row r="527" spans="1:16" ht="13.2" hidden="1" customHeight="1" x14ac:dyDescent="0.25">
      <c r="A527" s="285" t="s">
        <v>932</v>
      </c>
      <c r="B527" s="285" t="s">
        <v>144</v>
      </c>
      <c r="C527" s="286">
        <v>57422</v>
      </c>
      <c r="D527" s="286">
        <v>40031</v>
      </c>
      <c r="E527" s="286">
        <v>63040</v>
      </c>
      <c r="F527" s="286">
        <v>27380</v>
      </c>
      <c r="G527" s="286">
        <v>14404</v>
      </c>
      <c r="H527" s="286">
        <v>47539</v>
      </c>
      <c r="I527" s="286">
        <v>34184</v>
      </c>
      <c r="J527" s="286">
        <v>22360</v>
      </c>
      <c r="K527" s="286">
        <v>45124</v>
      </c>
      <c r="L527" s="286">
        <v>27398</v>
      </c>
      <c r="M527" s="286">
        <v>10623</v>
      </c>
      <c r="N527" s="286">
        <v>18325</v>
      </c>
      <c r="O527" s="286">
        <v>407830</v>
      </c>
      <c r="P527" s="83" t="str">
        <f t="shared" si="10"/>
        <v/>
      </c>
    </row>
    <row r="528" spans="1:16" ht="13.2" hidden="1" customHeight="1" x14ac:dyDescent="0.25">
      <c r="A528" s="285" t="s">
        <v>933</v>
      </c>
      <c r="B528" s="285" t="s">
        <v>76</v>
      </c>
      <c r="C528" s="287">
        <v>45.1</v>
      </c>
      <c r="D528" s="287">
        <v>351</v>
      </c>
      <c r="E528" s="287">
        <v>42</v>
      </c>
      <c r="F528" s="287">
        <v>8</v>
      </c>
      <c r="G528" s="287">
        <v>76</v>
      </c>
      <c r="H528" s="287">
        <v>64</v>
      </c>
      <c r="I528" s="287">
        <v>53</v>
      </c>
      <c r="J528" s="287">
        <v>124</v>
      </c>
      <c r="K528" s="287">
        <v>471</v>
      </c>
      <c r="L528" s="287">
        <v>41</v>
      </c>
      <c r="M528" s="287">
        <v>68</v>
      </c>
      <c r="N528" s="287">
        <v>646</v>
      </c>
      <c r="O528" s="286">
        <v>1989.1</v>
      </c>
      <c r="P528" s="83" t="str">
        <f t="shared" si="10"/>
        <v/>
      </c>
    </row>
    <row r="529" spans="1:16" ht="13.2" hidden="1" customHeight="1" x14ac:dyDescent="0.25">
      <c r="A529" s="285" t="s">
        <v>943</v>
      </c>
      <c r="B529" s="285" t="s">
        <v>85</v>
      </c>
      <c r="C529" s="286">
        <v>34043.1</v>
      </c>
      <c r="D529" s="286">
        <v>33206</v>
      </c>
      <c r="E529" s="286">
        <v>32163</v>
      </c>
      <c r="F529" s="286">
        <v>34680</v>
      </c>
      <c r="G529" s="286">
        <v>40864</v>
      </c>
      <c r="H529" s="286">
        <v>35060</v>
      </c>
      <c r="I529" s="286">
        <v>33726</v>
      </c>
      <c r="J529" s="286">
        <v>31226</v>
      </c>
      <c r="K529" s="286">
        <v>33172</v>
      </c>
      <c r="L529" s="286">
        <v>36387</v>
      </c>
      <c r="M529" s="286">
        <v>32362</v>
      </c>
      <c r="N529" s="286">
        <v>32708</v>
      </c>
      <c r="O529" s="286">
        <v>409597.1</v>
      </c>
      <c r="P529" s="83" t="str">
        <f t="shared" si="10"/>
        <v/>
      </c>
    </row>
    <row r="530" spans="1:16" ht="13.2" hidden="1" customHeight="1" x14ac:dyDescent="0.25">
      <c r="A530" s="285" t="s">
        <v>945</v>
      </c>
      <c r="B530" s="285" t="s">
        <v>87</v>
      </c>
      <c r="C530" s="287">
        <v>0</v>
      </c>
      <c r="D530" s="287">
        <v>0</v>
      </c>
      <c r="E530" s="287">
        <v>0</v>
      </c>
      <c r="F530" s="287">
        <v>0</v>
      </c>
      <c r="G530" s="287">
        <v>0</v>
      </c>
      <c r="H530" s="287">
        <v>0</v>
      </c>
      <c r="I530" s="287">
        <v>0</v>
      </c>
      <c r="J530" s="287">
        <v>0</v>
      </c>
      <c r="K530" s="287">
        <v>0</v>
      </c>
      <c r="L530" s="287">
        <v>0</v>
      </c>
      <c r="M530" s="287">
        <v>0</v>
      </c>
      <c r="N530" s="287">
        <v>0</v>
      </c>
      <c r="O530" s="286">
        <v>0</v>
      </c>
      <c r="P530" s="83" t="str">
        <f t="shared" si="10"/>
        <v/>
      </c>
    </row>
    <row r="531" spans="1:16" ht="13.2" hidden="1" customHeight="1" x14ac:dyDescent="0.25">
      <c r="A531" s="285" t="s">
        <v>946</v>
      </c>
      <c r="B531" s="285" t="s">
        <v>88</v>
      </c>
      <c r="C531" s="287">
        <v>0</v>
      </c>
      <c r="D531" s="287">
        <v>0</v>
      </c>
      <c r="E531" s="287">
        <v>0</v>
      </c>
      <c r="F531" s="287">
        <v>0</v>
      </c>
      <c r="G531" s="287">
        <v>0</v>
      </c>
      <c r="H531" s="287">
        <v>0</v>
      </c>
      <c r="I531" s="287">
        <v>0</v>
      </c>
      <c r="J531" s="287">
        <v>0</v>
      </c>
      <c r="K531" s="287">
        <v>0</v>
      </c>
      <c r="L531" s="287">
        <v>0</v>
      </c>
      <c r="M531" s="287">
        <v>0</v>
      </c>
      <c r="N531" s="287">
        <v>0</v>
      </c>
      <c r="O531" s="286">
        <v>0</v>
      </c>
      <c r="P531" s="83" t="str">
        <f t="shared" si="10"/>
        <v/>
      </c>
    </row>
    <row r="532" spans="1:16" ht="13.2" hidden="1" customHeight="1" x14ac:dyDescent="0.25">
      <c r="A532" s="285" t="s">
        <v>934</v>
      </c>
      <c r="B532" s="285" t="s">
        <v>89</v>
      </c>
      <c r="C532" s="287">
        <v>29</v>
      </c>
      <c r="D532" s="287">
        <v>32</v>
      </c>
      <c r="E532" s="287">
        <v>28</v>
      </c>
      <c r="F532" s="287">
        <v>36</v>
      </c>
      <c r="G532" s="287">
        <v>22</v>
      </c>
      <c r="H532" s="287">
        <v>19</v>
      </c>
      <c r="I532" s="287">
        <v>49</v>
      </c>
      <c r="J532" s="287">
        <v>0</v>
      </c>
      <c r="K532" s="287">
        <v>0</v>
      </c>
      <c r="L532" s="287">
        <v>79</v>
      </c>
      <c r="M532" s="287">
        <v>0</v>
      </c>
      <c r="N532" s="287">
        <v>36</v>
      </c>
      <c r="O532" s="286">
        <v>330</v>
      </c>
      <c r="P532" s="83" t="str">
        <f t="shared" si="10"/>
        <v/>
      </c>
    </row>
    <row r="533" spans="1:16" ht="13.2" hidden="1" customHeight="1" x14ac:dyDescent="0.25">
      <c r="A533" s="285" t="s">
        <v>935</v>
      </c>
      <c r="B533" s="285" t="s">
        <v>90</v>
      </c>
      <c r="C533" s="287">
        <v>0</v>
      </c>
      <c r="D533" s="287">
        <v>0</v>
      </c>
      <c r="E533" s="287">
        <v>0</v>
      </c>
      <c r="F533" s="287">
        <v>0</v>
      </c>
      <c r="G533" s="287">
        <v>0</v>
      </c>
      <c r="H533" s="287">
        <v>0</v>
      </c>
      <c r="I533" s="287">
        <v>0</v>
      </c>
      <c r="J533" s="287">
        <v>0</v>
      </c>
      <c r="K533" s="287">
        <v>0</v>
      </c>
      <c r="L533" s="287">
        <v>0</v>
      </c>
      <c r="M533" s="287">
        <v>0</v>
      </c>
      <c r="N533" s="287">
        <v>24</v>
      </c>
      <c r="O533" s="286">
        <v>24</v>
      </c>
      <c r="P533" s="83" t="str">
        <f t="shared" si="10"/>
        <v/>
      </c>
    </row>
    <row r="534" spans="1:16" ht="13.2" hidden="1" customHeight="1" x14ac:dyDescent="0.25">
      <c r="A534" s="285" t="s">
        <v>936</v>
      </c>
      <c r="B534" s="285" t="s">
        <v>91</v>
      </c>
      <c r="C534" s="287">
        <v>0</v>
      </c>
      <c r="D534" s="287">
        <v>0</v>
      </c>
      <c r="E534" s="287">
        <v>0</v>
      </c>
      <c r="F534" s="287">
        <v>0</v>
      </c>
      <c r="G534" s="287">
        <v>0</v>
      </c>
      <c r="H534" s="287">
        <v>0</v>
      </c>
      <c r="I534" s="287">
        <v>0</v>
      </c>
      <c r="J534" s="287">
        <v>0</v>
      </c>
      <c r="K534" s="287">
        <v>0</v>
      </c>
      <c r="L534" s="287">
        <v>0</v>
      </c>
      <c r="M534" s="287">
        <v>0</v>
      </c>
      <c r="N534" s="287">
        <v>0</v>
      </c>
      <c r="O534" s="286">
        <v>0</v>
      </c>
      <c r="P534" s="83" t="str">
        <f t="shared" si="10"/>
        <v/>
      </c>
    </row>
    <row r="535" spans="1:16" ht="13.2" hidden="1" customHeight="1" x14ac:dyDescent="0.25">
      <c r="A535" s="285" t="s">
        <v>937</v>
      </c>
      <c r="B535" s="285" t="s">
        <v>3670</v>
      </c>
      <c r="C535" s="287">
        <v>0</v>
      </c>
      <c r="D535" s="287">
        <v>0</v>
      </c>
      <c r="E535" s="287">
        <v>0</v>
      </c>
      <c r="F535" s="287">
        <v>0</v>
      </c>
      <c r="G535" s="287">
        <v>0</v>
      </c>
      <c r="H535" s="287">
        <v>0</v>
      </c>
      <c r="I535" s="287">
        <v>0</v>
      </c>
      <c r="J535" s="287">
        <v>0</v>
      </c>
      <c r="K535" s="287">
        <v>0</v>
      </c>
      <c r="L535" s="287">
        <v>0</v>
      </c>
      <c r="M535" s="287">
        <v>0</v>
      </c>
      <c r="N535" s="287">
        <v>0</v>
      </c>
      <c r="O535" s="286">
        <v>0</v>
      </c>
      <c r="P535" s="83" t="str">
        <f t="shared" si="10"/>
        <v/>
      </c>
    </row>
    <row r="536" spans="1:16" ht="13.2" hidden="1" customHeight="1" x14ac:dyDescent="0.25">
      <c r="A536" s="285" t="s">
        <v>938</v>
      </c>
      <c r="B536" s="285" t="s">
        <v>122</v>
      </c>
      <c r="C536" s="287">
        <v>0</v>
      </c>
      <c r="D536" s="287">
        <v>0</v>
      </c>
      <c r="E536" s="287">
        <v>0</v>
      </c>
      <c r="F536" s="287">
        <v>0</v>
      </c>
      <c r="G536" s="287">
        <v>0</v>
      </c>
      <c r="H536" s="287">
        <v>0</v>
      </c>
      <c r="I536" s="287">
        <v>0</v>
      </c>
      <c r="J536" s="287">
        <v>0</v>
      </c>
      <c r="K536" s="287">
        <v>0</v>
      </c>
      <c r="L536" s="287">
        <v>0</v>
      </c>
      <c r="M536" s="287">
        <v>0</v>
      </c>
      <c r="N536" s="287">
        <v>0</v>
      </c>
      <c r="O536" s="286">
        <v>0</v>
      </c>
      <c r="P536" s="83" t="str">
        <f t="shared" si="10"/>
        <v/>
      </c>
    </row>
    <row r="537" spans="1:16" ht="13.2" hidden="1" customHeight="1" x14ac:dyDescent="0.25">
      <c r="A537" s="285" t="s">
        <v>939</v>
      </c>
      <c r="B537" s="285" t="s">
        <v>92</v>
      </c>
      <c r="C537" s="287">
        <v>0</v>
      </c>
      <c r="D537" s="287">
        <v>0</v>
      </c>
      <c r="E537" s="287">
        <v>0</v>
      </c>
      <c r="F537" s="287">
        <v>0</v>
      </c>
      <c r="G537" s="287">
        <v>0</v>
      </c>
      <c r="H537" s="287">
        <v>0</v>
      </c>
      <c r="I537" s="287">
        <v>0</v>
      </c>
      <c r="J537" s="287">
        <v>0</v>
      </c>
      <c r="K537" s="287">
        <v>0</v>
      </c>
      <c r="L537" s="287">
        <v>0</v>
      </c>
      <c r="M537" s="287">
        <v>0</v>
      </c>
      <c r="N537" s="287">
        <v>0</v>
      </c>
      <c r="O537" s="286">
        <v>0</v>
      </c>
      <c r="P537" s="83" t="str">
        <f t="shared" si="10"/>
        <v/>
      </c>
    </row>
    <row r="538" spans="1:16" ht="13.2" hidden="1" customHeight="1" x14ac:dyDescent="0.25">
      <c r="A538" s="285" t="s">
        <v>940</v>
      </c>
      <c r="B538" s="285" t="s">
        <v>93</v>
      </c>
      <c r="C538" s="287">
        <v>0</v>
      </c>
      <c r="D538" s="287">
        <v>0</v>
      </c>
      <c r="E538" s="287">
        <v>0</v>
      </c>
      <c r="F538" s="287">
        <v>0</v>
      </c>
      <c r="G538" s="287">
        <v>0</v>
      </c>
      <c r="H538" s="287">
        <v>0</v>
      </c>
      <c r="I538" s="287">
        <v>0</v>
      </c>
      <c r="J538" s="287">
        <v>0</v>
      </c>
      <c r="K538" s="287">
        <v>0</v>
      </c>
      <c r="L538" s="287">
        <v>0</v>
      </c>
      <c r="M538" s="287">
        <v>0</v>
      </c>
      <c r="N538" s="287">
        <v>0</v>
      </c>
      <c r="O538" s="286">
        <v>0</v>
      </c>
      <c r="P538" s="83" t="str">
        <f t="shared" si="10"/>
        <v/>
      </c>
    </row>
    <row r="539" spans="1:16" ht="13.2" hidden="1" customHeight="1" x14ac:dyDescent="0.25">
      <c r="A539" s="285" t="s">
        <v>941</v>
      </c>
      <c r="B539" s="285" t="s">
        <v>94</v>
      </c>
      <c r="C539" s="287">
        <v>33969</v>
      </c>
      <c r="D539" s="287">
        <v>32823</v>
      </c>
      <c r="E539" s="287">
        <v>32093</v>
      </c>
      <c r="F539" s="287">
        <v>34636</v>
      </c>
      <c r="G539" s="287">
        <v>33759</v>
      </c>
      <c r="H539" s="287">
        <v>34977</v>
      </c>
      <c r="I539" s="287">
        <v>33624</v>
      </c>
      <c r="J539" s="287">
        <v>31102</v>
      </c>
      <c r="K539" s="287">
        <v>32701</v>
      </c>
      <c r="L539" s="287">
        <v>36267</v>
      </c>
      <c r="M539" s="287">
        <v>32294</v>
      </c>
      <c r="N539" s="287">
        <v>32002</v>
      </c>
      <c r="O539" s="286">
        <v>400247</v>
      </c>
      <c r="P539" s="83" t="str">
        <f t="shared" si="10"/>
        <v/>
      </c>
    </row>
    <row r="540" spans="1:16" ht="13.2" hidden="1" customHeight="1" x14ac:dyDescent="0.25">
      <c r="A540" s="285" t="s">
        <v>942</v>
      </c>
      <c r="B540" s="285" t="s">
        <v>95</v>
      </c>
      <c r="C540" s="287">
        <v>0</v>
      </c>
      <c r="D540" s="287">
        <v>0</v>
      </c>
      <c r="E540" s="287">
        <v>0</v>
      </c>
      <c r="F540" s="287">
        <v>0</v>
      </c>
      <c r="G540" s="287">
        <v>7007</v>
      </c>
      <c r="H540" s="287">
        <v>0</v>
      </c>
      <c r="I540" s="287">
        <v>0</v>
      </c>
      <c r="J540" s="287">
        <v>0</v>
      </c>
      <c r="K540" s="287">
        <v>0</v>
      </c>
      <c r="L540" s="287">
        <v>0</v>
      </c>
      <c r="M540" s="287">
        <v>0</v>
      </c>
      <c r="N540" s="287">
        <v>0</v>
      </c>
      <c r="O540" s="286">
        <v>7007</v>
      </c>
      <c r="P540" s="83" t="str">
        <f t="shared" si="10"/>
        <v/>
      </c>
    </row>
    <row r="541" spans="1:16" ht="13.2" hidden="1" customHeight="1" x14ac:dyDescent="0.25">
      <c r="A541" s="285" t="s">
        <v>944</v>
      </c>
      <c r="B541" s="285" t="s">
        <v>96</v>
      </c>
      <c r="C541" s="288">
        <v>0</v>
      </c>
      <c r="D541" s="288">
        <v>0</v>
      </c>
      <c r="E541" s="288">
        <v>0</v>
      </c>
      <c r="F541" s="288">
        <v>0</v>
      </c>
      <c r="G541" s="288">
        <v>0</v>
      </c>
      <c r="H541" s="288">
        <v>0</v>
      </c>
      <c r="I541" s="288">
        <v>0</v>
      </c>
      <c r="J541" s="288">
        <v>0</v>
      </c>
      <c r="K541" s="288">
        <v>0</v>
      </c>
      <c r="L541" s="288">
        <v>0</v>
      </c>
      <c r="M541" s="288">
        <v>0</v>
      </c>
      <c r="N541" s="288">
        <v>1554</v>
      </c>
      <c r="O541" s="289">
        <v>1554</v>
      </c>
      <c r="P541" s="83" t="str">
        <f t="shared" si="10"/>
        <v/>
      </c>
    </row>
    <row r="542" spans="1:16" ht="13.2" hidden="1" customHeight="1" x14ac:dyDescent="0.25">
      <c r="A542" s="285" t="s">
        <v>947</v>
      </c>
      <c r="B542" s="285" t="s">
        <v>155</v>
      </c>
      <c r="C542" s="286">
        <v>34043.1</v>
      </c>
      <c r="D542" s="286">
        <v>33206</v>
      </c>
      <c r="E542" s="286">
        <v>32163</v>
      </c>
      <c r="F542" s="286">
        <v>34680</v>
      </c>
      <c r="G542" s="286">
        <v>40864</v>
      </c>
      <c r="H542" s="286">
        <v>35060</v>
      </c>
      <c r="I542" s="286">
        <v>33726</v>
      </c>
      <c r="J542" s="286">
        <v>31226</v>
      </c>
      <c r="K542" s="286">
        <v>33172</v>
      </c>
      <c r="L542" s="286">
        <v>36387</v>
      </c>
      <c r="M542" s="286">
        <v>32362</v>
      </c>
      <c r="N542" s="286">
        <v>34262</v>
      </c>
      <c r="O542" s="286">
        <v>411151.1</v>
      </c>
      <c r="P542" s="83" t="str">
        <f t="shared" si="10"/>
        <v/>
      </c>
    </row>
    <row r="543" spans="1:16" ht="13.2" hidden="1" customHeight="1" x14ac:dyDescent="0.25">
      <c r="A543" s="285" t="s">
        <v>981</v>
      </c>
      <c r="B543" s="285" t="s">
        <v>97</v>
      </c>
      <c r="C543" s="286">
        <v>-4211</v>
      </c>
      <c r="D543" s="286">
        <v>36447</v>
      </c>
      <c r="E543" s="286">
        <v>-17403</v>
      </c>
      <c r="F543" s="286">
        <v>-13056</v>
      </c>
      <c r="G543" s="286">
        <v>-13060</v>
      </c>
      <c r="H543" s="286">
        <v>-17327</v>
      </c>
      <c r="I543" s="286">
        <v>-13707</v>
      </c>
      <c r="J543" s="286">
        <v>131798</v>
      </c>
      <c r="K543" s="286">
        <v>-46916</v>
      </c>
      <c r="L543" s="286">
        <v>-15409</v>
      </c>
      <c r="M543" s="286">
        <v>-13846</v>
      </c>
      <c r="N543" s="286">
        <v>-8394</v>
      </c>
      <c r="O543" s="286">
        <v>4916</v>
      </c>
      <c r="P543" s="83" t="str">
        <f t="shared" si="10"/>
        <v/>
      </c>
    </row>
    <row r="544" spans="1:16" ht="13.2" hidden="1" customHeight="1" x14ac:dyDescent="0.25">
      <c r="A544" s="285" t="s">
        <v>982</v>
      </c>
      <c r="B544" s="285" t="s">
        <v>130</v>
      </c>
      <c r="C544" s="286">
        <v>-4211</v>
      </c>
      <c r="D544" s="286">
        <v>36447</v>
      </c>
      <c r="E544" s="286">
        <v>-17403</v>
      </c>
      <c r="F544" s="286">
        <v>-13056</v>
      </c>
      <c r="G544" s="286">
        <v>-13145</v>
      </c>
      <c r="H544" s="286">
        <v>-17327</v>
      </c>
      <c r="I544" s="286">
        <v>-13920</v>
      </c>
      <c r="J544" s="286">
        <v>131798</v>
      </c>
      <c r="K544" s="286">
        <v>-46957</v>
      </c>
      <c r="L544" s="286">
        <v>-15758</v>
      </c>
      <c r="M544" s="286">
        <v>-13846</v>
      </c>
      <c r="N544" s="286">
        <v>-8402</v>
      </c>
      <c r="O544" s="286">
        <v>4220</v>
      </c>
      <c r="P544" s="83" t="str">
        <f t="shared" si="10"/>
        <v/>
      </c>
    </row>
    <row r="545" spans="1:16" ht="13.2" hidden="1" customHeight="1" x14ac:dyDescent="0.25">
      <c r="A545" s="285" t="s">
        <v>950</v>
      </c>
      <c r="B545" s="285" t="s">
        <v>76</v>
      </c>
      <c r="C545" s="287">
        <v>0</v>
      </c>
      <c r="D545" s="287">
        <v>0</v>
      </c>
      <c r="E545" s="287">
        <v>0</v>
      </c>
      <c r="F545" s="287">
        <v>0</v>
      </c>
      <c r="G545" s="287">
        <v>0</v>
      </c>
      <c r="H545" s="287">
        <v>0</v>
      </c>
      <c r="I545" s="287">
        <v>0</v>
      </c>
      <c r="J545" s="287">
        <v>0</v>
      </c>
      <c r="K545" s="287">
        <v>0</v>
      </c>
      <c r="L545" s="287">
        <v>0</v>
      </c>
      <c r="M545" s="287">
        <v>0</v>
      </c>
      <c r="N545" s="287">
        <v>0</v>
      </c>
      <c r="O545" s="286">
        <v>0</v>
      </c>
      <c r="P545" s="83" t="str">
        <f t="shared" si="10"/>
        <v/>
      </c>
    </row>
    <row r="546" spans="1:16" ht="13.2" hidden="1" customHeight="1" x14ac:dyDescent="0.25">
      <c r="A546" s="285" t="s">
        <v>951</v>
      </c>
      <c r="B546" s="285" t="s">
        <v>77</v>
      </c>
      <c r="C546" s="287">
        <v>1780</v>
      </c>
      <c r="D546" s="287">
        <v>1817</v>
      </c>
      <c r="E546" s="287">
        <v>1839</v>
      </c>
      <c r="F546" s="287">
        <v>2160</v>
      </c>
      <c r="G546" s="287">
        <v>2726</v>
      </c>
      <c r="H546" s="287">
        <v>2605</v>
      </c>
      <c r="I546" s="287">
        <v>1934</v>
      </c>
      <c r="J546" s="287">
        <v>194</v>
      </c>
      <c r="K546" s="287">
        <v>1995</v>
      </c>
      <c r="L546" s="287">
        <v>2006</v>
      </c>
      <c r="M546" s="287">
        <v>2223</v>
      </c>
      <c r="N546" s="287">
        <v>5303</v>
      </c>
      <c r="O546" s="286">
        <v>26582</v>
      </c>
      <c r="P546" s="83" t="str">
        <f t="shared" si="10"/>
        <v/>
      </c>
    </row>
    <row r="547" spans="1:16" ht="13.2" hidden="1" customHeight="1" x14ac:dyDescent="0.25">
      <c r="A547" s="285" t="s">
        <v>952</v>
      </c>
      <c r="B547" s="285" t="s">
        <v>78</v>
      </c>
      <c r="C547" s="287">
        <v>78</v>
      </c>
      <c r="D547" s="287">
        <v>397</v>
      </c>
      <c r="E547" s="287">
        <v>470</v>
      </c>
      <c r="F547" s="287">
        <v>504</v>
      </c>
      <c r="G547" s="287">
        <v>1336</v>
      </c>
      <c r="H547" s="287">
        <v>672</v>
      </c>
      <c r="I547" s="287">
        <v>1053</v>
      </c>
      <c r="J547" s="287">
        <v>192</v>
      </c>
      <c r="K547" s="287">
        <v>3353</v>
      </c>
      <c r="L547" s="287">
        <v>1628</v>
      </c>
      <c r="M547" s="287">
        <v>40</v>
      </c>
      <c r="N547" s="287">
        <v>55</v>
      </c>
      <c r="O547" s="286">
        <v>9778</v>
      </c>
      <c r="P547" s="83" t="str">
        <f t="shared" si="10"/>
        <v/>
      </c>
    </row>
    <row r="548" spans="1:16" ht="13.2" hidden="1" customHeight="1" x14ac:dyDescent="0.25">
      <c r="A548" s="285" t="s">
        <v>953</v>
      </c>
      <c r="B548" s="285" t="s">
        <v>79</v>
      </c>
      <c r="C548" s="287">
        <v>0</v>
      </c>
      <c r="D548" s="287">
        <v>0</v>
      </c>
      <c r="E548" s="287">
        <v>0</v>
      </c>
      <c r="F548" s="287">
        <v>0</v>
      </c>
      <c r="G548" s="287">
        <v>0</v>
      </c>
      <c r="H548" s="287">
        <v>0</v>
      </c>
      <c r="I548" s="287">
        <v>21</v>
      </c>
      <c r="J548" s="287">
        <v>0</v>
      </c>
      <c r="K548" s="287">
        <v>173</v>
      </c>
      <c r="L548" s="287">
        <v>79</v>
      </c>
      <c r="M548" s="287">
        <v>0</v>
      </c>
      <c r="N548" s="287">
        <v>0</v>
      </c>
      <c r="O548" s="286">
        <v>273</v>
      </c>
      <c r="P548" s="83" t="str">
        <f t="shared" si="10"/>
        <v/>
      </c>
    </row>
    <row r="549" spans="1:16" ht="13.2" hidden="1" customHeight="1" x14ac:dyDescent="0.25">
      <c r="A549" s="285" t="s">
        <v>954</v>
      </c>
      <c r="B549" s="285" t="s">
        <v>3671</v>
      </c>
      <c r="C549" s="287">
        <v>2363</v>
      </c>
      <c r="D549" s="287">
        <v>141</v>
      </c>
      <c r="E549" s="287">
        <v>15615</v>
      </c>
      <c r="F549" s="287">
        <v>12597</v>
      </c>
      <c r="G549" s="287">
        <v>13292</v>
      </c>
      <c r="H549" s="287">
        <v>14159</v>
      </c>
      <c r="I549" s="287">
        <v>10131</v>
      </c>
      <c r="J549" s="287">
        <v>9593</v>
      </c>
      <c r="K549" s="287">
        <v>41784</v>
      </c>
      <c r="L549" s="287">
        <v>11454</v>
      </c>
      <c r="M549" s="287">
        <v>11252</v>
      </c>
      <c r="N549" s="287">
        <v>12588</v>
      </c>
      <c r="O549" s="286">
        <v>154969</v>
      </c>
      <c r="P549" s="83" t="str">
        <f t="shared" si="10"/>
        <v/>
      </c>
    </row>
    <row r="550" spans="1:16" ht="13.2" hidden="1" customHeight="1" x14ac:dyDescent="0.25">
      <c r="A550" s="285" t="s">
        <v>956</v>
      </c>
      <c r="B550" s="285" t="s">
        <v>121</v>
      </c>
      <c r="C550" s="287">
        <v>0</v>
      </c>
      <c r="D550" s="287">
        <v>0</v>
      </c>
      <c r="E550" s="287">
        <v>0</v>
      </c>
      <c r="F550" s="287">
        <v>0</v>
      </c>
      <c r="G550" s="287">
        <v>0</v>
      </c>
      <c r="H550" s="287">
        <v>0</v>
      </c>
      <c r="I550" s="287">
        <v>0</v>
      </c>
      <c r="J550" s="287">
        <v>0</v>
      </c>
      <c r="K550" s="287">
        <v>0</v>
      </c>
      <c r="L550" s="287">
        <v>0</v>
      </c>
      <c r="M550" s="287">
        <v>0</v>
      </c>
      <c r="N550" s="287">
        <v>0</v>
      </c>
      <c r="O550" s="286">
        <v>0</v>
      </c>
      <c r="P550" s="83" t="str">
        <f t="shared" si="10"/>
        <v/>
      </c>
    </row>
    <row r="551" spans="1:16" ht="13.2" hidden="1" customHeight="1" x14ac:dyDescent="0.25">
      <c r="A551" s="285" t="s">
        <v>957</v>
      </c>
      <c r="B551" s="285" t="s">
        <v>81</v>
      </c>
      <c r="C551" s="287">
        <v>0</v>
      </c>
      <c r="D551" s="287">
        <v>0</v>
      </c>
      <c r="E551" s="287">
        <v>0</v>
      </c>
      <c r="F551" s="287">
        <v>0</v>
      </c>
      <c r="G551" s="287">
        <v>0</v>
      </c>
      <c r="H551" s="287">
        <v>0</v>
      </c>
      <c r="I551" s="287">
        <v>0</v>
      </c>
      <c r="J551" s="287">
        <v>0</v>
      </c>
      <c r="K551" s="287">
        <v>0</v>
      </c>
      <c r="L551" s="287">
        <v>0</v>
      </c>
      <c r="M551" s="287">
        <v>0</v>
      </c>
      <c r="N551" s="287">
        <v>0</v>
      </c>
      <c r="O551" s="286">
        <v>0</v>
      </c>
      <c r="P551" s="83" t="str">
        <f t="shared" si="10"/>
        <v/>
      </c>
    </row>
    <row r="552" spans="1:16" ht="13.2" hidden="1" customHeight="1" x14ac:dyDescent="0.25">
      <c r="A552" s="285" t="s">
        <v>958</v>
      </c>
      <c r="B552" s="285" t="s">
        <v>82</v>
      </c>
      <c r="C552" s="287">
        <v>0</v>
      </c>
      <c r="D552" s="287">
        <v>0</v>
      </c>
      <c r="E552" s="287">
        <v>0</v>
      </c>
      <c r="F552" s="287">
        <v>0</v>
      </c>
      <c r="G552" s="287">
        <v>0</v>
      </c>
      <c r="H552" s="287">
        <v>0</v>
      </c>
      <c r="I552" s="287">
        <v>0</v>
      </c>
      <c r="J552" s="287">
        <v>0</v>
      </c>
      <c r="K552" s="287">
        <v>0</v>
      </c>
      <c r="L552" s="287">
        <v>0</v>
      </c>
      <c r="M552" s="287">
        <v>0</v>
      </c>
      <c r="N552" s="287">
        <v>0</v>
      </c>
      <c r="O552" s="286">
        <v>0</v>
      </c>
      <c r="P552" s="83" t="str">
        <f t="shared" si="10"/>
        <v/>
      </c>
    </row>
    <row r="553" spans="1:16" ht="13.2" hidden="1" customHeight="1" x14ac:dyDescent="0.25">
      <c r="A553" s="285" t="s">
        <v>959</v>
      </c>
      <c r="B553" s="285" t="s">
        <v>83</v>
      </c>
      <c r="C553" s="287">
        <v>0</v>
      </c>
      <c r="D553" s="287">
        <v>0</v>
      </c>
      <c r="E553" s="287">
        <v>0</v>
      </c>
      <c r="F553" s="287">
        <v>0</v>
      </c>
      <c r="G553" s="287">
        <v>0</v>
      </c>
      <c r="H553" s="287">
        <v>0</v>
      </c>
      <c r="I553" s="287">
        <v>0</v>
      </c>
      <c r="J553" s="287">
        <v>0</v>
      </c>
      <c r="K553" s="287">
        <v>0</v>
      </c>
      <c r="L553" s="287">
        <v>0</v>
      </c>
      <c r="M553" s="287">
        <v>0</v>
      </c>
      <c r="N553" s="287">
        <v>317</v>
      </c>
      <c r="O553" s="286">
        <v>317</v>
      </c>
      <c r="P553" s="83" t="str">
        <f t="shared" si="10"/>
        <v/>
      </c>
    </row>
    <row r="554" spans="1:16" ht="13.2" hidden="1" customHeight="1" x14ac:dyDescent="0.25">
      <c r="A554" s="285" t="s">
        <v>960</v>
      </c>
      <c r="B554" s="285" t="s">
        <v>84</v>
      </c>
      <c r="C554" s="287">
        <v>1</v>
      </c>
      <c r="D554" s="287">
        <v>220</v>
      </c>
      <c r="E554" s="287">
        <v>139</v>
      </c>
      <c r="F554" s="287">
        <v>377</v>
      </c>
      <c r="G554" s="287">
        <v>513</v>
      </c>
      <c r="H554" s="287">
        <v>144</v>
      </c>
      <c r="I554" s="287">
        <v>867</v>
      </c>
      <c r="J554" s="287">
        <v>201</v>
      </c>
      <c r="K554" s="287">
        <v>1240</v>
      </c>
      <c r="L554" s="287">
        <v>485</v>
      </c>
      <c r="M554" s="287">
        <v>600</v>
      </c>
      <c r="N554" s="287">
        <v>976</v>
      </c>
      <c r="O554" s="286">
        <v>5763</v>
      </c>
      <c r="P554" s="83" t="str">
        <f t="shared" si="10"/>
        <v/>
      </c>
    </row>
    <row r="555" spans="1:16" ht="13.2" hidden="1" customHeight="1" x14ac:dyDescent="0.25">
      <c r="A555" s="285" t="s">
        <v>961</v>
      </c>
      <c r="B555" s="285" t="s">
        <v>85</v>
      </c>
      <c r="C555" s="286">
        <v>4222</v>
      </c>
      <c r="D555" s="286">
        <v>2575</v>
      </c>
      <c r="E555" s="286">
        <v>18063</v>
      </c>
      <c r="F555" s="286">
        <v>15638</v>
      </c>
      <c r="G555" s="286">
        <v>17867</v>
      </c>
      <c r="H555" s="286">
        <v>17580</v>
      </c>
      <c r="I555" s="286">
        <v>14006</v>
      </c>
      <c r="J555" s="286">
        <v>10180</v>
      </c>
      <c r="K555" s="286">
        <v>48545</v>
      </c>
      <c r="L555" s="286">
        <v>15652</v>
      </c>
      <c r="M555" s="286">
        <v>14115</v>
      </c>
      <c r="N555" s="286">
        <v>19253</v>
      </c>
      <c r="O555" s="286">
        <v>197696</v>
      </c>
      <c r="P555" s="83" t="str">
        <f t="shared" si="10"/>
        <v/>
      </c>
    </row>
    <row r="556" spans="1:16" ht="13.2" hidden="1" customHeight="1" x14ac:dyDescent="0.25">
      <c r="A556" s="285" t="s">
        <v>962</v>
      </c>
      <c r="B556" s="285" t="s">
        <v>86</v>
      </c>
      <c r="C556" s="287">
        <v>0</v>
      </c>
      <c r="D556" s="287">
        <v>0</v>
      </c>
      <c r="E556" s="287">
        <v>0</v>
      </c>
      <c r="F556" s="287">
        <v>0</v>
      </c>
      <c r="G556" s="287">
        <v>0</v>
      </c>
      <c r="H556" s="287">
        <v>0</v>
      </c>
      <c r="I556" s="287">
        <v>0</v>
      </c>
      <c r="J556" s="287">
        <v>0</v>
      </c>
      <c r="K556" s="287">
        <v>0</v>
      </c>
      <c r="L556" s="287">
        <v>29</v>
      </c>
      <c r="M556" s="287">
        <v>0</v>
      </c>
      <c r="N556" s="287">
        <v>8</v>
      </c>
      <c r="O556" s="286">
        <v>37</v>
      </c>
      <c r="P556" s="83" t="str">
        <f t="shared" si="10"/>
        <v/>
      </c>
    </row>
    <row r="557" spans="1:16" ht="13.2" hidden="1" customHeight="1" x14ac:dyDescent="0.25">
      <c r="A557" s="285" t="s">
        <v>963</v>
      </c>
      <c r="B557" s="285" t="s">
        <v>87</v>
      </c>
      <c r="C557" s="287">
        <v>0</v>
      </c>
      <c r="D557" s="287">
        <v>0</v>
      </c>
      <c r="E557" s="287">
        <v>0</v>
      </c>
      <c r="F557" s="287">
        <v>0</v>
      </c>
      <c r="G557" s="287">
        <v>85</v>
      </c>
      <c r="H557" s="287">
        <v>0</v>
      </c>
      <c r="I557" s="287">
        <v>213</v>
      </c>
      <c r="J557" s="287">
        <v>0</v>
      </c>
      <c r="K557" s="287">
        <v>41</v>
      </c>
      <c r="L557" s="287">
        <v>320</v>
      </c>
      <c r="M557" s="287">
        <v>0</v>
      </c>
      <c r="N557" s="287">
        <v>0</v>
      </c>
      <c r="O557" s="286">
        <v>659</v>
      </c>
      <c r="P557" s="83" t="str">
        <f t="shared" si="10"/>
        <v/>
      </c>
    </row>
    <row r="558" spans="1:16" ht="13.2" hidden="1" customHeight="1" x14ac:dyDescent="0.25">
      <c r="A558" s="285" t="s">
        <v>964</v>
      </c>
      <c r="B558" s="285" t="s">
        <v>88</v>
      </c>
      <c r="C558" s="287">
        <v>0</v>
      </c>
      <c r="D558" s="287">
        <v>0</v>
      </c>
      <c r="E558" s="287">
        <v>0</v>
      </c>
      <c r="F558" s="287">
        <v>0</v>
      </c>
      <c r="G558" s="287">
        <v>0</v>
      </c>
      <c r="H558" s="287">
        <v>0</v>
      </c>
      <c r="I558" s="287">
        <v>0</v>
      </c>
      <c r="J558" s="287">
        <v>0</v>
      </c>
      <c r="K558" s="287">
        <v>0</v>
      </c>
      <c r="L558" s="287">
        <v>0</v>
      </c>
      <c r="M558" s="287">
        <v>0</v>
      </c>
      <c r="N558" s="287">
        <v>0</v>
      </c>
      <c r="O558" s="286">
        <v>0</v>
      </c>
      <c r="P558" s="83" t="str">
        <f t="shared" si="10"/>
        <v/>
      </c>
    </row>
    <row r="559" spans="1:16" ht="13.2" hidden="1" customHeight="1" x14ac:dyDescent="0.25">
      <c r="A559" s="285" t="s">
        <v>965</v>
      </c>
      <c r="B559" s="285" t="s">
        <v>144</v>
      </c>
      <c r="C559" s="286">
        <v>4222</v>
      </c>
      <c r="D559" s="286">
        <v>2575</v>
      </c>
      <c r="E559" s="286">
        <v>18063</v>
      </c>
      <c r="F559" s="286">
        <v>15638</v>
      </c>
      <c r="G559" s="286">
        <v>17952</v>
      </c>
      <c r="H559" s="286">
        <v>17580</v>
      </c>
      <c r="I559" s="286">
        <v>14219</v>
      </c>
      <c r="J559" s="286">
        <v>10180</v>
      </c>
      <c r="K559" s="286">
        <v>48586</v>
      </c>
      <c r="L559" s="286">
        <v>16001</v>
      </c>
      <c r="M559" s="286">
        <v>14115</v>
      </c>
      <c r="N559" s="286">
        <v>19261</v>
      </c>
      <c r="O559" s="286">
        <v>198392</v>
      </c>
      <c r="P559" s="83" t="str">
        <f t="shared" si="10"/>
        <v/>
      </c>
    </row>
    <row r="560" spans="1:16" ht="13.2" hidden="1" customHeight="1" x14ac:dyDescent="0.25">
      <c r="A560" s="285" t="s">
        <v>955</v>
      </c>
      <c r="B560" s="285" t="s">
        <v>80</v>
      </c>
      <c r="C560" s="287">
        <v>0</v>
      </c>
      <c r="D560" s="287">
        <v>0</v>
      </c>
      <c r="E560" s="287">
        <v>0</v>
      </c>
      <c r="F560" s="287">
        <v>0</v>
      </c>
      <c r="G560" s="287">
        <v>0</v>
      </c>
      <c r="H560" s="287">
        <v>0</v>
      </c>
      <c r="I560" s="287">
        <v>0</v>
      </c>
      <c r="J560" s="287">
        <v>0</v>
      </c>
      <c r="K560" s="287">
        <v>0</v>
      </c>
      <c r="L560" s="287">
        <v>0</v>
      </c>
      <c r="M560" s="287">
        <v>0</v>
      </c>
      <c r="N560" s="287">
        <v>14</v>
      </c>
      <c r="O560" s="286">
        <v>14</v>
      </c>
      <c r="P560" s="83" t="str">
        <f t="shared" si="10"/>
        <v/>
      </c>
    </row>
    <row r="561" spans="1:16" ht="13.2" hidden="1" customHeight="1" x14ac:dyDescent="0.25">
      <c r="A561" s="285" t="s">
        <v>966</v>
      </c>
      <c r="B561" s="285" t="s">
        <v>76</v>
      </c>
      <c r="C561" s="287">
        <v>10</v>
      </c>
      <c r="D561" s="287">
        <v>7</v>
      </c>
      <c r="E561" s="287">
        <v>16</v>
      </c>
      <c r="F561" s="287">
        <v>16</v>
      </c>
      <c r="G561" s="287">
        <v>21</v>
      </c>
      <c r="H561" s="287">
        <v>108</v>
      </c>
      <c r="I561" s="287">
        <v>21</v>
      </c>
      <c r="J561" s="287">
        <v>111</v>
      </c>
      <c r="K561" s="287">
        <v>303</v>
      </c>
      <c r="L561" s="287">
        <v>52</v>
      </c>
      <c r="M561" s="287">
        <v>64</v>
      </c>
      <c r="N561" s="287">
        <v>1279</v>
      </c>
      <c r="O561" s="286">
        <v>2008</v>
      </c>
      <c r="P561" s="83" t="str">
        <f t="shared" si="10"/>
        <v/>
      </c>
    </row>
    <row r="562" spans="1:16" ht="13.2" hidden="1" customHeight="1" x14ac:dyDescent="0.25">
      <c r="A562" s="285" t="s">
        <v>976</v>
      </c>
      <c r="B562" s="285" t="s">
        <v>85</v>
      </c>
      <c r="C562" s="286">
        <v>11</v>
      </c>
      <c r="D562" s="286">
        <v>39022</v>
      </c>
      <c r="E562" s="286">
        <v>660</v>
      </c>
      <c r="F562" s="286">
        <v>2582</v>
      </c>
      <c r="G562" s="286">
        <v>4807</v>
      </c>
      <c r="H562" s="286">
        <v>253</v>
      </c>
      <c r="I562" s="286">
        <v>299</v>
      </c>
      <c r="J562" s="286">
        <v>141978</v>
      </c>
      <c r="K562" s="286">
        <v>1629</v>
      </c>
      <c r="L562" s="286">
        <v>243</v>
      </c>
      <c r="M562" s="286">
        <v>269</v>
      </c>
      <c r="N562" s="286">
        <v>10859</v>
      </c>
      <c r="O562" s="286">
        <v>202612</v>
      </c>
      <c r="P562" s="83" t="str">
        <f t="shared" si="10"/>
        <v/>
      </c>
    </row>
    <row r="563" spans="1:16" ht="13.2" hidden="1" customHeight="1" x14ac:dyDescent="0.25">
      <c r="A563" s="285" t="s">
        <v>978</v>
      </c>
      <c r="B563" s="285" t="s">
        <v>87</v>
      </c>
      <c r="C563" s="287">
        <v>0</v>
      </c>
      <c r="D563" s="287">
        <v>0</v>
      </c>
      <c r="E563" s="287">
        <v>0</v>
      </c>
      <c r="F563" s="287">
        <v>0</v>
      </c>
      <c r="G563" s="287">
        <v>0</v>
      </c>
      <c r="H563" s="287">
        <v>0</v>
      </c>
      <c r="I563" s="287">
        <v>0</v>
      </c>
      <c r="J563" s="287">
        <v>0</v>
      </c>
      <c r="K563" s="287">
        <v>0</v>
      </c>
      <c r="L563" s="287">
        <v>0</v>
      </c>
      <c r="M563" s="287">
        <v>0</v>
      </c>
      <c r="N563" s="287">
        <v>0</v>
      </c>
      <c r="O563" s="286">
        <v>0</v>
      </c>
      <c r="P563" s="83" t="str">
        <f t="shared" si="10"/>
        <v/>
      </c>
    </row>
    <row r="564" spans="1:16" ht="13.2" hidden="1" customHeight="1" x14ac:dyDescent="0.25">
      <c r="A564" s="285" t="s">
        <v>979</v>
      </c>
      <c r="B564" s="285" t="s">
        <v>88</v>
      </c>
      <c r="C564" s="287">
        <v>0</v>
      </c>
      <c r="D564" s="287">
        <v>0</v>
      </c>
      <c r="E564" s="287">
        <v>0</v>
      </c>
      <c r="F564" s="287">
        <v>0</v>
      </c>
      <c r="G564" s="287">
        <v>0</v>
      </c>
      <c r="H564" s="287">
        <v>0</v>
      </c>
      <c r="I564" s="287">
        <v>0</v>
      </c>
      <c r="J564" s="287">
        <v>0</v>
      </c>
      <c r="K564" s="287">
        <v>0</v>
      </c>
      <c r="L564" s="287">
        <v>0</v>
      </c>
      <c r="M564" s="287">
        <v>0</v>
      </c>
      <c r="N564" s="287">
        <v>0</v>
      </c>
      <c r="O564" s="286">
        <v>0</v>
      </c>
      <c r="P564" s="83" t="str">
        <f t="shared" si="10"/>
        <v/>
      </c>
    </row>
    <row r="565" spans="1:16" ht="13.2" hidden="1" customHeight="1" x14ac:dyDescent="0.25">
      <c r="A565" s="285" t="s">
        <v>967</v>
      </c>
      <c r="B565" s="285" t="s">
        <v>89</v>
      </c>
      <c r="C565" s="287">
        <v>1</v>
      </c>
      <c r="D565" s="287">
        <v>12</v>
      </c>
      <c r="E565" s="287">
        <v>55</v>
      </c>
      <c r="F565" s="287">
        <v>0</v>
      </c>
      <c r="G565" s="287">
        <v>184</v>
      </c>
      <c r="H565" s="287">
        <v>145</v>
      </c>
      <c r="I565" s="287">
        <v>129</v>
      </c>
      <c r="J565" s="287">
        <v>4</v>
      </c>
      <c r="K565" s="287">
        <v>101</v>
      </c>
      <c r="L565" s="287">
        <v>191</v>
      </c>
      <c r="M565" s="287">
        <v>130</v>
      </c>
      <c r="N565" s="287">
        <v>343</v>
      </c>
      <c r="O565" s="286">
        <v>1295</v>
      </c>
      <c r="P565" s="83" t="str">
        <f t="shared" si="10"/>
        <v/>
      </c>
    </row>
    <row r="566" spans="1:16" ht="13.2" hidden="1" customHeight="1" x14ac:dyDescent="0.25">
      <c r="A566" s="285" t="s">
        <v>968</v>
      </c>
      <c r="B566" s="285" t="s">
        <v>90</v>
      </c>
      <c r="C566" s="287">
        <v>0</v>
      </c>
      <c r="D566" s="287">
        <v>0</v>
      </c>
      <c r="E566" s="287">
        <v>0</v>
      </c>
      <c r="F566" s="287">
        <v>2</v>
      </c>
      <c r="G566" s="287">
        <v>0</v>
      </c>
      <c r="H566" s="287">
        <v>0</v>
      </c>
      <c r="I566" s="287">
        <v>0</v>
      </c>
      <c r="J566" s="287">
        <v>0</v>
      </c>
      <c r="K566" s="287">
        <v>0</v>
      </c>
      <c r="L566" s="287">
        <v>0</v>
      </c>
      <c r="M566" s="287">
        <v>0</v>
      </c>
      <c r="N566" s="287">
        <v>0</v>
      </c>
      <c r="O566" s="286">
        <v>2</v>
      </c>
      <c r="P566" s="83" t="str">
        <f t="shared" si="10"/>
        <v/>
      </c>
    </row>
    <row r="567" spans="1:16" ht="13.2" hidden="1" customHeight="1" x14ac:dyDescent="0.25">
      <c r="A567" s="285" t="s">
        <v>969</v>
      </c>
      <c r="B567" s="285" t="s">
        <v>91</v>
      </c>
      <c r="C567" s="287">
        <v>0</v>
      </c>
      <c r="D567" s="287">
        <v>0</v>
      </c>
      <c r="E567" s="287">
        <v>0</v>
      </c>
      <c r="F567" s="287">
        <v>0</v>
      </c>
      <c r="G567" s="287">
        <v>0</v>
      </c>
      <c r="H567" s="287">
        <v>0</v>
      </c>
      <c r="I567" s="287">
        <v>0</v>
      </c>
      <c r="J567" s="287">
        <v>0</v>
      </c>
      <c r="K567" s="287">
        <v>0</v>
      </c>
      <c r="L567" s="287">
        <v>0</v>
      </c>
      <c r="M567" s="287">
        <v>0</v>
      </c>
      <c r="N567" s="287">
        <v>0</v>
      </c>
      <c r="O567" s="286">
        <v>0</v>
      </c>
      <c r="P567" s="83" t="str">
        <f t="shared" si="10"/>
        <v/>
      </c>
    </row>
    <row r="568" spans="1:16" ht="13.2" hidden="1" customHeight="1" x14ac:dyDescent="0.25">
      <c r="A568" s="285" t="s">
        <v>970</v>
      </c>
      <c r="B568" s="285" t="s">
        <v>3670</v>
      </c>
      <c r="C568" s="287">
        <v>0</v>
      </c>
      <c r="D568" s="287">
        <v>0</v>
      </c>
      <c r="E568" s="287">
        <v>0</v>
      </c>
      <c r="F568" s="287">
        <v>0</v>
      </c>
      <c r="G568" s="287">
        <v>0</v>
      </c>
      <c r="H568" s="287">
        <v>0</v>
      </c>
      <c r="I568" s="287">
        <v>0</v>
      </c>
      <c r="J568" s="287">
        <v>38</v>
      </c>
      <c r="K568" s="287">
        <v>0</v>
      </c>
      <c r="L568" s="287">
        <v>0</v>
      </c>
      <c r="M568" s="287">
        <v>0</v>
      </c>
      <c r="N568" s="287">
        <v>705</v>
      </c>
      <c r="O568" s="286">
        <v>743</v>
      </c>
      <c r="P568" s="83" t="str">
        <f t="shared" si="10"/>
        <v/>
      </c>
    </row>
    <row r="569" spans="1:16" ht="13.2" hidden="1" customHeight="1" x14ac:dyDescent="0.25">
      <c r="A569" s="285" t="s">
        <v>972</v>
      </c>
      <c r="B569" s="285" t="s">
        <v>92</v>
      </c>
      <c r="C569" s="287">
        <v>0</v>
      </c>
      <c r="D569" s="287">
        <v>0</v>
      </c>
      <c r="E569" s="287">
        <v>0</v>
      </c>
      <c r="F569" s="287">
        <v>0</v>
      </c>
      <c r="G569" s="287">
        <v>0</v>
      </c>
      <c r="H569" s="287">
        <v>0</v>
      </c>
      <c r="I569" s="287">
        <v>0</v>
      </c>
      <c r="J569" s="287">
        <v>0</v>
      </c>
      <c r="K569" s="287">
        <v>0</v>
      </c>
      <c r="L569" s="287">
        <v>0</v>
      </c>
      <c r="M569" s="287">
        <v>0</v>
      </c>
      <c r="N569" s="287">
        <v>0</v>
      </c>
      <c r="O569" s="286">
        <v>0</v>
      </c>
      <c r="P569" s="83" t="str">
        <f t="shared" si="10"/>
        <v/>
      </c>
    </row>
    <row r="570" spans="1:16" ht="13.2" hidden="1" customHeight="1" x14ac:dyDescent="0.25">
      <c r="A570" s="285" t="s">
        <v>973</v>
      </c>
      <c r="B570" s="285" t="s">
        <v>93</v>
      </c>
      <c r="C570" s="287">
        <v>0</v>
      </c>
      <c r="D570" s="287">
        <v>0</v>
      </c>
      <c r="E570" s="287">
        <v>0</v>
      </c>
      <c r="F570" s="287">
        <v>0</v>
      </c>
      <c r="G570" s="287">
        <v>0</v>
      </c>
      <c r="H570" s="287">
        <v>0</v>
      </c>
      <c r="I570" s="287">
        <v>0</v>
      </c>
      <c r="J570" s="287">
        <v>0</v>
      </c>
      <c r="K570" s="287">
        <v>0</v>
      </c>
      <c r="L570" s="287">
        <v>0</v>
      </c>
      <c r="M570" s="287">
        <v>0</v>
      </c>
      <c r="N570" s="287">
        <v>0</v>
      </c>
      <c r="O570" s="286">
        <v>0</v>
      </c>
      <c r="P570" s="83" t="str">
        <f t="shared" si="10"/>
        <v/>
      </c>
    </row>
    <row r="571" spans="1:16" ht="13.2" hidden="1" customHeight="1" x14ac:dyDescent="0.25">
      <c r="A571" s="285" t="s">
        <v>974</v>
      </c>
      <c r="B571" s="285" t="s">
        <v>94</v>
      </c>
      <c r="C571" s="287">
        <v>0</v>
      </c>
      <c r="D571" s="287">
        <v>0</v>
      </c>
      <c r="E571" s="287">
        <v>0</v>
      </c>
      <c r="F571" s="287">
        <v>0</v>
      </c>
      <c r="G571" s="287">
        <v>0</v>
      </c>
      <c r="H571" s="287">
        <v>0</v>
      </c>
      <c r="I571" s="287">
        <v>0</v>
      </c>
      <c r="J571" s="287">
        <v>0</v>
      </c>
      <c r="K571" s="287">
        <v>1076</v>
      </c>
      <c r="L571" s="287">
        <v>0</v>
      </c>
      <c r="M571" s="287">
        <v>24</v>
      </c>
      <c r="N571" s="287">
        <v>1920</v>
      </c>
      <c r="O571" s="286">
        <v>3020</v>
      </c>
      <c r="P571" s="83" t="str">
        <f t="shared" si="10"/>
        <v/>
      </c>
    </row>
    <row r="572" spans="1:16" ht="13.2" hidden="1" customHeight="1" x14ac:dyDescent="0.25">
      <c r="A572" s="285" t="s">
        <v>975</v>
      </c>
      <c r="B572" s="285" t="s">
        <v>95</v>
      </c>
      <c r="C572" s="287">
        <v>0</v>
      </c>
      <c r="D572" s="287">
        <v>0</v>
      </c>
      <c r="E572" s="287">
        <v>0</v>
      </c>
      <c r="F572" s="287">
        <v>0</v>
      </c>
      <c r="G572" s="287">
        <v>0</v>
      </c>
      <c r="H572" s="287">
        <v>0</v>
      </c>
      <c r="I572" s="287">
        <v>0</v>
      </c>
      <c r="J572" s="287">
        <v>0</v>
      </c>
      <c r="K572" s="287">
        <v>0</v>
      </c>
      <c r="L572" s="287">
        <v>0</v>
      </c>
      <c r="M572" s="287">
        <v>1</v>
      </c>
      <c r="N572" s="287">
        <v>0</v>
      </c>
      <c r="O572" s="286">
        <v>1</v>
      </c>
      <c r="P572" s="83" t="str">
        <f t="shared" si="10"/>
        <v/>
      </c>
    </row>
    <row r="573" spans="1:16" ht="13.2" hidden="1" customHeight="1" x14ac:dyDescent="0.25">
      <c r="A573" s="285" t="s">
        <v>977</v>
      </c>
      <c r="B573" s="285" t="s">
        <v>96</v>
      </c>
      <c r="C573" s="288">
        <v>0</v>
      </c>
      <c r="D573" s="288">
        <v>0</v>
      </c>
      <c r="E573" s="288">
        <v>0</v>
      </c>
      <c r="F573" s="288">
        <v>0</v>
      </c>
      <c r="G573" s="288">
        <v>0</v>
      </c>
      <c r="H573" s="288">
        <v>0</v>
      </c>
      <c r="I573" s="288">
        <v>0</v>
      </c>
      <c r="J573" s="288">
        <v>0</v>
      </c>
      <c r="K573" s="288">
        <v>0</v>
      </c>
      <c r="L573" s="288">
        <v>0</v>
      </c>
      <c r="M573" s="288">
        <v>0</v>
      </c>
      <c r="N573" s="288">
        <v>0</v>
      </c>
      <c r="O573" s="289">
        <v>0</v>
      </c>
      <c r="P573" s="83" t="str">
        <f t="shared" si="10"/>
        <v/>
      </c>
    </row>
    <row r="574" spans="1:16" ht="13.2" hidden="1" customHeight="1" x14ac:dyDescent="0.25">
      <c r="A574" s="285" t="s">
        <v>980</v>
      </c>
      <c r="B574" s="285" t="s">
        <v>155</v>
      </c>
      <c r="C574" s="286">
        <v>11</v>
      </c>
      <c r="D574" s="286">
        <v>39022</v>
      </c>
      <c r="E574" s="286">
        <v>660</v>
      </c>
      <c r="F574" s="286">
        <v>2582</v>
      </c>
      <c r="G574" s="286">
        <v>4807</v>
      </c>
      <c r="H574" s="286">
        <v>253</v>
      </c>
      <c r="I574" s="286">
        <v>299</v>
      </c>
      <c r="J574" s="286">
        <v>141978</v>
      </c>
      <c r="K574" s="286">
        <v>1629</v>
      </c>
      <c r="L574" s="286">
        <v>243</v>
      </c>
      <c r="M574" s="286">
        <v>269</v>
      </c>
      <c r="N574" s="286">
        <v>10859</v>
      </c>
      <c r="O574" s="286">
        <v>202612</v>
      </c>
      <c r="P574" s="83" t="str">
        <f t="shared" si="10"/>
        <v/>
      </c>
    </row>
    <row r="575" spans="1:16" ht="13.2" hidden="1" customHeight="1" x14ac:dyDescent="0.25">
      <c r="A575" s="285" t="s">
        <v>971</v>
      </c>
      <c r="B575" s="285" t="s">
        <v>80</v>
      </c>
      <c r="C575" s="287">
        <v>0</v>
      </c>
      <c r="D575" s="287">
        <v>39003</v>
      </c>
      <c r="E575" s="287">
        <v>589</v>
      </c>
      <c r="F575" s="287">
        <v>2564</v>
      </c>
      <c r="G575" s="287">
        <v>4602</v>
      </c>
      <c r="H575" s="287">
        <v>0</v>
      </c>
      <c r="I575" s="287">
        <v>149</v>
      </c>
      <c r="J575" s="287">
        <v>141825</v>
      </c>
      <c r="K575" s="287">
        <v>149</v>
      </c>
      <c r="L575" s="287">
        <v>0</v>
      </c>
      <c r="M575" s="287">
        <v>50</v>
      </c>
      <c r="N575" s="287">
        <v>6612</v>
      </c>
      <c r="O575" s="286">
        <v>195543</v>
      </c>
      <c r="P575" s="83" t="str">
        <f t="shared" si="10"/>
        <v/>
      </c>
    </row>
    <row r="576" spans="1:16" ht="13.2" hidden="1" customHeight="1" x14ac:dyDescent="0.25">
      <c r="A576" s="285" t="s">
        <v>750</v>
      </c>
      <c r="B576" s="285" t="s">
        <v>97</v>
      </c>
      <c r="C576" s="286">
        <v>-2728.2839899999981</v>
      </c>
      <c r="D576" s="286">
        <v>-503.06142000000182</v>
      </c>
      <c r="E576" s="286">
        <v>-4935.4811800000025</v>
      </c>
      <c r="F576" s="286">
        <v>27890.199439999997</v>
      </c>
      <c r="G576" s="286">
        <v>-3889.4179299999978</v>
      </c>
      <c r="H576" s="286">
        <v>-11020.686110000002</v>
      </c>
      <c r="I576" s="286">
        <v>-579.66621000000305</v>
      </c>
      <c r="J576" s="286">
        <v>-962.17418999999973</v>
      </c>
      <c r="K576" s="286">
        <v>-4890.1305000000029</v>
      </c>
      <c r="L576" s="286">
        <v>-3316.9984200000017</v>
      </c>
      <c r="M576" s="286">
        <v>-8319.344000000001</v>
      </c>
      <c r="N576" s="286">
        <v>-47221.067479999998</v>
      </c>
      <c r="O576" s="286">
        <v>-60476.111990000034</v>
      </c>
      <c r="P576" s="83" t="str">
        <f t="shared" si="10"/>
        <v/>
      </c>
    </row>
    <row r="577" spans="1:16" ht="13.2" hidden="1" customHeight="1" x14ac:dyDescent="0.25">
      <c r="A577" s="285" t="s">
        <v>751</v>
      </c>
      <c r="B577" s="285" t="s">
        <v>130</v>
      </c>
      <c r="C577" s="286">
        <v>-3505.0912199999966</v>
      </c>
      <c r="D577" s="286">
        <v>-504.43037000000186</v>
      </c>
      <c r="E577" s="286">
        <v>-5057.1628900000032</v>
      </c>
      <c r="F577" s="286">
        <v>27920.198509999998</v>
      </c>
      <c r="G577" s="286">
        <v>-4010.8049999999985</v>
      </c>
      <c r="H577" s="286">
        <v>-13688.162450000003</v>
      </c>
      <c r="I577" s="286">
        <v>-571.06399000000238</v>
      </c>
      <c r="J577" s="286">
        <v>-887.58433999999943</v>
      </c>
      <c r="K577" s="286">
        <v>-5011.5390400000033</v>
      </c>
      <c r="L577" s="286">
        <v>-3318.4124500000016</v>
      </c>
      <c r="M577" s="286">
        <v>-8320.7633999999998</v>
      </c>
      <c r="N577" s="286">
        <v>-46202.759400000003</v>
      </c>
      <c r="O577" s="286">
        <v>-63157.576040000044</v>
      </c>
      <c r="P577" s="83" t="str">
        <f t="shared" si="10"/>
        <v/>
      </c>
    </row>
    <row r="578" spans="1:16" ht="13.2" hidden="1" customHeight="1" x14ac:dyDescent="0.25">
      <c r="A578" s="285" t="s">
        <v>719</v>
      </c>
      <c r="B578" s="285" t="s">
        <v>76</v>
      </c>
      <c r="C578" s="287">
        <v>21.66666</v>
      </c>
      <c r="D578" s="287">
        <v>0</v>
      </c>
      <c r="E578" s="287">
        <v>10.83333</v>
      </c>
      <c r="F578" s="287">
        <v>10.83333</v>
      </c>
      <c r="G578" s="287">
        <v>10.83333</v>
      </c>
      <c r="H578" s="287">
        <v>10.83333</v>
      </c>
      <c r="I578" s="287">
        <v>10.83333</v>
      </c>
      <c r="J578" s="287">
        <v>10.83333</v>
      </c>
      <c r="K578" s="287">
        <v>10.83333</v>
      </c>
      <c r="L578" s="287">
        <v>10.83333</v>
      </c>
      <c r="M578" s="287">
        <v>10.83333</v>
      </c>
      <c r="N578" s="287">
        <v>9.2589899999999989</v>
      </c>
      <c r="O578" s="286">
        <v>128.42562000000004</v>
      </c>
      <c r="P578" s="83" t="str">
        <f t="shared" si="10"/>
        <v/>
      </c>
    </row>
    <row r="579" spans="1:16" ht="13.2" hidden="1" customHeight="1" x14ac:dyDescent="0.25">
      <c r="A579" s="285" t="s">
        <v>720</v>
      </c>
      <c r="B579" s="285" t="s">
        <v>77</v>
      </c>
      <c r="C579" s="287">
        <v>4441.0305399999997</v>
      </c>
      <c r="D579" s="287">
        <v>4364.2279800000006</v>
      </c>
      <c r="E579" s="287">
        <v>4645.627449999999</v>
      </c>
      <c r="F579" s="287">
        <v>5159.7642899999983</v>
      </c>
      <c r="G579" s="287">
        <v>5003.2206999999999</v>
      </c>
      <c r="H579" s="287">
        <v>5878.225800000002</v>
      </c>
      <c r="I579" s="287">
        <v>3530.4637600000005</v>
      </c>
      <c r="J579" s="287">
        <v>3674.2480500000006</v>
      </c>
      <c r="K579" s="287">
        <v>4404.0072500000006</v>
      </c>
      <c r="L579" s="287">
        <v>4564.852359999999</v>
      </c>
      <c r="M579" s="287">
        <v>5114.3738900000017</v>
      </c>
      <c r="N579" s="287">
        <v>5549.60545</v>
      </c>
      <c r="O579" s="286">
        <v>56329.647520000006</v>
      </c>
      <c r="P579" s="83" t="str">
        <f t="shared" si="10"/>
        <v/>
      </c>
    </row>
    <row r="580" spans="1:16" ht="13.2" hidden="1" customHeight="1" x14ac:dyDescent="0.25">
      <c r="A580" s="285" t="s">
        <v>721</v>
      </c>
      <c r="B580" s="285" t="s">
        <v>78</v>
      </c>
      <c r="C580" s="287">
        <v>1036.6944799999997</v>
      </c>
      <c r="D580" s="287">
        <v>1110.1330699999999</v>
      </c>
      <c r="E580" s="287">
        <v>1134.0153099999998</v>
      </c>
      <c r="F580" s="287">
        <v>1184.4928799999996</v>
      </c>
      <c r="G580" s="287">
        <v>1005.9772300000003</v>
      </c>
      <c r="H580" s="287">
        <v>1160.81729</v>
      </c>
      <c r="I580" s="287">
        <v>1032.9975199999999</v>
      </c>
      <c r="J580" s="287">
        <v>678.71153000000004</v>
      </c>
      <c r="K580" s="287">
        <v>1183.2029300000002</v>
      </c>
      <c r="L580" s="287">
        <v>1338.94659</v>
      </c>
      <c r="M580" s="287">
        <v>1015.2825599999995</v>
      </c>
      <c r="N580" s="287">
        <v>1988.3286399999995</v>
      </c>
      <c r="O580" s="286">
        <v>13869.600029999998</v>
      </c>
      <c r="P580" s="83" t="str">
        <f t="shared" ref="P580:P643" si="11">IF(COUNTBLANK(Q580)=0,IF(RIGHT(A580,10)=Q580,TRUE,FALSE),"")</f>
        <v/>
      </c>
    </row>
    <row r="581" spans="1:16" ht="13.2" hidden="1" customHeight="1" x14ac:dyDescent="0.25">
      <c r="A581" s="285" t="s">
        <v>722</v>
      </c>
      <c r="B581" s="285" t="s">
        <v>79</v>
      </c>
      <c r="C581" s="287">
        <v>405.13254999999998</v>
      </c>
      <c r="D581" s="287">
        <v>15.743369999999999</v>
      </c>
      <c r="E581" s="287">
        <v>326.17958999999996</v>
      </c>
      <c r="F581" s="287">
        <v>25.082329999999999</v>
      </c>
      <c r="G581" s="287">
        <v>39.670180000000002</v>
      </c>
      <c r="H581" s="287">
        <v>903.78134999999986</v>
      </c>
      <c r="I581" s="287">
        <v>14.844469999999999</v>
      </c>
      <c r="J581" s="287">
        <v>34.666419999999995</v>
      </c>
      <c r="K581" s="287">
        <v>13.36422</v>
      </c>
      <c r="L581" s="287">
        <v>9.1610599999999991</v>
      </c>
      <c r="M581" s="287">
        <v>29.573049999999999</v>
      </c>
      <c r="N581" s="287">
        <v>163.22058000000001</v>
      </c>
      <c r="O581" s="286">
        <v>1980.4191699999994</v>
      </c>
      <c r="P581" s="83" t="str">
        <f t="shared" si="11"/>
        <v/>
      </c>
    </row>
    <row r="582" spans="1:16" ht="13.2" hidden="1" customHeight="1" x14ac:dyDescent="0.25">
      <c r="A582" s="285" t="s">
        <v>723</v>
      </c>
      <c r="B582" s="285" t="s">
        <v>3671</v>
      </c>
      <c r="C582" s="287">
        <v>1356.49199</v>
      </c>
      <c r="D582" s="287">
        <v>1696.5805999999998</v>
      </c>
      <c r="E582" s="287">
        <v>1715.46577</v>
      </c>
      <c r="F582" s="287">
        <v>1564.5932599999999</v>
      </c>
      <c r="G582" s="287">
        <v>1737.6800599999999</v>
      </c>
      <c r="H582" s="287">
        <v>3030.2218600000006</v>
      </c>
      <c r="I582" s="287">
        <v>1433.26892</v>
      </c>
      <c r="J582" s="287">
        <v>1356.8331399999997</v>
      </c>
      <c r="K582" s="287">
        <v>1737.77181</v>
      </c>
      <c r="L582" s="287">
        <v>1665.8217999999999</v>
      </c>
      <c r="M582" s="287">
        <v>1608.3053199999995</v>
      </c>
      <c r="N582" s="287">
        <v>7419.8175200000005</v>
      </c>
      <c r="O582" s="286">
        <v>26322.852050000001</v>
      </c>
      <c r="P582" s="83" t="str">
        <f t="shared" si="11"/>
        <v/>
      </c>
    </row>
    <row r="583" spans="1:16" ht="13.2" hidden="1" customHeight="1" x14ac:dyDescent="0.25">
      <c r="A583" s="285" t="s">
        <v>724</v>
      </c>
      <c r="B583" s="285" t="s">
        <v>120</v>
      </c>
      <c r="C583" s="287">
        <v>2653.1137700000004</v>
      </c>
      <c r="D583" s="287">
        <v>2314.0021100000008</v>
      </c>
      <c r="E583" s="287">
        <v>2314.0021100000008</v>
      </c>
      <c r="F583" s="287">
        <v>2318.9443200000005</v>
      </c>
      <c r="G583" s="287">
        <v>2332.0021100000008</v>
      </c>
      <c r="H583" s="287">
        <v>3492.7602700000007</v>
      </c>
      <c r="I583" s="287">
        <v>2314.0021100000008</v>
      </c>
      <c r="J583" s="287">
        <v>2314.0021100000008</v>
      </c>
      <c r="K583" s="287">
        <v>2343.1137900000003</v>
      </c>
      <c r="L583" s="287">
        <v>2444.0021100000008</v>
      </c>
      <c r="M583" s="287">
        <v>2339.0021100000008</v>
      </c>
      <c r="N583" s="287">
        <v>3733.2236599999997</v>
      </c>
      <c r="O583" s="286">
        <v>30912.170579999998</v>
      </c>
      <c r="P583" s="83" t="str">
        <f t="shared" si="11"/>
        <v/>
      </c>
    </row>
    <row r="584" spans="1:16" ht="13.2" hidden="1" customHeight="1" x14ac:dyDescent="0.25">
      <c r="A584" s="285" t="s">
        <v>725</v>
      </c>
      <c r="B584" s="285" t="s">
        <v>121</v>
      </c>
      <c r="C584" s="287">
        <v>0</v>
      </c>
      <c r="D584" s="287">
        <v>0</v>
      </c>
      <c r="E584" s="287">
        <v>0</v>
      </c>
      <c r="F584" s="287">
        <v>0</v>
      </c>
      <c r="G584" s="287">
        <v>0</v>
      </c>
      <c r="H584" s="287">
        <v>0</v>
      </c>
      <c r="I584" s="287">
        <v>0</v>
      </c>
      <c r="J584" s="287">
        <v>0</v>
      </c>
      <c r="K584" s="287">
        <v>0</v>
      </c>
      <c r="L584" s="287">
        <v>0</v>
      </c>
      <c r="M584" s="287">
        <v>0</v>
      </c>
      <c r="N584" s="287">
        <v>0</v>
      </c>
      <c r="O584" s="286">
        <v>0</v>
      </c>
      <c r="P584" s="83" t="str">
        <f t="shared" si="11"/>
        <v/>
      </c>
    </row>
    <row r="585" spans="1:16" ht="13.2" hidden="1" customHeight="1" x14ac:dyDescent="0.25">
      <c r="A585" s="285" t="s">
        <v>726</v>
      </c>
      <c r="B585" s="285" t="s">
        <v>81</v>
      </c>
      <c r="C585" s="287">
        <v>4673.7613899999997</v>
      </c>
      <c r="D585" s="287">
        <v>4266.2254000000003</v>
      </c>
      <c r="E585" s="287">
        <v>4940.3195100000003</v>
      </c>
      <c r="F585" s="287">
        <v>4326.3741600000003</v>
      </c>
      <c r="G585" s="287">
        <v>4370.2460199999996</v>
      </c>
      <c r="H585" s="287">
        <v>6387.8434899999993</v>
      </c>
      <c r="I585" s="287">
        <v>3787.9092900000001</v>
      </c>
      <c r="J585" s="287">
        <v>4203.9435400000002</v>
      </c>
      <c r="K585" s="287">
        <v>5065.0856899999999</v>
      </c>
      <c r="L585" s="287">
        <v>4486.3605400000006</v>
      </c>
      <c r="M585" s="287">
        <v>5680.9248800000005</v>
      </c>
      <c r="N585" s="287">
        <v>37060.463510000001</v>
      </c>
      <c r="O585" s="286">
        <v>89249.457419999992</v>
      </c>
      <c r="P585" s="83" t="str">
        <f t="shared" si="11"/>
        <v/>
      </c>
    </row>
    <row r="586" spans="1:16" ht="13.2" hidden="1" customHeight="1" x14ac:dyDescent="0.25">
      <c r="A586" s="285" t="s">
        <v>727</v>
      </c>
      <c r="B586" s="285" t="s">
        <v>82</v>
      </c>
      <c r="C586" s="287">
        <v>1839.8213799999999</v>
      </c>
      <c r="D586" s="287">
        <v>1830.9619299999999</v>
      </c>
      <c r="E586" s="287">
        <v>1855.7345799999998</v>
      </c>
      <c r="F586" s="287">
        <v>1952.4004400000001</v>
      </c>
      <c r="G586" s="287">
        <v>1860.5130899999999</v>
      </c>
      <c r="H586" s="287">
        <v>2981.2451599999999</v>
      </c>
      <c r="I586" s="287">
        <v>1410.2716300000002</v>
      </c>
      <c r="J586" s="287">
        <v>1550.8320199999998</v>
      </c>
      <c r="K586" s="287">
        <v>2186.8152300000002</v>
      </c>
      <c r="L586" s="287">
        <v>1822.0588600000003</v>
      </c>
      <c r="M586" s="287">
        <v>1816.0117600000001</v>
      </c>
      <c r="N586" s="287">
        <v>2514.3176699999995</v>
      </c>
      <c r="O586" s="286">
        <v>23620.983749999999</v>
      </c>
      <c r="P586" s="83" t="str">
        <f t="shared" si="11"/>
        <v/>
      </c>
    </row>
    <row r="587" spans="1:16" ht="13.2" hidden="1" customHeight="1" x14ac:dyDescent="0.25">
      <c r="A587" s="285" t="s">
        <v>728</v>
      </c>
      <c r="B587" s="285" t="s">
        <v>83</v>
      </c>
      <c r="C587" s="287">
        <v>0</v>
      </c>
      <c r="D587" s="287">
        <v>0</v>
      </c>
      <c r="E587" s="287">
        <v>0</v>
      </c>
      <c r="F587" s="287">
        <v>0</v>
      </c>
      <c r="G587" s="287">
        <v>0</v>
      </c>
      <c r="H587" s="287">
        <v>0</v>
      </c>
      <c r="I587" s="287">
        <v>0</v>
      </c>
      <c r="J587" s="287">
        <v>0</v>
      </c>
      <c r="K587" s="287">
        <v>0</v>
      </c>
      <c r="L587" s="287">
        <v>0</v>
      </c>
      <c r="M587" s="287">
        <v>0</v>
      </c>
      <c r="N587" s="287">
        <v>796.34699999999998</v>
      </c>
      <c r="O587" s="286">
        <v>796.34699999999998</v>
      </c>
      <c r="P587" s="83" t="str">
        <f t="shared" si="11"/>
        <v/>
      </c>
    </row>
    <row r="588" spans="1:16" ht="13.2" hidden="1" customHeight="1" x14ac:dyDescent="0.25">
      <c r="A588" s="285" t="s">
        <v>729</v>
      </c>
      <c r="B588" s="285" t="s">
        <v>84</v>
      </c>
      <c r="C588" s="287">
        <v>141.68149</v>
      </c>
      <c r="D588" s="287">
        <v>1254.4118999999996</v>
      </c>
      <c r="E588" s="287">
        <v>1486.7341699999999</v>
      </c>
      <c r="F588" s="287">
        <v>9571.9711299999999</v>
      </c>
      <c r="G588" s="287">
        <v>3378.09728</v>
      </c>
      <c r="H588" s="287">
        <v>709.40419000000009</v>
      </c>
      <c r="I588" s="287">
        <v>545.83834000000002</v>
      </c>
      <c r="J588" s="287">
        <v>1536.4542300000001</v>
      </c>
      <c r="K588" s="287">
        <v>1491.35654</v>
      </c>
      <c r="L588" s="287">
        <v>497.20823000000001</v>
      </c>
      <c r="M588" s="287">
        <v>4132.7509399999999</v>
      </c>
      <c r="N588" s="287">
        <v>4081.1373100000005</v>
      </c>
      <c r="O588" s="286">
        <v>28827.045750000001</v>
      </c>
      <c r="P588" s="83" t="str">
        <f t="shared" si="11"/>
        <v/>
      </c>
    </row>
    <row r="589" spans="1:16" ht="13.2" hidden="1" customHeight="1" x14ac:dyDescent="0.25">
      <c r="A589" s="285" t="s">
        <v>730</v>
      </c>
      <c r="B589" s="285" t="s">
        <v>85</v>
      </c>
      <c r="C589" s="286">
        <v>16569.394249999998</v>
      </c>
      <c r="D589" s="286">
        <v>16852.286360000002</v>
      </c>
      <c r="E589" s="286">
        <v>18428.911820000001</v>
      </c>
      <c r="F589" s="286">
        <v>26114.456140000002</v>
      </c>
      <c r="G589" s="286">
        <v>19738.239999999998</v>
      </c>
      <c r="H589" s="286">
        <v>24555.132740000001</v>
      </c>
      <c r="I589" s="286">
        <v>14080.429370000003</v>
      </c>
      <c r="J589" s="286">
        <v>15360.524369999999</v>
      </c>
      <c r="K589" s="286">
        <v>18435.550790000001</v>
      </c>
      <c r="L589" s="286">
        <v>16839.244880000002</v>
      </c>
      <c r="M589" s="286">
        <v>21747.057840000001</v>
      </c>
      <c r="N589" s="286">
        <v>63315.720329999996</v>
      </c>
      <c r="O589" s="286">
        <v>272036.94889</v>
      </c>
      <c r="P589" s="83" t="str">
        <f t="shared" si="11"/>
        <v/>
      </c>
    </row>
    <row r="590" spans="1:16" ht="13.2" hidden="1" customHeight="1" x14ac:dyDescent="0.25">
      <c r="A590" s="285" t="s">
        <v>731</v>
      </c>
      <c r="B590" s="285" t="s">
        <v>86</v>
      </c>
      <c r="C590" s="287">
        <v>0</v>
      </c>
      <c r="D590" s="287">
        <v>0</v>
      </c>
      <c r="E590" s="287">
        <v>0</v>
      </c>
      <c r="F590" s="287">
        <v>0</v>
      </c>
      <c r="G590" s="287">
        <v>120</v>
      </c>
      <c r="H590" s="287">
        <v>100</v>
      </c>
      <c r="I590" s="287">
        <v>0</v>
      </c>
      <c r="J590" s="287">
        <v>0</v>
      </c>
      <c r="K590" s="287">
        <v>120</v>
      </c>
      <c r="L590" s="287">
        <v>0</v>
      </c>
      <c r="M590" s="287">
        <v>0</v>
      </c>
      <c r="N590" s="287">
        <v>0</v>
      </c>
      <c r="O590" s="286">
        <v>340</v>
      </c>
      <c r="P590" s="83" t="str">
        <f t="shared" si="11"/>
        <v/>
      </c>
    </row>
    <row r="591" spans="1:16" ht="13.2" hidden="1" customHeight="1" x14ac:dyDescent="0.25">
      <c r="A591" s="285" t="s">
        <v>732</v>
      </c>
      <c r="B591" s="285" t="s">
        <v>87</v>
      </c>
      <c r="C591" s="287">
        <v>786.80723000000012</v>
      </c>
      <c r="D591" s="287">
        <v>1.3689499999999999</v>
      </c>
      <c r="E591" s="287">
        <v>121.68171</v>
      </c>
      <c r="F591" s="287">
        <v>2.0009299999999999</v>
      </c>
      <c r="G591" s="287">
        <v>1.3870700000000002</v>
      </c>
      <c r="H591" s="287">
        <v>2637.4763399999997</v>
      </c>
      <c r="I591" s="287">
        <v>1.3977800000000002</v>
      </c>
      <c r="J591" s="287">
        <v>1.4031499999999999</v>
      </c>
      <c r="K591" s="287">
        <v>1.4085399999999999</v>
      </c>
      <c r="L591" s="287">
        <v>1.4140299999999997</v>
      </c>
      <c r="M591" s="287">
        <v>1.4194</v>
      </c>
      <c r="N591" s="287">
        <v>306.47497000000004</v>
      </c>
      <c r="O591" s="286">
        <v>3864.2401</v>
      </c>
      <c r="P591" s="83" t="str">
        <f t="shared" si="11"/>
        <v/>
      </c>
    </row>
    <row r="592" spans="1:16" ht="13.2" hidden="1" customHeight="1" x14ac:dyDescent="0.25">
      <c r="A592" s="285" t="s">
        <v>733</v>
      </c>
      <c r="B592" s="285" t="s">
        <v>88</v>
      </c>
      <c r="C592" s="287">
        <v>0</v>
      </c>
      <c r="D592" s="287">
        <v>0</v>
      </c>
      <c r="E592" s="287">
        <v>0</v>
      </c>
      <c r="F592" s="287">
        <v>0</v>
      </c>
      <c r="G592" s="287">
        <v>0</v>
      </c>
      <c r="H592" s="287">
        <v>0</v>
      </c>
      <c r="I592" s="287">
        <v>0</v>
      </c>
      <c r="J592" s="287">
        <v>0</v>
      </c>
      <c r="K592" s="287">
        <v>0</v>
      </c>
      <c r="L592" s="287">
        <v>0</v>
      </c>
      <c r="M592" s="287">
        <v>0</v>
      </c>
      <c r="N592" s="287">
        <v>0</v>
      </c>
      <c r="O592" s="286">
        <v>0</v>
      </c>
      <c r="P592" s="83" t="str">
        <f t="shared" si="11"/>
        <v/>
      </c>
    </row>
    <row r="593" spans="1:16" ht="13.2" hidden="1" customHeight="1" x14ac:dyDescent="0.25">
      <c r="A593" s="285" t="s">
        <v>734</v>
      </c>
      <c r="B593" s="285" t="s">
        <v>144</v>
      </c>
      <c r="C593" s="286">
        <v>17356.201479999996</v>
      </c>
      <c r="D593" s="286">
        <v>16853.655310000002</v>
      </c>
      <c r="E593" s="286">
        <v>18550.593530000002</v>
      </c>
      <c r="F593" s="286">
        <v>26116.45707</v>
      </c>
      <c r="G593" s="286">
        <v>19859.627069999999</v>
      </c>
      <c r="H593" s="286">
        <v>27292.609080000002</v>
      </c>
      <c r="I593" s="286">
        <v>14081.827150000003</v>
      </c>
      <c r="J593" s="286">
        <v>15361.927519999999</v>
      </c>
      <c r="K593" s="286">
        <v>18556.959330000002</v>
      </c>
      <c r="L593" s="286">
        <v>16840.658910000002</v>
      </c>
      <c r="M593" s="286">
        <v>21748.47724</v>
      </c>
      <c r="N593" s="286">
        <v>63622.195299999999</v>
      </c>
      <c r="O593" s="286">
        <v>276241.18899</v>
      </c>
      <c r="P593" s="83" t="str">
        <f t="shared" si="11"/>
        <v/>
      </c>
    </row>
    <row r="594" spans="1:16" ht="13.2" hidden="1" customHeight="1" x14ac:dyDescent="0.25">
      <c r="A594" s="285" t="s">
        <v>735</v>
      </c>
      <c r="B594" s="285" t="s">
        <v>76</v>
      </c>
      <c r="C594" s="287">
        <v>0</v>
      </c>
      <c r="D594" s="287">
        <v>27.177199999999999</v>
      </c>
      <c r="E594" s="287">
        <v>8.3125300000000006</v>
      </c>
      <c r="F594" s="287">
        <v>4.9706899999999994</v>
      </c>
      <c r="G594" s="287">
        <v>38.460419999999999</v>
      </c>
      <c r="H594" s="287">
        <v>0</v>
      </c>
      <c r="I594" s="287">
        <v>0</v>
      </c>
      <c r="J594" s="287">
        <v>1.5</v>
      </c>
      <c r="K594" s="287">
        <v>0</v>
      </c>
      <c r="L594" s="287">
        <v>0</v>
      </c>
      <c r="M594" s="287">
        <v>15.291</v>
      </c>
      <c r="N594" s="287">
        <v>18.791</v>
      </c>
      <c r="O594" s="286">
        <v>114.50283999999999</v>
      </c>
      <c r="P594" s="83" t="str">
        <f t="shared" si="11"/>
        <v/>
      </c>
    </row>
    <row r="595" spans="1:16" ht="13.2" hidden="1" customHeight="1" x14ac:dyDescent="0.25">
      <c r="A595" s="285" t="s">
        <v>745</v>
      </c>
      <c r="B595" s="285" t="s">
        <v>85</v>
      </c>
      <c r="C595" s="286">
        <v>13841.110259999999</v>
      </c>
      <c r="D595" s="286">
        <v>16349.22494</v>
      </c>
      <c r="E595" s="286">
        <v>13493.430639999999</v>
      </c>
      <c r="F595" s="286">
        <v>54004.655579999999</v>
      </c>
      <c r="G595" s="286">
        <v>15848.82207</v>
      </c>
      <c r="H595" s="286">
        <v>13534.446629999999</v>
      </c>
      <c r="I595" s="286">
        <v>13500.76316</v>
      </c>
      <c r="J595" s="286">
        <v>14398.350179999999</v>
      </c>
      <c r="K595" s="286">
        <v>13545.420289999998</v>
      </c>
      <c r="L595" s="286">
        <v>13522.24646</v>
      </c>
      <c r="M595" s="286">
        <v>13427.71384</v>
      </c>
      <c r="N595" s="286">
        <v>16094.652849999999</v>
      </c>
      <c r="O595" s="286">
        <v>211560.83689999997</v>
      </c>
      <c r="P595" s="83" t="str">
        <f t="shared" si="11"/>
        <v/>
      </c>
    </row>
    <row r="596" spans="1:16" ht="13.2" hidden="1" customHeight="1" x14ac:dyDescent="0.25">
      <c r="A596" s="285" t="s">
        <v>747</v>
      </c>
      <c r="B596" s="285" t="s">
        <v>87</v>
      </c>
      <c r="C596" s="287">
        <v>0</v>
      </c>
      <c r="D596" s="287">
        <v>0</v>
      </c>
      <c r="E596" s="287">
        <v>0</v>
      </c>
      <c r="F596" s="287">
        <v>0</v>
      </c>
      <c r="G596" s="287">
        <v>0</v>
      </c>
      <c r="H596" s="287">
        <v>0</v>
      </c>
      <c r="I596" s="287">
        <v>0</v>
      </c>
      <c r="J596" s="287">
        <v>0</v>
      </c>
      <c r="K596" s="287">
        <v>0</v>
      </c>
      <c r="L596" s="287">
        <v>0</v>
      </c>
      <c r="M596" s="287">
        <v>0</v>
      </c>
      <c r="N596" s="287">
        <v>1249.78305</v>
      </c>
      <c r="O596" s="286">
        <v>1249.78305</v>
      </c>
      <c r="P596" s="83" t="str">
        <f t="shared" si="11"/>
        <v/>
      </c>
    </row>
    <row r="597" spans="1:16" ht="13.2" hidden="1" customHeight="1" x14ac:dyDescent="0.25">
      <c r="A597" s="285" t="s">
        <v>748</v>
      </c>
      <c r="B597" s="285" t="s">
        <v>88</v>
      </c>
      <c r="C597" s="287">
        <v>0</v>
      </c>
      <c r="D597" s="287">
        <v>0</v>
      </c>
      <c r="E597" s="287">
        <v>0</v>
      </c>
      <c r="F597" s="287">
        <v>0</v>
      </c>
      <c r="G597" s="287">
        <v>0</v>
      </c>
      <c r="H597" s="287">
        <v>0</v>
      </c>
      <c r="I597" s="287">
        <v>0</v>
      </c>
      <c r="J597" s="287">
        <v>0</v>
      </c>
      <c r="K597" s="287">
        <v>0</v>
      </c>
      <c r="L597" s="287">
        <v>0</v>
      </c>
      <c r="M597" s="287">
        <v>0</v>
      </c>
      <c r="N597" s="287">
        <v>0</v>
      </c>
      <c r="O597" s="286">
        <v>0</v>
      </c>
      <c r="P597" s="83" t="str">
        <f t="shared" si="11"/>
        <v/>
      </c>
    </row>
    <row r="598" spans="1:16" ht="13.2" hidden="1" customHeight="1" x14ac:dyDescent="0.25">
      <c r="A598" s="285" t="s">
        <v>736</v>
      </c>
      <c r="B598" s="285" t="s">
        <v>89</v>
      </c>
      <c r="C598" s="287">
        <v>317.40716000000009</v>
      </c>
      <c r="D598" s="287">
        <v>385.01745999999997</v>
      </c>
      <c r="E598" s="287">
        <v>509.72145</v>
      </c>
      <c r="F598" s="287">
        <v>631.77401999999995</v>
      </c>
      <c r="G598" s="287">
        <v>960.30899999999997</v>
      </c>
      <c r="H598" s="287">
        <v>798.18787999999995</v>
      </c>
      <c r="I598" s="287">
        <v>655.7019499999999</v>
      </c>
      <c r="J598" s="287">
        <v>469.97885999999988</v>
      </c>
      <c r="K598" s="287">
        <v>568.22492999999997</v>
      </c>
      <c r="L598" s="287">
        <v>509.57423999999997</v>
      </c>
      <c r="M598" s="287">
        <v>453.71558999999996</v>
      </c>
      <c r="N598" s="287">
        <v>843.27413999999976</v>
      </c>
      <c r="O598" s="286">
        <v>7102.8866799999996</v>
      </c>
      <c r="P598" s="83" t="str">
        <f t="shared" si="11"/>
        <v/>
      </c>
    </row>
    <row r="599" spans="1:16" ht="13.2" hidden="1" customHeight="1" x14ac:dyDescent="0.25">
      <c r="A599" s="285" t="s">
        <v>737</v>
      </c>
      <c r="B599" s="285" t="s">
        <v>90</v>
      </c>
      <c r="C599" s="287">
        <v>29.809900000000003</v>
      </c>
      <c r="D599" s="287">
        <v>0</v>
      </c>
      <c r="E599" s="287">
        <v>0</v>
      </c>
      <c r="F599" s="287">
        <v>3.4015500000000003</v>
      </c>
      <c r="G599" s="287">
        <v>0</v>
      </c>
      <c r="H599" s="287">
        <v>14.74099</v>
      </c>
      <c r="I599" s="287">
        <v>1.1576300000000002</v>
      </c>
      <c r="J599" s="287">
        <v>6.1646899999999993</v>
      </c>
      <c r="K599" s="287">
        <v>4.4800000000000005E-3</v>
      </c>
      <c r="L599" s="287">
        <v>9.7999999999999997E-4</v>
      </c>
      <c r="M599" s="287">
        <v>5.0168200000000001</v>
      </c>
      <c r="N599" s="287">
        <v>0.88612000000000002</v>
      </c>
      <c r="O599" s="286">
        <v>61.183159999999994</v>
      </c>
      <c r="P599" s="83" t="str">
        <f t="shared" si="11"/>
        <v/>
      </c>
    </row>
    <row r="600" spans="1:16" ht="13.2" hidden="1" customHeight="1" x14ac:dyDescent="0.25">
      <c r="A600" s="285" t="s">
        <v>738</v>
      </c>
      <c r="B600" s="285" t="s">
        <v>91</v>
      </c>
      <c r="C600" s="287">
        <v>0</v>
      </c>
      <c r="D600" s="287">
        <v>0</v>
      </c>
      <c r="E600" s="287">
        <v>0</v>
      </c>
      <c r="F600" s="287">
        <v>0</v>
      </c>
      <c r="G600" s="287">
        <v>0</v>
      </c>
      <c r="H600" s="287">
        <v>0</v>
      </c>
      <c r="I600" s="287">
        <v>0</v>
      </c>
      <c r="J600" s="287">
        <v>0</v>
      </c>
      <c r="K600" s="287">
        <v>0</v>
      </c>
      <c r="L600" s="287">
        <v>0</v>
      </c>
      <c r="M600" s="287">
        <v>0</v>
      </c>
      <c r="N600" s="287">
        <v>0</v>
      </c>
      <c r="O600" s="286">
        <v>0</v>
      </c>
      <c r="P600" s="83" t="str">
        <f t="shared" si="11"/>
        <v/>
      </c>
    </row>
    <row r="601" spans="1:16" ht="13.2" hidden="1" customHeight="1" x14ac:dyDescent="0.25">
      <c r="A601" s="285" t="s">
        <v>739</v>
      </c>
      <c r="B601" s="285" t="s">
        <v>3670</v>
      </c>
      <c r="C601" s="287">
        <v>2.7274700000000003</v>
      </c>
      <c r="D601" s="287">
        <v>3.59727</v>
      </c>
      <c r="E601" s="287">
        <v>29.329889999999999</v>
      </c>
      <c r="F601" s="287">
        <v>205.51147</v>
      </c>
      <c r="G601" s="287">
        <v>0.34273000000000003</v>
      </c>
      <c r="H601" s="287">
        <v>25.953049999999998</v>
      </c>
      <c r="I601" s="287">
        <v>2.0987</v>
      </c>
      <c r="J601" s="287">
        <v>1076.6610299999998</v>
      </c>
      <c r="K601" s="287">
        <v>0.71697</v>
      </c>
      <c r="L601" s="287">
        <v>19.055509999999998</v>
      </c>
      <c r="M601" s="287">
        <v>44.617110000000004</v>
      </c>
      <c r="N601" s="287">
        <v>1566.35085</v>
      </c>
      <c r="O601" s="286">
        <v>2976.9620500000001</v>
      </c>
      <c r="P601" s="83" t="str">
        <f t="shared" si="11"/>
        <v/>
      </c>
    </row>
    <row r="602" spans="1:16" ht="13.2" hidden="1" customHeight="1" x14ac:dyDescent="0.25">
      <c r="A602" s="285" t="s">
        <v>740</v>
      </c>
      <c r="B602" s="285" t="s">
        <v>122</v>
      </c>
      <c r="C602" s="287">
        <v>700.60574999999994</v>
      </c>
      <c r="D602" s="287">
        <v>101.28574999999999</v>
      </c>
      <c r="E602" s="287">
        <v>148.14259999999999</v>
      </c>
      <c r="F602" s="287">
        <v>89.683540000000008</v>
      </c>
      <c r="G602" s="287">
        <v>124.50299000000001</v>
      </c>
      <c r="H602" s="287">
        <v>123.40537</v>
      </c>
      <c r="I602" s="287">
        <v>89.920190000000005</v>
      </c>
      <c r="J602" s="287">
        <v>85.53916000000001</v>
      </c>
      <c r="K602" s="287">
        <v>135.32750000000004</v>
      </c>
      <c r="L602" s="287">
        <v>238.59153000000003</v>
      </c>
      <c r="M602" s="287">
        <v>83.273740000000004</v>
      </c>
      <c r="N602" s="287">
        <v>1539.7482500000001</v>
      </c>
      <c r="O602" s="286">
        <v>3460.02637</v>
      </c>
      <c r="P602" s="83" t="str">
        <f t="shared" si="11"/>
        <v/>
      </c>
    </row>
    <row r="603" spans="1:16" ht="13.2" hidden="1" customHeight="1" x14ac:dyDescent="0.25">
      <c r="A603" s="285" t="s">
        <v>741</v>
      </c>
      <c r="B603" s="285" t="s">
        <v>92</v>
      </c>
      <c r="C603" s="287">
        <v>0.39298</v>
      </c>
      <c r="D603" s="287">
        <v>5.9802600000000004</v>
      </c>
      <c r="E603" s="287">
        <v>7.7571700000000003</v>
      </c>
      <c r="F603" s="287">
        <v>6.7226300000000005</v>
      </c>
      <c r="G603" s="287">
        <v>6.8220100000000006</v>
      </c>
      <c r="H603" s="287">
        <v>9.3561800000000002</v>
      </c>
      <c r="I603" s="287">
        <v>5.2857700000000003</v>
      </c>
      <c r="J603" s="287">
        <v>11.90752</v>
      </c>
      <c r="K603" s="287">
        <v>5.9157999999999999</v>
      </c>
      <c r="L603" s="287">
        <v>8.4252800000000008</v>
      </c>
      <c r="M603" s="287">
        <v>9.7006599999999992</v>
      </c>
      <c r="N603" s="287">
        <v>23.05939</v>
      </c>
      <c r="O603" s="286">
        <v>101.32565</v>
      </c>
      <c r="P603" s="83" t="str">
        <f t="shared" si="11"/>
        <v/>
      </c>
    </row>
    <row r="604" spans="1:16" ht="13.2" hidden="1" customHeight="1" x14ac:dyDescent="0.25">
      <c r="A604" s="285" t="s">
        <v>742</v>
      </c>
      <c r="B604" s="285" t="s">
        <v>93</v>
      </c>
      <c r="C604" s="287">
        <v>0</v>
      </c>
      <c r="D604" s="287">
        <v>0</v>
      </c>
      <c r="E604" s="287">
        <v>0</v>
      </c>
      <c r="F604" s="287">
        <v>0</v>
      </c>
      <c r="G604" s="287">
        <v>0</v>
      </c>
      <c r="H604" s="287">
        <v>0</v>
      </c>
      <c r="I604" s="287">
        <v>0</v>
      </c>
      <c r="J604" s="287">
        <v>0</v>
      </c>
      <c r="K604" s="287">
        <v>0</v>
      </c>
      <c r="L604" s="287">
        <v>0</v>
      </c>
      <c r="M604" s="287">
        <v>0</v>
      </c>
      <c r="N604" s="287">
        <v>8</v>
      </c>
      <c r="O604" s="286">
        <v>8</v>
      </c>
      <c r="P604" s="83" t="str">
        <f t="shared" si="11"/>
        <v/>
      </c>
    </row>
    <row r="605" spans="1:16" ht="13.2" hidden="1" customHeight="1" x14ac:dyDescent="0.25">
      <c r="A605" s="285" t="s">
        <v>743</v>
      </c>
      <c r="B605" s="285" t="s">
        <v>94</v>
      </c>
      <c r="C605" s="287">
        <v>12790.166999999999</v>
      </c>
      <c r="D605" s="287">
        <v>15826.166999999999</v>
      </c>
      <c r="E605" s="287">
        <v>12790.166999999999</v>
      </c>
      <c r="F605" s="287">
        <v>53062.591679999998</v>
      </c>
      <c r="G605" s="287">
        <v>14718.38492</v>
      </c>
      <c r="H605" s="287">
        <v>12562.803159999999</v>
      </c>
      <c r="I605" s="287">
        <v>12746.59892</v>
      </c>
      <c r="J605" s="287">
        <v>12746.59892</v>
      </c>
      <c r="K605" s="287">
        <v>12835.230609999999</v>
      </c>
      <c r="L605" s="287">
        <v>12746.59892</v>
      </c>
      <c r="M605" s="287">
        <v>12816.09892</v>
      </c>
      <c r="N605" s="287">
        <v>12094.543099999999</v>
      </c>
      <c r="O605" s="286">
        <v>197735.95014999996</v>
      </c>
      <c r="P605" s="83" t="str">
        <f t="shared" si="11"/>
        <v/>
      </c>
    </row>
    <row r="606" spans="1:16" ht="13.2" hidden="1" customHeight="1" x14ac:dyDescent="0.25">
      <c r="A606" s="285" t="s">
        <v>744</v>
      </c>
      <c r="B606" s="285" t="s">
        <v>95</v>
      </c>
      <c r="C606" s="287">
        <v>0</v>
      </c>
      <c r="D606" s="287">
        <v>0</v>
      </c>
      <c r="E606" s="287">
        <v>0</v>
      </c>
      <c r="F606" s="287">
        <v>0</v>
      </c>
      <c r="G606" s="287">
        <v>0</v>
      </c>
      <c r="H606" s="287">
        <v>0</v>
      </c>
      <c r="I606" s="287">
        <v>0</v>
      </c>
      <c r="J606" s="287">
        <v>0</v>
      </c>
      <c r="K606" s="287">
        <v>0</v>
      </c>
      <c r="L606" s="287">
        <v>0</v>
      </c>
      <c r="M606" s="287">
        <v>0</v>
      </c>
      <c r="N606" s="287">
        <v>0</v>
      </c>
      <c r="O606" s="286">
        <v>0</v>
      </c>
      <c r="P606" s="83" t="str">
        <f t="shared" si="11"/>
        <v/>
      </c>
    </row>
    <row r="607" spans="1:16" ht="13.2" hidden="1" customHeight="1" x14ac:dyDescent="0.25">
      <c r="A607" s="285" t="s">
        <v>746</v>
      </c>
      <c r="B607" s="285" t="s">
        <v>96</v>
      </c>
      <c r="C607" s="288">
        <v>10</v>
      </c>
      <c r="D607" s="288">
        <v>0</v>
      </c>
      <c r="E607" s="288">
        <v>0</v>
      </c>
      <c r="F607" s="288">
        <v>32</v>
      </c>
      <c r="G607" s="288">
        <v>0</v>
      </c>
      <c r="H607" s="288">
        <v>70</v>
      </c>
      <c r="I607" s="288">
        <v>10</v>
      </c>
      <c r="J607" s="288">
        <v>75.992999999999995</v>
      </c>
      <c r="K607" s="288">
        <v>0</v>
      </c>
      <c r="L607" s="288">
        <v>0</v>
      </c>
      <c r="M607" s="288">
        <v>0</v>
      </c>
      <c r="N607" s="288">
        <v>75</v>
      </c>
      <c r="O607" s="289">
        <v>272.99299999999999</v>
      </c>
      <c r="P607" s="83" t="str">
        <f t="shared" si="11"/>
        <v/>
      </c>
    </row>
    <row r="608" spans="1:16" ht="13.2" hidden="1" customHeight="1" x14ac:dyDescent="0.25">
      <c r="A608" s="285" t="s">
        <v>749</v>
      </c>
      <c r="B608" s="285" t="s">
        <v>155</v>
      </c>
      <c r="C608" s="286">
        <v>13851.110259999999</v>
      </c>
      <c r="D608" s="286">
        <v>16349.22494</v>
      </c>
      <c r="E608" s="286">
        <v>13493.430639999999</v>
      </c>
      <c r="F608" s="286">
        <v>54036.655579999999</v>
      </c>
      <c r="G608" s="286">
        <v>15848.82207</v>
      </c>
      <c r="H608" s="286">
        <v>13604.446629999999</v>
      </c>
      <c r="I608" s="286">
        <v>13510.76316</v>
      </c>
      <c r="J608" s="286">
        <v>14474.34318</v>
      </c>
      <c r="K608" s="286">
        <v>13545.420289999998</v>
      </c>
      <c r="L608" s="286">
        <v>13522.24646</v>
      </c>
      <c r="M608" s="286">
        <v>13427.71384</v>
      </c>
      <c r="N608" s="286">
        <v>17419.435899999997</v>
      </c>
      <c r="O608" s="286">
        <v>213083.61294999995</v>
      </c>
      <c r="P608" s="83" t="str">
        <f t="shared" si="11"/>
        <v/>
      </c>
    </row>
    <row r="609" spans="1:16" ht="13.2" hidden="1" customHeight="1" x14ac:dyDescent="0.25">
      <c r="A609" s="285" t="s">
        <v>783</v>
      </c>
      <c r="B609" s="285" t="s">
        <v>97</v>
      </c>
      <c r="C609" s="286">
        <v>-188.22272999999996</v>
      </c>
      <c r="D609" s="286">
        <v>190.9394400000001</v>
      </c>
      <c r="E609" s="286">
        <v>-141.39647999999988</v>
      </c>
      <c r="F609" s="286">
        <v>93.206899999999678</v>
      </c>
      <c r="G609" s="286">
        <v>205.95197000000007</v>
      </c>
      <c r="H609" s="286">
        <v>-321.59245999999939</v>
      </c>
      <c r="I609" s="286">
        <v>-75.012219999999616</v>
      </c>
      <c r="J609" s="286">
        <v>948.62345000000005</v>
      </c>
      <c r="K609" s="286">
        <v>-109.07652000000007</v>
      </c>
      <c r="L609" s="286">
        <v>259.26628999999957</v>
      </c>
      <c r="M609" s="286">
        <v>219.69839000000002</v>
      </c>
      <c r="N609" s="286">
        <v>-882.71707000000015</v>
      </c>
      <c r="O609" s="286">
        <v>199.66895999999906</v>
      </c>
      <c r="P609" s="83" t="str">
        <f t="shared" si="11"/>
        <v/>
      </c>
    </row>
    <row r="610" spans="1:16" ht="13.2" hidden="1" customHeight="1" x14ac:dyDescent="0.25">
      <c r="A610" s="285" t="s">
        <v>784</v>
      </c>
      <c r="B610" s="285" t="s">
        <v>130</v>
      </c>
      <c r="C610" s="286">
        <v>-189.67277999999988</v>
      </c>
      <c r="D610" s="286">
        <v>189.48441000000003</v>
      </c>
      <c r="E610" s="286">
        <v>-142.85648999999967</v>
      </c>
      <c r="F610" s="286">
        <v>91.741879999999583</v>
      </c>
      <c r="G610" s="286">
        <v>204.48192000000017</v>
      </c>
      <c r="H610" s="286">
        <v>-323.42240999999922</v>
      </c>
      <c r="I610" s="286">
        <v>-76.492369999999482</v>
      </c>
      <c r="J610" s="286">
        <v>947.13823000000002</v>
      </c>
      <c r="K610" s="286">
        <v>-209.36983000000009</v>
      </c>
      <c r="L610" s="286">
        <v>257.7708699999996</v>
      </c>
      <c r="M610" s="286">
        <v>216.27526000000012</v>
      </c>
      <c r="N610" s="286">
        <v>-883.72911999999997</v>
      </c>
      <c r="O610" s="286">
        <v>81.349569999998494</v>
      </c>
      <c r="P610" s="83" t="str">
        <f t="shared" si="11"/>
        <v/>
      </c>
    </row>
    <row r="611" spans="1:16" ht="13.2" hidden="1" customHeight="1" x14ac:dyDescent="0.25">
      <c r="A611" s="285" t="s">
        <v>752</v>
      </c>
      <c r="B611" s="285" t="s">
        <v>76</v>
      </c>
      <c r="C611" s="287">
        <v>0</v>
      </c>
      <c r="D611" s="287">
        <v>0</v>
      </c>
      <c r="E611" s="287">
        <v>0</v>
      </c>
      <c r="F611" s="287">
        <v>0</v>
      </c>
      <c r="G611" s="287">
        <v>0</v>
      </c>
      <c r="H611" s="287">
        <v>0</v>
      </c>
      <c r="I611" s="287">
        <v>0</v>
      </c>
      <c r="J611" s="287">
        <v>0</v>
      </c>
      <c r="K611" s="287">
        <v>0</v>
      </c>
      <c r="L611" s="287">
        <v>0</v>
      </c>
      <c r="M611" s="287">
        <v>0</v>
      </c>
      <c r="N611" s="287">
        <v>0</v>
      </c>
      <c r="O611" s="286">
        <v>0</v>
      </c>
      <c r="P611" s="83" t="str">
        <f t="shared" si="11"/>
        <v/>
      </c>
    </row>
    <row r="612" spans="1:16" ht="13.2" hidden="1" customHeight="1" x14ac:dyDescent="0.25">
      <c r="A612" s="285" t="s">
        <v>753</v>
      </c>
      <c r="B612" s="285" t="s">
        <v>77</v>
      </c>
      <c r="C612" s="287">
        <v>749.41128000000003</v>
      </c>
      <c r="D612" s="287">
        <v>758.1568400000001</v>
      </c>
      <c r="E612" s="287">
        <v>801.73267999999996</v>
      </c>
      <c r="F612" s="287">
        <v>753.53416000000004</v>
      </c>
      <c r="G612" s="287">
        <v>1024.79539</v>
      </c>
      <c r="H612" s="287">
        <v>902.79933000000005</v>
      </c>
      <c r="I612" s="287">
        <v>761.50651999999991</v>
      </c>
      <c r="J612" s="287">
        <v>757.73610999999994</v>
      </c>
      <c r="K612" s="287">
        <v>776.40530000000001</v>
      </c>
      <c r="L612" s="287">
        <v>773.29483000000005</v>
      </c>
      <c r="M612" s="287">
        <v>813.00432999999998</v>
      </c>
      <c r="N612" s="287">
        <v>1217.1071999999999</v>
      </c>
      <c r="O612" s="286">
        <v>10089.483970000001</v>
      </c>
      <c r="P612" s="83" t="str">
        <f t="shared" si="11"/>
        <v/>
      </c>
    </row>
    <row r="613" spans="1:16" ht="13.2" hidden="1" customHeight="1" x14ac:dyDescent="0.25">
      <c r="A613" s="285" t="s">
        <v>754</v>
      </c>
      <c r="B613" s="285" t="s">
        <v>78</v>
      </c>
      <c r="C613" s="287">
        <v>333.04226</v>
      </c>
      <c r="D613" s="287">
        <v>225.64012</v>
      </c>
      <c r="E613" s="287">
        <v>310.23101000000008</v>
      </c>
      <c r="F613" s="287">
        <v>265.09044</v>
      </c>
      <c r="G613" s="287">
        <v>314.55863999999997</v>
      </c>
      <c r="H613" s="287">
        <v>274.40037000000007</v>
      </c>
      <c r="I613" s="287">
        <v>208.87781000000001</v>
      </c>
      <c r="J613" s="287">
        <v>147.55798000000001</v>
      </c>
      <c r="K613" s="287">
        <v>233.84477000000001</v>
      </c>
      <c r="L613" s="287">
        <v>304.74296000000004</v>
      </c>
      <c r="M613" s="287">
        <v>242.60496999999998</v>
      </c>
      <c r="N613" s="287">
        <v>559.01603</v>
      </c>
      <c r="O613" s="286">
        <v>3419.60736</v>
      </c>
      <c r="P613" s="83" t="str">
        <f t="shared" si="11"/>
        <v/>
      </c>
    </row>
    <row r="614" spans="1:16" ht="13.2" hidden="1" customHeight="1" x14ac:dyDescent="0.25">
      <c r="A614" s="285" t="s">
        <v>755</v>
      </c>
      <c r="B614" s="285" t="s">
        <v>79</v>
      </c>
      <c r="C614" s="287">
        <v>2.5090000000000001E-2</v>
      </c>
      <c r="D614" s="287">
        <v>1.04335</v>
      </c>
      <c r="E614" s="287">
        <v>2.3986300000000003</v>
      </c>
      <c r="F614" s="287">
        <v>1.0735800000000002</v>
      </c>
      <c r="G614" s="287">
        <v>1.2210900000000002</v>
      </c>
      <c r="H614" s="287">
        <v>1.2560499999999999</v>
      </c>
      <c r="I614" s="287">
        <v>1.23647</v>
      </c>
      <c r="J614" s="287">
        <v>1.1894200000000001</v>
      </c>
      <c r="K614" s="287">
        <v>71.024199999999993</v>
      </c>
      <c r="L614" s="287">
        <v>0.34361999999999998</v>
      </c>
      <c r="M614" s="287">
        <v>1.91073</v>
      </c>
      <c r="N614" s="287">
        <v>1.03267</v>
      </c>
      <c r="O614" s="286">
        <v>83.754899999999992</v>
      </c>
      <c r="P614" s="83" t="str">
        <f t="shared" si="11"/>
        <v/>
      </c>
    </row>
    <row r="615" spans="1:16" ht="13.2" hidden="1" customHeight="1" x14ac:dyDescent="0.25">
      <c r="A615" s="285" t="s">
        <v>756</v>
      </c>
      <c r="B615" s="285" t="s">
        <v>3671</v>
      </c>
      <c r="C615" s="287">
        <v>1434.8772299999998</v>
      </c>
      <c r="D615" s="287">
        <v>813.88833999999997</v>
      </c>
      <c r="E615" s="287">
        <v>1270.35148</v>
      </c>
      <c r="F615" s="287">
        <v>986.57224999999983</v>
      </c>
      <c r="G615" s="287">
        <v>436.21951000000001</v>
      </c>
      <c r="H615" s="287">
        <v>1212.3692899999999</v>
      </c>
      <c r="I615" s="287">
        <v>1101.6039099999998</v>
      </c>
      <c r="J615" s="287">
        <v>159.12835999999999</v>
      </c>
      <c r="K615" s="287">
        <v>1159.88453</v>
      </c>
      <c r="L615" s="287">
        <v>897.71920000000011</v>
      </c>
      <c r="M615" s="287">
        <v>826.41811000000007</v>
      </c>
      <c r="N615" s="287">
        <v>1888.3405699999998</v>
      </c>
      <c r="O615" s="286">
        <v>12187.37278</v>
      </c>
      <c r="P615" s="83" t="str">
        <f t="shared" si="11"/>
        <v/>
      </c>
    </row>
    <row r="616" spans="1:16" ht="13.2" hidden="1" customHeight="1" x14ac:dyDescent="0.25">
      <c r="A616" s="285" t="s">
        <v>758</v>
      </c>
      <c r="B616" s="285" t="s">
        <v>121</v>
      </c>
      <c r="C616" s="287">
        <v>0</v>
      </c>
      <c r="D616" s="287">
        <v>0</v>
      </c>
      <c r="E616" s="287">
        <v>0</v>
      </c>
      <c r="F616" s="287">
        <v>0</v>
      </c>
      <c r="G616" s="287">
        <v>0</v>
      </c>
      <c r="H616" s="287">
        <v>0</v>
      </c>
      <c r="I616" s="287">
        <v>0</v>
      </c>
      <c r="J616" s="287">
        <v>0</v>
      </c>
      <c r="K616" s="287">
        <v>0</v>
      </c>
      <c r="L616" s="287">
        <v>0</v>
      </c>
      <c r="M616" s="287">
        <v>0</v>
      </c>
      <c r="N616" s="287">
        <v>0</v>
      </c>
      <c r="O616" s="286">
        <v>0</v>
      </c>
      <c r="P616" s="83" t="str">
        <f t="shared" si="11"/>
        <v/>
      </c>
    </row>
    <row r="617" spans="1:16" ht="13.2" hidden="1" customHeight="1" x14ac:dyDescent="0.25">
      <c r="A617" s="285" t="s">
        <v>759</v>
      </c>
      <c r="B617" s="285" t="s">
        <v>81</v>
      </c>
      <c r="C617" s="287">
        <v>0</v>
      </c>
      <c r="D617" s="287">
        <v>0</v>
      </c>
      <c r="E617" s="287">
        <v>0</v>
      </c>
      <c r="F617" s="287">
        <v>0</v>
      </c>
      <c r="G617" s="287">
        <v>0</v>
      </c>
      <c r="H617" s="287">
        <v>0</v>
      </c>
      <c r="I617" s="287">
        <v>0</v>
      </c>
      <c r="J617" s="287">
        <v>0</v>
      </c>
      <c r="K617" s="287">
        <v>0</v>
      </c>
      <c r="L617" s="287">
        <v>0</v>
      </c>
      <c r="M617" s="287">
        <v>0</v>
      </c>
      <c r="N617" s="287">
        <v>0</v>
      </c>
      <c r="O617" s="286">
        <v>0</v>
      </c>
      <c r="P617" s="83" t="str">
        <f t="shared" si="11"/>
        <v/>
      </c>
    </row>
    <row r="618" spans="1:16" ht="13.2" hidden="1" customHeight="1" x14ac:dyDescent="0.25">
      <c r="A618" s="285" t="s">
        <v>760</v>
      </c>
      <c r="B618" s="285" t="s">
        <v>82</v>
      </c>
      <c r="C618" s="287">
        <v>0</v>
      </c>
      <c r="D618" s="287">
        <v>0</v>
      </c>
      <c r="E618" s="287">
        <v>0</v>
      </c>
      <c r="F618" s="287">
        <v>0</v>
      </c>
      <c r="G618" s="287">
        <v>0</v>
      </c>
      <c r="H618" s="287">
        <v>0</v>
      </c>
      <c r="I618" s="287">
        <v>0</v>
      </c>
      <c r="J618" s="287">
        <v>0</v>
      </c>
      <c r="K618" s="287">
        <v>0</v>
      </c>
      <c r="L618" s="287">
        <v>0</v>
      </c>
      <c r="M618" s="287">
        <v>0</v>
      </c>
      <c r="N618" s="287">
        <v>0</v>
      </c>
      <c r="O618" s="286">
        <v>0</v>
      </c>
      <c r="P618" s="83" t="str">
        <f t="shared" si="11"/>
        <v/>
      </c>
    </row>
    <row r="619" spans="1:16" ht="13.2" hidden="1" customHeight="1" x14ac:dyDescent="0.25">
      <c r="A619" s="285" t="s">
        <v>761</v>
      </c>
      <c r="B619" s="285" t="s">
        <v>83</v>
      </c>
      <c r="C619" s="287">
        <v>0</v>
      </c>
      <c r="D619" s="287">
        <v>0</v>
      </c>
      <c r="E619" s="287">
        <v>0</v>
      </c>
      <c r="F619" s="287">
        <v>0</v>
      </c>
      <c r="G619" s="287">
        <v>0</v>
      </c>
      <c r="H619" s="287">
        <v>0</v>
      </c>
      <c r="I619" s="287">
        <v>0</v>
      </c>
      <c r="J619" s="287">
        <v>0</v>
      </c>
      <c r="K619" s="287">
        <v>0</v>
      </c>
      <c r="L619" s="287">
        <v>0</v>
      </c>
      <c r="M619" s="287">
        <v>0</v>
      </c>
      <c r="N619" s="287">
        <v>0</v>
      </c>
      <c r="O619" s="286">
        <v>0</v>
      </c>
      <c r="P619" s="83" t="str">
        <f t="shared" si="11"/>
        <v/>
      </c>
    </row>
    <row r="620" spans="1:16" ht="13.2" hidden="1" customHeight="1" x14ac:dyDescent="0.25">
      <c r="A620" s="285" t="s">
        <v>762</v>
      </c>
      <c r="B620" s="285" t="s">
        <v>84</v>
      </c>
      <c r="C620" s="287">
        <v>0.58944000000000007</v>
      </c>
      <c r="D620" s="287">
        <v>3.0064300000000004</v>
      </c>
      <c r="E620" s="287">
        <v>6.5229699999999999</v>
      </c>
      <c r="F620" s="287">
        <v>41.880540000000003</v>
      </c>
      <c r="G620" s="287">
        <v>65.532690000000002</v>
      </c>
      <c r="H620" s="287">
        <v>22.054080000000003</v>
      </c>
      <c r="I620" s="287">
        <v>35.044499999999999</v>
      </c>
      <c r="J620" s="287">
        <v>15.58531</v>
      </c>
      <c r="K620" s="287">
        <v>23.984360000000002</v>
      </c>
      <c r="L620" s="287">
        <v>35.48207</v>
      </c>
      <c r="M620" s="287">
        <v>61.141420000000004</v>
      </c>
      <c r="N620" s="287">
        <v>373.57805000000002</v>
      </c>
      <c r="O620" s="286">
        <v>684.40185999999994</v>
      </c>
      <c r="P620" s="83" t="str">
        <f t="shared" si="11"/>
        <v/>
      </c>
    </row>
    <row r="621" spans="1:16" ht="13.2" hidden="1" customHeight="1" x14ac:dyDescent="0.25">
      <c r="A621" s="285" t="s">
        <v>763</v>
      </c>
      <c r="B621" s="285" t="s">
        <v>85</v>
      </c>
      <c r="C621" s="286">
        <v>2517.9452999999999</v>
      </c>
      <c r="D621" s="286">
        <v>1801.7350799999999</v>
      </c>
      <c r="E621" s="286">
        <v>2391.23677</v>
      </c>
      <c r="F621" s="286">
        <v>2048.1509700000001</v>
      </c>
      <c r="G621" s="286">
        <v>1842.3273199999999</v>
      </c>
      <c r="H621" s="286">
        <v>2412.8791199999996</v>
      </c>
      <c r="I621" s="286">
        <v>2108.2692099999995</v>
      </c>
      <c r="J621" s="286">
        <v>1081.1971799999999</v>
      </c>
      <c r="K621" s="286">
        <v>2265.1431600000001</v>
      </c>
      <c r="L621" s="286">
        <v>2011.5826800000004</v>
      </c>
      <c r="M621" s="286">
        <v>1945.0795600000001</v>
      </c>
      <c r="N621" s="286">
        <v>4039.0745200000001</v>
      </c>
      <c r="O621" s="286">
        <v>26464.620869999999</v>
      </c>
      <c r="P621" s="83" t="str">
        <f t="shared" si="11"/>
        <v/>
      </c>
    </row>
    <row r="622" spans="1:16" ht="13.2" hidden="1" customHeight="1" x14ac:dyDescent="0.25">
      <c r="A622" s="285" t="s">
        <v>764</v>
      </c>
      <c r="B622" s="285" t="s">
        <v>86</v>
      </c>
      <c r="C622" s="287">
        <v>0</v>
      </c>
      <c r="D622" s="287">
        <v>0</v>
      </c>
      <c r="E622" s="287">
        <v>0</v>
      </c>
      <c r="F622" s="287">
        <v>0</v>
      </c>
      <c r="G622" s="287">
        <v>0</v>
      </c>
      <c r="H622" s="287">
        <v>0</v>
      </c>
      <c r="I622" s="287">
        <v>0</v>
      </c>
      <c r="J622" s="287">
        <v>0</v>
      </c>
      <c r="K622" s="287">
        <v>0</v>
      </c>
      <c r="L622" s="287">
        <v>0</v>
      </c>
      <c r="M622" s="287">
        <v>0</v>
      </c>
      <c r="N622" s="287">
        <v>0</v>
      </c>
      <c r="O622" s="286">
        <v>0</v>
      </c>
      <c r="P622" s="83" t="str">
        <f t="shared" si="11"/>
        <v/>
      </c>
    </row>
    <row r="623" spans="1:16" ht="13.2" hidden="1" customHeight="1" x14ac:dyDescent="0.25">
      <c r="A623" s="285" t="s">
        <v>765</v>
      </c>
      <c r="B623" s="285" t="s">
        <v>87</v>
      </c>
      <c r="C623" s="287">
        <v>1.4500500000000001</v>
      </c>
      <c r="D623" s="287">
        <v>1.45503</v>
      </c>
      <c r="E623" s="287">
        <v>1.46001</v>
      </c>
      <c r="F623" s="287">
        <v>1.46502</v>
      </c>
      <c r="G623" s="287">
        <v>1.4700499999999999</v>
      </c>
      <c r="H623" s="287">
        <v>1.8299499999999997</v>
      </c>
      <c r="I623" s="287">
        <v>1.4801500000000001</v>
      </c>
      <c r="J623" s="287">
        <v>1.48522</v>
      </c>
      <c r="K623" s="287">
        <v>100.29330999999999</v>
      </c>
      <c r="L623" s="287">
        <v>1.49542</v>
      </c>
      <c r="M623" s="287">
        <v>3.42313</v>
      </c>
      <c r="N623" s="287">
        <v>1.0120500000000001</v>
      </c>
      <c r="O623" s="286">
        <v>118.31938999999998</v>
      </c>
      <c r="P623" s="83" t="str">
        <f t="shared" si="11"/>
        <v/>
      </c>
    </row>
    <row r="624" spans="1:16" ht="13.2" hidden="1" customHeight="1" x14ac:dyDescent="0.25">
      <c r="A624" s="285" t="s">
        <v>766</v>
      </c>
      <c r="B624" s="285" t="s">
        <v>88</v>
      </c>
      <c r="C624" s="287">
        <v>0</v>
      </c>
      <c r="D624" s="287">
        <v>0</v>
      </c>
      <c r="E624" s="287">
        <v>0</v>
      </c>
      <c r="F624" s="287">
        <v>0</v>
      </c>
      <c r="G624" s="287">
        <v>0</v>
      </c>
      <c r="H624" s="287">
        <v>0</v>
      </c>
      <c r="I624" s="287">
        <v>0</v>
      </c>
      <c r="J624" s="287">
        <v>0</v>
      </c>
      <c r="K624" s="287">
        <v>0</v>
      </c>
      <c r="L624" s="287">
        <v>0</v>
      </c>
      <c r="M624" s="287">
        <v>0</v>
      </c>
      <c r="N624" s="287">
        <v>0</v>
      </c>
      <c r="O624" s="286">
        <v>0</v>
      </c>
      <c r="P624" s="83" t="str">
        <f t="shared" si="11"/>
        <v/>
      </c>
    </row>
    <row r="625" spans="1:16" ht="13.2" hidden="1" customHeight="1" x14ac:dyDescent="0.25">
      <c r="A625" s="285" t="s">
        <v>767</v>
      </c>
      <c r="B625" s="285" t="s">
        <v>144</v>
      </c>
      <c r="C625" s="286">
        <v>2519.3953499999998</v>
      </c>
      <c r="D625" s="286">
        <v>1803.19011</v>
      </c>
      <c r="E625" s="286">
        <v>2392.6967799999998</v>
      </c>
      <c r="F625" s="286">
        <v>2049.6159900000002</v>
      </c>
      <c r="G625" s="286">
        <v>1843.7973699999998</v>
      </c>
      <c r="H625" s="286">
        <v>2414.7090699999994</v>
      </c>
      <c r="I625" s="286">
        <v>2109.7493599999993</v>
      </c>
      <c r="J625" s="286">
        <v>1082.6823999999999</v>
      </c>
      <c r="K625" s="286">
        <v>2365.4364700000001</v>
      </c>
      <c r="L625" s="286">
        <v>2013.0781000000004</v>
      </c>
      <c r="M625" s="286">
        <v>1948.50269</v>
      </c>
      <c r="N625" s="286">
        <v>4040.0865699999999</v>
      </c>
      <c r="O625" s="286">
        <v>26582.940259999999</v>
      </c>
      <c r="P625" s="83" t="str">
        <f t="shared" si="11"/>
        <v/>
      </c>
    </row>
    <row r="626" spans="1:16" ht="13.2" hidden="1" customHeight="1" x14ac:dyDescent="0.25">
      <c r="A626" s="285" t="s">
        <v>757</v>
      </c>
      <c r="B626" s="285" t="s">
        <v>80</v>
      </c>
      <c r="C626" s="287">
        <v>0</v>
      </c>
      <c r="D626" s="287">
        <v>0</v>
      </c>
      <c r="E626" s="287">
        <v>0</v>
      </c>
      <c r="F626" s="287">
        <v>0</v>
      </c>
      <c r="G626" s="287">
        <v>0</v>
      </c>
      <c r="H626" s="287">
        <v>0</v>
      </c>
      <c r="I626" s="287">
        <v>0</v>
      </c>
      <c r="J626" s="287">
        <v>0</v>
      </c>
      <c r="K626" s="287">
        <v>0</v>
      </c>
      <c r="L626" s="287">
        <v>0</v>
      </c>
      <c r="M626" s="287">
        <v>0</v>
      </c>
      <c r="N626" s="287">
        <v>0</v>
      </c>
      <c r="O626" s="286">
        <v>0</v>
      </c>
      <c r="P626" s="83" t="str">
        <f t="shared" si="11"/>
        <v/>
      </c>
    </row>
    <row r="627" spans="1:16" ht="13.2" hidden="1" customHeight="1" x14ac:dyDescent="0.25">
      <c r="A627" s="285" t="s">
        <v>768</v>
      </c>
      <c r="B627" s="285" t="s">
        <v>76</v>
      </c>
      <c r="C627" s="287">
        <v>1.2138600000000002</v>
      </c>
      <c r="D627" s="287">
        <v>0.21450999999999998</v>
      </c>
      <c r="E627" s="287">
        <v>0.21015</v>
      </c>
      <c r="F627" s="287">
        <v>0.23791999999999999</v>
      </c>
      <c r="G627" s="287">
        <v>0.50899000000000005</v>
      </c>
      <c r="H627" s="287">
        <v>7.8331</v>
      </c>
      <c r="I627" s="287">
        <v>6.2970799999999993</v>
      </c>
      <c r="J627" s="287">
        <v>2.5898599999999998</v>
      </c>
      <c r="K627" s="287">
        <v>0.21171999999999999</v>
      </c>
      <c r="L627" s="287">
        <v>2.8843299999999998</v>
      </c>
      <c r="M627" s="287">
        <v>3.4625500000000002</v>
      </c>
      <c r="N627" s="287">
        <v>130.07344000000001</v>
      </c>
      <c r="O627" s="286">
        <v>155.73751000000001</v>
      </c>
      <c r="P627" s="83" t="str">
        <f t="shared" si="11"/>
        <v/>
      </c>
    </row>
    <row r="628" spans="1:16" ht="13.2" hidden="1" customHeight="1" x14ac:dyDescent="0.25">
      <c r="A628" s="285" t="s">
        <v>778</v>
      </c>
      <c r="B628" s="285" t="s">
        <v>85</v>
      </c>
      <c r="C628" s="286">
        <v>2329.7225699999999</v>
      </c>
      <c r="D628" s="286">
        <v>1992.67452</v>
      </c>
      <c r="E628" s="286">
        <v>2249.8402900000001</v>
      </c>
      <c r="F628" s="286">
        <v>2141.3578699999998</v>
      </c>
      <c r="G628" s="286">
        <v>2048.2792899999999</v>
      </c>
      <c r="H628" s="286">
        <v>2091.2866600000002</v>
      </c>
      <c r="I628" s="286">
        <v>2033.2569899999999</v>
      </c>
      <c r="J628" s="286">
        <v>2029.8206299999999</v>
      </c>
      <c r="K628" s="286">
        <v>2156.06664</v>
      </c>
      <c r="L628" s="286">
        <v>2270.84897</v>
      </c>
      <c r="M628" s="286">
        <v>2164.7779500000001</v>
      </c>
      <c r="N628" s="286">
        <v>3156.35745</v>
      </c>
      <c r="O628" s="286">
        <v>26664.289829999998</v>
      </c>
      <c r="P628" s="83" t="str">
        <f t="shared" si="11"/>
        <v/>
      </c>
    </row>
    <row r="629" spans="1:16" ht="13.2" hidden="1" customHeight="1" x14ac:dyDescent="0.25">
      <c r="A629" s="285" t="s">
        <v>780</v>
      </c>
      <c r="B629" s="285" t="s">
        <v>87</v>
      </c>
      <c r="C629" s="287">
        <v>0</v>
      </c>
      <c r="D629" s="287">
        <v>0</v>
      </c>
      <c r="E629" s="287">
        <v>0</v>
      </c>
      <c r="F629" s="287">
        <v>0</v>
      </c>
      <c r="G629" s="287">
        <v>0</v>
      </c>
      <c r="H629" s="287">
        <v>0</v>
      </c>
      <c r="I629" s="287">
        <v>0</v>
      </c>
      <c r="J629" s="287">
        <v>0</v>
      </c>
      <c r="K629" s="287">
        <v>0</v>
      </c>
      <c r="L629" s="287">
        <v>0</v>
      </c>
      <c r="M629" s="287">
        <v>0</v>
      </c>
      <c r="N629" s="287">
        <v>0</v>
      </c>
      <c r="O629" s="286">
        <v>0</v>
      </c>
      <c r="P629" s="83" t="str">
        <f t="shared" si="11"/>
        <v/>
      </c>
    </row>
    <row r="630" spans="1:16" ht="13.2" hidden="1" customHeight="1" x14ac:dyDescent="0.25">
      <c r="A630" s="285" t="s">
        <v>781</v>
      </c>
      <c r="B630" s="285" t="s">
        <v>88</v>
      </c>
      <c r="C630" s="287">
        <v>0</v>
      </c>
      <c r="D630" s="287">
        <v>0</v>
      </c>
      <c r="E630" s="287">
        <v>0</v>
      </c>
      <c r="F630" s="287">
        <v>0</v>
      </c>
      <c r="G630" s="287">
        <v>0</v>
      </c>
      <c r="H630" s="287">
        <v>0</v>
      </c>
      <c r="I630" s="287">
        <v>0</v>
      </c>
      <c r="J630" s="287">
        <v>0</v>
      </c>
      <c r="K630" s="287">
        <v>0</v>
      </c>
      <c r="L630" s="287">
        <v>0</v>
      </c>
      <c r="M630" s="287">
        <v>0</v>
      </c>
      <c r="N630" s="287">
        <v>0</v>
      </c>
      <c r="O630" s="286">
        <v>0</v>
      </c>
      <c r="P630" s="83" t="str">
        <f t="shared" si="11"/>
        <v/>
      </c>
    </row>
    <row r="631" spans="1:16" ht="13.2" hidden="1" customHeight="1" x14ac:dyDescent="0.25">
      <c r="A631" s="285" t="s">
        <v>769</v>
      </c>
      <c r="B631" s="285" t="s">
        <v>89</v>
      </c>
      <c r="C631" s="287">
        <v>252.50740000000002</v>
      </c>
      <c r="D631" s="287">
        <v>94.906890000000004</v>
      </c>
      <c r="E631" s="287">
        <v>130.30995000000001</v>
      </c>
      <c r="F631" s="287">
        <v>222.64966000000004</v>
      </c>
      <c r="G631" s="287">
        <v>137.9418</v>
      </c>
      <c r="H631" s="287">
        <v>183.98701000000003</v>
      </c>
      <c r="I631" s="287">
        <v>80.900809999999993</v>
      </c>
      <c r="J631" s="287">
        <v>118.65703000000002</v>
      </c>
      <c r="K631" s="287">
        <v>205.76969000000003</v>
      </c>
      <c r="L631" s="287">
        <v>177.17752999999999</v>
      </c>
      <c r="M631" s="287">
        <v>215.74931999999998</v>
      </c>
      <c r="N631" s="287">
        <v>198.74509</v>
      </c>
      <c r="O631" s="286">
        <v>2019.3021800000001</v>
      </c>
      <c r="P631" s="83" t="str">
        <f t="shared" si="11"/>
        <v/>
      </c>
    </row>
    <row r="632" spans="1:16" ht="13.2" hidden="1" customHeight="1" x14ac:dyDescent="0.25">
      <c r="A632" s="285" t="s">
        <v>770</v>
      </c>
      <c r="B632" s="285" t="s">
        <v>90</v>
      </c>
      <c r="C632" s="287">
        <v>8.0000000000000004E-4</v>
      </c>
      <c r="D632" s="287">
        <v>0.14380999999999999</v>
      </c>
      <c r="E632" s="287">
        <v>2.9999999999999997E-5</v>
      </c>
      <c r="F632" s="287">
        <v>1.0557000000000001</v>
      </c>
      <c r="G632" s="287">
        <v>2.9999999999999997E-5</v>
      </c>
      <c r="H632" s="287">
        <v>0.83587999999999996</v>
      </c>
      <c r="I632" s="287">
        <v>0.72968</v>
      </c>
      <c r="J632" s="287">
        <v>0.1003</v>
      </c>
      <c r="K632" s="287">
        <v>0.37245999999999996</v>
      </c>
      <c r="L632" s="287">
        <v>9.0479999999999991E-2</v>
      </c>
      <c r="M632" s="287">
        <v>2.9999999999999997E-5</v>
      </c>
      <c r="N632" s="287">
        <v>4.3591100000000003</v>
      </c>
      <c r="O632" s="286">
        <v>7.6883099999999995</v>
      </c>
      <c r="P632" s="83" t="str">
        <f t="shared" si="11"/>
        <v/>
      </c>
    </row>
    <row r="633" spans="1:16" ht="13.2" hidden="1" customHeight="1" x14ac:dyDescent="0.25">
      <c r="A633" s="285" t="s">
        <v>771</v>
      </c>
      <c r="B633" s="285" t="s">
        <v>91</v>
      </c>
      <c r="C633" s="287">
        <v>0</v>
      </c>
      <c r="D633" s="287">
        <v>0</v>
      </c>
      <c r="E633" s="287">
        <v>0</v>
      </c>
      <c r="F633" s="287">
        <v>0</v>
      </c>
      <c r="G633" s="287">
        <v>0</v>
      </c>
      <c r="H633" s="287">
        <v>0</v>
      </c>
      <c r="I633" s="287">
        <v>0</v>
      </c>
      <c r="J633" s="287">
        <v>0</v>
      </c>
      <c r="K633" s="287">
        <v>0</v>
      </c>
      <c r="L633" s="287">
        <v>0</v>
      </c>
      <c r="M633" s="287">
        <v>0</v>
      </c>
      <c r="N633" s="287">
        <v>0</v>
      </c>
      <c r="O633" s="286">
        <v>0</v>
      </c>
      <c r="P633" s="83" t="str">
        <f t="shared" si="11"/>
        <v/>
      </c>
    </row>
    <row r="634" spans="1:16" ht="13.2" hidden="1" customHeight="1" x14ac:dyDescent="0.25">
      <c r="A634" s="285" t="s">
        <v>772</v>
      </c>
      <c r="B634" s="285" t="s">
        <v>3670</v>
      </c>
      <c r="C634" s="287">
        <v>0.32400000000000001</v>
      </c>
      <c r="D634" s="287">
        <v>1.01</v>
      </c>
      <c r="E634" s="287">
        <v>4.4430100000000001</v>
      </c>
      <c r="F634" s="287">
        <v>10.72072</v>
      </c>
      <c r="G634" s="287">
        <v>0.03</v>
      </c>
      <c r="H634" s="287">
        <v>8.032</v>
      </c>
      <c r="I634" s="287">
        <v>3.36</v>
      </c>
      <c r="J634" s="287">
        <v>11.44642</v>
      </c>
      <c r="K634" s="287">
        <v>5.1449999999999996</v>
      </c>
      <c r="L634" s="287">
        <v>2.5</v>
      </c>
      <c r="M634" s="287">
        <v>2.06</v>
      </c>
      <c r="N634" s="287">
        <v>1</v>
      </c>
      <c r="O634" s="286">
        <v>50.071150000000003</v>
      </c>
      <c r="P634" s="83" t="str">
        <f t="shared" si="11"/>
        <v/>
      </c>
    </row>
    <row r="635" spans="1:16" ht="13.2" hidden="1" customHeight="1" x14ac:dyDescent="0.25">
      <c r="A635" s="285" t="s">
        <v>774</v>
      </c>
      <c r="B635" s="285" t="s">
        <v>92</v>
      </c>
      <c r="C635" s="287">
        <v>0</v>
      </c>
      <c r="D635" s="287">
        <v>0</v>
      </c>
      <c r="E635" s="287">
        <v>0</v>
      </c>
      <c r="F635" s="287">
        <v>0</v>
      </c>
      <c r="G635" s="287">
        <v>0</v>
      </c>
      <c r="H635" s="287">
        <v>0</v>
      </c>
      <c r="I635" s="287">
        <v>0</v>
      </c>
      <c r="J635" s="287">
        <v>0</v>
      </c>
      <c r="K635" s="287">
        <v>0</v>
      </c>
      <c r="L635" s="287">
        <v>0</v>
      </c>
      <c r="M635" s="287">
        <v>0</v>
      </c>
      <c r="N635" s="287">
        <v>0</v>
      </c>
      <c r="O635" s="286">
        <v>0</v>
      </c>
      <c r="P635" s="83" t="str">
        <f t="shared" si="11"/>
        <v/>
      </c>
    </row>
    <row r="636" spans="1:16" ht="13.2" hidden="1" customHeight="1" x14ac:dyDescent="0.25">
      <c r="A636" s="285" t="s">
        <v>775</v>
      </c>
      <c r="B636" s="285" t="s">
        <v>93</v>
      </c>
      <c r="C636" s="287">
        <v>0</v>
      </c>
      <c r="D636" s="287">
        <v>0</v>
      </c>
      <c r="E636" s="287">
        <v>0</v>
      </c>
      <c r="F636" s="287">
        <v>0</v>
      </c>
      <c r="G636" s="287">
        <v>0</v>
      </c>
      <c r="H636" s="287">
        <v>0</v>
      </c>
      <c r="I636" s="287">
        <v>0</v>
      </c>
      <c r="J636" s="287">
        <v>0</v>
      </c>
      <c r="K636" s="287">
        <v>0</v>
      </c>
      <c r="L636" s="287">
        <v>0</v>
      </c>
      <c r="M636" s="287">
        <v>0</v>
      </c>
      <c r="N636" s="287">
        <v>80</v>
      </c>
      <c r="O636" s="286">
        <v>80</v>
      </c>
      <c r="P636" s="83" t="str">
        <f t="shared" si="11"/>
        <v/>
      </c>
    </row>
    <row r="637" spans="1:16" ht="13.2" hidden="1" customHeight="1" x14ac:dyDescent="0.25">
      <c r="A637" s="285" t="s">
        <v>776</v>
      </c>
      <c r="B637" s="285" t="s">
        <v>94</v>
      </c>
      <c r="C637" s="287">
        <v>0</v>
      </c>
      <c r="D637" s="287">
        <v>3.3128500000000001</v>
      </c>
      <c r="E637" s="287">
        <v>209.28870999999998</v>
      </c>
      <c r="F637" s="287">
        <v>0</v>
      </c>
      <c r="G637" s="287">
        <v>10.944600000000001</v>
      </c>
      <c r="H637" s="287">
        <v>0</v>
      </c>
      <c r="I637" s="287">
        <v>44.942399999999999</v>
      </c>
      <c r="J637" s="287">
        <v>0</v>
      </c>
      <c r="K637" s="287">
        <v>0</v>
      </c>
      <c r="L637" s="287">
        <v>0</v>
      </c>
      <c r="M637" s="287">
        <v>37.088200000000001</v>
      </c>
      <c r="N637" s="287">
        <v>339.79795000000001</v>
      </c>
      <c r="O637" s="286">
        <v>645.37471000000005</v>
      </c>
      <c r="P637" s="83" t="str">
        <f t="shared" si="11"/>
        <v/>
      </c>
    </row>
    <row r="638" spans="1:16" ht="13.2" hidden="1" customHeight="1" x14ac:dyDescent="0.25">
      <c r="A638" s="285" t="s">
        <v>777</v>
      </c>
      <c r="B638" s="285" t="s">
        <v>95</v>
      </c>
      <c r="C638" s="287">
        <v>0</v>
      </c>
      <c r="D638" s="287">
        <v>0</v>
      </c>
      <c r="E638" s="287">
        <v>0</v>
      </c>
      <c r="F638" s="287">
        <v>0</v>
      </c>
      <c r="G638" s="287">
        <v>0</v>
      </c>
      <c r="H638" s="287">
        <v>0</v>
      </c>
      <c r="I638" s="287">
        <v>0</v>
      </c>
      <c r="J638" s="287">
        <v>0</v>
      </c>
      <c r="K638" s="287">
        <v>0</v>
      </c>
      <c r="L638" s="287">
        <v>0</v>
      </c>
      <c r="M638" s="287">
        <v>0</v>
      </c>
      <c r="N638" s="287">
        <v>0</v>
      </c>
      <c r="O638" s="286">
        <v>0</v>
      </c>
      <c r="P638" s="83" t="str">
        <f t="shared" si="11"/>
        <v/>
      </c>
    </row>
    <row r="639" spans="1:16" ht="13.2" hidden="1" customHeight="1" x14ac:dyDescent="0.25">
      <c r="A639" s="285" t="s">
        <v>779</v>
      </c>
      <c r="B639" s="285" t="s">
        <v>96</v>
      </c>
      <c r="C639" s="288">
        <v>0</v>
      </c>
      <c r="D639" s="288">
        <v>0</v>
      </c>
      <c r="E639" s="288">
        <v>0</v>
      </c>
      <c r="F639" s="288">
        <v>0</v>
      </c>
      <c r="G639" s="288">
        <v>0</v>
      </c>
      <c r="H639" s="288">
        <v>0</v>
      </c>
      <c r="I639" s="288">
        <v>0</v>
      </c>
      <c r="J639" s="288">
        <v>0</v>
      </c>
      <c r="K639" s="288">
        <v>0</v>
      </c>
      <c r="L639" s="288">
        <v>0</v>
      </c>
      <c r="M639" s="288">
        <v>0</v>
      </c>
      <c r="N639" s="288">
        <v>0</v>
      </c>
      <c r="O639" s="289">
        <v>0</v>
      </c>
      <c r="P639" s="83" t="str">
        <f t="shared" si="11"/>
        <v/>
      </c>
    </row>
    <row r="640" spans="1:16" ht="13.2" hidden="1" customHeight="1" x14ac:dyDescent="0.25">
      <c r="A640" s="285" t="s">
        <v>782</v>
      </c>
      <c r="B640" s="285" t="s">
        <v>155</v>
      </c>
      <c r="C640" s="286">
        <v>2329.7225699999999</v>
      </c>
      <c r="D640" s="286">
        <v>1992.67452</v>
      </c>
      <c r="E640" s="286">
        <v>2249.8402900000001</v>
      </c>
      <c r="F640" s="286">
        <v>2141.3578699999998</v>
      </c>
      <c r="G640" s="286">
        <v>2048.2792899999999</v>
      </c>
      <c r="H640" s="286">
        <v>2091.2866600000002</v>
      </c>
      <c r="I640" s="286">
        <v>2033.2569899999999</v>
      </c>
      <c r="J640" s="286">
        <v>2029.8206299999999</v>
      </c>
      <c r="K640" s="286">
        <v>2156.06664</v>
      </c>
      <c r="L640" s="286">
        <v>2270.84897</v>
      </c>
      <c r="M640" s="286">
        <v>2164.7779500000001</v>
      </c>
      <c r="N640" s="286">
        <v>3156.35745</v>
      </c>
      <c r="O640" s="286">
        <v>26664.289829999998</v>
      </c>
      <c r="P640" s="83" t="str">
        <f t="shared" si="11"/>
        <v/>
      </c>
    </row>
    <row r="641" spans="1:16" ht="13.2" hidden="1" customHeight="1" x14ac:dyDescent="0.25">
      <c r="A641" s="285" t="s">
        <v>773</v>
      </c>
      <c r="B641" s="285" t="s">
        <v>80</v>
      </c>
      <c r="C641" s="287">
        <v>2075.6765099999998</v>
      </c>
      <c r="D641" s="287">
        <v>1893.08646</v>
      </c>
      <c r="E641" s="287">
        <v>1905.58844</v>
      </c>
      <c r="F641" s="287">
        <v>1906.6938699999998</v>
      </c>
      <c r="G641" s="287">
        <v>1898.8538699999999</v>
      </c>
      <c r="H641" s="287">
        <v>1890.5986700000001</v>
      </c>
      <c r="I641" s="287">
        <v>1897.02702</v>
      </c>
      <c r="J641" s="287">
        <v>1897.02702</v>
      </c>
      <c r="K641" s="287">
        <v>1944.5677700000001</v>
      </c>
      <c r="L641" s="287">
        <v>2088.1966299999999</v>
      </c>
      <c r="M641" s="287">
        <v>1906.4178499999998</v>
      </c>
      <c r="N641" s="287">
        <v>2402.38186</v>
      </c>
      <c r="O641" s="286">
        <v>23706.115969999999</v>
      </c>
      <c r="P641" s="83" t="str">
        <f t="shared" si="11"/>
        <v/>
      </c>
    </row>
    <row r="642" spans="1:16" ht="13.2" hidden="1" customHeight="1" x14ac:dyDescent="0.25">
      <c r="A642" s="285" t="s">
        <v>2421</v>
      </c>
      <c r="B642" s="285" t="s">
        <v>97</v>
      </c>
      <c r="C642" s="286">
        <v>-89569</v>
      </c>
      <c r="D642" s="286">
        <v>-49686</v>
      </c>
      <c r="E642" s="286">
        <v>345542</v>
      </c>
      <c r="F642" s="286">
        <v>-152459</v>
      </c>
      <c r="G642" s="286">
        <v>53828</v>
      </c>
      <c r="H642" s="290"/>
      <c r="I642" s="290"/>
      <c r="J642" s="290"/>
      <c r="K642" s="290"/>
      <c r="L642" s="290"/>
      <c r="M642" s="290"/>
      <c r="N642" s="290"/>
      <c r="O642" s="290"/>
      <c r="P642" s="83" t="str">
        <f t="shared" si="11"/>
        <v/>
      </c>
    </row>
    <row r="643" spans="1:16" ht="13.2" hidden="1" customHeight="1" x14ac:dyDescent="0.25">
      <c r="A643" s="285" t="s">
        <v>2422</v>
      </c>
      <c r="B643" s="285" t="s">
        <v>130</v>
      </c>
      <c r="C643" s="286">
        <v>-97746</v>
      </c>
      <c r="D643" s="286">
        <v>-77396</v>
      </c>
      <c r="E643" s="286">
        <v>322956</v>
      </c>
      <c r="F643" s="286">
        <v>-192612</v>
      </c>
      <c r="G643" s="286">
        <v>-44798</v>
      </c>
      <c r="H643" s="290"/>
      <c r="I643" s="290"/>
      <c r="J643" s="290"/>
      <c r="K643" s="290"/>
      <c r="L643" s="290"/>
      <c r="M643" s="290"/>
      <c r="N643" s="290"/>
      <c r="O643" s="290"/>
      <c r="P643" s="83" t="str">
        <f t="shared" si="11"/>
        <v/>
      </c>
    </row>
    <row r="644" spans="1:16" ht="13.2" hidden="1" customHeight="1" x14ac:dyDescent="0.25">
      <c r="A644" s="285" t="s">
        <v>2399</v>
      </c>
      <c r="B644" s="285" t="s">
        <v>76</v>
      </c>
      <c r="C644" s="287">
        <v>667</v>
      </c>
      <c r="D644" s="287">
        <v>648</v>
      </c>
      <c r="E644" s="287">
        <v>1456</v>
      </c>
      <c r="F644" s="287">
        <v>1484</v>
      </c>
      <c r="G644" s="286">
        <v>4255</v>
      </c>
      <c r="H644" s="290"/>
      <c r="I644" s="290"/>
      <c r="J644" s="290"/>
      <c r="K644" s="290"/>
      <c r="L644" s="290"/>
      <c r="M644" s="290"/>
      <c r="N644" s="290"/>
      <c r="O644" s="290"/>
      <c r="P644" s="83" t="str">
        <f t="shared" ref="P644:P707" si="12">IF(COUNTBLANK(Q644)=0,IF(RIGHT(A644,10)=Q644,TRUE,FALSE),"")</f>
        <v/>
      </c>
    </row>
    <row r="645" spans="1:16" ht="13.2" hidden="1" customHeight="1" x14ac:dyDescent="0.25">
      <c r="A645" s="285" t="s">
        <v>2400</v>
      </c>
      <c r="B645" s="285" t="s">
        <v>77</v>
      </c>
      <c r="C645" s="287">
        <v>73046</v>
      </c>
      <c r="D645" s="287">
        <v>79518</v>
      </c>
      <c r="E645" s="287">
        <v>90822</v>
      </c>
      <c r="F645" s="287">
        <v>148585</v>
      </c>
      <c r="G645" s="286">
        <v>391971</v>
      </c>
      <c r="H645" s="290"/>
      <c r="I645" s="290"/>
      <c r="J645" s="290"/>
      <c r="K645" s="290"/>
      <c r="L645" s="290"/>
      <c r="M645" s="290"/>
      <c r="N645" s="290"/>
      <c r="O645" s="290"/>
      <c r="P645" s="83" t="str">
        <f t="shared" si="12"/>
        <v/>
      </c>
    </row>
    <row r="646" spans="1:16" ht="13.2" hidden="1" customHeight="1" x14ac:dyDescent="0.25">
      <c r="A646" s="285" t="s">
        <v>2401</v>
      </c>
      <c r="B646" s="285" t="s">
        <v>78</v>
      </c>
      <c r="C646" s="287">
        <v>28505</v>
      </c>
      <c r="D646" s="287">
        <v>35692</v>
      </c>
      <c r="E646" s="287">
        <v>31868</v>
      </c>
      <c r="F646" s="287">
        <v>69694</v>
      </c>
      <c r="G646" s="286">
        <v>165759</v>
      </c>
      <c r="H646" s="290"/>
      <c r="I646" s="290"/>
      <c r="J646" s="290"/>
      <c r="K646" s="290"/>
      <c r="L646" s="290"/>
      <c r="M646" s="290"/>
      <c r="N646" s="290"/>
      <c r="O646" s="290"/>
      <c r="P646" s="83" t="str">
        <f t="shared" si="12"/>
        <v/>
      </c>
    </row>
    <row r="647" spans="1:16" ht="13.2" hidden="1" customHeight="1" x14ac:dyDescent="0.25">
      <c r="A647" s="285" t="s">
        <v>2402</v>
      </c>
      <c r="B647" s="285" t="s">
        <v>79</v>
      </c>
      <c r="C647" s="287">
        <v>1040</v>
      </c>
      <c r="D647" s="287">
        <v>4302</v>
      </c>
      <c r="E647" s="287">
        <v>3458</v>
      </c>
      <c r="F647" s="287">
        <v>8273</v>
      </c>
      <c r="G647" s="286">
        <v>17073</v>
      </c>
      <c r="H647" s="290"/>
      <c r="I647" s="290"/>
      <c r="J647" s="290"/>
      <c r="K647" s="290"/>
      <c r="L647" s="290"/>
      <c r="M647" s="290"/>
      <c r="N647" s="290"/>
      <c r="O647" s="290"/>
      <c r="P647" s="83" t="str">
        <f t="shared" si="12"/>
        <v/>
      </c>
    </row>
    <row r="648" spans="1:16" ht="13.2" hidden="1" customHeight="1" x14ac:dyDescent="0.25">
      <c r="A648" s="285" t="s">
        <v>2403</v>
      </c>
      <c r="B648" s="285" t="s">
        <v>3671</v>
      </c>
      <c r="C648" s="287">
        <v>30234</v>
      </c>
      <c r="D648" s="287">
        <v>22985</v>
      </c>
      <c r="E648" s="287">
        <v>40118</v>
      </c>
      <c r="F648" s="287">
        <v>53381</v>
      </c>
      <c r="G648" s="286">
        <v>146718</v>
      </c>
      <c r="H648" s="290"/>
      <c r="I648" s="290"/>
      <c r="J648" s="290"/>
      <c r="K648" s="290"/>
      <c r="L648" s="290"/>
      <c r="M648" s="290"/>
      <c r="N648" s="290"/>
      <c r="O648" s="290"/>
      <c r="P648" s="83" t="str">
        <f t="shared" si="12"/>
        <v/>
      </c>
    </row>
    <row r="649" spans="1:16" ht="13.2" hidden="1" customHeight="1" x14ac:dyDescent="0.25">
      <c r="A649" s="285" t="s">
        <v>2404</v>
      </c>
      <c r="B649" s="285" t="s">
        <v>84</v>
      </c>
      <c r="C649" s="287">
        <v>19478</v>
      </c>
      <c r="D649" s="287">
        <v>27264</v>
      </c>
      <c r="E649" s="287">
        <v>34608</v>
      </c>
      <c r="F649" s="287">
        <v>59473</v>
      </c>
      <c r="G649" s="286">
        <v>140823</v>
      </c>
      <c r="H649" s="290"/>
      <c r="I649" s="290"/>
      <c r="J649" s="290"/>
      <c r="K649" s="290"/>
      <c r="L649" s="290"/>
      <c r="M649" s="290"/>
      <c r="N649" s="290"/>
      <c r="O649" s="290"/>
      <c r="P649" s="83" t="str">
        <f t="shared" si="12"/>
        <v/>
      </c>
    </row>
    <row r="650" spans="1:16" ht="13.2" hidden="1" customHeight="1" x14ac:dyDescent="0.25">
      <c r="A650" s="285" t="s">
        <v>2405</v>
      </c>
      <c r="B650" s="285" t="s">
        <v>85</v>
      </c>
      <c r="C650" s="286">
        <v>184366</v>
      </c>
      <c r="D650" s="286">
        <v>172421</v>
      </c>
      <c r="E650" s="286">
        <v>229156</v>
      </c>
      <c r="F650" s="286">
        <v>366182</v>
      </c>
      <c r="G650" s="286">
        <v>952125</v>
      </c>
      <c r="H650" s="290"/>
      <c r="I650" s="290"/>
      <c r="J650" s="290"/>
      <c r="K650" s="290"/>
      <c r="L650" s="290"/>
      <c r="M650" s="290"/>
      <c r="N650" s="290"/>
      <c r="O650" s="290"/>
      <c r="P650" s="83" t="str">
        <f t="shared" si="12"/>
        <v/>
      </c>
    </row>
    <row r="651" spans="1:16" ht="13.2" hidden="1" customHeight="1" x14ac:dyDescent="0.25">
      <c r="A651" s="285" t="s">
        <v>2406</v>
      </c>
      <c r="B651" s="285" t="s">
        <v>86</v>
      </c>
      <c r="C651" s="287">
        <v>744</v>
      </c>
      <c r="D651" s="287">
        <v>2277</v>
      </c>
      <c r="E651" s="287">
        <v>6085</v>
      </c>
      <c r="F651" s="287">
        <v>15951</v>
      </c>
      <c r="G651" s="286">
        <v>25057</v>
      </c>
      <c r="H651" s="290"/>
      <c r="I651" s="290"/>
      <c r="J651" s="290"/>
      <c r="K651" s="290"/>
      <c r="L651" s="290"/>
      <c r="M651" s="290"/>
      <c r="N651" s="290"/>
      <c r="O651" s="290"/>
      <c r="P651" s="83" t="str">
        <f t="shared" si="12"/>
        <v/>
      </c>
    </row>
    <row r="652" spans="1:16" ht="13.2" hidden="1" customHeight="1" x14ac:dyDescent="0.25">
      <c r="A652" s="285" t="s">
        <v>2407</v>
      </c>
      <c r="B652" s="285" t="s">
        <v>87</v>
      </c>
      <c r="C652" s="287">
        <v>7433</v>
      </c>
      <c r="D652" s="287">
        <v>44298</v>
      </c>
      <c r="E652" s="287">
        <v>16796</v>
      </c>
      <c r="F652" s="287">
        <v>29607</v>
      </c>
      <c r="G652" s="286">
        <v>98134</v>
      </c>
      <c r="H652" s="290"/>
      <c r="I652" s="290"/>
      <c r="J652" s="290"/>
      <c r="K652" s="290"/>
      <c r="L652" s="290"/>
      <c r="M652" s="290"/>
      <c r="N652" s="290"/>
      <c r="O652" s="290"/>
      <c r="P652" s="83" t="str">
        <f t="shared" si="12"/>
        <v/>
      </c>
    </row>
    <row r="653" spans="1:16" ht="13.2" hidden="1" customHeight="1" x14ac:dyDescent="0.25">
      <c r="A653" s="285" t="s">
        <v>2408</v>
      </c>
      <c r="B653" s="285" t="s">
        <v>88</v>
      </c>
      <c r="C653" s="287"/>
      <c r="D653" s="287">
        <v>0</v>
      </c>
      <c r="E653" s="287">
        <v>0</v>
      </c>
      <c r="F653" s="287">
        <v>0</v>
      </c>
      <c r="G653" s="286"/>
      <c r="H653" s="290"/>
      <c r="I653" s="290"/>
      <c r="J653" s="290"/>
      <c r="K653" s="290"/>
      <c r="L653" s="290"/>
      <c r="M653" s="290"/>
      <c r="N653" s="290"/>
      <c r="O653" s="290"/>
      <c r="P653" s="83" t="str">
        <f t="shared" si="12"/>
        <v/>
      </c>
    </row>
    <row r="654" spans="1:16" ht="13.2" hidden="1" customHeight="1" x14ac:dyDescent="0.25">
      <c r="A654" s="285" t="s">
        <v>2409</v>
      </c>
      <c r="B654" s="285" t="s">
        <v>144</v>
      </c>
      <c r="C654" s="286">
        <v>192543</v>
      </c>
      <c r="D654" s="286">
        <v>218996</v>
      </c>
      <c r="E654" s="286">
        <v>252037</v>
      </c>
      <c r="F654" s="286">
        <v>411740</v>
      </c>
      <c r="G654" s="286">
        <v>1075316</v>
      </c>
      <c r="H654" s="290"/>
      <c r="I654" s="290"/>
      <c r="J654" s="290"/>
      <c r="K654" s="290"/>
      <c r="L654" s="290"/>
      <c r="M654" s="290"/>
      <c r="N654" s="290"/>
      <c r="O654" s="290"/>
      <c r="P654" s="83" t="str">
        <f t="shared" si="12"/>
        <v/>
      </c>
    </row>
    <row r="655" spans="1:16" ht="13.2" hidden="1" customHeight="1" x14ac:dyDescent="0.25">
      <c r="A655" s="285" t="s">
        <v>3678</v>
      </c>
      <c r="B655" s="285" t="s">
        <v>283</v>
      </c>
      <c r="C655" s="287">
        <v>1805</v>
      </c>
      <c r="D655" s="287">
        <v>200</v>
      </c>
      <c r="E655" s="287">
        <v>66</v>
      </c>
      <c r="F655" s="287">
        <v>1708</v>
      </c>
      <c r="G655" s="286">
        <v>3779</v>
      </c>
      <c r="H655" s="290"/>
      <c r="I655" s="290"/>
      <c r="J655" s="290"/>
      <c r="K655" s="290"/>
      <c r="L655" s="290"/>
      <c r="M655" s="290"/>
      <c r="N655" s="290"/>
      <c r="O655" s="290"/>
      <c r="P655" s="83" t="str">
        <f t="shared" si="12"/>
        <v/>
      </c>
    </row>
    <row r="656" spans="1:16" ht="13.2" hidden="1" customHeight="1" x14ac:dyDescent="0.25">
      <c r="A656" s="285" t="s">
        <v>3714</v>
      </c>
      <c r="B656" s="285" t="s">
        <v>284</v>
      </c>
      <c r="C656" s="287">
        <v>29591</v>
      </c>
      <c r="D656" s="287">
        <v>1812</v>
      </c>
      <c r="E656" s="287">
        <v>26760</v>
      </c>
      <c r="F656" s="287">
        <v>23584</v>
      </c>
      <c r="G656" s="286">
        <v>81747</v>
      </c>
      <c r="H656" s="290"/>
      <c r="I656" s="290"/>
      <c r="J656" s="290"/>
      <c r="K656" s="290"/>
      <c r="L656" s="290"/>
      <c r="M656" s="290"/>
      <c r="N656" s="290"/>
      <c r="O656" s="290"/>
      <c r="P656" s="83" t="str">
        <f t="shared" si="12"/>
        <v/>
      </c>
    </row>
    <row r="657" spans="1:16" ht="13.2" hidden="1" customHeight="1" x14ac:dyDescent="0.25">
      <c r="A657" s="285" t="s">
        <v>2410</v>
      </c>
      <c r="B657" s="285" t="s">
        <v>76</v>
      </c>
      <c r="C657" s="287">
        <v>23347</v>
      </c>
      <c r="D657" s="287">
        <v>3949</v>
      </c>
      <c r="E657" s="287">
        <v>12075</v>
      </c>
      <c r="F657" s="287">
        <v>20917</v>
      </c>
      <c r="G657" s="286">
        <v>60288</v>
      </c>
      <c r="H657" s="290"/>
      <c r="I657" s="290"/>
      <c r="J657" s="290"/>
      <c r="K657" s="290"/>
      <c r="L657" s="290"/>
      <c r="M657" s="290"/>
      <c r="N657" s="290"/>
      <c r="O657" s="290"/>
      <c r="P657" s="83" t="str">
        <f t="shared" si="12"/>
        <v/>
      </c>
    </row>
    <row r="658" spans="1:16" ht="13.2" hidden="1" customHeight="1" x14ac:dyDescent="0.25">
      <c r="A658" s="285" t="s">
        <v>2416</v>
      </c>
      <c r="B658" s="285" t="s">
        <v>85</v>
      </c>
      <c r="C658" s="286">
        <v>94797</v>
      </c>
      <c r="D658" s="286">
        <v>122735</v>
      </c>
      <c r="E658" s="286">
        <v>574698</v>
      </c>
      <c r="F658" s="286">
        <v>213723</v>
      </c>
      <c r="G658" s="286">
        <v>1005953</v>
      </c>
      <c r="H658" s="290"/>
      <c r="I658" s="290"/>
      <c r="J658" s="290"/>
      <c r="K658" s="290"/>
      <c r="L658" s="290"/>
      <c r="M658" s="290"/>
      <c r="N658" s="290"/>
      <c r="O658" s="290"/>
      <c r="P658" s="83" t="str">
        <f t="shared" si="12"/>
        <v/>
      </c>
    </row>
    <row r="659" spans="1:16" ht="13.2" hidden="1" customHeight="1" x14ac:dyDescent="0.25">
      <c r="A659" s="285" t="s">
        <v>2418</v>
      </c>
      <c r="B659" s="285" t="s">
        <v>87</v>
      </c>
      <c r="C659" s="287">
        <v>0</v>
      </c>
      <c r="D659" s="287">
        <v>16000</v>
      </c>
      <c r="E659" s="287">
        <v>0</v>
      </c>
      <c r="F659" s="287">
        <v>4639</v>
      </c>
      <c r="G659" s="286">
        <v>20639</v>
      </c>
      <c r="H659" s="290"/>
      <c r="I659" s="290"/>
      <c r="J659" s="290"/>
      <c r="K659" s="290"/>
      <c r="L659" s="290"/>
      <c r="M659" s="290"/>
      <c r="N659" s="290"/>
      <c r="O659" s="290"/>
      <c r="P659" s="83" t="str">
        <f t="shared" si="12"/>
        <v/>
      </c>
    </row>
    <row r="660" spans="1:16" ht="13.2" hidden="1" customHeight="1" x14ac:dyDescent="0.25">
      <c r="A660" s="285" t="s">
        <v>2419</v>
      </c>
      <c r="B660" s="285" t="s">
        <v>88</v>
      </c>
      <c r="C660" s="287"/>
      <c r="D660" s="287">
        <v>0</v>
      </c>
      <c r="E660" s="287">
        <v>0</v>
      </c>
      <c r="F660" s="287">
        <v>0</v>
      </c>
      <c r="G660" s="286"/>
      <c r="H660" s="290"/>
      <c r="I660" s="290"/>
      <c r="J660" s="290"/>
      <c r="K660" s="290"/>
      <c r="L660" s="290"/>
      <c r="M660" s="290"/>
      <c r="N660" s="290"/>
      <c r="O660" s="290"/>
      <c r="P660" s="83" t="str">
        <f t="shared" si="12"/>
        <v/>
      </c>
    </row>
    <row r="661" spans="1:16" ht="13.2" hidden="1" customHeight="1" x14ac:dyDescent="0.25">
      <c r="A661" s="285" t="s">
        <v>2411</v>
      </c>
      <c r="B661" s="285" t="s">
        <v>89</v>
      </c>
      <c r="C661" s="287">
        <v>6701</v>
      </c>
      <c r="D661" s="287">
        <v>8238</v>
      </c>
      <c r="E661" s="287">
        <v>9614</v>
      </c>
      <c r="F661" s="287">
        <v>10398</v>
      </c>
      <c r="G661" s="286">
        <v>34951</v>
      </c>
      <c r="H661" s="290"/>
      <c r="I661" s="290"/>
      <c r="J661" s="290"/>
      <c r="K661" s="290"/>
      <c r="L661" s="290"/>
      <c r="M661" s="290"/>
      <c r="N661" s="290"/>
      <c r="O661" s="290"/>
      <c r="P661" s="83" t="str">
        <f t="shared" si="12"/>
        <v/>
      </c>
    </row>
    <row r="662" spans="1:16" ht="13.2" hidden="1" customHeight="1" x14ac:dyDescent="0.25">
      <c r="A662" s="285" t="s">
        <v>2412</v>
      </c>
      <c r="B662" s="285" t="s">
        <v>90</v>
      </c>
      <c r="C662" s="287">
        <v>1275</v>
      </c>
      <c r="D662" s="287">
        <v>2094</v>
      </c>
      <c r="E662" s="287">
        <v>2352</v>
      </c>
      <c r="F662" s="287">
        <v>5659</v>
      </c>
      <c r="G662" s="286">
        <v>11380</v>
      </c>
      <c r="H662" s="290"/>
      <c r="I662" s="290"/>
      <c r="J662" s="290"/>
      <c r="K662" s="290"/>
      <c r="L662" s="290"/>
      <c r="M662" s="290"/>
      <c r="N662" s="290"/>
      <c r="O662" s="290"/>
      <c r="P662" s="83" t="str">
        <f t="shared" si="12"/>
        <v/>
      </c>
    </row>
    <row r="663" spans="1:16" ht="13.2" hidden="1" customHeight="1" x14ac:dyDescent="0.25">
      <c r="A663" s="285" t="s">
        <v>2413</v>
      </c>
      <c r="B663" s="285" t="s">
        <v>91</v>
      </c>
      <c r="C663" s="287">
        <v>12751</v>
      </c>
      <c r="D663" s="287">
        <v>102102</v>
      </c>
      <c r="E663" s="287">
        <v>531139</v>
      </c>
      <c r="F663" s="287">
        <v>66502</v>
      </c>
      <c r="G663" s="286">
        <v>712494</v>
      </c>
      <c r="H663" s="290"/>
      <c r="I663" s="290"/>
      <c r="J663" s="290"/>
      <c r="K663" s="290"/>
      <c r="L663" s="290"/>
      <c r="M663" s="290"/>
      <c r="N663" s="290"/>
      <c r="O663" s="290"/>
      <c r="P663" s="83" t="str">
        <f t="shared" si="12"/>
        <v/>
      </c>
    </row>
    <row r="664" spans="1:16" ht="13.2" hidden="1" customHeight="1" x14ac:dyDescent="0.25">
      <c r="A664" s="285" t="s">
        <v>2414</v>
      </c>
      <c r="B664" s="285" t="s">
        <v>3670</v>
      </c>
      <c r="C664" s="287">
        <v>8399</v>
      </c>
      <c r="D664" s="287">
        <v>3322</v>
      </c>
      <c r="E664" s="287">
        <v>7691</v>
      </c>
      <c r="F664" s="287">
        <v>43471</v>
      </c>
      <c r="G664" s="286">
        <v>62883</v>
      </c>
      <c r="H664" s="290"/>
      <c r="I664" s="290"/>
      <c r="J664" s="290"/>
      <c r="K664" s="290"/>
      <c r="L664" s="290"/>
      <c r="M664" s="290"/>
      <c r="N664" s="290"/>
      <c r="O664" s="290"/>
      <c r="P664" s="83" t="str">
        <f t="shared" si="12"/>
        <v/>
      </c>
    </row>
    <row r="665" spans="1:16" ht="13.2" hidden="1" customHeight="1" x14ac:dyDescent="0.25">
      <c r="A665" s="285" t="s">
        <v>2415</v>
      </c>
      <c r="B665" s="285" t="s">
        <v>95</v>
      </c>
      <c r="C665" s="287">
        <v>18</v>
      </c>
      <c r="D665" s="287">
        <v>92</v>
      </c>
      <c r="E665" s="287">
        <v>127</v>
      </c>
      <c r="F665" s="287">
        <v>6849</v>
      </c>
      <c r="G665" s="286">
        <v>7086</v>
      </c>
      <c r="H665" s="290"/>
      <c r="I665" s="290"/>
      <c r="J665" s="290"/>
      <c r="K665" s="290"/>
      <c r="L665" s="290"/>
      <c r="M665" s="290"/>
      <c r="N665" s="290"/>
      <c r="O665" s="290"/>
      <c r="P665" s="83" t="str">
        <f t="shared" si="12"/>
        <v/>
      </c>
    </row>
    <row r="666" spans="1:16" ht="13.2" hidden="1" customHeight="1" x14ac:dyDescent="0.25">
      <c r="A666" s="285" t="s">
        <v>2417</v>
      </c>
      <c r="B666" s="285" t="s">
        <v>96</v>
      </c>
      <c r="C666" s="288">
        <v>0</v>
      </c>
      <c r="D666" s="288">
        <v>2865</v>
      </c>
      <c r="E666" s="288">
        <v>295</v>
      </c>
      <c r="F666" s="288">
        <v>766</v>
      </c>
      <c r="G666" s="289">
        <v>3926</v>
      </c>
      <c r="H666" s="290"/>
      <c r="I666" s="290"/>
      <c r="J666" s="290"/>
      <c r="K666" s="290"/>
      <c r="L666" s="290"/>
      <c r="M666" s="290"/>
      <c r="N666" s="290"/>
      <c r="O666" s="290"/>
      <c r="P666" s="83" t="str">
        <f t="shared" si="12"/>
        <v/>
      </c>
    </row>
    <row r="667" spans="1:16" ht="13.2" hidden="1" customHeight="1" x14ac:dyDescent="0.25">
      <c r="A667" s="285" t="s">
        <v>2420</v>
      </c>
      <c r="B667" s="285" t="s">
        <v>155</v>
      </c>
      <c r="C667" s="286">
        <v>94797</v>
      </c>
      <c r="D667" s="286">
        <v>141600</v>
      </c>
      <c r="E667" s="286">
        <v>574993</v>
      </c>
      <c r="F667" s="286">
        <v>219128</v>
      </c>
      <c r="G667" s="286">
        <v>1030518</v>
      </c>
      <c r="H667" s="290"/>
      <c r="I667" s="290"/>
      <c r="J667" s="290"/>
      <c r="K667" s="290"/>
      <c r="L667" s="290"/>
      <c r="M667" s="290"/>
      <c r="N667" s="290"/>
      <c r="O667" s="290"/>
      <c r="P667" s="83" t="str">
        <f t="shared" si="12"/>
        <v/>
      </c>
    </row>
    <row r="668" spans="1:16" ht="13.2" hidden="1" customHeight="1" x14ac:dyDescent="0.25">
      <c r="A668" s="285" t="s">
        <v>3750</v>
      </c>
      <c r="B668" s="285" t="s">
        <v>285</v>
      </c>
      <c r="C668" s="287">
        <v>41472</v>
      </c>
      <c r="D668" s="287">
        <v>2616</v>
      </c>
      <c r="E668" s="287">
        <v>10485</v>
      </c>
      <c r="F668" s="287">
        <v>14220</v>
      </c>
      <c r="G668" s="286">
        <v>68793</v>
      </c>
      <c r="H668" s="290"/>
      <c r="I668" s="290"/>
      <c r="J668" s="290"/>
      <c r="K668" s="290"/>
      <c r="L668" s="290"/>
      <c r="M668" s="290"/>
      <c r="N668" s="290"/>
      <c r="O668" s="290"/>
      <c r="P668" s="83" t="str">
        <f t="shared" si="12"/>
        <v/>
      </c>
    </row>
    <row r="669" spans="1:16" ht="13.2" hidden="1" customHeight="1" x14ac:dyDescent="0.25">
      <c r="A669" s="285" t="s">
        <v>3785</v>
      </c>
      <c r="B669" s="285" t="s">
        <v>286</v>
      </c>
      <c r="C669" s="287">
        <v>834</v>
      </c>
      <c r="D669" s="287">
        <v>322</v>
      </c>
      <c r="E669" s="287">
        <v>1215</v>
      </c>
      <c r="F669" s="287">
        <v>45707</v>
      </c>
      <c r="G669" s="286">
        <v>48078</v>
      </c>
      <c r="H669" s="290"/>
      <c r="I669" s="290"/>
      <c r="J669" s="290"/>
      <c r="K669" s="290"/>
      <c r="L669" s="290"/>
      <c r="M669" s="290"/>
      <c r="N669" s="290"/>
      <c r="O669" s="290"/>
      <c r="P669" s="83" t="str">
        <f t="shared" si="12"/>
        <v/>
      </c>
    </row>
    <row r="670" spans="1:16" ht="13.2" hidden="1" customHeight="1" x14ac:dyDescent="0.25">
      <c r="A670" s="285" t="s">
        <v>2517</v>
      </c>
      <c r="B670" s="285" t="s">
        <v>97</v>
      </c>
      <c r="C670" s="286">
        <v>124375.22812000007</v>
      </c>
      <c r="D670" s="286">
        <v>-39628.283230000001</v>
      </c>
      <c r="E670" s="286">
        <v>-2790.7471399999922</v>
      </c>
      <c r="F670" s="286">
        <v>480.00800000000163</v>
      </c>
      <c r="G670" s="286">
        <v>82436.205750000081</v>
      </c>
      <c r="H670" s="290"/>
      <c r="I670" s="290"/>
      <c r="J670" s="290"/>
      <c r="K670" s="290"/>
      <c r="L670" s="290"/>
      <c r="M670" s="290"/>
      <c r="N670" s="290"/>
      <c r="O670" s="290"/>
      <c r="P670" s="83" t="str">
        <f t="shared" si="12"/>
        <v/>
      </c>
    </row>
    <row r="671" spans="1:16" ht="13.2" hidden="1" customHeight="1" x14ac:dyDescent="0.25">
      <c r="A671" s="285" t="s">
        <v>2518</v>
      </c>
      <c r="B671" s="285" t="s">
        <v>130</v>
      </c>
      <c r="C671" s="286">
        <v>124060.92712000007</v>
      </c>
      <c r="D671" s="286">
        <v>-42599.753230000002</v>
      </c>
      <c r="E671" s="286">
        <v>-3761.2081400000025</v>
      </c>
      <c r="F671" s="286">
        <v>2348.1629999999714</v>
      </c>
      <c r="G671" s="286">
        <v>80048.128750000033</v>
      </c>
      <c r="H671" s="290"/>
      <c r="I671" s="290"/>
      <c r="J671" s="290"/>
      <c r="K671" s="290"/>
      <c r="L671" s="290"/>
      <c r="M671" s="290"/>
      <c r="N671" s="290"/>
      <c r="O671" s="290"/>
      <c r="P671" s="83" t="str">
        <f t="shared" si="12"/>
        <v/>
      </c>
    </row>
    <row r="672" spans="1:16" ht="13.2" hidden="1" customHeight="1" x14ac:dyDescent="0.25">
      <c r="A672" s="285" t="s">
        <v>2495</v>
      </c>
      <c r="B672" s="285" t="s">
        <v>76</v>
      </c>
      <c r="C672" s="287">
        <v>0</v>
      </c>
      <c r="D672" s="287">
        <v>0</v>
      </c>
      <c r="E672" s="287">
        <v>0</v>
      </c>
      <c r="F672" s="287">
        <v>0</v>
      </c>
      <c r="G672" s="286">
        <v>0</v>
      </c>
      <c r="H672" s="290"/>
      <c r="I672" s="290"/>
      <c r="J672" s="290"/>
      <c r="K672" s="290"/>
      <c r="L672" s="290"/>
      <c r="M672" s="290"/>
      <c r="N672" s="290"/>
      <c r="O672" s="290"/>
      <c r="P672" s="83" t="str">
        <f t="shared" si="12"/>
        <v/>
      </c>
    </row>
    <row r="673" spans="1:16" ht="13.2" hidden="1" customHeight="1" x14ac:dyDescent="0.25">
      <c r="A673" s="285" t="s">
        <v>2496</v>
      </c>
      <c r="B673" s="285" t="s">
        <v>77</v>
      </c>
      <c r="C673" s="287">
        <v>53254.472999999998</v>
      </c>
      <c r="D673" s="287">
        <v>83015.386100000003</v>
      </c>
      <c r="E673" s="287">
        <v>55911.5</v>
      </c>
      <c r="F673" s="287">
        <v>94450.5</v>
      </c>
      <c r="G673" s="286">
        <v>286631.8591</v>
      </c>
      <c r="H673" s="290"/>
      <c r="I673" s="290"/>
      <c r="J673" s="290"/>
      <c r="K673" s="290"/>
      <c r="L673" s="290"/>
      <c r="M673" s="290"/>
      <c r="N673" s="290"/>
      <c r="O673" s="290"/>
      <c r="P673" s="83" t="str">
        <f t="shared" si="12"/>
        <v/>
      </c>
    </row>
    <row r="674" spans="1:16" ht="13.2" hidden="1" customHeight="1" x14ac:dyDescent="0.25">
      <c r="A674" s="285" t="s">
        <v>2497</v>
      </c>
      <c r="B674" s="285" t="s">
        <v>78</v>
      </c>
      <c r="C674" s="287">
        <v>20130.745999999999</v>
      </c>
      <c r="D674" s="287">
        <v>16739.0988</v>
      </c>
      <c r="E674" s="287">
        <v>15145.9</v>
      </c>
      <c r="F674" s="287">
        <v>19066.099999999999</v>
      </c>
      <c r="G674" s="286">
        <v>71081.844799999992</v>
      </c>
      <c r="H674" s="290"/>
      <c r="I674" s="290"/>
      <c r="J674" s="290"/>
      <c r="K674" s="290"/>
      <c r="L674" s="290"/>
      <c r="M674" s="290"/>
      <c r="N674" s="290"/>
      <c r="O674" s="290"/>
      <c r="P674" s="83" t="str">
        <f t="shared" si="12"/>
        <v/>
      </c>
    </row>
    <row r="675" spans="1:16" ht="13.2" hidden="1" customHeight="1" x14ac:dyDescent="0.25">
      <c r="A675" s="285" t="s">
        <v>2498</v>
      </c>
      <c r="B675" s="285" t="s">
        <v>79</v>
      </c>
      <c r="C675" s="287">
        <v>2552.9679999999998</v>
      </c>
      <c r="D675" s="287">
        <v>442.39449999999999</v>
      </c>
      <c r="E675" s="287">
        <v>951.6</v>
      </c>
      <c r="F675" s="287">
        <v>1192.9000000000001</v>
      </c>
      <c r="G675" s="286">
        <v>5139.8624999999993</v>
      </c>
      <c r="H675" s="290"/>
      <c r="I675" s="290"/>
      <c r="J675" s="290"/>
      <c r="K675" s="290"/>
      <c r="L675" s="290"/>
      <c r="M675" s="290"/>
      <c r="N675" s="290"/>
      <c r="O675" s="290"/>
      <c r="P675" s="83" t="str">
        <f t="shared" si="12"/>
        <v/>
      </c>
    </row>
    <row r="676" spans="1:16" ht="13.2" hidden="1" customHeight="1" x14ac:dyDescent="0.25">
      <c r="A676" s="285" t="s">
        <v>2499</v>
      </c>
      <c r="B676" s="285" t="s">
        <v>3671</v>
      </c>
      <c r="C676" s="287">
        <v>107923.89055</v>
      </c>
      <c r="D676" s="287">
        <v>110994.3906</v>
      </c>
      <c r="E676" s="287">
        <v>95493.035000000003</v>
      </c>
      <c r="F676" s="287">
        <v>109086.3</v>
      </c>
      <c r="G676" s="286">
        <v>423497.61614999996</v>
      </c>
      <c r="H676" s="290"/>
      <c r="I676" s="290"/>
      <c r="J676" s="290"/>
      <c r="K676" s="290"/>
      <c r="L676" s="290"/>
      <c r="M676" s="290"/>
      <c r="N676" s="290"/>
      <c r="O676" s="290"/>
      <c r="P676" s="83" t="str">
        <f t="shared" si="12"/>
        <v/>
      </c>
    </row>
    <row r="677" spans="1:16" ht="13.2" hidden="1" customHeight="1" x14ac:dyDescent="0.25">
      <c r="A677" s="285" t="s">
        <v>2500</v>
      </c>
      <c r="B677" s="285" t="s">
        <v>84</v>
      </c>
      <c r="C677" s="287">
        <v>15603.386</v>
      </c>
      <c r="D677" s="287">
        <v>12248.931999999999</v>
      </c>
      <c r="E677" s="287">
        <v>11733.880999999999</v>
      </c>
      <c r="F677" s="287">
        <v>13164.451999999999</v>
      </c>
      <c r="G677" s="286">
        <v>52750.650999999998</v>
      </c>
      <c r="H677" s="290"/>
      <c r="I677" s="290"/>
      <c r="J677" s="290"/>
      <c r="K677" s="290"/>
      <c r="L677" s="290"/>
      <c r="M677" s="290"/>
      <c r="N677" s="290"/>
      <c r="O677" s="290"/>
      <c r="P677" s="83" t="str">
        <f t="shared" si="12"/>
        <v/>
      </c>
    </row>
    <row r="678" spans="1:16" ht="13.2" hidden="1" customHeight="1" x14ac:dyDescent="0.25">
      <c r="A678" s="285" t="s">
        <v>2501</v>
      </c>
      <c r="B678" s="285" t="s">
        <v>85</v>
      </c>
      <c r="C678" s="286">
        <v>200302.16254999998</v>
      </c>
      <c r="D678" s="286">
        <v>224788.03410000002</v>
      </c>
      <c r="E678" s="286">
        <v>180741.44099999999</v>
      </c>
      <c r="F678" s="286">
        <v>240622.25199999998</v>
      </c>
      <c r="G678" s="286">
        <v>846453.88964999991</v>
      </c>
      <c r="H678" s="290"/>
      <c r="I678" s="290"/>
      <c r="J678" s="290"/>
      <c r="K678" s="290"/>
      <c r="L678" s="290"/>
      <c r="M678" s="290"/>
      <c r="N678" s="290"/>
      <c r="O678" s="290"/>
      <c r="P678" s="83" t="str">
        <f t="shared" si="12"/>
        <v/>
      </c>
    </row>
    <row r="679" spans="1:16" ht="13.2" hidden="1" customHeight="1" x14ac:dyDescent="0.25">
      <c r="A679" s="285" t="s">
        <v>2502</v>
      </c>
      <c r="B679" s="285" t="s">
        <v>86</v>
      </c>
      <c r="C679" s="287">
        <v>0</v>
      </c>
      <c r="D679" s="287">
        <v>2.42</v>
      </c>
      <c r="E679" s="287">
        <v>0</v>
      </c>
      <c r="F679" s="287">
        <v>201</v>
      </c>
      <c r="G679" s="286">
        <v>203.42</v>
      </c>
      <c r="H679" s="290"/>
      <c r="I679" s="290"/>
      <c r="J679" s="290"/>
      <c r="K679" s="290"/>
      <c r="L679" s="290"/>
      <c r="M679" s="290"/>
      <c r="N679" s="290"/>
      <c r="O679" s="290"/>
      <c r="P679" s="83" t="str">
        <f t="shared" si="12"/>
        <v/>
      </c>
    </row>
    <row r="680" spans="1:16" ht="13.2" hidden="1" customHeight="1" x14ac:dyDescent="0.25">
      <c r="A680" s="285" t="s">
        <v>2503</v>
      </c>
      <c r="B680" s="285" t="s">
        <v>87</v>
      </c>
      <c r="C680" s="287">
        <v>2561.4699999999998</v>
      </c>
      <c r="D680" s="287">
        <v>3565.924</v>
      </c>
      <c r="E680" s="287">
        <v>935.58100000000002</v>
      </c>
      <c r="F680" s="287">
        <v>2248.1999999999998</v>
      </c>
      <c r="G680" s="286">
        <v>9311.1749999999993</v>
      </c>
      <c r="H680" s="290"/>
      <c r="I680" s="290"/>
      <c r="J680" s="290"/>
      <c r="K680" s="290"/>
      <c r="L680" s="290"/>
      <c r="M680" s="290"/>
      <c r="N680" s="290"/>
      <c r="O680" s="290"/>
      <c r="P680" s="83" t="str">
        <f t="shared" si="12"/>
        <v/>
      </c>
    </row>
    <row r="681" spans="1:16" ht="13.2" hidden="1" customHeight="1" x14ac:dyDescent="0.25">
      <c r="A681" s="285" t="s">
        <v>2504</v>
      </c>
      <c r="B681" s="285" t="s">
        <v>88</v>
      </c>
      <c r="C681" s="287">
        <v>0</v>
      </c>
      <c r="D681" s="287">
        <v>0</v>
      </c>
      <c r="E681" s="287">
        <v>15811.48</v>
      </c>
      <c r="F681" s="287">
        <v>712.5</v>
      </c>
      <c r="G681" s="286">
        <v>16523.98</v>
      </c>
      <c r="H681" s="290"/>
      <c r="I681" s="290"/>
      <c r="J681" s="290"/>
      <c r="K681" s="290"/>
      <c r="L681" s="290"/>
      <c r="M681" s="290"/>
      <c r="N681" s="290"/>
      <c r="O681" s="290"/>
      <c r="P681" s="83" t="str">
        <f t="shared" si="12"/>
        <v/>
      </c>
    </row>
    <row r="682" spans="1:16" ht="13.2" hidden="1" customHeight="1" x14ac:dyDescent="0.25">
      <c r="A682" s="285" t="s">
        <v>2505</v>
      </c>
      <c r="B682" s="285" t="s">
        <v>144</v>
      </c>
      <c r="C682" s="286">
        <v>202863.63254999998</v>
      </c>
      <c r="D682" s="286">
        <v>228356.37810000003</v>
      </c>
      <c r="E682" s="286">
        <v>197488.50200000001</v>
      </c>
      <c r="F682" s="286">
        <v>243783.95199999999</v>
      </c>
      <c r="G682" s="286">
        <v>872492.46464999998</v>
      </c>
      <c r="H682" s="290"/>
      <c r="I682" s="290"/>
      <c r="J682" s="290"/>
      <c r="K682" s="290"/>
      <c r="L682" s="290"/>
      <c r="M682" s="290"/>
      <c r="N682" s="290"/>
      <c r="O682" s="290"/>
      <c r="P682" s="83" t="str">
        <f t="shared" si="12"/>
        <v/>
      </c>
    </row>
    <row r="683" spans="1:16" ht="13.2" hidden="1" customHeight="1" x14ac:dyDescent="0.25">
      <c r="A683" s="285" t="s">
        <v>3679</v>
      </c>
      <c r="B683" s="285" t="s">
        <v>283</v>
      </c>
      <c r="C683" s="287">
        <v>22.812000000000001</v>
      </c>
      <c r="D683" s="287">
        <v>527.77610000000004</v>
      </c>
      <c r="E683" s="287">
        <v>863.76599999999996</v>
      </c>
      <c r="F683" s="287">
        <v>3259.6</v>
      </c>
      <c r="G683" s="286">
        <v>4673.9540999999999</v>
      </c>
      <c r="H683" s="290"/>
      <c r="I683" s="290"/>
      <c r="J683" s="290"/>
      <c r="K683" s="290"/>
      <c r="L683" s="290"/>
      <c r="M683" s="290"/>
      <c r="N683" s="290"/>
      <c r="O683" s="290"/>
      <c r="P683" s="83" t="str">
        <f t="shared" si="12"/>
        <v/>
      </c>
    </row>
    <row r="684" spans="1:16" ht="13.2" hidden="1" customHeight="1" x14ac:dyDescent="0.25">
      <c r="A684" s="285" t="s">
        <v>3715</v>
      </c>
      <c r="B684" s="285" t="s">
        <v>284</v>
      </c>
      <c r="C684" s="287">
        <v>813.88699999999994</v>
      </c>
      <c r="D684" s="287">
        <v>820.05600000000004</v>
      </c>
      <c r="E684" s="287">
        <v>641.75900000000001</v>
      </c>
      <c r="F684" s="287">
        <v>402.4</v>
      </c>
      <c r="G684" s="286">
        <v>2678.1020000000003</v>
      </c>
      <c r="H684" s="290"/>
      <c r="I684" s="290"/>
      <c r="J684" s="290"/>
      <c r="K684" s="290"/>
      <c r="L684" s="290"/>
      <c r="M684" s="290"/>
      <c r="N684" s="290"/>
      <c r="O684" s="290"/>
      <c r="P684" s="83" t="str">
        <f t="shared" si="12"/>
        <v/>
      </c>
    </row>
    <row r="685" spans="1:16" ht="13.2" hidden="1" customHeight="1" x14ac:dyDescent="0.25">
      <c r="A685" s="285" t="s">
        <v>2506</v>
      </c>
      <c r="B685" s="285" t="s">
        <v>76</v>
      </c>
      <c r="C685" s="287">
        <v>0</v>
      </c>
      <c r="D685" s="287">
        <v>0</v>
      </c>
      <c r="E685" s="287">
        <v>0</v>
      </c>
      <c r="F685" s="287">
        <v>0</v>
      </c>
      <c r="G685" s="286">
        <v>0</v>
      </c>
      <c r="H685" s="290"/>
      <c r="I685" s="290"/>
      <c r="J685" s="290"/>
      <c r="K685" s="290"/>
      <c r="L685" s="290"/>
      <c r="M685" s="290"/>
      <c r="N685" s="290"/>
      <c r="O685" s="290"/>
      <c r="P685" s="83" t="str">
        <f t="shared" si="12"/>
        <v/>
      </c>
    </row>
    <row r="686" spans="1:16" ht="13.2" hidden="1" customHeight="1" x14ac:dyDescent="0.25">
      <c r="A686" s="285" t="s">
        <v>2512</v>
      </c>
      <c r="B686" s="285" t="s">
        <v>85</v>
      </c>
      <c r="C686" s="286">
        <v>324677.39067000005</v>
      </c>
      <c r="D686" s="286">
        <v>185159.75087000002</v>
      </c>
      <c r="E686" s="286">
        <v>177950.69386</v>
      </c>
      <c r="F686" s="286">
        <v>241102.25999999998</v>
      </c>
      <c r="G686" s="286">
        <v>928890.09540000011</v>
      </c>
      <c r="H686" s="290"/>
      <c r="I686" s="290"/>
      <c r="J686" s="290"/>
      <c r="K686" s="290"/>
      <c r="L686" s="290"/>
      <c r="M686" s="290"/>
      <c r="N686" s="290"/>
      <c r="O686" s="290"/>
      <c r="P686" s="83" t="str">
        <f t="shared" si="12"/>
        <v/>
      </c>
    </row>
    <row r="687" spans="1:16" ht="13.2" hidden="1" customHeight="1" x14ac:dyDescent="0.25">
      <c r="A687" s="285" t="s">
        <v>2514</v>
      </c>
      <c r="B687" s="285" t="s">
        <v>87</v>
      </c>
      <c r="C687" s="287">
        <v>2246.5610000000001</v>
      </c>
      <c r="D687" s="287">
        <v>594.45399999999995</v>
      </c>
      <c r="E687" s="287">
        <v>274.60000000000002</v>
      </c>
      <c r="F687" s="287">
        <v>3716.694</v>
      </c>
      <c r="G687" s="286">
        <v>6832.3090000000002</v>
      </c>
      <c r="H687" s="290"/>
      <c r="I687" s="290"/>
      <c r="J687" s="290"/>
      <c r="K687" s="290"/>
      <c r="L687" s="290"/>
      <c r="M687" s="290"/>
      <c r="N687" s="290"/>
      <c r="O687" s="290"/>
      <c r="P687" s="83" t="str">
        <f t="shared" si="12"/>
        <v/>
      </c>
    </row>
    <row r="688" spans="1:16" ht="13.2" hidden="1" customHeight="1" x14ac:dyDescent="0.25">
      <c r="A688" s="285" t="s">
        <v>2515</v>
      </c>
      <c r="B688" s="285" t="s">
        <v>88</v>
      </c>
      <c r="C688" s="287">
        <v>0</v>
      </c>
      <c r="D688" s="287">
        <v>0</v>
      </c>
      <c r="E688" s="287">
        <v>2</v>
      </c>
      <c r="F688" s="287">
        <v>620.9</v>
      </c>
      <c r="G688" s="286">
        <v>622.9</v>
      </c>
      <c r="H688" s="290"/>
      <c r="I688" s="290"/>
      <c r="J688" s="290"/>
      <c r="K688" s="290"/>
      <c r="L688" s="290"/>
      <c r="M688" s="290"/>
      <c r="N688" s="290"/>
      <c r="O688" s="290"/>
      <c r="P688" s="83" t="str">
        <f t="shared" si="12"/>
        <v/>
      </c>
    </row>
    <row r="689" spans="1:16" ht="13.2" hidden="1" customHeight="1" x14ac:dyDescent="0.25">
      <c r="A689" s="285" t="s">
        <v>2507</v>
      </c>
      <c r="B689" s="285" t="s">
        <v>89</v>
      </c>
      <c r="C689" s="287">
        <v>21786.343000000001</v>
      </c>
      <c r="D689" s="287">
        <v>25521.566900000002</v>
      </c>
      <c r="E689" s="287">
        <v>27113.200000000001</v>
      </c>
      <c r="F689" s="287">
        <v>35408.400000000001</v>
      </c>
      <c r="G689" s="286">
        <v>109829.5099</v>
      </c>
      <c r="H689" s="290"/>
      <c r="I689" s="290"/>
      <c r="J689" s="290"/>
      <c r="K689" s="290"/>
      <c r="L689" s="290"/>
      <c r="M689" s="290"/>
      <c r="N689" s="290"/>
      <c r="O689" s="290"/>
      <c r="P689" s="83" t="str">
        <f t="shared" si="12"/>
        <v/>
      </c>
    </row>
    <row r="690" spans="1:16" ht="13.2" hidden="1" customHeight="1" x14ac:dyDescent="0.25">
      <c r="A690" s="285" t="s">
        <v>2508</v>
      </c>
      <c r="B690" s="285" t="s">
        <v>90</v>
      </c>
      <c r="C690" s="287">
        <v>28.562669999999997</v>
      </c>
      <c r="D690" s="287">
        <v>210.26910000000001</v>
      </c>
      <c r="E690" s="287">
        <v>397.8</v>
      </c>
      <c r="F690" s="287">
        <v>271.7</v>
      </c>
      <c r="G690" s="286">
        <v>908.33177000000001</v>
      </c>
      <c r="H690" s="290"/>
      <c r="I690" s="290"/>
      <c r="J690" s="290"/>
      <c r="K690" s="290"/>
      <c r="L690" s="290"/>
      <c r="M690" s="290"/>
      <c r="N690" s="290"/>
      <c r="O690" s="290"/>
      <c r="P690" s="83" t="str">
        <f t="shared" si="12"/>
        <v/>
      </c>
    </row>
    <row r="691" spans="1:16" ht="13.2" hidden="1" customHeight="1" x14ac:dyDescent="0.25">
      <c r="A691" s="285" t="s">
        <v>2509</v>
      </c>
      <c r="B691" s="285" t="s">
        <v>91</v>
      </c>
      <c r="C691" s="287">
        <v>0</v>
      </c>
      <c r="D691" s="287">
        <v>0</v>
      </c>
      <c r="E691" s="287">
        <v>0</v>
      </c>
      <c r="F691" s="287">
        <v>0</v>
      </c>
      <c r="G691" s="286">
        <v>0</v>
      </c>
      <c r="H691" s="290"/>
      <c r="I691" s="290"/>
      <c r="J691" s="290"/>
      <c r="K691" s="290"/>
      <c r="L691" s="290"/>
      <c r="M691" s="290"/>
      <c r="N691" s="290"/>
      <c r="O691" s="290"/>
      <c r="P691" s="83" t="str">
        <f t="shared" si="12"/>
        <v/>
      </c>
    </row>
    <row r="692" spans="1:16" ht="13.2" hidden="1" customHeight="1" x14ac:dyDescent="0.25">
      <c r="A692" s="285" t="s">
        <v>2510</v>
      </c>
      <c r="B692" s="285" t="s">
        <v>3670</v>
      </c>
      <c r="C692" s="287">
        <v>7875.2199999999993</v>
      </c>
      <c r="D692" s="287">
        <v>14321.467920000001</v>
      </c>
      <c r="E692" s="287">
        <v>9273.4928600000003</v>
      </c>
      <c r="F692" s="287">
        <v>13420.791999999999</v>
      </c>
      <c r="G692" s="286">
        <v>44890.972780000004</v>
      </c>
      <c r="H692" s="290"/>
      <c r="I692" s="290"/>
      <c r="J692" s="290"/>
      <c r="K692" s="290"/>
      <c r="L692" s="290"/>
      <c r="M692" s="290"/>
      <c r="N692" s="290"/>
      <c r="O692" s="290"/>
      <c r="P692" s="83" t="str">
        <f t="shared" si="12"/>
        <v/>
      </c>
    </row>
    <row r="693" spans="1:16" ht="13.2" hidden="1" customHeight="1" x14ac:dyDescent="0.25">
      <c r="A693" s="285" t="s">
        <v>2511</v>
      </c>
      <c r="B693" s="285" t="s">
        <v>95</v>
      </c>
      <c r="C693" s="287">
        <v>393.25099999999998</v>
      </c>
      <c r="D693" s="287">
        <v>453.02600000000001</v>
      </c>
      <c r="E693" s="287">
        <v>2267.5540000000001</v>
      </c>
      <c r="F693" s="287">
        <v>2442.607</v>
      </c>
      <c r="G693" s="286">
        <v>5556.4380000000001</v>
      </c>
      <c r="H693" s="290"/>
      <c r="I693" s="290"/>
      <c r="J693" s="290"/>
      <c r="K693" s="290"/>
      <c r="L693" s="290"/>
      <c r="M693" s="290"/>
      <c r="N693" s="290"/>
      <c r="O693" s="290"/>
      <c r="P693" s="83" t="str">
        <f t="shared" si="12"/>
        <v/>
      </c>
    </row>
    <row r="694" spans="1:16" ht="13.2" hidden="1" customHeight="1" x14ac:dyDescent="0.25">
      <c r="A694" s="285" t="s">
        <v>2513</v>
      </c>
      <c r="B694" s="285" t="s">
        <v>96</v>
      </c>
      <c r="C694" s="288">
        <v>0.60799999999999998</v>
      </c>
      <c r="D694" s="288">
        <v>2.42</v>
      </c>
      <c r="E694" s="288">
        <v>15500</v>
      </c>
      <c r="F694" s="288">
        <v>692.26099999999997</v>
      </c>
      <c r="G694" s="289">
        <v>16195.289000000001</v>
      </c>
      <c r="H694" s="290"/>
      <c r="I694" s="290"/>
      <c r="J694" s="290"/>
      <c r="K694" s="290"/>
      <c r="L694" s="290"/>
      <c r="M694" s="290"/>
      <c r="N694" s="290"/>
      <c r="O694" s="290"/>
      <c r="P694" s="83" t="str">
        <f t="shared" si="12"/>
        <v/>
      </c>
    </row>
    <row r="695" spans="1:16" ht="13.2" hidden="1" customHeight="1" x14ac:dyDescent="0.25">
      <c r="A695" s="285" t="s">
        <v>2516</v>
      </c>
      <c r="B695" s="285" t="s">
        <v>155</v>
      </c>
      <c r="C695" s="286">
        <v>326924.55967000005</v>
      </c>
      <c r="D695" s="286">
        <v>185756.62487000003</v>
      </c>
      <c r="E695" s="286">
        <v>193727.29386000001</v>
      </c>
      <c r="F695" s="286">
        <v>246132.11499999996</v>
      </c>
      <c r="G695" s="286">
        <v>952540.59340000001</v>
      </c>
      <c r="H695" s="290"/>
      <c r="I695" s="290"/>
      <c r="J695" s="290"/>
      <c r="K695" s="290"/>
      <c r="L695" s="290"/>
      <c r="M695" s="290"/>
      <c r="N695" s="290"/>
      <c r="O695" s="290"/>
      <c r="P695" s="83" t="str">
        <f t="shared" si="12"/>
        <v/>
      </c>
    </row>
    <row r="696" spans="1:16" ht="13.2" hidden="1" customHeight="1" x14ac:dyDescent="0.25">
      <c r="A696" s="285" t="s">
        <v>3751</v>
      </c>
      <c r="B696" s="285" t="s">
        <v>285</v>
      </c>
      <c r="C696" s="287">
        <v>87798.638000000006</v>
      </c>
      <c r="D696" s="287">
        <v>108760.90505</v>
      </c>
      <c r="E696" s="287">
        <v>122357</v>
      </c>
      <c r="F696" s="287">
        <v>139515.66099999999</v>
      </c>
      <c r="G696" s="286">
        <v>458432.20404999994</v>
      </c>
      <c r="H696" s="290"/>
      <c r="I696" s="290"/>
      <c r="J696" s="290"/>
      <c r="K696" s="290"/>
      <c r="L696" s="290"/>
      <c r="M696" s="290"/>
      <c r="N696" s="290"/>
      <c r="O696" s="290"/>
      <c r="P696" s="83" t="str">
        <f t="shared" si="12"/>
        <v/>
      </c>
    </row>
    <row r="697" spans="1:16" ht="13.2" hidden="1" customHeight="1" x14ac:dyDescent="0.25">
      <c r="A697" s="285" t="s">
        <v>3786</v>
      </c>
      <c r="B697" s="285" t="s">
        <v>286</v>
      </c>
      <c r="C697" s="287">
        <v>206795.37600000002</v>
      </c>
      <c r="D697" s="287">
        <v>35892.515899999999</v>
      </c>
      <c r="E697" s="287">
        <v>16541.646999999997</v>
      </c>
      <c r="F697" s="287">
        <v>50043.1</v>
      </c>
      <c r="G697" s="286">
        <v>309272.63890000002</v>
      </c>
      <c r="H697" s="290"/>
      <c r="I697" s="290"/>
      <c r="J697" s="290"/>
      <c r="K697" s="290"/>
      <c r="L697" s="290"/>
      <c r="M697" s="290"/>
      <c r="N697" s="290"/>
      <c r="O697" s="290"/>
      <c r="P697" s="83" t="str">
        <f t="shared" si="12"/>
        <v/>
      </c>
    </row>
    <row r="698" spans="1:16" ht="13.2" hidden="1" customHeight="1" x14ac:dyDescent="0.25">
      <c r="A698" s="285" t="s">
        <v>2469</v>
      </c>
      <c r="B698" s="285" t="s">
        <v>97</v>
      </c>
      <c r="C698" s="286">
        <v>177473</v>
      </c>
      <c r="D698" s="286">
        <v>-73104</v>
      </c>
      <c r="E698" s="286">
        <v>-59871</v>
      </c>
      <c r="F698" s="286">
        <v>-153948</v>
      </c>
      <c r="G698" s="286">
        <v>-109450</v>
      </c>
      <c r="H698" s="290"/>
      <c r="I698" s="290"/>
      <c r="J698" s="290"/>
      <c r="K698" s="290"/>
      <c r="L698" s="290"/>
      <c r="M698" s="290"/>
      <c r="N698" s="290"/>
      <c r="O698" s="290"/>
      <c r="P698" s="83" t="str">
        <f t="shared" si="12"/>
        <v/>
      </c>
    </row>
    <row r="699" spans="1:16" ht="13.2" hidden="1" customHeight="1" x14ac:dyDescent="0.25">
      <c r="A699" s="285" t="s">
        <v>2470</v>
      </c>
      <c r="B699" s="285" t="s">
        <v>130</v>
      </c>
      <c r="C699" s="286">
        <v>185473</v>
      </c>
      <c r="D699" s="286">
        <v>-26746</v>
      </c>
      <c r="E699" s="286">
        <v>-48730</v>
      </c>
      <c r="F699" s="286">
        <v>-132793</v>
      </c>
      <c r="G699" s="286">
        <v>-22796</v>
      </c>
      <c r="H699" s="290"/>
      <c r="I699" s="290"/>
      <c r="J699" s="290"/>
      <c r="K699" s="290"/>
      <c r="L699" s="290"/>
      <c r="M699" s="290"/>
      <c r="N699" s="290"/>
      <c r="O699" s="290"/>
      <c r="P699" s="83" t="str">
        <f t="shared" si="12"/>
        <v/>
      </c>
    </row>
    <row r="700" spans="1:16" ht="13.2" hidden="1" customHeight="1" x14ac:dyDescent="0.25">
      <c r="A700" s="285" t="s">
        <v>2447</v>
      </c>
      <c r="B700" s="285" t="s">
        <v>76</v>
      </c>
      <c r="C700" s="287">
        <v>1381</v>
      </c>
      <c r="D700" s="287">
        <v>2633</v>
      </c>
      <c r="E700" s="287">
        <v>1911</v>
      </c>
      <c r="F700" s="287">
        <v>3759</v>
      </c>
      <c r="G700" s="286">
        <v>9684</v>
      </c>
      <c r="H700" s="290"/>
      <c r="I700" s="290"/>
      <c r="J700" s="290"/>
      <c r="K700" s="290"/>
      <c r="L700" s="290"/>
      <c r="M700" s="290"/>
      <c r="N700" s="290"/>
      <c r="O700" s="290"/>
      <c r="P700" s="83" t="str">
        <f t="shared" si="12"/>
        <v/>
      </c>
    </row>
    <row r="701" spans="1:16" ht="13.2" hidden="1" customHeight="1" x14ac:dyDescent="0.25">
      <c r="A701" s="285" t="s">
        <v>2448</v>
      </c>
      <c r="B701" s="285" t="s">
        <v>77</v>
      </c>
      <c r="C701" s="287">
        <v>422109</v>
      </c>
      <c r="D701" s="287">
        <v>546402</v>
      </c>
      <c r="E701" s="287">
        <v>443757</v>
      </c>
      <c r="F701" s="287">
        <v>518534</v>
      </c>
      <c r="G701" s="286">
        <v>1930802</v>
      </c>
      <c r="H701" s="290"/>
      <c r="I701" s="290"/>
      <c r="J701" s="290"/>
      <c r="K701" s="290"/>
      <c r="L701" s="290"/>
      <c r="M701" s="290"/>
      <c r="N701" s="290"/>
      <c r="O701" s="290"/>
      <c r="P701" s="83" t="str">
        <f t="shared" si="12"/>
        <v/>
      </c>
    </row>
    <row r="702" spans="1:16" ht="13.2" hidden="1" customHeight="1" x14ac:dyDescent="0.25">
      <c r="A702" s="285" t="s">
        <v>2449</v>
      </c>
      <c r="B702" s="285" t="s">
        <v>78</v>
      </c>
      <c r="C702" s="287">
        <v>99046</v>
      </c>
      <c r="D702" s="287">
        <v>113556</v>
      </c>
      <c r="E702" s="287">
        <v>101106</v>
      </c>
      <c r="F702" s="287">
        <v>118743</v>
      </c>
      <c r="G702" s="286">
        <v>432451</v>
      </c>
      <c r="H702" s="290"/>
      <c r="I702" s="290"/>
      <c r="J702" s="290"/>
      <c r="K702" s="290"/>
      <c r="L702" s="290"/>
      <c r="M702" s="290"/>
      <c r="N702" s="290"/>
      <c r="O702" s="290"/>
      <c r="P702" s="83" t="str">
        <f t="shared" si="12"/>
        <v/>
      </c>
    </row>
    <row r="703" spans="1:16" ht="13.2" hidden="1" customHeight="1" x14ac:dyDescent="0.25">
      <c r="A703" s="285" t="s">
        <v>2450</v>
      </c>
      <c r="B703" s="285" t="s">
        <v>79</v>
      </c>
      <c r="C703" s="287">
        <v>5691</v>
      </c>
      <c r="D703" s="287">
        <v>10016</v>
      </c>
      <c r="E703" s="287">
        <v>17659</v>
      </c>
      <c r="F703" s="287">
        <v>15336</v>
      </c>
      <c r="G703" s="286">
        <v>48702</v>
      </c>
      <c r="H703" s="290"/>
      <c r="I703" s="290"/>
      <c r="J703" s="290"/>
      <c r="K703" s="290"/>
      <c r="L703" s="290"/>
      <c r="M703" s="290"/>
      <c r="N703" s="290"/>
      <c r="O703" s="290"/>
      <c r="P703" s="83" t="str">
        <f t="shared" si="12"/>
        <v/>
      </c>
    </row>
    <row r="704" spans="1:16" ht="13.2" hidden="1" customHeight="1" x14ac:dyDescent="0.25">
      <c r="A704" s="285" t="s">
        <v>2451</v>
      </c>
      <c r="B704" s="285" t="s">
        <v>3671</v>
      </c>
      <c r="C704" s="287">
        <v>102149</v>
      </c>
      <c r="D704" s="287">
        <v>81288</v>
      </c>
      <c r="E704" s="287">
        <v>139062</v>
      </c>
      <c r="F704" s="287">
        <v>87132</v>
      </c>
      <c r="G704" s="286">
        <v>409631</v>
      </c>
      <c r="H704" s="290"/>
      <c r="I704" s="290"/>
      <c r="J704" s="290"/>
      <c r="K704" s="290"/>
      <c r="L704" s="290"/>
      <c r="M704" s="290"/>
      <c r="N704" s="290"/>
      <c r="O704" s="290"/>
      <c r="P704" s="83" t="str">
        <f t="shared" si="12"/>
        <v/>
      </c>
    </row>
    <row r="705" spans="1:16" ht="13.2" hidden="1" customHeight="1" x14ac:dyDescent="0.25">
      <c r="A705" s="285" t="s">
        <v>2452</v>
      </c>
      <c r="B705" s="285" t="s">
        <v>84</v>
      </c>
      <c r="C705" s="287">
        <v>34481</v>
      </c>
      <c r="D705" s="287">
        <v>76502</v>
      </c>
      <c r="E705" s="287">
        <v>50144</v>
      </c>
      <c r="F705" s="287">
        <v>90625</v>
      </c>
      <c r="G705" s="286">
        <v>251752</v>
      </c>
      <c r="H705" s="290"/>
      <c r="I705" s="290"/>
      <c r="J705" s="290"/>
      <c r="K705" s="290"/>
      <c r="L705" s="290"/>
      <c r="M705" s="290"/>
      <c r="N705" s="290"/>
      <c r="O705" s="290"/>
      <c r="P705" s="83" t="str">
        <f t="shared" si="12"/>
        <v/>
      </c>
    </row>
    <row r="706" spans="1:16" ht="13.2" hidden="1" customHeight="1" x14ac:dyDescent="0.25">
      <c r="A706" s="285" t="s">
        <v>2453</v>
      </c>
      <c r="B706" s="285" t="s">
        <v>85</v>
      </c>
      <c r="C706" s="286">
        <v>687859</v>
      </c>
      <c r="D706" s="286">
        <v>887172</v>
      </c>
      <c r="E706" s="286">
        <v>752351</v>
      </c>
      <c r="F706" s="286">
        <v>878759</v>
      </c>
      <c r="G706" s="286">
        <v>3206141</v>
      </c>
      <c r="H706" s="290"/>
      <c r="I706" s="290"/>
      <c r="J706" s="290"/>
      <c r="K706" s="290"/>
      <c r="L706" s="290"/>
      <c r="M706" s="290"/>
      <c r="N706" s="290"/>
      <c r="O706" s="290"/>
      <c r="P706" s="83" t="str">
        <f t="shared" si="12"/>
        <v/>
      </c>
    </row>
    <row r="707" spans="1:16" ht="13.2" hidden="1" customHeight="1" x14ac:dyDescent="0.25">
      <c r="A707" s="285" t="s">
        <v>2454</v>
      </c>
      <c r="B707" s="285" t="s">
        <v>86</v>
      </c>
      <c r="C707" s="287">
        <v>40993</v>
      </c>
      <c r="D707" s="287">
        <v>1901</v>
      </c>
      <c r="E707" s="287">
        <v>6280</v>
      </c>
      <c r="F707" s="287">
        <v>1850</v>
      </c>
      <c r="G707" s="286">
        <v>51024</v>
      </c>
      <c r="H707" s="290"/>
      <c r="I707" s="290"/>
      <c r="J707" s="290"/>
      <c r="K707" s="290"/>
      <c r="L707" s="290"/>
      <c r="M707" s="290"/>
      <c r="N707" s="290"/>
      <c r="O707" s="290"/>
      <c r="P707" s="83" t="str">
        <f t="shared" si="12"/>
        <v/>
      </c>
    </row>
    <row r="708" spans="1:16" ht="13.2" hidden="1" customHeight="1" x14ac:dyDescent="0.25">
      <c r="A708" s="285" t="s">
        <v>2455</v>
      </c>
      <c r="B708" s="285" t="s">
        <v>87</v>
      </c>
      <c r="C708" s="287">
        <v>8337</v>
      </c>
      <c r="D708" s="287">
        <v>23082</v>
      </c>
      <c r="E708" s="287">
        <v>37989</v>
      </c>
      <c r="F708" s="287">
        <v>32965</v>
      </c>
      <c r="G708" s="286">
        <v>102373</v>
      </c>
      <c r="H708" s="290"/>
      <c r="I708" s="290"/>
      <c r="J708" s="290"/>
      <c r="K708" s="290"/>
      <c r="L708" s="290"/>
      <c r="M708" s="290"/>
      <c r="N708" s="290"/>
      <c r="O708" s="290"/>
      <c r="P708" s="83" t="str">
        <f t="shared" ref="P708:P771" si="13">IF(COUNTBLANK(Q708)=0,IF(RIGHT(A708,10)=Q708,TRUE,FALSE),"")</f>
        <v/>
      </c>
    </row>
    <row r="709" spans="1:16" ht="13.2" hidden="1" customHeight="1" x14ac:dyDescent="0.25">
      <c r="A709" s="285" t="s">
        <v>2456</v>
      </c>
      <c r="B709" s="285" t="s">
        <v>88</v>
      </c>
      <c r="C709" s="287">
        <v>0</v>
      </c>
      <c r="D709" s="287">
        <v>0</v>
      </c>
      <c r="E709" s="287">
        <v>0</v>
      </c>
      <c r="F709" s="287">
        <v>0</v>
      </c>
      <c r="G709" s="286"/>
      <c r="H709" s="290"/>
      <c r="I709" s="290"/>
      <c r="J709" s="290"/>
      <c r="K709" s="290"/>
      <c r="L709" s="290"/>
      <c r="M709" s="290"/>
      <c r="N709" s="290"/>
      <c r="O709" s="290"/>
      <c r="P709" s="83" t="str">
        <f t="shared" si="13"/>
        <v/>
      </c>
    </row>
    <row r="710" spans="1:16" ht="13.2" hidden="1" customHeight="1" x14ac:dyDescent="0.25">
      <c r="A710" s="285" t="s">
        <v>2457</v>
      </c>
      <c r="B710" s="285" t="s">
        <v>144</v>
      </c>
      <c r="C710" s="286">
        <v>737189</v>
      </c>
      <c r="D710" s="286">
        <v>912155</v>
      </c>
      <c r="E710" s="286">
        <v>796620</v>
      </c>
      <c r="F710" s="286">
        <v>913574</v>
      </c>
      <c r="G710" s="286">
        <v>3359538</v>
      </c>
      <c r="H710" s="290"/>
      <c r="I710" s="290"/>
      <c r="J710" s="290"/>
      <c r="K710" s="290"/>
      <c r="L710" s="290"/>
      <c r="M710" s="290"/>
      <c r="N710" s="290"/>
      <c r="O710" s="290"/>
      <c r="P710" s="83" t="str">
        <f t="shared" si="13"/>
        <v/>
      </c>
    </row>
    <row r="711" spans="1:16" ht="13.2" hidden="1" customHeight="1" x14ac:dyDescent="0.25">
      <c r="A711" s="285" t="s">
        <v>3680</v>
      </c>
      <c r="B711" s="285" t="s">
        <v>283</v>
      </c>
      <c r="C711" s="287">
        <v>42</v>
      </c>
      <c r="D711" s="287">
        <v>88</v>
      </c>
      <c r="E711" s="287">
        <v>32</v>
      </c>
      <c r="F711" s="287">
        <v>-14</v>
      </c>
      <c r="G711" s="286">
        <v>148</v>
      </c>
      <c r="H711" s="290"/>
      <c r="I711" s="290"/>
      <c r="J711" s="290"/>
      <c r="K711" s="290"/>
      <c r="L711" s="290"/>
      <c r="M711" s="290"/>
      <c r="N711" s="290"/>
      <c r="O711" s="290"/>
      <c r="P711" s="83" t="str">
        <f t="shared" si="13"/>
        <v/>
      </c>
    </row>
    <row r="712" spans="1:16" ht="13.2" hidden="1" customHeight="1" x14ac:dyDescent="0.25">
      <c r="A712" s="285" t="s">
        <v>3716</v>
      </c>
      <c r="B712" s="285" t="s">
        <v>284</v>
      </c>
      <c r="C712" s="287">
        <v>22960</v>
      </c>
      <c r="D712" s="287">
        <v>56687</v>
      </c>
      <c r="E712" s="287">
        <v>-1320</v>
      </c>
      <c r="F712" s="287">
        <v>44644</v>
      </c>
      <c r="G712" s="286">
        <v>122971</v>
      </c>
      <c r="H712" s="290"/>
      <c r="I712" s="290"/>
      <c r="J712" s="290"/>
      <c r="K712" s="290"/>
      <c r="L712" s="290"/>
      <c r="M712" s="290"/>
      <c r="N712" s="290"/>
      <c r="O712" s="290"/>
      <c r="P712" s="83" t="str">
        <f t="shared" si="13"/>
        <v/>
      </c>
    </row>
    <row r="713" spans="1:16" ht="13.2" hidden="1" customHeight="1" x14ac:dyDescent="0.25">
      <c r="A713" s="285" t="s">
        <v>2458</v>
      </c>
      <c r="B713" s="285" t="s">
        <v>76</v>
      </c>
      <c r="C713" s="287">
        <v>37271</v>
      </c>
      <c r="D713" s="287">
        <v>121976</v>
      </c>
      <c r="E713" s="287">
        <v>96425</v>
      </c>
      <c r="F713" s="287">
        <v>82849</v>
      </c>
      <c r="G713" s="286">
        <v>338521</v>
      </c>
      <c r="H713" s="290"/>
      <c r="I713" s="290"/>
      <c r="J713" s="290"/>
      <c r="K713" s="290"/>
      <c r="L713" s="290"/>
      <c r="M713" s="290"/>
      <c r="N713" s="290"/>
      <c r="O713" s="290"/>
      <c r="P713" s="83" t="str">
        <f t="shared" si="13"/>
        <v/>
      </c>
    </row>
    <row r="714" spans="1:16" ht="13.2" hidden="1" customHeight="1" x14ac:dyDescent="0.25">
      <c r="A714" s="285" t="s">
        <v>2464</v>
      </c>
      <c r="B714" s="285" t="s">
        <v>85</v>
      </c>
      <c r="C714" s="286">
        <v>865332</v>
      </c>
      <c r="D714" s="286">
        <v>814068</v>
      </c>
      <c r="E714" s="286">
        <v>692480</v>
      </c>
      <c r="F714" s="286">
        <v>724811</v>
      </c>
      <c r="G714" s="286">
        <v>3096691</v>
      </c>
      <c r="H714" s="290"/>
      <c r="I714" s="290"/>
      <c r="J714" s="290"/>
      <c r="K714" s="290"/>
      <c r="L714" s="290"/>
      <c r="M714" s="290"/>
      <c r="N714" s="290"/>
      <c r="O714" s="290"/>
      <c r="P714" s="83" t="str">
        <f t="shared" si="13"/>
        <v/>
      </c>
    </row>
    <row r="715" spans="1:16" ht="13.2" hidden="1" customHeight="1" x14ac:dyDescent="0.25">
      <c r="A715" s="285" t="s">
        <v>2466</v>
      </c>
      <c r="B715" s="285" t="s">
        <v>87</v>
      </c>
      <c r="C715" s="287">
        <v>50779</v>
      </c>
      <c r="D715" s="287">
        <v>56308</v>
      </c>
      <c r="E715" s="287">
        <v>45887</v>
      </c>
      <c r="F715" s="287">
        <v>43794</v>
      </c>
      <c r="G715" s="286">
        <v>196768</v>
      </c>
      <c r="H715" s="290"/>
      <c r="I715" s="290"/>
      <c r="J715" s="290"/>
      <c r="K715" s="290"/>
      <c r="L715" s="290"/>
      <c r="M715" s="290"/>
      <c r="N715" s="290"/>
      <c r="O715" s="290"/>
      <c r="P715" s="83" t="str">
        <f t="shared" si="13"/>
        <v/>
      </c>
    </row>
    <row r="716" spans="1:16" ht="13.2" hidden="1" customHeight="1" x14ac:dyDescent="0.25">
      <c r="A716" s="285" t="s">
        <v>2467</v>
      </c>
      <c r="B716" s="285" t="s">
        <v>88</v>
      </c>
      <c r="C716" s="287"/>
      <c r="D716" s="287">
        <v>0</v>
      </c>
      <c r="E716" s="287">
        <v>0</v>
      </c>
      <c r="F716" s="287">
        <v>0</v>
      </c>
      <c r="G716" s="286"/>
      <c r="H716" s="290"/>
      <c r="I716" s="290"/>
      <c r="J716" s="290"/>
      <c r="K716" s="290"/>
      <c r="L716" s="290"/>
      <c r="M716" s="290"/>
      <c r="N716" s="290"/>
      <c r="O716" s="290"/>
      <c r="P716" s="83" t="str">
        <f t="shared" si="13"/>
        <v/>
      </c>
    </row>
    <row r="717" spans="1:16" ht="13.2" hidden="1" customHeight="1" x14ac:dyDescent="0.25">
      <c r="A717" s="285" t="s">
        <v>2459</v>
      </c>
      <c r="B717" s="285" t="s">
        <v>89</v>
      </c>
      <c r="C717" s="287">
        <v>217477</v>
      </c>
      <c r="D717" s="287">
        <v>265441</v>
      </c>
      <c r="E717" s="287">
        <v>244529</v>
      </c>
      <c r="F717" s="287">
        <v>324648</v>
      </c>
      <c r="G717" s="286">
        <v>1052095</v>
      </c>
      <c r="H717" s="290"/>
      <c r="I717" s="290"/>
      <c r="J717" s="290"/>
      <c r="K717" s="290"/>
      <c r="L717" s="290"/>
      <c r="M717" s="290"/>
      <c r="N717" s="290"/>
      <c r="O717" s="290"/>
      <c r="P717" s="83" t="str">
        <f t="shared" si="13"/>
        <v/>
      </c>
    </row>
    <row r="718" spans="1:16" ht="13.2" hidden="1" customHeight="1" x14ac:dyDescent="0.25">
      <c r="A718" s="285" t="s">
        <v>2460</v>
      </c>
      <c r="B718" s="285" t="s">
        <v>90</v>
      </c>
      <c r="C718" s="287">
        <v>448</v>
      </c>
      <c r="D718" s="287">
        <v>812</v>
      </c>
      <c r="E718" s="287">
        <v>1719</v>
      </c>
      <c r="F718" s="287">
        <v>758</v>
      </c>
      <c r="G718" s="286">
        <v>3737</v>
      </c>
      <c r="H718" s="290"/>
      <c r="I718" s="290"/>
      <c r="J718" s="290"/>
      <c r="K718" s="290"/>
      <c r="L718" s="290"/>
      <c r="M718" s="290"/>
      <c r="N718" s="290"/>
      <c r="O718" s="290"/>
      <c r="P718" s="83" t="str">
        <f t="shared" si="13"/>
        <v/>
      </c>
    </row>
    <row r="719" spans="1:16" ht="13.2" hidden="1" customHeight="1" x14ac:dyDescent="0.25">
      <c r="A719" s="285" t="s">
        <v>2461</v>
      </c>
      <c r="B719" s="285" t="s">
        <v>91</v>
      </c>
      <c r="C719" s="287">
        <v>0</v>
      </c>
      <c r="D719" s="287">
        <v>0</v>
      </c>
      <c r="E719" s="287">
        <v>1</v>
      </c>
      <c r="F719" s="287">
        <v>-1</v>
      </c>
      <c r="G719" s="286">
        <v>0</v>
      </c>
      <c r="H719" s="290"/>
      <c r="I719" s="290"/>
      <c r="J719" s="290"/>
      <c r="K719" s="290"/>
      <c r="L719" s="290"/>
      <c r="M719" s="290"/>
      <c r="N719" s="290"/>
      <c r="O719" s="290"/>
      <c r="P719" s="83" t="str">
        <f t="shared" si="13"/>
        <v/>
      </c>
    </row>
    <row r="720" spans="1:16" ht="13.2" hidden="1" customHeight="1" x14ac:dyDescent="0.25">
      <c r="A720" s="285" t="s">
        <v>2462</v>
      </c>
      <c r="B720" s="285" t="s">
        <v>3670</v>
      </c>
      <c r="C720" s="287">
        <v>186645</v>
      </c>
      <c r="D720" s="287">
        <v>45508</v>
      </c>
      <c r="E720" s="287">
        <v>148104</v>
      </c>
      <c r="F720" s="287">
        <v>70960</v>
      </c>
      <c r="G720" s="286">
        <v>451217</v>
      </c>
      <c r="H720" s="290"/>
      <c r="I720" s="290"/>
      <c r="J720" s="290"/>
      <c r="K720" s="290"/>
      <c r="L720" s="290"/>
      <c r="M720" s="290"/>
      <c r="N720" s="290"/>
      <c r="O720" s="290"/>
      <c r="P720" s="83" t="str">
        <f t="shared" si="13"/>
        <v/>
      </c>
    </row>
    <row r="721" spans="1:16" ht="13.2" hidden="1" customHeight="1" x14ac:dyDescent="0.25">
      <c r="A721" s="285" t="s">
        <v>2463</v>
      </c>
      <c r="B721" s="285" t="s">
        <v>95</v>
      </c>
      <c r="C721" s="287">
        <v>366</v>
      </c>
      <c r="D721" s="287">
        <v>2085</v>
      </c>
      <c r="E721" s="287">
        <v>8748</v>
      </c>
      <c r="F721" s="287">
        <v>11027</v>
      </c>
      <c r="G721" s="286">
        <v>22226</v>
      </c>
      <c r="H721" s="290"/>
      <c r="I721" s="290"/>
      <c r="J721" s="290"/>
      <c r="K721" s="290"/>
      <c r="L721" s="290"/>
      <c r="M721" s="290"/>
      <c r="N721" s="290"/>
      <c r="O721" s="290"/>
      <c r="P721" s="83" t="str">
        <f t="shared" si="13"/>
        <v/>
      </c>
    </row>
    <row r="722" spans="1:16" ht="13.2" hidden="1" customHeight="1" x14ac:dyDescent="0.25">
      <c r="A722" s="285" t="s">
        <v>2465</v>
      </c>
      <c r="B722" s="285" t="s">
        <v>96</v>
      </c>
      <c r="C722" s="288">
        <v>6551</v>
      </c>
      <c r="D722" s="288">
        <v>15033</v>
      </c>
      <c r="E722" s="288">
        <v>9523</v>
      </c>
      <c r="F722" s="288">
        <v>12176</v>
      </c>
      <c r="G722" s="289">
        <v>43283</v>
      </c>
      <c r="H722" s="290"/>
      <c r="I722" s="290"/>
      <c r="J722" s="290"/>
      <c r="K722" s="290"/>
      <c r="L722" s="290"/>
      <c r="M722" s="290"/>
      <c r="N722" s="290"/>
      <c r="O722" s="290"/>
      <c r="P722" s="83" t="str">
        <f t="shared" si="13"/>
        <v/>
      </c>
    </row>
    <row r="723" spans="1:16" ht="13.2" hidden="1" customHeight="1" x14ac:dyDescent="0.25">
      <c r="A723" s="285" t="s">
        <v>2468</v>
      </c>
      <c r="B723" s="285" t="s">
        <v>155</v>
      </c>
      <c r="C723" s="286">
        <v>922662</v>
      </c>
      <c r="D723" s="286">
        <v>885409</v>
      </c>
      <c r="E723" s="286">
        <v>747890</v>
      </c>
      <c r="F723" s="286">
        <v>780781</v>
      </c>
      <c r="G723" s="286">
        <v>3336742</v>
      </c>
      <c r="H723" s="290"/>
      <c r="I723" s="290"/>
      <c r="J723" s="290"/>
      <c r="K723" s="290"/>
      <c r="L723" s="290"/>
      <c r="M723" s="290"/>
      <c r="N723" s="290"/>
      <c r="O723" s="290"/>
      <c r="P723" s="83" t="str">
        <f t="shared" si="13"/>
        <v/>
      </c>
    </row>
    <row r="724" spans="1:16" ht="13.2" hidden="1" customHeight="1" x14ac:dyDescent="0.25">
      <c r="A724" s="285" t="s">
        <v>3752</v>
      </c>
      <c r="B724" s="285" t="s">
        <v>285</v>
      </c>
      <c r="C724" s="287">
        <v>112042</v>
      </c>
      <c r="D724" s="287">
        <v>104645</v>
      </c>
      <c r="E724" s="287">
        <v>143454</v>
      </c>
      <c r="F724" s="287">
        <v>132581</v>
      </c>
      <c r="G724" s="286">
        <v>492722</v>
      </c>
      <c r="H724" s="290"/>
      <c r="I724" s="290"/>
      <c r="J724" s="290"/>
      <c r="K724" s="290"/>
      <c r="L724" s="290"/>
      <c r="M724" s="290"/>
      <c r="N724" s="290"/>
      <c r="O724" s="290"/>
      <c r="P724" s="83" t="str">
        <f t="shared" si="13"/>
        <v/>
      </c>
    </row>
    <row r="725" spans="1:16" ht="13.2" hidden="1" customHeight="1" x14ac:dyDescent="0.25">
      <c r="A725" s="285" t="s">
        <v>3788</v>
      </c>
      <c r="B725" s="285" t="s">
        <v>286</v>
      </c>
      <c r="C725" s="287">
        <v>311083</v>
      </c>
      <c r="D725" s="287">
        <v>273601</v>
      </c>
      <c r="E725" s="287">
        <v>49500</v>
      </c>
      <c r="F725" s="287">
        <v>101989</v>
      </c>
      <c r="G725" s="286">
        <v>736173</v>
      </c>
      <c r="H725" s="290"/>
      <c r="I725" s="290"/>
      <c r="J725" s="290"/>
      <c r="K725" s="290"/>
      <c r="L725" s="290"/>
      <c r="M725" s="290"/>
      <c r="N725" s="290"/>
      <c r="O725" s="290"/>
      <c r="P725" s="83" t="str">
        <f t="shared" si="13"/>
        <v/>
      </c>
    </row>
    <row r="726" spans="1:16" ht="13.2" hidden="1" customHeight="1" x14ac:dyDescent="0.25">
      <c r="A726" s="285" t="s">
        <v>2541</v>
      </c>
      <c r="B726" s="285" t="s">
        <v>97</v>
      </c>
      <c r="C726" s="286">
        <v>-1888.8631300000002</v>
      </c>
      <c r="D726" s="286">
        <v>-168.17694000000301</v>
      </c>
      <c r="E726" s="286">
        <v>165.89195000000291</v>
      </c>
      <c r="F726" s="286">
        <v>626.1681499999986</v>
      </c>
      <c r="G726" s="286">
        <v>-1264.9799700000017</v>
      </c>
      <c r="H726" s="290"/>
      <c r="I726" s="290"/>
      <c r="J726" s="290"/>
      <c r="K726" s="290"/>
      <c r="L726" s="290"/>
      <c r="M726" s="290"/>
      <c r="N726" s="290"/>
      <c r="O726" s="290"/>
      <c r="P726" s="83" t="str">
        <f t="shared" si="13"/>
        <v/>
      </c>
    </row>
    <row r="727" spans="1:16" ht="13.2" hidden="1" customHeight="1" x14ac:dyDescent="0.25">
      <c r="A727" s="285" t="s">
        <v>2542</v>
      </c>
      <c r="B727" s="285" t="s">
        <v>130</v>
      </c>
      <c r="C727" s="286">
        <v>-684.8707000000004</v>
      </c>
      <c r="D727" s="286">
        <v>973.88386999999784</v>
      </c>
      <c r="E727" s="286">
        <v>233.20666000000165</v>
      </c>
      <c r="F727" s="286">
        <v>968.07811999999831</v>
      </c>
      <c r="G727" s="286">
        <v>1490.2979499999974</v>
      </c>
      <c r="H727" s="290"/>
      <c r="I727" s="290"/>
      <c r="J727" s="290"/>
      <c r="K727" s="290"/>
      <c r="L727" s="290"/>
      <c r="M727" s="290"/>
      <c r="N727" s="290"/>
      <c r="O727" s="290"/>
      <c r="P727" s="83" t="str">
        <f t="shared" si="13"/>
        <v/>
      </c>
    </row>
    <row r="728" spans="1:16" ht="13.2" hidden="1" customHeight="1" x14ac:dyDescent="0.25">
      <c r="A728" s="285" t="s">
        <v>2519</v>
      </c>
      <c r="B728" s="285" t="s">
        <v>76</v>
      </c>
      <c r="C728" s="287">
        <v>0</v>
      </c>
      <c r="D728" s="287">
        <v>0</v>
      </c>
      <c r="E728" s="287">
        <v>0</v>
      </c>
      <c r="F728" s="287">
        <v>0</v>
      </c>
      <c r="G728" s="286">
        <v>0</v>
      </c>
      <c r="H728" s="290"/>
      <c r="I728" s="290"/>
      <c r="J728" s="290"/>
      <c r="K728" s="290"/>
      <c r="L728" s="290"/>
      <c r="M728" s="290"/>
      <c r="N728" s="290"/>
      <c r="O728" s="290"/>
      <c r="P728" s="83" t="str">
        <f t="shared" si="13"/>
        <v/>
      </c>
    </row>
    <row r="729" spans="1:16" ht="13.2" hidden="1" customHeight="1" x14ac:dyDescent="0.25">
      <c r="A729" s="285" t="s">
        <v>2520</v>
      </c>
      <c r="B729" s="285" t="s">
        <v>77</v>
      </c>
      <c r="C729" s="287">
        <v>2699.4948199999985</v>
      </c>
      <c r="D729" s="287">
        <v>3473.5133300000039</v>
      </c>
      <c r="E729" s="287">
        <v>3410.4859499999898</v>
      </c>
      <c r="F729" s="287">
        <v>3604.5729100000058</v>
      </c>
      <c r="G729" s="286">
        <v>13188.067009999999</v>
      </c>
      <c r="H729" s="290"/>
      <c r="I729" s="290"/>
      <c r="J729" s="290"/>
      <c r="K729" s="290"/>
      <c r="L729" s="290"/>
      <c r="M729" s="290"/>
      <c r="N729" s="290"/>
      <c r="O729" s="290"/>
      <c r="P729" s="83" t="str">
        <f t="shared" si="13"/>
        <v/>
      </c>
    </row>
    <row r="730" spans="1:16" ht="13.2" hidden="1" customHeight="1" x14ac:dyDescent="0.25">
      <c r="A730" s="285" t="s">
        <v>2521</v>
      </c>
      <c r="B730" s="285" t="s">
        <v>78</v>
      </c>
      <c r="C730" s="287">
        <v>501.81367999999992</v>
      </c>
      <c r="D730" s="287">
        <v>652.27625999999975</v>
      </c>
      <c r="E730" s="287">
        <v>597.0435600000003</v>
      </c>
      <c r="F730" s="287">
        <v>676.74672000000066</v>
      </c>
      <c r="G730" s="286">
        <v>2427.8802200000005</v>
      </c>
      <c r="H730" s="290"/>
      <c r="I730" s="290"/>
      <c r="J730" s="290"/>
      <c r="K730" s="290"/>
      <c r="L730" s="290"/>
      <c r="M730" s="290"/>
      <c r="N730" s="290"/>
      <c r="O730" s="290"/>
      <c r="P730" s="83" t="str">
        <f t="shared" si="13"/>
        <v/>
      </c>
    </row>
    <row r="731" spans="1:16" ht="13.2" hidden="1" customHeight="1" x14ac:dyDescent="0.25">
      <c r="A731" s="285" t="s">
        <v>2522</v>
      </c>
      <c r="B731" s="285" t="s">
        <v>79</v>
      </c>
      <c r="C731" s="287">
        <v>1.24292</v>
      </c>
      <c r="D731" s="287">
        <v>4.22844</v>
      </c>
      <c r="E731" s="287">
        <v>20.592609999999993</v>
      </c>
      <c r="F731" s="287">
        <v>20.098900000000008</v>
      </c>
      <c r="G731" s="286">
        <v>46.162869999999998</v>
      </c>
      <c r="H731" s="290"/>
      <c r="I731" s="290"/>
      <c r="J731" s="290"/>
      <c r="K731" s="290"/>
      <c r="L731" s="290"/>
      <c r="M731" s="290"/>
      <c r="N731" s="290"/>
      <c r="O731" s="290"/>
      <c r="P731" s="83" t="str">
        <f t="shared" si="13"/>
        <v/>
      </c>
    </row>
    <row r="732" spans="1:16" ht="13.2" hidden="1" customHeight="1" x14ac:dyDescent="0.25">
      <c r="A732" s="285" t="s">
        <v>2523</v>
      </c>
      <c r="B732" s="285" t="s">
        <v>3671</v>
      </c>
      <c r="C732" s="287">
        <v>2267.7735199999997</v>
      </c>
      <c r="D732" s="287">
        <v>2483.7556899999981</v>
      </c>
      <c r="E732" s="287">
        <v>2666.7607900000071</v>
      </c>
      <c r="F732" s="287">
        <v>1681.7198799999894</v>
      </c>
      <c r="G732" s="286">
        <v>9100.0098799999942</v>
      </c>
      <c r="H732" s="290"/>
      <c r="I732" s="290"/>
      <c r="J732" s="290"/>
      <c r="K732" s="290"/>
      <c r="L732" s="290"/>
      <c r="M732" s="290"/>
      <c r="N732" s="290"/>
      <c r="O732" s="290"/>
      <c r="P732" s="83" t="str">
        <f t="shared" si="13"/>
        <v/>
      </c>
    </row>
    <row r="733" spans="1:16" ht="13.2" hidden="1" customHeight="1" x14ac:dyDescent="0.25">
      <c r="A733" s="285" t="s">
        <v>2524</v>
      </c>
      <c r="B733" s="285" t="s">
        <v>84</v>
      </c>
      <c r="C733" s="287">
        <v>130.11595</v>
      </c>
      <c r="D733" s="287">
        <v>90.072910000000007</v>
      </c>
      <c r="E733" s="287">
        <v>86.449389999999966</v>
      </c>
      <c r="F733" s="287">
        <v>73.129619999999917</v>
      </c>
      <c r="G733" s="286">
        <v>379.7678699999999</v>
      </c>
      <c r="H733" s="290"/>
      <c r="I733" s="290"/>
      <c r="J733" s="290"/>
      <c r="K733" s="290"/>
      <c r="L733" s="290"/>
      <c r="M733" s="290"/>
      <c r="N733" s="290"/>
      <c r="O733" s="290"/>
      <c r="P733" s="83" t="str">
        <f t="shared" si="13"/>
        <v/>
      </c>
    </row>
    <row r="734" spans="1:16" ht="13.2" hidden="1" customHeight="1" x14ac:dyDescent="0.25">
      <c r="A734" s="285" t="s">
        <v>2525</v>
      </c>
      <c r="B734" s="285" t="s">
        <v>85</v>
      </c>
      <c r="C734" s="286">
        <v>5661.4200099999989</v>
      </c>
      <c r="D734" s="286">
        <v>6867.2348700000011</v>
      </c>
      <c r="E734" s="286">
        <v>7070.7282399999967</v>
      </c>
      <c r="F734" s="286">
        <v>6250.8233699999964</v>
      </c>
      <c r="G734" s="286">
        <v>25850.206489999997</v>
      </c>
      <c r="H734" s="290"/>
      <c r="I734" s="290"/>
      <c r="J734" s="290"/>
      <c r="K734" s="290"/>
      <c r="L734" s="290"/>
      <c r="M734" s="290"/>
      <c r="N734" s="290"/>
      <c r="O734" s="290"/>
      <c r="P734" s="83" t="str">
        <f t="shared" si="13"/>
        <v/>
      </c>
    </row>
    <row r="735" spans="1:16" ht="13.2" hidden="1" customHeight="1" x14ac:dyDescent="0.25">
      <c r="A735" s="285" t="s">
        <v>2526</v>
      </c>
      <c r="B735" s="285" t="s">
        <v>86</v>
      </c>
      <c r="C735" s="287">
        <v>0</v>
      </c>
      <c r="D735" s="287">
        <v>0</v>
      </c>
      <c r="E735" s="287">
        <v>0</v>
      </c>
      <c r="F735" s="287">
        <v>0</v>
      </c>
      <c r="G735" s="286">
        <v>0</v>
      </c>
      <c r="H735" s="290"/>
      <c r="I735" s="290"/>
      <c r="J735" s="290"/>
      <c r="K735" s="290"/>
      <c r="L735" s="290"/>
      <c r="M735" s="290"/>
      <c r="N735" s="290"/>
      <c r="O735" s="290"/>
      <c r="P735" s="83" t="str">
        <f t="shared" si="13"/>
        <v/>
      </c>
    </row>
    <row r="736" spans="1:16" ht="13.2" hidden="1" customHeight="1" x14ac:dyDescent="0.25">
      <c r="A736" s="285" t="s">
        <v>2527</v>
      </c>
      <c r="B736" s="285" t="s">
        <v>87</v>
      </c>
      <c r="C736" s="287">
        <v>32.204679999999996</v>
      </c>
      <c r="D736" s="287">
        <v>85.120860000000008</v>
      </c>
      <c r="E736" s="287">
        <v>75.772510000000054</v>
      </c>
      <c r="F736" s="287">
        <v>61.944049999999947</v>
      </c>
      <c r="G736" s="286">
        <v>255.0421</v>
      </c>
      <c r="H736" s="290"/>
      <c r="I736" s="290"/>
      <c r="J736" s="290"/>
      <c r="K736" s="290"/>
      <c r="L736" s="290"/>
      <c r="M736" s="290"/>
      <c r="N736" s="290"/>
      <c r="O736" s="290"/>
      <c r="P736" s="83" t="str">
        <f t="shared" si="13"/>
        <v/>
      </c>
    </row>
    <row r="737" spans="1:16" ht="13.2" hidden="1" customHeight="1" x14ac:dyDescent="0.25">
      <c r="A737" s="285" t="s">
        <v>2528</v>
      </c>
      <c r="B737" s="285" t="s">
        <v>88</v>
      </c>
      <c r="C737" s="287">
        <v>1330.7250499999998</v>
      </c>
      <c r="D737" s="287">
        <v>2187.8039100000001</v>
      </c>
      <c r="E737" s="287">
        <v>3406.4914000000003</v>
      </c>
      <c r="F737" s="287">
        <v>1038.3217499999994</v>
      </c>
      <c r="G737" s="286">
        <v>7963.3421099999996</v>
      </c>
      <c r="H737" s="290"/>
      <c r="I737" s="290"/>
      <c r="J737" s="290"/>
      <c r="K737" s="290"/>
      <c r="L737" s="290"/>
      <c r="M737" s="290"/>
      <c r="N737" s="290"/>
      <c r="O737" s="290"/>
      <c r="P737" s="83" t="str">
        <f t="shared" si="13"/>
        <v/>
      </c>
    </row>
    <row r="738" spans="1:16" ht="13.2" hidden="1" customHeight="1" x14ac:dyDescent="0.25">
      <c r="A738" s="285" t="s">
        <v>2529</v>
      </c>
      <c r="B738" s="285" t="s">
        <v>144</v>
      </c>
      <c r="C738" s="286">
        <v>7024.3497399999987</v>
      </c>
      <c r="D738" s="286">
        <v>9140.1596400000017</v>
      </c>
      <c r="E738" s="286">
        <v>10552.992149999996</v>
      </c>
      <c r="F738" s="286">
        <v>7351.0891699999956</v>
      </c>
      <c r="G738" s="286">
        <v>34068.590699999986</v>
      </c>
      <c r="H738" s="290"/>
      <c r="I738" s="290"/>
      <c r="J738" s="290"/>
      <c r="K738" s="290"/>
      <c r="L738" s="290"/>
      <c r="M738" s="290"/>
      <c r="N738" s="290"/>
      <c r="O738" s="290"/>
      <c r="P738" s="83" t="str">
        <f t="shared" si="13"/>
        <v/>
      </c>
    </row>
    <row r="739" spans="1:16" ht="13.2" hidden="1" customHeight="1" x14ac:dyDescent="0.25">
      <c r="A739" s="285" t="s">
        <v>3681</v>
      </c>
      <c r="B739" s="285" t="s">
        <v>283</v>
      </c>
      <c r="C739" s="287">
        <v>55.460329999999999</v>
      </c>
      <c r="D739" s="287">
        <v>99.682940000000016</v>
      </c>
      <c r="E739" s="287">
        <v>-20.747110000000013</v>
      </c>
      <c r="F739" s="287">
        <v>187.69461000000001</v>
      </c>
      <c r="G739" s="286">
        <v>322.09077000000002</v>
      </c>
      <c r="H739" s="290"/>
      <c r="I739" s="290"/>
      <c r="J739" s="290"/>
      <c r="K739" s="290"/>
      <c r="L739" s="290"/>
      <c r="M739" s="290"/>
      <c r="N739" s="290"/>
      <c r="O739" s="290"/>
      <c r="P739" s="83" t="str">
        <f t="shared" si="13"/>
        <v/>
      </c>
    </row>
    <row r="740" spans="1:16" ht="13.2" hidden="1" customHeight="1" x14ac:dyDescent="0.25">
      <c r="A740" s="285" t="s">
        <v>3717</v>
      </c>
      <c r="B740" s="285" t="s">
        <v>284</v>
      </c>
      <c r="C740" s="287">
        <v>5.5187900000000001</v>
      </c>
      <c r="D740" s="287">
        <v>63.705299999999994</v>
      </c>
      <c r="E740" s="287">
        <v>310.14305000000007</v>
      </c>
      <c r="F740" s="287">
        <v>6.8607299999999816</v>
      </c>
      <c r="G740" s="286">
        <v>386.22787000000005</v>
      </c>
      <c r="H740" s="290"/>
      <c r="I740" s="290"/>
      <c r="J740" s="290"/>
      <c r="K740" s="290"/>
      <c r="L740" s="290"/>
      <c r="M740" s="290"/>
      <c r="N740" s="290"/>
      <c r="O740" s="290"/>
      <c r="P740" s="83" t="str">
        <f t="shared" si="13"/>
        <v/>
      </c>
    </row>
    <row r="741" spans="1:16" ht="13.2" hidden="1" customHeight="1" x14ac:dyDescent="0.25">
      <c r="A741" s="285" t="s">
        <v>2530</v>
      </c>
      <c r="B741" s="285" t="s">
        <v>76</v>
      </c>
      <c r="C741" s="287">
        <v>0</v>
      </c>
      <c r="D741" s="287">
        <v>0</v>
      </c>
      <c r="E741" s="287">
        <v>0</v>
      </c>
      <c r="F741" s="287">
        <v>0</v>
      </c>
      <c r="G741" s="286">
        <v>0</v>
      </c>
      <c r="H741" s="290"/>
      <c r="I741" s="290"/>
      <c r="J741" s="290"/>
      <c r="K741" s="290"/>
      <c r="L741" s="290"/>
      <c r="M741" s="290"/>
      <c r="N741" s="290"/>
      <c r="O741" s="290"/>
      <c r="P741" s="83" t="str">
        <f t="shared" si="13"/>
        <v/>
      </c>
    </row>
    <row r="742" spans="1:16" ht="13.2" hidden="1" customHeight="1" x14ac:dyDescent="0.25">
      <c r="A742" s="285" t="s">
        <v>2536</v>
      </c>
      <c r="B742" s="285" t="s">
        <v>85</v>
      </c>
      <c r="C742" s="286">
        <v>3772.5568799999987</v>
      </c>
      <c r="D742" s="286">
        <v>6699.0579299999981</v>
      </c>
      <c r="E742" s="286">
        <v>7236.6201899999996</v>
      </c>
      <c r="F742" s="286">
        <v>6876.991519999995</v>
      </c>
      <c r="G742" s="286">
        <v>24585.226519999993</v>
      </c>
      <c r="H742" s="290"/>
      <c r="I742" s="290"/>
      <c r="J742" s="290"/>
      <c r="K742" s="290"/>
      <c r="L742" s="290"/>
      <c r="M742" s="290"/>
      <c r="N742" s="290"/>
      <c r="O742" s="290"/>
      <c r="P742" s="83" t="str">
        <f t="shared" si="13"/>
        <v/>
      </c>
    </row>
    <row r="743" spans="1:16" ht="13.2" hidden="1" customHeight="1" x14ac:dyDescent="0.25">
      <c r="A743" s="285" t="s">
        <v>2538</v>
      </c>
      <c r="B743" s="285" t="s">
        <v>87</v>
      </c>
      <c r="C743" s="287">
        <v>0</v>
      </c>
      <c r="D743" s="287">
        <v>0</v>
      </c>
      <c r="E743" s="287">
        <v>0</v>
      </c>
      <c r="F743" s="287">
        <v>52</v>
      </c>
      <c r="G743" s="286">
        <v>52</v>
      </c>
      <c r="H743" s="290"/>
      <c r="I743" s="290"/>
      <c r="J743" s="290"/>
      <c r="K743" s="290"/>
      <c r="L743" s="290"/>
      <c r="M743" s="290"/>
      <c r="N743" s="290"/>
      <c r="O743" s="290"/>
      <c r="P743" s="83" t="str">
        <f t="shared" si="13"/>
        <v/>
      </c>
    </row>
    <row r="744" spans="1:16" ht="13.2" hidden="1" customHeight="1" x14ac:dyDescent="0.25">
      <c r="A744" s="285" t="s">
        <v>2539</v>
      </c>
      <c r="B744" s="285" t="s">
        <v>88</v>
      </c>
      <c r="C744" s="287">
        <v>2486.9221600000001</v>
      </c>
      <c r="D744" s="287">
        <v>3414.9855800000009</v>
      </c>
      <c r="E744" s="287">
        <v>3549.5786199999984</v>
      </c>
      <c r="F744" s="287">
        <v>1390.1757699999994</v>
      </c>
      <c r="G744" s="286">
        <v>10841.662129999999</v>
      </c>
      <c r="H744" s="290"/>
      <c r="I744" s="290"/>
      <c r="J744" s="290"/>
      <c r="K744" s="290"/>
      <c r="L744" s="290"/>
      <c r="M744" s="290"/>
      <c r="N744" s="290"/>
      <c r="O744" s="290"/>
      <c r="P744" s="83" t="str">
        <f t="shared" si="13"/>
        <v/>
      </c>
    </row>
    <row r="745" spans="1:16" ht="13.2" hidden="1" customHeight="1" x14ac:dyDescent="0.25">
      <c r="A745" s="285" t="s">
        <v>2531</v>
      </c>
      <c r="B745" s="285" t="s">
        <v>89</v>
      </c>
      <c r="C745" s="287">
        <v>560.77913999999964</v>
      </c>
      <c r="D745" s="287">
        <v>777.39228000000026</v>
      </c>
      <c r="E745" s="287">
        <v>1082.5517700000005</v>
      </c>
      <c r="F745" s="287">
        <v>814.54201999999907</v>
      </c>
      <c r="G745" s="286">
        <v>3235.2652099999996</v>
      </c>
      <c r="H745" s="290"/>
      <c r="I745" s="290"/>
      <c r="J745" s="290"/>
      <c r="K745" s="290"/>
      <c r="L745" s="290"/>
      <c r="M745" s="290"/>
      <c r="N745" s="290"/>
      <c r="O745" s="290"/>
      <c r="P745" s="83" t="str">
        <f t="shared" si="13"/>
        <v/>
      </c>
    </row>
    <row r="746" spans="1:16" ht="13.2" hidden="1" customHeight="1" x14ac:dyDescent="0.25">
      <c r="A746" s="285" t="s">
        <v>2532</v>
      </c>
      <c r="B746" s="285" t="s">
        <v>90</v>
      </c>
      <c r="C746" s="287">
        <v>1.2807599999999999</v>
      </c>
      <c r="D746" s="287">
        <v>4.4511999999999992</v>
      </c>
      <c r="E746" s="287">
        <v>9.7727299999999993</v>
      </c>
      <c r="F746" s="287">
        <v>0.61044999999999894</v>
      </c>
      <c r="G746" s="286">
        <v>16.115139999999997</v>
      </c>
      <c r="H746" s="290"/>
      <c r="I746" s="290"/>
      <c r="J746" s="290"/>
      <c r="K746" s="290"/>
      <c r="L746" s="290"/>
      <c r="M746" s="290"/>
      <c r="N746" s="290"/>
      <c r="O746" s="290"/>
      <c r="P746" s="83" t="str">
        <f t="shared" si="13"/>
        <v/>
      </c>
    </row>
    <row r="747" spans="1:16" ht="13.2" hidden="1" customHeight="1" x14ac:dyDescent="0.25">
      <c r="A747" s="285" t="s">
        <v>2533</v>
      </c>
      <c r="B747" s="285" t="s">
        <v>91</v>
      </c>
      <c r="C747" s="287">
        <v>0</v>
      </c>
      <c r="D747" s="287">
        <v>0</v>
      </c>
      <c r="E747" s="287">
        <v>0</v>
      </c>
      <c r="F747" s="287">
        <v>0</v>
      </c>
      <c r="G747" s="286">
        <v>0</v>
      </c>
      <c r="H747" s="290"/>
      <c r="I747" s="290"/>
      <c r="J747" s="290"/>
      <c r="K747" s="290"/>
      <c r="L747" s="290"/>
      <c r="M747" s="290"/>
      <c r="N747" s="290"/>
      <c r="O747" s="290"/>
      <c r="P747" s="83" t="str">
        <f t="shared" si="13"/>
        <v/>
      </c>
    </row>
    <row r="748" spans="1:16" ht="13.2" hidden="1" customHeight="1" x14ac:dyDescent="0.25">
      <c r="A748" s="285" t="s">
        <v>2534</v>
      </c>
      <c r="B748" s="285" t="s">
        <v>3670</v>
      </c>
      <c r="C748" s="287">
        <v>10.447539999999998</v>
      </c>
      <c r="D748" s="287">
        <v>36.400399999999983</v>
      </c>
      <c r="E748" s="287">
        <v>58.312069999999984</v>
      </c>
      <c r="F748" s="287">
        <v>18.822710000000001</v>
      </c>
      <c r="G748" s="286">
        <v>123.98271999999997</v>
      </c>
      <c r="H748" s="290"/>
      <c r="I748" s="290"/>
      <c r="J748" s="290"/>
      <c r="K748" s="290"/>
      <c r="L748" s="290"/>
      <c r="M748" s="290"/>
      <c r="N748" s="290"/>
      <c r="O748" s="290"/>
      <c r="P748" s="83" t="str">
        <f t="shared" si="13"/>
        <v/>
      </c>
    </row>
    <row r="749" spans="1:16" ht="13.2" hidden="1" customHeight="1" x14ac:dyDescent="0.25">
      <c r="A749" s="285" t="s">
        <v>2535</v>
      </c>
      <c r="B749" s="285" t="s">
        <v>95</v>
      </c>
      <c r="C749" s="287">
        <v>12.36271</v>
      </c>
      <c r="D749" s="287">
        <v>3.375</v>
      </c>
      <c r="E749" s="287">
        <v>1.0900000000000001</v>
      </c>
      <c r="F749" s="287">
        <v>0</v>
      </c>
      <c r="G749" s="286">
        <v>16.82771</v>
      </c>
      <c r="H749" s="290"/>
      <c r="I749" s="290"/>
      <c r="J749" s="290"/>
      <c r="K749" s="290"/>
      <c r="L749" s="290"/>
      <c r="M749" s="290"/>
      <c r="N749" s="290"/>
      <c r="O749" s="290"/>
      <c r="P749" s="83" t="str">
        <f t="shared" si="13"/>
        <v/>
      </c>
    </row>
    <row r="750" spans="1:16" ht="13.2" hidden="1" customHeight="1" x14ac:dyDescent="0.25">
      <c r="A750" s="285" t="s">
        <v>2537</v>
      </c>
      <c r="B750" s="285" t="s">
        <v>96</v>
      </c>
      <c r="C750" s="288">
        <v>80</v>
      </c>
      <c r="D750" s="288">
        <v>0</v>
      </c>
      <c r="E750" s="288">
        <v>0</v>
      </c>
      <c r="F750" s="288">
        <v>0</v>
      </c>
      <c r="G750" s="289">
        <v>80</v>
      </c>
      <c r="H750" s="290"/>
      <c r="I750" s="290"/>
      <c r="J750" s="290"/>
      <c r="K750" s="290"/>
      <c r="L750" s="290"/>
      <c r="M750" s="290"/>
      <c r="N750" s="290"/>
      <c r="O750" s="290"/>
      <c r="P750" s="83" t="str">
        <f t="shared" si="13"/>
        <v/>
      </c>
    </row>
    <row r="751" spans="1:16" ht="13.2" hidden="1" customHeight="1" x14ac:dyDescent="0.25">
      <c r="A751" s="285" t="s">
        <v>2540</v>
      </c>
      <c r="B751" s="285" t="s">
        <v>155</v>
      </c>
      <c r="C751" s="286">
        <v>6339.4790399999983</v>
      </c>
      <c r="D751" s="286">
        <v>10114.04351</v>
      </c>
      <c r="E751" s="286">
        <v>10786.198809999998</v>
      </c>
      <c r="F751" s="286">
        <v>8319.167289999994</v>
      </c>
      <c r="G751" s="286">
        <v>35558.888649999994</v>
      </c>
      <c r="H751" s="290"/>
      <c r="I751" s="290"/>
      <c r="J751" s="290"/>
      <c r="K751" s="290"/>
      <c r="L751" s="290"/>
      <c r="M751" s="290"/>
      <c r="N751" s="290"/>
      <c r="O751" s="290"/>
      <c r="P751" s="83" t="str">
        <f t="shared" si="13"/>
        <v/>
      </c>
    </row>
    <row r="752" spans="1:16" ht="13.2" hidden="1" customHeight="1" x14ac:dyDescent="0.25">
      <c r="A752" s="285" t="s">
        <v>3753</v>
      </c>
      <c r="B752" s="285" t="s">
        <v>285</v>
      </c>
      <c r="C752" s="287">
        <v>2079.4983899999993</v>
      </c>
      <c r="D752" s="287">
        <v>4194.6486099999984</v>
      </c>
      <c r="E752" s="287">
        <v>4286.992549999999</v>
      </c>
      <c r="F752" s="287">
        <v>3293.1091099999935</v>
      </c>
      <c r="G752" s="286">
        <v>13854.24865999999</v>
      </c>
      <c r="H752" s="290"/>
      <c r="I752" s="290"/>
      <c r="J752" s="290"/>
      <c r="K752" s="290"/>
      <c r="L752" s="290"/>
      <c r="M752" s="290"/>
      <c r="N752" s="290"/>
      <c r="O752" s="290"/>
      <c r="P752" s="83" t="str">
        <f t="shared" si="13"/>
        <v/>
      </c>
    </row>
    <row r="753" spans="1:16" ht="13.2" hidden="1" customHeight="1" x14ac:dyDescent="0.25">
      <c r="A753" s="285" t="s">
        <v>3789</v>
      </c>
      <c r="B753" s="285" t="s">
        <v>286</v>
      </c>
      <c r="C753" s="287">
        <v>1108.1883399999999</v>
      </c>
      <c r="D753" s="287">
        <v>1682.79044</v>
      </c>
      <c r="E753" s="287">
        <v>1797.9010699999994</v>
      </c>
      <c r="F753" s="287">
        <v>2749.9072300000025</v>
      </c>
      <c r="G753" s="286">
        <v>7338.7870800000019</v>
      </c>
      <c r="H753" s="290"/>
      <c r="I753" s="290"/>
      <c r="J753" s="290"/>
      <c r="K753" s="290"/>
      <c r="L753" s="290"/>
      <c r="M753" s="290"/>
      <c r="N753" s="290"/>
      <c r="O753" s="290"/>
      <c r="P753" s="83" t="str">
        <f t="shared" si="13"/>
        <v/>
      </c>
    </row>
    <row r="754" spans="1:16" ht="13.2" hidden="1" customHeight="1" x14ac:dyDescent="0.25">
      <c r="A754" s="285" t="s">
        <v>2493</v>
      </c>
      <c r="B754" s="285" t="s">
        <v>97</v>
      </c>
      <c r="C754" s="286">
        <v>-51353</v>
      </c>
      <c r="D754" s="286">
        <v>-145703</v>
      </c>
      <c r="E754" s="286">
        <v>-25886</v>
      </c>
      <c r="F754" s="286">
        <v>137909</v>
      </c>
      <c r="G754" s="286">
        <v>-85033</v>
      </c>
      <c r="H754" s="290"/>
      <c r="I754" s="290"/>
      <c r="J754" s="290"/>
      <c r="K754" s="290"/>
      <c r="L754" s="290"/>
      <c r="M754" s="290"/>
      <c r="N754" s="290"/>
      <c r="O754" s="290"/>
      <c r="P754" s="83" t="str">
        <f t="shared" si="13"/>
        <v/>
      </c>
    </row>
    <row r="755" spans="1:16" ht="13.2" hidden="1" customHeight="1" x14ac:dyDescent="0.25">
      <c r="A755" s="285" t="s">
        <v>2494</v>
      </c>
      <c r="B755" s="285" t="s">
        <v>130</v>
      </c>
      <c r="C755" s="286">
        <v>130457</v>
      </c>
      <c r="D755" s="286">
        <v>-140317</v>
      </c>
      <c r="E755" s="286">
        <v>-31480</v>
      </c>
      <c r="F755" s="286">
        <v>175877</v>
      </c>
      <c r="G755" s="286">
        <v>134537</v>
      </c>
      <c r="H755" s="290"/>
      <c r="I755" s="290"/>
      <c r="J755" s="290"/>
      <c r="K755" s="290"/>
      <c r="L755" s="290"/>
      <c r="M755" s="290"/>
      <c r="N755" s="290"/>
      <c r="O755" s="290"/>
      <c r="P755" s="83" t="str">
        <f t="shared" si="13"/>
        <v/>
      </c>
    </row>
    <row r="756" spans="1:16" ht="13.2" hidden="1" customHeight="1" x14ac:dyDescent="0.25">
      <c r="A756" s="285" t="s">
        <v>2471</v>
      </c>
      <c r="B756" s="285" t="s">
        <v>76</v>
      </c>
      <c r="C756" s="287">
        <v>0</v>
      </c>
      <c r="D756" s="287">
        <v>0</v>
      </c>
      <c r="E756" s="287">
        <v>0</v>
      </c>
      <c r="F756" s="287">
        <v>0</v>
      </c>
      <c r="G756" s="286">
        <v>0</v>
      </c>
      <c r="H756" s="290"/>
      <c r="I756" s="290"/>
      <c r="J756" s="290"/>
      <c r="K756" s="290"/>
      <c r="L756" s="290"/>
      <c r="M756" s="290"/>
      <c r="N756" s="290"/>
      <c r="O756" s="290"/>
      <c r="P756" s="83" t="str">
        <f t="shared" si="13"/>
        <v/>
      </c>
    </row>
    <row r="757" spans="1:16" ht="13.2" hidden="1" customHeight="1" x14ac:dyDescent="0.25">
      <c r="A757" s="285" t="s">
        <v>2472</v>
      </c>
      <c r="B757" s="285" t="s">
        <v>77</v>
      </c>
      <c r="C757" s="287">
        <v>234207</v>
      </c>
      <c r="D757" s="287">
        <v>280311</v>
      </c>
      <c r="E757" s="287">
        <v>182601</v>
      </c>
      <c r="F757" s="287">
        <v>200719</v>
      </c>
      <c r="G757" s="286">
        <v>897838</v>
      </c>
      <c r="H757" s="290"/>
      <c r="I757" s="290"/>
      <c r="J757" s="290"/>
      <c r="K757" s="290"/>
      <c r="L757" s="290"/>
      <c r="M757" s="290"/>
      <c r="N757" s="290"/>
      <c r="O757" s="290"/>
      <c r="P757" s="83" t="str">
        <f t="shared" si="13"/>
        <v/>
      </c>
    </row>
    <row r="758" spans="1:16" ht="13.2" hidden="1" customHeight="1" x14ac:dyDescent="0.25">
      <c r="A758" s="285" t="s">
        <v>2473</v>
      </c>
      <c r="B758" s="285" t="s">
        <v>78</v>
      </c>
      <c r="C758" s="287">
        <v>40774</v>
      </c>
      <c r="D758" s="287">
        <v>45274</v>
      </c>
      <c r="E758" s="287">
        <v>33469</v>
      </c>
      <c r="F758" s="287">
        <v>46441</v>
      </c>
      <c r="G758" s="286">
        <v>165958</v>
      </c>
      <c r="H758" s="290"/>
      <c r="I758" s="290"/>
      <c r="J758" s="290"/>
      <c r="K758" s="290"/>
      <c r="L758" s="290"/>
      <c r="M758" s="290"/>
      <c r="N758" s="290"/>
      <c r="O758" s="290"/>
      <c r="P758" s="83" t="str">
        <f t="shared" si="13"/>
        <v/>
      </c>
    </row>
    <row r="759" spans="1:16" ht="13.2" hidden="1" customHeight="1" x14ac:dyDescent="0.25">
      <c r="A759" s="285" t="s">
        <v>2474</v>
      </c>
      <c r="B759" s="285" t="s">
        <v>79</v>
      </c>
      <c r="C759" s="287">
        <v>327</v>
      </c>
      <c r="D759" s="287">
        <v>3257</v>
      </c>
      <c r="E759" s="287">
        <v>6079</v>
      </c>
      <c r="F759" s="287">
        <v>6938</v>
      </c>
      <c r="G759" s="286">
        <v>16601</v>
      </c>
      <c r="H759" s="290"/>
      <c r="I759" s="290"/>
      <c r="J759" s="290"/>
      <c r="K759" s="290"/>
      <c r="L759" s="290"/>
      <c r="M759" s="290"/>
      <c r="N759" s="290"/>
      <c r="O759" s="290"/>
      <c r="P759" s="83" t="str">
        <f t="shared" si="13"/>
        <v/>
      </c>
    </row>
    <row r="760" spans="1:16" ht="13.2" hidden="1" customHeight="1" x14ac:dyDescent="0.25">
      <c r="A760" s="285" t="s">
        <v>2475</v>
      </c>
      <c r="B760" s="285" t="s">
        <v>3671</v>
      </c>
      <c r="C760" s="287">
        <v>201680</v>
      </c>
      <c r="D760" s="287">
        <v>200254</v>
      </c>
      <c r="E760" s="287">
        <v>160741</v>
      </c>
      <c r="F760" s="287">
        <v>170564</v>
      </c>
      <c r="G760" s="286">
        <v>733239</v>
      </c>
      <c r="H760" s="290"/>
      <c r="I760" s="290"/>
      <c r="J760" s="290"/>
      <c r="K760" s="290"/>
      <c r="L760" s="290"/>
      <c r="M760" s="290"/>
      <c r="N760" s="290"/>
      <c r="O760" s="290"/>
      <c r="P760" s="83" t="str">
        <f t="shared" si="13"/>
        <v/>
      </c>
    </row>
    <row r="761" spans="1:16" ht="13.2" hidden="1" customHeight="1" x14ac:dyDescent="0.25">
      <c r="A761" s="285" t="s">
        <v>2476</v>
      </c>
      <c r="B761" s="285" t="s">
        <v>84</v>
      </c>
      <c r="C761" s="287">
        <v>15204</v>
      </c>
      <c r="D761" s="287">
        <v>32331</v>
      </c>
      <c r="E761" s="287">
        <v>20319</v>
      </c>
      <c r="F761" s="287">
        <v>34514</v>
      </c>
      <c r="G761" s="286">
        <v>102368</v>
      </c>
      <c r="H761" s="290"/>
      <c r="I761" s="290"/>
      <c r="J761" s="290"/>
      <c r="K761" s="290"/>
      <c r="L761" s="290"/>
      <c r="M761" s="290"/>
      <c r="N761" s="290"/>
      <c r="O761" s="290"/>
      <c r="P761" s="83" t="str">
        <f t="shared" si="13"/>
        <v/>
      </c>
    </row>
    <row r="762" spans="1:16" ht="13.2" hidden="1" customHeight="1" x14ac:dyDescent="0.25">
      <c r="A762" s="285" t="s">
        <v>2477</v>
      </c>
      <c r="B762" s="285" t="s">
        <v>85</v>
      </c>
      <c r="C762" s="286">
        <v>493751</v>
      </c>
      <c r="D762" s="286">
        <v>564886</v>
      </c>
      <c r="E762" s="286">
        <v>407105</v>
      </c>
      <c r="F762" s="286">
        <v>466587</v>
      </c>
      <c r="G762" s="286">
        <v>1932329</v>
      </c>
      <c r="H762" s="290"/>
      <c r="I762" s="290"/>
      <c r="J762" s="290"/>
      <c r="K762" s="290"/>
      <c r="L762" s="290"/>
      <c r="M762" s="290"/>
      <c r="N762" s="290"/>
      <c r="O762" s="290"/>
      <c r="P762" s="83" t="str">
        <f t="shared" si="13"/>
        <v/>
      </c>
    </row>
    <row r="763" spans="1:16" ht="13.2" hidden="1" customHeight="1" x14ac:dyDescent="0.25">
      <c r="A763" s="285" t="s">
        <v>2478</v>
      </c>
      <c r="B763" s="285" t="s">
        <v>86</v>
      </c>
      <c r="C763" s="287">
        <v>983</v>
      </c>
      <c r="D763" s="287">
        <v>1254</v>
      </c>
      <c r="E763" s="287">
        <v>223</v>
      </c>
      <c r="F763" s="287">
        <v>1241</v>
      </c>
      <c r="G763" s="286">
        <v>3701</v>
      </c>
      <c r="H763" s="290"/>
      <c r="I763" s="290"/>
      <c r="J763" s="290"/>
      <c r="K763" s="290"/>
      <c r="L763" s="290"/>
      <c r="M763" s="290"/>
      <c r="N763" s="290"/>
      <c r="O763" s="290"/>
      <c r="P763" s="83" t="str">
        <f t="shared" si="13"/>
        <v/>
      </c>
    </row>
    <row r="764" spans="1:16" ht="13.2" hidden="1" customHeight="1" x14ac:dyDescent="0.25">
      <c r="A764" s="285" t="s">
        <v>2479</v>
      </c>
      <c r="B764" s="285" t="s">
        <v>87</v>
      </c>
      <c r="C764" s="287">
        <v>764</v>
      </c>
      <c r="D764" s="287">
        <v>10152</v>
      </c>
      <c r="E764" s="287">
        <v>7508</v>
      </c>
      <c r="F764" s="287">
        <v>16036</v>
      </c>
      <c r="G764" s="286">
        <v>34460</v>
      </c>
      <c r="H764" s="290"/>
      <c r="I764" s="290"/>
      <c r="J764" s="290"/>
      <c r="K764" s="290"/>
      <c r="L764" s="290"/>
      <c r="M764" s="290"/>
      <c r="N764" s="290"/>
      <c r="O764" s="290"/>
      <c r="P764" s="83" t="str">
        <f t="shared" si="13"/>
        <v/>
      </c>
    </row>
    <row r="765" spans="1:16" ht="13.2" hidden="1" customHeight="1" x14ac:dyDescent="0.25">
      <c r="A765" s="285" t="s">
        <v>2480</v>
      </c>
      <c r="B765" s="285" t="s">
        <v>88</v>
      </c>
      <c r="C765" s="287">
        <v>15913</v>
      </c>
      <c r="D765" s="287">
        <v>2106</v>
      </c>
      <c r="E765" s="287">
        <v>10826</v>
      </c>
      <c r="F765" s="287">
        <v>53499</v>
      </c>
      <c r="G765" s="286">
        <v>82344</v>
      </c>
      <c r="H765" s="290"/>
      <c r="I765" s="290"/>
      <c r="J765" s="290"/>
      <c r="K765" s="290"/>
      <c r="L765" s="290"/>
      <c r="M765" s="290"/>
      <c r="N765" s="290"/>
      <c r="O765" s="290"/>
      <c r="P765" s="83" t="str">
        <f t="shared" si="13"/>
        <v/>
      </c>
    </row>
    <row r="766" spans="1:16" ht="13.2" hidden="1" customHeight="1" x14ac:dyDescent="0.25">
      <c r="A766" s="285" t="s">
        <v>2481</v>
      </c>
      <c r="B766" s="285" t="s">
        <v>144</v>
      </c>
      <c r="C766" s="286">
        <v>511411</v>
      </c>
      <c r="D766" s="286">
        <v>578398</v>
      </c>
      <c r="E766" s="286">
        <v>425662</v>
      </c>
      <c r="F766" s="286">
        <v>537363</v>
      </c>
      <c r="G766" s="286">
        <v>2052834</v>
      </c>
      <c r="H766" s="290"/>
      <c r="I766" s="290"/>
      <c r="J766" s="290"/>
      <c r="K766" s="290"/>
      <c r="L766" s="290"/>
      <c r="M766" s="290"/>
      <c r="N766" s="290"/>
      <c r="O766" s="290"/>
      <c r="P766" s="83" t="str">
        <f t="shared" si="13"/>
        <v/>
      </c>
    </row>
    <row r="767" spans="1:16" ht="13.2" hidden="1" customHeight="1" x14ac:dyDescent="0.25">
      <c r="A767" s="285" t="s">
        <v>3682</v>
      </c>
      <c r="B767" s="285" t="s">
        <v>283</v>
      </c>
      <c r="C767" s="287">
        <v>433</v>
      </c>
      <c r="D767" s="287">
        <v>2281</v>
      </c>
      <c r="E767" s="287">
        <v>2720</v>
      </c>
      <c r="F767" s="287">
        <v>4100</v>
      </c>
      <c r="G767" s="286">
        <v>9534</v>
      </c>
      <c r="H767" s="290"/>
      <c r="I767" s="290"/>
      <c r="J767" s="290"/>
      <c r="K767" s="290"/>
      <c r="L767" s="290"/>
      <c r="M767" s="290"/>
      <c r="N767" s="290"/>
      <c r="O767" s="290"/>
      <c r="P767" s="83" t="str">
        <f t="shared" si="13"/>
        <v/>
      </c>
    </row>
    <row r="768" spans="1:16" ht="13.2" hidden="1" customHeight="1" x14ac:dyDescent="0.25">
      <c r="A768" s="285" t="s">
        <v>3718</v>
      </c>
      <c r="B768" s="285" t="s">
        <v>284</v>
      </c>
      <c r="C768" s="287">
        <v>1126</v>
      </c>
      <c r="D768" s="287">
        <v>1178</v>
      </c>
      <c r="E768" s="287">
        <v>1176</v>
      </c>
      <c r="F768" s="287">
        <v>3311</v>
      </c>
      <c r="G768" s="286">
        <v>6791</v>
      </c>
      <c r="H768" s="290"/>
      <c r="I768" s="290"/>
      <c r="J768" s="290"/>
      <c r="K768" s="290"/>
      <c r="L768" s="290"/>
      <c r="M768" s="290"/>
      <c r="N768" s="290"/>
      <c r="O768" s="290"/>
      <c r="P768" s="83" t="str">
        <f t="shared" si="13"/>
        <v/>
      </c>
    </row>
    <row r="769" spans="1:16" ht="13.2" hidden="1" customHeight="1" x14ac:dyDescent="0.25">
      <c r="A769" s="285" t="s">
        <v>2482</v>
      </c>
      <c r="B769" s="285" t="s">
        <v>76</v>
      </c>
      <c r="C769" s="287">
        <v>0</v>
      </c>
      <c r="D769" s="287">
        <v>4</v>
      </c>
      <c r="E769" s="287">
        <v>0</v>
      </c>
      <c r="F769" s="287">
        <v>0</v>
      </c>
      <c r="G769" s="286">
        <v>4</v>
      </c>
      <c r="H769" s="290"/>
      <c r="I769" s="290"/>
      <c r="J769" s="290"/>
      <c r="K769" s="290"/>
      <c r="L769" s="290"/>
      <c r="M769" s="290"/>
      <c r="N769" s="290"/>
      <c r="O769" s="290"/>
      <c r="P769" s="83" t="str">
        <f t="shared" si="13"/>
        <v/>
      </c>
    </row>
    <row r="770" spans="1:16" ht="13.2" hidden="1" customHeight="1" x14ac:dyDescent="0.25">
      <c r="A770" s="285" t="s">
        <v>2488</v>
      </c>
      <c r="B770" s="285" t="s">
        <v>85</v>
      </c>
      <c r="C770" s="286">
        <v>442398</v>
      </c>
      <c r="D770" s="286">
        <v>419183</v>
      </c>
      <c r="E770" s="286">
        <v>381219</v>
      </c>
      <c r="F770" s="286">
        <v>604496</v>
      </c>
      <c r="G770" s="286">
        <v>1847296</v>
      </c>
      <c r="H770" s="290"/>
      <c r="I770" s="290"/>
      <c r="J770" s="290"/>
      <c r="K770" s="290"/>
      <c r="L770" s="290"/>
      <c r="M770" s="290"/>
      <c r="N770" s="290"/>
      <c r="O770" s="290"/>
      <c r="P770" s="83" t="str">
        <f t="shared" si="13"/>
        <v/>
      </c>
    </row>
    <row r="771" spans="1:16" ht="13.2" hidden="1" customHeight="1" x14ac:dyDescent="0.25">
      <c r="A771" s="285" t="s">
        <v>2490</v>
      </c>
      <c r="B771" s="285" t="s">
        <v>87</v>
      </c>
      <c r="C771" s="287">
        <v>6111</v>
      </c>
      <c r="D771" s="287">
        <v>10178</v>
      </c>
      <c r="E771" s="287">
        <v>2109</v>
      </c>
      <c r="F771" s="287">
        <v>9474</v>
      </c>
      <c r="G771" s="286">
        <v>27872</v>
      </c>
      <c r="H771" s="290"/>
      <c r="I771" s="290"/>
      <c r="J771" s="290"/>
      <c r="K771" s="290"/>
      <c r="L771" s="290"/>
      <c r="M771" s="290"/>
      <c r="N771" s="290"/>
      <c r="O771" s="290"/>
      <c r="P771" s="83" t="str">
        <f t="shared" si="13"/>
        <v/>
      </c>
    </row>
    <row r="772" spans="1:16" ht="13.2" hidden="1" customHeight="1" x14ac:dyDescent="0.25">
      <c r="A772" s="285" t="s">
        <v>2491</v>
      </c>
      <c r="B772" s="285" t="s">
        <v>88</v>
      </c>
      <c r="C772" s="287">
        <v>193301</v>
      </c>
      <c r="D772" s="287">
        <v>8523</v>
      </c>
      <c r="E772" s="287">
        <v>6735</v>
      </c>
      <c r="F772" s="287">
        <v>95102</v>
      </c>
      <c r="G772" s="286">
        <v>303661</v>
      </c>
      <c r="H772" s="290"/>
      <c r="I772" s="290"/>
      <c r="J772" s="290"/>
      <c r="K772" s="290"/>
      <c r="L772" s="290"/>
      <c r="M772" s="290"/>
      <c r="N772" s="290"/>
      <c r="O772" s="290"/>
      <c r="P772" s="83" t="str">
        <f t="shared" ref="P772:P835" si="14">IF(COUNTBLANK(Q772)=0,IF(RIGHT(A772,10)=Q772,TRUE,FALSE),"")</f>
        <v/>
      </c>
    </row>
    <row r="773" spans="1:16" ht="13.2" hidden="1" customHeight="1" x14ac:dyDescent="0.25">
      <c r="A773" s="285" t="s">
        <v>2483</v>
      </c>
      <c r="B773" s="285" t="s">
        <v>89</v>
      </c>
      <c r="C773" s="287">
        <v>63828</v>
      </c>
      <c r="D773" s="287">
        <v>70576</v>
      </c>
      <c r="E773" s="287">
        <v>55220</v>
      </c>
      <c r="F773" s="287">
        <v>70879</v>
      </c>
      <c r="G773" s="286">
        <v>260503</v>
      </c>
      <c r="H773" s="290"/>
      <c r="I773" s="290"/>
      <c r="J773" s="290"/>
      <c r="K773" s="290"/>
      <c r="L773" s="290"/>
      <c r="M773" s="290"/>
      <c r="N773" s="290"/>
      <c r="O773" s="290"/>
      <c r="P773" s="83" t="str">
        <f t="shared" si="14"/>
        <v/>
      </c>
    </row>
    <row r="774" spans="1:16" ht="13.2" hidden="1" customHeight="1" x14ac:dyDescent="0.25">
      <c r="A774" s="285" t="s">
        <v>2484</v>
      </c>
      <c r="B774" s="285" t="s">
        <v>90</v>
      </c>
      <c r="C774" s="287">
        <v>122</v>
      </c>
      <c r="D774" s="287">
        <v>307</v>
      </c>
      <c r="E774" s="287">
        <v>636</v>
      </c>
      <c r="F774" s="287">
        <v>1752</v>
      </c>
      <c r="G774" s="286">
        <v>2817</v>
      </c>
      <c r="H774" s="290"/>
      <c r="I774" s="290"/>
      <c r="J774" s="290"/>
      <c r="K774" s="290"/>
      <c r="L774" s="290"/>
      <c r="M774" s="290"/>
      <c r="N774" s="290"/>
      <c r="O774" s="290"/>
      <c r="P774" s="83" t="str">
        <f t="shared" si="14"/>
        <v/>
      </c>
    </row>
    <row r="775" spans="1:16" ht="13.2" hidden="1" customHeight="1" x14ac:dyDescent="0.25">
      <c r="A775" s="285" t="s">
        <v>2485</v>
      </c>
      <c r="B775" s="285" t="s">
        <v>91</v>
      </c>
      <c r="C775" s="287">
        <v>0</v>
      </c>
      <c r="D775" s="287">
        <v>0</v>
      </c>
      <c r="E775" s="287">
        <v>0</v>
      </c>
      <c r="F775" s="287">
        <v>0</v>
      </c>
      <c r="G775" s="286">
        <v>0</v>
      </c>
      <c r="H775" s="290"/>
      <c r="I775" s="290"/>
      <c r="J775" s="290"/>
      <c r="K775" s="290"/>
      <c r="L775" s="290"/>
      <c r="M775" s="290"/>
      <c r="N775" s="290"/>
      <c r="O775" s="290"/>
      <c r="P775" s="83" t="str">
        <f t="shared" si="14"/>
        <v/>
      </c>
    </row>
    <row r="776" spans="1:16" ht="13.2" hidden="1" customHeight="1" x14ac:dyDescent="0.25">
      <c r="A776" s="285" t="s">
        <v>2486</v>
      </c>
      <c r="B776" s="285" t="s">
        <v>3670</v>
      </c>
      <c r="C776" s="287">
        <v>14468</v>
      </c>
      <c r="D776" s="287">
        <v>17386</v>
      </c>
      <c r="E776" s="287">
        <v>13466</v>
      </c>
      <c r="F776" s="287">
        <v>20158</v>
      </c>
      <c r="G776" s="286">
        <v>65478</v>
      </c>
      <c r="H776" s="290"/>
      <c r="I776" s="290"/>
      <c r="J776" s="290"/>
      <c r="K776" s="290"/>
      <c r="L776" s="290"/>
      <c r="M776" s="290"/>
      <c r="N776" s="290"/>
      <c r="O776" s="290"/>
      <c r="P776" s="83" t="str">
        <f t="shared" si="14"/>
        <v/>
      </c>
    </row>
    <row r="777" spans="1:16" ht="13.2" hidden="1" customHeight="1" x14ac:dyDescent="0.25">
      <c r="A777" s="285" t="s">
        <v>2487</v>
      </c>
      <c r="B777" s="285" t="s">
        <v>95</v>
      </c>
      <c r="C777" s="287">
        <v>273</v>
      </c>
      <c r="D777" s="287">
        <v>5595</v>
      </c>
      <c r="E777" s="287">
        <v>59</v>
      </c>
      <c r="F777" s="287">
        <v>2853</v>
      </c>
      <c r="G777" s="286">
        <v>8780</v>
      </c>
      <c r="H777" s="290"/>
      <c r="I777" s="290"/>
      <c r="J777" s="290"/>
      <c r="K777" s="290"/>
      <c r="L777" s="290"/>
      <c r="M777" s="290"/>
      <c r="N777" s="290"/>
      <c r="O777" s="290"/>
      <c r="P777" s="83" t="str">
        <f t="shared" si="14"/>
        <v/>
      </c>
    </row>
    <row r="778" spans="1:16" ht="13.2" hidden="1" customHeight="1" x14ac:dyDescent="0.25">
      <c r="A778" s="285" t="s">
        <v>2489</v>
      </c>
      <c r="B778" s="285" t="s">
        <v>96</v>
      </c>
      <c r="C778" s="288">
        <v>58</v>
      </c>
      <c r="D778" s="288">
        <v>197</v>
      </c>
      <c r="E778" s="288">
        <v>4119</v>
      </c>
      <c r="F778" s="288">
        <v>4168</v>
      </c>
      <c r="G778" s="289">
        <v>8542</v>
      </c>
      <c r="H778" s="290"/>
      <c r="I778" s="290"/>
      <c r="J778" s="290"/>
      <c r="K778" s="290"/>
      <c r="L778" s="290"/>
      <c r="M778" s="290"/>
      <c r="N778" s="290"/>
      <c r="O778" s="290"/>
      <c r="P778" s="83" t="str">
        <f t="shared" si="14"/>
        <v/>
      </c>
    </row>
    <row r="779" spans="1:16" ht="13.2" hidden="1" customHeight="1" x14ac:dyDescent="0.25">
      <c r="A779" s="285" t="s">
        <v>2492</v>
      </c>
      <c r="B779" s="285" t="s">
        <v>155</v>
      </c>
      <c r="C779" s="286">
        <v>641868</v>
      </c>
      <c r="D779" s="286">
        <v>438081</v>
      </c>
      <c r="E779" s="286">
        <v>394182</v>
      </c>
      <c r="F779" s="286">
        <v>713240</v>
      </c>
      <c r="G779" s="286">
        <v>2187371</v>
      </c>
      <c r="H779" s="290"/>
      <c r="I779" s="290"/>
      <c r="J779" s="290"/>
      <c r="K779" s="290"/>
      <c r="L779" s="290"/>
      <c r="M779" s="290"/>
      <c r="N779" s="290"/>
      <c r="O779" s="290"/>
      <c r="P779" s="83" t="str">
        <f t="shared" si="14"/>
        <v/>
      </c>
    </row>
    <row r="780" spans="1:16" ht="13.2" hidden="1" customHeight="1" x14ac:dyDescent="0.25">
      <c r="A780" s="285" t="s">
        <v>3754</v>
      </c>
      <c r="B780" s="285" t="s">
        <v>285</v>
      </c>
      <c r="C780" s="287">
        <v>109711</v>
      </c>
      <c r="D780" s="287">
        <v>157054</v>
      </c>
      <c r="E780" s="287">
        <v>182848</v>
      </c>
      <c r="F780" s="287">
        <v>297450</v>
      </c>
      <c r="G780" s="286">
        <v>747063</v>
      </c>
      <c r="H780" s="290"/>
      <c r="I780" s="290"/>
      <c r="J780" s="290"/>
      <c r="K780" s="290"/>
      <c r="L780" s="290"/>
      <c r="M780" s="290"/>
      <c r="N780" s="290"/>
      <c r="O780" s="290"/>
      <c r="P780" s="83" t="str">
        <f t="shared" si="14"/>
        <v/>
      </c>
    </row>
    <row r="781" spans="1:16" ht="13.2" hidden="1" customHeight="1" x14ac:dyDescent="0.25">
      <c r="A781" s="285" t="s">
        <v>3790</v>
      </c>
      <c r="B781" s="285" t="s">
        <v>286</v>
      </c>
      <c r="C781" s="287">
        <v>253996</v>
      </c>
      <c r="D781" s="287">
        <v>168261</v>
      </c>
      <c r="E781" s="287">
        <v>128990</v>
      </c>
      <c r="F781" s="287">
        <v>211404</v>
      </c>
      <c r="G781" s="286">
        <v>762651</v>
      </c>
      <c r="H781" s="290"/>
      <c r="I781" s="290"/>
      <c r="J781" s="290"/>
      <c r="K781" s="290"/>
      <c r="L781" s="290"/>
      <c r="M781" s="290"/>
      <c r="N781" s="290"/>
      <c r="O781" s="290"/>
      <c r="P781" s="83" t="str">
        <f t="shared" si="14"/>
        <v/>
      </c>
    </row>
    <row r="782" spans="1:16" ht="13.2" hidden="1" customHeight="1" x14ac:dyDescent="0.25">
      <c r="A782" s="285" t="s">
        <v>2445</v>
      </c>
      <c r="B782" s="285" t="s">
        <v>97</v>
      </c>
      <c r="C782" s="286">
        <v>-39808</v>
      </c>
      <c r="D782" s="286">
        <v>-134433</v>
      </c>
      <c r="E782" s="286">
        <v>-61384</v>
      </c>
      <c r="F782" s="286">
        <v>248438</v>
      </c>
      <c r="G782" s="286">
        <v>12813</v>
      </c>
      <c r="H782" s="290"/>
      <c r="I782" s="290"/>
      <c r="J782" s="290"/>
      <c r="K782" s="290"/>
      <c r="L782" s="290"/>
      <c r="M782" s="290"/>
      <c r="N782" s="290"/>
      <c r="O782" s="290"/>
      <c r="P782" s="83" t="str">
        <f t="shared" si="14"/>
        <v/>
      </c>
    </row>
    <row r="783" spans="1:16" ht="13.2" hidden="1" customHeight="1" x14ac:dyDescent="0.25">
      <c r="A783" s="285" t="s">
        <v>2446</v>
      </c>
      <c r="B783" s="285" t="s">
        <v>130</v>
      </c>
      <c r="C783" s="286">
        <v>-49240</v>
      </c>
      <c r="D783" s="286">
        <v>-140026</v>
      </c>
      <c r="E783" s="286">
        <v>-52190</v>
      </c>
      <c r="F783" s="286">
        <v>437059</v>
      </c>
      <c r="G783" s="286">
        <v>195603</v>
      </c>
      <c r="H783" s="290"/>
      <c r="I783" s="290"/>
      <c r="J783" s="290"/>
      <c r="K783" s="290"/>
      <c r="L783" s="290"/>
      <c r="M783" s="290"/>
      <c r="N783" s="290"/>
      <c r="O783" s="290"/>
      <c r="P783" s="83" t="str">
        <f t="shared" si="14"/>
        <v/>
      </c>
    </row>
    <row r="784" spans="1:16" ht="13.2" hidden="1" customHeight="1" x14ac:dyDescent="0.25">
      <c r="A784" s="285" t="s">
        <v>2423</v>
      </c>
      <c r="B784" s="285" t="s">
        <v>76</v>
      </c>
      <c r="C784" s="287">
        <v>34</v>
      </c>
      <c r="D784" s="287">
        <v>80</v>
      </c>
      <c r="E784" s="287">
        <v>24</v>
      </c>
      <c r="F784" s="287">
        <v>103</v>
      </c>
      <c r="G784" s="286">
        <v>241</v>
      </c>
      <c r="H784" s="290"/>
      <c r="I784" s="290"/>
      <c r="J784" s="290"/>
      <c r="K784" s="290"/>
      <c r="L784" s="290"/>
      <c r="M784" s="290"/>
      <c r="N784" s="290"/>
      <c r="O784" s="290"/>
      <c r="P784" s="83" t="str">
        <f t="shared" si="14"/>
        <v/>
      </c>
    </row>
    <row r="785" spans="1:16" ht="13.2" hidden="1" customHeight="1" x14ac:dyDescent="0.25">
      <c r="A785" s="285" t="s">
        <v>2424</v>
      </c>
      <c r="B785" s="285" t="s">
        <v>77</v>
      </c>
      <c r="C785" s="287">
        <v>139495</v>
      </c>
      <c r="D785" s="287">
        <v>162304</v>
      </c>
      <c r="E785" s="287">
        <v>135207</v>
      </c>
      <c r="F785" s="287">
        <v>222453</v>
      </c>
      <c r="G785" s="286">
        <v>659459</v>
      </c>
      <c r="H785" s="290"/>
      <c r="I785" s="290"/>
      <c r="J785" s="290"/>
      <c r="K785" s="290"/>
      <c r="L785" s="290"/>
      <c r="M785" s="290"/>
      <c r="N785" s="290"/>
      <c r="O785" s="290"/>
      <c r="P785" s="83" t="str">
        <f t="shared" si="14"/>
        <v/>
      </c>
    </row>
    <row r="786" spans="1:16" ht="13.2" hidden="1" customHeight="1" x14ac:dyDescent="0.25">
      <c r="A786" s="285" t="s">
        <v>2425</v>
      </c>
      <c r="B786" s="285" t="s">
        <v>78</v>
      </c>
      <c r="C786" s="287">
        <v>33530</v>
      </c>
      <c r="D786" s="287">
        <v>32993</v>
      </c>
      <c r="E786" s="287">
        <v>26313</v>
      </c>
      <c r="F786" s="287">
        <v>33757</v>
      </c>
      <c r="G786" s="286">
        <v>126593</v>
      </c>
      <c r="H786" s="290"/>
      <c r="I786" s="290"/>
      <c r="J786" s="290"/>
      <c r="K786" s="290"/>
      <c r="L786" s="290"/>
      <c r="M786" s="290"/>
      <c r="N786" s="290"/>
      <c r="O786" s="290"/>
      <c r="P786" s="83" t="str">
        <f t="shared" si="14"/>
        <v/>
      </c>
    </row>
    <row r="787" spans="1:16" ht="13.2" hidden="1" customHeight="1" x14ac:dyDescent="0.25">
      <c r="A787" s="285" t="s">
        <v>2426</v>
      </c>
      <c r="B787" s="285" t="s">
        <v>79</v>
      </c>
      <c r="C787" s="287">
        <v>5411</v>
      </c>
      <c r="D787" s="287">
        <v>4053</v>
      </c>
      <c r="E787" s="287">
        <v>7420</v>
      </c>
      <c r="F787" s="287">
        <v>7779</v>
      </c>
      <c r="G787" s="286">
        <v>24663</v>
      </c>
      <c r="H787" s="290"/>
      <c r="I787" s="290"/>
      <c r="J787" s="290"/>
      <c r="K787" s="290"/>
      <c r="L787" s="290"/>
      <c r="M787" s="290"/>
      <c r="N787" s="290"/>
      <c r="O787" s="290"/>
      <c r="P787" s="83" t="str">
        <f t="shared" si="14"/>
        <v/>
      </c>
    </row>
    <row r="788" spans="1:16" ht="13.2" hidden="1" customHeight="1" x14ac:dyDescent="0.25">
      <c r="A788" s="285" t="s">
        <v>2427</v>
      </c>
      <c r="B788" s="285" t="s">
        <v>3671</v>
      </c>
      <c r="C788" s="287">
        <v>13473</v>
      </c>
      <c r="D788" s="287">
        <v>11303</v>
      </c>
      <c r="E788" s="287">
        <v>12867</v>
      </c>
      <c r="F788" s="287">
        <v>24593</v>
      </c>
      <c r="G788" s="286">
        <v>62236</v>
      </c>
      <c r="H788" s="290"/>
      <c r="I788" s="290"/>
      <c r="J788" s="290"/>
      <c r="K788" s="290"/>
      <c r="L788" s="290"/>
      <c r="M788" s="290"/>
      <c r="N788" s="290"/>
      <c r="O788" s="290"/>
      <c r="P788" s="83" t="str">
        <f t="shared" si="14"/>
        <v/>
      </c>
    </row>
    <row r="789" spans="1:16" ht="13.2" hidden="1" customHeight="1" x14ac:dyDescent="0.25">
      <c r="A789" s="285" t="s">
        <v>2428</v>
      </c>
      <c r="B789" s="285" t="s">
        <v>84</v>
      </c>
      <c r="C789" s="287">
        <v>14304</v>
      </c>
      <c r="D789" s="287">
        <v>19712</v>
      </c>
      <c r="E789" s="287">
        <v>17761</v>
      </c>
      <c r="F789" s="287">
        <v>30536</v>
      </c>
      <c r="G789" s="286">
        <v>82313</v>
      </c>
      <c r="H789" s="290"/>
      <c r="I789" s="290"/>
      <c r="J789" s="290"/>
      <c r="K789" s="290"/>
      <c r="L789" s="290"/>
      <c r="M789" s="290"/>
      <c r="N789" s="290"/>
      <c r="O789" s="290"/>
      <c r="P789" s="83" t="str">
        <f t="shared" si="14"/>
        <v/>
      </c>
    </row>
    <row r="790" spans="1:16" ht="13.2" hidden="1" customHeight="1" x14ac:dyDescent="0.25">
      <c r="A790" s="285" t="s">
        <v>2429</v>
      </c>
      <c r="B790" s="285" t="s">
        <v>85</v>
      </c>
      <c r="C790" s="286">
        <v>211944</v>
      </c>
      <c r="D790" s="286">
        <v>240600</v>
      </c>
      <c r="E790" s="286">
        <v>201449</v>
      </c>
      <c r="F790" s="286">
        <v>332511</v>
      </c>
      <c r="G790" s="286">
        <v>986504</v>
      </c>
      <c r="H790" s="290"/>
      <c r="I790" s="290"/>
      <c r="J790" s="290"/>
      <c r="K790" s="290"/>
      <c r="L790" s="290"/>
      <c r="M790" s="290"/>
      <c r="N790" s="290"/>
      <c r="O790" s="290"/>
      <c r="P790" s="83" t="str">
        <f t="shared" si="14"/>
        <v/>
      </c>
    </row>
    <row r="791" spans="1:16" ht="13.2" hidden="1" customHeight="1" x14ac:dyDescent="0.25">
      <c r="A791" s="285" t="s">
        <v>2430</v>
      </c>
      <c r="B791" s="285" t="s">
        <v>86</v>
      </c>
      <c r="C791" s="287">
        <v>134</v>
      </c>
      <c r="D791" s="287">
        <v>447</v>
      </c>
      <c r="E791" s="287">
        <v>166</v>
      </c>
      <c r="F791" s="287">
        <v>5625</v>
      </c>
      <c r="G791" s="286">
        <v>6372</v>
      </c>
      <c r="H791" s="290"/>
      <c r="I791" s="290"/>
      <c r="J791" s="290"/>
      <c r="K791" s="290"/>
      <c r="L791" s="290"/>
      <c r="M791" s="290"/>
      <c r="N791" s="290"/>
      <c r="O791" s="290"/>
      <c r="P791" s="83" t="str">
        <f t="shared" si="14"/>
        <v/>
      </c>
    </row>
    <row r="792" spans="1:16" ht="13.2" hidden="1" customHeight="1" x14ac:dyDescent="0.25">
      <c r="A792" s="285" t="s">
        <v>2431</v>
      </c>
      <c r="B792" s="285" t="s">
        <v>87</v>
      </c>
      <c r="C792" s="287">
        <v>11163</v>
      </c>
      <c r="D792" s="287">
        <v>12871</v>
      </c>
      <c r="E792" s="287">
        <v>14574</v>
      </c>
      <c r="F792" s="287">
        <v>19450</v>
      </c>
      <c r="G792" s="286">
        <v>58058</v>
      </c>
      <c r="H792" s="290"/>
      <c r="I792" s="290"/>
      <c r="J792" s="290"/>
      <c r="K792" s="290"/>
      <c r="L792" s="290"/>
      <c r="M792" s="290"/>
      <c r="N792" s="290"/>
      <c r="O792" s="290"/>
      <c r="P792" s="83" t="str">
        <f t="shared" si="14"/>
        <v/>
      </c>
    </row>
    <row r="793" spans="1:16" ht="13.2" hidden="1" customHeight="1" x14ac:dyDescent="0.25">
      <c r="A793" s="285" t="s">
        <v>2432</v>
      </c>
      <c r="B793" s="285" t="s">
        <v>88</v>
      </c>
      <c r="C793" s="287">
        <v>127</v>
      </c>
      <c r="D793" s="287">
        <v>100</v>
      </c>
      <c r="E793" s="287">
        <v>297</v>
      </c>
      <c r="F793" s="287">
        <v>67842</v>
      </c>
      <c r="G793" s="286">
        <v>68366</v>
      </c>
      <c r="H793" s="290"/>
      <c r="I793" s="290"/>
      <c r="J793" s="290"/>
      <c r="K793" s="290"/>
      <c r="L793" s="290"/>
      <c r="M793" s="290"/>
      <c r="N793" s="290"/>
      <c r="O793" s="290"/>
      <c r="P793" s="83" t="str">
        <f t="shared" si="14"/>
        <v/>
      </c>
    </row>
    <row r="794" spans="1:16" ht="13.2" hidden="1" customHeight="1" x14ac:dyDescent="0.25">
      <c r="A794" s="285" t="s">
        <v>2433</v>
      </c>
      <c r="B794" s="285" t="s">
        <v>144</v>
      </c>
      <c r="C794" s="286">
        <v>223368</v>
      </c>
      <c r="D794" s="286">
        <v>254018</v>
      </c>
      <c r="E794" s="286">
        <v>216486</v>
      </c>
      <c r="F794" s="286">
        <v>425428</v>
      </c>
      <c r="G794" s="286">
        <v>1119300</v>
      </c>
      <c r="H794" s="290"/>
      <c r="I794" s="290"/>
      <c r="J794" s="290"/>
      <c r="K794" s="290"/>
      <c r="L794" s="290"/>
      <c r="M794" s="290"/>
      <c r="N794" s="290"/>
      <c r="O794" s="290"/>
      <c r="P794" s="83" t="str">
        <f t="shared" si="14"/>
        <v/>
      </c>
    </row>
    <row r="795" spans="1:16" ht="13.2" hidden="1" customHeight="1" x14ac:dyDescent="0.25">
      <c r="A795" s="285" t="s">
        <v>3683</v>
      </c>
      <c r="B795" s="285" t="s">
        <v>283</v>
      </c>
      <c r="C795" s="287">
        <v>148</v>
      </c>
      <c r="D795" s="287">
        <v>652</v>
      </c>
      <c r="E795" s="287">
        <v>293</v>
      </c>
      <c r="F795" s="287">
        <v>737</v>
      </c>
      <c r="G795" s="286">
        <v>1830</v>
      </c>
      <c r="H795" s="290"/>
      <c r="I795" s="290"/>
      <c r="J795" s="290"/>
      <c r="K795" s="290"/>
      <c r="L795" s="290"/>
      <c r="M795" s="290"/>
      <c r="N795" s="290"/>
      <c r="O795" s="290"/>
      <c r="P795" s="83" t="str">
        <f t="shared" si="14"/>
        <v/>
      </c>
    </row>
    <row r="796" spans="1:16" ht="13.2" hidden="1" customHeight="1" x14ac:dyDescent="0.25">
      <c r="A796" s="285" t="s">
        <v>3719</v>
      </c>
      <c r="B796" s="285" t="s">
        <v>284</v>
      </c>
      <c r="C796" s="287">
        <v>5549</v>
      </c>
      <c r="D796" s="287">
        <v>9503</v>
      </c>
      <c r="E796" s="287">
        <v>1564</v>
      </c>
      <c r="F796" s="287">
        <v>12553</v>
      </c>
      <c r="G796" s="286">
        <v>29169</v>
      </c>
      <c r="H796" s="290"/>
      <c r="I796" s="290"/>
      <c r="J796" s="290"/>
      <c r="K796" s="290"/>
      <c r="L796" s="290"/>
      <c r="M796" s="290"/>
      <c r="N796" s="290"/>
      <c r="O796" s="290"/>
      <c r="P796" s="83" t="str">
        <f t="shared" si="14"/>
        <v/>
      </c>
    </row>
    <row r="797" spans="1:16" ht="13.2" hidden="1" customHeight="1" x14ac:dyDescent="0.25">
      <c r="A797" s="285" t="s">
        <v>2434</v>
      </c>
      <c r="B797" s="285" t="s">
        <v>76</v>
      </c>
      <c r="C797" s="287">
        <v>540</v>
      </c>
      <c r="D797" s="287">
        <v>590</v>
      </c>
      <c r="E797" s="287">
        <v>273</v>
      </c>
      <c r="F797" s="287">
        <v>500</v>
      </c>
      <c r="G797" s="286">
        <v>1903</v>
      </c>
      <c r="H797" s="290"/>
      <c r="I797" s="290"/>
      <c r="J797" s="290"/>
      <c r="K797" s="290"/>
      <c r="L797" s="290"/>
      <c r="M797" s="290"/>
      <c r="N797" s="290"/>
      <c r="O797" s="290"/>
      <c r="P797" s="83" t="str">
        <f t="shared" si="14"/>
        <v/>
      </c>
    </row>
    <row r="798" spans="1:16" ht="13.2" hidden="1" customHeight="1" x14ac:dyDescent="0.25">
      <c r="A798" s="285" t="s">
        <v>2440</v>
      </c>
      <c r="B798" s="285" t="s">
        <v>85</v>
      </c>
      <c r="C798" s="286">
        <v>172136</v>
      </c>
      <c r="D798" s="286">
        <v>106167</v>
      </c>
      <c r="E798" s="286">
        <v>140065</v>
      </c>
      <c r="F798" s="286">
        <v>580949</v>
      </c>
      <c r="G798" s="286">
        <v>999317</v>
      </c>
      <c r="H798" s="290"/>
      <c r="I798" s="290"/>
      <c r="J798" s="290"/>
      <c r="K798" s="290"/>
      <c r="L798" s="290"/>
      <c r="M798" s="290"/>
      <c r="N798" s="290"/>
      <c r="O798" s="290"/>
      <c r="P798" s="83" t="str">
        <f t="shared" si="14"/>
        <v/>
      </c>
    </row>
    <row r="799" spans="1:16" ht="13.2" hidden="1" customHeight="1" x14ac:dyDescent="0.25">
      <c r="A799" s="285" t="s">
        <v>2442</v>
      </c>
      <c r="B799" s="285" t="s">
        <v>87</v>
      </c>
      <c r="C799" s="287">
        <v>0</v>
      </c>
      <c r="D799" s="287">
        <v>3843</v>
      </c>
      <c r="E799" s="287">
        <v>24054</v>
      </c>
      <c r="F799" s="287">
        <v>2082</v>
      </c>
      <c r="G799" s="286">
        <v>29979</v>
      </c>
      <c r="H799" s="290"/>
      <c r="I799" s="290"/>
      <c r="J799" s="290"/>
      <c r="K799" s="290"/>
      <c r="L799" s="290"/>
      <c r="M799" s="290"/>
      <c r="N799" s="290"/>
      <c r="O799" s="290"/>
      <c r="P799" s="83" t="str">
        <f t="shared" si="14"/>
        <v/>
      </c>
    </row>
    <row r="800" spans="1:16" ht="13.2" hidden="1" customHeight="1" x14ac:dyDescent="0.25">
      <c r="A800" s="285" t="s">
        <v>2443</v>
      </c>
      <c r="B800" s="285" t="s">
        <v>88</v>
      </c>
      <c r="C800" s="287">
        <v>82</v>
      </c>
      <c r="D800" s="287">
        <v>3675</v>
      </c>
      <c r="E800" s="287">
        <v>56</v>
      </c>
      <c r="F800" s="287">
        <v>275610</v>
      </c>
      <c r="G800" s="286">
        <v>279423</v>
      </c>
      <c r="H800" s="290"/>
      <c r="I800" s="290"/>
      <c r="J800" s="290"/>
      <c r="K800" s="290"/>
      <c r="L800" s="290"/>
      <c r="M800" s="290"/>
      <c r="N800" s="290"/>
      <c r="O800" s="290"/>
      <c r="P800" s="83" t="str">
        <f t="shared" si="14"/>
        <v/>
      </c>
    </row>
    <row r="801" spans="1:16" ht="13.2" hidden="1" customHeight="1" x14ac:dyDescent="0.25">
      <c r="A801" s="285" t="s">
        <v>2435</v>
      </c>
      <c r="B801" s="285" t="s">
        <v>89</v>
      </c>
      <c r="C801" s="287">
        <v>5677</v>
      </c>
      <c r="D801" s="287">
        <v>4954</v>
      </c>
      <c r="E801" s="287">
        <v>7269</v>
      </c>
      <c r="F801" s="287">
        <v>13559</v>
      </c>
      <c r="G801" s="286">
        <v>31459</v>
      </c>
      <c r="H801" s="290"/>
      <c r="I801" s="290"/>
      <c r="J801" s="290"/>
      <c r="K801" s="290"/>
      <c r="L801" s="290"/>
      <c r="M801" s="290"/>
      <c r="N801" s="290"/>
      <c r="O801" s="290"/>
      <c r="P801" s="83" t="str">
        <f t="shared" si="14"/>
        <v/>
      </c>
    </row>
    <row r="802" spans="1:16" ht="13.2" hidden="1" customHeight="1" x14ac:dyDescent="0.25">
      <c r="A802" s="285" t="s">
        <v>2436</v>
      </c>
      <c r="B802" s="285" t="s">
        <v>90</v>
      </c>
      <c r="C802" s="287">
        <v>0</v>
      </c>
      <c r="D802" s="287">
        <v>0</v>
      </c>
      <c r="E802" s="287">
        <v>996</v>
      </c>
      <c r="F802" s="287">
        <v>65</v>
      </c>
      <c r="G802" s="286">
        <v>1061</v>
      </c>
      <c r="H802" s="290"/>
      <c r="I802" s="290"/>
      <c r="J802" s="290"/>
      <c r="K802" s="290"/>
      <c r="L802" s="290"/>
      <c r="M802" s="290"/>
      <c r="N802" s="290"/>
      <c r="O802" s="290"/>
      <c r="P802" s="83" t="str">
        <f t="shared" si="14"/>
        <v/>
      </c>
    </row>
    <row r="803" spans="1:16" ht="13.2" hidden="1" customHeight="1" x14ac:dyDescent="0.25">
      <c r="A803" s="285" t="s">
        <v>2437</v>
      </c>
      <c r="B803" s="285" t="s">
        <v>91</v>
      </c>
      <c r="C803" s="287">
        <v>39786</v>
      </c>
      <c r="D803" s="287">
        <v>10899</v>
      </c>
      <c r="E803" s="287">
        <v>26981</v>
      </c>
      <c r="F803" s="287">
        <v>489610</v>
      </c>
      <c r="G803" s="286">
        <v>567276</v>
      </c>
      <c r="H803" s="290"/>
      <c r="I803" s="290"/>
      <c r="J803" s="290"/>
      <c r="K803" s="290"/>
      <c r="L803" s="290"/>
      <c r="M803" s="290"/>
      <c r="N803" s="290"/>
      <c r="O803" s="290"/>
      <c r="P803" s="83" t="str">
        <f t="shared" si="14"/>
        <v/>
      </c>
    </row>
    <row r="804" spans="1:16" ht="13.2" hidden="1" customHeight="1" x14ac:dyDescent="0.25">
      <c r="A804" s="285" t="s">
        <v>2438</v>
      </c>
      <c r="B804" s="285" t="s">
        <v>3670</v>
      </c>
      <c r="C804" s="287">
        <v>258</v>
      </c>
      <c r="D804" s="287">
        <v>237</v>
      </c>
      <c r="E804" s="287">
        <v>6379</v>
      </c>
      <c r="F804" s="287">
        <v>765</v>
      </c>
      <c r="G804" s="286">
        <v>7639</v>
      </c>
      <c r="H804" s="290"/>
      <c r="I804" s="290"/>
      <c r="J804" s="290"/>
      <c r="K804" s="290"/>
      <c r="L804" s="290"/>
      <c r="M804" s="290"/>
      <c r="N804" s="290"/>
      <c r="O804" s="290"/>
      <c r="P804" s="83" t="str">
        <f t="shared" si="14"/>
        <v/>
      </c>
    </row>
    <row r="805" spans="1:16" ht="13.2" hidden="1" customHeight="1" x14ac:dyDescent="0.25">
      <c r="A805" s="285" t="s">
        <v>2439</v>
      </c>
      <c r="B805" s="285" t="s">
        <v>95</v>
      </c>
      <c r="C805" s="287">
        <v>3137</v>
      </c>
      <c r="D805" s="287">
        <v>6</v>
      </c>
      <c r="E805" s="287">
        <v>3381</v>
      </c>
      <c r="F805" s="287">
        <v>823</v>
      </c>
      <c r="G805" s="286">
        <v>7347</v>
      </c>
      <c r="H805" s="290"/>
      <c r="I805" s="290"/>
      <c r="J805" s="290"/>
      <c r="K805" s="290"/>
      <c r="L805" s="290"/>
      <c r="M805" s="290"/>
      <c r="N805" s="290"/>
      <c r="O805" s="290"/>
      <c r="P805" s="83" t="str">
        <f t="shared" si="14"/>
        <v/>
      </c>
    </row>
    <row r="806" spans="1:16" ht="13.2" hidden="1" customHeight="1" x14ac:dyDescent="0.25">
      <c r="A806" s="285" t="s">
        <v>2441</v>
      </c>
      <c r="B806" s="285" t="s">
        <v>96</v>
      </c>
      <c r="C806" s="288">
        <v>1910</v>
      </c>
      <c r="D806" s="288">
        <v>307</v>
      </c>
      <c r="E806" s="288">
        <v>121</v>
      </c>
      <c r="F806" s="288">
        <v>3846</v>
      </c>
      <c r="G806" s="289">
        <v>6184</v>
      </c>
      <c r="H806" s="290"/>
      <c r="I806" s="290"/>
      <c r="J806" s="290"/>
      <c r="K806" s="290"/>
      <c r="L806" s="290"/>
      <c r="M806" s="290"/>
      <c r="N806" s="290"/>
      <c r="O806" s="290"/>
      <c r="P806" s="83" t="str">
        <f t="shared" si="14"/>
        <v/>
      </c>
    </row>
    <row r="807" spans="1:16" ht="13.2" hidden="1" customHeight="1" x14ac:dyDescent="0.25">
      <c r="A807" s="285" t="s">
        <v>2444</v>
      </c>
      <c r="B807" s="285" t="s">
        <v>155</v>
      </c>
      <c r="C807" s="286">
        <v>174128</v>
      </c>
      <c r="D807" s="286">
        <v>113992</v>
      </c>
      <c r="E807" s="286">
        <v>164296</v>
      </c>
      <c r="F807" s="286">
        <v>862487</v>
      </c>
      <c r="G807" s="286">
        <v>1314903</v>
      </c>
      <c r="H807" s="290"/>
      <c r="I807" s="290"/>
      <c r="J807" s="290"/>
      <c r="K807" s="290"/>
      <c r="L807" s="290"/>
      <c r="M807" s="290"/>
      <c r="N807" s="290"/>
      <c r="O807" s="290"/>
      <c r="P807" s="83" t="str">
        <f t="shared" si="14"/>
        <v/>
      </c>
    </row>
    <row r="808" spans="1:16" ht="13.2" hidden="1" customHeight="1" x14ac:dyDescent="0.25">
      <c r="A808" s="285" t="s">
        <v>3755</v>
      </c>
      <c r="B808" s="285" t="s">
        <v>285</v>
      </c>
      <c r="C808" s="287">
        <v>121272</v>
      </c>
      <c r="D808" s="287">
        <v>88074</v>
      </c>
      <c r="E808" s="287">
        <v>93458</v>
      </c>
      <c r="F808" s="287">
        <v>73486</v>
      </c>
      <c r="G808" s="286">
        <v>376290</v>
      </c>
      <c r="H808" s="290"/>
      <c r="I808" s="290"/>
      <c r="J808" s="290"/>
      <c r="K808" s="290"/>
      <c r="L808" s="290"/>
      <c r="M808" s="290"/>
      <c r="N808" s="290"/>
      <c r="O808" s="290"/>
      <c r="P808" s="83" t="str">
        <f t="shared" si="14"/>
        <v/>
      </c>
    </row>
    <row r="809" spans="1:16" ht="13.2" hidden="1" customHeight="1" x14ac:dyDescent="0.25">
      <c r="A809" s="285" t="s">
        <v>3791</v>
      </c>
      <c r="B809" s="285" t="s">
        <v>286</v>
      </c>
      <c r="C809" s="287">
        <v>1466</v>
      </c>
      <c r="D809" s="287">
        <v>1407</v>
      </c>
      <c r="E809" s="287">
        <v>1328</v>
      </c>
      <c r="F809" s="287">
        <v>2141</v>
      </c>
      <c r="G809" s="286">
        <v>6342</v>
      </c>
      <c r="H809" s="290"/>
      <c r="I809" s="290"/>
      <c r="J809" s="290"/>
      <c r="K809" s="290"/>
      <c r="L809" s="290"/>
      <c r="M809" s="290"/>
      <c r="N809" s="290"/>
      <c r="O809" s="290"/>
      <c r="P809" s="83" t="str">
        <f t="shared" si="14"/>
        <v/>
      </c>
    </row>
    <row r="810" spans="1:16" ht="13.2" hidden="1" customHeight="1" x14ac:dyDescent="0.25">
      <c r="A810" s="285" t="s">
        <v>3045</v>
      </c>
      <c r="B810" s="285" t="s">
        <v>97</v>
      </c>
      <c r="C810" s="286"/>
      <c r="D810" s="286"/>
      <c r="E810" s="286"/>
      <c r="F810" s="286"/>
      <c r="G810" s="286"/>
      <c r="H810" s="290"/>
      <c r="I810" s="290"/>
      <c r="J810" s="290"/>
      <c r="K810" s="290"/>
      <c r="L810" s="290"/>
      <c r="M810" s="290"/>
      <c r="N810" s="290"/>
      <c r="O810" s="290"/>
      <c r="P810" s="83" t="str">
        <f t="shared" si="14"/>
        <v/>
      </c>
    </row>
    <row r="811" spans="1:16" ht="13.2" hidden="1" customHeight="1" x14ac:dyDescent="0.25">
      <c r="A811" s="285" t="s">
        <v>3046</v>
      </c>
      <c r="B811" s="285" t="s">
        <v>130</v>
      </c>
      <c r="C811" s="286"/>
      <c r="D811" s="286"/>
      <c r="E811" s="286"/>
      <c r="F811" s="286"/>
      <c r="G811" s="286"/>
      <c r="H811" s="290"/>
      <c r="I811" s="290"/>
      <c r="J811" s="290"/>
      <c r="K811" s="290"/>
      <c r="L811" s="290"/>
      <c r="M811" s="290"/>
      <c r="N811" s="290"/>
      <c r="O811" s="290"/>
      <c r="P811" s="83" t="str">
        <f t="shared" si="14"/>
        <v/>
      </c>
    </row>
    <row r="812" spans="1:16" ht="13.2" hidden="1" customHeight="1" x14ac:dyDescent="0.25">
      <c r="A812" s="285" t="s">
        <v>3023</v>
      </c>
      <c r="B812" s="285" t="s">
        <v>76</v>
      </c>
      <c r="C812" s="287"/>
      <c r="D812" s="287"/>
      <c r="E812" s="287"/>
      <c r="F812" s="287"/>
      <c r="G812" s="286"/>
      <c r="H812" s="290"/>
      <c r="I812" s="290"/>
      <c r="J812" s="290"/>
      <c r="K812" s="290"/>
      <c r="L812" s="290"/>
      <c r="M812" s="290"/>
      <c r="N812" s="290"/>
      <c r="O812" s="290"/>
      <c r="P812" s="83" t="str">
        <f t="shared" si="14"/>
        <v/>
      </c>
    </row>
    <row r="813" spans="1:16" ht="13.2" hidden="1" customHeight="1" x14ac:dyDescent="0.25">
      <c r="A813" s="285" t="s">
        <v>3024</v>
      </c>
      <c r="B813" s="285" t="s">
        <v>77</v>
      </c>
      <c r="C813" s="287"/>
      <c r="D813" s="287"/>
      <c r="E813" s="287"/>
      <c r="F813" s="287"/>
      <c r="G813" s="286"/>
      <c r="H813" s="290"/>
      <c r="I813" s="290"/>
      <c r="J813" s="290"/>
      <c r="K813" s="290"/>
      <c r="L813" s="290"/>
      <c r="M813" s="290"/>
      <c r="N813" s="290"/>
      <c r="O813" s="290"/>
      <c r="P813" s="83" t="str">
        <f t="shared" si="14"/>
        <v/>
      </c>
    </row>
    <row r="814" spans="1:16" ht="13.2" hidden="1" customHeight="1" x14ac:dyDescent="0.25">
      <c r="A814" s="285" t="s">
        <v>3025</v>
      </c>
      <c r="B814" s="285" t="s">
        <v>78</v>
      </c>
      <c r="C814" s="287"/>
      <c r="D814" s="287"/>
      <c r="E814" s="287"/>
      <c r="F814" s="287"/>
      <c r="G814" s="286"/>
      <c r="H814" s="290"/>
      <c r="I814" s="290"/>
      <c r="J814" s="290"/>
      <c r="K814" s="290"/>
      <c r="L814" s="290"/>
      <c r="M814" s="290"/>
      <c r="N814" s="290"/>
      <c r="O814" s="290"/>
      <c r="P814" s="83" t="str">
        <f t="shared" si="14"/>
        <v/>
      </c>
    </row>
    <row r="815" spans="1:16" ht="13.2" hidden="1" customHeight="1" x14ac:dyDescent="0.25">
      <c r="A815" s="285" t="s">
        <v>3026</v>
      </c>
      <c r="B815" s="285" t="s">
        <v>79</v>
      </c>
      <c r="C815" s="287"/>
      <c r="D815" s="287"/>
      <c r="E815" s="287"/>
      <c r="F815" s="287"/>
      <c r="G815" s="286"/>
      <c r="H815" s="290"/>
      <c r="I815" s="290"/>
      <c r="J815" s="290"/>
      <c r="K815" s="290"/>
      <c r="L815" s="290"/>
      <c r="M815" s="290"/>
      <c r="N815" s="290"/>
      <c r="O815" s="290"/>
      <c r="P815" s="83" t="str">
        <f t="shared" si="14"/>
        <v/>
      </c>
    </row>
    <row r="816" spans="1:16" ht="13.2" hidden="1" customHeight="1" x14ac:dyDescent="0.25">
      <c r="A816" s="285" t="s">
        <v>3027</v>
      </c>
      <c r="B816" s="285" t="s">
        <v>3671</v>
      </c>
      <c r="C816" s="287"/>
      <c r="D816" s="287"/>
      <c r="E816" s="287"/>
      <c r="F816" s="287"/>
      <c r="G816" s="286"/>
      <c r="H816" s="290"/>
      <c r="I816" s="290"/>
      <c r="J816" s="290"/>
      <c r="K816" s="290"/>
      <c r="L816" s="290"/>
      <c r="M816" s="290"/>
      <c r="N816" s="290"/>
      <c r="O816" s="290"/>
      <c r="P816" s="83" t="str">
        <f t="shared" si="14"/>
        <v/>
      </c>
    </row>
    <row r="817" spans="1:16" ht="13.2" hidden="1" customHeight="1" x14ac:dyDescent="0.25">
      <c r="A817" s="285" t="s">
        <v>3028</v>
      </c>
      <c r="B817" s="285" t="s">
        <v>84</v>
      </c>
      <c r="C817" s="287"/>
      <c r="D817" s="287"/>
      <c r="E817" s="287"/>
      <c r="F817" s="287"/>
      <c r="G817" s="286"/>
      <c r="H817" s="290"/>
      <c r="I817" s="290"/>
      <c r="J817" s="290"/>
      <c r="K817" s="290"/>
      <c r="L817" s="290"/>
      <c r="M817" s="290"/>
      <c r="N817" s="290"/>
      <c r="O817" s="290"/>
      <c r="P817" s="83" t="str">
        <f t="shared" si="14"/>
        <v/>
      </c>
    </row>
    <row r="818" spans="1:16" ht="13.2" hidden="1" customHeight="1" x14ac:dyDescent="0.25">
      <c r="A818" s="285" t="s">
        <v>3029</v>
      </c>
      <c r="B818" s="285" t="s">
        <v>85</v>
      </c>
      <c r="C818" s="286"/>
      <c r="D818" s="286"/>
      <c r="E818" s="286"/>
      <c r="F818" s="286"/>
      <c r="G818" s="286"/>
      <c r="H818" s="290"/>
      <c r="I818" s="290"/>
      <c r="J818" s="290"/>
      <c r="K818" s="290"/>
      <c r="L818" s="290"/>
      <c r="M818" s="290"/>
      <c r="N818" s="290"/>
      <c r="O818" s="290"/>
      <c r="P818" s="83" t="str">
        <f t="shared" si="14"/>
        <v/>
      </c>
    </row>
    <row r="819" spans="1:16" ht="13.2" hidden="1" customHeight="1" x14ac:dyDescent="0.25">
      <c r="A819" s="285" t="s">
        <v>3030</v>
      </c>
      <c r="B819" s="285" t="s">
        <v>86</v>
      </c>
      <c r="C819" s="287"/>
      <c r="D819" s="287"/>
      <c r="E819" s="287"/>
      <c r="F819" s="287"/>
      <c r="G819" s="286"/>
      <c r="H819" s="290"/>
      <c r="I819" s="290"/>
      <c r="J819" s="290"/>
      <c r="K819" s="290"/>
      <c r="L819" s="290"/>
      <c r="M819" s="290"/>
      <c r="N819" s="290"/>
      <c r="O819" s="290"/>
      <c r="P819" s="83" t="str">
        <f t="shared" si="14"/>
        <v/>
      </c>
    </row>
    <row r="820" spans="1:16" ht="13.2" hidden="1" customHeight="1" x14ac:dyDescent="0.25">
      <c r="A820" s="285" t="s">
        <v>3031</v>
      </c>
      <c r="B820" s="285" t="s">
        <v>87</v>
      </c>
      <c r="C820" s="287"/>
      <c r="D820" s="287"/>
      <c r="E820" s="287"/>
      <c r="F820" s="287"/>
      <c r="G820" s="286"/>
      <c r="H820" s="290"/>
      <c r="I820" s="290"/>
      <c r="J820" s="290"/>
      <c r="K820" s="290"/>
      <c r="L820" s="290"/>
      <c r="M820" s="290"/>
      <c r="N820" s="290"/>
      <c r="O820" s="290"/>
      <c r="P820" s="83" t="str">
        <f t="shared" si="14"/>
        <v/>
      </c>
    </row>
    <row r="821" spans="1:16" ht="13.2" hidden="1" customHeight="1" x14ac:dyDescent="0.25">
      <c r="A821" s="285" t="s">
        <v>3032</v>
      </c>
      <c r="B821" s="285" t="s">
        <v>88</v>
      </c>
      <c r="C821" s="287"/>
      <c r="D821" s="287"/>
      <c r="E821" s="287"/>
      <c r="F821" s="287"/>
      <c r="G821" s="286"/>
      <c r="H821" s="290"/>
      <c r="I821" s="290"/>
      <c r="J821" s="290"/>
      <c r="K821" s="290"/>
      <c r="L821" s="290"/>
      <c r="M821" s="290"/>
      <c r="N821" s="290"/>
      <c r="O821" s="290"/>
      <c r="P821" s="83" t="str">
        <f t="shared" si="14"/>
        <v/>
      </c>
    </row>
    <row r="822" spans="1:16" ht="13.2" hidden="1" customHeight="1" x14ac:dyDescent="0.25">
      <c r="A822" s="285" t="s">
        <v>3033</v>
      </c>
      <c r="B822" s="285" t="s">
        <v>144</v>
      </c>
      <c r="C822" s="286"/>
      <c r="D822" s="286"/>
      <c r="E822" s="286"/>
      <c r="F822" s="286"/>
      <c r="G822" s="286"/>
      <c r="H822" s="290"/>
      <c r="I822" s="290"/>
      <c r="J822" s="290"/>
      <c r="K822" s="290"/>
      <c r="L822" s="290"/>
      <c r="M822" s="290"/>
      <c r="N822" s="290"/>
      <c r="O822" s="290"/>
      <c r="P822" s="83" t="str">
        <f t="shared" si="14"/>
        <v/>
      </c>
    </row>
    <row r="823" spans="1:16" ht="13.2" hidden="1" customHeight="1" x14ac:dyDescent="0.25">
      <c r="A823" s="285" t="s">
        <v>3684</v>
      </c>
      <c r="B823" s="285" t="s">
        <v>283</v>
      </c>
      <c r="C823" s="287"/>
      <c r="D823" s="287"/>
      <c r="E823" s="287"/>
      <c r="F823" s="287"/>
      <c r="G823" s="286"/>
      <c r="H823" s="290"/>
      <c r="I823" s="290"/>
      <c r="J823" s="290"/>
      <c r="K823" s="290"/>
      <c r="L823" s="290"/>
      <c r="M823" s="290"/>
      <c r="N823" s="290"/>
      <c r="O823" s="290"/>
      <c r="P823" s="83" t="str">
        <f t="shared" si="14"/>
        <v/>
      </c>
    </row>
    <row r="824" spans="1:16" ht="13.2" hidden="1" customHeight="1" x14ac:dyDescent="0.25">
      <c r="A824" s="285" t="s">
        <v>3720</v>
      </c>
      <c r="B824" s="285" t="s">
        <v>284</v>
      </c>
      <c r="C824" s="287"/>
      <c r="D824" s="287"/>
      <c r="E824" s="287"/>
      <c r="F824" s="287"/>
      <c r="G824" s="286"/>
      <c r="H824" s="290"/>
      <c r="I824" s="290"/>
      <c r="J824" s="290"/>
      <c r="K824" s="290"/>
      <c r="L824" s="290"/>
      <c r="M824" s="290"/>
      <c r="N824" s="290"/>
      <c r="O824" s="290"/>
      <c r="P824" s="83" t="str">
        <f t="shared" si="14"/>
        <v/>
      </c>
    </row>
    <row r="825" spans="1:16" ht="13.2" hidden="1" customHeight="1" x14ac:dyDescent="0.25">
      <c r="A825" s="285" t="s">
        <v>3034</v>
      </c>
      <c r="B825" s="285" t="s">
        <v>76</v>
      </c>
      <c r="C825" s="287"/>
      <c r="D825" s="287"/>
      <c r="E825" s="287"/>
      <c r="F825" s="287"/>
      <c r="G825" s="286"/>
      <c r="H825" s="290"/>
      <c r="I825" s="290"/>
      <c r="J825" s="290"/>
      <c r="K825" s="290"/>
      <c r="L825" s="290"/>
      <c r="M825" s="290"/>
      <c r="N825" s="290"/>
      <c r="O825" s="290"/>
      <c r="P825" s="83" t="str">
        <f t="shared" si="14"/>
        <v/>
      </c>
    </row>
    <row r="826" spans="1:16" ht="13.2" hidden="1" customHeight="1" x14ac:dyDescent="0.25">
      <c r="A826" s="285" t="s">
        <v>3040</v>
      </c>
      <c r="B826" s="285" t="s">
        <v>85</v>
      </c>
      <c r="C826" s="286"/>
      <c r="D826" s="286"/>
      <c r="E826" s="286"/>
      <c r="F826" s="286"/>
      <c r="G826" s="286"/>
      <c r="H826" s="290"/>
      <c r="I826" s="290"/>
      <c r="J826" s="290"/>
      <c r="K826" s="290"/>
      <c r="L826" s="290"/>
      <c r="M826" s="290"/>
      <c r="N826" s="290"/>
      <c r="O826" s="290"/>
      <c r="P826" s="83" t="str">
        <f t="shared" si="14"/>
        <v/>
      </c>
    </row>
    <row r="827" spans="1:16" ht="13.2" hidden="1" customHeight="1" x14ac:dyDescent="0.25">
      <c r="A827" s="285" t="s">
        <v>3042</v>
      </c>
      <c r="B827" s="285" t="s">
        <v>87</v>
      </c>
      <c r="C827" s="287"/>
      <c r="D827" s="287"/>
      <c r="E827" s="287"/>
      <c r="F827" s="287"/>
      <c r="G827" s="286"/>
      <c r="H827" s="290"/>
      <c r="I827" s="290"/>
      <c r="J827" s="290"/>
      <c r="K827" s="290"/>
      <c r="L827" s="290"/>
      <c r="M827" s="290"/>
      <c r="N827" s="290"/>
      <c r="O827" s="290"/>
      <c r="P827" s="83" t="str">
        <f t="shared" si="14"/>
        <v/>
      </c>
    </row>
    <row r="828" spans="1:16" ht="13.2" hidden="1" customHeight="1" x14ac:dyDescent="0.25">
      <c r="A828" s="285" t="s">
        <v>3043</v>
      </c>
      <c r="B828" s="285" t="s">
        <v>88</v>
      </c>
      <c r="C828" s="287"/>
      <c r="D828" s="287"/>
      <c r="E828" s="287"/>
      <c r="F828" s="287"/>
      <c r="G828" s="286"/>
      <c r="H828" s="290"/>
      <c r="I828" s="290"/>
      <c r="J828" s="290"/>
      <c r="K828" s="290"/>
      <c r="L828" s="290"/>
      <c r="M828" s="290"/>
      <c r="N828" s="290"/>
      <c r="O828" s="290"/>
      <c r="P828" s="83" t="str">
        <f t="shared" si="14"/>
        <v/>
      </c>
    </row>
    <row r="829" spans="1:16" ht="13.2" hidden="1" customHeight="1" x14ac:dyDescent="0.25">
      <c r="A829" s="285" t="s">
        <v>3035</v>
      </c>
      <c r="B829" s="285" t="s">
        <v>89</v>
      </c>
      <c r="C829" s="287"/>
      <c r="D829" s="287"/>
      <c r="E829" s="287"/>
      <c r="F829" s="287"/>
      <c r="G829" s="286"/>
      <c r="H829" s="290"/>
      <c r="I829" s="290"/>
      <c r="J829" s="290"/>
      <c r="K829" s="290"/>
      <c r="L829" s="290"/>
      <c r="M829" s="290"/>
      <c r="N829" s="290"/>
      <c r="O829" s="290"/>
      <c r="P829" s="83" t="str">
        <f t="shared" si="14"/>
        <v/>
      </c>
    </row>
    <row r="830" spans="1:16" ht="13.2" hidden="1" customHeight="1" x14ac:dyDescent="0.25">
      <c r="A830" s="285" t="s">
        <v>3036</v>
      </c>
      <c r="B830" s="285" t="s">
        <v>90</v>
      </c>
      <c r="C830" s="287"/>
      <c r="D830" s="287"/>
      <c r="E830" s="287"/>
      <c r="F830" s="287"/>
      <c r="G830" s="286"/>
      <c r="H830" s="290"/>
      <c r="I830" s="290"/>
      <c r="J830" s="290"/>
      <c r="K830" s="290"/>
      <c r="L830" s="290"/>
      <c r="M830" s="290"/>
      <c r="N830" s="290"/>
      <c r="O830" s="290"/>
      <c r="P830" s="83" t="str">
        <f t="shared" si="14"/>
        <v/>
      </c>
    </row>
    <row r="831" spans="1:16" ht="13.2" hidden="1" customHeight="1" x14ac:dyDescent="0.25">
      <c r="A831" s="285" t="s">
        <v>3037</v>
      </c>
      <c r="B831" s="285" t="s">
        <v>91</v>
      </c>
      <c r="C831" s="287"/>
      <c r="D831" s="287"/>
      <c r="E831" s="287"/>
      <c r="F831" s="287"/>
      <c r="G831" s="286"/>
      <c r="H831" s="290"/>
      <c r="I831" s="290"/>
      <c r="J831" s="290"/>
      <c r="K831" s="290"/>
      <c r="L831" s="290"/>
      <c r="M831" s="290"/>
      <c r="N831" s="290"/>
      <c r="O831" s="290"/>
      <c r="P831" s="83" t="str">
        <f t="shared" si="14"/>
        <v/>
      </c>
    </row>
    <row r="832" spans="1:16" ht="13.2" hidden="1" customHeight="1" x14ac:dyDescent="0.25">
      <c r="A832" s="285" t="s">
        <v>3038</v>
      </c>
      <c r="B832" s="285" t="s">
        <v>3670</v>
      </c>
      <c r="C832" s="287"/>
      <c r="D832" s="287"/>
      <c r="E832" s="287"/>
      <c r="F832" s="287"/>
      <c r="G832" s="286"/>
      <c r="H832" s="290"/>
      <c r="I832" s="290"/>
      <c r="J832" s="290"/>
      <c r="K832" s="290"/>
      <c r="L832" s="290"/>
      <c r="M832" s="290"/>
      <c r="N832" s="290"/>
      <c r="O832" s="290"/>
      <c r="P832" s="83" t="str">
        <f t="shared" si="14"/>
        <v/>
      </c>
    </row>
    <row r="833" spans="1:16" ht="13.2" hidden="1" customHeight="1" x14ac:dyDescent="0.25">
      <c r="A833" s="285" t="s">
        <v>3039</v>
      </c>
      <c r="B833" s="285" t="s">
        <v>95</v>
      </c>
      <c r="C833" s="287"/>
      <c r="D833" s="287"/>
      <c r="E833" s="287"/>
      <c r="F833" s="287"/>
      <c r="G833" s="286"/>
      <c r="H833" s="290"/>
      <c r="I833" s="290"/>
      <c r="J833" s="290"/>
      <c r="K833" s="290"/>
      <c r="L833" s="290"/>
      <c r="M833" s="290"/>
      <c r="N833" s="290"/>
      <c r="O833" s="290"/>
      <c r="P833" s="83" t="str">
        <f t="shared" si="14"/>
        <v/>
      </c>
    </row>
    <row r="834" spans="1:16" ht="13.2" hidden="1" customHeight="1" x14ac:dyDescent="0.25">
      <c r="A834" s="285" t="s">
        <v>3041</v>
      </c>
      <c r="B834" s="285" t="s">
        <v>96</v>
      </c>
      <c r="C834" s="288"/>
      <c r="D834" s="288"/>
      <c r="E834" s="288"/>
      <c r="F834" s="288"/>
      <c r="G834" s="289"/>
      <c r="H834" s="290"/>
      <c r="I834" s="290"/>
      <c r="J834" s="290"/>
      <c r="K834" s="290"/>
      <c r="L834" s="290"/>
      <c r="M834" s="290"/>
      <c r="N834" s="290"/>
      <c r="O834" s="290"/>
      <c r="P834" s="83" t="str">
        <f t="shared" si="14"/>
        <v/>
      </c>
    </row>
    <row r="835" spans="1:16" ht="13.2" hidden="1" customHeight="1" x14ac:dyDescent="0.25">
      <c r="A835" s="285" t="s">
        <v>3044</v>
      </c>
      <c r="B835" s="285" t="s">
        <v>155</v>
      </c>
      <c r="C835" s="286"/>
      <c r="D835" s="286"/>
      <c r="E835" s="286"/>
      <c r="F835" s="286"/>
      <c r="G835" s="286"/>
      <c r="H835" s="290"/>
      <c r="I835" s="290"/>
      <c r="J835" s="290"/>
      <c r="K835" s="290"/>
      <c r="L835" s="290"/>
      <c r="M835" s="290"/>
      <c r="N835" s="290"/>
      <c r="O835" s="290"/>
      <c r="P835" s="83" t="str">
        <f t="shared" si="14"/>
        <v/>
      </c>
    </row>
    <row r="836" spans="1:16" ht="13.2" hidden="1" customHeight="1" x14ac:dyDescent="0.25">
      <c r="A836" s="285" t="s">
        <v>3756</v>
      </c>
      <c r="B836" s="285" t="s">
        <v>285</v>
      </c>
      <c r="C836" s="287"/>
      <c r="D836" s="287"/>
      <c r="E836" s="287"/>
      <c r="F836" s="287"/>
      <c r="G836" s="286"/>
      <c r="H836" s="290"/>
      <c r="I836" s="290"/>
      <c r="J836" s="290"/>
      <c r="K836" s="290"/>
      <c r="L836" s="290"/>
      <c r="M836" s="290"/>
      <c r="N836" s="290"/>
      <c r="O836" s="290"/>
      <c r="P836" s="83" t="str">
        <f t="shared" ref="P836:P899" si="15">IF(COUNTBLANK(Q836)=0,IF(RIGHT(A836,10)=Q836,TRUE,FALSE),"")</f>
        <v/>
      </c>
    </row>
    <row r="837" spans="1:16" ht="13.2" hidden="1" customHeight="1" x14ac:dyDescent="0.25">
      <c r="A837" s="285" t="s">
        <v>3792</v>
      </c>
      <c r="B837" s="285" t="s">
        <v>286</v>
      </c>
      <c r="C837" s="287"/>
      <c r="D837" s="287"/>
      <c r="E837" s="287"/>
      <c r="F837" s="287"/>
      <c r="G837" s="286"/>
      <c r="H837" s="290"/>
      <c r="I837" s="290"/>
      <c r="J837" s="290"/>
      <c r="K837" s="290"/>
      <c r="L837" s="290"/>
      <c r="M837" s="290"/>
      <c r="N837" s="290"/>
      <c r="O837" s="290"/>
      <c r="P837" s="83" t="str">
        <f t="shared" si="15"/>
        <v/>
      </c>
    </row>
    <row r="838" spans="1:16" ht="13.2" hidden="1" customHeight="1" x14ac:dyDescent="0.25">
      <c r="A838" s="285" t="s">
        <v>3117</v>
      </c>
      <c r="B838" s="285" t="s">
        <v>97</v>
      </c>
      <c r="C838" s="286"/>
      <c r="D838" s="286"/>
      <c r="E838" s="286"/>
      <c r="F838" s="286"/>
      <c r="G838" s="286"/>
      <c r="H838" s="290"/>
      <c r="I838" s="290"/>
      <c r="J838" s="290"/>
      <c r="K838" s="290"/>
      <c r="L838" s="290"/>
      <c r="M838" s="290"/>
      <c r="N838" s="290"/>
      <c r="O838" s="290"/>
      <c r="P838" s="83" t="str">
        <f t="shared" si="15"/>
        <v/>
      </c>
    </row>
    <row r="839" spans="1:16" ht="13.2" hidden="1" customHeight="1" x14ac:dyDescent="0.25">
      <c r="A839" s="285" t="s">
        <v>3118</v>
      </c>
      <c r="B839" s="285" t="s">
        <v>130</v>
      </c>
      <c r="C839" s="286"/>
      <c r="D839" s="286"/>
      <c r="E839" s="286"/>
      <c r="F839" s="286"/>
      <c r="G839" s="286"/>
      <c r="H839" s="290"/>
      <c r="I839" s="290"/>
      <c r="J839" s="290"/>
      <c r="K839" s="290"/>
      <c r="L839" s="290"/>
      <c r="M839" s="290"/>
      <c r="N839" s="290"/>
      <c r="O839" s="290"/>
      <c r="P839" s="83" t="str">
        <f t="shared" si="15"/>
        <v/>
      </c>
    </row>
    <row r="840" spans="1:16" ht="13.2" hidden="1" customHeight="1" x14ac:dyDescent="0.25">
      <c r="A840" s="285" t="s">
        <v>3095</v>
      </c>
      <c r="B840" s="285" t="s">
        <v>76</v>
      </c>
      <c r="C840" s="287"/>
      <c r="D840" s="287"/>
      <c r="E840" s="287"/>
      <c r="F840" s="287"/>
      <c r="G840" s="286"/>
      <c r="H840" s="290"/>
      <c r="I840" s="290"/>
      <c r="J840" s="290"/>
      <c r="K840" s="290"/>
      <c r="L840" s="290"/>
      <c r="M840" s="290"/>
      <c r="N840" s="290"/>
      <c r="O840" s="290"/>
      <c r="P840" s="83" t="str">
        <f t="shared" si="15"/>
        <v/>
      </c>
    </row>
    <row r="841" spans="1:16" ht="13.2" hidden="1" customHeight="1" x14ac:dyDescent="0.25">
      <c r="A841" s="285" t="s">
        <v>3096</v>
      </c>
      <c r="B841" s="285" t="s">
        <v>77</v>
      </c>
      <c r="C841" s="287"/>
      <c r="D841" s="287"/>
      <c r="E841" s="287"/>
      <c r="F841" s="287"/>
      <c r="G841" s="286"/>
      <c r="H841" s="290"/>
      <c r="I841" s="290"/>
      <c r="J841" s="290"/>
      <c r="K841" s="290"/>
      <c r="L841" s="290"/>
      <c r="M841" s="290"/>
      <c r="N841" s="290"/>
      <c r="O841" s="290"/>
      <c r="P841" s="83" t="str">
        <f t="shared" si="15"/>
        <v/>
      </c>
    </row>
    <row r="842" spans="1:16" ht="13.2" hidden="1" customHeight="1" x14ac:dyDescent="0.25">
      <c r="A842" s="285" t="s">
        <v>3097</v>
      </c>
      <c r="B842" s="285" t="s">
        <v>78</v>
      </c>
      <c r="C842" s="287"/>
      <c r="D842" s="287"/>
      <c r="E842" s="287"/>
      <c r="F842" s="287"/>
      <c r="G842" s="286"/>
      <c r="H842" s="290"/>
      <c r="I842" s="290"/>
      <c r="J842" s="290"/>
      <c r="K842" s="290"/>
      <c r="L842" s="290"/>
      <c r="M842" s="290"/>
      <c r="N842" s="290"/>
      <c r="O842" s="290"/>
      <c r="P842" s="83" t="str">
        <f t="shared" si="15"/>
        <v/>
      </c>
    </row>
    <row r="843" spans="1:16" ht="13.2" hidden="1" customHeight="1" x14ac:dyDescent="0.25">
      <c r="A843" s="285" t="s">
        <v>3098</v>
      </c>
      <c r="B843" s="285" t="s">
        <v>79</v>
      </c>
      <c r="C843" s="287"/>
      <c r="D843" s="287"/>
      <c r="E843" s="287"/>
      <c r="F843" s="287"/>
      <c r="G843" s="286"/>
      <c r="H843" s="290"/>
      <c r="I843" s="290"/>
      <c r="J843" s="290"/>
      <c r="K843" s="290"/>
      <c r="L843" s="290"/>
      <c r="M843" s="290"/>
      <c r="N843" s="290"/>
      <c r="O843" s="290"/>
      <c r="P843" s="83" t="str">
        <f t="shared" si="15"/>
        <v/>
      </c>
    </row>
    <row r="844" spans="1:16" ht="13.2" hidden="1" customHeight="1" x14ac:dyDescent="0.25">
      <c r="A844" s="285" t="s">
        <v>3099</v>
      </c>
      <c r="B844" s="285" t="s">
        <v>3671</v>
      </c>
      <c r="C844" s="287"/>
      <c r="D844" s="287"/>
      <c r="E844" s="287"/>
      <c r="F844" s="287"/>
      <c r="G844" s="286"/>
      <c r="H844" s="290"/>
      <c r="I844" s="290"/>
      <c r="J844" s="290"/>
      <c r="K844" s="290"/>
      <c r="L844" s="290"/>
      <c r="M844" s="290"/>
      <c r="N844" s="290"/>
      <c r="O844" s="290"/>
      <c r="P844" s="83" t="str">
        <f t="shared" si="15"/>
        <v/>
      </c>
    </row>
    <row r="845" spans="1:16" ht="13.2" hidden="1" customHeight="1" x14ac:dyDescent="0.25">
      <c r="A845" s="285" t="s">
        <v>3100</v>
      </c>
      <c r="B845" s="285" t="s">
        <v>84</v>
      </c>
      <c r="C845" s="287"/>
      <c r="D845" s="287"/>
      <c r="E845" s="287"/>
      <c r="F845" s="287"/>
      <c r="G845" s="286"/>
      <c r="H845" s="290"/>
      <c r="I845" s="290"/>
      <c r="J845" s="290"/>
      <c r="K845" s="290"/>
      <c r="L845" s="290"/>
      <c r="M845" s="290"/>
      <c r="N845" s="290"/>
      <c r="O845" s="290"/>
      <c r="P845" s="83" t="str">
        <f t="shared" si="15"/>
        <v/>
      </c>
    </row>
    <row r="846" spans="1:16" ht="13.2" hidden="1" customHeight="1" x14ac:dyDescent="0.25">
      <c r="A846" s="285" t="s">
        <v>3101</v>
      </c>
      <c r="B846" s="285" t="s">
        <v>85</v>
      </c>
      <c r="C846" s="286"/>
      <c r="D846" s="286"/>
      <c r="E846" s="286"/>
      <c r="F846" s="286"/>
      <c r="G846" s="286"/>
      <c r="H846" s="290"/>
      <c r="I846" s="290"/>
      <c r="J846" s="290"/>
      <c r="K846" s="290"/>
      <c r="L846" s="290"/>
      <c r="M846" s="290"/>
      <c r="N846" s="290"/>
      <c r="O846" s="290"/>
      <c r="P846" s="83" t="str">
        <f t="shared" si="15"/>
        <v/>
      </c>
    </row>
    <row r="847" spans="1:16" ht="13.2" hidden="1" customHeight="1" x14ac:dyDescent="0.25">
      <c r="A847" s="285" t="s">
        <v>3102</v>
      </c>
      <c r="B847" s="285" t="s">
        <v>86</v>
      </c>
      <c r="C847" s="287"/>
      <c r="D847" s="287"/>
      <c r="E847" s="287"/>
      <c r="F847" s="287"/>
      <c r="G847" s="286"/>
      <c r="H847" s="290"/>
      <c r="I847" s="290"/>
      <c r="J847" s="290"/>
      <c r="K847" s="290"/>
      <c r="L847" s="290"/>
      <c r="M847" s="290"/>
      <c r="N847" s="290"/>
      <c r="O847" s="290"/>
      <c r="P847" s="83" t="str">
        <f t="shared" si="15"/>
        <v/>
      </c>
    </row>
    <row r="848" spans="1:16" ht="13.2" hidden="1" customHeight="1" x14ac:dyDescent="0.25">
      <c r="A848" s="285" t="s">
        <v>3103</v>
      </c>
      <c r="B848" s="285" t="s">
        <v>87</v>
      </c>
      <c r="C848" s="287"/>
      <c r="D848" s="287"/>
      <c r="E848" s="287"/>
      <c r="F848" s="287"/>
      <c r="G848" s="286"/>
      <c r="H848" s="290"/>
      <c r="I848" s="290"/>
      <c r="J848" s="290"/>
      <c r="K848" s="290"/>
      <c r="L848" s="290"/>
      <c r="M848" s="290"/>
      <c r="N848" s="290"/>
      <c r="O848" s="290"/>
      <c r="P848" s="83" t="str">
        <f t="shared" si="15"/>
        <v/>
      </c>
    </row>
    <row r="849" spans="1:16" ht="13.2" hidden="1" customHeight="1" x14ac:dyDescent="0.25">
      <c r="A849" s="285" t="s">
        <v>3104</v>
      </c>
      <c r="B849" s="285" t="s">
        <v>88</v>
      </c>
      <c r="C849" s="287"/>
      <c r="D849" s="287"/>
      <c r="E849" s="287"/>
      <c r="F849" s="287"/>
      <c r="G849" s="286"/>
      <c r="H849" s="290"/>
      <c r="I849" s="290"/>
      <c r="J849" s="290"/>
      <c r="K849" s="290"/>
      <c r="L849" s="290"/>
      <c r="M849" s="290"/>
      <c r="N849" s="290"/>
      <c r="O849" s="290"/>
      <c r="P849" s="83" t="str">
        <f t="shared" si="15"/>
        <v/>
      </c>
    </row>
    <row r="850" spans="1:16" ht="13.2" hidden="1" customHeight="1" x14ac:dyDescent="0.25">
      <c r="A850" s="285" t="s">
        <v>3105</v>
      </c>
      <c r="B850" s="285" t="s">
        <v>144</v>
      </c>
      <c r="C850" s="286"/>
      <c r="D850" s="286"/>
      <c r="E850" s="286"/>
      <c r="F850" s="286"/>
      <c r="G850" s="286"/>
      <c r="H850" s="290"/>
      <c r="I850" s="290"/>
      <c r="J850" s="290"/>
      <c r="K850" s="290"/>
      <c r="L850" s="290"/>
      <c r="M850" s="290"/>
      <c r="N850" s="290"/>
      <c r="O850" s="290"/>
      <c r="P850" s="83" t="str">
        <f t="shared" si="15"/>
        <v/>
      </c>
    </row>
    <row r="851" spans="1:16" ht="13.2" hidden="1" customHeight="1" x14ac:dyDescent="0.25">
      <c r="A851" s="285" t="s">
        <v>3685</v>
      </c>
      <c r="B851" s="285" t="s">
        <v>283</v>
      </c>
      <c r="C851" s="287"/>
      <c r="D851" s="287"/>
      <c r="E851" s="287"/>
      <c r="F851" s="287"/>
      <c r="G851" s="286"/>
      <c r="H851" s="290"/>
      <c r="I851" s="290"/>
      <c r="J851" s="290"/>
      <c r="K851" s="290"/>
      <c r="L851" s="290"/>
      <c r="M851" s="290"/>
      <c r="N851" s="290"/>
      <c r="O851" s="290"/>
      <c r="P851" s="83" t="str">
        <f t="shared" si="15"/>
        <v/>
      </c>
    </row>
    <row r="852" spans="1:16" ht="13.2" hidden="1" customHeight="1" x14ac:dyDescent="0.25">
      <c r="A852" s="285" t="s">
        <v>3721</v>
      </c>
      <c r="B852" s="285" t="s">
        <v>284</v>
      </c>
      <c r="C852" s="287"/>
      <c r="D852" s="287"/>
      <c r="E852" s="287"/>
      <c r="F852" s="287"/>
      <c r="G852" s="286"/>
      <c r="H852" s="290"/>
      <c r="I852" s="290"/>
      <c r="J852" s="290"/>
      <c r="K852" s="290"/>
      <c r="L852" s="290"/>
      <c r="M852" s="290"/>
      <c r="N852" s="290"/>
      <c r="O852" s="290"/>
      <c r="P852" s="83" t="str">
        <f t="shared" si="15"/>
        <v/>
      </c>
    </row>
    <row r="853" spans="1:16" ht="13.2" hidden="1" customHeight="1" x14ac:dyDescent="0.25">
      <c r="A853" s="285" t="s">
        <v>3106</v>
      </c>
      <c r="B853" s="285" t="s">
        <v>76</v>
      </c>
      <c r="C853" s="287"/>
      <c r="D853" s="287"/>
      <c r="E853" s="287"/>
      <c r="F853" s="287"/>
      <c r="G853" s="286"/>
      <c r="H853" s="290"/>
      <c r="I853" s="290"/>
      <c r="J853" s="290"/>
      <c r="K853" s="290"/>
      <c r="L853" s="290"/>
      <c r="M853" s="290"/>
      <c r="N853" s="290"/>
      <c r="O853" s="290"/>
      <c r="P853" s="83" t="str">
        <f t="shared" si="15"/>
        <v/>
      </c>
    </row>
    <row r="854" spans="1:16" ht="13.2" hidden="1" customHeight="1" x14ac:dyDescent="0.25">
      <c r="A854" s="285" t="s">
        <v>3112</v>
      </c>
      <c r="B854" s="285" t="s">
        <v>85</v>
      </c>
      <c r="C854" s="286"/>
      <c r="D854" s="286"/>
      <c r="E854" s="286"/>
      <c r="F854" s="286"/>
      <c r="G854" s="286"/>
      <c r="H854" s="290"/>
      <c r="I854" s="290"/>
      <c r="J854" s="290"/>
      <c r="K854" s="290"/>
      <c r="L854" s="290"/>
      <c r="M854" s="290"/>
      <c r="N854" s="290"/>
      <c r="O854" s="290"/>
      <c r="P854" s="83" t="str">
        <f t="shared" si="15"/>
        <v/>
      </c>
    </row>
    <row r="855" spans="1:16" ht="13.2" hidden="1" customHeight="1" x14ac:dyDescent="0.25">
      <c r="A855" s="285" t="s">
        <v>3114</v>
      </c>
      <c r="B855" s="285" t="s">
        <v>87</v>
      </c>
      <c r="C855" s="287"/>
      <c r="D855" s="287"/>
      <c r="E855" s="287"/>
      <c r="F855" s="287"/>
      <c r="G855" s="286"/>
      <c r="H855" s="290"/>
      <c r="I855" s="290"/>
      <c r="J855" s="290"/>
      <c r="K855" s="290"/>
      <c r="L855" s="290"/>
      <c r="M855" s="290"/>
      <c r="N855" s="290"/>
      <c r="O855" s="290"/>
      <c r="P855" s="83" t="str">
        <f t="shared" si="15"/>
        <v/>
      </c>
    </row>
    <row r="856" spans="1:16" ht="13.2" hidden="1" customHeight="1" x14ac:dyDescent="0.25">
      <c r="A856" s="285" t="s">
        <v>3115</v>
      </c>
      <c r="B856" s="285" t="s">
        <v>88</v>
      </c>
      <c r="C856" s="287"/>
      <c r="D856" s="287"/>
      <c r="E856" s="287"/>
      <c r="F856" s="287"/>
      <c r="G856" s="286"/>
      <c r="H856" s="290"/>
      <c r="I856" s="290"/>
      <c r="J856" s="290"/>
      <c r="K856" s="290"/>
      <c r="L856" s="290"/>
      <c r="M856" s="290"/>
      <c r="N856" s="290"/>
      <c r="O856" s="290"/>
      <c r="P856" s="83" t="str">
        <f t="shared" si="15"/>
        <v/>
      </c>
    </row>
    <row r="857" spans="1:16" ht="13.2" hidden="1" customHeight="1" x14ac:dyDescent="0.25">
      <c r="A857" s="285" t="s">
        <v>3107</v>
      </c>
      <c r="B857" s="285" t="s">
        <v>89</v>
      </c>
      <c r="C857" s="287"/>
      <c r="D857" s="287"/>
      <c r="E857" s="287"/>
      <c r="F857" s="287"/>
      <c r="G857" s="286"/>
      <c r="H857" s="290"/>
      <c r="I857" s="290"/>
      <c r="J857" s="290"/>
      <c r="K857" s="290"/>
      <c r="L857" s="290"/>
      <c r="M857" s="290"/>
      <c r="N857" s="290"/>
      <c r="O857" s="290"/>
      <c r="P857" s="83" t="str">
        <f t="shared" si="15"/>
        <v/>
      </c>
    </row>
    <row r="858" spans="1:16" ht="13.2" hidden="1" customHeight="1" x14ac:dyDescent="0.25">
      <c r="A858" s="285" t="s">
        <v>3108</v>
      </c>
      <c r="B858" s="285" t="s">
        <v>90</v>
      </c>
      <c r="C858" s="287"/>
      <c r="D858" s="287"/>
      <c r="E858" s="287"/>
      <c r="F858" s="287"/>
      <c r="G858" s="286"/>
      <c r="H858" s="290"/>
      <c r="I858" s="290"/>
      <c r="J858" s="290"/>
      <c r="K858" s="290"/>
      <c r="L858" s="290"/>
      <c r="M858" s="290"/>
      <c r="N858" s="290"/>
      <c r="O858" s="290"/>
      <c r="P858" s="83" t="str">
        <f t="shared" si="15"/>
        <v/>
      </c>
    </row>
    <row r="859" spans="1:16" ht="13.2" hidden="1" customHeight="1" x14ac:dyDescent="0.25">
      <c r="A859" s="285" t="s">
        <v>3109</v>
      </c>
      <c r="B859" s="285" t="s">
        <v>91</v>
      </c>
      <c r="C859" s="287"/>
      <c r="D859" s="287"/>
      <c r="E859" s="287"/>
      <c r="F859" s="287"/>
      <c r="G859" s="286"/>
      <c r="H859" s="290"/>
      <c r="I859" s="290"/>
      <c r="J859" s="290"/>
      <c r="K859" s="290"/>
      <c r="L859" s="290"/>
      <c r="M859" s="290"/>
      <c r="N859" s="290"/>
      <c r="O859" s="290"/>
      <c r="P859" s="83" t="str">
        <f t="shared" si="15"/>
        <v/>
      </c>
    </row>
    <row r="860" spans="1:16" ht="13.2" hidden="1" customHeight="1" x14ac:dyDescent="0.25">
      <c r="A860" s="285" t="s">
        <v>3110</v>
      </c>
      <c r="B860" s="285" t="s">
        <v>3670</v>
      </c>
      <c r="C860" s="287"/>
      <c r="D860" s="287"/>
      <c r="E860" s="287"/>
      <c r="F860" s="287"/>
      <c r="G860" s="286"/>
      <c r="H860" s="290"/>
      <c r="I860" s="290"/>
      <c r="J860" s="290"/>
      <c r="K860" s="290"/>
      <c r="L860" s="290"/>
      <c r="M860" s="290"/>
      <c r="N860" s="290"/>
      <c r="O860" s="290"/>
      <c r="P860" s="83" t="str">
        <f t="shared" si="15"/>
        <v/>
      </c>
    </row>
    <row r="861" spans="1:16" ht="13.2" hidden="1" customHeight="1" x14ac:dyDescent="0.25">
      <c r="A861" s="285" t="s">
        <v>3111</v>
      </c>
      <c r="B861" s="285" t="s">
        <v>95</v>
      </c>
      <c r="C861" s="287"/>
      <c r="D861" s="287"/>
      <c r="E861" s="287"/>
      <c r="F861" s="287"/>
      <c r="G861" s="286"/>
      <c r="H861" s="290"/>
      <c r="I861" s="290"/>
      <c r="J861" s="290"/>
      <c r="K861" s="290"/>
      <c r="L861" s="290"/>
      <c r="M861" s="290"/>
      <c r="N861" s="290"/>
      <c r="O861" s="290"/>
      <c r="P861" s="83" t="str">
        <f t="shared" si="15"/>
        <v/>
      </c>
    </row>
    <row r="862" spans="1:16" ht="13.2" hidden="1" customHeight="1" x14ac:dyDescent="0.25">
      <c r="A862" s="285" t="s">
        <v>3113</v>
      </c>
      <c r="B862" s="285" t="s">
        <v>96</v>
      </c>
      <c r="C862" s="288"/>
      <c r="D862" s="288"/>
      <c r="E862" s="288"/>
      <c r="F862" s="288"/>
      <c r="G862" s="289"/>
      <c r="H862" s="290"/>
      <c r="I862" s="290"/>
      <c r="J862" s="290"/>
      <c r="K862" s="290"/>
      <c r="L862" s="290"/>
      <c r="M862" s="290"/>
      <c r="N862" s="290"/>
      <c r="O862" s="290"/>
      <c r="P862" s="83" t="str">
        <f t="shared" si="15"/>
        <v/>
      </c>
    </row>
    <row r="863" spans="1:16" ht="13.2" hidden="1" customHeight="1" x14ac:dyDescent="0.25">
      <c r="A863" s="285" t="s">
        <v>3116</v>
      </c>
      <c r="B863" s="285" t="s">
        <v>155</v>
      </c>
      <c r="C863" s="286"/>
      <c r="D863" s="286"/>
      <c r="E863" s="286"/>
      <c r="F863" s="286"/>
      <c r="G863" s="286"/>
      <c r="H863" s="290"/>
      <c r="I863" s="290"/>
      <c r="J863" s="290"/>
      <c r="K863" s="290"/>
      <c r="L863" s="290"/>
      <c r="M863" s="290"/>
      <c r="N863" s="290"/>
      <c r="O863" s="290"/>
      <c r="P863" s="83" t="str">
        <f t="shared" si="15"/>
        <v/>
      </c>
    </row>
    <row r="864" spans="1:16" ht="13.2" hidden="1" customHeight="1" x14ac:dyDescent="0.25">
      <c r="A864" s="285" t="s">
        <v>3757</v>
      </c>
      <c r="B864" s="285" t="s">
        <v>285</v>
      </c>
      <c r="C864" s="287"/>
      <c r="D864" s="287"/>
      <c r="E864" s="287"/>
      <c r="F864" s="287"/>
      <c r="G864" s="286"/>
      <c r="H864" s="290"/>
      <c r="I864" s="290"/>
      <c r="J864" s="290"/>
      <c r="K864" s="290"/>
      <c r="L864" s="290"/>
      <c r="M864" s="290"/>
      <c r="N864" s="290"/>
      <c r="O864" s="290"/>
      <c r="P864" s="83" t="str">
        <f t="shared" si="15"/>
        <v/>
      </c>
    </row>
    <row r="865" spans="1:16" ht="13.2" hidden="1" customHeight="1" x14ac:dyDescent="0.25">
      <c r="A865" s="285" t="s">
        <v>3793</v>
      </c>
      <c r="B865" s="285" t="s">
        <v>286</v>
      </c>
      <c r="C865" s="287"/>
      <c r="D865" s="287"/>
      <c r="E865" s="287"/>
      <c r="F865" s="287"/>
      <c r="G865" s="286"/>
      <c r="H865" s="290"/>
      <c r="I865" s="290"/>
      <c r="J865" s="290"/>
      <c r="K865" s="290"/>
      <c r="L865" s="290"/>
      <c r="M865" s="290"/>
      <c r="N865" s="290"/>
      <c r="O865" s="290"/>
      <c r="P865" s="83" t="str">
        <f t="shared" si="15"/>
        <v/>
      </c>
    </row>
    <row r="866" spans="1:16" ht="13.2" hidden="1" customHeight="1" x14ac:dyDescent="0.25">
      <c r="A866" s="285" t="s">
        <v>3236</v>
      </c>
      <c r="B866" s="285" t="s">
        <v>130</v>
      </c>
      <c r="C866" s="286">
        <v>-240698.24002950449</v>
      </c>
      <c r="D866" s="286">
        <v>-201813.89547951249</v>
      </c>
      <c r="E866" s="286">
        <v>296343.01748992759</v>
      </c>
      <c r="F866" s="286">
        <v>-215909.9337626851</v>
      </c>
      <c r="G866" s="286">
        <v>-87078.276701553681</v>
      </c>
      <c r="H866" s="286">
        <v>458292.82946252922</v>
      </c>
      <c r="I866" s="286">
        <v>-188258.39197266675</v>
      </c>
      <c r="J866" s="286">
        <v>-156605.17776273025</v>
      </c>
      <c r="K866" s="286">
        <v>304188.11896592687</v>
      </c>
      <c r="L866" s="286">
        <v>-173849.1978352608</v>
      </c>
      <c r="M866" s="286">
        <v>135503.60261538054</v>
      </c>
      <c r="N866" s="286">
        <v>343330.25846890279</v>
      </c>
      <c r="O866" s="286">
        <v>273444.71345875342</v>
      </c>
      <c r="P866" s="83" t="str">
        <f t="shared" si="15"/>
        <v/>
      </c>
    </row>
    <row r="867" spans="1:16" ht="13.2" hidden="1" customHeight="1" x14ac:dyDescent="0.25">
      <c r="A867" s="285" t="s">
        <v>3217</v>
      </c>
      <c r="B867" s="285" t="s">
        <v>76</v>
      </c>
      <c r="C867" s="287">
        <v>62.244809999999994</v>
      </c>
      <c r="D867" s="287">
        <v>261.20481999999998</v>
      </c>
      <c r="E867" s="287">
        <v>152.39622999999997</v>
      </c>
      <c r="F867" s="287">
        <v>104.78336999999999</v>
      </c>
      <c r="G867" s="287">
        <v>127.88366999999997</v>
      </c>
      <c r="H867" s="287">
        <v>94.544460000000001</v>
      </c>
      <c r="I867" s="287">
        <v>171.55963999999997</v>
      </c>
      <c r="J867" s="287">
        <v>46.874589999999991</v>
      </c>
      <c r="K867" s="287">
        <v>71.809919999999991</v>
      </c>
      <c r="L867" s="287">
        <v>82.63630999999998</v>
      </c>
      <c r="M867" s="287">
        <v>163.06757333333331</v>
      </c>
      <c r="N867" s="287">
        <v>77.651603333333327</v>
      </c>
      <c r="O867" s="286">
        <v>1416.6569966666661</v>
      </c>
      <c r="P867" s="83" t="str">
        <f t="shared" si="15"/>
        <v/>
      </c>
    </row>
    <row r="868" spans="1:16" ht="13.2" hidden="1" customHeight="1" x14ac:dyDescent="0.25">
      <c r="A868" s="285" t="s">
        <v>3216</v>
      </c>
      <c r="B868" s="285" t="s">
        <v>79</v>
      </c>
      <c r="C868" s="287">
        <v>0</v>
      </c>
      <c r="D868" s="287">
        <v>0</v>
      </c>
      <c r="E868" s="287">
        <v>0</v>
      </c>
      <c r="F868" s="287">
        <v>0</v>
      </c>
      <c r="G868" s="287">
        <v>0</v>
      </c>
      <c r="H868" s="287">
        <v>0</v>
      </c>
      <c r="I868" s="287">
        <v>0</v>
      </c>
      <c r="J868" s="287">
        <v>0</v>
      </c>
      <c r="K868" s="287">
        <v>0</v>
      </c>
      <c r="L868" s="287">
        <v>0</v>
      </c>
      <c r="M868" s="287">
        <v>0</v>
      </c>
      <c r="N868" s="287">
        <v>0</v>
      </c>
      <c r="O868" s="286">
        <v>0</v>
      </c>
      <c r="P868" s="83" t="str">
        <f t="shared" si="15"/>
        <v/>
      </c>
    </row>
    <row r="869" spans="1:16" ht="13.2" hidden="1" customHeight="1" x14ac:dyDescent="0.25">
      <c r="A869" s="285" t="s">
        <v>3223</v>
      </c>
      <c r="B869" s="285" t="s">
        <v>144</v>
      </c>
      <c r="C869" s="286">
        <v>894848.68706950452</v>
      </c>
      <c r="D869" s="286">
        <v>894684.5673495126</v>
      </c>
      <c r="E869" s="286">
        <v>878829.99882007216</v>
      </c>
      <c r="F869" s="286">
        <v>917314.60219268512</v>
      </c>
      <c r="G869" s="286">
        <v>875327.14372155361</v>
      </c>
      <c r="H869" s="286">
        <v>879284.43716747069</v>
      </c>
      <c r="I869" s="286">
        <v>967235.73596266669</v>
      </c>
      <c r="J869" s="286">
        <v>902927.49740273017</v>
      </c>
      <c r="K869" s="286">
        <v>885002.75229407311</v>
      </c>
      <c r="L869" s="286">
        <v>907317.56506526086</v>
      </c>
      <c r="M869" s="286">
        <v>909730.64394461934</v>
      </c>
      <c r="N869" s="286">
        <v>944796.65483109723</v>
      </c>
      <c r="O869" s="286">
        <v>10857300.285821244</v>
      </c>
      <c r="P869" s="83" t="str">
        <f t="shared" si="15"/>
        <v/>
      </c>
    </row>
    <row r="870" spans="1:16" ht="13.2" hidden="1" customHeight="1" x14ac:dyDescent="0.25">
      <c r="A870" s="285" t="s">
        <v>3204</v>
      </c>
      <c r="B870" s="285" t="s">
        <v>296</v>
      </c>
      <c r="C870" s="287">
        <v>334252.60431692388</v>
      </c>
      <c r="D870" s="287">
        <v>337833.02893181646</v>
      </c>
      <c r="E870" s="287">
        <v>342111.96347798244</v>
      </c>
      <c r="F870" s="287">
        <v>347020.26514654671</v>
      </c>
      <c r="G870" s="287">
        <v>344929.87709941849</v>
      </c>
      <c r="H870" s="287">
        <v>344834.59345475066</v>
      </c>
      <c r="I870" s="287">
        <v>359943.67321630125</v>
      </c>
      <c r="J870" s="287">
        <v>301358.38573745388</v>
      </c>
      <c r="K870" s="287">
        <v>308453.91265646974</v>
      </c>
      <c r="L870" s="287">
        <v>308677.73375447735</v>
      </c>
      <c r="M870" s="287">
        <v>306108.14618672722</v>
      </c>
      <c r="N870" s="287">
        <v>314001.83184999996</v>
      </c>
      <c r="O870" s="286">
        <v>3949526.0158288684</v>
      </c>
      <c r="P870" s="83" t="str">
        <f t="shared" si="15"/>
        <v/>
      </c>
    </row>
    <row r="871" spans="1:16" ht="13.2" hidden="1" customHeight="1" x14ac:dyDescent="0.25">
      <c r="A871" s="285" t="s">
        <v>3205</v>
      </c>
      <c r="B871" s="285" t="s">
        <v>297</v>
      </c>
      <c r="C871" s="287">
        <v>29050.058856923868</v>
      </c>
      <c r="D871" s="287">
        <v>32617.448911816391</v>
      </c>
      <c r="E871" s="287">
        <v>30267.623907982426</v>
      </c>
      <c r="F871" s="287">
        <v>34869.432036546721</v>
      </c>
      <c r="G871" s="287">
        <v>36041.545299418482</v>
      </c>
      <c r="H871" s="287">
        <v>33377.605724750669</v>
      </c>
      <c r="I871" s="287">
        <v>34057.835536301238</v>
      </c>
      <c r="J871" s="287">
        <v>33308.368147453868</v>
      </c>
      <c r="K871" s="287">
        <v>33247.022646469792</v>
      </c>
      <c r="L871" s="287">
        <v>36377.083154477354</v>
      </c>
      <c r="M871" s="287">
        <v>30745.005686727243</v>
      </c>
      <c r="N871" s="287">
        <v>32515.230000000003</v>
      </c>
      <c r="O871" s="286">
        <v>396474.25990886806</v>
      </c>
      <c r="P871" s="83" t="str">
        <f t="shared" si="15"/>
        <v/>
      </c>
    </row>
    <row r="872" spans="1:16" ht="13.2" hidden="1" customHeight="1" x14ac:dyDescent="0.25">
      <c r="A872" s="285" t="s">
        <v>3210</v>
      </c>
      <c r="B872" s="285" t="s">
        <v>303</v>
      </c>
      <c r="C872" s="287">
        <v>41</v>
      </c>
      <c r="D872" s="287">
        <v>41</v>
      </c>
      <c r="E872" s="287">
        <v>41</v>
      </c>
      <c r="F872" s="287">
        <v>41</v>
      </c>
      <c r="G872" s="287">
        <v>41</v>
      </c>
      <c r="H872" s="287">
        <v>41</v>
      </c>
      <c r="I872" s="287">
        <v>41</v>
      </c>
      <c r="J872" s="287">
        <v>41</v>
      </c>
      <c r="K872" s="287">
        <v>41</v>
      </c>
      <c r="L872" s="287">
        <v>41</v>
      </c>
      <c r="M872" s="287">
        <v>42</v>
      </c>
      <c r="N872" s="287">
        <v>42</v>
      </c>
      <c r="O872" s="286">
        <v>494</v>
      </c>
      <c r="P872" s="83" t="str">
        <f t="shared" si="15"/>
        <v/>
      </c>
    </row>
    <row r="873" spans="1:16" ht="13.2" hidden="1" customHeight="1" x14ac:dyDescent="0.25">
      <c r="A873" s="285" t="s">
        <v>3211</v>
      </c>
      <c r="B873" s="285" t="s">
        <v>304</v>
      </c>
      <c r="C873" s="287">
        <v>10074.427126666667</v>
      </c>
      <c r="D873" s="287">
        <v>6975.8926066666663</v>
      </c>
      <c r="E873" s="287">
        <v>6723.3708966666672</v>
      </c>
      <c r="F873" s="287">
        <v>9515.4407866666661</v>
      </c>
      <c r="G873" s="287">
        <v>7046.2923066666663</v>
      </c>
      <c r="H873" s="287">
        <v>7903.2419566666667</v>
      </c>
      <c r="I873" s="287">
        <v>19140.108286666666</v>
      </c>
      <c r="J873" s="287">
        <v>7349.1439366666673</v>
      </c>
      <c r="K873" s="287">
        <v>7302.3340966666656</v>
      </c>
      <c r="L873" s="287">
        <v>9325.3068266666651</v>
      </c>
      <c r="M873" s="287">
        <v>6986.1969466666669</v>
      </c>
      <c r="N873" s="287">
        <v>7319.6937466666659</v>
      </c>
      <c r="O873" s="286">
        <v>105661.44952000001</v>
      </c>
      <c r="P873" s="83" t="str">
        <f t="shared" si="15"/>
        <v/>
      </c>
    </row>
    <row r="874" spans="1:16" ht="13.2" hidden="1" customHeight="1" x14ac:dyDescent="0.25">
      <c r="A874" s="285" t="s">
        <v>3212</v>
      </c>
      <c r="B874" s="285" t="s">
        <v>305</v>
      </c>
      <c r="C874" s="287">
        <v>211923.2621759139</v>
      </c>
      <c r="D874" s="287">
        <v>211053.97932102939</v>
      </c>
      <c r="E874" s="287">
        <v>185187.54168542312</v>
      </c>
      <c r="F874" s="287">
        <v>214996.97632947168</v>
      </c>
      <c r="G874" s="287">
        <v>180816.44650546846</v>
      </c>
      <c r="H874" s="287">
        <v>183751.20006605331</v>
      </c>
      <c r="I874" s="287">
        <v>232729.55713969888</v>
      </c>
      <c r="J874" s="287">
        <v>242182.35240860976</v>
      </c>
      <c r="K874" s="287">
        <v>222230.58280093674</v>
      </c>
      <c r="L874" s="287">
        <v>243397.69282411679</v>
      </c>
      <c r="M874" s="287">
        <v>247472.93619789218</v>
      </c>
      <c r="N874" s="287">
        <v>263654.62304109731</v>
      </c>
      <c r="O874" s="286">
        <v>2639397.1504957117</v>
      </c>
      <c r="P874" s="83" t="str">
        <f t="shared" si="15"/>
        <v/>
      </c>
    </row>
    <row r="875" spans="1:16" ht="13.2" hidden="1" customHeight="1" x14ac:dyDescent="0.25">
      <c r="A875" s="285" t="s">
        <v>3213</v>
      </c>
      <c r="B875" s="285" t="s">
        <v>306</v>
      </c>
      <c r="C875" s="287">
        <v>211923.2621759139</v>
      </c>
      <c r="D875" s="287">
        <v>210574.94934102939</v>
      </c>
      <c r="E875" s="287">
        <v>185187.54168542312</v>
      </c>
      <c r="F875" s="287">
        <v>214996.97632947168</v>
      </c>
      <c r="G875" s="287">
        <v>180349.79317546845</v>
      </c>
      <c r="H875" s="287">
        <v>179251.20006605331</v>
      </c>
      <c r="I875" s="287">
        <v>232729.55713969888</v>
      </c>
      <c r="J875" s="287">
        <v>190830.95146860974</v>
      </c>
      <c r="K875" s="287">
        <v>183526.12458093674</v>
      </c>
      <c r="L875" s="287">
        <v>202825.14807411679</v>
      </c>
      <c r="M875" s="287">
        <v>206580.63930789218</v>
      </c>
      <c r="N875" s="287">
        <v>223942.18030109728</v>
      </c>
      <c r="O875" s="286">
        <v>2422718.3236457114</v>
      </c>
      <c r="P875" s="83" t="str">
        <f t="shared" si="15"/>
        <v/>
      </c>
    </row>
    <row r="876" spans="1:16" ht="13.2" hidden="1" customHeight="1" x14ac:dyDescent="0.25">
      <c r="A876" s="285" t="s">
        <v>3215</v>
      </c>
      <c r="B876" s="285" t="s">
        <v>307</v>
      </c>
      <c r="C876" s="287">
        <v>0</v>
      </c>
      <c r="D876" s="287">
        <v>479.02997999999997</v>
      </c>
      <c r="E876" s="287">
        <v>0</v>
      </c>
      <c r="F876" s="287">
        <v>0</v>
      </c>
      <c r="G876" s="287">
        <v>466.65333000000004</v>
      </c>
      <c r="H876" s="287">
        <v>0</v>
      </c>
      <c r="I876" s="287">
        <v>0</v>
      </c>
      <c r="J876" s="287">
        <v>449.67779999999999</v>
      </c>
      <c r="K876" s="287">
        <v>0.23541000000000001</v>
      </c>
      <c r="L876" s="287">
        <v>0</v>
      </c>
      <c r="M876" s="287">
        <v>362.14034999999996</v>
      </c>
      <c r="N876" s="287">
        <v>80.19</v>
      </c>
      <c r="O876" s="286">
        <v>1837.92687</v>
      </c>
      <c r="P876" s="83" t="str">
        <f t="shared" si="15"/>
        <v/>
      </c>
    </row>
    <row r="877" spans="1:16" ht="13.2" hidden="1" customHeight="1" x14ac:dyDescent="0.25">
      <c r="A877" s="285" t="s">
        <v>3219</v>
      </c>
      <c r="B877" s="285" t="s">
        <v>308</v>
      </c>
      <c r="C877" s="286">
        <v>556353.53842950449</v>
      </c>
      <c r="D877" s="286">
        <v>556165.10567951249</v>
      </c>
      <c r="E877" s="286">
        <v>534216.27229007217</v>
      </c>
      <c r="F877" s="286">
        <v>571678.46563268499</v>
      </c>
      <c r="G877" s="286">
        <v>532961.49958155362</v>
      </c>
      <c r="H877" s="286">
        <v>536624.57993747073</v>
      </c>
      <c r="I877" s="286">
        <v>612025.89828266681</v>
      </c>
      <c r="J877" s="286">
        <v>550977.7566727302</v>
      </c>
      <c r="K877" s="286">
        <v>538099.63947407308</v>
      </c>
      <c r="L877" s="286">
        <v>561524.36971526092</v>
      </c>
      <c r="M877" s="286">
        <v>560772.34690461936</v>
      </c>
      <c r="N877" s="286">
        <v>585095.80024109723</v>
      </c>
      <c r="O877" s="286">
        <v>6696495.2728412459</v>
      </c>
      <c r="P877" s="83" t="str">
        <f t="shared" si="15"/>
        <v/>
      </c>
    </row>
    <row r="878" spans="1:16" ht="13.2" hidden="1" customHeight="1" x14ac:dyDescent="0.25">
      <c r="A878" s="285" t="s">
        <v>3222</v>
      </c>
      <c r="B878" s="285" t="s">
        <v>311</v>
      </c>
      <c r="C878" s="286">
        <v>338495.14863999997</v>
      </c>
      <c r="D878" s="286">
        <v>338519.46167000005</v>
      </c>
      <c r="E878" s="286">
        <v>344613.72652999999</v>
      </c>
      <c r="F878" s="286">
        <v>345636.13656000001</v>
      </c>
      <c r="G878" s="286">
        <v>342365.64413999999</v>
      </c>
      <c r="H878" s="286">
        <v>342659.85722999997</v>
      </c>
      <c r="I878" s="286">
        <v>355209.83768</v>
      </c>
      <c r="J878" s="286">
        <v>351949.74073000002</v>
      </c>
      <c r="K878" s="286">
        <v>346903.11281999998</v>
      </c>
      <c r="L878" s="286">
        <v>345793.19534999999</v>
      </c>
      <c r="M878" s="286">
        <v>348958.29703999998</v>
      </c>
      <c r="N878" s="286">
        <v>359700.85459</v>
      </c>
      <c r="O878" s="286">
        <v>4160805.0129800006</v>
      </c>
      <c r="P878" s="83" t="str">
        <f t="shared" si="15"/>
        <v/>
      </c>
    </row>
    <row r="879" spans="1:16" ht="13.2" hidden="1" customHeight="1" x14ac:dyDescent="0.25">
      <c r="A879" s="285" t="s">
        <v>3206</v>
      </c>
      <c r="B879" s="285" t="s">
        <v>319</v>
      </c>
      <c r="C879" s="287">
        <v>271108</v>
      </c>
      <c r="D879" s="287">
        <v>269323</v>
      </c>
      <c r="E879" s="287">
        <v>276539</v>
      </c>
      <c r="F879" s="287">
        <v>274623</v>
      </c>
      <c r="G879" s="287">
        <v>272688</v>
      </c>
      <c r="H879" s="287">
        <v>274751</v>
      </c>
      <c r="I879" s="287">
        <v>289687</v>
      </c>
      <c r="J879" s="287">
        <v>267937</v>
      </c>
      <c r="K879" s="287">
        <v>275114</v>
      </c>
      <c r="L879" s="287">
        <v>272175</v>
      </c>
      <c r="M879" s="287">
        <v>275237</v>
      </c>
      <c r="N879" s="287">
        <v>281366</v>
      </c>
      <c r="O879" s="286">
        <v>3300548</v>
      </c>
      <c r="P879" s="83" t="str">
        <f t="shared" si="15"/>
        <v/>
      </c>
    </row>
    <row r="880" spans="1:16" ht="13.2" hidden="1" customHeight="1" x14ac:dyDescent="0.25">
      <c r="A880" s="285" t="s">
        <v>3207</v>
      </c>
      <c r="B880" s="285" t="s">
        <v>320</v>
      </c>
      <c r="C880" s="287">
        <v>33951.632429999998</v>
      </c>
      <c r="D880" s="287">
        <v>35794.480640000002</v>
      </c>
      <c r="E880" s="287">
        <v>35170.180039999999</v>
      </c>
      <c r="F880" s="287">
        <v>37389.258010000005</v>
      </c>
      <c r="G880" s="287">
        <v>36061.866699999999</v>
      </c>
      <c r="H880" s="287">
        <v>36582.866839999995</v>
      </c>
      <c r="I880" s="287">
        <v>36107.756790000007</v>
      </c>
      <c r="J880" s="287">
        <v>0</v>
      </c>
      <c r="K880" s="287">
        <v>0</v>
      </c>
      <c r="L880" s="287">
        <v>0</v>
      </c>
      <c r="M880" s="287">
        <v>0</v>
      </c>
      <c r="N880" s="287">
        <v>0</v>
      </c>
      <c r="O880" s="286">
        <v>251058.04145000005</v>
      </c>
      <c r="P880" s="83" t="str">
        <f t="shared" si="15"/>
        <v/>
      </c>
    </row>
    <row r="881" spans="1:16" ht="13.2" hidden="1" customHeight="1" x14ac:dyDescent="0.25">
      <c r="A881" s="285" t="s">
        <v>3208</v>
      </c>
      <c r="B881" s="285" t="s">
        <v>5952</v>
      </c>
      <c r="C881" s="287">
        <v>142.91302999999999</v>
      </c>
      <c r="D881" s="287">
        <v>98.099380000000011</v>
      </c>
      <c r="E881" s="287">
        <v>135.15952999999999</v>
      </c>
      <c r="F881" s="287">
        <v>138.57509999999999</v>
      </c>
      <c r="G881" s="287">
        <v>138.46510000000001</v>
      </c>
      <c r="H881" s="287">
        <v>123.12089</v>
      </c>
      <c r="I881" s="287">
        <v>91.080889999999997</v>
      </c>
      <c r="J881" s="287">
        <v>113.01759</v>
      </c>
      <c r="K881" s="287">
        <v>92.89000999999999</v>
      </c>
      <c r="L881" s="287">
        <v>125.65060000000001</v>
      </c>
      <c r="M881" s="287">
        <v>126.1405</v>
      </c>
      <c r="N881" s="287">
        <v>120.60185</v>
      </c>
      <c r="O881" s="286">
        <v>1445.7144699999999</v>
      </c>
      <c r="P881" s="83" t="str">
        <f t="shared" si="15"/>
        <v/>
      </c>
    </row>
    <row r="882" spans="1:16" ht="13.2" hidden="1" customHeight="1" x14ac:dyDescent="0.25">
      <c r="A882" s="285" t="s">
        <v>3209</v>
      </c>
      <c r="B882" s="285" t="s">
        <v>321</v>
      </c>
      <c r="C882" s="287">
        <v>0</v>
      </c>
      <c r="D882" s="287">
        <v>0</v>
      </c>
      <c r="E882" s="287">
        <v>0</v>
      </c>
      <c r="F882" s="287">
        <v>0</v>
      </c>
      <c r="G882" s="287">
        <v>0</v>
      </c>
      <c r="H882" s="287">
        <v>0</v>
      </c>
      <c r="I882" s="287">
        <v>0</v>
      </c>
      <c r="J882" s="287">
        <v>0</v>
      </c>
      <c r="K882" s="287">
        <v>0</v>
      </c>
      <c r="L882" s="287">
        <v>0</v>
      </c>
      <c r="M882" s="287">
        <v>0</v>
      </c>
      <c r="N882" s="287">
        <v>0</v>
      </c>
      <c r="O882" s="286">
        <v>0</v>
      </c>
      <c r="P882" s="83" t="str">
        <f t="shared" si="15"/>
        <v/>
      </c>
    </row>
    <row r="883" spans="1:16" ht="13.2" hidden="1" customHeight="1" x14ac:dyDescent="0.25">
      <c r="A883" s="285" t="s">
        <v>3214</v>
      </c>
      <c r="B883" s="285" t="s">
        <v>322</v>
      </c>
      <c r="C883" s="287">
        <v>0</v>
      </c>
      <c r="D883" s="287">
        <v>0</v>
      </c>
      <c r="E883" s="287">
        <v>0</v>
      </c>
      <c r="F883" s="287">
        <v>0</v>
      </c>
      <c r="G883" s="287">
        <v>0</v>
      </c>
      <c r="H883" s="287">
        <v>4500</v>
      </c>
      <c r="I883" s="287">
        <v>0</v>
      </c>
      <c r="J883" s="287">
        <v>50901.723140000002</v>
      </c>
      <c r="K883" s="287">
        <v>38704.222809999999</v>
      </c>
      <c r="L883" s="287">
        <v>40572.544750000008</v>
      </c>
      <c r="M883" s="287">
        <v>40530.156539999989</v>
      </c>
      <c r="N883" s="287">
        <v>39632.252739999996</v>
      </c>
      <c r="O883" s="286">
        <v>214840.89997999999</v>
      </c>
      <c r="P883" s="83" t="str">
        <f t="shared" si="15"/>
        <v/>
      </c>
    </row>
    <row r="884" spans="1:16" ht="13.2" hidden="1" customHeight="1" x14ac:dyDescent="0.25">
      <c r="A884" s="285" t="s">
        <v>3218</v>
      </c>
      <c r="B884" s="285" t="s">
        <v>323</v>
      </c>
      <c r="C884" s="287" t="s">
        <v>119</v>
      </c>
      <c r="D884" s="287" t="s">
        <v>119</v>
      </c>
      <c r="E884" s="287" t="s">
        <v>119</v>
      </c>
      <c r="F884" s="287" t="s">
        <v>119</v>
      </c>
      <c r="G884" s="287" t="s">
        <v>119</v>
      </c>
      <c r="H884" s="287" t="s">
        <v>119</v>
      </c>
      <c r="I884" s="287" t="s">
        <v>119</v>
      </c>
      <c r="J884" s="287" t="s">
        <v>119</v>
      </c>
      <c r="K884" s="287" t="s">
        <v>119</v>
      </c>
      <c r="L884" s="287" t="s">
        <v>119</v>
      </c>
      <c r="M884" s="287" t="s">
        <v>119</v>
      </c>
      <c r="N884" s="287" t="s">
        <v>119</v>
      </c>
      <c r="O884" s="286" t="s">
        <v>119</v>
      </c>
      <c r="P884" s="83" t="str">
        <f t="shared" si="15"/>
        <v/>
      </c>
    </row>
    <row r="885" spans="1:16" ht="13.2" hidden="1" customHeight="1" x14ac:dyDescent="0.25">
      <c r="A885" s="285" t="s">
        <v>3220</v>
      </c>
      <c r="B885" s="285" t="s">
        <v>324</v>
      </c>
      <c r="C885" s="287" t="s">
        <v>119</v>
      </c>
      <c r="D885" s="287" t="s">
        <v>119</v>
      </c>
      <c r="E885" s="287" t="s">
        <v>119</v>
      </c>
      <c r="F885" s="287" t="s">
        <v>119</v>
      </c>
      <c r="G885" s="287" t="s">
        <v>119</v>
      </c>
      <c r="H885" s="287" t="s">
        <v>119</v>
      </c>
      <c r="I885" s="287" t="s">
        <v>119</v>
      </c>
      <c r="J885" s="287" t="s">
        <v>119</v>
      </c>
      <c r="K885" s="287" t="s">
        <v>119</v>
      </c>
      <c r="L885" s="287" t="s">
        <v>119</v>
      </c>
      <c r="M885" s="287" t="s">
        <v>119</v>
      </c>
      <c r="N885" s="287" t="s">
        <v>119</v>
      </c>
      <c r="O885" s="286" t="s">
        <v>119</v>
      </c>
      <c r="P885" s="83" t="str">
        <f t="shared" si="15"/>
        <v/>
      </c>
    </row>
    <row r="886" spans="1:16" ht="13.2" hidden="1" customHeight="1" x14ac:dyDescent="0.25">
      <c r="A886" s="285" t="s">
        <v>3221</v>
      </c>
      <c r="B886" s="285" t="s">
        <v>325</v>
      </c>
      <c r="C886" s="287">
        <v>338495.14863999997</v>
      </c>
      <c r="D886" s="287">
        <v>338519.46167000005</v>
      </c>
      <c r="E886" s="287">
        <v>344613.72652999999</v>
      </c>
      <c r="F886" s="287">
        <v>345636.13656000001</v>
      </c>
      <c r="G886" s="287">
        <v>342365.64413999999</v>
      </c>
      <c r="H886" s="287">
        <v>342659.85722999997</v>
      </c>
      <c r="I886" s="287">
        <v>355209.83768</v>
      </c>
      <c r="J886" s="287">
        <v>351949.74073000002</v>
      </c>
      <c r="K886" s="287">
        <v>346903.11281999998</v>
      </c>
      <c r="L886" s="287">
        <v>345793.19534999999</v>
      </c>
      <c r="M886" s="287">
        <v>348958.29703999998</v>
      </c>
      <c r="N886" s="287">
        <v>359700.85459</v>
      </c>
      <c r="O886" s="286">
        <v>4160805.0129800006</v>
      </c>
      <c r="P886" s="83" t="str">
        <f t="shared" si="15"/>
        <v/>
      </c>
    </row>
    <row r="887" spans="1:16" ht="13.2" hidden="1" customHeight="1" x14ac:dyDescent="0.25">
      <c r="A887" s="285" t="s">
        <v>3230</v>
      </c>
      <c r="B887" s="285" t="s">
        <v>76</v>
      </c>
      <c r="C887" s="287">
        <v>98.958406666666662</v>
      </c>
      <c r="D887" s="287">
        <v>57.978206666666665</v>
      </c>
      <c r="E887" s="287">
        <v>640.58319666666659</v>
      </c>
      <c r="F887" s="287">
        <v>248.63943666666663</v>
      </c>
      <c r="G887" s="287">
        <v>211.84738666666664</v>
      </c>
      <c r="H887" s="287">
        <v>710.07357666666655</v>
      </c>
      <c r="I887" s="287">
        <v>209.11445666666665</v>
      </c>
      <c r="J887" s="287">
        <v>37.80193666666667</v>
      </c>
      <c r="K887" s="287">
        <v>321.33915666666667</v>
      </c>
      <c r="L887" s="287">
        <v>36.730276666666668</v>
      </c>
      <c r="M887" s="287">
        <v>64.40509333333334</v>
      </c>
      <c r="N887" s="287">
        <v>505.34630333333337</v>
      </c>
      <c r="O887" s="286">
        <v>3142.8174333333332</v>
      </c>
      <c r="P887" s="83" t="str">
        <f t="shared" si="15"/>
        <v/>
      </c>
    </row>
    <row r="888" spans="1:16" ht="13.2" hidden="1" customHeight="1" x14ac:dyDescent="0.25">
      <c r="A888" s="285" t="s">
        <v>3235</v>
      </c>
      <c r="B888" s="285" t="s">
        <v>155</v>
      </c>
      <c r="C888" s="286">
        <v>654150.44704</v>
      </c>
      <c r="D888" s="286">
        <v>692870.67187000008</v>
      </c>
      <c r="E888" s="286">
        <v>1175173.0163099999</v>
      </c>
      <c r="F888" s="286">
        <v>701404.66843000008</v>
      </c>
      <c r="G888" s="286">
        <v>788248.86702000001</v>
      </c>
      <c r="H888" s="286">
        <v>1337577.2666299997</v>
      </c>
      <c r="I888" s="286">
        <v>778977.34398999996</v>
      </c>
      <c r="J888" s="286">
        <v>746322.31963999989</v>
      </c>
      <c r="K888" s="286">
        <v>1189190.8712599999</v>
      </c>
      <c r="L888" s="286">
        <v>733468.36723000009</v>
      </c>
      <c r="M888" s="286">
        <v>1045234.2465599999</v>
      </c>
      <c r="N888" s="286">
        <v>1288126.9132999999</v>
      </c>
      <c r="O888" s="286">
        <v>11130744.99928</v>
      </c>
      <c r="P888" s="83" t="str">
        <f t="shared" si="15"/>
        <v/>
      </c>
    </row>
    <row r="889" spans="1:16" ht="13.2" hidden="1" customHeight="1" x14ac:dyDescent="0.25">
      <c r="A889" s="285" t="s">
        <v>3228</v>
      </c>
      <c r="B889" s="285" t="s">
        <v>305</v>
      </c>
      <c r="C889" s="287" t="s">
        <v>119</v>
      </c>
      <c r="D889" s="287" t="s">
        <v>119</v>
      </c>
      <c r="E889" s="287" t="s">
        <v>119</v>
      </c>
      <c r="F889" s="287" t="s">
        <v>119</v>
      </c>
      <c r="G889" s="287" t="s">
        <v>119</v>
      </c>
      <c r="H889" s="287" t="s">
        <v>119</v>
      </c>
      <c r="I889" s="287" t="s">
        <v>119</v>
      </c>
      <c r="J889" s="287" t="s">
        <v>119</v>
      </c>
      <c r="K889" s="287" t="s">
        <v>119</v>
      </c>
      <c r="L889" s="287" t="s">
        <v>119</v>
      </c>
      <c r="M889" s="287" t="s">
        <v>119</v>
      </c>
      <c r="N889" s="287" t="s">
        <v>119</v>
      </c>
      <c r="O889" s="286" t="s">
        <v>119</v>
      </c>
      <c r="P889" s="83" t="str">
        <f t="shared" si="15"/>
        <v/>
      </c>
    </row>
    <row r="890" spans="1:16" ht="13.2" hidden="1" customHeight="1" x14ac:dyDescent="0.25">
      <c r="A890" s="285" t="s">
        <v>3234</v>
      </c>
      <c r="B890" s="285" t="s">
        <v>311</v>
      </c>
      <c r="C890" s="286">
        <v>338495.14863999997</v>
      </c>
      <c r="D890" s="286">
        <v>338519.46167000005</v>
      </c>
      <c r="E890" s="286">
        <v>344613.72652999999</v>
      </c>
      <c r="F890" s="286">
        <v>345636.13656000001</v>
      </c>
      <c r="G890" s="286">
        <v>342365.64413999999</v>
      </c>
      <c r="H890" s="286">
        <v>342659.85722999997</v>
      </c>
      <c r="I890" s="286">
        <v>355209.83768</v>
      </c>
      <c r="J890" s="286">
        <v>351949.74073000002</v>
      </c>
      <c r="K890" s="286">
        <v>346903.11281999998</v>
      </c>
      <c r="L890" s="286">
        <v>345793.19534999999</v>
      </c>
      <c r="M890" s="286">
        <v>348958.29703999998</v>
      </c>
      <c r="N890" s="286">
        <v>359700.85459</v>
      </c>
      <c r="O890" s="286">
        <v>4160805.0129800006</v>
      </c>
      <c r="P890" s="83" t="str">
        <f t="shared" si="15"/>
        <v/>
      </c>
    </row>
    <row r="891" spans="1:16" ht="13.2" hidden="1" customHeight="1" x14ac:dyDescent="0.25">
      <c r="A891" s="285" t="s">
        <v>3224</v>
      </c>
      <c r="B891" s="285" t="s">
        <v>312</v>
      </c>
      <c r="C891" s="287">
        <v>101297.82939999999</v>
      </c>
      <c r="D891" s="287">
        <v>167629.15037000005</v>
      </c>
      <c r="E891" s="287">
        <v>623753.68334999983</v>
      </c>
      <c r="F891" s="287">
        <v>120926.92388000003</v>
      </c>
      <c r="G891" s="287">
        <v>189574.09569999998</v>
      </c>
      <c r="H891" s="287">
        <v>759579.97566999984</v>
      </c>
      <c r="I891" s="287">
        <v>168280.53632999997</v>
      </c>
      <c r="J891" s="287">
        <v>161779.52427999995</v>
      </c>
      <c r="K891" s="287">
        <v>643591.9040499999</v>
      </c>
      <c r="L891" s="287">
        <v>146039.49673999997</v>
      </c>
      <c r="M891" s="287">
        <v>169647.41278000001</v>
      </c>
      <c r="N891" s="287">
        <v>678442.89630999998</v>
      </c>
      <c r="O891" s="286">
        <v>3930543.4288599994</v>
      </c>
      <c r="P891" s="83" t="str">
        <f t="shared" si="15"/>
        <v/>
      </c>
    </row>
    <row r="892" spans="1:16" ht="13.2" hidden="1" customHeight="1" x14ac:dyDescent="0.25">
      <c r="A892" s="285" t="s">
        <v>3225</v>
      </c>
      <c r="B892" s="285" t="s">
        <v>313</v>
      </c>
      <c r="C892" s="287">
        <v>141422.5</v>
      </c>
      <c r="D892" s="287">
        <v>141422.5</v>
      </c>
      <c r="E892" s="287">
        <v>141423.375</v>
      </c>
      <c r="F892" s="287">
        <v>141422.5</v>
      </c>
      <c r="G892" s="287">
        <v>141422.5</v>
      </c>
      <c r="H892" s="287">
        <v>141423.375</v>
      </c>
      <c r="I892" s="287">
        <v>141422.5</v>
      </c>
      <c r="J892" s="287">
        <v>141422.5</v>
      </c>
      <c r="K892" s="287">
        <v>141423.375</v>
      </c>
      <c r="L892" s="287">
        <v>141422.5</v>
      </c>
      <c r="M892" s="287">
        <v>449970</v>
      </c>
      <c r="N892" s="287">
        <v>131545.375</v>
      </c>
      <c r="O892" s="286">
        <v>1995743</v>
      </c>
      <c r="P892" s="83" t="str">
        <f t="shared" si="15"/>
        <v/>
      </c>
    </row>
    <row r="893" spans="1:16" ht="13.2" hidden="1" customHeight="1" x14ac:dyDescent="0.25">
      <c r="A893" s="285" t="s">
        <v>3226</v>
      </c>
      <c r="B893" s="285" t="s">
        <v>314</v>
      </c>
      <c r="C893" s="287">
        <v>68196.965759999992</v>
      </c>
      <c r="D893" s="287">
        <v>43725.729679999997</v>
      </c>
      <c r="E893" s="287">
        <v>62380.540159999997</v>
      </c>
      <c r="F893" s="287">
        <v>89999.215299999996</v>
      </c>
      <c r="G893" s="287">
        <v>113325.90759999999</v>
      </c>
      <c r="H893" s="287">
        <v>91590.295389999985</v>
      </c>
      <c r="I893" s="287">
        <v>110091.50783</v>
      </c>
      <c r="J893" s="287">
        <v>89593.906510000001</v>
      </c>
      <c r="K893" s="287">
        <v>55448.297339999997</v>
      </c>
      <c r="L893" s="287">
        <v>96234.749759999992</v>
      </c>
      <c r="M893" s="287">
        <v>75146.211449999988</v>
      </c>
      <c r="N893" s="287">
        <v>116340.22826000002</v>
      </c>
      <c r="O893" s="286">
        <v>1012073.55504</v>
      </c>
      <c r="P893" s="83" t="str">
        <f t="shared" si="15"/>
        <v/>
      </c>
    </row>
    <row r="894" spans="1:16" ht="13.2" hidden="1" customHeight="1" x14ac:dyDescent="0.25">
      <c r="A894" s="285" t="s">
        <v>3227</v>
      </c>
      <c r="B894" s="285" t="s">
        <v>315</v>
      </c>
      <c r="C894" s="287">
        <v>1545</v>
      </c>
      <c r="D894" s="287">
        <v>1515</v>
      </c>
      <c r="E894" s="287">
        <v>2033</v>
      </c>
      <c r="F894" s="287">
        <v>1385</v>
      </c>
      <c r="G894" s="287">
        <v>1348</v>
      </c>
      <c r="H894" s="287">
        <v>1608</v>
      </c>
      <c r="I894" s="287">
        <v>1526</v>
      </c>
      <c r="J894" s="287">
        <v>1538</v>
      </c>
      <c r="K894" s="287">
        <v>1502</v>
      </c>
      <c r="L894" s="287">
        <v>1623</v>
      </c>
      <c r="M894" s="287">
        <v>1446</v>
      </c>
      <c r="N894" s="287">
        <v>1517</v>
      </c>
      <c r="O894" s="286">
        <v>18586</v>
      </c>
      <c r="P894" s="83" t="str">
        <f t="shared" si="15"/>
        <v/>
      </c>
    </row>
    <row r="895" spans="1:16" ht="13.2" hidden="1" customHeight="1" x14ac:dyDescent="0.25">
      <c r="A895" s="285" t="s">
        <v>3229</v>
      </c>
      <c r="B895" s="285" t="s">
        <v>317</v>
      </c>
      <c r="C895" s="287">
        <v>3094.0448333333334</v>
      </c>
      <c r="D895" s="287">
        <v>0.85194333333333339</v>
      </c>
      <c r="E895" s="287">
        <v>328.10807333333332</v>
      </c>
      <c r="F895" s="287">
        <v>1786.2532533333331</v>
      </c>
      <c r="G895" s="287">
        <v>0.87219333333333338</v>
      </c>
      <c r="H895" s="287">
        <v>5.6897633333333335</v>
      </c>
      <c r="I895" s="287">
        <v>2237.8476933333332</v>
      </c>
      <c r="J895" s="287">
        <v>0.8461833333333334</v>
      </c>
      <c r="K895" s="287">
        <v>0.84289333333333338</v>
      </c>
      <c r="L895" s="287">
        <v>2318.695103333333</v>
      </c>
      <c r="M895" s="287">
        <v>1.9201966666666668</v>
      </c>
      <c r="N895" s="287">
        <v>75.212836666666689</v>
      </c>
      <c r="O895" s="286">
        <v>9851.1849666666658</v>
      </c>
      <c r="P895" s="83" t="str">
        <f t="shared" si="15"/>
        <v/>
      </c>
    </row>
    <row r="896" spans="1:16" ht="13.2" hidden="1" customHeight="1" x14ac:dyDescent="0.25">
      <c r="A896" s="285" t="s">
        <v>3231</v>
      </c>
      <c r="B896" s="285" t="s">
        <v>318</v>
      </c>
      <c r="C896" s="286">
        <v>315655.29839999997</v>
      </c>
      <c r="D896" s="286">
        <v>354351.21020000009</v>
      </c>
      <c r="E896" s="286">
        <v>830559.28977999976</v>
      </c>
      <c r="F896" s="286">
        <v>355768.53187000001</v>
      </c>
      <c r="G896" s="286">
        <v>445883.2228799999</v>
      </c>
      <c r="H896" s="286">
        <v>994917.40939999989</v>
      </c>
      <c r="I896" s="286">
        <v>423767.50630999997</v>
      </c>
      <c r="J896" s="286">
        <v>394372.57890999998</v>
      </c>
      <c r="K896" s="286">
        <v>842287.75844000001</v>
      </c>
      <c r="L896" s="286">
        <v>387675.17187999998</v>
      </c>
      <c r="M896" s="286">
        <v>696275.94951999991</v>
      </c>
      <c r="N896" s="286">
        <v>928426.05871000001</v>
      </c>
      <c r="O896" s="286">
        <v>6969939.9863000009</v>
      </c>
      <c r="P896" s="83" t="str">
        <f t="shared" si="15"/>
        <v/>
      </c>
    </row>
    <row r="897" spans="1:16" ht="13.2" hidden="1" customHeight="1" x14ac:dyDescent="0.25">
      <c r="A897" s="285" t="s">
        <v>3233</v>
      </c>
      <c r="B897" s="285" t="s">
        <v>324</v>
      </c>
      <c r="C897" s="287" t="s">
        <v>119</v>
      </c>
      <c r="D897" s="287" t="s">
        <v>119</v>
      </c>
      <c r="E897" s="287" t="s">
        <v>119</v>
      </c>
      <c r="F897" s="287" t="s">
        <v>119</v>
      </c>
      <c r="G897" s="287" t="s">
        <v>119</v>
      </c>
      <c r="H897" s="287" t="s">
        <v>119</v>
      </c>
      <c r="I897" s="287" t="s">
        <v>119</v>
      </c>
      <c r="J897" s="287" t="s">
        <v>119</v>
      </c>
      <c r="K897" s="287" t="s">
        <v>119</v>
      </c>
      <c r="L897" s="287" t="s">
        <v>119</v>
      </c>
      <c r="M897" s="287" t="s">
        <v>119</v>
      </c>
      <c r="N897" s="287" t="s">
        <v>119</v>
      </c>
      <c r="O897" s="286" t="s">
        <v>119</v>
      </c>
      <c r="P897" s="83" t="str">
        <f t="shared" si="15"/>
        <v/>
      </c>
    </row>
    <row r="898" spans="1:16" ht="13.2" hidden="1" customHeight="1" x14ac:dyDescent="0.25">
      <c r="A898" s="285" t="s">
        <v>3232</v>
      </c>
      <c r="B898" s="285" t="s">
        <v>325</v>
      </c>
      <c r="C898" s="287">
        <v>338495.14863999997</v>
      </c>
      <c r="D898" s="287">
        <v>338519.46167000005</v>
      </c>
      <c r="E898" s="287">
        <v>344613.72652999999</v>
      </c>
      <c r="F898" s="287">
        <v>345636.13656000001</v>
      </c>
      <c r="G898" s="287">
        <v>342365.64413999999</v>
      </c>
      <c r="H898" s="287">
        <v>342659.85722999997</v>
      </c>
      <c r="I898" s="287">
        <v>355209.83768</v>
      </c>
      <c r="J898" s="287">
        <v>351949.74073000002</v>
      </c>
      <c r="K898" s="287">
        <v>346903.11281999998</v>
      </c>
      <c r="L898" s="287">
        <v>345793.19534999999</v>
      </c>
      <c r="M898" s="287">
        <v>348958.29703999998</v>
      </c>
      <c r="N898" s="287">
        <v>359700.85459</v>
      </c>
      <c r="O898" s="286">
        <v>4160805.0129800006</v>
      </c>
      <c r="P898" s="83" t="str">
        <f t="shared" si="15"/>
        <v/>
      </c>
    </row>
    <row r="899" spans="1:16" ht="13.2" hidden="1" customHeight="1" x14ac:dyDescent="0.25">
      <c r="A899" s="285" t="s">
        <v>3264</v>
      </c>
      <c r="B899" s="285" t="s">
        <v>130</v>
      </c>
      <c r="C899" s="286">
        <v>-935674.93796296278</v>
      </c>
      <c r="D899" s="286">
        <v>441601.06203703722</v>
      </c>
      <c r="E899" s="286">
        <v>115408.08333333349</v>
      </c>
      <c r="F899" s="286">
        <v>-534974.91666666651</v>
      </c>
      <c r="G899" s="286">
        <v>502140.08333333349</v>
      </c>
      <c r="H899" s="286">
        <v>232440.08333333349</v>
      </c>
      <c r="I899" s="286">
        <v>-354160.91666666651</v>
      </c>
      <c r="J899" s="286">
        <v>353191.08333333349</v>
      </c>
      <c r="K899" s="286">
        <v>200416.08333333349</v>
      </c>
      <c r="L899" s="286">
        <v>-601714.91666666651</v>
      </c>
      <c r="M899" s="286">
        <v>262581.08333333349</v>
      </c>
      <c r="N899" s="286">
        <v>601099.31133333361</v>
      </c>
      <c r="O899" s="286">
        <v>282351.18540740944</v>
      </c>
      <c r="P899" s="83" t="str">
        <f t="shared" si="15"/>
        <v/>
      </c>
    </row>
    <row r="900" spans="1:16" ht="13.2" hidden="1" customHeight="1" x14ac:dyDescent="0.25">
      <c r="A900" s="285" t="s">
        <v>3244</v>
      </c>
      <c r="B900" s="285" t="s">
        <v>76</v>
      </c>
      <c r="C900" s="287">
        <v>337740</v>
      </c>
      <c r="D900" s="287">
        <v>34050</v>
      </c>
      <c r="E900" s="287">
        <v>31509</v>
      </c>
      <c r="F900" s="287">
        <v>102522</v>
      </c>
      <c r="G900" s="287">
        <v>81044</v>
      </c>
      <c r="H900" s="287">
        <v>66049</v>
      </c>
      <c r="I900" s="287">
        <v>165605</v>
      </c>
      <c r="J900" s="287">
        <v>32356</v>
      </c>
      <c r="K900" s="287">
        <v>28461</v>
      </c>
      <c r="L900" s="287">
        <v>42122</v>
      </c>
      <c r="M900" s="287">
        <v>87612</v>
      </c>
      <c r="N900" s="287">
        <v>125163</v>
      </c>
      <c r="O900" s="286">
        <v>1134233</v>
      </c>
      <c r="P900" s="83" t="str">
        <f t="shared" ref="P900:P963" si="16">IF(COUNTBLANK(Q900)=0,IF(RIGHT(A900,10)=Q900,TRUE,FALSE),"")</f>
        <v/>
      </c>
    </row>
    <row r="901" spans="1:16" ht="13.2" hidden="1" customHeight="1" x14ac:dyDescent="0.25">
      <c r="A901" s="285" t="s">
        <v>3243</v>
      </c>
      <c r="B901" s="285" t="s">
        <v>79</v>
      </c>
      <c r="C901" s="287" t="s">
        <v>119</v>
      </c>
      <c r="D901" s="287" t="s">
        <v>119</v>
      </c>
      <c r="E901" s="287" t="s">
        <v>119</v>
      </c>
      <c r="F901" s="287" t="s">
        <v>119</v>
      </c>
      <c r="G901" s="287" t="s">
        <v>119</v>
      </c>
      <c r="H901" s="287" t="s">
        <v>119</v>
      </c>
      <c r="I901" s="287" t="s">
        <v>119</v>
      </c>
      <c r="J901" s="287" t="s">
        <v>119</v>
      </c>
      <c r="K901" s="287" t="s">
        <v>119</v>
      </c>
      <c r="L901" s="287" t="s">
        <v>119</v>
      </c>
      <c r="M901" s="287" t="s">
        <v>119</v>
      </c>
      <c r="N901" s="287" t="s">
        <v>119</v>
      </c>
      <c r="O901" s="286" t="s">
        <v>119</v>
      </c>
      <c r="P901" s="83" t="str">
        <f t="shared" si="16"/>
        <v/>
      </c>
    </row>
    <row r="902" spans="1:16" ht="13.2" hidden="1" customHeight="1" x14ac:dyDescent="0.25">
      <c r="A902" s="285" t="s">
        <v>3249</v>
      </c>
      <c r="B902" s="285" t="s">
        <v>144</v>
      </c>
      <c r="C902" s="286">
        <v>3442815.2712962963</v>
      </c>
      <c r="D902" s="286">
        <v>2117754.2712962963</v>
      </c>
      <c r="E902" s="286">
        <v>2277756.25</v>
      </c>
      <c r="F902" s="286">
        <v>3135457.25</v>
      </c>
      <c r="G902" s="286">
        <v>2177680.25</v>
      </c>
      <c r="H902" s="286">
        <v>2108456.25</v>
      </c>
      <c r="I902" s="286">
        <v>3244449.25</v>
      </c>
      <c r="J902" s="286">
        <v>1985177.25</v>
      </c>
      <c r="K902" s="286">
        <v>2122937.25</v>
      </c>
      <c r="L902" s="286">
        <v>3175902.25</v>
      </c>
      <c r="M902" s="286">
        <v>2270694.25</v>
      </c>
      <c r="N902" s="286">
        <v>2221876.1749999998</v>
      </c>
      <c r="O902" s="286">
        <v>30280955.967592593</v>
      </c>
      <c r="P902" s="83" t="str">
        <f t="shared" si="16"/>
        <v/>
      </c>
    </row>
    <row r="903" spans="1:16" ht="13.2" hidden="1" customHeight="1" x14ac:dyDescent="0.25">
      <c r="A903" s="285" t="s">
        <v>3237</v>
      </c>
      <c r="B903" s="285" t="s">
        <v>296</v>
      </c>
      <c r="C903" s="287">
        <v>2708639</v>
      </c>
      <c r="D903" s="287">
        <v>1836426</v>
      </c>
      <c r="E903" s="287">
        <v>2006354</v>
      </c>
      <c r="F903" s="287">
        <v>2787301</v>
      </c>
      <c r="G903" s="287">
        <v>1847869</v>
      </c>
      <c r="H903" s="287">
        <v>1799108</v>
      </c>
      <c r="I903" s="287">
        <v>2838057</v>
      </c>
      <c r="J903" s="287">
        <v>1713078</v>
      </c>
      <c r="K903" s="287">
        <v>1850780</v>
      </c>
      <c r="L903" s="287">
        <v>2892687</v>
      </c>
      <c r="M903" s="287">
        <v>1945087</v>
      </c>
      <c r="N903" s="287">
        <v>1986364.9249999998</v>
      </c>
      <c r="O903" s="286">
        <v>26211750.925000001</v>
      </c>
      <c r="P903" s="83" t="str">
        <f t="shared" si="16"/>
        <v/>
      </c>
    </row>
    <row r="904" spans="1:16" ht="13.2" hidden="1" customHeight="1" x14ac:dyDescent="0.25">
      <c r="A904" s="285" t="s">
        <v>3240</v>
      </c>
      <c r="B904" s="285" t="s">
        <v>303</v>
      </c>
      <c r="C904" s="287" t="s">
        <v>119</v>
      </c>
      <c r="D904" s="287" t="s">
        <v>119</v>
      </c>
      <c r="E904" s="287" t="s">
        <v>119</v>
      </c>
      <c r="F904" s="287" t="s">
        <v>119</v>
      </c>
      <c r="G904" s="287" t="s">
        <v>119</v>
      </c>
      <c r="H904" s="287" t="s">
        <v>119</v>
      </c>
      <c r="I904" s="287" t="s">
        <v>119</v>
      </c>
      <c r="J904" s="287" t="s">
        <v>119</v>
      </c>
      <c r="K904" s="287" t="s">
        <v>119</v>
      </c>
      <c r="L904" s="287" t="s">
        <v>119</v>
      </c>
      <c r="M904" s="287" t="s">
        <v>119</v>
      </c>
      <c r="N904" s="287" t="s">
        <v>119</v>
      </c>
      <c r="O904" s="286" t="s">
        <v>119</v>
      </c>
      <c r="P904" s="83" t="str">
        <f t="shared" si="16"/>
        <v/>
      </c>
    </row>
    <row r="905" spans="1:16" ht="13.2" hidden="1" customHeight="1" x14ac:dyDescent="0.25">
      <c r="A905" s="285" t="s">
        <v>3241</v>
      </c>
      <c r="B905" s="285" t="s">
        <v>304</v>
      </c>
      <c r="C905" s="287">
        <v>84280.271296296225</v>
      </c>
      <c r="D905" s="287">
        <v>82054.271296296225</v>
      </c>
      <c r="E905" s="287">
        <v>80775.25</v>
      </c>
      <c r="F905" s="287">
        <v>85793.25</v>
      </c>
      <c r="G905" s="287">
        <v>82020.25</v>
      </c>
      <c r="H905" s="287">
        <v>82361.25</v>
      </c>
      <c r="I905" s="287">
        <v>82981.25</v>
      </c>
      <c r="J905" s="287">
        <v>82329.25</v>
      </c>
      <c r="K905" s="287">
        <v>79657.25</v>
      </c>
      <c r="L905" s="287">
        <v>83679.25</v>
      </c>
      <c r="M905" s="287">
        <v>80581.25</v>
      </c>
      <c r="N905" s="287">
        <v>103818.25</v>
      </c>
      <c r="O905" s="286">
        <v>1010331.0425925924</v>
      </c>
      <c r="P905" s="83" t="str">
        <f t="shared" si="16"/>
        <v/>
      </c>
    </row>
    <row r="906" spans="1:16" ht="13.2" hidden="1" customHeight="1" x14ac:dyDescent="0.25">
      <c r="A906" s="285" t="s">
        <v>3242</v>
      </c>
      <c r="B906" s="285" t="s">
        <v>305</v>
      </c>
      <c r="C906" s="287">
        <v>312156</v>
      </c>
      <c r="D906" s="287">
        <v>165224</v>
      </c>
      <c r="E906" s="287">
        <v>159118</v>
      </c>
      <c r="F906" s="287">
        <v>159841</v>
      </c>
      <c r="G906" s="287">
        <v>166747</v>
      </c>
      <c r="H906" s="287">
        <v>157414</v>
      </c>
      <c r="I906" s="287">
        <v>157806</v>
      </c>
      <c r="J906" s="287">
        <v>157414</v>
      </c>
      <c r="K906" s="287">
        <v>164039</v>
      </c>
      <c r="L906" s="287">
        <v>157414</v>
      </c>
      <c r="M906" s="287">
        <v>157414</v>
      </c>
      <c r="N906" s="287">
        <v>6530</v>
      </c>
      <c r="O906" s="286">
        <v>1921117</v>
      </c>
      <c r="P906" s="83" t="str">
        <f t="shared" si="16"/>
        <v/>
      </c>
    </row>
    <row r="907" spans="1:16" ht="13.2" hidden="1" customHeight="1" x14ac:dyDescent="0.25">
      <c r="A907" s="285" t="s">
        <v>3245</v>
      </c>
      <c r="B907" s="285" t="s">
        <v>308</v>
      </c>
      <c r="C907" s="286">
        <v>3442815.2712962963</v>
      </c>
      <c r="D907" s="286">
        <v>2117754.2712962963</v>
      </c>
      <c r="E907" s="286">
        <v>2277756.25</v>
      </c>
      <c r="F907" s="286">
        <v>3135457.25</v>
      </c>
      <c r="G907" s="286">
        <v>2177680.25</v>
      </c>
      <c r="H907" s="286">
        <v>2104932.25</v>
      </c>
      <c r="I907" s="286">
        <v>3244449.25</v>
      </c>
      <c r="J907" s="286">
        <v>1985177.25</v>
      </c>
      <c r="K907" s="286">
        <v>2122937.25</v>
      </c>
      <c r="L907" s="286">
        <v>3175902.25</v>
      </c>
      <c r="M907" s="286">
        <v>2270694.25</v>
      </c>
      <c r="N907" s="286">
        <v>2221876.1749999998</v>
      </c>
      <c r="O907" s="286">
        <v>30277431.967592593</v>
      </c>
      <c r="P907" s="83" t="str">
        <f t="shared" si="16"/>
        <v/>
      </c>
    </row>
    <row r="908" spans="1:16" ht="13.2" hidden="1" customHeight="1" x14ac:dyDescent="0.25">
      <c r="A908" s="285" t="s">
        <v>3238</v>
      </c>
      <c r="B908" s="285" t="s">
        <v>326</v>
      </c>
      <c r="C908" s="287">
        <v>2629622</v>
      </c>
      <c r="D908" s="287">
        <v>1815451</v>
      </c>
      <c r="E908" s="287">
        <v>1892131</v>
      </c>
      <c r="F908" s="287">
        <v>2656969</v>
      </c>
      <c r="G908" s="287">
        <v>1842338</v>
      </c>
      <c r="H908" s="287">
        <v>1768984</v>
      </c>
      <c r="I908" s="287">
        <v>2673103</v>
      </c>
      <c r="J908" s="287">
        <v>1703720</v>
      </c>
      <c r="K908" s="287">
        <v>1837321</v>
      </c>
      <c r="L908" s="287">
        <v>2761273</v>
      </c>
      <c r="M908" s="287">
        <v>1932249</v>
      </c>
      <c r="N908" s="287">
        <v>1941854.9249999998</v>
      </c>
      <c r="O908" s="286">
        <v>25455015.925000001</v>
      </c>
      <c r="P908" s="83" t="str">
        <f t="shared" si="16"/>
        <v/>
      </c>
    </row>
    <row r="909" spans="1:16" ht="13.2" hidden="1" customHeight="1" x14ac:dyDescent="0.25">
      <c r="A909" s="285" t="s">
        <v>3239</v>
      </c>
      <c r="B909" s="285" t="s">
        <v>327</v>
      </c>
      <c r="C909" s="287">
        <v>79017</v>
      </c>
      <c r="D909" s="287">
        <v>20975</v>
      </c>
      <c r="E909" s="287">
        <v>114223</v>
      </c>
      <c r="F909" s="287">
        <v>130332</v>
      </c>
      <c r="G909" s="287">
        <v>5531</v>
      </c>
      <c r="H909" s="287">
        <v>30124</v>
      </c>
      <c r="I909" s="287">
        <v>164954</v>
      </c>
      <c r="J909" s="287">
        <v>9358</v>
      </c>
      <c r="K909" s="287">
        <v>13459</v>
      </c>
      <c r="L909" s="287">
        <v>131414</v>
      </c>
      <c r="M909" s="287">
        <v>12838</v>
      </c>
      <c r="N909" s="287">
        <v>44510</v>
      </c>
      <c r="O909" s="286">
        <v>756735</v>
      </c>
      <c r="P909" s="83" t="str">
        <f t="shared" si="16"/>
        <v/>
      </c>
    </row>
    <row r="910" spans="1:16" ht="13.2" hidden="1" customHeight="1" x14ac:dyDescent="0.25">
      <c r="A910" s="285" t="s">
        <v>3246</v>
      </c>
      <c r="B910" s="285" t="s">
        <v>7341</v>
      </c>
      <c r="C910" s="287">
        <v>0</v>
      </c>
      <c r="D910" s="287" t="s">
        <v>119</v>
      </c>
      <c r="E910" s="287" t="s">
        <v>119</v>
      </c>
      <c r="F910" s="287" t="s">
        <v>119</v>
      </c>
      <c r="G910" s="287" t="s">
        <v>119</v>
      </c>
      <c r="H910" s="287">
        <v>3171.6</v>
      </c>
      <c r="I910" s="287" t="s">
        <v>119</v>
      </c>
      <c r="J910" s="287" t="s">
        <v>119</v>
      </c>
      <c r="K910" s="287" t="s">
        <v>119</v>
      </c>
      <c r="L910" s="287" t="s">
        <v>119</v>
      </c>
      <c r="M910" s="287" t="s">
        <v>119</v>
      </c>
      <c r="N910" s="287" t="s">
        <v>119</v>
      </c>
      <c r="O910" s="286">
        <v>3171.6</v>
      </c>
      <c r="P910" s="83" t="str">
        <f t="shared" si="16"/>
        <v/>
      </c>
    </row>
    <row r="911" spans="1:16" ht="13.2" hidden="1" customHeight="1" x14ac:dyDescent="0.25">
      <c r="A911" s="285" t="s">
        <v>3247</v>
      </c>
      <c r="B911" s="285" t="s">
        <v>7342</v>
      </c>
      <c r="C911" s="287">
        <v>0</v>
      </c>
      <c r="D911" s="287" t="s">
        <v>119</v>
      </c>
      <c r="E911" s="287" t="s">
        <v>119</v>
      </c>
      <c r="F911" s="287" t="s">
        <v>119</v>
      </c>
      <c r="G911" s="287" t="s">
        <v>119</v>
      </c>
      <c r="H911" s="287">
        <v>352.40000000000003</v>
      </c>
      <c r="I911" s="287" t="s">
        <v>119</v>
      </c>
      <c r="J911" s="287" t="s">
        <v>119</v>
      </c>
      <c r="K911" s="287" t="s">
        <v>119</v>
      </c>
      <c r="L911" s="287" t="s">
        <v>119</v>
      </c>
      <c r="M911" s="287" t="s">
        <v>119</v>
      </c>
      <c r="N911" s="287" t="s">
        <v>119</v>
      </c>
      <c r="O911" s="286">
        <v>352.40000000000003</v>
      </c>
      <c r="P911" s="83" t="str">
        <f t="shared" si="16"/>
        <v/>
      </c>
    </row>
    <row r="912" spans="1:16" ht="13.2" hidden="1" customHeight="1" x14ac:dyDescent="0.25">
      <c r="A912" s="285" t="s">
        <v>3248</v>
      </c>
      <c r="B912" s="285" t="s">
        <v>328</v>
      </c>
      <c r="C912" s="286">
        <v>0</v>
      </c>
      <c r="D912" s="286" t="s">
        <v>119</v>
      </c>
      <c r="E912" s="286" t="s">
        <v>119</v>
      </c>
      <c r="F912" s="286" t="s">
        <v>119</v>
      </c>
      <c r="G912" s="286" t="s">
        <v>119</v>
      </c>
      <c r="H912" s="286">
        <v>3524</v>
      </c>
      <c r="I912" s="286" t="s">
        <v>119</v>
      </c>
      <c r="J912" s="286" t="s">
        <v>119</v>
      </c>
      <c r="K912" s="286" t="s">
        <v>119</v>
      </c>
      <c r="L912" s="286" t="s">
        <v>119</v>
      </c>
      <c r="M912" s="286" t="s">
        <v>119</v>
      </c>
      <c r="N912" s="286" t="s">
        <v>119</v>
      </c>
      <c r="O912" s="286">
        <v>3524</v>
      </c>
      <c r="P912" s="83" t="str">
        <f t="shared" si="16"/>
        <v/>
      </c>
    </row>
    <row r="913" spans="1:16" ht="13.2" hidden="1" customHeight="1" x14ac:dyDescent="0.25">
      <c r="A913" s="285" t="s">
        <v>3256</v>
      </c>
      <c r="B913" s="285" t="s">
        <v>76</v>
      </c>
      <c r="C913" s="287">
        <v>4720.166666666667</v>
      </c>
      <c r="D913" s="287">
        <v>39642.166666666664</v>
      </c>
      <c r="E913" s="287">
        <v>4227.166666666667</v>
      </c>
      <c r="F913" s="287">
        <v>2848.1666666666665</v>
      </c>
      <c r="G913" s="287">
        <v>54348.166666666664</v>
      </c>
      <c r="H913" s="287">
        <v>7774.166666666667</v>
      </c>
      <c r="I913" s="287">
        <v>12250.166666666666</v>
      </c>
      <c r="J913" s="287">
        <v>10772.166666666666</v>
      </c>
      <c r="K913" s="287">
        <v>49670.166666666664</v>
      </c>
      <c r="L913" s="287">
        <v>83132.166666666672</v>
      </c>
      <c r="M913" s="287">
        <v>60013.166666666664</v>
      </c>
      <c r="N913" s="287">
        <v>10114.166666666666</v>
      </c>
      <c r="O913" s="286">
        <v>339512</v>
      </c>
      <c r="P913" s="83" t="str">
        <f t="shared" si="16"/>
        <v/>
      </c>
    </row>
    <row r="914" spans="1:16" ht="13.2" hidden="1" customHeight="1" x14ac:dyDescent="0.25">
      <c r="A914" s="285" t="s">
        <v>3263</v>
      </c>
      <c r="B914" s="285" t="s">
        <v>155</v>
      </c>
      <c r="C914" s="286">
        <v>2507140.3333333335</v>
      </c>
      <c r="D914" s="286">
        <v>2559355.3333333335</v>
      </c>
      <c r="E914" s="286">
        <v>2393164.3333333335</v>
      </c>
      <c r="F914" s="286">
        <v>2600482.3333333335</v>
      </c>
      <c r="G914" s="286">
        <v>2679820.3333333335</v>
      </c>
      <c r="H914" s="286">
        <v>2340896.3333333335</v>
      </c>
      <c r="I914" s="286">
        <v>2890288.3333333335</v>
      </c>
      <c r="J914" s="286">
        <v>2338368.3333333335</v>
      </c>
      <c r="K914" s="286">
        <v>2323353.3333333335</v>
      </c>
      <c r="L914" s="286">
        <v>2574187.3333333335</v>
      </c>
      <c r="M914" s="286">
        <v>2533275.3333333335</v>
      </c>
      <c r="N914" s="286">
        <v>2822975.4863333334</v>
      </c>
      <c r="O914" s="286">
        <v>30563307.152999997</v>
      </c>
      <c r="P914" s="83" t="str">
        <f t="shared" si="16"/>
        <v/>
      </c>
    </row>
    <row r="915" spans="1:16" ht="13.2" hidden="1" customHeight="1" x14ac:dyDescent="0.25">
      <c r="A915" s="285" t="s">
        <v>3254</v>
      </c>
      <c r="B915" s="285" t="s">
        <v>305</v>
      </c>
      <c r="C915" s="287">
        <v>0</v>
      </c>
      <c r="D915" s="287">
        <v>0</v>
      </c>
      <c r="E915" s="287">
        <v>0</v>
      </c>
      <c r="F915" s="287">
        <v>0</v>
      </c>
      <c r="G915" s="287">
        <v>0</v>
      </c>
      <c r="H915" s="287">
        <v>0</v>
      </c>
      <c r="I915" s="287">
        <v>0</v>
      </c>
      <c r="J915" s="287">
        <v>0</v>
      </c>
      <c r="K915" s="287">
        <v>0</v>
      </c>
      <c r="L915" s="287">
        <v>0</v>
      </c>
      <c r="M915" s="287">
        <v>0</v>
      </c>
      <c r="N915" s="287">
        <v>0</v>
      </c>
      <c r="O915" s="286">
        <v>0</v>
      </c>
      <c r="P915" s="83" t="str">
        <f t="shared" si="16"/>
        <v/>
      </c>
    </row>
    <row r="916" spans="1:16" ht="13.2" hidden="1" customHeight="1" x14ac:dyDescent="0.25">
      <c r="A916" s="285" t="s">
        <v>3250</v>
      </c>
      <c r="B916" s="285" t="s">
        <v>312</v>
      </c>
      <c r="C916" s="287">
        <v>882.66666666666663</v>
      </c>
      <c r="D916" s="287">
        <v>882.66666666666663</v>
      </c>
      <c r="E916" s="287">
        <v>882.66666666666663</v>
      </c>
      <c r="F916" s="287">
        <v>882.66666666666663</v>
      </c>
      <c r="G916" s="287">
        <v>882.66666666666663</v>
      </c>
      <c r="H916" s="287">
        <v>882.66666666666663</v>
      </c>
      <c r="I916" s="287">
        <v>882.66666666666663</v>
      </c>
      <c r="J916" s="287">
        <v>882.66666666666663</v>
      </c>
      <c r="K916" s="287">
        <v>882.66666666666663</v>
      </c>
      <c r="L916" s="287">
        <v>882.66666666666663</v>
      </c>
      <c r="M916" s="287">
        <v>882.66666666666663</v>
      </c>
      <c r="N916" s="287">
        <v>882.66666666666663</v>
      </c>
      <c r="O916" s="286">
        <v>10592</v>
      </c>
      <c r="P916" s="83" t="str">
        <f t="shared" si="16"/>
        <v/>
      </c>
    </row>
    <row r="917" spans="1:16" ht="13.2" hidden="1" customHeight="1" x14ac:dyDescent="0.25">
      <c r="A917" s="285" t="s">
        <v>3251</v>
      </c>
      <c r="B917" s="285" t="s">
        <v>313</v>
      </c>
      <c r="C917" s="287" t="s">
        <v>119</v>
      </c>
      <c r="D917" s="287" t="s">
        <v>119</v>
      </c>
      <c r="E917" s="287" t="s">
        <v>119</v>
      </c>
      <c r="F917" s="287" t="s">
        <v>119</v>
      </c>
      <c r="G917" s="287" t="s">
        <v>119</v>
      </c>
      <c r="H917" s="287" t="s">
        <v>119</v>
      </c>
      <c r="I917" s="287" t="s">
        <v>119</v>
      </c>
      <c r="J917" s="287" t="s">
        <v>119</v>
      </c>
      <c r="K917" s="287" t="s">
        <v>119</v>
      </c>
      <c r="L917" s="287" t="s">
        <v>119</v>
      </c>
      <c r="M917" s="287" t="s">
        <v>119</v>
      </c>
      <c r="N917" s="287" t="s">
        <v>119</v>
      </c>
      <c r="O917" s="286" t="s">
        <v>119</v>
      </c>
      <c r="P917" s="83" t="str">
        <f t="shared" si="16"/>
        <v/>
      </c>
    </row>
    <row r="918" spans="1:16" ht="13.2" hidden="1" customHeight="1" x14ac:dyDescent="0.25">
      <c r="A918" s="285" t="s">
        <v>3252</v>
      </c>
      <c r="B918" s="285" t="s">
        <v>314</v>
      </c>
      <c r="C918" s="287">
        <v>200140</v>
      </c>
      <c r="D918" s="287">
        <v>200136</v>
      </c>
      <c r="E918" s="287">
        <v>200136</v>
      </c>
      <c r="F918" s="287">
        <v>200136</v>
      </c>
      <c r="G918" s="287">
        <v>382410</v>
      </c>
      <c r="H918" s="287">
        <v>399180</v>
      </c>
      <c r="I918" s="287">
        <v>76199</v>
      </c>
      <c r="J918" s="287">
        <v>230973</v>
      </c>
      <c r="K918" s="287">
        <v>236905</v>
      </c>
      <c r="L918" s="287">
        <v>236905</v>
      </c>
      <c r="M918" s="287">
        <v>236905</v>
      </c>
      <c r="N918" s="287">
        <v>236913</v>
      </c>
      <c r="O918" s="286">
        <v>2836938</v>
      </c>
      <c r="P918" s="83" t="str">
        <f t="shared" si="16"/>
        <v/>
      </c>
    </row>
    <row r="919" spans="1:16" ht="13.2" hidden="1" customHeight="1" x14ac:dyDescent="0.25">
      <c r="A919" s="285" t="s">
        <v>3253</v>
      </c>
      <c r="B919" s="285" t="s">
        <v>315</v>
      </c>
      <c r="C919" s="287">
        <v>80162</v>
      </c>
      <c r="D919" s="287">
        <v>72838</v>
      </c>
      <c r="E919" s="287">
        <v>80471</v>
      </c>
      <c r="F919" s="287">
        <v>63527</v>
      </c>
      <c r="G919" s="287">
        <v>302608</v>
      </c>
      <c r="H919" s="287">
        <v>118918</v>
      </c>
      <c r="I919" s="287">
        <v>97545</v>
      </c>
      <c r="J919" s="287">
        <v>77394</v>
      </c>
      <c r="K919" s="287">
        <v>62111</v>
      </c>
      <c r="L919" s="287">
        <v>59940</v>
      </c>
      <c r="M919" s="287">
        <v>61366</v>
      </c>
      <c r="N919" s="287">
        <v>74997</v>
      </c>
      <c r="O919" s="286">
        <v>1151877</v>
      </c>
      <c r="P919" s="83" t="str">
        <f t="shared" si="16"/>
        <v/>
      </c>
    </row>
    <row r="920" spans="1:16" ht="13.2" hidden="1" customHeight="1" x14ac:dyDescent="0.25">
      <c r="A920" s="285" t="s">
        <v>3255</v>
      </c>
      <c r="B920" s="285" t="s">
        <v>317</v>
      </c>
      <c r="C920" s="287">
        <v>251.5</v>
      </c>
      <c r="D920" s="287">
        <v>251.5</v>
      </c>
      <c r="E920" s="287">
        <v>251.5</v>
      </c>
      <c r="F920" s="287">
        <v>251.5</v>
      </c>
      <c r="G920" s="287">
        <v>251.5</v>
      </c>
      <c r="H920" s="287">
        <v>251.5</v>
      </c>
      <c r="I920" s="287">
        <v>251.5</v>
      </c>
      <c r="J920" s="287">
        <v>251.5</v>
      </c>
      <c r="K920" s="287">
        <v>251.5</v>
      </c>
      <c r="L920" s="287">
        <v>251.5</v>
      </c>
      <c r="M920" s="287">
        <v>251.5</v>
      </c>
      <c r="N920" s="287">
        <v>251.5</v>
      </c>
      <c r="O920" s="286">
        <v>3018</v>
      </c>
      <c r="P920" s="83" t="str">
        <f t="shared" si="16"/>
        <v/>
      </c>
    </row>
    <row r="921" spans="1:16" ht="13.2" hidden="1" customHeight="1" x14ac:dyDescent="0.25">
      <c r="A921" s="285" t="s">
        <v>3257</v>
      </c>
      <c r="B921" s="285" t="s">
        <v>318</v>
      </c>
      <c r="C921" s="286">
        <v>286156.33333333331</v>
      </c>
      <c r="D921" s="286">
        <v>313750.33333333331</v>
      </c>
      <c r="E921" s="286">
        <v>285968.33333333331</v>
      </c>
      <c r="F921" s="286">
        <v>267645.33333333331</v>
      </c>
      <c r="G921" s="286">
        <v>740500.33333333337</v>
      </c>
      <c r="H921" s="286">
        <v>527006.33333333337</v>
      </c>
      <c r="I921" s="286">
        <v>187128.33333333334</v>
      </c>
      <c r="J921" s="286">
        <v>320273.33333333331</v>
      </c>
      <c r="K921" s="286">
        <v>349820.33333333331</v>
      </c>
      <c r="L921" s="286">
        <v>381111.33333333331</v>
      </c>
      <c r="M921" s="286">
        <v>359418.33333333331</v>
      </c>
      <c r="N921" s="286">
        <v>323158.33333333331</v>
      </c>
      <c r="O921" s="286">
        <v>4341937.0000000009</v>
      </c>
      <c r="P921" s="83" t="str">
        <f t="shared" si="16"/>
        <v/>
      </c>
    </row>
    <row r="922" spans="1:16" ht="13.2" hidden="1" customHeight="1" x14ac:dyDescent="0.25">
      <c r="A922" s="285" t="s">
        <v>3258</v>
      </c>
      <c r="B922" s="285" t="s">
        <v>7341</v>
      </c>
      <c r="C922" s="287">
        <v>2008465.7378240861</v>
      </c>
      <c r="D922" s="287">
        <v>1927582.0506589706</v>
      </c>
      <c r="E922" s="287">
        <v>1868519.4583145769</v>
      </c>
      <c r="F922" s="287">
        <v>2031675.0236705283</v>
      </c>
      <c r="G922" s="287">
        <v>1672306.2068245315</v>
      </c>
      <c r="H922" s="287">
        <v>1548810.7999339467</v>
      </c>
      <c r="I922" s="287">
        <v>2379129.4428603011</v>
      </c>
      <c r="J922" s="287">
        <v>1739087.0485313903</v>
      </c>
      <c r="K922" s="287">
        <v>1702528.8754190633</v>
      </c>
      <c r="L922" s="287">
        <v>1901633.8519258832</v>
      </c>
      <c r="M922" s="287">
        <v>1878822.3606921078</v>
      </c>
      <c r="N922" s="287">
        <v>2188296.9726989027</v>
      </c>
      <c r="O922" s="286">
        <v>22846857.829354286</v>
      </c>
      <c r="P922" s="83" t="str">
        <f t="shared" si="16"/>
        <v/>
      </c>
    </row>
    <row r="923" spans="1:16" ht="13.2" hidden="1" customHeight="1" x14ac:dyDescent="0.25">
      <c r="A923" s="285" t="s">
        <v>3260</v>
      </c>
      <c r="B923" s="285" t="s">
        <v>7342</v>
      </c>
      <c r="C923" s="287">
        <v>200664.2621759139</v>
      </c>
      <c r="D923" s="287">
        <v>199315.94934102939</v>
      </c>
      <c r="E923" s="287">
        <v>173928.54168542312</v>
      </c>
      <c r="F923" s="287">
        <v>203737.97632947168</v>
      </c>
      <c r="G923" s="287">
        <v>169090.79317546845</v>
      </c>
      <c r="H923" s="287">
        <v>167992.20006605331</v>
      </c>
      <c r="I923" s="287">
        <v>221470.55713969888</v>
      </c>
      <c r="J923" s="287">
        <v>179571.95146860974</v>
      </c>
      <c r="K923" s="287">
        <v>172267.12458093674</v>
      </c>
      <c r="L923" s="287">
        <v>191566.14807411679</v>
      </c>
      <c r="M923" s="287">
        <v>195321.63930789218</v>
      </c>
      <c r="N923" s="287">
        <v>212682.02730109729</v>
      </c>
      <c r="O923" s="286">
        <v>2287609.1706457115</v>
      </c>
      <c r="P923" s="83" t="str">
        <f t="shared" si="16"/>
        <v/>
      </c>
    </row>
    <row r="924" spans="1:16" ht="13.2" hidden="1" customHeight="1" x14ac:dyDescent="0.25">
      <c r="A924" s="285" t="s">
        <v>3262</v>
      </c>
      <c r="B924" s="285" t="s">
        <v>328</v>
      </c>
      <c r="C924" s="286">
        <v>2220984</v>
      </c>
      <c r="D924" s="286">
        <v>2245605</v>
      </c>
      <c r="E924" s="286">
        <v>2107196</v>
      </c>
      <c r="F924" s="286">
        <v>2332837</v>
      </c>
      <c r="G924" s="286">
        <v>1939320</v>
      </c>
      <c r="H924" s="286">
        <v>1813890</v>
      </c>
      <c r="I924" s="286">
        <v>2703160</v>
      </c>
      <c r="J924" s="286">
        <v>2018095</v>
      </c>
      <c r="K924" s="286">
        <v>1973533</v>
      </c>
      <c r="L924" s="286">
        <v>2193076</v>
      </c>
      <c r="M924" s="286">
        <v>2173857</v>
      </c>
      <c r="N924" s="286">
        <v>2499817.1529999999</v>
      </c>
      <c r="O924" s="286">
        <v>26221370.153000001</v>
      </c>
      <c r="P924" s="83" t="str">
        <f t="shared" si="16"/>
        <v/>
      </c>
    </row>
    <row r="925" spans="1:16" ht="13.2" hidden="1" customHeight="1" x14ac:dyDescent="0.25">
      <c r="A925" s="285" t="s">
        <v>3259</v>
      </c>
      <c r="B925" s="285" t="s">
        <v>329</v>
      </c>
      <c r="C925" s="287">
        <v>595</v>
      </c>
      <c r="D925" s="287">
        <v>107448</v>
      </c>
      <c r="E925" s="287">
        <v>53489</v>
      </c>
      <c r="F925" s="287">
        <v>86165</v>
      </c>
      <c r="G925" s="287">
        <v>86664</v>
      </c>
      <c r="H925" s="287">
        <v>85828</v>
      </c>
      <c r="I925" s="287">
        <v>91301</v>
      </c>
      <c r="J925" s="287">
        <v>88177</v>
      </c>
      <c r="K925" s="287">
        <v>87478</v>
      </c>
      <c r="L925" s="287">
        <v>88617</v>
      </c>
      <c r="M925" s="287">
        <v>88454</v>
      </c>
      <c r="N925" s="287">
        <v>87578</v>
      </c>
      <c r="O925" s="286">
        <v>951794</v>
      </c>
      <c r="P925" s="83" t="str">
        <f t="shared" si="16"/>
        <v/>
      </c>
    </row>
    <row r="926" spans="1:16" ht="13.2" hidden="1" customHeight="1" x14ac:dyDescent="0.25">
      <c r="A926" s="285" t="s">
        <v>3261</v>
      </c>
      <c r="B926" s="285" t="s">
        <v>7343</v>
      </c>
      <c r="C926" s="287">
        <v>11259</v>
      </c>
      <c r="D926" s="287">
        <v>11259</v>
      </c>
      <c r="E926" s="287">
        <v>11259</v>
      </c>
      <c r="F926" s="287">
        <v>11259</v>
      </c>
      <c r="G926" s="287">
        <v>11259</v>
      </c>
      <c r="H926" s="287">
        <v>11259</v>
      </c>
      <c r="I926" s="287">
        <v>11259</v>
      </c>
      <c r="J926" s="287">
        <v>11259</v>
      </c>
      <c r="K926" s="287">
        <v>11259</v>
      </c>
      <c r="L926" s="287">
        <v>11259</v>
      </c>
      <c r="M926" s="287">
        <v>11259</v>
      </c>
      <c r="N926" s="287">
        <v>11260.153</v>
      </c>
      <c r="O926" s="286">
        <v>135109.15299999999</v>
      </c>
      <c r="P926" s="83" t="str">
        <f t="shared" si="16"/>
        <v/>
      </c>
    </row>
    <row r="927" spans="1:16" ht="13.2" hidden="1" customHeight="1" x14ac:dyDescent="0.25">
      <c r="A927" s="285" t="s">
        <v>3203</v>
      </c>
      <c r="B927" s="285" t="s">
        <v>130</v>
      </c>
      <c r="C927" s="286">
        <v>-1812971.0507371624</v>
      </c>
      <c r="D927" s="286">
        <v>1423294.8834328454</v>
      </c>
      <c r="E927" s="286">
        <v>-933949.5649365948</v>
      </c>
      <c r="F927" s="286">
        <v>-1227195.8358639814</v>
      </c>
      <c r="G927" s="286">
        <v>935991.91041488678</v>
      </c>
      <c r="H927" s="286">
        <v>-227277.67659919584</v>
      </c>
      <c r="I927" s="286">
        <v>-1159535.9349040003</v>
      </c>
      <c r="J927" s="286">
        <v>1004762.3200560631</v>
      </c>
      <c r="K927" s="286">
        <v>-1012935.8513425938</v>
      </c>
      <c r="L927" s="286">
        <v>-1278487.9846514061</v>
      </c>
      <c r="M927" s="286">
        <v>4052510.8324379525</v>
      </c>
      <c r="N927" s="286">
        <v>301989.45891443058</v>
      </c>
      <c r="O927" s="286">
        <v>66195.506221244344</v>
      </c>
      <c r="P927" s="83" t="str">
        <f t="shared" si="16"/>
        <v/>
      </c>
    </row>
    <row r="928" spans="1:16" ht="13.2" hidden="1" customHeight="1" x14ac:dyDescent="0.25">
      <c r="A928" s="285" t="s">
        <v>3183</v>
      </c>
      <c r="B928" s="285" t="s">
        <v>76</v>
      </c>
      <c r="C928" s="287">
        <v>187183.89830666667</v>
      </c>
      <c r="D928" s="287">
        <v>186213.71058666665</v>
      </c>
      <c r="E928" s="287">
        <v>216692.53211666667</v>
      </c>
      <c r="F928" s="287">
        <v>171879.76781666666</v>
      </c>
      <c r="G928" s="287">
        <v>119434.96759666665</v>
      </c>
      <c r="H928" s="287">
        <v>211692.43083666667</v>
      </c>
      <c r="I928" s="287">
        <v>207759.53430666667</v>
      </c>
      <c r="J928" s="287">
        <v>187079.68755666667</v>
      </c>
      <c r="K928" s="287">
        <v>111109.72091666667</v>
      </c>
      <c r="L928" s="287">
        <v>187847.83211666666</v>
      </c>
      <c r="M928" s="287">
        <v>159806.92974333334</v>
      </c>
      <c r="N928" s="287">
        <v>236615.73514333332</v>
      </c>
      <c r="O928" s="286">
        <v>2183316.747043333</v>
      </c>
      <c r="P928" s="83" t="str">
        <f t="shared" si="16"/>
        <v/>
      </c>
    </row>
    <row r="929" spans="1:16" ht="13.2" hidden="1" customHeight="1" x14ac:dyDescent="0.25">
      <c r="A929" s="285" t="s">
        <v>3182</v>
      </c>
      <c r="B929" s="285" t="s">
        <v>79</v>
      </c>
      <c r="C929" s="287">
        <v>235.75</v>
      </c>
      <c r="D929" s="287">
        <v>409</v>
      </c>
      <c r="E929" s="287">
        <v>130</v>
      </c>
      <c r="F929" s="287">
        <v>433.75</v>
      </c>
      <c r="G929" s="287">
        <v>432</v>
      </c>
      <c r="H929" s="287">
        <v>593</v>
      </c>
      <c r="I929" s="287">
        <v>260.75</v>
      </c>
      <c r="J929" s="287">
        <v>426</v>
      </c>
      <c r="K929" s="287">
        <v>192</v>
      </c>
      <c r="L929" s="287">
        <v>199.75</v>
      </c>
      <c r="M929" s="287">
        <v>210</v>
      </c>
      <c r="N929" s="287">
        <v>166</v>
      </c>
      <c r="O929" s="286">
        <v>3688</v>
      </c>
      <c r="P929" s="83" t="str">
        <f t="shared" si="16"/>
        <v/>
      </c>
    </row>
    <row r="930" spans="1:16" ht="13.2" hidden="1" customHeight="1" x14ac:dyDescent="0.25">
      <c r="A930" s="285" t="s">
        <v>3188</v>
      </c>
      <c r="B930" s="285" t="s">
        <v>144</v>
      </c>
      <c r="C930" s="286">
        <v>9549297.0868538301</v>
      </c>
      <c r="D930" s="286">
        <v>9600281.8829938211</v>
      </c>
      <c r="E930" s="286">
        <v>9543690.1559232622</v>
      </c>
      <c r="F930" s="286">
        <v>10000929.282750648</v>
      </c>
      <c r="G930" s="286">
        <v>11124959.149691779</v>
      </c>
      <c r="H930" s="286">
        <v>9485048.7452558633</v>
      </c>
      <c r="I930" s="286">
        <v>10091311.890140666</v>
      </c>
      <c r="J930" s="286">
        <v>9672104.9506906029</v>
      </c>
      <c r="K930" s="286">
        <v>9267362.1154292598</v>
      </c>
      <c r="L930" s="286">
        <v>9937473.3976480719</v>
      </c>
      <c r="M930" s="286">
        <v>9728850.305298714</v>
      </c>
      <c r="N930" s="286">
        <v>10260006.560612237</v>
      </c>
      <c r="O930" s="286">
        <v>118261315.52328873</v>
      </c>
      <c r="P930" s="83" t="str">
        <f t="shared" si="16"/>
        <v/>
      </c>
    </row>
    <row r="931" spans="1:16" ht="13.2" hidden="1" customHeight="1" x14ac:dyDescent="0.25">
      <c r="A931" s="285" t="s">
        <v>3167</v>
      </c>
      <c r="B931" s="285" t="s">
        <v>296</v>
      </c>
      <c r="C931" s="287">
        <v>3411007.3932230761</v>
      </c>
      <c r="D931" s="287">
        <v>3519375.2787481835</v>
      </c>
      <c r="E931" s="287">
        <v>3500826.0328720175</v>
      </c>
      <c r="F931" s="287">
        <v>3638185.2715834528</v>
      </c>
      <c r="G931" s="287">
        <v>4503910.8724205811</v>
      </c>
      <c r="H931" s="287">
        <v>3638619.4274352496</v>
      </c>
      <c r="I931" s="287">
        <v>3541242.212363699</v>
      </c>
      <c r="J931" s="287">
        <v>3691526.887022546</v>
      </c>
      <c r="K931" s="287">
        <v>3585598.57428353</v>
      </c>
      <c r="L931" s="287">
        <v>3676510.065355523</v>
      </c>
      <c r="M931" s="287">
        <v>3642602.3010332724</v>
      </c>
      <c r="N931" s="287">
        <v>3625833.0529300002</v>
      </c>
      <c r="O931" s="286">
        <v>43975237.369271129</v>
      </c>
      <c r="P931" s="83" t="str">
        <f t="shared" si="16"/>
        <v/>
      </c>
    </row>
    <row r="932" spans="1:16" ht="13.2" hidden="1" customHeight="1" x14ac:dyDescent="0.25">
      <c r="A932" s="285" t="s">
        <v>3168</v>
      </c>
      <c r="B932" s="285" t="s">
        <v>297</v>
      </c>
      <c r="C932" s="287">
        <v>489990.94114307617</v>
      </c>
      <c r="D932" s="287">
        <v>550162.55108818365</v>
      </c>
      <c r="E932" s="287">
        <v>510494.37609201757</v>
      </c>
      <c r="F932" s="287">
        <v>588108.56796345324</v>
      </c>
      <c r="G932" s="287">
        <v>607877.4547005815</v>
      </c>
      <c r="H932" s="287">
        <v>562947.39427524933</v>
      </c>
      <c r="I932" s="287">
        <v>574420.16446369875</v>
      </c>
      <c r="J932" s="287">
        <v>561779.63185254612</v>
      </c>
      <c r="K932" s="287">
        <v>560744.97735353024</v>
      </c>
      <c r="L932" s="287">
        <v>610596.91684552259</v>
      </c>
      <c r="M932" s="287">
        <v>516039.99431327271</v>
      </c>
      <c r="N932" s="287">
        <v>545752.35</v>
      </c>
      <c r="O932" s="286">
        <v>6678915.3200911321</v>
      </c>
      <c r="P932" s="83" t="str">
        <f t="shared" si="16"/>
        <v/>
      </c>
    </row>
    <row r="933" spans="1:16" ht="13.2" hidden="1" customHeight="1" x14ac:dyDescent="0.25">
      <c r="A933" s="285" t="s">
        <v>3169</v>
      </c>
      <c r="B933" s="285" t="s">
        <v>7344</v>
      </c>
      <c r="C933" s="287">
        <v>1692341</v>
      </c>
      <c r="D933" s="287">
        <v>1769901</v>
      </c>
      <c r="E933" s="287">
        <v>1767817</v>
      </c>
      <c r="F933" s="287">
        <v>1774360</v>
      </c>
      <c r="G933" s="287">
        <v>2683428</v>
      </c>
      <c r="H933" s="287">
        <v>1831274</v>
      </c>
      <c r="I933" s="287">
        <v>1795926</v>
      </c>
      <c r="J933" s="287">
        <v>1769841</v>
      </c>
      <c r="K933" s="287">
        <v>1791829</v>
      </c>
      <c r="L933" s="287">
        <v>1803833</v>
      </c>
      <c r="M933" s="287">
        <v>1797838</v>
      </c>
      <c r="N933" s="287">
        <v>1854925</v>
      </c>
      <c r="O933" s="286">
        <v>22333313</v>
      </c>
      <c r="P933" s="83" t="str">
        <f t="shared" si="16"/>
        <v/>
      </c>
    </row>
    <row r="934" spans="1:16" ht="13.2" hidden="1" customHeight="1" x14ac:dyDescent="0.25">
      <c r="A934" s="285" t="s">
        <v>3170</v>
      </c>
      <c r="B934" s="285" t="s">
        <v>298</v>
      </c>
      <c r="C934" s="287">
        <v>377779</v>
      </c>
      <c r="D934" s="287">
        <v>389336</v>
      </c>
      <c r="E934" s="287">
        <v>382505</v>
      </c>
      <c r="F934" s="287">
        <v>382118</v>
      </c>
      <c r="G934" s="287">
        <v>394541</v>
      </c>
      <c r="H934" s="287">
        <v>380783</v>
      </c>
      <c r="I934" s="287">
        <v>378560</v>
      </c>
      <c r="J934" s="287">
        <v>528085</v>
      </c>
      <c r="K934" s="287">
        <v>420143</v>
      </c>
      <c r="L934" s="287">
        <v>420424</v>
      </c>
      <c r="M934" s="287">
        <v>414526</v>
      </c>
      <c r="N934" s="287">
        <v>418023</v>
      </c>
      <c r="O934" s="286">
        <v>4886823</v>
      </c>
      <c r="P934" s="83" t="str">
        <f t="shared" si="16"/>
        <v/>
      </c>
    </row>
    <row r="935" spans="1:16" ht="13.2" hidden="1" customHeight="1" x14ac:dyDescent="0.25">
      <c r="A935" s="285" t="s">
        <v>3171</v>
      </c>
      <c r="B935" s="285" t="s">
        <v>7345</v>
      </c>
      <c r="C935" s="287">
        <v>13435.452080000003</v>
      </c>
      <c r="D935" s="287">
        <v>11233.72766</v>
      </c>
      <c r="E935" s="287">
        <v>10679.656779999999</v>
      </c>
      <c r="F935" s="287">
        <v>11609.70362</v>
      </c>
      <c r="G935" s="287">
        <v>11210.417719999999</v>
      </c>
      <c r="H935" s="287">
        <v>10752.033159999999</v>
      </c>
      <c r="I935" s="287">
        <v>11471.0479</v>
      </c>
      <c r="J935" s="287">
        <v>10940.25517</v>
      </c>
      <c r="K935" s="287">
        <v>10589.59693</v>
      </c>
      <c r="L935" s="287">
        <v>11425.148509999999</v>
      </c>
      <c r="M935" s="287">
        <v>75958.306719999993</v>
      </c>
      <c r="N935" s="287">
        <v>21511.702929999999</v>
      </c>
      <c r="O935" s="286">
        <v>210817.04918</v>
      </c>
      <c r="P935" s="83" t="str">
        <f t="shared" si="16"/>
        <v/>
      </c>
    </row>
    <row r="936" spans="1:16" ht="13.2" hidden="1" customHeight="1" x14ac:dyDescent="0.25">
      <c r="A936" s="285" t="s">
        <v>3172</v>
      </c>
      <c r="B936" s="285" t="s">
        <v>7346</v>
      </c>
      <c r="C936" s="287">
        <v>21387</v>
      </c>
      <c r="D936" s="287">
        <v>22158</v>
      </c>
      <c r="E936" s="287">
        <v>23879</v>
      </c>
      <c r="F936" s="287">
        <v>21298</v>
      </c>
      <c r="G936" s="287">
        <v>20988</v>
      </c>
      <c r="H936" s="287">
        <v>24951</v>
      </c>
      <c r="I936" s="287">
        <v>21357</v>
      </c>
      <c r="J936" s="287">
        <v>20994</v>
      </c>
      <c r="K936" s="287">
        <v>23279</v>
      </c>
      <c r="L936" s="287">
        <v>23925</v>
      </c>
      <c r="M936" s="287">
        <v>20380</v>
      </c>
      <c r="N936" s="287">
        <v>25099</v>
      </c>
      <c r="O936" s="286">
        <v>269695</v>
      </c>
      <c r="P936" s="83" t="str">
        <f t="shared" si="16"/>
        <v/>
      </c>
    </row>
    <row r="937" spans="1:16" ht="13.2" hidden="1" customHeight="1" x14ac:dyDescent="0.25">
      <c r="A937" s="285" t="s">
        <v>3173</v>
      </c>
      <c r="B937" s="285" t="s">
        <v>299</v>
      </c>
      <c r="C937" s="287">
        <v>815265</v>
      </c>
      <c r="D937" s="287">
        <v>775694</v>
      </c>
      <c r="E937" s="287">
        <v>804772</v>
      </c>
      <c r="F937" s="287">
        <v>860105</v>
      </c>
      <c r="G937" s="287">
        <v>784953</v>
      </c>
      <c r="H937" s="287">
        <v>827052</v>
      </c>
      <c r="I937" s="287">
        <v>758855</v>
      </c>
      <c r="J937" s="287">
        <v>798893</v>
      </c>
      <c r="K937" s="287">
        <v>778265</v>
      </c>
      <c r="L937" s="287">
        <v>805476</v>
      </c>
      <c r="M937" s="287">
        <v>817008</v>
      </c>
      <c r="N937" s="287">
        <v>759752</v>
      </c>
      <c r="O937" s="286">
        <v>9586090</v>
      </c>
      <c r="P937" s="83" t="str">
        <f t="shared" si="16"/>
        <v/>
      </c>
    </row>
    <row r="938" spans="1:16" ht="13.2" hidden="1" customHeight="1" x14ac:dyDescent="0.25">
      <c r="A938" s="285" t="s">
        <v>3174</v>
      </c>
      <c r="B938" s="285" t="s">
        <v>300</v>
      </c>
      <c r="C938" s="287">
        <v>131</v>
      </c>
      <c r="D938" s="287">
        <v>116</v>
      </c>
      <c r="E938" s="287">
        <v>147</v>
      </c>
      <c r="F938" s="287">
        <v>135</v>
      </c>
      <c r="G938" s="287">
        <v>188</v>
      </c>
      <c r="H938" s="287">
        <v>124</v>
      </c>
      <c r="I938" s="287">
        <v>123</v>
      </c>
      <c r="J938" s="287">
        <v>120</v>
      </c>
      <c r="K938" s="287">
        <v>119</v>
      </c>
      <c r="L938" s="287">
        <v>115</v>
      </c>
      <c r="M938" s="287">
        <v>123</v>
      </c>
      <c r="N938" s="287">
        <v>117</v>
      </c>
      <c r="O938" s="286">
        <v>1558</v>
      </c>
      <c r="P938" s="83" t="str">
        <f t="shared" si="16"/>
        <v/>
      </c>
    </row>
    <row r="939" spans="1:16" ht="13.2" hidden="1" customHeight="1" x14ac:dyDescent="0.25">
      <c r="A939" s="285" t="s">
        <v>3175</v>
      </c>
      <c r="B939" s="285" t="s">
        <v>301</v>
      </c>
      <c r="C939" s="287">
        <v>592</v>
      </c>
      <c r="D939" s="287">
        <v>689</v>
      </c>
      <c r="E939" s="287">
        <v>448</v>
      </c>
      <c r="F939" s="287">
        <v>359</v>
      </c>
      <c r="G939" s="287">
        <v>655</v>
      </c>
      <c r="H939" s="287">
        <v>651</v>
      </c>
      <c r="I939" s="287">
        <v>445</v>
      </c>
      <c r="J939" s="287">
        <v>769</v>
      </c>
      <c r="K939" s="287">
        <v>539</v>
      </c>
      <c r="L939" s="287">
        <v>633</v>
      </c>
      <c r="M939" s="287">
        <v>644</v>
      </c>
      <c r="N939" s="287">
        <v>588</v>
      </c>
      <c r="O939" s="286">
        <v>7012</v>
      </c>
      <c r="P939" s="83" t="str">
        <f t="shared" si="16"/>
        <v/>
      </c>
    </row>
    <row r="940" spans="1:16" ht="13.2" hidden="1" customHeight="1" x14ac:dyDescent="0.25">
      <c r="A940" s="285" t="s">
        <v>3176</v>
      </c>
      <c r="B940" s="285" t="s">
        <v>302</v>
      </c>
      <c r="C940" s="287">
        <v>86</v>
      </c>
      <c r="D940" s="287">
        <v>85</v>
      </c>
      <c r="E940" s="287">
        <v>84</v>
      </c>
      <c r="F940" s="287">
        <v>92</v>
      </c>
      <c r="G940" s="287">
        <v>70</v>
      </c>
      <c r="H940" s="287">
        <v>85</v>
      </c>
      <c r="I940" s="287">
        <v>85</v>
      </c>
      <c r="J940" s="287">
        <v>105</v>
      </c>
      <c r="K940" s="287">
        <v>90</v>
      </c>
      <c r="L940" s="287">
        <v>82</v>
      </c>
      <c r="M940" s="287">
        <v>85</v>
      </c>
      <c r="N940" s="287">
        <v>65</v>
      </c>
      <c r="O940" s="286">
        <v>1014</v>
      </c>
      <c r="P940" s="83" t="str">
        <f t="shared" si="16"/>
        <v/>
      </c>
    </row>
    <row r="941" spans="1:16" ht="13.2" hidden="1" customHeight="1" x14ac:dyDescent="0.25">
      <c r="A941" s="285" t="s">
        <v>3177</v>
      </c>
      <c r="B941" s="285" t="s">
        <v>303</v>
      </c>
      <c r="C941" s="287">
        <v>271.00846999999999</v>
      </c>
      <c r="D941" s="287">
        <v>265</v>
      </c>
      <c r="E941" s="287">
        <v>263</v>
      </c>
      <c r="F941" s="287">
        <v>262</v>
      </c>
      <c r="G941" s="287">
        <v>263.01755000000003</v>
      </c>
      <c r="H941" s="287">
        <v>265.01755000000003</v>
      </c>
      <c r="I941" s="287">
        <v>262</v>
      </c>
      <c r="J941" s="287">
        <v>263.01755000000003</v>
      </c>
      <c r="K941" s="287">
        <v>264.01755000000003</v>
      </c>
      <c r="L941" s="287">
        <v>264</v>
      </c>
      <c r="M941" s="287">
        <v>264.02238999999997</v>
      </c>
      <c r="N941" s="287">
        <v>263</v>
      </c>
      <c r="O941" s="286">
        <v>3169.1010600000004</v>
      </c>
      <c r="P941" s="83" t="str">
        <f t="shared" si="16"/>
        <v/>
      </c>
    </row>
    <row r="942" spans="1:16" ht="13.2" hidden="1" customHeight="1" x14ac:dyDescent="0.25">
      <c r="A942" s="285" t="s">
        <v>3178</v>
      </c>
      <c r="B942" s="285" t="s">
        <v>304</v>
      </c>
      <c r="C942" s="287">
        <v>100379.11206</v>
      </c>
      <c r="D942" s="287">
        <v>87116.640489999991</v>
      </c>
      <c r="E942" s="287">
        <v>80767.115170000005</v>
      </c>
      <c r="F942" s="287">
        <v>88578.296679999999</v>
      </c>
      <c r="G942" s="287">
        <v>96204.063330000004</v>
      </c>
      <c r="H942" s="287">
        <v>98586.790639999992</v>
      </c>
      <c r="I942" s="287">
        <v>90729.818299999999</v>
      </c>
      <c r="J942" s="287">
        <v>79658.385020000002</v>
      </c>
      <c r="K942" s="287">
        <v>93532.701939999999</v>
      </c>
      <c r="L942" s="287">
        <v>92167.734889999992</v>
      </c>
      <c r="M942" s="287">
        <v>82171.120869999999</v>
      </c>
      <c r="N942" s="287">
        <v>102451.98913</v>
      </c>
      <c r="O942" s="286">
        <v>1092343.7685199999</v>
      </c>
      <c r="P942" s="83" t="str">
        <f t="shared" si="16"/>
        <v/>
      </c>
    </row>
    <row r="943" spans="1:16" ht="13.2" hidden="1" customHeight="1" x14ac:dyDescent="0.25">
      <c r="A943" s="285" t="s">
        <v>3179</v>
      </c>
      <c r="B943" s="285" t="s">
        <v>305</v>
      </c>
      <c r="C943" s="287">
        <v>2210343.7247940861</v>
      </c>
      <c r="D943" s="287">
        <v>2067912.2531689706</v>
      </c>
      <c r="E943" s="287">
        <v>1976264.4757645768</v>
      </c>
      <c r="F943" s="287">
        <v>2306996.196670528</v>
      </c>
      <c r="G943" s="287">
        <v>1786077.2287945314</v>
      </c>
      <c r="H943" s="287">
        <v>1688927.0787939467</v>
      </c>
      <c r="I943" s="287">
        <v>2633763.5751703009</v>
      </c>
      <c r="J943" s="287">
        <v>1847017.9735413902</v>
      </c>
      <c r="K943" s="287">
        <v>1831159.1007390632</v>
      </c>
      <c r="L943" s="287">
        <v>2163551.0152858836</v>
      </c>
      <c r="M943" s="287">
        <v>1988215.9312621078</v>
      </c>
      <c r="N943" s="287">
        <v>2415151.7834089026</v>
      </c>
      <c r="O943" s="286">
        <v>24915380.33739429</v>
      </c>
      <c r="P943" s="83" t="str">
        <f t="shared" si="16"/>
        <v/>
      </c>
    </row>
    <row r="944" spans="1:16" ht="13.2" hidden="1" customHeight="1" x14ac:dyDescent="0.25">
      <c r="A944" s="285" t="s">
        <v>3180</v>
      </c>
      <c r="B944" s="285" t="s">
        <v>306</v>
      </c>
      <c r="C944" s="287">
        <v>2008493.7378240861</v>
      </c>
      <c r="D944" s="287">
        <v>2035615.0506589706</v>
      </c>
      <c r="E944" s="287">
        <v>1921987.4583145769</v>
      </c>
      <c r="F944" s="287">
        <v>2117911.0236705281</v>
      </c>
      <c r="G944" s="287">
        <v>1759028.2068245315</v>
      </c>
      <c r="H944" s="287">
        <v>1634638.7999339467</v>
      </c>
      <c r="I944" s="287">
        <v>2470458.4428603011</v>
      </c>
      <c r="J944" s="287">
        <v>1827290.0485313903</v>
      </c>
      <c r="K944" s="287">
        <v>1790006.8754190633</v>
      </c>
      <c r="L944" s="287">
        <v>1990250.8519258832</v>
      </c>
      <c r="M944" s="287">
        <v>1967276.3606921078</v>
      </c>
      <c r="N944" s="287">
        <v>2275916.9726989027</v>
      </c>
      <c r="O944" s="286">
        <v>23798873.829354286</v>
      </c>
      <c r="P944" s="83" t="str">
        <f t="shared" si="16"/>
        <v/>
      </c>
    </row>
    <row r="945" spans="1:16" ht="13.2" hidden="1" customHeight="1" x14ac:dyDescent="0.25">
      <c r="A945" s="285" t="s">
        <v>3181</v>
      </c>
      <c r="B945" s="285" t="s">
        <v>307</v>
      </c>
      <c r="C945" s="287">
        <v>201849.98697</v>
      </c>
      <c r="D945" s="287">
        <v>32297.202509999999</v>
      </c>
      <c r="E945" s="287">
        <v>54277.017449999999</v>
      </c>
      <c r="F945" s="287">
        <v>189085.17300000001</v>
      </c>
      <c r="G945" s="287">
        <v>27049.021970000002</v>
      </c>
      <c r="H945" s="287">
        <v>54288.278859999999</v>
      </c>
      <c r="I945" s="287">
        <v>163305.13230999999</v>
      </c>
      <c r="J945" s="287">
        <v>19727.925009999999</v>
      </c>
      <c r="K945" s="287">
        <v>41152.225319999998</v>
      </c>
      <c r="L945" s="287">
        <v>173300.16336000001</v>
      </c>
      <c r="M945" s="287">
        <v>20939.57057</v>
      </c>
      <c r="N945" s="287">
        <v>139234.81070999999</v>
      </c>
      <c r="O945" s="286">
        <v>1116506.50804</v>
      </c>
      <c r="P945" s="83" t="str">
        <f t="shared" si="16"/>
        <v/>
      </c>
    </row>
    <row r="946" spans="1:16" ht="13.2" hidden="1" customHeight="1" x14ac:dyDescent="0.25">
      <c r="A946" s="285" t="s">
        <v>3184</v>
      </c>
      <c r="B946" s="285" t="s">
        <v>308</v>
      </c>
      <c r="C946" s="286">
        <v>5909420.886853829</v>
      </c>
      <c r="D946" s="286">
        <v>5861291.8829938211</v>
      </c>
      <c r="E946" s="286">
        <v>5774943.1559232613</v>
      </c>
      <c r="F946" s="286">
        <v>6206335.2827506484</v>
      </c>
      <c r="G946" s="286">
        <v>6506322.1496917792</v>
      </c>
      <c r="H946" s="286">
        <v>5638683.7452558624</v>
      </c>
      <c r="I946" s="286">
        <v>6474017.8901406666</v>
      </c>
      <c r="J946" s="286">
        <v>5805971.9506906038</v>
      </c>
      <c r="K946" s="286">
        <v>5621856.1154292598</v>
      </c>
      <c r="L946" s="286">
        <v>6120540.3976480719</v>
      </c>
      <c r="M946" s="286">
        <v>5873270.305298714</v>
      </c>
      <c r="N946" s="286">
        <v>6318348.5606122361</v>
      </c>
      <c r="O946" s="286">
        <v>72111002.323288754</v>
      </c>
      <c r="P946" s="83" t="str">
        <f t="shared" si="16"/>
        <v/>
      </c>
    </row>
    <row r="947" spans="1:16" ht="13.2" hidden="1" customHeight="1" x14ac:dyDescent="0.25">
      <c r="A947" s="285" t="s">
        <v>3185</v>
      </c>
      <c r="B947" s="285" t="s">
        <v>309</v>
      </c>
      <c r="C947" s="287">
        <v>17475</v>
      </c>
      <c r="D947" s="287">
        <v>22245</v>
      </c>
      <c r="E947" s="287">
        <v>43890</v>
      </c>
      <c r="F947" s="287">
        <v>29105</v>
      </c>
      <c r="G947" s="287">
        <v>26710</v>
      </c>
      <c r="H947" s="287">
        <v>25825</v>
      </c>
      <c r="I947" s="287">
        <v>24850</v>
      </c>
      <c r="J947" s="287">
        <v>21470</v>
      </c>
      <c r="K947" s="287">
        <v>24000</v>
      </c>
      <c r="L947" s="287">
        <v>23980</v>
      </c>
      <c r="M947" s="287">
        <v>22380</v>
      </c>
      <c r="N947" s="287">
        <v>20512</v>
      </c>
      <c r="O947" s="286">
        <v>302442</v>
      </c>
      <c r="P947" s="83" t="str">
        <f t="shared" si="16"/>
        <v/>
      </c>
    </row>
    <row r="948" spans="1:16" ht="13.2" hidden="1" customHeight="1" x14ac:dyDescent="0.25">
      <c r="A948" s="285" t="s">
        <v>3186</v>
      </c>
      <c r="B948" s="285" t="s">
        <v>310</v>
      </c>
      <c r="C948" s="287">
        <v>3622401.2</v>
      </c>
      <c r="D948" s="287">
        <v>3716745</v>
      </c>
      <c r="E948" s="287">
        <v>3724857</v>
      </c>
      <c r="F948" s="287">
        <v>3765489</v>
      </c>
      <c r="G948" s="287">
        <v>4591927</v>
      </c>
      <c r="H948" s="287">
        <v>3820540</v>
      </c>
      <c r="I948" s="287">
        <v>3592444</v>
      </c>
      <c r="J948" s="287">
        <v>3844663</v>
      </c>
      <c r="K948" s="287">
        <v>3621506</v>
      </c>
      <c r="L948" s="287">
        <v>3792953</v>
      </c>
      <c r="M948" s="287">
        <v>3833200</v>
      </c>
      <c r="N948" s="287">
        <v>3921146</v>
      </c>
      <c r="O948" s="286">
        <v>45847871.200000003</v>
      </c>
      <c r="P948" s="83" t="str">
        <f t="shared" si="16"/>
        <v/>
      </c>
    </row>
    <row r="949" spans="1:16" ht="13.2" hidden="1" customHeight="1" x14ac:dyDescent="0.25">
      <c r="A949" s="285" t="s">
        <v>3187</v>
      </c>
      <c r="B949" s="285" t="s">
        <v>311</v>
      </c>
      <c r="C949" s="286">
        <v>3639876.2</v>
      </c>
      <c r="D949" s="286">
        <v>3738990</v>
      </c>
      <c r="E949" s="286">
        <v>3768747</v>
      </c>
      <c r="F949" s="286">
        <v>3794594</v>
      </c>
      <c r="G949" s="286">
        <v>4618637</v>
      </c>
      <c r="H949" s="286">
        <v>3846365</v>
      </c>
      <c r="I949" s="286">
        <v>3617294</v>
      </c>
      <c r="J949" s="286">
        <v>3866133</v>
      </c>
      <c r="K949" s="286">
        <v>3645506</v>
      </c>
      <c r="L949" s="286">
        <v>3816933</v>
      </c>
      <c r="M949" s="286">
        <v>3855580</v>
      </c>
      <c r="N949" s="286">
        <v>3941658</v>
      </c>
      <c r="O949" s="286">
        <v>46150313.200000003</v>
      </c>
      <c r="P949" s="83" t="str">
        <f t="shared" si="16"/>
        <v/>
      </c>
    </row>
    <row r="950" spans="1:16" ht="13.2" hidden="1" customHeight="1" x14ac:dyDescent="0.25">
      <c r="A950" s="285" t="s">
        <v>3197</v>
      </c>
      <c r="B950" s="285" t="s">
        <v>76</v>
      </c>
      <c r="C950" s="287">
        <v>43603.523436666663</v>
      </c>
      <c r="D950" s="287">
        <v>46365.684846666663</v>
      </c>
      <c r="E950" s="287">
        <v>49395.760906666663</v>
      </c>
      <c r="F950" s="287">
        <v>53502.282176666668</v>
      </c>
      <c r="G950" s="287">
        <v>48796.182076666664</v>
      </c>
      <c r="H950" s="287">
        <v>51266.468466666665</v>
      </c>
      <c r="I950" s="287">
        <v>69547.830066666662</v>
      </c>
      <c r="J950" s="287">
        <v>53232.728476666663</v>
      </c>
      <c r="K950" s="287">
        <v>73706.728076666666</v>
      </c>
      <c r="L950" s="287">
        <v>54477.687706666664</v>
      </c>
      <c r="M950" s="287">
        <v>49886.574233333333</v>
      </c>
      <c r="N950" s="287">
        <v>65227.511763333336</v>
      </c>
      <c r="O950" s="286">
        <v>659008.96223333327</v>
      </c>
      <c r="P950" s="83" t="str">
        <f t="shared" si="16"/>
        <v/>
      </c>
    </row>
    <row r="951" spans="1:16" ht="13.2" hidden="1" customHeight="1" x14ac:dyDescent="0.25">
      <c r="A951" s="285" t="s">
        <v>3202</v>
      </c>
      <c r="B951" s="285" t="s">
        <v>155</v>
      </c>
      <c r="C951" s="286">
        <v>7736326.0361166671</v>
      </c>
      <c r="D951" s="286">
        <v>11023576.766426668</v>
      </c>
      <c r="E951" s="286">
        <v>8609740.5909866672</v>
      </c>
      <c r="F951" s="286">
        <v>8773733.4468866661</v>
      </c>
      <c r="G951" s="286">
        <v>12060951.060106669</v>
      </c>
      <c r="H951" s="286">
        <v>9257771.0686566681</v>
      </c>
      <c r="I951" s="286">
        <v>8931775.9552366659</v>
      </c>
      <c r="J951" s="286">
        <v>10676867.270746669</v>
      </c>
      <c r="K951" s="286">
        <v>8254426.2640866665</v>
      </c>
      <c r="L951" s="286">
        <v>8658985.4129966665</v>
      </c>
      <c r="M951" s="286">
        <v>13781361.137736667</v>
      </c>
      <c r="N951" s="286">
        <v>10561996.019526668</v>
      </c>
      <c r="O951" s="286">
        <v>118327511.02950999</v>
      </c>
      <c r="P951" s="83" t="str">
        <f t="shared" si="16"/>
        <v/>
      </c>
    </row>
    <row r="952" spans="1:16" ht="13.2" hidden="1" customHeight="1" x14ac:dyDescent="0.25">
      <c r="A952" s="285" t="s">
        <v>3193</v>
      </c>
      <c r="B952" s="285" t="s">
        <v>305</v>
      </c>
      <c r="C952" s="287">
        <v>41567.78686</v>
      </c>
      <c r="D952" s="287">
        <v>48577.029970000003</v>
      </c>
      <c r="E952" s="287">
        <v>71132.483429999993</v>
      </c>
      <c r="F952" s="287">
        <v>55324.683039999996</v>
      </c>
      <c r="G952" s="287">
        <v>48710.49278</v>
      </c>
      <c r="H952" s="287">
        <v>55839.626810000002</v>
      </c>
      <c r="I952" s="287">
        <v>27680.922769999997</v>
      </c>
      <c r="J952" s="287">
        <v>71404.428870000003</v>
      </c>
      <c r="K952" s="287">
        <v>85093.434329999989</v>
      </c>
      <c r="L952" s="287">
        <v>72925.752659999998</v>
      </c>
      <c r="M952" s="287">
        <v>70104.255309999993</v>
      </c>
      <c r="N952" s="287">
        <v>88147.803849999997</v>
      </c>
      <c r="O952" s="286">
        <v>736508.70068000001</v>
      </c>
      <c r="P952" s="83" t="str">
        <f t="shared" si="16"/>
        <v/>
      </c>
    </row>
    <row r="953" spans="1:16" ht="13.2" hidden="1" customHeight="1" x14ac:dyDescent="0.25">
      <c r="A953" s="285" t="s">
        <v>3195</v>
      </c>
      <c r="B953" s="285" t="s">
        <v>307</v>
      </c>
      <c r="C953" s="287">
        <v>41567.78686</v>
      </c>
      <c r="D953" s="287">
        <v>48577.029970000003</v>
      </c>
      <c r="E953" s="287">
        <v>71132.483429999993</v>
      </c>
      <c r="F953" s="287">
        <v>55324.683039999996</v>
      </c>
      <c r="G953" s="287">
        <v>48710.49278</v>
      </c>
      <c r="H953" s="287">
        <v>51339.626810000002</v>
      </c>
      <c r="I953" s="287">
        <v>27680.922769999997</v>
      </c>
      <c r="J953" s="287">
        <v>21914.42887</v>
      </c>
      <c r="K953" s="287">
        <v>47178.434329999996</v>
      </c>
      <c r="L953" s="287">
        <v>33976.752659999998</v>
      </c>
      <c r="M953" s="287">
        <v>31155.255309999997</v>
      </c>
      <c r="N953" s="287">
        <v>49198.803849999997</v>
      </c>
      <c r="O953" s="286">
        <v>527756.70068000001</v>
      </c>
      <c r="P953" s="83" t="str">
        <f t="shared" si="16"/>
        <v/>
      </c>
    </row>
    <row r="954" spans="1:16" ht="13.2" hidden="1" customHeight="1" x14ac:dyDescent="0.25">
      <c r="A954" s="285" t="s">
        <v>3200</v>
      </c>
      <c r="B954" s="285" t="s">
        <v>309</v>
      </c>
      <c r="C954" s="287">
        <v>17475</v>
      </c>
      <c r="D954" s="287">
        <v>22245</v>
      </c>
      <c r="E954" s="287">
        <v>43890</v>
      </c>
      <c r="F954" s="287">
        <v>29105</v>
      </c>
      <c r="G954" s="287">
        <v>26710</v>
      </c>
      <c r="H954" s="287">
        <v>25825</v>
      </c>
      <c r="I954" s="287">
        <v>24850</v>
      </c>
      <c r="J954" s="287">
        <v>21470</v>
      </c>
      <c r="K954" s="287">
        <v>24000</v>
      </c>
      <c r="L954" s="287">
        <v>23980</v>
      </c>
      <c r="M954" s="287">
        <v>22380</v>
      </c>
      <c r="N954" s="287">
        <v>20512</v>
      </c>
      <c r="O954" s="286">
        <v>302442</v>
      </c>
      <c r="P954" s="83" t="str">
        <f t="shared" si="16"/>
        <v/>
      </c>
    </row>
    <row r="955" spans="1:16" ht="13.2" hidden="1" customHeight="1" x14ac:dyDescent="0.25">
      <c r="A955" s="285" t="s">
        <v>3199</v>
      </c>
      <c r="B955" s="285" t="s">
        <v>310</v>
      </c>
      <c r="C955" s="287">
        <v>3622401.2</v>
      </c>
      <c r="D955" s="287">
        <v>3716745</v>
      </c>
      <c r="E955" s="287">
        <v>3724857</v>
      </c>
      <c r="F955" s="287">
        <v>3765489</v>
      </c>
      <c r="G955" s="287">
        <v>4591927</v>
      </c>
      <c r="H955" s="287">
        <v>3820540</v>
      </c>
      <c r="I955" s="287">
        <v>3592444</v>
      </c>
      <c r="J955" s="287">
        <v>3844663</v>
      </c>
      <c r="K955" s="287">
        <v>3621506</v>
      </c>
      <c r="L955" s="287">
        <v>3792953</v>
      </c>
      <c r="M955" s="287">
        <v>3833200</v>
      </c>
      <c r="N955" s="287">
        <v>3921146</v>
      </c>
      <c r="O955" s="286">
        <v>45847871.200000003</v>
      </c>
      <c r="P955" s="83" t="str">
        <f t="shared" si="16"/>
        <v/>
      </c>
    </row>
    <row r="956" spans="1:16" ht="13.2" hidden="1" customHeight="1" x14ac:dyDescent="0.25">
      <c r="A956" s="285" t="s">
        <v>3201</v>
      </c>
      <c r="B956" s="285" t="s">
        <v>311</v>
      </c>
      <c r="C956" s="286">
        <v>3639876.2</v>
      </c>
      <c r="D956" s="286">
        <v>3738990</v>
      </c>
      <c r="E956" s="286">
        <v>3768747</v>
      </c>
      <c r="F956" s="286">
        <v>3794594</v>
      </c>
      <c r="G956" s="286">
        <v>4618637</v>
      </c>
      <c r="H956" s="286">
        <v>3846365</v>
      </c>
      <c r="I956" s="286">
        <v>3617294</v>
      </c>
      <c r="J956" s="286">
        <v>3866133</v>
      </c>
      <c r="K956" s="286">
        <v>3645506</v>
      </c>
      <c r="L956" s="286">
        <v>3816933</v>
      </c>
      <c r="M956" s="286">
        <v>3855580</v>
      </c>
      <c r="N956" s="286">
        <v>3941658</v>
      </c>
      <c r="O956" s="286">
        <v>46150313.200000003</v>
      </c>
      <c r="P956" s="83" t="str">
        <f t="shared" si="16"/>
        <v/>
      </c>
    </row>
    <row r="957" spans="1:16" ht="13.2" hidden="1" customHeight="1" x14ac:dyDescent="0.25">
      <c r="A957" s="285" t="s">
        <v>3189</v>
      </c>
      <c r="B957" s="285" t="s">
        <v>312</v>
      </c>
      <c r="C957" s="287">
        <v>2455604.1868266664</v>
      </c>
      <c r="D957" s="287">
        <v>5881586.7182766674</v>
      </c>
      <c r="E957" s="287">
        <v>3194241.0133166667</v>
      </c>
      <c r="F957" s="287">
        <v>3017788.1433866667</v>
      </c>
      <c r="G957" s="287">
        <v>4989277.0519166673</v>
      </c>
      <c r="H957" s="287">
        <v>3414925.4400366666</v>
      </c>
      <c r="I957" s="287">
        <v>3079330.8680766667</v>
      </c>
      <c r="J957" s="287">
        <v>4799098.7800666671</v>
      </c>
      <c r="K957" s="287">
        <v>3005478.7683466664</v>
      </c>
      <c r="L957" s="287">
        <v>2775355.6390366661</v>
      </c>
      <c r="M957" s="287">
        <v>5367794.6415266674</v>
      </c>
      <c r="N957" s="287">
        <v>4406714.0372466668</v>
      </c>
      <c r="O957" s="286">
        <v>46387195.288060002</v>
      </c>
      <c r="P957" s="83" t="str">
        <f t="shared" si="16"/>
        <v/>
      </c>
    </row>
    <row r="958" spans="1:16" ht="13.2" hidden="1" customHeight="1" x14ac:dyDescent="0.25">
      <c r="A958" s="285" t="s">
        <v>3190</v>
      </c>
      <c r="B958" s="285" t="s">
        <v>313</v>
      </c>
      <c r="C958" s="287">
        <v>758843</v>
      </c>
      <c r="D958" s="287">
        <v>763540</v>
      </c>
      <c r="E958" s="287">
        <v>763540</v>
      </c>
      <c r="F958" s="287">
        <v>763540</v>
      </c>
      <c r="G958" s="287">
        <v>763540</v>
      </c>
      <c r="H958" s="287">
        <v>763496</v>
      </c>
      <c r="I958" s="287">
        <v>763540</v>
      </c>
      <c r="J958" s="287">
        <v>763540</v>
      </c>
      <c r="K958" s="287">
        <v>763540</v>
      </c>
      <c r="L958" s="287">
        <v>750262</v>
      </c>
      <c r="M958" s="287">
        <v>3527187</v>
      </c>
      <c r="N958" s="287">
        <v>744181</v>
      </c>
      <c r="O958" s="286">
        <v>11888749</v>
      </c>
      <c r="P958" s="83" t="str">
        <f t="shared" si="16"/>
        <v/>
      </c>
    </row>
    <row r="959" spans="1:16" ht="13.2" hidden="1" customHeight="1" x14ac:dyDescent="0.25">
      <c r="A959" s="285" t="s">
        <v>3191</v>
      </c>
      <c r="B959" s="285" t="s">
        <v>314</v>
      </c>
      <c r="C959" s="287">
        <v>743386</v>
      </c>
      <c r="D959" s="287">
        <v>481387</v>
      </c>
      <c r="E959" s="287">
        <v>701397</v>
      </c>
      <c r="F959" s="287">
        <v>1046713</v>
      </c>
      <c r="G959" s="287">
        <v>1542194</v>
      </c>
      <c r="H959" s="287">
        <v>1086747.2</v>
      </c>
      <c r="I959" s="287">
        <v>1341960</v>
      </c>
      <c r="J959" s="287">
        <v>1092143</v>
      </c>
      <c r="K959" s="287">
        <v>654251</v>
      </c>
      <c r="L959" s="287">
        <v>1162588</v>
      </c>
      <c r="M959" s="287">
        <v>886714</v>
      </c>
      <c r="N959" s="287">
        <v>1289175</v>
      </c>
      <c r="O959" s="286">
        <v>12028655.199999999</v>
      </c>
      <c r="P959" s="83" t="str">
        <f t="shared" si="16"/>
        <v/>
      </c>
    </row>
    <row r="960" spans="1:16" ht="13.2" hidden="1" customHeight="1" x14ac:dyDescent="0.25">
      <c r="A960" s="285" t="s">
        <v>3192</v>
      </c>
      <c r="B960" s="285" t="s">
        <v>315</v>
      </c>
      <c r="C960" s="287">
        <v>53355</v>
      </c>
      <c r="D960" s="287">
        <v>63113</v>
      </c>
      <c r="E960" s="287">
        <v>61095</v>
      </c>
      <c r="F960" s="287">
        <v>41712</v>
      </c>
      <c r="G960" s="287">
        <v>49790</v>
      </c>
      <c r="H960" s="287">
        <v>38216</v>
      </c>
      <c r="I960" s="287">
        <v>32389</v>
      </c>
      <c r="J960" s="287">
        <v>31308</v>
      </c>
      <c r="K960" s="287">
        <v>26516</v>
      </c>
      <c r="L960" s="287">
        <v>25982</v>
      </c>
      <c r="M960" s="287">
        <v>24014</v>
      </c>
      <c r="N960" s="287">
        <v>26456</v>
      </c>
      <c r="O960" s="286">
        <v>473946</v>
      </c>
      <c r="P960" s="83" t="str">
        <f t="shared" si="16"/>
        <v/>
      </c>
    </row>
    <row r="961" spans="1:16" ht="13.2" hidden="1" customHeight="1" x14ac:dyDescent="0.25">
      <c r="A961" s="285" t="s">
        <v>3194</v>
      </c>
      <c r="B961" s="285" t="s">
        <v>316</v>
      </c>
      <c r="C961" s="287">
        <v>0</v>
      </c>
      <c r="D961" s="287">
        <v>0</v>
      </c>
      <c r="E961" s="287">
        <v>0</v>
      </c>
      <c r="F961" s="287">
        <v>0</v>
      </c>
      <c r="G961" s="287">
        <v>0</v>
      </c>
      <c r="H961" s="287">
        <v>4500</v>
      </c>
      <c r="I961" s="287">
        <v>0</v>
      </c>
      <c r="J961" s="287">
        <v>49490</v>
      </c>
      <c r="K961" s="287">
        <v>37915</v>
      </c>
      <c r="L961" s="287">
        <v>38949</v>
      </c>
      <c r="M961" s="287">
        <v>38949</v>
      </c>
      <c r="N961" s="287">
        <v>38949</v>
      </c>
      <c r="O961" s="286">
        <v>208752</v>
      </c>
      <c r="P961" s="83" t="str">
        <f t="shared" si="16"/>
        <v/>
      </c>
    </row>
    <row r="962" spans="1:16" ht="13.2" hidden="1" customHeight="1" x14ac:dyDescent="0.25">
      <c r="A962" s="285" t="s">
        <v>3196</v>
      </c>
      <c r="B962" s="285" t="s">
        <v>317</v>
      </c>
      <c r="C962" s="287">
        <v>90.338993333333335</v>
      </c>
      <c r="D962" s="287">
        <v>17.333333333333336</v>
      </c>
      <c r="E962" s="287">
        <v>192.33333333333334</v>
      </c>
      <c r="F962" s="287">
        <v>559.33828333333338</v>
      </c>
      <c r="G962" s="287">
        <v>6.3333333333333339</v>
      </c>
      <c r="H962" s="287">
        <v>915.33334333333335</v>
      </c>
      <c r="I962" s="287">
        <v>33.334323333333337</v>
      </c>
      <c r="J962" s="287">
        <v>7.3333333333333339</v>
      </c>
      <c r="K962" s="287">
        <v>334.33333333333331</v>
      </c>
      <c r="L962" s="287">
        <v>461.33359333333334</v>
      </c>
      <c r="M962" s="287">
        <v>80.666666666666671</v>
      </c>
      <c r="N962" s="287">
        <v>436.66666666666669</v>
      </c>
      <c r="O962" s="286">
        <v>3134.6785366666663</v>
      </c>
      <c r="P962" s="83" t="str">
        <f t="shared" si="16"/>
        <v/>
      </c>
    </row>
    <row r="963" spans="1:16" ht="13.2" hidden="1" customHeight="1" x14ac:dyDescent="0.25">
      <c r="A963" s="285" t="s">
        <v>3198</v>
      </c>
      <c r="B963" s="285" t="s">
        <v>318</v>
      </c>
      <c r="C963" s="286">
        <v>4096449.8361166664</v>
      </c>
      <c r="D963" s="286">
        <v>7284586.7664266666</v>
      </c>
      <c r="E963" s="286">
        <v>4840993.5909866672</v>
      </c>
      <c r="F963" s="286">
        <v>4979139.4468866671</v>
      </c>
      <c r="G963" s="286">
        <v>7442314.0601066668</v>
      </c>
      <c r="H963" s="286">
        <v>5411406.0686566671</v>
      </c>
      <c r="I963" s="286">
        <v>5314481.9552366668</v>
      </c>
      <c r="J963" s="286">
        <v>6810734.2707466669</v>
      </c>
      <c r="K963" s="286">
        <v>4608920.2640866665</v>
      </c>
      <c r="L963" s="286">
        <v>4842052.4129966665</v>
      </c>
      <c r="M963" s="286">
        <v>9925781.1377366669</v>
      </c>
      <c r="N963" s="286">
        <v>6620338.019526667</v>
      </c>
      <c r="O963" s="286">
        <v>72177197.829509988</v>
      </c>
      <c r="P963" s="83" t="str">
        <f t="shared" si="16"/>
        <v/>
      </c>
    </row>
    <row r="964" spans="1:16" ht="13.2" hidden="1" customHeight="1" x14ac:dyDescent="0.25">
      <c r="A964" s="285" t="s">
        <v>816</v>
      </c>
      <c r="B964" s="285" t="s">
        <v>97</v>
      </c>
      <c r="C964" s="286">
        <v>-46949.092810000002</v>
      </c>
      <c r="D964" s="286">
        <v>-436893.48663000017</v>
      </c>
      <c r="E964" s="286">
        <v>-328367.61922999995</v>
      </c>
      <c r="F964" s="286">
        <v>-369030.42507999996</v>
      </c>
      <c r="G964" s="286">
        <v>-190255.71273999999</v>
      </c>
      <c r="H964" s="286">
        <v>428820.41243999993</v>
      </c>
      <c r="I964" s="286">
        <v>-67976.743590000202</v>
      </c>
      <c r="J964" s="286">
        <v>-10665.350969999912</v>
      </c>
      <c r="K964" s="286">
        <v>411303.98906000005</v>
      </c>
      <c r="L964" s="286">
        <v>-77975.231040000101</v>
      </c>
      <c r="M964" s="286">
        <v>196434.0820600001</v>
      </c>
      <c r="N964" s="286">
        <v>-13926.756319999811</v>
      </c>
      <c r="O964" s="286">
        <v>-505481.93485000078</v>
      </c>
      <c r="P964" s="83" t="str">
        <f t="shared" ref="P964:P1027" si="17">IF(COUNTBLANK(Q964)=0,IF(RIGHT(A964,10)=Q964,TRUE,FALSE),"")</f>
        <v/>
      </c>
    </row>
    <row r="965" spans="1:16" ht="13.2" hidden="1" customHeight="1" x14ac:dyDescent="0.25">
      <c r="A965" s="285" t="s">
        <v>817</v>
      </c>
      <c r="B965" s="285" t="s">
        <v>130</v>
      </c>
      <c r="C965" s="286">
        <v>-46771.715380000009</v>
      </c>
      <c r="D965" s="286">
        <v>-497072.93127000006</v>
      </c>
      <c r="E965" s="286">
        <v>-335851.25572000002</v>
      </c>
      <c r="F965" s="286">
        <v>-363258.17726999999</v>
      </c>
      <c r="G965" s="286">
        <v>-199632.40912000008</v>
      </c>
      <c r="H965" s="286">
        <v>428772.08496999997</v>
      </c>
      <c r="I965" s="286">
        <v>-87801.930100000231</v>
      </c>
      <c r="J965" s="286">
        <v>-26372.337969999993</v>
      </c>
      <c r="K965" s="286">
        <v>397294.92061999999</v>
      </c>
      <c r="L965" s="286">
        <v>-79706.16164000018</v>
      </c>
      <c r="M965" s="286">
        <v>192203.83888000011</v>
      </c>
      <c r="N965" s="286">
        <v>413254.1255000002</v>
      </c>
      <c r="O965" s="286">
        <v>-204941.94850000087</v>
      </c>
      <c r="P965" s="83" t="str">
        <f t="shared" si="17"/>
        <v/>
      </c>
    </row>
    <row r="966" spans="1:16" ht="13.2" hidden="1" customHeight="1" x14ac:dyDescent="0.25">
      <c r="A966" s="285" t="s">
        <v>785</v>
      </c>
      <c r="B966" s="285" t="s">
        <v>76</v>
      </c>
      <c r="C966" s="287">
        <v>9575.5831500000004</v>
      </c>
      <c r="D966" s="287">
        <v>101663.7372</v>
      </c>
      <c r="E966" s="287">
        <v>15289.73856</v>
      </c>
      <c r="F966" s="287">
        <v>18785.711149999999</v>
      </c>
      <c r="G966" s="287">
        <v>32980.710169999998</v>
      </c>
      <c r="H966" s="287">
        <v>20680.351409999999</v>
      </c>
      <c r="I966" s="287">
        <v>42503.137620000001</v>
      </c>
      <c r="J966" s="287">
        <v>37296.329660000003</v>
      </c>
      <c r="K966" s="287">
        <v>7630.8460100000002</v>
      </c>
      <c r="L966" s="287">
        <v>34392.620879999995</v>
      </c>
      <c r="M966" s="287">
        <v>30725.401559999998</v>
      </c>
      <c r="N966" s="287">
        <v>126692.83298000001</v>
      </c>
      <c r="O966" s="286">
        <v>478217.00035000005</v>
      </c>
      <c r="P966" s="83" t="str">
        <f t="shared" si="17"/>
        <v/>
      </c>
    </row>
    <row r="967" spans="1:16" ht="13.2" hidden="1" customHeight="1" x14ac:dyDescent="0.25">
      <c r="A967" s="285" t="s">
        <v>786</v>
      </c>
      <c r="B967" s="285" t="s">
        <v>77</v>
      </c>
      <c r="C967" s="287">
        <v>44262.831980000003</v>
      </c>
      <c r="D967" s="287">
        <v>39249.226600000002</v>
      </c>
      <c r="E967" s="287">
        <v>40326.948429999997</v>
      </c>
      <c r="F967" s="287">
        <v>39023.391659999994</v>
      </c>
      <c r="G967" s="287">
        <v>60813.19743</v>
      </c>
      <c r="H967" s="287">
        <v>39567.220959999999</v>
      </c>
      <c r="I967" s="287">
        <v>37928.866009999998</v>
      </c>
      <c r="J967" s="287">
        <v>36334.55558</v>
      </c>
      <c r="K967" s="287">
        <v>37304.570200000002</v>
      </c>
      <c r="L967" s="287">
        <v>38151.743300000002</v>
      </c>
      <c r="M967" s="287">
        <v>40091.497470000002</v>
      </c>
      <c r="N967" s="287">
        <v>55737.747350000005</v>
      </c>
      <c r="O967" s="286">
        <v>508791.79696999997</v>
      </c>
      <c r="P967" s="83" t="str">
        <f t="shared" si="17"/>
        <v/>
      </c>
    </row>
    <row r="968" spans="1:16" ht="13.2" hidden="1" customHeight="1" x14ac:dyDescent="0.25">
      <c r="A968" s="285" t="s">
        <v>787</v>
      </c>
      <c r="B968" s="285" t="s">
        <v>78</v>
      </c>
      <c r="C968" s="287">
        <v>35611.75028</v>
      </c>
      <c r="D968" s="287">
        <v>58767.334499999997</v>
      </c>
      <c r="E968" s="287">
        <v>25294.24596</v>
      </c>
      <c r="F968" s="287">
        <v>24769.743569999999</v>
      </c>
      <c r="G968" s="287">
        <v>48181.755060000003</v>
      </c>
      <c r="H968" s="287">
        <v>22983.777040000001</v>
      </c>
      <c r="I968" s="287">
        <v>22482.762129999999</v>
      </c>
      <c r="J968" s="287">
        <v>13904.97409</v>
      </c>
      <c r="K968" s="287">
        <v>14305.80672</v>
      </c>
      <c r="L968" s="287">
        <v>22461.692360000001</v>
      </c>
      <c r="M968" s="287">
        <v>33389.216509999998</v>
      </c>
      <c r="N968" s="287">
        <v>29126.25675</v>
      </c>
      <c r="O968" s="286">
        <v>351279.31496999995</v>
      </c>
      <c r="P968" s="83" t="str">
        <f t="shared" si="17"/>
        <v/>
      </c>
    </row>
    <row r="969" spans="1:16" ht="13.2" hidden="1" customHeight="1" x14ac:dyDescent="0.25">
      <c r="A969" s="285" t="s">
        <v>788</v>
      </c>
      <c r="B969" s="285" t="s">
        <v>79</v>
      </c>
      <c r="C969" s="287">
        <v>11760.68111</v>
      </c>
      <c r="D969" s="287">
        <v>2007.6389999999999</v>
      </c>
      <c r="E969" s="287">
        <v>66.182969999999997</v>
      </c>
      <c r="F969" s="287">
        <v>117787.87868000001</v>
      </c>
      <c r="G969" s="287">
        <v>144.14895999999999</v>
      </c>
      <c r="H969" s="287">
        <v>522.53634999999997</v>
      </c>
      <c r="I969" s="287">
        <v>0</v>
      </c>
      <c r="J969" s="287">
        <v>19.614170000000001</v>
      </c>
      <c r="K969" s="287">
        <v>7.1271700000000004</v>
      </c>
      <c r="L969" s="287">
        <v>28422.72552</v>
      </c>
      <c r="M969" s="287">
        <v>82475.163010000004</v>
      </c>
      <c r="N969" s="287">
        <v>9909.9934499999999</v>
      </c>
      <c r="O969" s="286">
        <v>253123.69039</v>
      </c>
      <c r="P969" s="83" t="str">
        <f t="shared" si="17"/>
        <v/>
      </c>
    </row>
    <row r="970" spans="1:16" ht="13.2" hidden="1" customHeight="1" x14ac:dyDescent="0.25">
      <c r="A970" s="285" t="s">
        <v>789</v>
      </c>
      <c r="B970" s="285" t="s">
        <v>3671</v>
      </c>
      <c r="C970" s="287">
        <v>168306.02658000001</v>
      </c>
      <c r="D970" s="287">
        <v>199601.48799999998</v>
      </c>
      <c r="E970" s="287">
        <v>74272.832840000003</v>
      </c>
      <c r="F970" s="287">
        <v>211606.35377999998</v>
      </c>
      <c r="G970" s="287">
        <v>140529.30745000002</v>
      </c>
      <c r="H970" s="287">
        <v>125023.46879</v>
      </c>
      <c r="I970" s="287">
        <v>199576.08718</v>
      </c>
      <c r="J970" s="287">
        <v>53248.506049999996</v>
      </c>
      <c r="K970" s="287">
        <v>39545.581129999991</v>
      </c>
      <c r="L970" s="287">
        <v>191416.66017999998</v>
      </c>
      <c r="M970" s="287">
        <v>99260.634359999996</v>
      </c>
      <c r="N970" s="287">
        <v>190431.67056999999</v>
      </c>
      <c r="O970" s="286">
        <v>1692818.6169100001</v>
      </c>
      <c r="P970" s="83" t="str">
        <f t="shared" si="17"/>
        <v/>
      </c>
    </row>
    <row r="971" spans="1:16" ht="13.2" hidden="1" customHeight="1" x14ac:dyDescent="0.25">
      <c r="A971" s="285" t="s">
        <v>790</v>
      </c>
      <c r="B971" s="285" t="s">
        <v>120</v>
      </c>
      <c r="C971" s="287">
        <v>62956.754419999997</v>
      </c>
      <c r="D971" s="287">
        <v>256306.33320000002</v>
      </c>
      <c r="E971" s="287">
        <v>627348.20114000002</v>
      </c>
      <c r="F971" s="287">
        <v>462283.15180999995</v>
      </c>
      <c r="G971" s="287">
        <v>5165.5842499999999</v>
      </c>
      <c r="H971" s="287">
        <v>21842.514759999998</v>
      </c>
      <c r="I971" s="287">
        <v>308982.40664</v>
      </c>
      <c r="J971" s="287">
        <v>26919.425160000003</v>
      </c>
      <c r="K971" s="287">
        <v>14121.59943</v>
      </c>
      <c r="L971" s="287">
        <v>239819.58978999997</v>
      </c>
      <c r="M971" s="287">
        <v>3936.6234400000003</v>
      </c>
      <c r="N971" s="287">
        <v>100887.81774</v>
      </c>
      <c r="O971" s="286">
        <v>2130570.0017799996</v>
      </c>
      <c r="P971" s="83" t="str">
        <f t="shared" si="17"/>
        <v/>
      </c>
    </row>
    <row r="972" spans="1:16" ht="13.2" hidden="1" customHeight="1" x14ac:dyDescent="0.25">
      <c r="A972" s="285" t="s">
        <v>791</v>
      </c>
      <c r="B972" s="285" t="s">
        <v>121</v>
      </c>
      <c r="C972" s="287">
        <v>0</v>
      </c>
      <c r="D972" s="287">
        <v>0</v>
      </c>
      <c r="E972" s="287">
        <v>0</v>
      </c>
      <c r="F972" s="287">
        <v>0</v>
      </c>
      <c r="G972" s="287">
        <v>0</v>
      </c>
      <c r="H972" s="287">
        <v>0</v>
      </c>
      <c r="I972" s="287">
        <v>0</v>
      </c>
      <c r="J972" s="287">
        <v>0</v>
      </c>
      <c r="K972" s="287">
        <v>0</v>
      </c>
      <c r="L972" s="287">
        <v>0</v>
      </c>
      <c r="M972" s="287">
        <v>0</v>
      </c>
      <c r="N972" s="287">
        <v>0</v>
      </c>
      <c r="O972" s="286">
        <v>0</v>
      </c>
      <c r="P972" s="83" t="str">
        <f t="shared" si="17"/>
        <v/>
      </c>
    </row>
    <row r="973" spans="1:16" ht="13.2" hidden="1" customHeight="1" x14ac:dyDescent="0.25">
      <c r="A973" s="285" t="s">
        <v>792</v>
      </c>
      <c r="B973" s="285" t="s">
        <v>81</v>
      </c>
      <c r="C973" s="287">
        <v>62993.628020000004</v>
      </c>
      <c r="D973" s="287">
        <v>423613.97580000001</v>
      </c>
      <c r="E973" s="287">
        <v>94256.505010000008</v>
      </c>
      <c r="F973" s="287">
        <v>22913.283459999999</v>
      </c>
      <c r="G973" s="287">
        <v>393776.12836000003</v>
      </c>
      <c r="H973" s="287">
        <v>72121.590989999997</v>
      </c>
      <c r="I973" s="287">
        <v>10314.053760000001</v>
      </c>
      <c r="J973" s="287">
        <v>379848.82988000003</v>
      </c>
      <c r="K973" s="287">
        <v>9256.3909199999998</v>
      </c>
      <c r="L973" s="287">
        <v>48549.083070000001</v>
      </c>
      <c r="M973" s="287">
        <v>33768.295580000005</v>
      </c>
      <c r="N973" s="287">
        <v>284805.45575999998</v>
      </c>
      <c r="O973" s="286">
        <v>1836217.2206099997</v>
      </c>
      <c r="P973" s="83" t="str">
        <f t="shared" si="17"/>
        <v/>
      </c>
    </row>
    <row r="974" spans="1:16" ht="13.2" hidden="1" customHeight="1" x14ac:dyDescent="0.25">
      <c r="A974" s="285" t="s">
        <v>793</v>
      </c>
      <c r="B974" s="285" t="s">
        <v>82</v>
      </c>
      <c r="C974" s="287">
        <v>0</v>
      </c>
      <c r="D974" s="287">
        <v>0</v>
      </c>
      <c r="E974" s="287">
        <v>359.19559000000004</v>
      </c>
      <c r="F974" s="287">
        <v>0</v>
      </c>
      <c r="G974" s="287">
        <v>90.804410000000004</v>
      </c>
      <c r="H974" s="287">
        <v>0</v>
      </c>
      <c r="I974" s="287">
        <v>162</v>
      </c>
      <c r="J974" s="287">
        <v>0</v>
      </c>
      <c r="K974" s="287">
        <v>0</v>
      </c>
      <c r="L974" s="287">
        <v>0</v>
      </c>
      <c r="M974" s="287">
        <v>39.695590000000003</v>
      </c>
      <c r="N974" s="287">
        <v>317</v>
      </c>
      <c r="O974" s="286">
        <v>968.69559000000004</v>
      </c>
      <c r="P974" s="83" t="str">
        <f t="shared" si="17"/>
        <v/>
      </c>
    </row>
    <row r="975" spans="1:16" ht="13.2" hidden="1" customHeight="1" x14ac:dyDescent="0.25">
      <c r="A975" s="285" t="s">
        <v>794</v>
      </c>
      <c r="B975" s="285" t="s">
        <v>83</v>
      </c>
      <c r="C975" s="287">
        <v>18.600000000000001</v>
      </c>
      <c r="D975" s="287">
        <v>5015.6039999999994</v>
      </c>
      <c r="E975" s="287">
        <v>1524.89897</v>
      </c>
      <c r="F975" s="287">
        <v>15875.171390000001</v>
      </c>
      <c r="G975" s="287">
        <v>25850.534759999999</v>
      </c>
      <c r="H975" s="287">
        <v>2236.9069399999998</v>
      </c>
      <c r="I975" s="287">
        <v>365.72066999999998</v>
      </c>
      <c r="J975" s="287">
        <v>151.74059</v>
      </c>
      <c r="K975" s="287">
        <v>307.02992</v>
      </c>
      <c r="L975" s="287">
        <v>462.7235</v>
      </c>
      <c r="M975" s="287">
        <v>810.15218000000004</v>
      </c>
      <c r="N975" s="287">
        <v>15511.108030000001</v>
      </c>
      <c r="O975" s="286">
        <v>68130.190949999989</v>
      </c>
      <c r="P975" s="83" t="str">
        <f t="shared" si="17"/>
        <v/>
      </c>
    </row>
    <row r="976" spans="1:16" ht="13.2" hidden="1" customHeight="1" x14ac:dyDescent="0.25">
      <c r="A976" s="285" t="s">
        <v>795</v>
      </c>
      <c r="B976" s="285" t="s">
        <v>84</v>
      </c>
      <c r="C976" s="287">
        <v>26446.250490000006</v>
      </c>
      <c r="D976" s="287">
        <v>19831.577499999999</v>
      </c>
      <c r="E976" s="287">
        <v>12535.438220000002</v>
      </c>
      <c r="F976" s="287">
        <v>9372.7044400000013</v>
      </c>
      <c r="G976" s="287">
        <v>12912.57656</v>
      </c>
      <c r="H976" s="287">
        <v>15766.401589999999</v>
      </c>
      <c r="I976" s="287">
        <v>15150.90416</v>
      </c>
      <c r="J976" s="287">
        <v>11158.731240000001</v>
      </c>
      <c r="K976" s="287">
        <v>6323.5966399999998</v>
      </c>
      <c r="L976" s="287">
        <v>23229.396290000001</v>
      </c>
      <c r="M976" s="287">
        <v>18764.40942</v>
      </c>
      <c r="N976" s="287">
        <v>11070.07338</v>
      </c>
      <c r="O976" s="286">
        <v>182562.05993000005</v>
      </c>
      <c r="P976" s="83" t="str">
        <f t="shared" si="17"/>
        <v/>
      </c>
    </row>
    <row r="977" spans="1:16" ht="13.2" hidden="1" customHeight="1" x14ac:dyDescent="0.25">
      <c r="A977" s="285" t="s">
        <v>796</v>
      </c>
      <c r="B977" s="285" t="s">
        <v>85</v>
      </c>
      <c r="C977" s="286">
        <v>421932.10603000002</v>
      </c>
      <c r="D977" s="286">
        <v>1106056.9158000001</v>
      </c>
      <c r="E977" s="286">
        <v>891274.18769000005</v>
      </c>
      <c r="F977" s="286">
        <v>922417.38993999991</v>
      </c>
      <c r="G977" s="286">
        <v>720444.74740999995</v>
      </c>
      <c r="H977" s="286">
        <v>320744.76883000002</v>
      </c>
      <c r="I977" s="286">
        <v>637465.9381700001</v>
      </c>
      <c r="J977" s="286">
        <v>558882.70641999994</v>
      </c>
      <c r="K977" s="286">
        <v>128802.54814</v>
      </c>
      <c r="L977" s="286">
        <v>626906.23488999996</v>
      </c>
      <c r="M977" s="286">
        <v>343261.08911999996</v>
      </c>
      <c r="N977" s="286">
        <v>824489.95600999985</v>
      </c>
      <c r="O977" s="286">
        <v>7502678.5884499997</v>
      </c>
      <c r="P977" s="83" t="str">
        <f t="shared" si="17"/>
        <v/>
      </c>
    </row>
    <row r="978" spans="1:16" ht="13.2" hidden="1" customHeight="1" x14ac:dyDescent="0.25">
      <c r="A978" s="285" t="s">
        <v>797</v>
      </c>
      <c r="B978" s="285" t="s">
        <v>86</v>
      </c>
      <c r="C978" s="287">
        <v>0</v>
      </c>
      <c r="D978" s="287">
        <v>52920.359799999998</v>
      </c>
      <c r="E978" s="287">
        <v>10707.694290000001</v>
      </c>
      <c r="F978" s="287">
        <v>4779.8277800000005</v>
      </c>
      <c r="G978" s="287">
        <v>13425.63956</v>
      </c>
      <c r="H978" s="287">
        <v>6610.2717199999997</v>
      </c>
      <c r="I978" s="287">
        <v>19949.395489999999</v>
      </c>
      <c r="J978" s="287">
        <v>15439.615019999999</v>
      </c>
      <c r="K978" s="287">
        <v>16514.865110000002</v>
      </c>
      <c r="L978" s="287">
        <v>2237.06405</v>
      </c>
      <c r="M978" s="287">
        <v>6236.9111800000001</v>
      </c>
      <c r="N978" s="287">
        <v>63990.493309999998</v>
      </c>
      <c r="O978" s="286">
        <v>212812.13731000002</v>
      </c>
      <c r="P978" s="83" t="str">
        <f t="shared" si="17"/>
        <v/>
      </c>
    </row>
    <row r="979" spans="1:16" ht="13.2" hidden="1" customHeight="1" x14ac:dyDescent="0.25">
      <c r="A979" s="285" t="s">
        <v>798</v>
      </c>
      <c r="B979" s="285" t="s">
        <v>87</v>
      </c>
      <c r="C979" s="287">
        <v>0</v>
      </c>
      <c r="D979" s="287">
        <v>8659.5404999999992</v>
      </c>
      <c r="E979" s="287">
        <v>605.15247999999997</v>
      </c>
      <c r="F979" s="287">
        <v>0</v>
      </c>
      <c r="G979" s="287">
        <v>1922.5006000000001</v>
      </c>
      <c r="H979" s="287">
        <v>319.52773000000002</v>
      </c>
      <c r="I979" s="287">
        <v>0</v>
      </c>
      <c r="J979" s="287">
        <v>267.37198000000001</v>
      </c>
      <c r="K979" s="287">
        <v>159.63297</v>
      </c>
      <c r="L979" s="287">
        <v>0</v>
      </c>
      <c r="M979" s="287">
        <v>271.37588</v>
      </c>
      <c r="N979" s="287">
        <v>9604.4087100000015</v>
      </c>
      <c r="O979" s="286">
        <v>21809.510850000002</v>
      </c>
      <c r="P979" s="83" t="str">
        <f t="shared" si="17"/>
        <v/>
      </c>
    </row>
    <row r="980" spans="1:16" ht="13.2" hidden="1" customHeight="1" x14ac:dyDescent="0.25">
      <c r="A980" s="285" t="s">
        <v>799</v>
      </c>
      <c r="B980" s="285" t="s">
        <v>88</v>
      </c>
      <c r="C980" s="287">
        <v>0</v>
      </c>
      <c r="D980" s="287">
        <v>0</v>
      </c>
      <c r="E980" s="287">
        <v>0</v>
      </c>
      <c r="F980" s="287">
        <v>0</v>
      </c>
      <c r="G980" s="287">
        <v>0</v>
      </c>
      <c r="H980" s="287">
        <v>0</v>
      </c>
      <c r="I980" s="287">
        <v>0</v>
      </c>
      <c r="J980" s="287">
        <v>0</v>
      </c>
      <c r="K980" s="287">
        <v>0</v>
      </c>
      <c r="L980" s="287">
        <v>0</v>
      </c>
      <c r="M980" s="287">
        <v>0</v>
      </c>
      <c r="N980" s="287">
        <v>0</v>
      </c>
      <c r="O980" s="286">
        <v>0</v>
      </c>
      <c r="P980" s="83" t="str">
        <f t="shared" si="17"/>
        <v/>
      </c>
    </row>
    <row r="981" spans="1:16" ht="13.2" hidden="1" customHeight="1" x14ac:dyDescent="0.25">
      <c r="A981" s="285" t="s">
        <v>800</v>
      </c>
      <c r="B981" s="285" t="s">
        <v>144</v>
      </c>
      <c r="C981" s="286">
        <v>421932.10603000002</v>
      </c>
      <c r="D981" s="286">
        <v>1167636.8160999999</v>
      </c>
      <c r="E981" s="286">
        <v>902587.03446000011</v>
      </c>
      <c r="F981" s="286">
        <v>927197.21771999996</v>
      </c>
      <c r="G981" s="286">
        <v>735792.88757000002</v>
      </c>
      <c r="H981" s="286">
        <v>327674.56828000001</v>
      </c>
      <c r="I981" s="286">
        <v>657415.33366000012</v>
      </c>
      <c r="J981" s="286">
        <v>574589.69342000003</v>
      </c>
      <c r="K981" s="286">
        <v>145477.04622000002</v>
      </c>
      <c r="L981" s="286">
        <v>629143.29894000001</v>
      </c>
      <c r="M981" s="286">
        <v>349769.37617999996</v>
      </c>
      <c r="N981" s="286">
        <v>898084.85802999989</v>
      </c>
      <c r="O981" s="286">
        <v>7737300.23661</v>
      </c>
      <c r="P981" s="83" t="str">
        <f t="shared" si="17"/>
        <v/>
      </c>
    </row>
    <row r="982" spans="1:16" ht="13.2" hidden="1" customHeight="1" x14ac:dyDescent="0.25">
      <c r="A982" s="285" t="s">
        <v>801</v>
      </c>
      <c r="B982" s="285" t="s">
        <v>76</v>
      </c>
      <c r="C982" s="287">
        <v>2203.9489100000001</v>
      </c>
      <c r="D982" s="287">
        <v>7727.6467999999995</v>
      </c>
      <c r="E982" s="287">
        <v>2065.0021699999998</v>
      </c>
      <c r="F982" s="287">
        <v>858.13528999999994</v>
      </c>
      <c r="G982" s="287">
        <v>4711.6405400000003</v>
      </c>
      <c r="H982" s="287">
        <v>2154.2116799999999</v>
      </c>
      <c r="I982" s="287">
        <v>9869.7781000000014</v>
      </c>
      <c r="J982" s="287">
        <v>2462.3334499999996</v>
      </c>
      <c r="K982" s="287">
        <v>859.79435000000001</v>
      </c>
      <c r="L982" s="287">
        <v>1354.1553200000003</v>
      </c>
      <c r="M982" s="287">
        <v>2386.4286999999995</v>
      </c>
      <c r="N982" s="287">
        <v>3698.86186</v>
      </c>
      <c r="O982" s="286">
        <v>40351.937169999997</v>
      </c>
      <c r="P982" s="83" t="str">
        <f t="shared" si="17"/>
        <v/>
      </c>
    </row>
    <row r="983" spans="1:16" ht="13.2" hidden="1" customHeight="1" x14ac:dyDescent="0.25">
      <c r="A983" s="285" t="s">
        <v>811</v>
      </c>
      <c r="B983" s="285" t="s">
        <v>85</v>
      </c>
      <c r="C983" s="286">
        <v>374983.01322000002</v>
      </c>
      <c r="D983" s="286">
        <v>669163.4291699999</v>
      </c>
      <c r="E983" s="286">
        <v>562906.5684600001</v>
      </c>
      <c r="F983" s="286">
        <v>553386.96485999995</v>
      </c>
      <c r="G983" s="286">
        <v>530189.03466999996</v>
      </c>
      <c r="H983" s="286">
        <v>749565.18126999994</v>
      </c>
      <c r="I983" s="286">
        <v>569489.19457999989</v>
      </c>
      <c r="J983" s="286">
        <v>548217.35545000003</v>
      </c>
      <c r="K983" s="286">
        <v>540106.53720000002</v>
      </c>
      <c r="L983" s="286">
        <v>548931.00384999986</v>
      </c>
      <c r="M983" s="286">
        <v>539695.17118000006</v>
      </c>
      <c r="N983" s="286">
        <v>810563.19969000004</v>
      </c>
      <c r="O983" s="286">
        <v>6997196.6535999989</v>
      </c>
      <c r="P983" s="83" t="str">
        <f t="shared" si="17"/>
        <v/>
      </c>
    </row>
    <row r="984" spans="1:16" ht="13.2" hidden="1" customHeight="1" x14ac:dyDescent="0.25">
      <c r="A984" s="285" t="s">
        <v>813</v>
      </c>
      <c r="B984" s="285" t="s">
        <v>87</v>
      </c>
      <c r="C984" s="287">
        <v>0</v>
      </c>
      <c r="D984" s="287">
        <v>0</v>
      </c>
      <c r="E984" s="287">
        <v>0</v>
      </c>
      <c r="F984" s="287">
        <v>0</v>
      </c>
      <c r="G984" s="287">
        <v>0</v>
      </c>
      <c r="H984" s="287">
        <v>0</v>
      </c>
      <c r="I984" s="287">
        <v>0</v>
      </c>
      <c r="J984" s="287">
        <v>0</v>
      </c>
      <c r="K984" s="287">
        <v>2455.9780699999997</v>
      </c>
      <c r="L984" s="287">
        <v>0</v>
      </c>
      <c r="M984" s="287">
        <v>0</v>
      </c>
      <c r="N984" s="287">
        <v>500000</v>
      </c>
      <c r="O984" s="286">
        <v>502455.97807000001</v>
      </c>
      <c r="P984" s="83" t="str">
        <f t="shared" si="17"/>
        <v/>
      </c>
    </row>
    <row r="985" spans="1:16" ht="13.2" hidden="1" customHeight="1" x14ac:dyDescent="0.25">
      <c r="A985" s="285" t="s">
        <v>814</v>
      </c>
      <c r="B985" s="285" t="s">
        <v>88</v>
      </c>
      <c r="C985" s="287">
        <v>0</v>
      </c>
      <c r="D985" s="287">
        <v>0</v>
      </c>
      <c r="E985" s="287">
        <v>0</v>
      </c>
      <c r="F985" s="287">
        <v>0</v>
      </c>
      <c r="G985" s="287">
        <v>0.30549999999999999</v>
      </c>
      <c r="H985" s="287">
        <v>0</v>
      </c>
      <c r="I985" s="287">
        <v>0</v>
      </c>
      <c r="J985" s="287">
        <v>0</v>
      </c>
      <c r="K985" s="287">
        <v>0</v>
      </c>
      <c r="L985" s="287">
        <v>0</v>
      </c>
      <c r="M985" s="287">
        <v>0</v>
      </c>
      <c r="N985" s="287">
        <v>0</v>
      </c>
      <c r="O985" s="286">
        <v>0.30549999999999999</v>
      </c>
      <c r="P985" s="83" t="str">
        <f t="shared" si="17"/>
        <v/>
      </c>
    </row>
    <row r="986" spans="1:16" ht="13.2" hidden="1" customHeight="1" x14ac:dyDescent="0.25">
      <c r="A986" s="285" t="s">
        <v>802</v>
      </c>
      <c r="B986" s="285" t="s">
        <v>89</v>
      </c>
      <c r="C986" s="287">
        <v>2746.0062599999997</v>
      </c>
      <c r="D986" s="287">
        <v>951.47235999999998</v>
      </c>
      <c r="E986" s="287">
        <v>1291.9805700000002</v>
      </c>
      <c r="F986" s="287">
        <v>2332.1826499999997</v>
      </c>
      <c r="G986" s="287">
        <v>758.2573799999999</v>
      </c>
      <c r="H986" s="287">
        <v>177.26810999999998</v>
      </c>
      <c r="I986" s="287">
        <v>1782.1523000000002</v>
      </c>
      <c r="J986" s="287">
        <v>313.52437000000003</v>
      </c>
      <c r="K986" s="287">
        <v>3513.0239299999998</v>
      </c>
      <c r="L986" s="287">
        <v>1271.6691400000002</v>
      </c>
      <c r="M986" s="287">
        <v>1119.34151</v>
      </c>
      <c r="N986" s="287">
        <v>1280.8790499999998</v>
      </c>
      <c r="O986" s="286">
        <v>17537.75763</v>
      </c>
      <c r="P986" s="83" t="str">
        <f t="shared" si="17"/>
        <v/>
      </c>
    </row>
    <row r="987" spans="1:16" ht="13.2" hidden="1" customHeight="1" x14ac:dyDescent="0.25">
      <c r="A987" s="285" t="s">
        <v>803</v>
      </c>
      <c r="B987" s="285" t="s">
        <v>90</v>
      </c>
      <c r="C987" s="287">
        <v>3428.9357099999997</v>
      </c>
      <c r="D987" s="287">
        <v>147.79553000000004</v>
      </c>
      <c r="E987" s="287">
        <v>678.90618000000006</v>
      </c>
      <c r="F987" s="287">
        <v>293.86963000000003</v>
      </c>
      <c r="G987" s="287">
        <v>685.00991999999997</v>
      </c>
      <c r="H987" s="287">
        <v>1741.7899900000002</v>
      </c>
      <c r="I987" s="287">
        <v>155.37519</v>
      </c>
      <c r="J987" s="287">
        <v>718.14148000000012</v>
      </c>
      <c r="K987" s="287">
        <v>964.95996000000014</v>
      </c>
      <c r="L987" s="287">
        <v>497.41443000000004</v>
      </c>
      <c r="M987" s="287">
        <v>206.14606999999998</v>
      </c>
      <c r="N987" s="287">
        <v>1665.72218</v>
      </c>
      <c r="O987" s="286">
        <v>11184.066270000001</v>
      </c>
      <c r="P987" s="83" t="str">
        <f t="shared" si="17"/>
        <v/>
      </c>
    </row>
    <row r="988" spans="1:16" ht="13.2" hidden="1" customHeight="1" x14ac:dyDescent="0.25">
      <c r="A988" s="285" t="s">
        <v>804</v>
      </c>
      <c r="B988" s="285" t="s">
        <v>91</v>
      </c>
      <c r="C988" s="287">
        <v>16761.82977</v>
      </c>
      <c r="D988" s="287">
        <v>264827.48888999998</v>
      </c>
      <c r="E988" s="287">
        <v>205044.74900000001</v>
      </c>
      <c r="F988" s="287">
        <v>155415.19886</v>
      </c>
      <c r="G988" s="287">
        <v>174679.30913000001</v>
      </c>
      <c r="H988" s="287">
        <v>305363.65947000001</v>
      </c>
      <c r="I988" s="287">
        <v>218745.53444999998</v>
      </c>
      <c r="J988" s="287">
        <v>206377.89184000003</v>
      </c>
      <c r="K988" s="287">
        <v>194873.9308</v>
      </c>
      <c r="L988" s="287">
        <v>202393.81415999995</v>
      </c>
      <c r="M988" s="287">
        <v>193764.20668</v>
      </c>
      <c r="N988" s="287">
        <v>476922.81348000001</v>
      </c>
      <c r="O988" s="286">
        <v>2615170.4265299998</v>
      </c>
      <c r="P988" s="83" t="str">
        <f t="shared" si="17"/>
        <v/>
      </c>
    </row>
    <row r="989" spans="1:16" ht="13.2" hidden="1" customHeight="1" x14ac:dyDescent="0.25">
      <c r="A989" s="285" t="s">
        <v>805</v>
      </c>
      <c r="B989" s="285" t="s">
        <v>3670</v>
      </c>
      <c r="C989" s="287">
        <v>2501.8292999999999</v>
      </c>
      <c r="D989" s="287">
        <v>1320.5607299999999</v>
      </c>
      <c r="E989" s="287">
        <v>1343.8404200000002</v>
      </c>
      <c r="F989" s="287">
        <v>1258.44551</v>
      </c>
      <c r="G989" s="287">
        <v>1728.8342500000001</v>
      </c>
      <c r="H989" s="287">
        <v>1376.0227</v>
      </c>
      <c r="I989" s="287">
        <v>1647.2593399999998</v>
      </c>
      <c r="J989" s="287">
        <v>1479.6869799999999</v>
      </c>
      <c r="K989" s="287">
        <v>1389.1272099999999</v>
      </c>
      <c r="L989" s="287">
        <v>4829.0723799999996</v>
      </c>
      <c r="M989" s="287">
        <v>1575.2362900000001</v>
      </c>
      <c r="N989" s="287">
        <v>1891.1778199999999</v>
      </c>
      <c r="O989" s="286">
        <v>22341.092930000003</v>
      </c>
      <c r="P989" s="83" t="str">
        <f t="shared" si="17"/>
        <v/>
      </c>
    </row>
    <row r="990" spans="1:16" ht="13.2" hidden="1" customHeight="1" x14ac:dyDescent="0.25">
      <c r="A990" s="285" t="s">
        <v>806</v>
      </c>
      <c r="B990" s="285" t="s">
        <v>122</v>
      </c>
      <c r="C990" s="287">
        <v>0</v>
      </c>
      <c r="D990" s="287">
        <v>0</v>
      </c>
      <c r="E990" s="287">
        <v>0</v>
      </c>
      <c r="F990" s="287">
        <v>0</v>
      </c>
      <c r="G990" s="287">
        <v>0</v>
      </c>
      <c r="H990" s="287">
        <v>0</v>
      </c>
      <c r="I990" s="287">
        <v>0</v>
      </c>
      <c r="J990" s="287">
        <v>0</v>
      </c>
      <c r="K990" s="287">
        <v>0</v>
      </c>
      <c r="L990" s="287">
        <v>0</v>
      </c>
      <c r="M990" s="287">
        <v>0</v>
      </c>
      <c r="N990" s="287">
        <v>0</v>
      </c>
      <c r="O990" s="286">
        <v>0</v>
      </c>
      <c r="P990" s="83" t="str">
        <f t="shared" si="17"/>
        <v/>
      </c>
    </row>
    <row r="991" spans="1:16" ht="13.2" hidden="1" customHeight="1" x14ac:dyDescent="0.25">
      <c r="A991" s="285" t="s">
        <v>807</v>
      </c>
      <c r="B991" s="285" t="s">
        <v>92</v>
      </c>
      <c r="C991" s="287">
        <v>0</v>
      </c>
      <c r="D991" s="287">
        <v>0</v>
      </c>
      <c r="E991" s="287">
        <v>0</v>
      </c>
      <c r="F991" s="287">
        <v>0</v>
      </c>
      <c r="G991" s="287">
        <v>0</v>
      </c>
      <c r="H991" s="287">
        <v>0</v>
      </c>
      <c r="I991" s="287">
        <v>0</v>
      </c>
      <c r="J991" s="287">
        <v>0</v>
      </c>
      <c r="K991" s="287">
        <v>0</v>
      </c>
      <c r="L991" s="287">
        <v>0</v>
      </c>
      <c r="M991" s="287">
        <v>0</v>
      </c>
      <c r="N991" s="287">
        <v>0</v>
      </c>
      <c r="O991" s="286">
        <v>0</v>
      </c>
      <c r="P991" s="83" t="str">
        <f t="shared" si="17"/>
        <v/>
      </c>
    </row>
    <row r="992" spans="1:16" ht="13.2" hidden="1" customHeight="1" x14ac:dyDescent="0.25">
      <c r="A992" s="285" t="s">
        <v>808</v>
      </c>
      <c r="B992" s="285" t="s">
        <v>93</v>
      </c>
      <c r="C992" s="287">
        <v>0</v>
      </c>
      <c r="D992" s="287">
        <v>0</v>
      </c>
      <c r="E992" s="287">
        <v>0</v>
      </c>
      <c r="F992" s="287">
        <v>0</v>
      </c>
      <c r="G992" s="287">
        <v>0</v>
      </c>
      <c r="H992" s="287">
        <v>0</v>
      </c>
      <c r="I992" s="287">
        <v>0</v>
      </c>
      <c r="J992" s="287">
        <v>0</v>
      </c>
      <c r="K992" s="287">
        <v>0</v>
      </c>
      <c r="L992" s="287">
        <v>0</v>
      </c>
      <c r="M992" s="287">
        <v>0</v>
      </c>
      <c r="N992" s="287">
        <v>0</v>
      </c>
      <c r="O992" s="286">
        <v>0</v>
      </c>
      <c r="P992" s="83" t="str">
        <f t="shared" si="17"/>
        <v/>
      </c>
    </row>
    <row r="993" spans="1:16" ht="13.2" hidden="1" customHeight="1" x14ac:dyDescent="0.25">
      <c r="A993" s="285" t="s">
        <v>809</v>
      </c>
      <c r="B993" s="285" t="s">
        <v>94</v>
      </c>
      <c r="C993" s="287">
        <v>346821.36872999999</v>
      </c>
      <c r="D993" s="287">
        <v>393598.23411999992</v>
      </c>
      <c r="E993" s="287">
        <v>352457.53512000002</v>
      </c>
      <c r="F993" s="287">
        <v>393151.52291999996</v>
      </c>
      <c r="G993" s="287">
        <v>347617.09590999997</v>
      </c>
      <c r="H993" s="287">
        <v>438714.50731999998</v>
      </c>
      <c r="I993" s="287">
        <v>337284.65019999997</v>
      </c>
      <c r="J993" s="287">
        <v>336814.03200000001</v>
      </c>
      <c r="K993" s="287">
        <v>338474.65432999999</v>
      </c>
      <c r="L993" s="287">
        <v>338474.73841999995</v>
      </c>
      <c r="M993" s="287">
        <v>340383.81193000003</v>
      </c>
      <c r="N993" s="287">
        <v>324801.10217999999</v>
      </c>
      <c r="O993" s="286">
        <v>4288593.25318</v>
      </c>
      <c r="P993" s="83" t="str">
        <f t="shared" si="17"/>
        <v/>
      </c>
    </row>
    <row r="994" spans="1:16" ht="13.2" hidden="1" customHeight="1" x14ac:dyDescent="0.25">
      <c r="A994" s="285" t="s">
        <v>810</v>
      </c>
      <c r="B994" s="285" t="s">
        <v>95</v>
      </c>
      <c r="C994" s="287">
        <v>519.09454000000005</v>
      </c>
      <c r="D994" s="287">
        <v>590.23073999999997</v>
      </c>
      <c r="E994" s="287">
        <v>24.555</v>
      </c>
      <c r="F994" s="287">
        <v>77.61</v>
      </c>
      <c r="G994" s="287">
        <v>8.8875399999999996</v>
      </c>
      <c r="H994" s="287">
        <v>37.722000000000001</v>
      </c>
      <c r="I994" s="287">
        <v>4.4450000000000003</v>
      </c>
      <c r="J994" s="287">
        <v>51.745330000000003</v>
      </c>
      <c r="K994" s="287">
        <v>31.046619999999997</v>
      </c>
      <c r="L994" s="287">
        <v>110.14</v>
      </c>
      <c r="M994" s="287">
        <v>260</v>
      </c>
      <c r="N994" s="287">
        <v>302.64312000000001</v>
      </c>
      <c r="O994" s="286">
        <v>2018.1198900000002</v>
      </c>
      <c r="P994" s="83" t="str">
        <f t="shared" si="17"/>
        <v/>
      </c>
    </row>
    <row r="995" spans="1:16" ht="13.2" hidden="1" customHeight="1" x14ac:dyDescent="0.25">
      <c r="A995" s="285" t="s">
        <v>812</v>
      </c>
      <c r="B995" s="285" t="s">
        <v>96</v>
      </c>
      <c r="C995" s="288">
        <v>177.37743</v>
      </c>
      <c r="D995" s="288">
        <v>1400.4556599999999</v>
      </c>
      <c r="E995" s="288">
        <v>3829.2102800000002</v>
      </c>
      <c r="F995" s="288">
        <v>10552.07559</v>
      </c>
      <c r="G995" s="288">
        <v>5971.1382800000001</v>
      </c>
      <c r="H995" s="288">
        <v>6881.4719799999993</v>
      </c>
      <c r="I995" s="288">
        <v>124.20898</v>
      </c>
      <c r="J995" s="288">
        <v>0</v>
      </c>
      <c r="K995" s="288">
        <v>209.45157</v>
      </c>
      <c r="L995" s="288">
        <v>506.13345000000004</v>
      </c>
      <c r="M995" s="288">
        <v>2278.0438799999997</v>
      </c>
      <c r="N995" s="288">
        <v>775.78383999999994</v>
      </c>
      <c r="O995" s="289">
        <v>32705.350939999997</v>
      </c>
      <c r="P995" s="83" t="str">
        <f t="shared" si="17"/>
        <v/>
      </c>
    </row>
    <row r="996" spans="1:16" ht="13.2" hidden="1" customHeight="1" x14ac:dyDescent="0.25">
      <c r="A996" s="285" t="s">
        <v>815</v>
      </c>
      <c r="B996" s="285" t="s">
        <v>155</v>
      </c>
      <c r="C996" s="286">
        <v>375160.39065000002</v>
      </c>
      <c r="D996" s="286">
        <v>670563.88482999988</v>
      </c>
      <c r="E996" s="286">
        <v>566735.7787400001</v>
      </c>
      <c r="F996" s="286">
        <v>563939.04044999997</v>
      </c>
      <c r="G996" s="286">
        <v>536160.47844999994</v>
      </c>
      <c r="H996" s="286">
        <v>756446.65324999997</v>
      </c>
      <c r="I996" s="286">
        <v>569613.40355999989</v>
      </c>
      <c r="J996" s="286">
        <v>548217.35545000003</v>
      </c>
      <c r="K996" s="286">
        <v>542771.96684000001</v>
      </c>
      <c r="L996" s="286">
        <v>549437.13729999983</v>
      </c>
      <c r="M996" s="286">
        <v>541973.21506000008</v>
      </c>
      <c r="N996" s="286">
        <v>1311338.9835300001</v>
      </c>
      <c r="O996" s="286">
        <v>7532358.2881099992</v>
      </c>
      <c r="P996" s="83" t="str">
        <f t="shared" si="17"/>
        <v/>
      </c>
    </row>
    <row r="997" spans="1:16" ht="13.2" hidden="1" customHeight="1" x14ac:dyDescent="0.25">
      <c r="A997" s="285" t="s">
        <v>849</v>
      </c>
      <c r="B997" s="285" t="s">
        <v>97</v>
      </c>
      <c r="C997" s="286">
        <v>222166.1682687698</v>
      </c>
      <c r="D997" s="286">
        <v>508150.65383210301</v>
      </c>
      <c r="E997" s="286">
        <v>79517.29620391925</v>
      </c>
      <c r="F997" s="286">
        <v>-78800.761456080829</v>
      </c>
      <c r="G997" s="286">
        <v>-157770.71804802521</v>
      </c>
      <c r="H997" s="286">
        <v>49879.80384197479</v>
      </c>
      <c r="I997" s="286">
        <v>-132477.76151802522</v>
      </c>
      <c r="J997" s="286">
        <v>-136750.0080607415</v>
      </c>
      <c r="K997" s="286">
        <v>69959.808679258509</v>
      </c>
      <c r="L997" s="286">
        <v>-221458.56287374152</v>
      </c>
      <c r="M997" s="286">
        <v>-151489.78496548042</v>
      </c>
      <c r="N997" s="286">
        <v>-183437.76365714712</v>
      </c>
      <c r="O997" s="286">
        <v>-132511.62975321664</v>
      </c>
      <c r="P997" s="83" t="str">
        <f t="shared" si="17"/>
        <v/>
      </c>
    </row>
    <row r="998" spans="1:16" ht="13.2" hidden="1" customHeight="1" x14ac:dyDescent="0.25">
      <c r="A998" s="285" t="s">
        <v>850</v>
      </c>
      <c r="B998" s="285" t="s">
        <v>130</v>
      </c>
      <c r="C998" s="286">
        <v>221785.1682687698</v>
      </c>
      <c r="D998" s="286">
        <v>508150.65383210301</v>
      </c>
      <c r="E998" s="286">
        <v>79395.180793919251</v>
      </c>
      <c r="F998" s="286">
        <v>-79138.761456080829</v>
      </c>
      <c r="G998" s="286">
        <v>-157773.71804802521</v>
      </c>
      <c r="H998" s="286">
        <v>49479.977081974794</v>
      </c>
      <c r="I998" s="286">
        <v>-132524.76151802522</v>
      </c>
      <c r="J998" s="286">
        <v>-136763.0080607415</v>
      </c>
      <c r="K998" s="286">
        <v>69978.435679258517</v>
      </c>
      <c r="L998" s="286">
        <v>-221462.56287374152</v>
      </c>
      <c r="M998" s="286">
        <v>-151489.78496548042</v>
      </c>
      <c r="N998" s="286">
        <v>-184343.27813714714</v>
      </c>
      <c r="O998" s="286">
        <v>-134706.45940321637</v>
      </c>
      <c r="P998" s="83" t="str">
        <f t="shared" si="17"/>
        <v/>
      </c>
    </row>
    <row r="999" spans="1:16" ht="13.2" hidden="1" customHeight="1" x14ac:dyDescent="0.25">
      <c r="A999" s="285" t="s">
        <v>818</v>
      </c>
      <c r="B999" s="285" t="s">
        <v>76</v>
      </c>
      <c r="C999" s="287">
        <v>241.75394</v>
      </c>
      <c r="D999" s="287">
        <v>207.55823000000001</v>
      </c>
      <c r="E999" s="287">
        <v>253.83711</v>
      </c>
      <c r="F999" s="287">
        <v>245.55269999999999</v>
      </c>
      <c r="G999" s="287">
        <v>349.31835000000001</v>
      </c>
      <c r="H999" s="287">
        <v>277.81447000000003</v>
      </c>
      <c r="I999" s="287">
        <v>251.07697999999999</v>
      </c>
      <c r="J999" s="287">
        <v>246.15223999999998</v>
      </c>
      <c r="K999" s="287">
        <v>284.45254</v>
      </c>
      <c r="L999" s="287">
        <v>274.1053</v>
      </c>
      <c r="M999" s="287">
        <v>210.29659999999998</v>
      </c>
      <c r="N999" s="287">
        <v>45.085740000000001</v>
      </c>
      <c r="O999" s="286">
        <v>2887.0041999999999</v>
      </c>
      <c r="P999" s="83" t="str">
        <f t="shared" si="17"/>
        <v/>
      </c>
    </row>
    <row r="1000" spans="1:16" ht="13.2" hidden="1" customHeight="1" x14ac:dyDescent="0.25">
      <c r="A1000" s="285" t="s">
        <v>819</v>
      </c>
      <c r="B1000" s="285" t="s">
        <v>77</v>
      </c>
      <c r="C1000" s="287">
        <v>55100.841613806057</v>
      </c>
      <c r="D1000" s="287">
        <v>53897.404330472724</v>
      </c>
      <c r="E1000" s="287">
        <v>54545.328700472732</v>
      </c>
      <c r="F1000" s="287">
        <v>53315.594480472719</v>
      </c>
      <c r="G1000" s="287">
        <v>66628.557050472722</v>
      </c>
      <c r="H1000" s="287">
        <v>57554.870660472727</v>
      </c>
      <c r="I1000" s="287">
        <v>52644.067880472729</v>
      </c>
      <c r="J1000" s="287">
        <v>51990.096463806047</v>
      </c>
      <c r="K1000" s="287">
        <v>54589.874023806056</v>
      </c>
      <c r="L1000" s="287">
        <v>53215.711063806048</v>
      </c>
      <c r="M1000" s="287">
        <v>51016.278003806074</v>
      </c>
      <c r="N1000" s="287">
        <v>64518.722513806046</v>
      </c>
      <c r="O1000" s="286">
        <v>669017.34678567259</v>
      </c>
      <c r="P1000" s="83" t="str">
        <f t="shared" si="17"/>
        <v/>
      </c>
    </row>
    <row r="1001" spans="1:16" ht="13.2" hidden="1" customHeight="1" x14ac:dyDescent="0.25">
      <c r="A1001" s="285" t="s">
        <v>820</v>
      </c>
      <c r="B1001" s="285" t="s">
        <v>78</v>
      </c>
      <c r="C1001" s="287">
        <v>28732.372400833334</v>
      </c>
      <c r="D1001" s="287">
        <v>36996.221970833329</v>
      </c>
      <c r="E1001" s="287">
        <v>37407.517290833341</v>
      </c>
      <c r="F1001" s="287">
        <v>34941.603540833334</v>
      </c>
      <c r="G1001" s="287">
        <v>41508.594771944445</v>
      </c>
      <c r="H1001" s="287">
        <v>47170.605291944441</v>
      </c>
      <c r="I1001" s="287">
        <v>31765.19806194444</v>
      </c>
      <c r="J1001" s="287">
        <v>31309.704578833334</v>
      </c>
      <c r="K1001" s="287">
        <v>51277.833018833335</v>
      </c>
      <c r="L1001" s="287">
        <v>41482.283178833335</v>
      </c>
      <c r="M1001" s="287">
        <v>40302.493142166662</v>
      </c>
      <c r="N1001" s="287">
        <v>52357.200378833331</v>
      </c>
      <c r="O1001" s="286">
        <v>475251.62762666668</v>
      </c>
      <c r="P1001" s="83" t="str">
        <f t="shared" si="17"/>
        <v/>
      </c>
    </row>
    <row r="1002" spans="1:16" ht="13.2" hidden="1" customHeight="1" x14ac:dyDescent="0.25">
      <c r="A1002" s="285" t="s">
        <v>821</v>
      </c>
      <c r="B1002" s="285" t="s">
        <v>79</v>
      </c>
      <c r="C1002" s="287">
        <v>1115.4986365908544</v>
      </c>
      <c r="D1002" s="287">
        <v>808.61197659085428</v>
      </c>
      <c r="E1002" s="287">
        <v>2261.8326047746991</v>
      </c>
      <c r="F1002" s="287">
        <v>757.84592477469903</v>
      </c>
      <c r="G1002" s="287">
        <v>800.53255477469907</v>
      </c>
      <c r="H1002" s="287">
        <v>2817.1327247746995</v>
      </c>
      <c r="I1002" s="287">
        <v>763.63885477469898</v>
      </c>
      <c r="J1002" s="287">
        <v>761.97670110211664</v>
      </c>
      <c r="K1002" s="287">
        <v>2460.2350611021166</v>
      </c>
      <c r="L1002" s="287">
        <v>745.17407110211661</v>
      </c>
      <c r="M1002" s="287">
        <v>866.30044450769867</v>
      </c>
      <c r="N1002" s="287">
        <v>1131.2155145076986</v>
      </c>
      <c r="O1002" s="286">
        <v>15289.995069376953</v>
      </c>
      <c r="P1002" s="83" t="str">
        <f t="shared" si="17"/>
        <v/>
      </c>
    </row>
    <row r="1003" spans="1:16" ht="13.2" hidden="1" customHeight="1" x14ac:dyDescent="0.25">
      <c r="A1003" s="285" t="s">
        <v>822</v>
      </c>
      <c r="B1003" s="285" t="s">
        <v>3671</v>
      </c>
      <c r="C1003" s="287">
        <v>142391.66099999999</v>
      </c>
      <c r="D1003" s="287">
        <v>55348.195979999997</v>
      </c>
      <c r="E1003" s="287">
        <v>71950.733880000014</v>
      </c>
      <c r="F1003" s="287">
        <v>160341.51264</v>
      </c>
      <c r="G1003" s="287">
        <v>58197.665830000005</v>
      </c>
      <c r="H1003" s="287">
        <v>74899.679970000012</v>
      </c>
      <c r="I1003" s="287">
        <v>163296.06146000003</v>
      </c>
      <c r="J1003" s="287">
        <v>47129.64993</v>
      </c>
      <c r="K1003" s="287">
        <v>51023.382409999998</v>
      </c>
      <c r="L1003" s="287">
        <v>188035.22907</v>
      </c>
      <c r="M1003" s="287">
        <v>58583.632399999995</v>
      </c>
      <c r="N1003" s="287">
        <v>109810.28298</v>
      </c>
      <c r="O1003" s="286">
        <v>1181007.6875499999</v>
      </c>
      <c r="P1003" s="83" t="str">
        <f t="shared" si="17"/>
        <v/>
      </c>
    </row>
    <row r="1004" spans="1:16" ht="13.2" hidden="1" customHeight="1" x14ac:dyDescent="0.25">
      <c r="A1004" s="285" t="s">
        <v>824</v>
      </c>
      <c r="B1004" s="285" t="s">
        <v>121</v>
      </c>
      <c r="C1004" s="287">
        <v>0</v>
      </c>
      <c r="D1004" s="287">
        <v>0</v>
      </c>
      <c r="E1004" s="287">
        <v>0</v>
      </c>
      <c r="F1004" s="287">
        <v>0</v>
      </c>
      <c r="G1004" s="287">
        <v>0</v>
      </c>
      <c r="H1004" s="287">
        <v>0</v>
      </c>
      <c r="I1004" s="287">
        <v>0</v>
      </c>
      <c r="J1004" s="287">
        <v>0</v>
      </c>
      <c r="K1004" s="287">
        <v>0</v>
      </c>
      <c r="L1004" s="287">
        <v>0</v>
      </c>
      <c r="M1004" s="287">
        <v>0</v>
      </c>
      <c r="N1004" s="287">
        <v>0</v>
      </c>
      <c r="O1004" s="286">
        <v>0</v>
      </c>
      <c r="P1004" s="83" t="str">
        <f t="shared" si="17"/>
        <v/>
      </c>
    </row>
    <row r="1005" spans="1:16" ht="13.2" hidden="1" customHeight="1" x14ac:dyDescent="0.25">
      <c r="A1005" s="285" t="s">
        <v>825</v>
      </c>
      <c r="B1005" s="285" t="s">
        <v>81</v>
      </c>
      <c r="C1005" s="287">
        <v>31732.212910000006</v>
      </c>
      <c r="D1005" s="287">
        <v>22342.149140000005</v>
      </c>
      <c r="E1005" s="287">
        <v>21865.504639999999</v>
      </c>
      <c r="F1005" s="287">
        <v>32806.881809999999</v>
      </c>
      <c r="G1005" s="287">
        <v>23111.92712</v>
      </c>
      <c r="H1005" s="287">
        <v>28174.799979999996</v>
      </c>
      <c r="I1005" s="287">
        <v>34931.585930000008</v>
      </c>
      <c r="J1005" s="287">
        <v>24040.931970000001</v>
      </c>
      <c r="K1005" s="287">
        <v>23771.882889999997</v>
      </c>
      <c r="L1005" s="287">
        <v>36292.669930000004</v>
      </c>
      <c r="M1005" s="287">
        <v>22761.107169999999</v>
      </c>
      <c r="N1005" s="287">
        <v>28785.683519999999</v>
      </c>
      <c r="O1005" s="286">
        <v>330617.33701000002</v>
      </c>
      <c r="P1005" s="83" t="str">
        <f t="shared" si="17"/>
        <v/>
      </c>
    </row>
    <row r="1006" spans="1:16" ht="13.2" hidden="1" customHeight="1" x14ac:dyDescent="0.25">
      <c r="A1006" s="285" t="s">
        <v>826</v>
      </c>
      <c r="B1006" s="285" t="s">
        <v>82</v>
      </c>
      <c r="C1006" s="287">
        <v>69.84</v>
      </c>
      <c r="D1006" s="287">
        <v>25.302</v>
      </c>
      <c r="E1006" s="287">
        <v>119.593</v>
      </c>
      <c r="F1006" s="287">
        <v>61.638999999999996</v>
      </c>
      <c r="G1006" s="287">
        <v>0</v>
      </c>
      <c r="H1006" s="287">
        <v>0</v>
      </c>
      <c r="I1006" s="287">
        <v>104.011</v>
      </c>
      <c r="J1006" s="287">
        <v>-3</v>
      </c>
      <c r="K1006" s="287">
        <v>0.42300000000000182</v>
      </c>
      <c r="L1006" s="287">
        <v>3</v>
      </c>
      <c r="M1006" s="287">
        <v>0</v>
      </c>
      <c r="N1006" s="287">
        <v>65</v>
      </c>
      <c r="O1006" s="286">
        <v>445.80800000000005</v>
      </c>
      <c r="P1006" s="83" t="str">
        <f t="shared" si="17"/>
        <v/>
      </c>
    </row>
    <row r="1007" spans="1:16" ht="13.2" hidden="1" customHeight="1" x14ac:dyDescent="0.25">
      <c r="A1007" s="285" t="s">
        <v>827</v>
      </c>
      <c r="B1007" s="285" t="s">
        <v>83</v>
      </c>
      <c r="C1007" s="287">
        <v>1555.8244099999999</v>
      </c>
      <c r="D1007" s="287">
        <v>10979.515720000001</v>
      </c>
      <c r="E1007" s="287">
        <v>929.42336999999998</v>
      </c>
      <c r="F1007" s="287">
        <v>117.25341999999999</v>
      </c>
      <c r="G1007" s="287">
        <v>10666.485199999999</v>
      </c>
      <c r="H1007" s="287">
        <v>182.55691999999999</v>
      </c>
      <c r="I1007" s="287">
        <v>573.79525999999998</v>
      </c>
      <c r="J1007" s="287">
        <v>1245.0241000000001</v>
      </c>
      <c r="K1007" s="287">
        <v>113.28919</v>
      </c>
      <c r="L1007" s="287">
        <v>21204.923190000001</v>
      </c>
      <c r="M1007" s="287">
        <v>536.01784999999995</v>
      </c>
      <c r="N1007" s="287">
        <v>997.11255999999992</v>
      </c>
      <c r="O1007" s="286">
        <v>49101.221190000004</v>
      </c>
      <c r="P1007" s="83" t="str">
        <f t="shared" si="17"/>
        <v/>
      </c>
    </row>
    <row r="1008" spans="1:16" ht="13.2" hidden="1" customHeight="1" x14ac:dyDescent="0.25">
      <c r="A1008" s="285" t="s">
        <v>828</v>
      </c>
      <c r="B1008" s="285" t="s">
        <v>84</v>
      </c>
      <c r="C1008" s="287">
        <v>3351.3840399999995</v>
      </c>
      <c r="D1008" s="287">
        <v>11685.8091</v>
      </c>
      <c r="E1008" s="287">
        <v>16167.537059999999</v>
      </c>
      <c r="F1008" s="287">
        <v>16897.696459999999</v>
      </c>
      <c r="G1008" s="287">
        <v>21375.874540000001</v>
      </c>
      <c r="H1008" s="287">
        <v>31578.953809999999</v>
      </c>
      <c r="I1008" s="287">
        <v>14825.108469999999</v>
      </c>
      <c r="J1008" s="287">
        <v>15680.659410000006</v>
      </c>
      <c r="K1008" s="287">
        <v>31253.179340000002</v>
      </c>
      <c r="L1008" s="287">
        <v>28524.329029999997</v>
      </c>
      <c r="M1008" s="287">
        <v>26327.750729999996</v>
      </c>
      <c r="N1008" s="287">
        <v>52312.897960000002</v>
      </c>
      <c r="O1008" s="286">
        <v>269981.17995000002</v>
      </c>
      <c r="P1008" s="83" t="str">
        <f t="shared" si="17"/>
        <v/>
      </c>
    </row>
    <row r="1009" spans="1:16" ht="13.2" hidden="1" customHeight="1" x14ac:dyDescent="0.25">
      <c r="A1009" s="285" t="s">
        <v>829</v>
      </c>
      <c r="B1009" s="285" t="s">
        <v>85</v>
      </c>
      <c r="C1009" s="286">
        <v>264667.38895123021</v>
      </c>
      <c r="D1009" s="286">
        <v>195287.75144789691</v>
      </c>
      <c r="E1009" s="286">
        <v>207871.10765608077</v>
      </c>
      <c r="F1009" s="286">
        <v>305063.59397608083</v>
      </c>
      <c r="G1009" s="286">
        <v>223437.95541719187</v>
      </c>
      <c r="H1009" s="286">
        <v>245184.41382719189</v>
      </c>
      <c r="I1009" s="286">
        <v>302189.33189719188</v>
      </c>
      <c r="J1009" s="286">
        <v>173276.93739374151</v>
      </c>
      <c r="K1009" s="286">
        <v>215293.55147374154</v>
      </c>
      <c r="L1009" s="286">
        <v>372141.50383374153</v>
      </c>
      <c r="M1009" s="286">
        <v>203294.95634048042</v>
      </c>
      <c r="N1009" s="286">
        <v>311023.7811671471</v>
      </c>
      <c r="O1009" s="286">
        <v>3018732.2733817166</v>
      </c>
      <c r="P1009" s="83" t="str">
        <f t="shared" si="17"/>
        <v/>
      </c>
    </row>
    <row r="1010" spans="1:16" ht="13.2" hidden="1" customHeight="1" x14ac:dyDescent="0.25">
      <c r="A1010" s="285" t="s">
        <v>830</v>
      </c>
      <c r="B1010" s="285" t="s">
        <v>86</v>
      </c>
      <c r="C1010" s="287">
        <v>0</v>
      </c>
      <c r="D1010" s="287">
        <v>0</v>
      </c>
      <c r="E1010" s="287">
        <v>0</v>
      </c>
      <c r="F1010" s="287">
        <v>0</v>
      </c>
      <c r="G1010" s="287">
        <v>0</v>
      </c>
      <c r="H1010" s="287">
        <v>0</v>
      </c>
      <c r="I1010" s="287">
        <v>0</v>
      </c>
      <c r="J1010" s="287">
        <v>0</v>
      </c>
      <c r="K1010" s="287">
        <v>0</v>
      </c>
      <c r="L1010" s="287">
        <v>0</v>
      </c>
      <c r="M1010" s="287">
        <v>0</v>
      </c>
      <c r="N1010" s="287">
        <v>0</v>
      </c>
      <c r="O1010" s="286">
        <v>0</v>
      </c>
      <c r="P1010" s="83" t="str">
        <f t="shared" si="17"/>
        <v/>
      </c>
    </row>
    <row r="1011" spans="1:16" ht="13.2" hidden="1" customHeight="1" x14ac:dyDescent="0.25">
      <c r="A1011" s="285" t="s">
        <v>831</v>
      </c>
      <c r="B1011" s="285" t="s">
        <v>87</v>
      </c>
      <c r="C1011" s="287">
        <v>388</v>
      </c>
      <c r="D1011" s="287">
        <v>0</v>
      </c>
      <c r="E1011" s="287">
        <v>0</v>
      </c>
      <c r="F1011" s="287">
        <v>0</v>
      </c>
      <c r="G1011" s="287">
        <v>0</v>
      </c>
      <c r="H1011" s="287">
        <v>390</v>
      </c>
      <c r="I1011" s="287">
        <v>0</v>
      </c>
      <c r="J1011" s="287">
        <v>0</v>
      </c>
      <c r="K1011" s="287">
        <v>0</v>
      </c>
      <c r="L1011" s="287">
        <v>204</v>
      </c>
      <c r="M1011" s="287">
        <v>0</v>
      </c>
      <c r="N1011" s="287">
        <v>0</v>
      </c>
      <c r="O1011" s="286">
        <v>982</v>
      </c>
      <c r="P1011" s="83" t="str">
        <f t="shared" si="17"/>
        <v/>
      </c>
    </row>
    <row r="1012" spans="1:16" ht="13.2" hidden="1" customHeight="1" x14ac:dyDescent="0.25">
      <c r="A1012" s="285" t="s">
        <v>832</v>
      </c>
      <c r="B1012" s="285" t="s">
        <v>88</v>
      </c>
      <c r="C1012" s="287">
        <v>0</v>
      </c>
      <c r="D1012" s="287">
        <v>21</v>
      </c>
      <c r="E1012" s="287">
        <v>205.14760000000001</v>
      </c>
      <c r="F1012" s="287">
        <v>345</v>
      </c>
      <c r="G1012" s="287">
        <v>19</v>
      </c>
      <c r="H1012" s="287">
        <v>11.82676</v>
      </c>
      <c r="I1012" s="287">
        <v>47</v>
      </c>
      <c r="J1012" s="287">
        <v>13</v>
      </c>
      <c r="K1012" s="287">
        <v>0.373</v>
      </c>
      <c r="L1012" s="287">
        <v>0</v>
      </c>
      <c r="M1012" s="287">
        <v>0</v>
      </c>
      <c r="N1012" s="287">
        <v>947.76</v>
      </c>
      <c r="O1012" s="286">
        <v>1610.10736</v>
      </c>
      <c r="P1012" s="83" t="str">
        <f t="shared" si="17"/>
        <v/>
      </c>
    </row>
    <row r="1013" spans="1:16" ht="13.2" hidden="1" customHeight="1" x14ac:dyDescent="0.25">
      <c r="A1013" s="285" t="s">
        <v>833</v>
      </c>
      <c r="B1013" s="285" t="s">
        <v>144</v>
      </c>
      <c r="C1013" s="286">
        <v>265055.38895123021</v>
      </c>
      <c r="D1013" s="286">
        <v>195308.75144789691</v>
      </c>
      <c r="E1013" s="286">
        <v>208076.25525608077</v>
      </c>
      <c r="F1013" s="286">
        <v>305408.59397608083</v>
      </c>
      <c r="G1013" s="286">
        <v>223456.95541719187</v>
      </c>
      <c r="H1013" s="286">
        <v>245586.24058719189</v>
      </c>
      <c r="I1013" s="286">
        <v>302236.33189719188</v>
      </c>
      <c r="J1013" s="286">
        <v>173289.93739374151</v>
      </c>
      <c r="K1013" s="286">
        <v>215293.92447374153</v>
      </c>
      <c r="L1013" s="286">
        <v>372345.50383374153</v>
      </c>
      <c r="M1013" s="286">
        <v>203294.95634048042</v>
      </c>
      <c r="N1013" s="286">
        <v>311971.54116714711</v>
      </c>
      <c r="O1013" s="286">
        <v>3021324.3807417164</v>
      </c>
      <c r="P1013" s="83" t="str">
        <f t="shared" si="17"/>
        <v/>
      </c>
    </row>
    <row r="1014" spans="1:16" ht="13.2" hidden="1" customHeight="1" x14ac:dyDescent="0.25">
      <c r="A1014" s="285" t="s">
        <v>823</v>
      </c>
      <c r="B1014" s="285" t="s">
        <v>80</v>
      </c>
      <c r="C1014" s="287">
        <v>376</v>
      </c>
      <c r="D1014" s="287">
        <v>2996.9830000000002</v>
      </c>
      <c r="E1014" s="287">
        <v>2369.8000000000002</v>
      </c>
      <c r="F1014" s="287">
        <v>5578.0140000000001</v>
      </c>
      <c r="G1014" s="287">
        <v>799</v>
      </c>
      <c r="H1014" s="287">
        <v>2528</v>
      </c>
      <c r="I1014" s="287">
        <v>3034.788</v>
      </c>
      <c r="J1014" s="287">
        <v>875.74199999999996</v>
      </c>
      <c r="K1014" s="287">
        <v>519</v>
      </c>
      <c r="L1014" s="287">
        <v>2364.0790000000002</v>
      </c>
      <c r="M1014" s="287">
        <v>2691.08</v>
      </c>
      <c r="N1014" s="287">
        <v>1000.5799999999999</v>
      </c>
      <c r="O1014" s="286">
        <v>25133.065999999999</v>
      </c>
      <c r="P1014" s="83" t="str">
        <f t="shared" si="17"/>
        <v/>
      </c>
    </row>
    <row r="1015" spans="1:16" ht="13.2" hidden="1" customHeight="1" x14ac:dyDescent="0.25">
      <c r="A1015" s="285" t="s">
        <v>834</v>
      </c>
      <c r="B1015" s="285" t="s">
        <v>76</v>
      </c>
      <c r="C1015" s="287">
        <v>1674.1645100000001</v>
      </c>
      <c r="D1015" s="287">
        <v>5986.6251800000009</v>
      </c>
      <c r="E1015" s="287">
        <v>1930.72378</v>
      </c>
      <c r="F1015" s="287">
        <v>40372.848640000004</v>
      </c>
      <c r="G1015" s="287">
        <v>1330.5492700000004</v>
      </c>
      <c r="H1015" s="287">
        <v>16876.889510000001</v>
      </c>
      <c r="I1015" s="287">
        <v>18816.425539999997</v>
      </c>
      <c r="J1015" s="287">
        <v>2211.5909699999997</v>
      </c>
      <c r="K1015" s="287">
        <v>3227.1377999999995</v>
      </c>
      <c r="L1015" s="287">
        <v>14188.836340000002</v>
      </c>
      <c r="M1015" s="287">
        <v>14622.477559999999</v>
      </c>
      <c r="N1015" s="287">
        <v>6318.9648200000001</v>
      </c>
      <c r="O1015" s="286">
        <v>127557.23392</v>
      </c>
      <c r="P1015" s="83" t="str">
        <f t="shared" si="17"/>
        <v/>
      </c>
    </row>
    <row r="1016" spans="1:16" ht="13.2" hidden="1" customHeight="1" x14ac:dyDescent="0.25">
      <c r="A1016" s="285" t="s">
        <v>844</v>
      </c>
      <c r="B1016" s="285" t="s">
        <v>85</v>
      </c>
      <c r="C1016" s="286">
        <v>486833.55722000002</v>
      </c>
      <c r="D1016" s="286">
        <v>703438.40527999995</v>
      </c>
      <c r="E1016" s="286">
        <v>287388.40386000002</v>
      </c>
      <c r="F1016" s="286">
        <v>226262.83252</v>
      </c>
      <c r="G1016" s="286">
        <v>65667.237369166673</v>
      </c>
      <c r="H1016" s="286">
        <v>295064.21766916668</v>
      </c>
      <c r="I1016" s="286">
        <v>169711.57037916666</v>
      </c>
      <c r="J1016" s="286">
        <v>36526.929333</v>
      </c>
      <c r="K1016" s="286">
        <v>285253.36015300005</v>
      </c>
      <c r="L1016" s="286">
        <v>150682.94096000001</v>
      </c>
      <c r="M1016" s="286">
        <v>51805.171374999998</v>
      </c>
      <c r="N1016" s="286">
        <v>127586.01750999999</v>
      </c>
      <c r="O1016" s="286">
        <v>2886220.6436284999</v>
      </c>
      <c r="P1016" s="83" t="str">
        <f t="shared" si="17"/>
        <v/>
      </c>
    </row>
    <row r="1017" spans="1:16" ht="13.2" hidden="1" customHeight="1" x14ac:dyDescent="0.25">
      <c r="A1017" s="285" t="s">
        <v>846</v>
      </c>
      <c r="B1017" s="285" t="s">
        <v>87</v>
      </c>
      <c r="C1017" s="287">
        <v>0</v>
      </c>
      <c r="D1017" s="287">
        <v>0</v>
      </c>
      <c r="E1017" s="287">
        <v>0</v>
      </c>
      <c r="F1017" s="287">
        <v>0</v>
      </c>
      <c r="G1017" s="287">
        <v>0</v>
      </c>
      <c r="H1017" s="287">
        <v>0</v>
      </c>
      <c r="I1017" s="287">
        <v>0</v>
      </c>
      <c r="J1017" s="287">
        <v>0</v>
      </c>
      <c r="K1017" s="287">
        <v>0</v>
      </c>
      <c r="L1017" s="287">
        <v>0</v>
      </c>
      <c r="M1017" s="287">
        <v>0</v>
      </c>
      <c r="N1017" s="287">
        <v>0</v>
      </c>
      <c r="O1017" s="286">
        <v>0</v>
      </c>
      <c r="P1017" s="83" t="str">
        <f t="shared" si="17"/>
        <v/>
      </c>
    </row>
    <row r="1018" spans="1:16" ht="13.2" hidden="1" customHeight="1" x14ac:dyDescent="0.25">
      <c r="A1018" s="285" t="s">
        <v>847</v>
      </c>
      <c r="B1018" s="285" t="s">
        <v>88</v>
      </c>
      <c r="C1018" s="287">
        <v>7</v>
      </c>
      <c r="D1018" s="287">
        <v>21</v>
      </c>
      <c r="E1018" s="287">
        <v>83.03219</v>
      </c>
      <c r="F1018" s="287">
        <v>7</v>
      </c>
      <c r="G1018" s="287">
        <v>16</v>
      </c>
      <c r="H1018" s="287">
        <v>2</v>
      </c>
      <c r="I1018" s="287">
        <v>0</v>
      </c>
      <c r="J1018" s="287">
        <v>0</v>
      </c>
      <c r="K1018" s="287">
        <v>19</v>
      </c>
      <c r="L1018" s="287">
        <v>200</v>
      </c>
      <c r="M1018" s="287">
        <v>0</v>
      </c>
      <c r="N1018" s="287">
        <v>42.245519999999999</v>
      </c>
      <c r="O1018" s="286">
        <v>397.27771000000001</v>
      </c>
      <c r="P1018" s="83" t="str">
        <f t="shared" si="17"/>
        <v/>
      </c>
    </row>
    <row r="1019" spans="1:16" ht="13.2" hidden="1" customHeight="1" x14ac:dyDescent="0.25">
      <c r="A1019" s="285" t="s">
        <v>835</v>
      </c>
      <c r="B1019" s="285" t="s">
        <v>89</v>
      </c>
      <c r="C1019" s="287">
        <v>11617.62926</v>
      </c>
      <c r="D1019" s="287">
        <v>11988.13175</v>
      </c>
      <c r="E1019" s="287">
        <v>15792.141090000003</v>
      </c>
      <c r="F1019" s="287">
        <v>12794.938980000001</v>
      </c>
      <c r="G1019" s="287">
        <v>12443.033729166669</v>
      </c>
      <c r="H1019" s="287">
        <v>14875.962649166664</v>
      </c>
      <c r="I1019" s="287">
        <v>15071.372959166667</v>
      </c>
      <c r="J1019" s="287">
        <v>9676.1392430000014</v>
      </c>
      <c r="K1019" s="287">
        <v>18331.157483000003</v>
      </c>
      <c r="L1019" s="287">
        <v>13346.96235</v>
      </c>
      <c r="M1019" s="287">
        <v>11461.430265000003</v>
      </c>
      <c r="N1019" s="287">
        <v>20013.884099999996</v>
      </c>
      <c r="O1019" s="286">
        <v>167412.78385849998</v>
      </c>
      <c r="P1019" s="83" t="str">
        <f t="shared" si="17"/>
        <v/>
      </c>
    </row>
    <row r="1020" spans="1:16" ht="13.2" hidden="1" customHeight="1" x14ac:dyDescent="0.25">
      <c r="A1020" s="285" t="s">
        <v>836</v>
      </c>
      <c r="B1020" s="285" t="s">
        <v>90</v>
      </c>
      <c r="C1020" s="287">
        <v>91.523980000000009</v>
      </c>
      <c r="D1020" s="287">
        <v>20.293669999999999</v>
      </c>
      <c r="E1020" s="287">
        <v>12.076319999999999</v>
      </c>
      <c r="F1020" s="287">
        <v>40.247480000000003</v>
      </c>
      <c r="G1020" s="287">
        <v>4.0265599999999999</v>
      </c>
      <c r="H1020" s="287">
        <v>33.025220000000004</v>
      </c>
      <c r="I1020" s="287">
        <v>48.479850000000006</v>
      </c>
      <c r="J1020" s="287">
        <v>35.261000000000003</v>
      </c>
      <c r="K1020" s="287">
        <v>14.576000000000001</v>
      </c>
      <c r="L1020" s="287">
        <v>14.079000000000001</v>
      </c>
      <c r="M1020" s="287">
        <v>8.1550000000000011</v>
      </c>
      <c r="N1020" s="287">
        <v>4470.5760700000001</v>
      </c>
      <c r="O1020" s="286">
        <v>4792.3201500000014</v>
      </c>
      <c r="P1020" s="83" t="str">
        <f t="shared" si="17"/>
        <v/>
      </c>
    </row>
    <row r="1021" spans="1:16" ht="13.2" hidden="1" customHeight="1" x14ac:dyDescent="0.25">
      <c r="A1021" s="285" t="s">
        <v>837</v>
      </c>
      <c r="B1021" s="285" t="s">
        <v>91</v>
      </c>
      <c r="C1021" s="287">
        <v>116.24584</v>
      </c>
      <c r="D1021" s="287">
        <v>232.40774999999999</v>
      </c>
      <c r="E1021" s="287">
        <v>285.82047999999998</v>
      </c>
      <c r="F1021" s="287">
        <v>116</v>
      </c>
      <c r="G1021" s="287">
        <v>511.25445999999999</v>
      </c>
      <c r="H1021" s="287">
        <v>142</v>
      </c>
      <c r="I1021" s="287">
        <v>278.75553000000002</v>
      </c>
      <c r="J1021" s="287">
        <v>266</v>
      </c>
      <c r="K1021" s="287">
        <v>0</v>
      </c>
      <c r="L1021" s="287">
        <v>224</v>
      </c>
      <c r="M1021" s="287">
        <v>587</v>
      </c>
      <c r="N1021" s="287">
        <v>6488.36</v>
      </c>
      <c r="O1021" s="286">
        <v>9247.8440599999994</v>
      </c>
      <c r="P1021" s="83" t="str">
        <f t="shared" si="17"/>
        <v/>
      </c>
    </row>
    <row r="1022" spans="1:16" ht="13.2" hidden="1" customHeight="1" x14ac:dyDescent="0.25">
      <c r="A1022" s="285" t="s">
        <v>838</v>
      </c>
      <c r="B1022" s="285" t="s">
        <v>3670</v>
      </c>
      <c r="C1022" s="287">
        <v>1185.9094400000001</v>
      </c>
      <c r="D1022" s="287">
        <v>617.70599000000004</v>
      </c>
      <c r="E1022" s="287">
        <v>6494.2197100000003</v>
      </c>
      <c r="F1022" s="287">
        <v>757.62561000000005</v>
      </c>
      <c r="G1022" s="287">
        <v>1277.8134300000002</v>
      </c>
      <c r="H1022" s="287">
        <v>5262.2309699999987</v>
      </c>
      <c r="I1022" s="287">
        <v>5803.7099999999991</v>
      </c>
      <c r="J1022" s="287">
        <v>1725.3297700000001</v>
      </c>
      <c r="K1022" s="287">
        <v>868.90276999999992</v>
      </c>
      <c r="L1022" s="287">
        <v>1549.01494</v>
      </c>
      <c r="M1022" s="287">
        <v>1313.18361</v>
      </c>
      <c r="N1022" s="287">
        <v>4317.5872300000001</v>
      </c>
      <c r="O1022" s="286">
        <v>31173.233469999996</v>
      </c>
      <c r="P1022" s="83" t="str">
        <f t="shared" si="17"/>
        <v/>
      </c>
    </row>
    <row r="1023" spans="1:16" ht="13.2" hidden="1" customHeight="1" x14ac:dyDescent="0.25">
      <c r="A1023" s="285" t="s">
        <v>840</v>
      </c>
      <c r="B1023" s="285" t="s">
        <v>92</v>
      </c>
      <c r="C1023" s="287">
        <v>0</v>
      </c>
      <c r="D1023" s="287">
        <v>0</v>
      </c>
      <c r="E1023" s="287">
        <v>0</v>
      </c>
      <c r="F1023" s="287">
        <v>0</v>
      </c>
      <c r="G1023" s="287">
        <v>0</v>
      </c>
      <c r="H1023" s="287">
        <v>0</v>
      </c>
      <c r="I1023" s="287">
        <v>0</v>
      </c>
      <c r="J1023" s="287">
        <v>0</v>
      </c>
      <c r="K1023" s="287">
        <v>0</v>
      </c>
      <c r="L1023" s="287">
        <v>0</v>
      </c>
      <c r="M1023" s="287">
        <v>0</v>
      </c>
      <c r="N1023" s="287">
        <v>0</v>
      </c>
      <c r="O1023" s="286">
        <v>0</v>
      </c>
      <c r="P1023" s="83" t="str">
        <f t="shared" si="17"/>
        <v/>
      </c>
    </row>
    <row r="1024" spans="1:16" ht="13.2" hidden="1" customHeight="1" x14ac:dyDescent="0.25">
      <c r="A1024" s="285" t="s">
        <v>841</v>
      </c>
      <c r="B1024" s="285" t="s">
        <v>93</v>
      </c>
      <c r="C1024" s="287">
        <v>0</v>
      </c>
      <c r="D1024" s="287">
        <v>0</v>
      </c>
      <c r="E1024" s="287">
        <v>3</v>
      </c>
      <c r="F1024" s="287">
        <v>0</v>
      </c>
      <c r="G1024" s="287">
        <v>0</v>
      </c>
      <c r="H1024" s="287">
        <v>0</v>
      </c>
      <c r="I1024" s="287">
        <v>0</v>
      </c>
      <c r="J1024" s="287">
        <v>100</v>
      </c>
      <c r="K1024" s="287">
        <v>0</v>
      </c>
      <c r="L1024" s="287">
        <v>0</v>
      </c>
      <c r="M1024" s="287">
        <v>0</v>
      </c>
      <c r="N1024" s="287">
        <v>0</v>
      </c>
      <c r="O1024" s="286">
        <v>103</v>
      </c>
      <c r="P1024" s="83" t="str">
        <f t="shared" si="17"/>
        <v/>
      </c>
    </row>
    <row r="1025" spans="1:16" ht="13.2" hidden="1" customHeight="1" x14ac:dyDescent="0.25">
      <c r="A1025" s="285" t="s">
        <v>842</v>
      </c>
      <c r="B1025" s="285" t="s">
        <v>94</v>
      </c>
      <c r="C1025" s="287">
        <v>5123.7049999999999</v>
      </c>
      <c r="D1025" s="287">
        <v>36873</v>
      </c>
      <c r="E1025" s="287">
        <v>112.29646</v>
      </c>
      <c r="F1025" s="287">
        <v>50110</v>
      </c>
      <c r="G1025" s="287">
        <v>2968.18219</v>
      </c>
      <c r="H1025" s="287">
        <v>3091.18219</v>
      </c>
      <c r="I1025" s="287">
        <v>362.83332999999999</v>
      </c>
      <c r="J1025" s="287">
        <v>1065.8499999999999</v>
      </c>
      <c r="K1025" s="287">
        <v>248.82999999999998</v>
      </c>
      <c r="L1025" s="287">
        <v>47.429000000000002</v>
      </c>
      <c r="M1025" s="287">
        <v>373.1</v>
      </c>
      <c r="N1025" s="287">
        <v>7398.86438</v>
      </c>
      <c r="O1025" s="286">
        <v>107775.27254999999</v>
      </c>
      <c r="P1025" s="83" t="str">
        <f t="shared" si="17"/>
        <v/>
      </c>
    </row>
    <row r="1026" spans="1:16" ht="13.2" hidden="1" customHeight="1" x14ac:dyDescent="0.25">
      <c r="A1026" s="285" t="s">
        <v>843</v>
      </c>
      <c r="B1026" s="285" t="s">
        <v>95</v>
      </c>
      <c r="C1026" s="287">
        <v>1.0330000000000001E-2</v>
      </c>
      <c r="D1026" s="287">
        <v>13.141170000000001</v>
      </c>
      <c r="E1026" s="287">
        <v>4.1417399999999995</v>
      </c>
      <c r="F1026" s="287">
        <v>2.8930000000000001E-2</v>
      </c>
      <c r="G1026" s="287">
        <v>81.999470000000002</v>
      </c>
      <c r="H1026" s="287">
        <v>3.3074300000000001</v>
      </c>
      <c r="I1026" s="287">
        <v>1.5764500000000001</v>
      </c>
      <c r="J1026" s="287">
        <v>0</v>
      </c>
      <c r="K1026" s="287">
        <v>7.8559899999999994</v>
      </c>
      <c r="L1026" s="287">
        <v>1.75969</v>
      </c>
      <c r="M1026" s="287">
        <v>0.47520999999999997</v>
      </c>
      <c r="N1026" s="287">
        <v>19.545100000000001</v>
      </c>
      <c r="O1026" s="286">
        <v>133.84151</v>
      </c>
      <c r="P1026" s="83" t="str">
        <f t="shared" si="17"/>
        <v/>
      </c>
    </row>
    <row r="1027" spans="1:16" ht="13.2" hidden="1" customHeight="1" x14ac:dyDescent="0.25">
      <c r="A1027" s="285" t="s">
        <v>845</v>
      </c>
      <c r="B1027" s="285" t="s">
        <v>96</v>
      </c>
      <c r="C1027" s="288">
        <v>0</v>
      </c>
      <c r="D1027" s="288">
        <v>0</v>
      </c>
      <c r="E1027" s="288">
        <v>0</v>
      </c>
      <c r="F1027" s="288">
        <v>0</v>
      </c>
      <c r="G1027" s="288">
        <v>0</v>
      </c>
      <c r="H1027" s="288">
        <v>0</v>
      </c>
      <c r="I1027" s="288">
        <v>0</v>
      </c>
      <c r="J1027" s="288">
        <v>0</v>
      </c>
      <c r="K1027" s="288">
        <v>0</v>
      </c>
      <c r="L1027" s="288">
        <v>0</v>
      </c>
      <c r="M1027" s="288">
        <v>0</v>
      </c>
      <c r="N1027" s="288">
        <v>0</v>
      </c>
      <c r="O1027" s="289">
        <v>0</v>
      </c>
      <c r="P1027" s="83" t="str">
        <f t="shared" si="17"/>
        <v/>
      </c>
    </row>
    <row r="1028" spans="1:16" ht="13.2" hidden="1" customHeight="1" x14ac:dyDescent="0.25">
      <c r="A1028" s="285" t="s">
        <v>848</v>
      </c>
      <c r="B1028" s="285" t="s">
        <v>155</v>
      </c>
      <c r="C1028" s="286">
        <v>486840.55722000002</v>
      </c>
      <c r="D1028" s="286">
        <v>703459.40527999995</v>
      </c>
      <c r="E1028" s="286">
        <v>287471.43605000002</v>
      </c>
      <c r="F1028" s="286">
        <v>226269.83252</v>
      </c>
      <c r="G1028" s="286">
        <v>65683.237369166673</v>
      </c>
      <c r="H1028" s="286">
        <v>295066.21766916668</v>
      </c>
      <c r="I1028" s="286">
        <v>169711.57037916666</v>
      </c>
      <c r="J1028" s="286">
        <v>36526.929333</v>
      </c>
      <c r="K1028" s="286">
        <v>285272.36015300005</v>
      </c>
      <c r="L1028" s="286">
        <v>150882.94096000001</v>
      </c>
      <c r="M1028" s="286">
        <v>51805.171374999998</v>
      </c>
      <c r="N1028" s="286">
        <v>127628.26302999999</v>
      </c>
      <c r="O1028" s="286">
        <v>2886617.9213385</v>
      </c>
      <c r="P1028" s="83" t="str">
        <f t="shared" ref="P1028:P1091" si="18">IF(COUNTBLANK(Q1028)=0,IF(RIGHT(A1028,10)=Q1028,TRUE,FALSE),"")</f>
        <v/>
      </c>
    </row>
    <row r="1029" spans="1:16" ht="13.2" hidden="1" customHeight="1" x14ac:dyDescent="0.25">
      <c r="A1029" s="285" t="s">
        <v>839</v>
      </c>
      <c r="B1029" s="285" t="s">
        <v>80</v>
      </c>
      <c r="C1029" s="287">
        <v>467024.36885999999</v>
      </c>
      <c r="D1029" s="287">
        <v>647707.09976999997</v>
      </c>
      <c r="E1029" s="287">
        <v>262753.98428000003</v>
      </c>
      <c r="F1029" s="287">
        <v>122071.14288</v>
      </c>
      <c r="G1029" s="287">
        <v>47050.378259999998</v>
      </c>
      <c r="H1029" s="287">
        <v>254779.61970000001</v>
      </c>
      <c r="I1029" s="287">
        <v>129328.41672000001</v>
      </c>
      <c r="J1029" s="287">
        <v>21446.758349999996</v>
      </c>
      <c r="K1029" s="287">
        <v>262554.90010999999</v>
      </c>
      <c r="L1029" s="287">
        <v>121310.85964</v>
      </c>
      <c r="M1029" s="287">
        <v>23439.349730000002</v>
      </c>
      <c r="N1029" s="287">
        <v>78558.235809999998</v>
      </c>
      <c r="O1029" s="286">
        <v>2438025.11411</v>
      </c>
      <c r="P1029" s="83" t="str">
        <f t="shared" si="18"/>
        <v/>
      </c>
    </row>
    <row r="1030" spans="1:16" ht="13.2" hidden="1" customHeight="1" x14ac:dyDescent="0.25">
      <c r="A1030" s="285" t="s">
        <v>1476</v>
      </c>
      <c r="B1030" s="285" t="s">
        <v>97</v>
      </c>
      <c r="C1030" s="286">
        <v>176745.33639999994</v>
      </c>
      <c r="D1030" s="286">
        <v>-34852.661729999934</v>
      </c>
      <c r="E1030" s="286">
        <v>76251.096100000024</v>
      </c>
      <c r="F1030" s="286">
        <v>-22803.549750000006</v>
      </c>
      <c r="G1030" s="286">
        <v>-51894.321599999908</v>
      </c>
      <c r="H1030" s="286">
        <v>-29982.043420000002</v>
      </c>
      <c r="I1030" s="286">
        <v>89232.710069999972</v>
      </c>
      <c r="J1030" s="286">
        <v>3990.6185100000002</v>
      </c>
      <c r="K1030" s="286">
        <v>-65026.727269999974</v>
      </c>
      <c r="L1030" s="286">
        <v>189894.85015000004</v>
      </c>
      <c r="M1030" s="286">
        <v>118314.80872000006</v>
      </c>
      <c r="N1030" s="286">
        <v>-477375.67202999996</v>
      </c>
      <c r="O1030" s="286">
        <v>-27505.555849999189</v>
      </c>
      <c r="P1030" s="83" t="str">
        <f t="shared" si="18"/>
        <v/>
      </c>
    </row>
    <row r="1031" spans="1:16" ht="13.2" hidden="1" customHeight="1" x14ac:dyDescent="0.25">
      <c r="A1031" s="285" t="s">
        <v>1477</v>
      </c>
      <c r="B1031" s="285" t="s">
        <v>130</v>
      </c>
      <c r="C1031" s="286">
        <v>178275.12083999996</v>
      </c>
      <c r="D1031" s="286">
        <v>-20554.214889999945</v>
      </c>
      <c r="E1031" s="286">
        <v>-86226.629749999964</v>
      </c>
      <c r="F1031" s="286">
        <v>-23246.989509999985</v>
      </c>
      <c r="G1031" s="286">
        <v>-51839.473559999897</v>
      </c>
      <c r="H1031" s="286">
        <v>-29890.817979999993</v>
      </c>
      <c r="I1031" s="286">
        <v>53675.554989999946</v>
      </c>
      <c r="J1031" s="286">
        <v>4036.9899699999951</v>
      </c>
      <c r="K1031" s="286">
        <v>-65250.718519999995</v>
      </c>
      <c r="L1031" s="286">
        <v>189829.07108000005</v>
      </c>
      <c r="M1031" s="286">
        <v>118349.96525000004</v>
      </c>
      <c r="N1031" s="286">
        <v>-519536.65089999995</v>
      </c>
      <c r="O1031" s="286">
        <v>-252378.79297999898</v>
      </c>
      <c r="P1031" s="83" t="str">
        <f t="shared" si="18"/>
        <v/>
      </c>
    </row>
    <row r="1032" spans="1:16" ht="13.2" hidden="1" customHeight="1" x14ac:dyDescent="0.25">
      <c r="A1032" s="285" t="s">
        <v>1445</v>
      </c>
      <c r="B1032" s="285" t="s">
        <v>76</v>
      </c>
      <c r="C1032" s="287">
        <v>14403.448899999999</v>
      </c>
      <c r="D1032" s="287">
        <v>340.66366999999997</v>
      </c>
      <c r="E1032" s="287">
        <v>0.25</v>
      </c>
      <c r="F1032" s="287">
        <v>308.03133000000003</v>
      </c>
      <c r="G1032" s="287">
        <v>14357.25</v>
      </c>
      <c r="H1032" s="287">
        <v>401.80399999999997</v>
      </c>
      <c r="I1032" s="287">
        <v>0.45850000000000002</v>
      </c>
      <c r="J1032" s="287">
        <v>6.4291299999999998</v>
      </c>
      <c r="K1032" s="287">
        <v>14602.470789999999</v>
      </c>
      <c r="L1032" s="287">
        <v>233.24511000000001</v>
      </c>
      <c r="M1032" s="287">
        <v>402.97400000000005</v>
      </c>
      <c r="N1032" s="287">
        <v>8017.0549600000004</v>
      </c>
      <c r="O1032" s="286">
        <v>53074.080389999996</v>
      </c>
      <c r="P1032" s="83" t="str">
        <f t="shared" si="18"/>
        <v/>
      </c>
    </row>
    <row r="1033" spans="1:16" ht="13.2" hidden="1" customHeight="1" x14ac:dyDescent="0.25">
      <c r="A1033" s="285" t="s">
        <v>1446</v>
      </c>
      <c r="B1033" s="285" t="s">
        <v>77</v>
      </c>
      <c r="C1033" s="287">
        <v>19236.986929999999</v>
      </c>
      <c r="D1033" s="287">
        <v>13383.2147</v>
      </c>
      <c r="E1033" s="287">
        <v>8784.9179799999984</v>
      </c>
      <c r="F1033" s="287">
        <v>16652.281009999999</v>
      </c>
      <c r="G1033" s="287">
        <v>15676.819560000002</v>
      </c>
      <c r="H1033" s="287">
        <v>10280.018059999999</v>
      </c>
      <c r="I1033" s="287">
        <v>16171.981430000002</v>
      </c>
      <c r="J1033" s="287">
        <v>9227.5214700000015</v>
      </c>
      <c r="K1033" s="287">
        <v>12392.677150000001</v>
      </c>
      <c r="L1033" s="287">
        <v>16068.99301</v>
      </c>
      <c r="M1033" s="287">
        <v>9215.617650000002</v>
      </c>
      <c r="N1033" s="287">
        <v>15655.554679999999</v>
      </c>
      <c r="O1033" s="286">
        <v>162746.58363000001</v>
      </c>
      <c r="P1033" s="83" t="str">
        <f t="shared" si="18"/>
        <v/>
      </c>
    </row>
    <row r="1034" spans="1:16" ht="13.2" hidden="1" customHeight="1" x14ac:dyDescent="0.25">
      <c r="A1034" s="285" t="s">
        <v>1447</v>
      </c>
      <c r="B1034" s="285" t="s">
        <v>78</v>
      </c>
      <c r="C1034" s="287">
        <v>6687.7984000000015</v>
      </c>
      <c r="D1034" s="287">
        <v>11321.963659999996</v>
      </c>
      <c r="E1034" s="287">
        <v>9766.5066200000001</v>
      </c>
      <c r="F1034" s="287">
        <v>9438.4084199999979</v>
      </c>
      <c r="G1034" s="287">
        <v>10135.02511</v>
      </c>
      <c r="H1034" s="287">
        <v>12372.75654</v>
      </c>
      <c r="I1034" s="287">
        <v>8046.307859999999</v>
      </c>
      <c r="J1034" s="287">
        <v>8547.3965400000016</v>
      </c>
      <c r="K1034" s="287">
        <v>8725.0808999999972</v>
      </c>
      <c r="L1034" s="287">
        <v>8468.7499100000023</v>
      </c>
      <c r="M1034" s="287">
        <v>9354.1740399999944</v>
      </c>
      <c r="N1034" s="287">
        <v>21239.740399999999</v>
      </c>
      <c r="O1034" s="286">
        <v>124103.90839999997</v>
      </c>
      <c r="P1034" s="83" t="str">
        <f t="shared" si="18"/>
        <v/>
      </c>
    </row>
    <row r="1035" spans="1:16" ht="13.2" hidden="1" customHeight="1" x14ac:dyDescent="0.25">
      <c r="A1035" s="285" t="s">
        <v>1448</v>
      </c>
      <c r="B1035" s="285" t="s">
        <v>79</v>
      </c>
      <c r="C1035" s="287">
        <v>5742.6355400000002</v>
      </c>
      <c r="D1035" s="287">
        <v>2550.04342</v>
      </c>
      <c r="E1035" s="287">
        <v>22163.22121</v>
      </c>
      <c r="F1035" s="287">
        <v>22362.336309999999</v>
      </c>
      <c r="G1035" s="287">
        <v>46.005559999999996</v>
      </c>
      <c r="H1035" s="287">
        <v>12715.855800000001</v>
      </c>
      <c r="I1035" s="287">
        <v>13444.8251</v>
      </c>
      <c r="J1035" s="287">
        <v>1974.4075</v>
      </c>
      <c r="K1035" s="287">
        <v>8958.6592500000006</v>
      </c>
      <c r="L1035" s="287">
        <v>16862.474140000002</v>
      </c>
      <c r="M1035" s="287">
        <v>4555.4666699999998</v>
      </c>
      <c r="N1035" s="287">
        <v>12714.21739</v>
      </c>
      <c r="O1035" s="286">
        <v>124090.14789000001</v>
      </c>
      <c r="P1035" s="83" t="str">
        <f t="shared" si="18"/>
        <v/>
      </c>
    </row>
    <row r="1036" spans="1:16" ht="13.2" hidden="1" customHeight="1" x14ac:dyDescent="0.25">
      <c r="A1036" s="285" t="s">
        <v>1449</v>
      </c>
      <c r="B1036" s="285" t="s">
        <v>3671</v>
      </c>
      <c r="C1036" s="287">
        <v>39626.448289999993</v>
      </c>
      <c r="D1036" s="287">
        <v>29544.288490000003</v>
      </c>
      <c r="E1036" s="287">
        <v>22974.133020000005</v>
      </c>
      <c r="F1036" s="287">
        <v>69473.623920000013</v>
      </c>
      <c r="G1036" s="287">
        <v>24561.401909999993</v>
      </c>
      <c r="H1036" s="287">
        <v>26326.527710000006</v>
      </c>
      <c r="I1036" s="287">
        <v>30127.572799999998</v>
      </c>
      <c r="J1036" s="287">
        <v>65839.142839999986</v>
      </c>
      <c r="K1036" s="287">
        <v>23914.137960000004</v>
      </c>
      <c r="L1036" s="287">
        <v>30744.461160000003</v>
      </c>
      <c r="M1036" s="287">
        <v>34106.834469999994</v>
      </c>
      <c r="N1036" s="287">
        <v>188535.10238</v>
      </c>
      <c r="O1036" s="286">
        <v>585773.67495000002</v>
      </c>
      <c r="P1036" s="83" t="str">
        <f t="shared" si="18"/>
        <v/>
      </c>
    </row>
    <row r="1037" spans="1:16" ht="13.2" hidden="1" customHeight="1" x14ac:dyDescent="0.25">
      <c r="A1037" s="285" t="s">
        <v>1450</v>
      </c>
      <c r="B1037" s="285" t="s">
        <v>120</v>
      </c>
      <c r="C1037" s="287">
        <v>29562.724000000002</v>
      </c>
      <c r="D1037" s="287">
        <v>222785.59991999998</v>
      </c>
      <c r="E1037" s="287">
        <v>149080.73844999998</v>
      </c>
      <c r="F1037" s="287">
        <v>139080.52682999999</v>
      </c>
      <c r="G1037" s="287">
        <v>211807.16972000001</v>
      </c>
      <c r="H1037" s="287">
        <v>137808.19475</v>
      </c>
      <c r="I1037" s="287">
        <v>75432.654989999995</v>
      </c>
      <c r="J1037" s="287">
        <v>104978.99000999999</v>
      </c>
      <c r="K1037" s="287">
        <v>215204.89056</v>
      </c>
      <c r="L1037" s="287">
        <v>95820.241630000004</v>
      </c>
      <c r="M1037" s="287">
        <v>103392.02961999999</v>
      </c>
      <c r="N1037" s="287">
        <v>300619.68706999999</v>
      </c>
      <c r="O1037" s="286">
        <v>1785573.4475499997</v>
      </c>
      <c r="P1037" s="83" t="str">
        <f t="shared" si="18"/>
        <v/>
      </c>
    </row>
    <row r="1038" spans="1:16" ht="13.2" hidden="1" customHeight="1" x14ac:dyDescent="0.25">
      <c r="A1038" s="285" t="s">
        <v>1451</v>
      </c>
      <c r="B1038" s="285" t="s">
        <v>121</v>
      </c>
      <c r="C1038" s="287">
        <v>0</v>
      </c>
      <c r="D1038" s="287">
        <v>0</v>
      </c>
      <c r="E1038" s="287">
        <v>0</v>
      </c>
      <c r="F1038" s="287">
        <v>0</v>
      </c>
      <c r="G1038" s="287">
        <v>0</v>
      </c>
      <c r="H1038" s="287">
        <v>0</v>
      </c>
      <c r="I1038" s="287">
        <v>0</v>
      </c>
      <c r="J1038" s="287">
        <v>0</v>
      </c>
      <c r="K1038" s="287">
        <v>0</v>
      </c>
      <c r="L1038" s="287">
        <v>0</v>
      </c>
      <c r="M1038" s="287">
        <v>0</v>
      </c>
      <c r="N1038" s="287">
        <v>0</v>
      </c>
      <c r="O1038" s="286">
        <v>0</v>
      </c>
      <c r="P1038" s="83" t="str">
        <f t="shared" si="18"/>
        <v/>
      </c>
    </row>
    <row r="1039" spans="1:16" ht="13.2" hidden="1" customHeight="1" x14ac:dyDescent="0.25">
      <c r="A1039" s="285" t="s">
        <v>1452</v>
      </c>
      <c r="B1039" s="285" t="s">
        <v>81</v>
      </c>
      <c r="C1039" s="287">
        <v>2922.0153100000007</v>
      </c>
      <c r="D1039" s="287">
        <v>4031.3165400000003</v>
      </c>
      <c r="E1039" s="287">
        <v>81029.469689999998</v>
      </c>
      <c r="F1039" s="287">
        <v>2760.95325</v>
      </c>
      <c r="G1039" s="287">
        <v>81309.380319999967</v>
      </c>
      <c r="H1039" s="287">
        <v>36572.918590000001</v>
      </c>
      <c r="I1039" s="287">
        <v>69371.152139999991</v>
      </c>
      <c r="J1039" s="287">
        <v>41661.995819999989</v>
      </c>
      <c r="K1039" s="287">
        <v>6671.7411500000017</v>
      </c>
      <c r="L1039" s="287">
        <v>19745.702860000001</v>
      </c>
      <c r="M1039" s="287">
        <v>8471.0835599999991</v>
      </c>
      <c r="N1039" s="287">
        <v>207532.69959</v>
      </c>
      <c r="O1039" s="286">
        <v>562080.42881999991</v>
      </c>
      <c r="P1039" s="83" t="str">
        <f t="shared" si="18"/>
        <v/>
      </c>
    </row>
    <row r="1040" spans="1:16" ht="13.2" hidden="1" customHeight="1" x14ac:dyDescent="0.25">
      <c r="A1040" s="285" t="s">
        <v>1453</v>
      </c>
      <c r="B1040" s="285" t="s">
        <v>82</v>
      </c>
      <c r="C1040" s="287">
        <v>9.7621299999999991</v>
      </c>
      <c r="D1040" s="287">
        <v>0</v>
      </c>
      <c r="E1040" s="287">
        <v>48.540989999999994</v>
      </c>
      <c r="F1040" s="287">
        <v>79.346819999999994</v>
      </c>
      <c r="G1040" s="287">
        <v>18.5</v>
      </c>
      <c r="H1040" s="287">
        <v>35.679139999999997</v>
      </c>
      <c r="I1040" s="287">
        <v>155.51235</v>
      </c>
      <c r="J1040" s="287">
        <v>137.14532</v>
      </c>
      <c r="K1040" s="287">
        <v>0</v>
      </c>
      <c r="L1040" s="287">
        <v>23.365379999999998</v>
      </c>
      <c r="M1040" s="287">
        <v>23.675639999999998</v>
      </c>
      <c r="N1040" s="287">
        <v>96.219500000000011</v>
      </c>
      <c r="O1040" s="286">
        <v>627.74726999999996</v>
      </c>
      <c r="P1040" s="83" t="str">
        <f t="shared" si="18"/>
        <v/>
      </c>
    </row>
    <row r="1041" spans="1:16" ht="13.2" hidden="1" customHeight="1" x14ac:dyDescent="0.25">
      <c r="A1041" s="285" t="s">
        <v>1454</v>
      </c>
      <c r="B1041" s="285" t="s">
        <v>83</v>
      </c>
      <c r="C1041" s="287">
        <v>54798.215320000003</v>
      </c>
      <c r="D1041" s="287">
        <v>27269.666660000003</v>
      </c>
      <c r="E1041" s="287">
        <v>27269.666660000003</v>
      </c>
      <c r="F1041" s="287">
        <v>32435.916660000003</v>
      </c>
      <c r="G1041" s="287">
        <v>27312.666660000003</v>
      </c>
      <c r="H1041" s="287">
        <v>59824.085230000004</v>
      </c>
      <c r="I1041" s="287">
        <v>122.98648</v>
      </c>
      <c r="J1041" s="287">
        <v>30854.874460000003</v>
      </c>
      <c r="K1041" s="287">
        <v>32461.139660000004</v>
      </c>
      <c r="L1041" s="287">
        <v>32435.507270000002</v>
      </c>
      <c r="M1041" s="287">
        <v>23209.933990000005</v>
      </c>
      <c r="N1041" s="287">
        <v>30797.84979</v>
      </c>
      <c r="O1041" s="286">
        <v>378792.50883999997</v>
      </c>
      <c r="P1041" s="83" t="str">
        <f t="shared" si="18"/>
        <v/>
      </c>
    </row>
    <row r="1042" spans="1:16" ht="13.2" hidden="1" customHeight="1" x14ac:dyDescent="0.25">
      <c r="A1042" s="285" t="s">
        <v>1455</v>
      </c>
      <c r="B1042" s="285" t="s">
        <v>84</v>
      </c>
      <c r="C1042" s="287">
        <v>14388.968510000002</v>
      </c>
      <c r="D1042" s="287">
        <v>8992.4038</v>
      </c>
      <c r="E1042" s="287">
        <v>8680.198339999999</v>
      </c>
      <c r="F1042" s="287">
        <v>9962.1330600000001</v>
      </c>
      <c r="G1042" s="287">
        <v>9703.1845299999986</v>
      </c>
      <c r="H1042" s="287">
        <v>9718.8014000000003</v>
      </c>
      <c r="I1042" s="287">
        <v>8930.8414300000004</v>
      </c>
      <c r="J1042" s="287">
        <v>9078.7161999999989</v>
      </c>
      <c r="K1042" s="287">
        <v>9846.5729700000011</v>
      </c>
      <c r="L1042" s="287">
        <v>11824.930899999999</v>
      </c>
      <c r="M1042" s="287">
        <v>8403.1980700000004</v>
      </c>
      <c r="N1042" s="287">
        <v>34396.943080000005</v>
      </c>
      <c r="O1042" s="286">
        <v>143926.89229000002</v>
      </c>
      <c r="P1042" s="83" t="str">
        <f t="shared" si="18"/>
        <v/>
      </c>
    </row>
    <row r="1043" spans="1:16" ht="13.2" hidden="1" customHeight="1" x14ac:dyDescent="0.25">
      <c r="A1043" s="285" t="s">
        <v>1456</v>
      </c>
      <c r="B1043" s="285" t="s">
        <v>85</v>
      </c>
      <c r="C1043" s="286">
        <v>187379.00333000001</v>
      </c>
      <c r="D1043" s="286">
        <v>320219.16085999995</v>
      </c>
      <c r="E1043" s="286">
        <v>329797.64295999997</v>
      </c>
      <c r="F1043" s="286">
        <v>302553.55761000002</v>
      </c>
      <c r="G1043" s="286">
        <v>394927.40336999996</v>
      </c>
      <c r="H1043" s="286">
        <v>306056.64121999999</v>
      </c>
      <c r="I1043" s="286">
        <v>221804.29307999997</v>
      </c>
      <c r="J1043" s="286">
        <v>272306.61929</v>
      </c>
      <c r="K1043" s="286">
        <v>332777.37039</v>
      </c>
      <c r="L1043" s="286">
        <v>232227.67137000003</v>
      </c>
      <c r="M1043" s="286">
        <v>201134.98770999999</v>
      </c>
      <c r="N1043" s="286">
        <v>819605.06883999996</v>
      </c>
      <c r="O1043" s="286">
        <v>3920789.4200299997</v>
      </c>
      <c r="P1043" s="83" t="str">
        <f t="shared" si="18"/>
        <v/>
      </c>
    </row>
    <row r="1044" spans="1:16" ht="13.2" hidden="1" customHeight="1" x14ac:dyDescent="0.25">
      <c r="A1044" s="285" t="s">
        <v>1457</v>
      </c>
      <c r="B1044" s="285" t="s">
        <v>86</v>
      </c>
      <c r="C1044" s="287">
        <v>0</v>
      </c>
      <c r="D1044" s="287">
        <v>750</v>
      </c>
      <c r="E1044" s="287">
        <v>525.58235999999999</v>
      </c>
      <c r="F1044" s="287">
        <v>500</v>
      </c>
      <c r="G1044" s="287">
        <v>0</v>
      </c>
      <c r="H1044" s="287">
        <v>0</v>
      </c>
      <c r="I1044" s="287">
        <v>560.47622999999999</v>
      </c>
      <c r="J1044" s="287">
        <v>0</v>
      </c>
      <c r="K1044" s="287">
        <v>268.96298000000002</v>
      </c>
      <c r="L1044" s="287">
        <v>70.199339999999992</v>
      </c>
      <c r="M1044" s="287">
        <v>0</v>
      </c>
      <c r="N1044" s="287">
        <v>38908.680890000003</v>
      </c>
      <c r="O1044" s="286">
        <v>41583.9018</v>
      </c>
      <c r="P1044" s="83" t="str">
        <f t="shared" si="18"/>
        <v/>
      </c>
    </row>
    <row r="1045" spans="1:16" ht="13.2" hidden="1" customHeight="1" x14ac:dyDescent="0.25">
      <c r="A1045" s="285" t="s">
        <v>1458</v>
      </c>
      <c r="B1045" s="285" t="s">
        <v>87</v>
      </c>
      <c r="C1045" s="287">
        <v>0</v>
      </c>
      <c r="D1045" s="287">
        <v>0</v>
      </c>
      <c r="E1045" s="287">
        <v>162000</v>
      </c>
      <c r="F1045" s="287">
        <v>0</v>
      </c>
      <c r="G1045" s="287">
        <v>0</v>
      </c>
      <c r="H1045" s="287">
        <v>0</v>
      </c>
      <c r="I1045" s="287">
        <v>35000</v>
      </c>
      <c r="J1045" s="287">
        <v>0</v>
      </c>
      <c r="K1045" s="287">
        <v>0</v>
      </c>
      <c r="L1045" s="287">
        <v>0</v>
      </c>
      <c r="M1045" s="287">
        <v>0</v>
      </c>
      <c r="N1045" s="287">
        <v>20000</v>
      </c>
      <c r="O1045" s="286">
        <v>217000</v>
      </c>
      <c r="P1045" s="83" t="str">
        <f t="shared" si="18"/>
        <v/>
      </c>
    </row>
    <row r="1046" spans="1:16" ht="13.2" hidden="1" customHeight="1" x14ac:dyDescent="0.25">
      <c r="A1046" s="285" t="s">
        <v>1459</v>
      </c>
      <c r="B1046" s="285" t="s">
        <v>88</v>
      </c>
      <c r="C1046" s="287">
        <v>0</v>
      </c>
      <c r="D1046" s="287">
        <v>0</v>
      </c>
      <c r="E1046" s="287">
        <v>0</v>
      </c>
      <c r="F1046" s="287">
        <v>0</v>
      </c>
      <c r="G1046" s="287">
        <v>0</v>
      </c>
      <c r="H1046" s="287">
        <v>0</v>
      </c>
      <c r="I1046" s="287">
        <v>0</v>
      </c>
      <c r="J1046" s="287">
        <v>0</v>
      </c>
      <c r="K1046" s="287">
        <v>0</v>
      </c>
      <c r="L1046" s="287">
        <v>105</v>
      </c>
      <c r="M1046" s="287">
        <v>0</v>
      </c>
      <c r="N1046" s="287">
        <v>3920.4</v>
      </c>
      <c r="O1046" s="286">
        <v>4025.4</v>
      </c>
      <c r="P1046" s="83" t="str">
        <f t="shared" si="18"/>
        <v/>
      </c>
    </row>
    <row r="1047" spans="1:16" ht="13.2" hidden="1" customHeight="1" x14ac:dyDescent="0.25">
      <c r="A1047" s="285" t="s">
        <v>1460</v>
      </c>
      <c r="B1047" s="285" t="s">
        <v>144</v>
      </c>
      <c r="C1047" s="286">
        <v>187379.00333000001</v>
      </c>
      <c r="D1047" s="286">
        <v>320969.16085999995</v>
      </c>
      <c r="E1047" s="286">
        <v>492323.22531999997</v>
      </c>
      <c r="F1047" s="286">
        <v>303053.55761000002</v>
      </c>
      <c r="G1047" s="286">
        <v>394927.40336999996</v>
      </c>
      <c r="H1047" s="286">
        <v>306056.64121999999</v>
      </c>
      <c r="I1047" s="286">
        <v>257364.76930999997</v>
      </c>
      <c r="J1047" s="286">
        <v>272306.61929</v>
      </c>
      <c r="K1047" s="286">
        <v>333046.33337000001</v>
      </c>
      <c r="L1047" s="286">
        <v>232402.87071000002</v>
      </c>
      <c r="M1047" s="286">
        <v>201134.98770999999</v>
      </c>
      <c r="N1047" s="286">
        <v>882434.14972999995</v>
      </c>
      <c r="O1047" s="286">
        <v>4183398.7218299997</v>
      </c>
      <c r="P1047" s="83" t="str">
        <f t="shared" si="18"/>
        <v/>
      </c>
    </row>
    <row r="1048" spans="1:16" ht="13.2" hidden="1" customHeight="1" x14ac:dyDescent="0.25">
      <c r="A1048" s="285" t="s">
        <v>1461</v>
      </c>
      <c r="B1048" s="285" t="s">
        <v>76</v>
      </c>
      <c r="C1048" s="287">
        <v>2767.5295999999998</v>
      </c>
      <c r="D1048" s="287">
        <v>215.79635999999999</v>
      </c>
      <c r="E1048" s="287">
        <v>133.6987</v>
      </c>
      <c r="F1048" s="287">
        <v>194.84646000000001</v>
      </c>
      <c r="G1048" s="287">
        <v>759.55322999999999</v>
      </c>
      <c r="H1048" s="287">
        <v>365.02845000000002</v>
      </c>
      <c r="I1048" s="287">
        <v>311.81950000000006</v>
      </c>
      <c r="J1048" s="287">
        <v>203.96125999999998</v>
      </c>
      <c r="K1048" s="287">
        <v>164.34417999999999</v>
      </c>
      <c r="L1048" s="287">
        <v>592.86956999999995</v>
      </c>
      <c r="M1048" s="287">
        <v>105.95053</v>
      </c>
      <c r="N1048" s="287">
        <v>6363.34789</v>
      </c>
      <c r="O1048" s="286">
        <v>12178.745729999999</v>
      </c>
      <c r="P1048" s="83" t="str">
        <f t="shared" si="18"/>
        <v/>
      </c>
    </row>
    <row r="1049" spans="1:16" ht="13.2" hidden="1" customHeight="1" x14ac:dyDescent="0.25">
      <c r="A1049" s="285" t="s">
        <v>1471</v>
      </c>
      <c r="B1049" s="285" t="s">
        <v>85</v>
      </c>
      <c r="C1049" s="286">
        <v>364124.33972999995</v>
      </c>
      <c r="D1049" s="286">
        <v>285366.49913000001</v>
      </c>
      <c r="E1049" s="286">
        <v>406048.73905999999</v>
      </c>
      <c r="F1049" s="286">
        <v>279750.00786000001</v>
      </c>
      <c r="G1049" s="286">
        <v>343033.08177000005</v>
      </c>
      <c r="H1049" s="286">
        <v>276074.59779999999</v>
      </c>
      <c r="I1049" s="286">
        <v>311037.00314999995</v>
      </c>
      <c r="J1049" s="286">
        <v>276297.2378</v>
      </c>
      <c r="K1049" s="286">
        <v>267750.64312000002</v>
      </c>
      <c r="L1049" s="286">
        <v>422122.52152000007</v>
      </c>
      <c r="M1049" s="286">
        <v>319449.79643000005</v>
      </c>
      <c r="N1049" s="286">
        <v>342229.39681000001</v>
      </c>
      <c r="O1049" s="286">
        <v>3893283.8641800005</v>
      </c>
      <c r="P1049" s="83" t="str">
        <f t="shared" si="18"/>
        <v/>
      </c>
    </row>
    <row r="1050" spans="1:16" ht="13.2" hidden="1" customHeight="1" x14ac:dyDescent="0.25">
      <c r="A1050" s="285" t="s">
        <v>1473</v>
      </c>
      <c r="B1050" s="285" t="s">
        <v>87</v>
      </c>
      <c r="C1050" s="287">
        <v>0</v>
      </c>
      <c r="D1050" s="287">
        <v>15000</v>
      </c>
      <c r="E1050" s="287">
        <v>0</v>
      </c>
      <c r="F1050" s="287">
        <v>0</v>
      </c>
      <c r="G1050" s="287">
        <v>0</v>
      </c>
      <c r="H1050" s="287">
        <v>0</v>
      </c>
      <c r="I1050" s="287">
        <v>0</v>
      </c>
      <c r="J1050" s="287">
        <v>0</v>
      </c>
      <c r="K1050" s="287">
        <v>0</v>
      </c>
      <c r="L1050" s="287">
        <v>0</v>
      </c>
      <c r="M1050" s="287">
        <v>0</v>
      </c>
      <c r="N1050" s="287">
        <v>0</v>
      </c>
      <c r="O1050" s="286">
        <v>15000</v>
      </c>
      <c r="P1050" s="83" t="str">
        <f t="shared" si="18"/>
        <v/>
      </c>
    </row>
    <row r="1051" spans="1:16" ht="13.2" hidden="1" customHeight="1" x14ac:dyDescent="0.25">
      <c r="A1051" s="285" t="s">
        <v>1474</v>
      </c>
      <c r="B1051" s="285" t="s">
        <v>88</v>
      </c>
      <c r="C1051" s="287">
        <v>0</v>
      </c>
      <c r="D1051" s="287">
        <v>0</v>
      </c>
      <c r="E1051" s="287">
        <v>0</v>
      </c>
      <c r="F1051" s="287">
        <v>0</v>
      </c>
      <c r="G1051" s="287">
        <v>0</v>
      </c>
      <c r="H1051" s="287">
        <v>0</v>
      </c>
      <c r="I1051" s="287">
        <v>0</v>
      </c>
      <c r="J1051" s="287">
        <v>0</v>
      </c>
      <c r="K1051" s="287">
        <v>0</v>
      </c>
      <c r="L1051" s="287">
        <v>0</v>
      </c>
      <c r="M1051" s="287">
        <v>0</v>
      </c>
      <c r="N1051" s="287">
        <v>0</v>
      </c>
      <c r="O1051" s="286">
        <v>0</v>
      </c>
      <c r="P1051" s="83" t="str">
        <f t="shared" si="18"/>
        <v/>
      </c>
    </row>
    <row r="1052" spans="1:16" ht="13.2" hidden="1" customHeight="1" x14ac:dyDescent="0.25">
      <c r="A1052" s="285" t="s">
        <v>1462</v>
      </c>
      <c r="B1052" s="285" t="s">
        <v>89</v>
      </c>
      <c r="C1052" s="287">
        <v>243.12608</v>
      </c>
      <c r="D1052" s="287">
        <v>171.72009</v>
      </c>
      <c r="E1052" s="287">
        <v>165.44305999999997</v>
      </c>
      <c r="F1052" s="287">
        <v>760.19215999999994</v>
      </c>
      <c r="G1052" s="287">
        <v>805.66187000000002</v>
      </c>
      <c r="H1052" s="287">
        <v>670.94307000000003</v>
      </c>
      <c r="I1052" s="287">
        <v>156.95191</v>
      </c>
      <c r="J1052" s="287">
        <v>152.26784000000001</v>
      </c>
      <c r="K1052" s="287">
        <v>975.18646999999999</v>
      </c>
      <c r="L1052" s="287">
        <v>797.27549999999997</v>
      </c>
      <c r="M1052" s="287">
        <v>354.57542999999993</v>
      </c>
      <c r="N1052" s="287">
        <v>728.53679999999997</v>
      </c>
      <c r="O1052" s="286">
        <v>5981.8802799999994</v>
      </c>
      <c r="P1052" s="83" t="str">
        <f t="shared" si="18"/>
        <v/>
      </c>
    </row>
    <row r="1053" spans="1:16" ht="13.2" hidden="1" customHeight="1" x14ac:dyDescent="0.25">
      <c r="A1053" s="285" t="s">
        <v>1463</v>
      </c>
      <c r="B1053" s="285" t="s">
        <v>90</v>
      </c>
      <c r="C1053" s="287">
        <v>95.571889999999996</v>
      </c>
      <c r="D1053" s="287">
        <v>1043.7166199999999</v>
      </c>
      <c r="E1053" s="287">
        <v>16.60848</v>
      </c>
      <c r="F1053" s="287">
        <v>4884.3347300000005</v>
      </c>
      <c r="G1053" s="287">
        <v>187.40903</v>
      </c>
      <c r="H1053" s="287">
        <v>969.11221</v>
      </c>
      <c r="I1053" s="287">
        <v>1702.3361400000001</v>
      </c>
      <c r="J1053" s="287">
        <v>10.792249999999999</v>
      </c>
      <c r="K1053" s="287">
        <v>18.778689999999997</v>
      </c>
      <c r="L1053" s="287">
        <v>1797.2632899999999</v>
      </c>
      <c r="M1053" s="287">
        <v>9.4507300000000001</v>
      </c>
      <c r="N1053" s="287">
        <v>1405.4412200000002</v>
      </c>
      <c r="O1053" s="286">
        <v>12140.815280000003</v>
      </c>
      <c r="P1053" s="83" t="str">
        <f t="shared" si="18"/>
        <v/>
      </c>
    </row>
    <row r="1054" spans="1:16" ht="13.2" hidden="1" customHeight="1" x14ac:dyDescent="0.25">
      <c r="A1054" s="285" t="s">
        <v>1464</v>
      </c>
      <c r="B1054" s="285" t="s">
        <v>91</v>
      </c>
      <c r="C1054" s="287">
        <v>224980.68766999998</v>
      </c>
      <c r="D1054" s="287">
        <v>181392.62053000001</v>
      </c>
      <c r="E1054" s="287">
        <v>172053.31886</v>
      </c>
      <c r="F1054" s="287">
        <v>171869.08825999999</v>
      </c>
      <c r="G1054" s="287">
        <v>240615.67510000002</v>
      </c>
      <c r="H1054" s="287">
        <v>175738.44946999999</v>
      </c>
      <c r="I1054" s="287">
        <v>214792.69559999998</v>
      </c>
      <c r="J1054" s="287">
        <v>159601.12286999999</v>
      </c>
      <c r="K1054" s="287">
        <v>170411.17330000002</v>
      </c>
      <c r="L1054" s="287">
        <v>193691.21772000002</v>
      </c>
      <c r="M1054" s="287">
        <v>182195.76827000003</v>
      </c>
      <c r="N1054" s="287">
        <v>218440.68397000004</v>
      </c>
      <c r="O1054" s="286">
        <v>2305782.5016200002</v>
      </c>
      <c r="P1054" s="83" t="str">
        <f t="shared" si="18"/>
        <v/>
      </c>
    </row>
    <row r="1055" spans="1:16" ht="13.2" hidden="1" customHeight="1" x14ac:dyDescent="0.25">
      <c r="A1055" s="285" t="s">
        <v>1465</v>
      </c>
      <c r="B1055" s="285" t="s">
        <v>3670</v>
      </c>
      <c r="C1055" s="287">
        <v>500.04503999999997</v>
      </c>
      <c r="D1055" s="287">
        <v>2055.0375300000001</v>
      </c>
      <c r="E1055" s="287">
        <v>315.80786000000001</v>
      </c>
      <c r="F1055" s="287">
        <v>464.14659</v>
      </c>
      <c r="G1055" s="287">
        <v>185.01819</v>
      </c>
      <c r="H1055" s="287">
        <v>306.66088999999994</v>
      </c>
      <c r="I1055" s="287">
        <v>901.63514000000009</v>
      </c>
      <c r="J1055" s="287">
        <v>528.22734000000003</v>
      </c>
      <c r="K1055" s="287">
        <v>181.83047999999999</v>
      </c>
      <c r="L1055" s="287">
        <v>1082.9466400000001</v>
      </c>
      <c r="M1055" s="287">
        <v>326.02019000000001</v>
      </c>
      <c r="N1055" s="287">
        <v>9846.8742500000008</v>
      </c>
      <c r="O1055" s="286">
        <v>16694.25014</v>
      </c>
      <c r="P1055" s="83" t="str">
        <f t="shared" si="18"/>
        <v/>
      </c>
    </row>
    <row r="1056" spans="1:16" ht="13.2" hidden="1" customHeight="1" x14ac:dyDescent="0.25">
      <c r="A1056" s="285" t="s">
        <v>1466</v>
      </c>
      <c r="B1056" s="285" t="s">
        <v>122</v>
      </c>
      <c r="C1056" s="287">
        <v>5.8145899999999999</v>
      </c>
      <c r="D1056" s="287">
        <v>4.3139999999999998E-2</v>
      </c>
      <c r="E1056" s="287">
        <v>2.2972399999999999</v>
      </c>
      <c r="F1056" s="287">
        <v>215.8348</v>
      </c>
      <c r="G1056" s="287">
        <v>0</v>
      </c>
      <c r="H1056" s="287">
        <v>52.838850000000001</v>
      </c>
      <c r="I1056" s="287">
        <v>0</v>
      </c>
      <c r="J1056" s="287">
        <v>7.1792400000000001</v>
      </c>
      <c r="K1056" s="287">
        <v>0</v>
      </c>
      <c r="L1056" s="287">
        <v>50.661799999999999</v>
      </c>
      <c r="M1056" s="287">
        <v>208.70128</v>
      </c>
      <c r="N1056" s="287">
        <v>51.183680000000003</v>
      </c>
      <c r="O1056" s="286">
        <v>594.55462</v>
      </c>
      <c r="P1056" s="83" t="str">
        <f t="shared" si="18"/>
        <v/>
      </c>
    </row>
    <row r="1057" spans="1:16" ht="13.2" hidden="1" customHeight="1" x14ac:dyDescent="0.25">
      <c r="A1057" s="285" t="s">
        <v>1467</v>
      </c>
      <c r="B1057" s="285" t="s">
        <v>92</v>
      </c>
      <c r="C1057" s="287">
        <v>0</v>
      </c>
      <c r="D1057" s="287">
        <v>0</v>
      </c>
      <c r="E1057" s="287">
        <v>0</v>
      </c>
      <c r="F1057" s="287">
        <v>0</v>
      </c>
      <c r="G1057" s="287">
        <v>0</v>
      </c>
      <c r="H1057" s="287">
        <v>0</v>
      </c>
      <c r="I1057" s="287">
        <v>0</v>
      </c>
      <c r="J1057" s="287">
        <v>0</v>
      </c>
      <c r="K1057" s="287">
        <v>0</v>
      </c>
      <c r="L1057" s="287">
        <v>0</v>
      </c>
      <c r="M1057" s="287">
        <v>0</v>
      </c>
      <c r="N1057" s="287">
        <v>0</v>
      </c>
      <c r="O1057" s="286">
        <v>0</v>
      </c>
      <c r="P1057" s="83" t="str">
        <f t="shared" si="18"/>
        <v/>
      </c>
    </row>
    <row r="1058" spans="1:16" ht="13.2" hidden="1" customHeight="1" x14ac:dyDescent="0.25">
      <c r="A1058" s="285" t="s">
        <v>1468</v>
      </c>
      <c r="B1058" s="285" t="s">
        <v>93</v>
      </c>
      <c r="C1058" s="287">
        <v>42360</v>
      </c>
      <c r="D1058" s="287">
        <v>7316</v>
      </c>
      <c r="E1058" s="287">
        <v>5190</v>
      </c>
      <c r="F1058" s="287">
        <v>8190</v>
      </c>
      <c r="G1058" s="287">
        <v>5000</v>
      </c>
      <c r="H1058" s="287">
        <v>4800</v>
      </c>
      <c r="I1058" s="287">
        <v>0</v>
      </c>
      <c r="J1058" s="287">
        <v>0</v>
      </c>
      <c r="K1058" s="287">
        <v>0</v>
      </c>
      <c r="L1058" s="287">
        <v>37500</v>
      </c>
      <c r="M1058" s="287">
        <v>40250</v>
      </c>
      <c r="N1058" s="287">
        <v>9394</v>
      </c>
      <c r="O1058" s="286">
        <v>160000</v>
      </c>
      <c r="P1058" s="83" t="str">
        <f t="shared" si="18"/>
        <v/>
      </c>
    </row>
    <row r="1059" spans="1:16" ht="13.2" hidden="1" customHeight="1" x14ac:dyDescent="0.25">
      <c r="A1059" s="285" t="s">
        <v>1469</v>
      </c>
      <c r="B1059" s="285" t="s">
        <v>94</v>
      </c>
      <c r="C1059" s="287">
        <v>93171.564859999999</v>
      </c>
      <c r="D1059" s="287">
        <v>93171.564859999999</v>
      </c>
      <c r="E1059" s="287">
        <v>228171.56485999998</v>
      </c>
      <c r="F1059" s="287">
        <v>93171.564859999999</v>
      </c>
      <c r="G1059" s="287">
        <v>95479.764349999998</v>
      </c>
      <c r="H1059" s="287">
        <v>93171.564859999999</v>
      </c>
      <c r="I1059" s="287">
        <v>93171.564859999999</v>
      </c>
      <c r="J1059" s="287">
        <v>115793.68700000001</v>
      </c>
      <c r="K1059" s="287">
        <v>95999.33</v>
      </c>
      <c r="L1059" s="287">
        <v>186610.28700000001</v>
      </c>
      <c r="M1059" s="287">
        <v>95999.33</v>
      </c>
      <c r="N1059" s="287">
        <v>95999.328999999998</v>
      </c>
      <c r="O1059" s="286">
        <v>1379911.1165100001</v>
      </c>
      <c r="P1059" s="83" t="str">
        <f t="shared" si="18"/>
        <v/>
      </c>
    </row>
    <row r="1060" spans="1:16" ht="13.2" hidden="1" customHeight="1" x14ac:dyDescent="0.25">
      <c r="A1060" s="285" t="s">
        <v>1470</v>
      </c>
      <c r="B1060" s="285" t="s">
        <v>95</v>
      </c>
      <c r="C1060" s="287">
        <v>0</v>
      </c>
      <c r="D1060" s="287">
        <v>0</v>
      </c>
      <c r="E1060" s="287">
        <v>0</v>
      </c>
      <c r="F1060" s="287">
        <v>0</v>
      </c>
      <c r="G1060" s="287">
        <v>0</v>
      </c>
      <c r="H1060" s="287">
        <v>0</v>
      </c>
      <c r="I1060" s="287">
        <v>0</v>
      </c>
      <c r="J1060" s="287">
        <v>0</v>
      </c>
      <c r="K1060" s="287">
        <v>0</v>
      </c>
      <c r="L1060" s="287">
        <v>0</v>
      </c>
      <c r="M1060" s="287">
        <v>0</v>
      </c>
      <c r="N1060" s="287">
        <v>0</v>
      </c>
      <c r="O1060" s="286">
        <v>0</v>
      </c>
      <c r="P1060" s="83" t="str">
        <f t="shared" si="18"/>
        <v/>
      </c>
    </row>
    <row r="1061" spans="1:16" ht="13.2" hidden="1" customHeight="1" x14ac:dyDescent="0.25">
      <c r="A1061" s="285" t="s">
        <v>1472</v>
      </c>
      <c r="B1061" s="285" t="s">
        <v>96</v>
      </c>
      <c r="C1061" s="288">
        <v>1529.7844400000001</v>
      </c>
      <c r="D1061" s="288">
        <v>48.446840000000002</v>
      </c>
      <c r="E1061" s="288">
        <v>47.85651</v>
      </c>
      <c r="F1061" s="288">
        <v>56.560240000000007</v>
      </c>
      <c r="G1061" s="288">
        <v>54.848039999999997</v>
      </c>
      <c r="H1061" s="288">
        <v>91.225439999999992</v>
      </c>
      <c r="I1061" s="288">
        <v>3.3211499999999998</v>
      </c>
      <c r="J1061" s="288">
        <v>46.371459999999992</v>
      </c>
      <c r="K1061" s="288">
        <v>44.971729999999994</v>
      </c>
      <c r="L1061" s="288">
        <v>109.42027</v>
      </c>
      <c r="M1061" s="288">
        <v>35.156530000000004</v>
      </c>
      <c r="N1061" s="288">
        <v>20668.102020000002</v>
      </c>
      <c r="O1061" s="289">
        <v>22736.06467</v>
      </c>
      <c r="P1061" s="83" t="str">
        <f t="shared" si="18"/>
        <v/>
      </c>
    </row>
    <row r="1062" spans="1:16" ht="13.2" hidden="1" customHeight="1" x14ac:dyDescent="0.25">
      <c r="A1062" s="285" t="s">
        <v>1475</v>
      </c>
      <c r="B1062" s="285" t="s">
        <v>155</v>
      </c>
      <c r="C1062" s="286">
        <v>365654.12416999997</v>
      </c>
      <c r="D1062" s="286">
        <v>300414.94597</v>
      </c>
      <c r="E1062" s="286">
        <v>406096.59557</v>
      </c>
      <c r="F1062" s="286">
        <v>279806.56810000003</v>
      </c>
      <c r="G1062" s="286">
        <v>343087.92981000006</v>
      </c>
      <c r="H1062" s="286">
        <v>276165.82324</v>
      </c>
      <c r="I1062" s="286">
        <v>311040.32429999992</v>
      </c>
      <c r="J1062" s="286">
        <v>276343.60926</v>
      </c>
      <c r="K1062" s="286">
        <v>267795.61485000001</v>
      </c>
      <c r="L1062" s="286">
        <v>422231.94179000007</v>
      </c>
      <c r="M1062" s="286">
        <v>319484.95296000002</v>
      </c>
      <c r="N1062" s="286">
        <v>362897.49883</v>
      </c>
      <c r="O1062" s="286">
        <v>3931019.9288500007</v>
      </c>
      <c r="P1062" s="83" t="str">
        <f t="shared" si="18"/>
        <v/>
      </c>
    </row>
    <row r="1063" spans="1:16" ht="13.2" hidden="1" customHeight="1" x14ac:dyDescent="0.25">
      <c r="A1063" s="285" t="s">
        <v>1509</v>
      </c>
      <c r="B1063" s="285" t="s">
        <v>97</v>
      </c>
      <c r="C1063" s="286">
        <v>-43559.245280000003</v>
      </c>
      <c r="D1063" s="286">
        <v>-35531.735440000033</v>
      </c>
      <c r="E1063" s="286">
        <v>449383.48734000005</v>
      </c>
      <c r="F1063" s="286">
        <v>18983.324199999988</v>
      </c>
      <c r="G1063" s="286">
        <v>-31888.89105999998</v>
      </c>
      <c r="H1063" s="286">
        <v>-26624.816559999992</v>
      </c>
      <c r="I1063" s="286">
        <v>-25846.413690000001</v>
      </c>
      <c r="J1063" s="286">
        <v>-140471.13134000002</v>
      </c>
      <c r="K1063" s="286">
        <v>-28385.248259999935</v>
      </c>
      <c r="L1063" s="286">
        <v>-50273.963060000009</v>
      </c>
      <c r="M1063" s="286">
        <v>129298.91560999997</v>
      </c>
      <c r="N1063" s="286">
        <v>-76325.891119999695</v>
      </c>
      <c r="O1063" s="286">
        <v>138758.39134000055</v>
      </c>
      <c r="P1063" s="83" t="str">
        <f t="shared" si="18"/>
        <v/>
      </c>
    </row>
    <row r="1064" spans="1:16" ht="13.2" hidden="1" customHeight="1" x14ac:dyDescent="0.25">
      <c r="A1064" s="285" t="s">
        <v>1510</v>
      </c>
      <c r="B1064" s="285" t="s">
        <v>130</v>
      </c>
      <c r="C1064" s="286">
        <v>-45956.775310000055</v>
      </c>
      <c r="D1064" s="286">
        <v>-35671.692810000037</v>
      </c>
      <c r="E1064" s="286">
        <v>453292.33104000008</v>
      </c>
      <c r="F1064" s="286">
        <v>21588.663819999958</v>
      </c>
      <c r="G1064" s="286">
        <v>-28361.288989999943</v>
      </c>
      <c r="H1064" s="286">
        <v>-22829.145769999974</v>
      </c>
      <c r="I1064" s="286">
        <v>-18995.085810000019</v>
      </c>
      <c r="J1064" s="286">
        <v>-148340.6293</v>
      </c>
      <c r="K1064" s="286">
        <v>-24430.84356999991</v>
      </c>
      <c r="L1064" s="286">
        <v>-42347.886090000015</v>
      </c>
      <c r="M1064" s="286">
        <v>124865.59534999999</v>
      </c>
      <c r="N1064" s="286">
        <v>-65568.202009999775</v>
      </c>
      <c r="O1064" s="286">
        <v>167245.04055000097</v>
      </c>
      <c r="P1064" s="83" t="str">
        <f t="shared" si="18"/>
        <v/>
      </c>
    </row>
    <row r="1065" spans="1:16" ht="13.2" hidden="1" customHeight="1" x14ac:dyDescent="0.25">
      <c r="A1065" s="285" t="s">
        <v>1478</v>
      </c>
      <c r="B1065" s="285" t="s">
        <v>76</v>
      </c>
      <c r="C1065" s="287">
        <v>21.963740000000001</v>
      </c>
      <c r="D1065" s="287">
        <v>72.991489999999999</v>
      </c>
      <c r="E1065" s="287">
        <v>55.918900000000008</v>
      </c>
      <c r="F1065" s="287">
        <v>67.081869999999995</v>
      </c>
      <c r="G1065" s="287">
        <v>152.47171</v>
      </c>
      <c r="H1065" s="287">
        <v>85.010590000000008</v>
      </c>
      <c r="I1065" s="287">
        <v>27.095120000000001</v>
      </c>
      <c r="J1065" s="287">
        <v>36.38973</v>
      </c>
      <c r="K1065" s="287">
        <v>52.059579999999997</v>
      </c>
      <c r="L1065" s="287">
        <v>61.394449999999999</v>
      </c>
      <c r="M1065" s="287">
        <v>44.98292</v>
      </c>
      <c r="N1065" s="287">
        <v>8571.0967599999985</v>
      </c>
      <c r="O1065" s="286">
        <v>9248.4568599999984</v>
      </c>
      <c r="P1065" s="83" t="str">
        <f t="shared" si="18"/>
        <v/>
      </c>
    </row>
    <row r="1066" spans="1:16" ht="13.2" hidden="1" customHeight="1" x14ac:dyDescent="0.25">
      <c r="A1066" s="285" t="s">
        <v>1479</v>
      </c>
      <c r="B1066" s="285" t="s">
        <v>77</v>
      </c>
      <c r="C1066" s="287">
        <v>56556.350759999987</v>
      </c>
      <c r="D1066" s="287">
        <v>69429.463060000024</v>
      </c>
      <c r="E1066" s="287">
        <v>67445.010529999985</v>
      </c>
      <c r="F1066" s="287">
        <v>64784.035770000002</v>
      </c>
      <c r="G1066" s="287">
        <v>78152.493439999991</v>
      </c>
      <c r="H1066" s="287">
        <v>70323.492419999966</v>
      </c>
      <c r="I1066" s="287">
        <v>65366.467349999999</v>
      </c>
      <c r="J1066" s="287">
        <v>61242.220069999996</v>
      </c>
      <c r="K1066" s="287">
        <v>72941.351800000004</v>
      </c>
      <c r="L1066" s="287">
        <v>64280.922910000008</v>
      </c>
      <c r="M1066" s="287">
        <v>88988.566229999997</v>
      </c>
      <c r="N1066" s="287">
        <v>142103.99823999999</v>
      </c>
      <c r="O1066" s="286">
        <v>901614.37257999985</v>
      </c>
      <c r="P1066" s="83" t="str">
        <f t="shared" si="18"/>
        <v/>
      </c>
    </row>
    <row r="1067" spans="1:16" ht="13.2" hidden="1" customHeight="1" x14ac:dyDescent="0.25">
      <c r="A1067" s="285" t="s">
        <v>1480</v>
      </c>
      <c r="B1067" s="285" t="s">
        <v>78</v>
      </c>
      <c r="C1067" s="287">
        <v>8946.5736000000015</v>
      </c>
      <c r="D1067" s="287">
        <v>17960.897810000006</v>
      </c>
      <c r="E1067" s="287">
        <v>22232.929109999997</v>
      </c>
      <c r="F1067" s="287">
        <v>26075.906630000005</v>
      </c>
      <c r="G1067" s="287">
        <v>21004.771410000001</v>
      </c>
      <c r="H1067" s="287">
        <v>21906.756510000007</v>
      </c>
      <c r="I1067" s="287">
        <v>13719.164420000003</v>
      </c>
      <c r="J1067" s="287">
        <v>19117.194920000002</v>
      </c>
      <c r="K1067" s="287">
        <v>26322.41793</v>
      </c>
      <c r="L1067" s="287">
        <v>27209.339599999999</v>
      </c>
      <c r="M1067" s="287">
        <v>18974.078960000003</v>
      </c>
      <c r="N1067" s="287">
        <v>75920.30458000004</v>
      </c>
      <c r="O1067" s="286">
        <v>299390.33548000007</v>
      </c>
      <c r="P1067" s="83" t="str">
        <f t="shared" si="18"/>
        <v/>
      </c>
    </row>
    <row r="1068" spans="1:16" ht="13.2" hidden="1" customHeight="1" x14ac:dyDescent="0.25">
      <c r="A1068" s="285" t="s">
        <v>1481</v>
      </c>
      <c r="B1068" s="285" t="s">
        <v>79</v>
      </c>
      <c r="C1068" s="287">
        <v>1040.73623</v>
      </c>
      <c r="D1068" s="287">
        <v>900.48451999999997</v>
      </c>
      <c r="E1068" s="287">
        <v>5638.5128699999996</v>
      </c>
      <c r="F1068" s="287">
        <v>1046.0059200000001</v>
      </c>
      <c r="G1068" s="287">
        <v>796.72267999999997</v>
      </c>
      <c r="H1068" s="287">
        <v>4280.1839200000004</v>
      </c>
      <c r="I1068" s="287">
        <v>1532.8424300000001</v>
      </c>
      <c r="J1068" s="287">
        <v>860.02467000000001</v>
      </c>
      <c r="K1068" s="287">
        <v>3225.2389800000001</v>
      </c>
      <c r="L1068" s="287">
        <v>917.30878999999993</v>
      </c>
      <c r="M1068" s="287">
        <v>1756.1872899999998</v>
      </c>
      <c r="N1068" s="287">
        <v>31185.595999999998</v>
      </c>
      <c r="O1068" s="286">
        <v>53179.844299999997</v>
      </c>
      <c r="P1068" s="83" t="str">
        <f t="shared" si="18"/>
        <v/>
      </c>
    </row>
    <row r="1069" spans="1:16" ht="13.2" hidden="1" customHeight="1" x14ac:dyDescent="0.25">
      <c r="A1069" s="285" t="s">
        <v>1482</v>
      </c>
      <c r="B1069" s="285" t="s">
        <v>3671</v>
      </c>
      <c r="C1069" s="287">
        <v>8674.9569600000013</v>
      </c>
      <c r="D1069" s="287">
        <v>18498.14646</v>
      </c>
      <c r="E1069" s="287">
        <v>26497.710019999999</v>
      </c>
      <c r="F1069" s="287">
        <v>14431.13459</v>
      </c>
      <c r="G1069" s="287">
        <v>34197.592189999996</v>
      </c>
      <c r="H1069" s="287">
        <v>24303.426030000006</v>
      </c>
      <c r="I1069" s="287">
        <v>22578.835140000003</v>
      </c>
      <c r="J1069" s="287">
        <v>141289.44934999998</v>
      </c>
      <c r="K1069" s="287">
        <v>40553.058930000007</v>
      </c>
      <c r="L1069" s="287">
        <v>39055.339490000006</v>
      </c>
      <c r="M1069" s="287">
        <v>-128127.11704999997</v>
      </c>
      <c r="N1069" s="287">
        <v>252170.95181999999</v>
      </c>
      <c r="O1069" s="286">
        <v>494123.48392999993</v>
      </c>
      <c r="P1069" s="83" t="str">
        <f t="shared" si="18"/>
        <v/>
      </c>
    </row>
    <row r="1070" spans="1:16" ht="13.2" hidden="1" customHeight="1" x14ac:dyDescent="0.25">
      <c r="A1070" s="285" t="s">
        <v>1484</v>
      </c>
      <c r="B1070" s="285" t="s">
        <v>121</v>
      </c>
      <c r="C1070" s="287">
        <v>0</v>
      </c>
      <c r="D1070" s="287">
        <v>0</v>
      </c>
      <c r="E1070" s="287">
        <v>0</v>
      </c>
      <c r="F1070" s="287">
        <v>0</v>
      </c>
      <c r="G1070" s="287">
        <v>0</v>
      </c>
      <c r="H1070" s="287">
        <v>0</v>
      </c>
      <c r="I1070" s="287">
        <v>0</v>
      </c>
      <c r="J1070" s="287">
        <v>0</v>
      </c>
      <c r="K1070" s="287">
        <v>0</v>
      </c>
      <c r="L1070" s="287">
        <v>0</v>
      </c>
      <c r="M1070" s="287">
        <v>0</v>
      </c>
      <c r="N1070" s="287">
        <v>0</v>
      </c>
      <c r="O1070" s="286">
        <v>0</v>
      </c>
      <c r="P1070" s="83" t="str">
        <f t="shared" si="18"/>
        <v/>
      </c>
    </row>
    <row r="1071" spans="1:16" ht="13.2" hidden="1" customHeight="1" x14ac:dyDescent="0.25">
      <c r="A1071" s="285" t="s">
        <v>1485</v>
      </c>
      <c r="B1071" s="285" t="s">
        <v>81</v>
      </c>
      <c r="C1071" s="287">
        <v>463.26738</v>
      </c>
      <c r="D1071" s="287">
        <v>158.13475</v>
      </c>
      <c r="E1071" s="287">
        <v>573.9801799999999</v>
      </c>
      <c r="F1071" s="287">
        <v>347.77321000000001</v>
      </c>
      <c r="G1071" s="287">
        <v>8226.0432999999994</v>
      </c>
      <c r="H1071" s="287">
        <v>4907.2681400000001</v>
      </c>
      <c r="I1071" s="287">
        <v>8563.5037700000012</v>
      </c>
      <c r="J1071" s="287">
        <v>21217.6378</v>
      </c>
      <c r="K1071" s="287">
        <v>3633.8513199999998</v>
      </c>
      <c r="L1071" s="287">
        <v>13500.694649999999</v>
      </c>
      <c r="M1071" s="287">
        <v>-26135.802130000004</v>
      </c>
      <c r="N1071" s="287">
        <v>126795.52099999999</v>
      </c>
      <c r="O1071" s="286">
        <v>162251.87336999999</v>
      </c>
      <c r="P1071" s="83" t="str">
        <f t="shared" si="18"/>
        <v/>
      </c>
    </row>
    <row r="1072" spans="1:16" ht="13.2" hidden="1" customHeight="1" x14ac:dyDescent="0.25">
      <c r="A1072" s="285" t="s">
        <v>1486</v>
      </c>
      <c r="B1072" s="285" t="s">
        <v>82</v>
      </c>
      <c r="C1072" s="287">
        <v>0</v>
      </c>
      <c r="D1072" s="287">
        <v>443.26457000000005</v>
      </c>
      <c r="E1072" s="287">
        <v>315.43351000000001</v>
      </c>
      <c r="F1072" s="287">
        <v>286.52165000000002</v>
      </c>
      <c r="G1072" s="287">
        <v>569.38013999999998</v>
      </c>
      <c r="H1072" s="287">
        <v>338.21145000000001</v>
      </c>
      <c r="I1072" s="287">
        <v>584.1825</v>
      </c>
      <c r="J1072" s="287">
        <v>730.72528</v>
      </c>
      <c r="K1072" s="287">
        <v>908.70274999999992</v>
      </c>
      <c r="L1072" s="287">
        <v>1217.9083699999999</v>
      </c>
      <c r="M1072" s="287">
        <v>1485.2342000000001</v>
      </c>
      <c r="N1072" s="287">
        <v>5843.2317999999996</v>
      </c>
      <c r="O1072" s="286">
        <v>12722.79622</v>
      </c>
      <c r="P1072" s="83" t="str">
        <f t="shared" si="18"/>
        <v/>
      </c>
    </row>
    <row r="1073" spans="1:16" ht="13.2" hidden="1" customHeight="1" x14ac:dyDescent="0.25">
      <c r="A1073" s="285" t="s">
        <v>1487</v>
      </c>
      <c r="B1073" s="285" t="s">
        <v>83</v>
      </c>
      <c r="C1073" s="287">
        <v>6.4363900000000003</v>
      </c>
      <c r="D1073" s="287">
        <v>3841.1925700000002</v>
      </c>
      <c r="E1073" s="287">
        <v>1359.45262</v>
      </c>
      <c r="F1073" s="287">
        <v>1150.8020300000001</v>
      </c>
      <c r="G1073" s="287">
        <v>1748.1908099999998</v>
      </c>
      <c r="H1073" s="287">
        <v>1240.2581799999998</v>
      </c>
      <c r="I1073" s="287">
        <v>2774.8608599999998</v>
      </c>
      <c r="J1073" s="287">
        <v>2860.7412900000004</v>
      </c>
      <c r="K1073" s="287">
        <v>1816.0782000000004</v>
      </c>
      <c r="L1073" s="287">
        <v>1804.2802999999999</v>
      </c>
      <c r="M1073" s="287">
        <v>2261.8682100000001</v>
      </c>
      <c r="N1073" s="287">
        <v>6726.5088299999989</v>
      </c>
      <c r="O1073" s="286">
        <v>27590.670289999998</v>
      </c>
      <c r="P1073" s="83" t="str">
        <f t="shared" si="18"/>
        <v/>
      </c>
    </row>
    <row r="1074" spans="1:16" ht="13.2" hidden="1" customHeight="1" x14ac:dyDescent="0.25">
      <c r="A1074" s="285" t="s">
        <v>1488</v>
      </c>
      <c r="B1074" s="285" t="s">
        <v>84</v>
      </c>
      <c r="C1074" s="287">
        <v>5029.3098099999997</v>
      </c>
      <c r="D1074" s="287">
        <v>12024.392780000002</v>
      </c>
      <c r="E1074" s="287">
        <v>12472.859280000001</v>
      </c>
      <c r="F1074" s="287">
        <v>12341.596720000001</v>
      </c>
      <c r="G1074" s="287">
        <v>13325.285749999999</v>
      </c>
      <c r="H1074" s="287">
        <v>16820.320290000003</v>
      </c>
      <c r="I1074" s="287">
        <v>14739.80816</v>
      </c>
      <c r="J1074" s="287">
        <v>9658.7310600000001</v>
      </c>
      <c r="K1074" s="287">
        <v>16189.895390000001</v>
      </c>
      <c r="L1074" s="287">
        <v>14350.9895</v>
      </c>
      <c r="M1074" s="287">
        <v>21846.301660000001</v>
      </c>
      <c r="N1074" s="287">
        <v>110604.52118</v>
      </c>
      <c r="O1074" s="286">
        <v>259404.01158000002</v>
      </c>
      <c r="P1074" s="83" t="str">
        <f t="shared" si="18"/>
        <v/>
      </c>
    </row>
    <row r="1075" spans="1:16" ht="13.2" hidden="1" customHeight="1" x14ac:dyDescent="0.25">
      <c r="A1075" s="285" t="s">
        <v>1489</v>
      </c>
      <c r="B1075" s="285" t="s">
        <v>85</v>
      </c>
      <c r="C1075" s="286">
        <v>80856.931540000005</v>
      </c>
      <c r="D1075" s="286">
        <v>125158.60967000003</v>
      </c>
      <c r="E1075" s="286">
        <v>137938.14663999999</v>
      </c>
      <c r="F1075" s="286">
        <v>126488.29121000001</v>
      </c>
      <c r="G1075" s="286">
        <v>160484.19976999998</v>
      </c>
      <c r="H1075" s="286">
        <v>147867.91965</v>
      </c>
      <c r="I1075" s="286">
        <v>132384.51118999999</v>
      </c>
      <c r="J1075" s="286">
        <v>259281.12852999999</v>
      </c>
      <c r="K1075" s="286">
        <v>168642.92303999997</v>
      </c>
      <c r="L1075" s="286">
        <v>164175.70743000001</v>
      </c>
      <c r="M1075" s="286">
        <v>-16206.651639999985</v>
      </c>
      <c r="N1075" s="286">
        <v>769142.08856999991</v>
      </c>
      <c r="O1075" s="286">
        <v>2256213.8055999996</v>
      </c>
      <c r="P1075" s="83" t="str">
        <f t="shared" si="18"/>
        <v/>
      </c>
    </row>
    <row r="1076" spans="1:16" ht="13.2" hidden="1" customHeight="1" x14ac:dyDescent="0.25">
      <c r="A1076" s="285" t="s">
        <v>1490</v>
      </c>
      <c r="B1076" s="285" t="s">
        <v>86</v>
      </c>
      <c r="C1076" s="287">
        <v>169872.26182999997</v>
      </c>
      <c r="D1076" s="287">
        <v>-19483.397820000002</v>
      </c>
      <c r="E1076" s="287">
        <v>30340.518359999998</v>
      </c>
      <c r="F1076" s="287">
        <v>24384.222379999999</v>
      </c>
      <c r="G1076" s="287">
        <v>6310.2138099999993</v>
      </c>
      <c r="H1076" s="287">
        <v>18143.049619999998</v>
      </c>
      <c r="I1076" s="287">
        <v>4922.8485999999994</v>
      </c>
      <c r="J1076" s="287">
        <v>2917.01505</v>
      </c>
      <c r="K1076" s="287">
        <v>-26757.798070000004</v>
      </c>
      <c r="L1076" s="287">
        <v>27809.709080000001</v>
      </c>
      <c r="M1076" s="287">
        <v>-5530.8030300000009</v>
      </c>
      <c r="N1076" s="287">
        <v>188930.78383</v>
      </c>
      <c r="O1076" s="286">
        <v>421858.62364000001</v>
      </c>
      <c r="P1076" s="83" t="str">
        <f t="shared" si="18"/>
        <v/>
      </c>
    </row>
    <row r="1077" spans="1:16" ht="13.2" hidden="1" customHeight="1" x14ac:dyDescent="0.25">
      <c r="A1077" s="285" t="s">
        <v>1491</v>
      </c>
      <c r="B1077" s="285" t="s">
        <v>87</v>
      </c>
      <c r="C1077" s="287">
        <v>357315.91495000006</v>
      </c>
      <c r="D1077" s="287">
        <v>3186.6936999999998</v>
      </c>
      <c r="E1077" s="287">
        <v>-5616.7733400000006</v>
      </c>
      <c r="F1077" s="287">
        <v>24222.245559999999</v>
      </c>
      <c r="G1077" s="287">
        <v>26766.735609999996</v>
      </c>
      <c r="H1077" s="287">
        <v>7970.963459999999</v>
      </c>
      <c r="I1077" s="287">
        <v>10184.955010000001</v>
      </c>
      <c r="J1077" s="287">
        <v>1725.2817</v>
      </c>
      <c r="K1077" s="287">
        <v>2586.7017200000005</v>
      </c>
      <c r="L1077" s="287">
        <v>-27948.876200000002</v>
      </c>
      <c r="M1077" s="287">
        <v>35873.038169999993</v>
      </c>
      <c r="N1077" s="287">
        <v>54720.432719999997</v>
      </c>
      <c r="O1077" s="286">
        <v>490987.31306000001</v>
      </c>
      <c r="P1077" s="83" t="str">
        <f t="shared" si="18"/>
        <v/>
      </c>
    </row>
    <row r="1078" spans="1:16" ht="13.2" hidden="1" customHeight="1" x14ac:dyDescent="0.25">
      <c r="A1078" s="285" t="s">
        <v>1492</v>
      </c>
      <c r="B1078" s="285" t="s">
        <v>88</v>
      </c>
      <c r="C1078" s="287">
        <v>1374.3524600000001</v>
      </c>
      <c r="D1078" s="287">
        <v>1567.2089100000001</v>
      </c>
      <c r="E1078" s="287">
        <v>1374.9336000000001</v>
      </c>
      <c r="F1078" s="287">
        <v>1375.1609699999999</v>
      </c>
      <c r="G1078" s="287">
        <v>1374.85781</v>
      </c>
      <c r="H1078" s="287">
        <v>1372.88231</v>
      </c>
      <c r="I1078" s="287">
        <v>1377.4039700000001</v>
      </c>
      <c r="J1078" s="287">
        <v>1374.85781</v>
      </c>
      <c r="K1078" s="287">
        <v>1374.85781</v>
      </c>
      <c r="L1078" s="287">
        <v>1380.1752899999999</v>
      </c>
      <c r="M1078" s="287">
        <v>1375.0093899999999</v>
      </c>
      <c r="N1078" s="287">
        <v>1376.58267</v>
      </c>
      <c r="O1078" s="286">
        <v>16698.282999999999</v>
      </c>
      <c r="P1078" s="83" t="str">
        <f t="shared" si="18"/>
        <v/>
      </c>
    </row>
    <row r="1079" spans="1:16" ht="13.2" hidden="1" customHeight="1" x14ac:dyDescent="0.25">
      <c r="A1079" s="285" t="s">
        <v>1493</v>
      </c>
      <c r="B1079" s="285" t="s">
        <v>144</v>
      </c>
      <c r="C1079" s="286">
        <v>609419.46078000008</v>
      </c>
      <c r="D1079" s="286">
        <v>110429.11446000004</v>
      </c>
      <c r="E1079" s="286">
        <v>164036.82525999995</v>
      </c>
      <c r="F1079" s="286">
        <v>176469.92012000002</v>
      </c>
      <c r="G1079" s="286">
        <v>194936.00699999995</v>
      </c>
      <c r="H1079" s="286">
        <v>175354.81503999999</v>
      </c>
      <c r="I1079" s="286">
        <v>148869.71877000001</v>
      </c>
      <c r="J1079" s="286">
        <v>265298.28308999998</v>
      </c>
      <c r="K1079" s="286">
        <v>145846.68449999994</v>
      </c>
      <c r="L1079" s="286">
        <v>165416.71560000003</v>
      </c>
      <c r="M1079" s="286">
        <v>15510.592890000007</v>
      </c>
      <c r="N1079" s="286">
        <v>1014169.8877899999</v>
      </c>
      <c r="O1079" s="286">
        <v>3185758.0252999994</v>
      </c>
      <c r="P1079" s="83" t="str">
        <f t="shared" si="18"/>
        <v/>
      </c>
    </row>
    <row r="1080" spans="1:16" ht="13.2" hidden="1" customHeight="1" x14ac:dyDescent="0.25">
      <c r="A1080" s="285" t="s">
        <v>1483</v>
      </c>
      <c r="B1080" s="285" t="s">
        <v>80</v>
      </c>
      <c r="C1080" s="287">
        <v>117.33667</v>
      </c>
      <c r="D1080" s="287">
        <v>1829.64166</v>
      </c>
      <c r="E1080" s="287">
        <v>1346.33962</v>
      </c>
      <c r="F1080" s="287">
        <v>5957.43282</v>
      </c>
      <c r="G1080" s="287">
        <v>2311.2483400000001</v>
      </c>
      <c r="H1080" s="287">
        <v>3662.9921200000003</v>
      </c>
      <c r="I1080" s="287">
        <v>2497.75144</v>
      </c>
      <c r="J1080" s="287">
        <v>2268.0143600000001</v>
      </c>
      <c r="K1080" s="287">
        <v>3000.2681600000001</v>
      </c>
      <c r="L1080" s="287">
        <v>1777.52937</v>
      </c>
      <c r="M1080" s="287">
        <v>2699.0480699999998</v>
      </c>
      <c r="N1080" s="287">
        <v>9220.3583600000002</v>
      </c>
      <c r="O1080" s="286">
        <v>36687.96099</v>
      </c>
      <c r="P1080" s="83" t="str">
        <f t="shared" si="18"/>
        <v/>
      </c>
    </row>
    <row r="1081" spans="1:16" ht="13.2" hidden="1" customHeight="1" x14ac:dyDescent="0.25">
      <c r="A1081" s="285" t="s">
        <v>1494</v>
      </c>
      <c r="B1081" s="285" t="s">
        <v>76</v>
      </c>
      <c r="C1081" s="287">
        <v>1189.62284</v>
      </c>
      <c r="D1081" s="287">
        <v>1129.1653899999999</v>
      </c>
      <c r="E1081" s="287">
        <v>1284.6539700000001</v>
      </c>
      <c r="F1081" s="287">
        <v>1380.5294200000001</v>
      </c>
      <c r="G1081" s="287">
        <v>2002.8617000000002</v>
      </c>
      <c r="H1081" s="287">
        <v>1266.8016700000003</v>
      </c>
      <c r="I1081" s="287">
        <v>1818.5887700000001</v>
      </c>
      <c r="J1081" s="287">
        <v>1498.4334600000002</v>
      </c>
      <c r="K1081" s="287">
        <v>1227.9999399999999</v>
      </c>
      <c r="L1081" s="287">
        <v>1268.2369099999999</v>
      </c>
      <c r="M1081" s="287">
        <v>1469.5889400000001</v>
      </c>
      <c r="N1081" s="287">
        <v>1866.1777899999997</v>
      </c>
      <c r="O1081" s="286">
        <v>17402.660799999998</v>
      </c>
      <c r="P1081" s="83" t="str">
        <f t="shared" si="18"/>
        <v/>
      </c>
    </row>
    <row r="1082" spans="1:16" ht="13.2" hidden="1" customHeight="1" x14ac:dyDescent="0.25">
      <c r="A1082" s="285" t="s">
        <v>1504</v>
      </c>
      <c r="B1082" s="285" t="s">
        <v>85</v>
      </c>
      <c r="C1082" s="286">
        <v>37297.686260000002</v>
      </c>
      <c r="D1082" s="286">
        <v>89626.874230000001</v>
      </c>
      <c r="E1082" s="286">
        <v>587321.63398000004</v>
      </c>
      <c r="F1082" s="286">
        <v>145471.61541</v>
      </c>
      <c r="G1082" s="286">
        <v>128595.30871</v>
      </c>
      <c r="H1082" s="286">
        <v>121243.10309</v>
      </c>
      <c r="I1082" s="286">
        <v>106538.09749999999</v>
      </c>
      <c r="J1082" s="286">
        <v>118809.99718999998</v>
      </c>
      <c r="K1082" s="286">
        <v>140257.67478000003</v>
      </c>
      <c r="L1082" s="286">
        <v>113901.74437</v>
      </c>
      <c r="M1082" s="286">
        <v>113092.26396999999</v>
      </c>
      <c r="N1082" s="286">
        <v>692816.19745000021</v>
      </c>
      <c r="O1082" s="286">
        <v>2394972.1969400002</v>
      </c>
      <c r="P1082" s="83" t="str">
        <f t="shared" si="18"/>
        <v/>
      </c>
    </row>
    <row r="1083" spans="1:16" ht="13.2" hidden="1" customHeight="1" x14ac:dyDescent="0.25">
      <c r="A1083" s="285" t="s">
        <v>1506</v>
      </c>
      <c r="B1083" s="285" t="s">
        <v>87</v>
      </c>
      <c r="C1083" s="287">
        <v>353509.42226999998</v>
      </c>
      <c r="D1083" s="287">
        <v>-9656.5925100000004</v>
      </c>
      <c r="E1083" s="287">
        <v>32848.333119999996</v>
      </c>
      <c r="F1083" s="287">
        <v>28377.527089999996</v>
      </c>
      <c r="G1083" s="287">
        <v>9480.7756100000006</v>
      </c>
      <c r="H1083" s="287">
        <v>16419.53846</v>
      </c>
      <c r="I1083" s="287">
        <v>9715.6681099999987</v>
      </c>
      <c r="J1083" s="287">
        <v>3926.7096099999999</v>
      </c>
      <c r="K1083" s="287">
        <v>-26534.409519999997</v>
      </c>
      <c r="L1083" s="287">
        <v>32431.8141</v>
      </c>
      <c r="M1083" s="287">
        <v>-4126.3763300000001</v>
      </c>
      <c r="N1083" s="287">
        <v>122807.67065</v>
      </c>
      <c r="O1083" s="286">
        <v>569200.08066000009</v>
      </c>
      <c r="P1083" s="83" t="str">
        <f t="shared" si="18"/>
        <v/>
      </c>
    </row>
    <row r="1084" spans="1:16" ht="13.2" hidden="1" customHeight="1" x14ac:dyDescent="0.25">
      <c r="A1084" s="285" t="s">
        <v>1507</v>
      </c>
      <c r="B1084" s="285" t="s">
        <v>88</v>
      </c>
      <c r="C1084" s="287">
        <v>2139.6510599999997</v>
      </c>
      <c r="D1084" s="287">
        <v>2239.4296099999997</v>
      </c>
      <c r="E1084" s="287">
        <v>2211.8433499999996</v>
      </c>
      <c r="F1084" s="287">
        <v>2551.7232099999997</v>
      </c>
      <c r="G1084" s="287">
        <v>2136.5386899999994</v>
      </c>
      <c r="H1084" s="287">
        <v>2405.3192799999997</v>
      </c>
      <c r="I1084" s="287">
        <v>2496.9930399999998</v>
      </c>
      <c r="J1084" s="287">
        <v>2313.2576299999996</v>
      </c>
      <c r="K1084" s="287">
        <v>2425.3581199999999</v>
      </c>
      <c r="L1084" s="287">
        <v>2257.8837899999999</v>
      </c>
      <c r="M1084" s="287">
        <v>2355.7615599999999</v>
      </c>
      <c r="N1084" s="287">
        <v>6174.5771399999994</v>
      </c>
      <c r="O1084" s="286">
        <v>31708.336479999998</v>
      </c>
      <c r="P1084" s="83" t="str">
        <f t="shared" si="18"/>
        <v/>
      </c>
    </row>
    <row r="1085" spans="1:16" ht="13.2" hidden="1" customHeight="1" x14ac:dyDescent="0.25">
      <c r="A1085" s="285" t="s">
        <v>1495</v>
      </c>
      <c r="B1085" s="285" t="s">
        <v>89</v>
      </c>
      <c r="C1085" s="287">
        <v>23394.270270000005</v>
      </c>
      <c r="D1085" s="287">
        <v>21678.529749999998</v>
      </c>
      <c r="E1085" s="287">
        <v>27556.842599999996</v>
      </c>
      <c r="F1085" s="287">
        <v>25559.262089999997</v>
      </c>
      <c r="G1085" s="287">
        <v>24970.831290000002</v>
      </c>
      <c r="H1085" s="287">
        <v>26083.974560000002</v>
      </c>
      <c r="I1085" s="287">
        <v>25960.990100000006</v>
      </c>
      <c r="J1085" s="287">
        <v>24211.350870000002</v>
      </c>
      <c r="K1085" s="287">
        <v>25973.905420000003</v>
      </c>
      <c r="L1085" s="287">
        <v>25081.12573</v>
      </c>
      <c r="M1085" s="287">
        <v>28308.546690000003</v>
      </c>
      <c r="N1085" s="287">
        <v>96966.297919999997</v>
      </c>
      <c r="O1085" s="286">
        <v>375745.92728999996</v>
      </c>
      <c r="P1085" s="83" t="str">
        <f t="shared" si="18"/>
        <v/>
      </c>
    </row>
    <row r="1086" spans="1:16" ht="13.2" hidden="1" customHeight="1" x14ac:dyDescent="0.25">
      <c r="A1086" s="285" t="s">
        <v>1496</v>
      </c>
      <c r="B1086" s="285" t="s">
        <v>90</v>
      </c>
      <c r="C1086" s="287">
        <v>1973.2837300000001</v>
      </c>
      <c r="D1086" s="287">
        <v>1777.3075200000001</v>
      </c>
      <c r="E1086" s="287">
        <v>4006.2407499999995</v>
      </c>
      <c r="F1086" s="287">
        <v>2406.90526</v>
      </c>
      <c r="G1086" s="287">
        <v>2272.3339099999998</v>
      </c>
      <c r="H1086" s="287">
        <v>3275.0089499999995</v>
      </c>
      <c r="I1086" s="287">
        <v>3994.5093799999995</v>
      </c>
      <c r="J1086" s="287">
        <v>1739.7867399999998</v>
      </c>
      <c r="K1086" s="287">
        <v>2391.9957400000008</v>
      </c>
      <c r="L1086" s="287">
        <v>3166.1611100000005</v>
      </c>
      <c r="M1086" s="287">
        <v>1724.8209600000002</v>
      </c>
      <c r="N1086" s="287">
        <v>36289.771030000004</v>
      </c>
      <c r="O1086" s="286">
        <v>65018.125079999998</v>
      </c>
      <c r="P1086" s="83" t="str">
        <f t="shared" si="18"/>
        <v/>
      </c>
    </row>
    <row r="1087" spans="1:16" ht="13.2" hidden="1" customHeight="1" x14ac:dyDescent="0.25">
      <c r="A1087" s="285" t="s">
        <v>1497</v>
      </c>
      <c r="B1087" s="285" t="s">
        <v>91</v>
      </c>
      <c r="C1087" s="287">
        <v>0</v>
      </c>
      <c r="D1087" s="287">
        <v>0</v>
      </c>
      <c r="E1087" s="287">
        <v>0</v>
      </c>
      <c r="F1087" s="287">
        <v>0</v>
      </c>
      <c r="G1087" s="287">
        <v>0</v>
      </c>
      <c r="H1087" s="287">
        <v>0</v>
      </c>
      <c r="I1087" s="287">
        <v>0</v>
      </c>
      <c r="J1087" s="287">
        <v>0</v>
      </c>
      <c r="K1087" s="287">
        <v>0</v>
      </c>
      <c r="L1087" s="287">
        <v>0</v>
      </c>
      <c r="M1087" s="287">
        <v>0</v>
      </c>
      <c r="N1087" s="287">
        <v>0</v>
      </c>
      <c r="O1087" s="286">
        <v>0</v>
      </c>
      <c r="P1087" s="83" t="str">
        <f t="shared" si="18"/>
        <v/>
      </c>
    </row>
    <row r="1088" spans="1:16" ht="13.2" hidden="1" customHeight="1" x14ac:dyDescent="0.25">
      <c r="A1088" s="285" t="s">
        <v>1498</v>
      </c>
      <c r="B1088" s="285" t="s">
        <v>3670</v>
      </c>
      <c r="C1088" s="287">
        <v>131.85146</v>
      </c>
      <c r="D1088" s="287">
        <v>4503.0006199999989</v>
      </c>
      <c r="E1088" s="287">
        <v>77.408069999999995</v>
      </c>
      <c r="F1088" s="287">
        <v>96.932580000000002</v>
      </c>
      <c r="G1088" s="287">
        <v>86.486760000000004</v>
      </c>
      <c r="H1088" s="287">
        <v>92.691929999999999</v>
      </c>
      <c r="I1088" s="287">
        <v>231.76860999999997</v>
      </c>
      <c r="J1088" s="287">
        <v>123.01473999999999</v>
      </c>
      <c r="K1088" s="287">
        <v>59.542859999999997</v>
      </c>
      <c r="L1088" s="287">
        <v>358.64265000000006</v>
      </c>
      <c r="M1088" s="287">
        <v>110.77895000000001</v>
      </c>
      <c r="N1088" s="287">
        <v>1777.3821</v>
      </c>
      <c r="O1088" s="286">
        <v>7649.5013300000001</v>
      </c>
      <c r="P1088" s="83" t="str">
        <f t="shared" si="18"/>
        <v/>
      </c>
    </row>
    <row r="1089" spans="1:16" ht="13.2" hidden="1" customHeight="1" x14ac:dyDescent="0.25">
      <c r="A1089" s="285" t="s">
        <v>1500</v>
      </c>
      <c r="B1089" s="285" t="s">
        <v>92</v>
      </c>
      <c r="C1089" s="287">
        <v>0.75648000000000004</v>
      </c>
      <c r="D1089" s="287">
        <v>781.04713000000004</v>
      </c>
      <c r="E1089" s="287">
        <v>0.75648000000000004</v>
      </c>
      <c r="F1089" s="287">
        <v>0.75648000000000004</v>
      </c>
      <c r="G1089" s="287">
        <v>749.91355999999996</v>
      </c>
      <c r="H1089" s="287">
        <v>0.75648000000000004</v>
      </c>
      <c r="I1089" s="287">
        <v>0.75648000000000004</v>
      </c>
      <c r="J1089" s="287">
        <v>0.75648000000000004</v>
      </c>
      <c r="K1089" s="287">
        <v>945.5874</v>
      </c>
      <c r="L1089" s="287">
        <v>0.75648000000000004</v>
      </c>
      <c r="M1089" s="287">
        <v>0.75648000000000004</v>
      </c>
      <c r="N1089" s="287">
        <v>982.01652000000001</v>
      </c>
      <c r="O1089" s="286">
        <v>3464.61645</v>
      </c>
      <c r="P1089" s="83" t="str">
        <f t="shared" si="18"/>
        <v/>
      </c>
    </row>
    <row r="1090" spans="1:16" ht="13.2" hidden="1" customHeight="1" x14ac:dyDescent="0.25">
      <c r="A1090" s="285" t="s">
        <v>1501</v>
      </c>
      <c r="B1090" s="285" t="s">
        <v>93</v>
      </c>
      <c r="C1090" s="287">
        <v>31.421400000000002</v>
      </c>
      <c r="D1090" s="287">
        <v>47.409010000000002</v>
      </c>
      <c r="E1090" s="287">
        <v>27</v>
      </c>
      <c r="F1090" s="287">
        <v>0</v>
      </c>
      <c r="G1090" s="287">
        <v>25</v>
      </c>
      <c r="H1090" s="287">
        <v>114.58717999999999</v>
      </c>
      <c r="I1090" s="287">
        <v>296.45671000000004</v>
      </c>
      <c r="J1090" s="287">
        <v>838.66910999999993</v>
      </c>
      <c r="K1090" s="287">
        <v>83.727850000000004</v>
      </c>
      <c r="L1090" s="287">
        <v>0</v>
      </c>
      <c r="M1090" s="287">
        <v>1233.1990000000001</v>
      </c>
      <c r="N1090" s="287">
        <v>20.62818</v>
      </c>
      <c r="O1090" s="286">
        <v>2718.0984400000002</v>
      </c>
      <c r="P1090" s="83" t="str">
        <f t="shared" si="18"/>
        <v/>
      </c>
    </row>
    <row r="1091" spans="1:16" ht="13.2" hidden="1" customHeight="1" x14ac:dyDescent="0.25">
      <c r="A1091" s="285" t="s">
        <v>1502</v>
      </c>
      <c r="B1091" s="285" t="s">
        <v>94</v>
      </c>
      <c r="C1091" s="287">
        <v>172.34019000000001</v>
      </c>
      <c r="D1091" s="287">
        <v>376.95782000000003</v>
      </c>
      <c r="E1091" s="287">
        <v>1527.3213800000001</v>
      </c>
      <c r="F1091" s="287">
        <v>314.24384000000003</v>
      </c>
      <c r="G1091" s="287">
        <v>3449.1592599999999</v>
      </c>
      <c r="H1091" s="287">
        <v>1639.7486000000001</v>
      </c>
      <c r="I1091" s="287">
        <v>163.95133999999999</v>
      </c>
      <c r="J1091" s="287">
        <v>134.73146</v>
      </c>
      <c r="K1091" s="287">
        <v>3874.3417399999998</v>
      </c>
      <c r="L1091" s="287">
        <v>-227.24430999999998</v>
      </c>
      <c r="M1091" s="287">
        <v>1753.5176899999999</v>
      </c>
      <c r="N1091" s="287">
        <v>3435.5611000000004</v>
      </c>
      <c r="O1091" s="286">
        <v>16614.630109999998</v>
      </c>
      <c r="P1091" s="83" t="str">
        <f t="shared" si="18"/>
        <v/>
      </c>
    </row>
    <row r="1092" spans="1:16" ht="13.2" hidden="1" customHeight="1" x14ac:dyDescent="0.25">
      <c r="A1092" s="285" t="s">
        <v>1503</v>
      </c>
      <c r="B1092" s="285" t="s">
        <v>95</v>
      </c>
      <c r="C1092" s="287">
        <v>460.12579999999997</v>
      </c>
      <c r="D1092" s="287">
        <v>478.72579999999999</v>
      </c>
      <c r="E1092" s="287">
        <v>474.12579999999997</v>
      </c>
      <c r="F1092" s="287">
        <v>454.92579999999998</v>
      </c>
      <c r="G1092" s="287">
        <v>454.12579999999997</v>
      </c>
      <c r="H1092" s="287">
        <v>458.42579999999998</v>
      </c>
      <c r="I1092" s="287">
        <v>454.12579999999997</v>
      </c>
      <c r="J1092" s="287">
        <v>454.12579999999997</v>
      </c>
      <c r="K1092" s="287">
        <v>454.82579999999996</v>
      </c>
      <c r="L1092" s="287">
        <v>570.2758</v>
      </c>
      <c r="M1092" s="287">
        <v>454.12579999999997</v>
      </c>
      <c r="N1092" s="287">
        <v>7776.8227299999999</v>
      </c>
      <c r="O1092" s="286">
        <v>12944.756529999997</v>
      </c>
      <c r="P1092" s="83" t="str">
        <f t="shared" ref="P1092:P1155" si="19">IF(COUNTBLANK(Q1092)=0,IF(RIGHT(A1092,10)=Q1092,TRUE,FALSE),"")</f>
        <v/>
      </c>
    </row>
    <row r="1093" spans="1:16" ht="13.2" hidden="1" customHeight="1" x14ac:dyDescent="0.25">
      <c r="A1093" s="285" t="s">
        <v>1505</v>
      </c>
      <c r="B1093" s="285" t="s">
        <v>96</v>
      </c>
      <c r="C1093" s="288">
        <v>170515.92588000005</v>
      </c>
      <c r="D1093" s="288">
        <v>-7452.2896799999999</v>
      </c>
      <c r="E1093" s="288">
        <v>-5052.6541500000003</v>
      </c>
      <c r="F1093" s="288">
        <v>21657.718230000002</v>
      </c>
      <c r="G1093" s="288">
        <v>26362.095000000005</v>
      </c>
      <c r="H1093" s="288">
        <v>12457.708439999999</v>
      </c>
      <c r="I1093" s="288">
        <v>11123.874309999999</v>
      </c>
      <c r="J1093" s="288">
        <v>-8092.3106400000006</v>
      </c>
      <c r="K1093" s="288">
        <v>5267.2175499999994</v>
      </c>
      <c r="L1093" s="288">
        <v>-25522.61275</v>
      </c>
      <c r="M1093" s="288">
        <v>29054.539040000003</v>
      </c>
      <c r="N1093" s="288">
        <v>126803.24053999998</v>
      </c>
      <c r="O1093" s="289">
        <v>357122.45177000004</v>
      </c>
      <c r="P1093" s="83" t="str">
        <f t="shared" si="19"/>
        <v/>
      </c>
    </row>
    <row r="1094" spans="1:16" ht="13.2" hidden="1" customHeight="1" x14ac:dyDescent="0.25">
      <c r="A1094" s="285" t="s">
        <v>1508</v>
      </c>
      <c r="B1094" s="285" t="s">
        <v>155</v>
      </c>
      <c r="C1094" s="286">
        <v>563462.68547000003</v>
      </c>
      <c r="D1094" s="286">
        <v>74757.421650000004</v>
      </c>
      <c r="E1094" s="286">
        <v>617329.15630000003</v>
      </c>
      <c r="F1094" s="286">
        <v>198058.58393999998</v>
      </c>
      <c r="G1094" s="286">
        <v>166574.71801000001</v>
      </c>
      <c r="H1094" s="286">
        <v>152525.66927000001</v>
      </c>
      <c r="I1094" s="286">
        <v>129874.63295999999</v>
      </c>
      <c r="J1094" s="286">
        <v>116957.65378999998</v>
      </c>
      <c r="K1094" s="286">
        <v>121415.84093000003</v>
      </c>
      <c r="L1094" s="286">
        <v>123068.82951000001</v>
      </c>
      <c r="M1094" s="286">
        <v>140376.18823999999</v>
      </c>
      <c r="N1094" s="286">
        <v>948601.68578000017</v>
      </c>
      <c r="O1094" s="286">
        <v>3353003.0658500004</v>
      </c>
      <c r="P1094" s="83" t="str">
        <f t="shared" si="19"/>
        <v/>
      </c>
    </row>
    <row r="1095" spans="1:16" ht="13.2" hidden="1" customHeight="1" x14ac:dyDescent="0.25">
      <c r="A1095" s="285" t="s">
        <v>1499</v>
      </c>
      <c r="B1095" s="285" t="s">
        <v>80</v>
      </c>
      <c r="C1095" s="287">
        <v>9944.0140900000006</v>
      </c>
      <c r="D1095" s="287">
        <v>58854.731189999999</v>
      </c>
      <c r="E1095" s="287">
        <v>552367.28493000008</v>
      </c>
      <c r="F1095" s="287">
        <v>115258.05993999999</v>
      </c>
      <c r="G1095" s="287">
        <v>94584.596429999991</v>
      </c>
      <c r="H1095" s="287">
        <v>88311.107919999995</v>
      </c>
      <c r="I1095" s="287">
        <v>73616.95031</v>
      </c>
      <c r="J1095" s="287">
        <v>89809.128529999987</v>
      </c>
      <c r="K1095" s="287">
        <v>105245.74803000003</v>
      </c>
      <c r="L1095" s="287">
        <v>83683.789999999994</v>
      </c>
      <c r="M1095" s="287">
        <v>78036.929459999999</v>
      </c>
      <c r="N1095" s="287">
        <v>543701.54008000018</v>
      </c>
      <c r="O1095" s="286">
        <v>1893413.8809100003</v>
      </c>
      <c r="P1095" s="83" t="str">
        <f t="shared" si="19"/>
        <v/>
      </c>
    </row>
    <row r="1096" spans="1:16" ht="13.2" hidden="1" customHeight="1" x14ac:dyDescent="0.25">
      <c r="A1096" s="285" t="s">
        <v>2613</v>
      </c>
      <c r="B1096" s="285" t="s">
        <v>97</v>
      </c>
      <c r="C1096" s="286">
        <v>-241435.12400000004</v>
      </c>
      <c r="D1096" s="286">
        <v>-118301.701</v>
      </c>
      <c r="E1096" s="286">
        <v>-155318.22100000008</v>
      </c>
      <c r="F1096" s="286">
        <v>436828.06199999992</v>
      </c>
      <c r="G1096" s="286">
        <v>-78226.98400000023</v>
      </c>
      <c r="H1096" s="290"/>
      <c r="I1096" s="290"/>
      <c r="J1096" s="290"/>
      <c r="K1096" s="290"/>
      <c r="L1096" s="290"/>
      <c r="M1096" s="290"/>
      <c r="N1096" s="290"/>
      <c r="O1096" s="290"/>
      <c r="P1096" s="83" t="str">
        <f t="shared" si="19"/>
        <v/>
      </c>
    </row>
    <row r="1097" spans="1:16" ht="13.2" hidden="1" customHeight="1" x14ac:dyDescent="0.25">
      <c r="A1097" s="285" t="s">
        <v>2614</v>
      </c>
      <c r="B1097" s="285" t="s">
        <v>130</v>
      </c>
      <c r="C1097" s="286">
        <v>-251536.41900000005</v>
      </c>
      <c r="D1097" s="286">
        <v>-135413.79100000003</v>
      </c>
      <c r="E1097" s="286">
        <v>-160390.58900000009</v>
      </c>
      <c r="F1097" s="286">
        <v>466931.67899999989</v>
      </c>
      <c r="G1097" s="286">
        <v>-80409.120000000228</v>
      </c>
      <c r="H1097" s="290"/>
      <c r="I1097" s="290"/>
      <c r="J1097" s="290"/>
      <c r="K1097" s="290"/>
      <c r="L1097" s="290"/>
      <c r="M1097" s="290"/>
      <c r="N1097" s="290"/>
      <c r="O1097" s="290"/>
      <c r="P1097" s="83" t="str">
        <f t="shared" si="19"/>
        <v/>
      </c>
    </row>
    <row r="1098" spans="1:16" ht="13.2" hidden="1" customHeight="1" x14ac:dyDescent="0.25">
      <c r="A1098" s="285" t="s">
        <v>2591</v>
      </c>
      <c r="B1098" s="285" t="s">
        <v>76</v>
      </c>
      <c r="C1098" s="287">
        <v>0</v>
      </c>
      <c r="D1098" s="287">
        <v>0</v>
      </c>
      <c r="E1098" s="287">
        <v>0</v>
      </c>
      <c r="F1098" s="287">
        <v>0</v>
      </c>
      <c r="G1098" s="286">
        <v>0</v>
      </c>
      <c r="H1098" s="290"/>
      <c r="I1098" s="290"/>
      <c r="J1098" s="290"/>
      <c r="K1098" s="290"/>
      <c r="L1098" s="290"/>
      <c r="M1098" s="290"/>
      <c r="N1098" s="290"/>
      <c r="O1098" s="290"/>
      <c r="P1098" s="83" t="str">
        <f t="shared" si="19"/>
        <v/>
      </c>
    </row>
    <row r="1099" spans="1:16" ht="13.2" hidden="1" customHeight="1" x14ac:dyDescent="0.25">
      <c r="A1099" s="285" t="s">
        <v>2592</v>
      </c>
      <c r="B1099" s="285" t="s">
        <v>77</v>
      </c>
      <c r="C1099" s="287">
        <v>187608.834</v>
      </c>
      <c r="D1099" s="287">
        <v>231697.715</v>
      </c>
      <c r="E1099" s="287">
        <v>202309.21900000001</v>
      </c>
      <c r="F1099" s="287">
        <v>463761.36800000002</v>
      </c>
      <c r="G1099" s="286">
        <v>1085377.1359999999</v>
      </c>
      <c r="H1099" s="290"/>
      <c r="I1099" s="290"/>
      <c r="J1099" s="290"/>
      <c r="K1099" s="290"/>
      <c r="L1099" s="290"/>
      <c r="M1099" s="290"/>
      <c r="N1099" s="290"/>
      <c r="O1099" s="290"/>
      <c r="P1099" s="83" t="str">
        <f t="shared" si="19"/>
        <v/>
      </c>
    </row>
    <row r="1100" spans="1:16" ht="13.2" hidden="1" customHeight="1" x14ac:dyDescent="0.25">
      <c r="A1100" s="285" t="s">
        <v>2593</v>
      </c>
      <c r="B1100" s="285" t="s">
        <v>78</v>
      </c>
      <c r="C1100" s="287">
        <v>36162.1</v>
      </c>
      <c r="D1100" s="287">
        <v>47870.459000000003</v>
      </c>
      <c r="E1100" s="287">
        <v>47466</v>
      </c>
      <c r="F1100" s="287">
        <v>65139.89</v>
      </c>
      <c r="G1100" s="286">
        <v>196638.44900000002</v>
      </c>
      <c r="H1100" s="290"/>
      <c r="I1100" s="290"/>
      <c r="J1100" s="290"/>
      <c r="K1100" s="290"/>
      <c r="L1100" s="290"/>
      <c r="M1100" s="290"/>
      <c r="N1100" s="290"/>
      <c r="O1100" s="290"/>
      <c r="P1100" s="83" t="str">
        <f t="shared" si="19"/>
        <v/>
      </c>
    </row>
    <row r="1101" spans="1:16" ht="13.2" hidden="1" customHeight="1" x14ac:dyDescent="0.25">
      <c r="A1101" s="285" t="s">
        <v>2594</v>
      </c>
      <c r="B1101" s="285" t="s">
        <v>79</v>
      </c>
      <c r="C1101" s="287">
        <v>3300.6660000000002</v>
      </c>
      <c r="D1101" s="287">
        <v>5584.64</v>
      </c>
      <c r="E1101" s="287">
        <v>12961.55</v>
      </c>
      <c r="F1101" s="287">
        <v>19389.735000000001</v>
      </c>
      <c r="G1101" s="286">
        <v>41236.591</v>
      </c>
      <c r="H1101" s="290"/>
      <c r="I1101" s="290"/>
      <c r="J1101" s="290"/>
      <c r="K1101" s="290"/>
      <c r="L1101" s="290"/>
      <c r="M1101" s="290"/>
      <c r="N1101" s="290"/>
      <c r="O1101" s="290"/>
      <c r="P1101" s="83" t="str">
        <f t="shared" si="19"/>
        <v/>
      </c>
    </row>
    <row r="1102" spans="1:16" ht="13.2" hidden="1" customHeight="1" x14ac:dyDescent="0.25">
      <c r="A1102" s="285" t="s">
        <v>2595</v>
      </c>
      <c r="B1102" s="285" t="s">
        <v>3671</v>
      </c>
      <c r="C1102" s="287">
        <v>21607.992000000002</v>
      </c>
      <c r="D1102" s="287">
        <v>22114.699000000001</v>
      </c>
      <c r="E1102" s="287">
        <v>24367.852000000003</v>
      </c>
      <c r="F1102" s="287">
        <v>32011.740999999998</v>
      </c>
      <c r="G1102" s="286">
        <v>100102.284</v>
      </c>
      <c r="H1102" s="290"/>
      <c r="I1102" s="290"/>
      <c r="J1102" s="290"/>
      <c r="K1102" s="290"/>
      <c r="L1102" s="290"/>
      <c r="M1102" s="290"/>
      <c r="N1102" s="290"/>
      <c r="O1102" s="290"/>
      <c r="P1102" s="83" t="str">
        <f t="shared" si="19"/>
        <v/>
      </c>
    </row>
    <row r="1103" spans="1:16" ht="13.2" hidden="1" customHeight="1" x14ac:dyDescent="0.25">
      <c r="A1103" s="285" t="s">
        <v>2596</v>
      </c>
      <c r="B1103" s="285" t="s">
        <v>84</v>
      </c>
      <c r="C1103" s="287">
        <v>19166.614999999998</v>
      </c>
      <c r="D1103" s="287">
        <v>58496.979999999996</v>
      </c>
      <c r="E1103" s="287">
        <v>63557.142999999996</v>
      </c>
      <c r="F1103" s="287">
        <v>87043.394</v>
      </c>
      <c r="G1103" s="286">
        <v>228264.13200000001</v>
      </c>
      <c r="H1103" s="290"/>
      <c r="I1103" s="290"/>
      <c r="J1103" s="290"/>
      <c r="K1103" s="290"/>
      <c r="L1103" s="290"/>
      <c r="M1103" s="290"/>
      <c r="N1103" s="290"/>
      <c r="O1103" s="290"/>
      <c r="P1103" s="83" t="str">
        <f t="shared" si="19"/>
        <v/>
      </c>
    </row>
    <row r="1104" spans="1:16" ht="13.2" hidden="1" customHeight="1" x14ac:dyDescent="0.25">
      <c r="A1104" s="285" t="s">
        <v>2597</v>
      </c>
      <c r="B1104" s="285" t="s">
        <v>85</v>
      </c>
      <c r="C1104" s="286">
        <v>468700.94900000002</v>
      </c>
      <c r="D1104" s="286">
        <v>531308.853</v>
      </c>
      <c r="E1104" s="286">
        <v>520048.33400000003</v>
      </c>
      <c r="F1104" s="286">
        <v>831203.73900000006</v>
      </c>
      <c r="G1104" s="286">
        <v>2351261.875</v>
      </c>
      <c r="H1104" s="290"/>
      <c r="I1104" s="290"/>
      <c r="J1104" s="290"/>
      <c r="K1104" s="290"/>
      <c r="L1104" s="290"/>
      <c r="M1104" s="290"/>
      <c r="N1104" s="290"/>
      <c r="O1104" s="290"/>
      <c r="P1104" s="83" t="str">
        <f t="shared" si="19"/>
        <v/>
      </c>
    </row>
    <row r="1105" spans="1:16" ht="13.2" hidden="1" customHeight="1" x14ac:dyDescent="0.25">
      <c r="A1105" s="285" t="s">
        <v>2598</v>
      </c>
      <c r="B1105" s="285" t="s">
        <v>86</v>
      </c>
      <c r="C1105" s="287">
        <v>652.73099999999999</v>
      </c>
      <c r="D1105" s="287">
        <v>7.5809999999999995</v>
      </c>
      <c r="E1105" s="287">
        <v>253.852</v>
      </c>
      <c r="F1105" s="287">
        <v>521.28700000000003</v>
      </c>
      <c r="G1105" s="286">
        <v>1435.451</v>
      </c>
      <c r="H1105" s="290"/>
      <c r="I1105" s="290"/>
      <c r="J1105" s="290"/>
      <c r="K1105" s="290"/>
      <c r="L1105" s="290"/>
      <c r="M1105" s="290"/>
      <c r="N1105" s="290"/>
      <c r="O1105" s="290"/>
      <c r="P1105" s="83" t="str">
        <f t="shared" si="19"/>
        <v/>
      </c>
    </row>
    <row r="1106" spans="1:16" ht="13.2" hidden="1" customHeight="1" x14ac:dyDescent="0.25">
      <c r="A1106" s="285" t="s">
        <v>2599</v>
      </c>
      <c r="B1106" s="285" t="s">
        <v>87</v>
      </c>
      <c r="C1106" s="287">
        <v>7567.9229999999998</v>
      </c>
      <c r="D1106" s="287">
        <v>32811.275000000001</v>
      </c>
      <c r="E1106" s="287">
        <v>27015.030999999999</v>
      </c>
      <c r="F1106" s="287">
        <v>66497.021999999997</v>
      </c>
      <c r="G1106" s="286">
        <v>133891.25099999999</v>
      </c>
      <c r="H1106" s="290"/>
      <c r="I1106" s="290"/>
      <c r="J1106" s="290"/>
      <c r="K1106" s="290"/>
      <c r="L1106" s="290"/>
      <c r="M1106" s="290"/>
      <c r="N1106" s="290"/>
      <c r="O1106" s="290"/>
      <c r="P1106" s="83" t="str">
        <f t="shared" si="19"/>
        <v/>
      </c>
    </row>
    <row r="1107" spans="1:16" ht="13.2" hidden="1" customHeight="1" x14ac:dyDescent="0.25">
      <c r="A1107" s="285" t="s">
        <v>2600</v>
      </c>
      <c r="B1107" s="285" t="s">
        <v>88</v>
      </c>
      <c r="C1107" s="287">
        <v>13803.05</v>
      </c>
      <c r="D1107" s="287">
        <v>0</v>
      </c>
      <c r="E1107" s="287">
        <v>1382.8030000000001</v>
      </c>
      <c r="F1107" s="287">
        <v>4600.5749999999998</v>
      </c>
      <c r="G1107" s="286">
        <v>19786.428</v>
      </c>
      <c r="H1107" s="290"/>
      <c r="I1107" s="290"/>
      <c r="J1107" s="290"/>
      <c r="K1107" s="290"/>
      <c r="L1107" s="290"/>
      <c r="M1107" s="290"/>
      <c r="N1107" s="290"/>
      <c r="O1107" s="290"/>
      <c r="P1107" s="83" t="str">
        <f t="shared" si="19"/>
        <v/>
      </c>
    </row>
    <row r="1108" spans="1:16" ht="13.2" hidden="1" customHeight="1" x14ac:dyDescent="0.25">
      <c r="A1108" s="285" t="s">
        <v>2601</v>
      </c>
      <c r="B1108" s="285" t="s">
        <v>144</v>
      </c>
      <c r="C1108" s="286">
        <v>490724.65300000005</v>
      </c>
      <c r="D1108" s="286">
        <v>564127.70900000003</v>
      </c>
      <c r="E1108" s="286">
        <v>548700.02</v>
      </c>
      <c r="F1108" s="286">
        <v>902822.62300000002</v>
      </c>
      <c r="G1108" s="286">
        <v>2506375.0050000004</v>
      </c>
      <c r="H1108" s="290"/>
      <c r="I1108" s="290"/>
      <c r="J1108" s="290"/>
      <c r="K1108" s="290"/>
      <c r="L1108" s="290"/>
      <c r="M1108" s="290"/>
      <c r="N1108" s="290"/>
      <c r="O1108" s="290"/>
      <c r="P1108" s="83" t="str">
        <f t="shared" si="19"/>
        <v/>
      </c>
    </row>
    <row r="1109" spans="1:16" ht="13.2" hidden="1" customHeight="1" x14ac:dyDescent="0.25">
      <c r="A1109" s="285" t="s">
        <v>3686</v>
      </c>
      <c r="B1109" s="285" t="s">
        <v>283</v>
      </c>
      <c r="C1109" s="287">
        <v>237.25700000000001</v>
      </c>
      <c r="D1109" s="287">
        <v>546.70699999999999</v>
      </c>
      <c r="E1109" s="287">
        <v>201.631</v>
      </c>
      <c r="F1109" s="287">
        <v>1135.077</v>
      </c>
      <c r="G1109" s="286">
        <v>2120.672</v>
      </c>
      <c r="H1109" s="290"/>
      <c r="I1109" s="290"/>
      <c r="J1109" s="290"/>
      <c r="K1109" s="290"/>
      <c r="L1109" s="290"/>
      <c r="M1109" s="290"/>
      <c r="N1109" s="290"/>
      <c r="O1109" s="290"/>
      <c r="P1109" s="83" t="str">
        <f t="shared" si="19"/>
        <v/>
      </c>
    </row>
    <row r="1110" spans="1:16" ht="13.2" hidden="1" customHeight="1" x14ac:dyDescent="0.25">
      <c r="A1110" s="285" t="s">
        <v>3722</v>
      </c>
      <c r="B1110" s="285" t="s">
        <v>284</v>
      </c>
      <c r="C1110" s="287">
        <v>200617.48499999999</v>
      </c>
      <c r="D1110" s="287">
        <v>164997.65299999999</v>
      </c>
      <c r="E1110" s="287">
        <v>169184.93900000001</v>
      </c>
      <c r="F1110" s="287">
        <v>162722.53399999999</v>
      </c>
      <c r="G1110" s="286">
        <v>697522.61100000003</v>
      </c>
      <c r="H1110" s="290"/>
      <c r="I1110" s="290"/>
      <c r="J1110" s="290"/>
      <c r="K1110" s="290"/>
      <c r="L1110" s="290"/>
      <c r="M1110" s="290"/>
      <c r="N1110" s="290"/>
      <c r="O1110" s="290"/>
      <c r="P1110" s="83" t="str">
        <f t="shared" si="19"/>
        <v/>
      </c>
    </row>
    <row r="1111" spans="1:16" ht="13.2" hidden="1" customHeight="1" x14ac:dyDescent="0.25">
      <c r="A1111" s="285" t="s">
        <v>2602</v>
      </c>
      <c r="B1111" s="285" t="s">
        <v>76</v>
      </c>
      <c r="C1111" s="287">
        <v>0</v>
      </c>
      <c r="D1111" s="287">
        <v>0</v>
      </c>
      <c r="E1111" s="287">
        <v>116.742</v>
      </c>
      <c r="F1111" s="287">
        <v>0</v>
      </c>
      <c r="G1111" s="286">
        <v>116.742</v>
      </c>
      <c r="H1111" s="290"/>
      <c r="I1111" s="290"/>
      <c r="J1111" s="290"/>
      <c r="K1111" s="290"/>
      <c r="L1111" s="290"/>
      <c r="M1111" s="290"/>
      <c r="N1111" s="290"/>
      <c r="O1111" s="290"/>
      <c r="P1111" s="83" t="str">
        <f t="shared" si="19"/>
        <v/>
      </c>
    </row>
    <row r="1112" spans="1:16" ht="13.2" hidden="1" customHeight="1" x14ac:dyDescent="0.25">
      <c r="A1112" s="285" t="s">
        <v>2608</v>
      </c>
      <c r="B1112" s="285" t="s">
        <v>85</v>
      </c>
      <c r="C1112" s="286">
        <v>227265.82499999998</v>
      </c>
      <c r="D1112" s="286">
        <v>413007.152</v>
      </c>
      <c r="E1112" s="286">
        <v>364730.11299999995</v>
      </c>
      <c r="F1112" s="286">
        <v>1268031.801</v>
      </c>
      <c r="G1112" s="286">
        <v>2273034.8909999998</v>
      </c>
      <c r="H1112" s="290"/>
      <c r="I1112" s="290"/>
      <c r="J1112" s="290"/>
      <c r="K1112" s="290"/>
      <c r="L1112" s="290"/>
      <c r="M1112" s="290"/>
      <c r="N1112" s="290"/>
      <c r="O1112" s="290"/>
      <c r="P1112" s="83" t="str">
        <f t="shared" si="19"/>
        <v/>
      </c>
    </row>
    <row r="1113" spans="1:16" ht="13.2" hidden="1" customHeight="1" x14ac:dyDescent="0.25">
      <c r="A1113" s="285" t="s">
        <v>2610</v>
      </c>
      <c r="B1113" s="285" t="s">
        <v>87</v>
      </c>
      <c r="C1113" s="287">
        <v>2517.681</v>
      </c>
      <c r="D1113" s="287">
        <v>14965.833000000001</v>
      </c>
      <c r="E1113" s="287">
        <v>11971.6</v>
      </c>
      <c r="F1113" s="287">
        <v>75941.899000000005</v>
      </c>
      <c r="G1113" s="286">
        <v>105397.01300000001</v>
      </c>
      <c r="H1113" s="290"/>
      <c r="I1113" s="290"/>
      <c r="J1113" s="290"/>
      <c r="K1113" s="290"/>
      <c r="L1113" s="290"/>
      <c r="M1113" s="290"/>
      <c r="N1113" s="290"/>
      <c r="O1113" s="290"/>
      <c r="P1113" s="83" t="str">
        <f t="shared" si="19"/>
        <v/>
      </c>
    </row>
    <row r="1114" spans="1:16" ht="13.2" hidden="1" customHeight="1" x14ac:dyDescent="0.25">
      <c r="A1114" s="285" t="s">
        <v>2611</v>
      </c>
      <c r="B1114" s="285" t="s">
        <v>88</v>
      </c>
      <c r="C1114" s="287">
        <v>9400.9830000000002</v>
      </c>
      <c r="D1114" s="287">
        <v>727.38599999999997</v>
      </c>
      <c r="E1114" s="287">
        <v>11607.718000000001</v>
      </c>
      <c r="F1114" s="287">
        <v>25726.716</v>
      </c>
      <c r="G1114" s="286">
        <v>47462.803</v>
      </c>
      <c r="H1114" s="290"/>
      <c r="I1114" s="290"/>
      <c r="J1114" s="290"/>
      <c r="K1114" s="290"/>
      <c r="L1114" s="290"/>
      <c r="M1114" s="290"/>
      <c r="N1114" s="290"/>
      <c r="O1114" s="290"/>
      <c r="P1114" s="83" t="str">
        <f t="shared" si="19"/>
        <v/>
      </c>
    </row>
    <row r="1115" spans="1:16" ht="13.2" hidden="1" customHeight="1" x14ac:dyDescent="0.25">
      <c r="A1115" s="285" t="s">
        <v>2603</v>
      </c>
      <c r="B1115" s="285" t="s">
        <v>89</v>
      </c>
      <c r="C1115" s="287">
        <v>21551.529000000002</v>
      </c>
      <c r="D1115" s="287">
        <v>28967.724000000002</v>
      </c>
      <c r="E1115" s="287">
        <v>26810.034</v>
      </c>
      <c r="F1115" s="287">
        <v>55242.365000000005</v>
      </c>
      <c r="G1115" s="286">
        <v>132571.652</v>
      </c>
      <c r="H1115" s="290"/>
      <c r="I1115" s="290"/>
      <c r="J1115" s="290"/>
      <c r="K1115" s="290"/>
      <c r="L1115" s="290"/>
      <c r="M1115" s="290"/>
      <c r="N1115" s="290"/>
      <c r="O1115" s="290"/>
      <c r="P1115" s="83" t="str">
        <f t="shared" si="19"/>
        <v/>
      </c>
    </row>
    <row r="1116" spans="1:16" ht="13.2" hidden="1" customHeight="1" x14ac:dyDescent="0.25">
      <c r="A1116" s="285" t="s">
        <v>2604</v>
      </c>
      <c r="B1116" s="285" t="s">
        <v>90</v>
      </c>
      <c r="C1116" s="287">
        <v>250.173</v>
      </c>
      <c r="D1116" s="287">
        <v>33981.481000000007</v>
      </c>
      <c r="E1116" s="287">
        <v>31253.31</v>
      </c>
      <c r="F1116" s="287">
        <v>6960.9949999999999</v>
      </c>
      <c r="G1116" s="286">
        <v>72445.959000000003</v>
      </c>
      <c r="H1116" s="290"/>
      <c r="I1116" s="290"/>
      <c r="J1116" s="290"/>
      <c r="K1116" s="290"/>
      <c r="L1116" s="290"/>
      <c r="M1116" s="290"/>
      <c r="N1116" s="290"/>
      <c r="O1116" s="290"/>
      <c r="P1116" s="83" t="str">
        <f t="shared" si="19"/>
        <v/>
      </c>
    </row>
    <row r="1117" spans="1:16" ht="13.2" hidden="1" customHeight="1" x14ac:dyDescent="0.25">
      <c r="A1117" s="285" t="s">
        <v>2605</v>
      </c>
      <c r="B1117" s="285" t="s">
        <v>91</v>
      </c>
      <c r="C1117" s="287">
        <v>100915.75</v>
      </c>
      <c r="D1117" s="287">
        <v>137253.796</v>
      </c>
      <c r="E1117" s="287">
        <v>89448.757000000012</v>
      </c>
      <c r="F1117" s="287">
        <v>666367.14899999998</v>
      </c>
      <c r="G1117" s="286">
        <v>993985.45200000005</v>
      </c>
      <c r="H1117" s="290"/>
      <c r="I1117" s="290"/>
      <c r="J1117" s="290"/>
      <c r="K1117" s="290"/>
      <c r="L1117" s="290"/>
      <c r="M1117" s="290"/>
      <c r="N1117" s="290"/>
      <c r="O1117" s="290"/>
      <c r="P1117" s="83" t="str">
        <f t="shared" si="19"/>
        <v/>
      </c>
    </row>
    <row r="1118" spans="1:16" ht="13.2" hidden="1" customHeight="1" x14ac:dyDescent="0.25">
      <c r="A1118" s="285" t="s">
        <v>2606</v>
      </c>
      <c r="B1118" s="285" t="s">
        <v>3670</v>
      </c>
      <c r="C1118" s="287">
        <v>3115.1610000000001</v>
      </c>
      <c r="D1118" s="287">
        <v>3151.8150000000001</v>
      </c>
      <c r="E1118" s="287">
        <v>9069.0360000000001</v>
      </c>
      <c r="F1118" s="287">
        <v>4817.1630000000005</v>
      </c>
      <c r="G1118" s="286">
        <v>20153.175000000003</v>
      </c>
      <c r="H1118" s="290"/>
      <c r="I1118" s="290"/>
      <c r="J1118" s="290"/>
      <c r="K1118" s="290"/>
      <c r="L1118" s="290"/>
      <c r="M1118" s="290"/>
      <c r="N1118" s="290"/>
      <c r="O1118" s="290"/>
      <c r="P1118" s="83" t="str">
        <f t="shared" si="19"/>
        <v/>
      </c>
    </row>
    <row r="1119" spans="1:16" ht="13.2" hidden="1" customHeight="1" x14ac:dyDescent="0.25">
      <c r="A1119" s="285" t="s">
        <v>2607</v>
      </c>
      <c r="B1119" s="285" t="s">
        <v>95</v>
      </c>
      <c r="C1119" s="287">
        <v>914.43600000000004</v>
      </c>
      <c r="D1119" s="287">
        <v>169.316</v>
      </c>
      <c r="E1119" s="287">
        <v>15724.661</v>
      </c>
      <c r="F1119" s="287">
        <v>15810.561000000002</v>
      </c>
      <c r="G1119" s="286">
        <v>32618.974000000002</v>
      </c>
      <c r="H1119" s="290"/>
      <c r="I1119" s="290"/>
      <c r="J1119" s="290"/>
      <c r="K1119" s="290"/>
      <c r="L1119" s="290"/>
      <c r="M1119" s="290"/>
      <c r="N1119" s="290"/>
      <c r="O1119" s="290"/>
      <c r="P1119" s="83" t="str">
        <f t="shared" si="19"/>
        <v/>
      </c>
    </row>
    <row r="1120" spans="1:16" ht="13.2" hidden="1" customHeight="1" x14ac:dyDescent="0.25">
      <c r="A1120" s="285" t="s">
        <v>2609</v>
      </c>
      <c r="B1120" s="285" t="s">
        <v>96</v>
      </c>
      <c r="C1120" s="288">
        <v>3.7450000000000001</v>
      </c>
      <c r="D1120" s="288">
        <v>13.547000000000001</v>
      </c>
      <c r="E1120" s="288">
        <v>0</v>
      </c>
      <c r="F1120" s="288">
        <v>53.886000000000003</v>
      </c>
      <c r="G1120" s="289">
        <v>71.177999999999997</v>
      </c>
      <c r="H1120" s="290"/>
      <c r="I1120" s="290"/>
      <c r="J1120" s="290"/>
      <c r="K1120" s="290"/>
      <c r="L1120" s="290"/>
      <c r="M1120" s="290"/>
      <c r="N1120" s="290"/>
      <c r="O1120" s="290"/>
      <c r="P1120" s="83" t="str">
        <f t="shared" si="19"/>
        <v/>
      </c>
    </row>
    <row r="1121" spans="1:16" ht="13.2" hidden="1" customHeight="1" x14ac:dyDescent="0.25">
      <c r="A1121" s="285" t="s">
        <v>2612</v>
      </c>
      <c r="B1121" s="285" t="s">
        <v>155</v>
      </c>
      <c r="C1121" s="286">
        <v>239188.234</v>
      </c>
      <c r="D1121" s="286">
        <v>428713.91800000001</v>
      </c>
      <c r="E1121" s="286">
        <v>388309.43099999992</v>
      </c>
      <c r="F1121" s="286">
        <v>1369754.3019999999</v>
      </c>
      <c r="G1121" s="286">
        <v>2425965.8849999998</v>
      </c>
      <c r="H1121" s="290"/>
      <c r="I1121" s="290"/>
      <c r="J1121" s="290"/>
      <c r="K1121" s="290"/>
      <c r="L1121" s="290"/>
      <c r="M1121" s="290"/>
      <c r="N1121" s="290"/>
      <c r="O1121" s="290"/>
      <c r="P1121" s="83" t="str">
        <f t="shared" si="19"/>
        <v/>
      </c>
    </row>
    <row r="1122" spans="1:16" ht="13.2" hidden="1" customHeight="1" x14ac:dyDescent="0.25">
      <c r="A1122" s="285" t="s">
        <v>3758</v>
      </c>
      <c r="B1122" s="285" t="s">
        <v>285</v>
      </c>
      <c r="C1122" s="287">
        <v>87674.642999999996</v>
      </c>
      <c r="D1122" s="287">
        <v>202065.03599999999</v>
      </c>
      <c r="E1122" s="287">
        <v>185567.33299999998</v>
      </c>
      <c r="F1122" s="287">
        <v>512464.46600000001</v>
      </c>
      <c r="G1122" s="286">
        <v>987771.478</v>
      </c>
      <c r="H1122" s="290"/>
      <c r="I1122" s="290"/>
      <c r="J1122" s="290"/>
      <c r="K1122" s="290"/>
      <c r="L1122" s="290"/>
      <c r="M1122" s="290"/>
      <c r="N1122" s="290"/>
      <c r="O1122" s="290"/>
      <c r="P1122" s="83" t="str">
        <f t="shared" si="19"/>
        <v/>
      </c>
    </row>
    <row r="1123" spans="1:16" ht="13.2" hidden="1" customHeight="1" x14ac:dyDescent="0.25">
      <c r="A1123" s="285" t="s">
        <v>3794</v>
      </c>
      <c r="B1123" s="285" t="s">
        <v>286</v>
      </c>
      <c r="C1123" s="287">
        <v>12844.133</v>
      </c>
      <c r="D1123" s="287">
        <v>7417.9840000000004</v>
      </c>
      <c r="E1123" s="287">
        <v>6740.24</v>
      </c>
      <c r="F1123" s="287">
        <v>6369.1019999999999</v>
      </c>
      <c r="G1123" s="286">
        <v>33371.458999999995</v>
      </c>
      <c r="H1123" s="290"/>
      <c r="I1123" s="290"/>
      <c r="J1123" s="290"/>
      <c r="K1123" s="290"/>
      <c r="L1123" s="290"/>
      <c r="M1123" s="290"/>
      <c r="N1123" s="290"/>
      <c r="O1123" s="290"/>
      <c r="P1123" s="83" t="str">
        <f t="shared" si="19"/>
        <v/>
      </c>
    </row>
    <row r="1124" spans="1:16" ht="13.2" hidden="1" customHeight="1" x14ac:dyDescent="0.25">
      <c r="A1124" s="285" t="s">
        <v>1674</v>
      </c>
      <c r="B1124" s="285" t="s">
        <v>97</v>
      </c>
      <c r="C1124" s="286">
        <v>54637</v>
      </c>
      <c r="D1124" s="286">
        <v>9165</v>
      </c>
      <c r="E1124" s="286">
        <v>7441</v>
      </c>
      <c r="F1124" s="286">
        <v>6009</v>
      </c>
      <c r="G1124" s="286">
        <v>8389</v>
      </c>
      <c r="H1124" s="286">
        <v>7429</v>
      </c>
      <c r="I1124" s="286">
        <v>-7034</v>
      </c>
      <c r="J1124" s="286">
        <v>-331</v>
      </c>
      <c r="K1124" s="286">
        <v>-4665</v>
      </c>
      <c r="L1124" s="286">
        <v>-1266</v>
      </c>
      <c r="M1124" s="286">
        <v>2813</v>
      </c>
      <c r="N1124" s="286">
        <v>-14455</v>
      </c>
      <c r="O1124" s="286">
        <v>68132</v>
      </c>
      <c r="P1124" s="83" t="str">
        <f t="shared" si="19"/>
        <v/>
      </c>
    </row>
    <row r="1125" spans="1:16" ht="13.2" hidden="1" customHeight="1" x14ac:dyDescent="0.25">
      <c r="A1125" s="285" t="s">
        <v>1675</v>
      </c>
      <c r="B1125" s="285" t="s">
        <v>130</v>
      </c>
      <c r="C1125" s="286">
        <v>54802</v>
      </c>
      <c r="D1125" s="286">
        <v>9165</v>
      </c>
      <c r="E1125" s="286">
        <v>7442</v>
      </c>
      <c r="F1125" s="286">
        <v>6027</v>
      </c>
      <c r="G1125" s="286">
        <v>8389</v>
      </c>
      <c r="H1125" s="286">
        <v>7429</v>
      </c>
      <c r="I1125" s="286">
        <v>-7018</v>
      </c>
      <c r="J1125" s="286">
        <v>-325</v>
      </c>
      <c r="K1125" s="286">
        <v>-4665</v>
      </c>
      <c r="L1125" s="286">
        <v>-1252</v>
      </c>
      <c r="M1125" s="286">
        <v>2815</v>
      </c>
      <c r="N1125" s="286">
        <v>-14454</v>
      </c>
      <c r="O1125" s="286">
        <v>68355</v>
      </c>
      <c r="P1125" s="83" t="str">
        <f t="shared" si="19"/>
        <v/>
      </c>
    </row>
    <row r="1126" spans="1:16" ht="13.2" hidden="1" customHeight="1" x14ac:dyDescent="0.25">
      <c r="A1126" s="285" t="s">
        <v>1643</v>
      </c>
      <c r="B1126" s="285" t="s">
        <v>76</v>
      </c>
      <c r="C1126" s="287">
        <v>0</v>
      </c>
      <c r="D1126" s="287">
        <v>0</v>
      </c>
      <c r="E1126" s="287">
        <v>0</v>
      </c>
      <c r="F1126" s="287">
        <v>0</v>
      </c>
      <c r="G1126" s="287">
        <v>0</v>
      </c>
      <c r="H1126" s="287">
        <v>0</v>
      </c>
      <c r="I1126" s="287">
        <v>0</v>
      </c>
      <c r="J1126" s="287">
        <v>0</v>
      </c>
      <c r="K1126" s="287">
        <v>0</v>
      </c>
      <c r="L1126" s="287">
        <v>0</v>
      </c>
      <c r="M1126" s="287">
        <v>0</v>
      </c>
      <c r="N1126" s="287">
        <v>29719</v>
      </c>
      <c r="O1126" s="286">
        <v>29719</v>
      </c>
      <c r="P1126" s="83" t="str">
        <f t="shared" si="19"/>
        <v/>
      </c>
    </row>
    <row r="1127" spans="1:16" ht="13.2" hidden="1" customHeight="1" x14ac:dyDescent="0.25">
      <c r="A1127" s="285" t="s">
        <v>1644</v>
      </c>
      <c r="B1127" s="285" t="s">
        <v>77</v>
      </c>
      <c r="C1127" s="287">
        <v>1003</v>
      </c>
      <c r="D1127" s="287">
        <v>9</v>
      </c>
      <c r="E1127" s="287">
        <v>11</v>
      </c>
      <c r="F1127" s="287">
        <v>1292</v>
      </c>
      <c r="G1127" s="287">
        <v>23</v>
      </c>
      <c r="H1127" s="287">
        <v>1060</v>
      </c>
      <c r="I1127" s="287">
        <v>502</v>
      </c>
      <c r="J1127" s="287">
        <v>96</v>
      </c>
      <c r="K1127" s="287">
        <v>17</v>
      </c>
      <c r="L1127" s="287">
        <v>679</v>
      </c>
      <c r="M1127" s="287">
        <v>114</v>
      </c>
      <c r="N1127" s="287">
        <v>343</v>
      </c>
      <c r="O1127" s="286">
        <v>5149</v>
      </c>
      <c r="P1127" s="83" t="str">
        <f t="shared" si="19"/>
        <v/>
      </c>
    </row>
    <row r="1128" spans="1:16" ht="13.2" hidden="1" customHeight="1" x14ac:dyDescent="0.25">
      <c r="A1128" s="285" t="s">
        <v>1645</v>
      </c>
      <c r="B1128" s="285" t="s">
        <v>78</v>
      </c>
      <c r="C1128" s="287">
        <v>631</v>
      </c>
      <c r="D1128" s="287">
        <v>171</v>
      </c>
      <c r="E1128" s="287">
        <v>156</v>
      </c>
      <c r="F1128" s="287">
        <v>501</v>
      </c>
      <c r="G1128" s="287">
        <v>38</v>
      </c>
      <c r="H1128" s="287">
        <v>222</v>
      </c>
      <c r="I1128" s="287">
        <v>227</v>
      </c>
      <c r="J1128" s="287">
        <v>646</v>
      </c>
      <c r="K1128" s="287">
        <v>49</v>
      </c>
      <c r="L1128" s="287">
        <v>128</v>
      </c>
      <c r="M1128" s="287">
        <v>444</v>
      </c>
      <c r="N1128" s="287">
        <v>442</v>
      </c>
      <c r="O1128" s="286">
        <v>3655</v>
      </c>
      <c r="P1128" s="83" t="str">
        <f t="shared" si="19"/>
        <v/>
      </c>
    </row>
    <row r="1129" spans="1:16" ht="13.2" hidden="1" customHeight="1" x14ac:dyDescent="0.25">
      <c r="A1129" s="285" t="s">
        <v>1646</v>
      </c>
      <c r="B1129" s="285" t="s">
        <v>79</v>
      </c>
      <c r="C1129" s="287">
        <v>0</v>
      </c>
      <c r="D1129" s="287">
        <v>0</v>
      </c>
      <c r="E1129" s="287">
        <v>0</v>
      </c>
      <c r="F1129" s="287">
        <v>0</v>
      </c>
      <c r="G1129" s="287">
        <v>0</v>
      </c>
      <c r="H1129" s="287">
        <v>0</v>
      </c>
      <c r="I1129" s="287">
        <v>0</v>
      </c>
      <c r="J1129" s="287">
        <v>0</v>
      </c>
      <c r="K1129" s="287">
        <v>0</v>
      </c>
      <c r="L1129" s="287">
        <v>0</v>
      </c>
      <c r="M1129" s="287">
        <v>0</v>
      </c>
      <c r="N1129" s="287">
        <v>0</v>
      </c>
      <c r="O1129" s="286">
        <v>0</v>
      </c>
      <c r="P1129" s="83" t="str">
        <f t="shared" si="19"/>
        <v/>
      </c>
    </row>
    <row r="1130" spans="1:16" ht="13.2" hidden="1" customHeight="1" x14ac:dyDescent="0.25">
      <c r="A1130" s="285" t="s">
        <v>1647</v>
      </c>
      <c r="B1130" s="285" t="s">
        <v>3671</v>
      </c>
      <c r="C1130" s="287">
        <v>9802</v>
      </c>
      <c r="D1130" s="287">
        <v>3939</v>
      </c>
      <c r="E1130" s="287">
        <v>5293</v>
      </c>
      <c r="F1130" s="287">
        <v>9468</v>
      </c>
      <c r="G1130" s="287">
        <v>3084</v>
      </c>
      <c r="H1130" s="287">
        <v>9480</v>
      </c>
      <c r="I1130" s="287">
        <v>7270</v>
      </c>
      <c r="J1130" s="287">
        <v>1668</v>
      </c>
      <c r="K1130" s="287">
        <v>10339</v>
      </c>
      <c r="L1130" s="287">
        <v>2350</v>
      </c>
      <c r="M1130" s="287">
        <v>3366</v>
      </c>
      <c r="N1130" s="287">
        <v>8189</v>
      </c>
      <c r="O1130" s="286">
        <v>74248</v>
      </c>
      <c r="P1130" s="83" t="str">
        <f t="shared" si="19"/>
        <v/>
      </c>
    </row>
    <row r="1131" spans="1:16" ht="13.2" hidden="1" customHeight="1" x14ac:dyDescent="0.25">
      <c r="A1131" s="285" t="s">
        <v>1648</v>
      </c>
      <c r="B1131" s="285" t="s">
        <v>120</v>
      </c>
      <c r="C1131" s="287">
        <v>0</v>
      </c>
      <c r="D1131" s="287">
        <v>0</v>
      </c>
      <c r="E1131" s="287">
        <v>0</v>
      </c>
      <c r="F1131" s="287">
        <v>0</v>
      </c>
      <c r="G1131" s="287">
        <v>0</v>
      </c>
      <c r="H1131" s="287">
        <v>0</v>
      </c>
      <c r="I1131" s="287">
        <v>0</v>
      </c>
      <c r="J1131" s="287">
        <v>0</v>
      </c>
      <c r="K1131" s="287">
        <v>0</v>
      </c>
      <c r="L1131" s="287">
        <v>0</v>
      </c>
      <c r="M1131" s="287">
        <v>0</v>
      </c>
      <c r="N1131" s="287">
        <v>0</v>
      </c>
      <c r="O1131" s="286">
        <v>0</v>
      </c>
      <c r="P1131" s="83" t="str">
        <f t="shared" si="19"/>
        <v/>
      </c>
    </row>
    <row r="1132" spans="1:16" ht="13.2" hidden="1" customHeight="1" x14ac:dyDescent="0.25">
      <c r="A1132" s="285" t="s">
        <v>1649</v>
      </c>
      <c r="B1132" s="285" t="s">
        <v>121</v>
      </c>
      <c r="C1132" s="287">
        <v>0</v>
      </c>
      <c r="D1132" s="287">
        <v>0</v>
      </c>
      <c r="E1132" s="287">
        <v>0</v>
      </c>
      <c r="F1132" s="287">
        <v>0</v>
      </c>
      <c r="G1132" s="287">
        <v>0</v>
      </c>
      <c r="H1132" s="287">
        <v>0</v>
      </c>
      <c r="I1132" s="287">
        <v>0</v>
      </c>
      <c r="J1132" s="287">
        <v>0</v>
      </c>
      <c r="K1132" s="287">
        <v>0</v>
      </c>
      <c r="L1132" s="287">
        <v>0</v>
      </c>
      <c r="M1132" s="287">
        <v>0</v>
      </c>
      <c r="N1132" s="287">
        <v>0</v>
      </c>
      <c r="O1132" s="286">
        <v>0</v>
      </c>
      <c r="P1132" s="83" t="str">
        <f t="shared" si="19"/>
        <v/>
      </c>
    </row>
    <row r="1133" spans="1:16" ht="13.2" hidden="1" customHeight="1" x14ac:dyDescent="0.25">
      <c r="A1133" s="285" t="s">
        <v>1650</v>
      </c>
      <c r="B1133" s="285" t="s">
        <v>81</v>
      </c>
      <c r="C1133" s="287">
        <v>1682</v>
      </c>
      <c r="D1133" s="287">
        <v>687</v>
      </c>
      <c r="E1133" s="287">
        <v>1163</v>
      </c>
      <c r="F1133" s="287">
        <v>1583</v>
      </c>
      <c r="G1133" s="287">
        <v>2152</v>
      </c>
      <c r="H1133" s="287">
        <v>1405</v>
      </c>
      <c r="I1133" s="287">
        <v>2785</v>
      </c>
      <c r="J1133" s="287">
        <v>600</v>
      </c>
      <c r="K1133" s="287">
        <v>2094</v>
      </c>
      <c r="L1133" s="287">
        <v>914</v>
      </c>
      <c r="M1133" s="287">
        <v>1097</v>
      </c>
      <c r="N1133" s="287">
        <v>1442</v>
      </c>
      <c r="O1133" s="286">
        <v>17604</v>
      </c>
      <c r="P1133" s="83" t="str">
        <f t="shared" si="19"/>
        <v/>
      </c>
    </row>
    <row r="1134" spans="1:16" ht="13.2" hidden="1" customHeight="1" x14ac:dyDescent="0.25">
      <c r="A1134" s="285" t="s">
        <v>1651</v>
      </c>
      <c r="B1134" s="285" t="s">
        <v>82</v>
      </c>
      <c r="C1134" s="287">
        <v>0</v>
      </c>
      <c r="D1134" s="287">
        <v>0</v>
      </c>
      <c r="E1134" s="287">
        <v>0</v>
      </c>
      <c r="F1134" s="287">
        <v>0</v>
      </c>
      <c r="G1134" s="287">
        <v>0</v>
      </c>
      <c r="H1134" s="287">
        <v>0</v>
      </c>
      <c r="I1134" s="287">
        <v>0</v>
      </c>
      <c r="J1134" s="287">
        <v>0</v>
      </c>
      <c r="K1134" s="287">
        <v>0</v>
      </c>
      <c r="L1134" s="287">
        <v>0</v>
      </c>
      <c r="M1134" s="287">
        <v>0</v>
      </c>
      <c r="N1134" s="287">
        <v>0</v>
      </c>
      <c r="O1134" s="286">
        <v>0</v>
      </c>
      <c r="P1134" s="83" t="str">
        <f t="shared" si="19"/>
        <v/>
      </c>
    </row>
    <row r="1135" spans="1:16" ht="13.2" hidden="1" customHeight="1" x14ac:dyDescent="0.25">
      <c r="A1135" s="285" t="s">
        <v>1652</v>
      </c>
      <c r="B1135" s="285" t="s">
        <v>83</v>
      </c>
      <c r="C1135" s="287">
        <v>6</v>
      </c>
      <c r="D1135" s="287">
        <v>0</v>
      </c>
      <c r="E1135" s="287">
        <v>0</v>
      </c>
      <c r="F1135" s="287">
        <v>0</v>
      </c>
      <c r="G1135" s="287">
        <v>14</v>
      </c>
      <c r="H1135" s="287">
        <v>2</v>
      </c>
      <c r="I1135" s="287">
        <v>0</v>
      </c>
      <c r="J1135" s="287">
        <v>0</v>
      </c>
      <c r="K1135" s="287">
        <v>0</v>
      </c>
      <c r="L1135" s="287">
        <v>0</v>
      </c>
      <c r="M1135" s="287">
        <v>0</v>
      </c>
      <c r="N1135" s="287">
        <v>0</v>
      </c>
      <c r="O1135" s="286">
        <v>22</v>
      </c>
      <c r="P1135" s="83" t="str">
        <f t="shared" si="19"/>
        <v/>
      </c>
    </row>
    <row r="1136" spans="1:16" ht="13.2" hidden="1" customHeight="1" x14ac:dyDescent="0.25">
      <c r="A1136" s="285" t="s">
        <v>1653</v>
      </c>
      <c r="B1136" s="285" t="s">
        <v>84</v>
      </c>
      <c r="C1136" s="287">
        <v>5</v>
      </c>
      <c r="D1136" s="287">
        <v>1</v>
      </c>
      <c r="E1136" s="287">
        <v>2</v>
      </c>
      <c r="F1136" s="287">
        <v>0</v>
      </c>
      <c r="G1136" s="287">
        <v>8</v>
      </c>
      <c r="H1136" s="287">
        <v>17</v>
      </c>
      <c r="I1136" s="287">
        <v>2</v>
      </c>
      <c r="J1136" s="287">
        <v>1</v>
      </c>
      <c r="K1136" s="287">
        <v>10</v>
      </c>
      <c r="L1136" s="287">
        <v>3</v>
      </c>
      <c r="M1136" s="287">
        <v>10</v>
      </c>
      <c r="N1136" s="287">
        <v>10</v>
      </c>
      <c r="O1136" s="286">
        <v>69</v>
      </c>
      <c r="P1136" s="83" t="str">
        <f t="shared" si="19"/>
        <v/>
      </c>
    </row>
    <row r="1137" spans="1:16" ht="13.2" hidden="1" customHeight="1" x14ac:dyDescent="0.25">
      <c r="A1137" s="285" t="s">
        <v>1654</v>
      </c>
      <c r="B1137" s="285" t="s">
        <v>85</v>
      </c>
      <c r="C1137" s="286">
        <v>13129</v>
      </c>
      <c r="D1137" s="286">
        <v>4807</v>
      </c>
      <c r="E1137" s="286">
        <v>6625</v>
      </c>
      <c r="F1137" s="286">
        <v>12844</v>
      </c>
      <c r="G1137" s="286">
        <v>5319</v>
      </c>
      <c r="H1137" s="286">
        <v>12186</v>
      </c>
      <c r="I1137" s="286">
        <v>10786</v>
      </c>
      <c r="J1137" s="286">
        <v>3011</v>
      </c>
      <c r="K1137" s="286">
        <v>12509</v>
      </c>
      <c r="L1137" s="286">
        <v>4074</v>
      </c>
      <c r="M1137" s="286">
        <v>5031</v>
      </c>
      <c r="N1137" s="286">
        <v>40145</v>
      </c>
      <c r="O1137" s="286">
        <v>130466</v>
      </c>
      <c r="P1137" s="83" t="str">
        <f t="shared" si="19"/>
        <v/>
      </c>
    </row>
    <row r="1138" spans="1:16" ht="13.2" hidden="1" customHeight="1" x14ac:dyDescent="0.25">
      <c r="A1138" s="285" t="s">
        <v>1655</v>
      </c>
      <c r="B1138" s="285" t="s">
        <v>86</v>
      </c>
      <c r="C1138" s="287">
        <v>0</v>
      </c>
      <c r="D1138" s="287">
        <v>0</v>
      </c>
      <c r="E1138" s="287">
        <v>0</v>
      </c>
      <c r="F1138" s="287">
        <v>0</v>
      </c>
      <c r="G1138" s="287">
        <v>0</v>
      </c>
      <c r="H1138" s="287">
        <v>0</v>
      </c>
      <c r="I1138" s="287">
        <v>0</v>
      </c>
      <c r="J1138" s="287">
        <v>0</v>
      </c>
      <c r="K1138" s="287">
        <v>0</v>
      </c>
      <c r="L1138" s="287">
        <v>0</v>
      </c>
      <c r="M1138" s="287">
        <v>0</v>
      </c>
      <c r="N1138" s="287">
        <v>0</v>
      </c>
      <c r="O1138" s="286">
        <v>0</v>
      </c>
      <c r="P1138" s="83" t="str">
        <f t="shared" si="19"/>
        <v/>
      </c>
    </row>
    <row r="1139" spans="1:16" ht="13.2" hidden="1" customHeight="1" x14ac:dyDescent="0.25">
      <c r="A1139" s="285" t="s">
        <v>1656</v>
      </c>
      <c r="B1139" s="285" t="s">
        <v>87</v>
      </c>
      <c r="C1139" s="287">
        <v>0</v>
      </c>
      <c r="D1139" s="287">
        <v>0</v>
      </c>
      <c r="E1139" s="287">
        <v>0</v>
      </c>
      <c r="F1139" s="287">
        <v>0</v>
      </c>
      <c r="G1139" s="287">
        <v>0</v>
      </c>
      <c r="H1139" s="287">
        <v>0</v>
      </c>
      <c r="I1139" s="287">
        <v>0</v>
      </c>
      <c r="J1139" s="287">
        <v>0</v>
      </c>
      <c r="K1139" s="287">
        <v>0</v>
      </c>
      <c r="L1139" s="287">
        <v>0</v>
      </c>
      <c r="M1139" s="287">
        <v>0</v>
      </c>
      <c r="N1139" s="287">
        <v>0</v>
      </c>
      <c r="O1139" s="286">
        <v>0</v>
      </c>
      <c r="P1139" s="83" t="str">
        <f t="shared" si="19"/>
        <v/>
      </c>
    </row>
    <row r="1140" spans="1:16" ht="13.2" hidden="1" customHeight="1" x14ac:dyDescent="0.25">
      <c r="A1140" s="285" t="s">
        <v>1657</v>
      </c>
      <c r="B1140" s="285" t="s">
        <v>88</v>
      </c>
      <c r="C1140" s="287">
        <v>0</v>
      </c>
      <c r="D1140" s="287">
        <v>0</v>
      </c>
      <c r="E1140" s="287">
        <v>0</v>
      </c>
      <c r="F1140" s="287">
        <v>0</v>
      </c>
      <c r="G1140" s="287">
        <v>0</v>
      </c>
      <c r="H1140" s="287">
        <v>0</v>
      </c>
      <c r="I1140" s="287">
        <v>0</v>
      </c>
      <c r="J1140" s="287">
        <v>0</v>
      </c>
      <c r="K1140" s="287">
        <v>0</v>
      </c>
      <c r="L1140" s="287">
        <v>0</v>
      </c>
      <c r="M1140" s="287">
        <v>0</v>
      </c>
      <c r="N1140" s="287">
        <v>0</v>
      </c>
      <c r="O1140" s="286">
        <v>0</v>
      </c>
      <c r="P1140" s="83" t="str">
        <f t="shared" si="19"/>
        <v/>
      </c>
    </row>
    <row r="1141" spans="1:16" ht="13.2" hidden="1" customHeight="1" x14ac:dyDescent="0.25">
      <c r="A1141" s="285" t="s">
        <v>1658</v>
      </c>
      <c r="B1141" s="285" t="s">
        <v>144</v>
      </c>
      <c r="C1141" s="286">
        <v>13129</v>
      </c>
      <c r="D1141" s="286">
        <v>4807</v>
      </c>
      <c r="E1141" s="286">
        <v>6625</v>
      </c>
      <c r="F1141" s="286">
        <v>12844</v>
      </c>
      <c r="G1141" s="286">
        <v>5319</v>
      </c>
      <c r="H1141" s="286">
        <v>12186</v>
      </c>
      <c r="I1141" s="286">
        <v>10786</v>
      </c>
      <c r="J1141" s="286">
        <v>3011</v>
      </c>
      <c r="K1141" s="286">
        <v>12509</v>
      </c>
      <c r="L1141" s="286">
        <v>4074</v>
      </c>
      <c r="M1141" s="286">
        <v>5031</v>
      </c>
      <c r="N1141" s="286">
        <v>40145</v>
      </c>
      <c r="O1141" s="286">
        <v>130466</v>
      </c>
      <c r="P1141" s="83" t="str">
        <f t="shared" si="19"/>
        <v/>
      </c>
    </row>
    <row r="1142" spans="1:16" ht="13.2" hidden="1" customHeight="1" x14ac:dyDescent="0.25">
      <c r="A1142" s="285" t="s">
        <v>1659</v>
      </c>
      <c r="B1142" s="285" t="s">
        <v>76</v>
      </c>
      <c r="C1142" s="287">
        <v>3</v>
      </c>
      <c r="D1142" s="287">
        <v>0</v>
      </c>
      <c r="E1142" s="287">
        <v>12</v>
      </c>
      <c r="F1142" s="287">
        <v>34</v>
      </c>
      <c r="G1142" s="287">
        <v>0</v>
      </c>
      <c r="H1142" s="287">
        <v>17</v>
      </c>
      <c r="I1142" s="287">
        <v>3</v>
      </c>
      <c r="J1142" s="287">
        <v>0</v>
      </c>
      <c r="K1142" s="287">
        <v>1</v>
      </c>
      <c r="L1142" s="287">
        <v>128</v>
      </c>
      <c r="M1142" s="287">
        <v>2</v>
      </c>
      <c r="N1142" s="287">
        <v>1170</v>
      </c>
      <c r="O1142" s="286">
        <v>1370</v>
      </c>
      <c r="P1142" s="83" t="str">
        <f t="shared" si="19"/>
        <v/>
      </c>
    </row>
    <row r="1143" spans="1:16" ht="13.2" hidden="1" customHeight="1" x14ac:dyDescent="0.25">
      <c r="A1143" s="285" t="s">
        <v>1669</v>
      </c>
      <c r="B1143" s="285" t="s">
        <v>85</v>
      </c>
      <c r="C1143" s="286">
        <v>67766</v>
      </c>
      <c r="D1143" s="286">
        <v>13972</v>
      </c>
      <c r="E1143" s="286">
        <v>14066</v>
      </c>
      <c r="F1143" s="286">
        <v>18853</v>
      </c>
      <c r="G1143" s="286">
        <v>13708</v>
      </c>
      <c r="H1143" s="286">
        <v>19615</v>
      </c>
      <c r="I1143" s="286">
        <v>3752</v>
      </c>
      <c r="J1143" s="286">
        <v>2680</v>
      </c>
      <c r="K1143" s="286">
        <v>7844</v>
      </c>
      <c r="L1143" s="286">
        <v>2808</v>
      </c>
      <c r="M1143" s="286">
        <v>7844</v>
      </c>
      <c r="N1143" s="286">
        <v>25690</v>
      </c>
      <c r="O1143" s="286">
        <v>198598</v>
      </c>
      <c r="P1143" s="83" t="str">
        <f t="shared" si="19"/>
        <v/>
      </c>
    </row>
    <row r="1144" spans="1:16" ht="13.2" hidden="1" customHeight="1" x14ac:dyDescent="0.25">
      <c r="A1144" s="285" t="s">
        <v>1671</v>
      </c>
      <c r="B1144" s="285" t="s">
        <v>87</v>
      </c>
      <c r="C1144" s="287">
        <v>165</v>
      </c>
      <c r="D1144" s="287">
        <v>0</v>
      </c>
      <c r="E1144" s="287">
        <v>1</v>
      </c>
      <c r="F1144" s="287">
        <v>18</v>
      </c>
      <c r="G1144" s="287">
        <v>0</v>
      </c>
      <c r="H1144" s="287">
        <v>0</v>
      </c>
      <c r="I1144" s="287">
        <v>16</v>
      </c>
      <c r="J1144" s="287">
        <v>6</v>
      </c>
      <c r="K1144" s="287">
        <v>0</v>
      </c>
      <c r="L1144" s="287">
        <v>14</v>
      </c>
      <c r="M1144" s="287">
        <v>2</v>
      </c>
      <c r="N1144" s="287">
        <v>1</v>
      </c>
      <c r="O1144" s="286">
        <v>223</v>
      </c>
      <c r="P1144" s="83" t="str">
        <f t="shared" si="19"/>
        <v/>
      </c>
    </row>
    <row r="1145" spans="1:16" ht="13.2" hidden="1" customHeight="1" x14ac:dyDescent="0.25">
      <c r="A1145" s="285" t="s">
        <v>1672</v>
      </c>
      <c r="B1145" s="285" t="s">
        <v>88</v>
      </c>
      <c r="C1145" s="287">
        <v>0</v>
      </c>
      <c r="D1145" s="287">
        <v>0</v>
      </c>
      <c r="E1145" s="287">
        <v>0</v>
      </c>
      <c r="F1145" s="287">
        <v>0</v>
      </c>
      <c r="G1145" s="287">
        <v>0</v>
      </c>
      <c r="H1145" s="287">
        <v>0</v>
      </c>
      <c r="I1145" s="287">
        <v>0</v>
      </c>
      <c r="J1145" s="287">
        <v>0</v>
      </c>
      <c r="K1145" s="287">
        <v>0</v>
      </c>
      <c r="L1145" s="287">
        <v>0</v>
      </c>
      <c r="M1145" s="287">
        <v>0</v>
      </c>
      <c r="N1145" s="287">
        <v>0</v>
      </c>
      <c r="O1145" s="286">
        <v>0</v>
      </c>
      <c r="P1145" s="83" t="str">
        <f t="shared" si="19"/>
        <v/>
      </c>
    </row>
    <row r="1146" spans="1:16" ht="13.2" hidden="1" customHeight="1" x14ac:dyDescent="0.25">
      <c r="A1146" s="285" t="s">
        <v>1660</v>
      </c>
      <c r="B1146" s="285" t="s">
        <v>89</v>
      </c>
      <c r="C1146" s="287">
        <v>0</v>
      </c>
      <c r="D1146" s="287">
        <v>0</v>
      </c>
      <c r="E1146" s="287">
        <v>0</v>
      </c>
      <c r="F1146" s="287">
        <v>0</v>
      </c>
      <c r="G1146" s="287">
        <v>0</v>
      </c>
      <c r="H1146" s="287">
        <v>0</v>
      </c>
      <c r="I1146" s="287">
        <v>0</v>
      </c>
      <c r="J1146" s="287">
        <v>0</v>
      </c>
      <c r="K1146" s="287">
        <v>0</v>
      </c>
      <c r="L1146" s="287">
        <v>0</v>
      </c>
      <c r="M1146" s="287">
        <v>0</v>
      </c>
      <c r="N1146" s="287">
        <v>0</v>
      </c>
      <c r="O1146" s="286">
        <v>0</v>
      </c>
      <c r="P1146" s="83" t="str">
        <f t="shared" si="19"/>
        <v/>
      </c>
    </row>
    <row r="1147" spans="1:16" ht="13.2" hidden="1" customHeight="1" x14ac:dyDescent="0.25">
      <c r="A1147" s="285" t="s">
        <v>1661</v>
      </c>
      <c r="B1147" s="285" t="s">
        <v>90</v>
      </c>
      <c r="C1147" s="287">
        <v>0</v>
      </c>
      <c r="D1147" s="287">
        <v>0</v>
      </c>
      <c r="E1147" s="287">
        <v>0</v>
      </c>
      <c r="F1147" s="287">
        <v>0</v>
      </c>
      <c r="G1147" s="287">
        <v>0</v>
      </c>
      <c r="H1147" s="287">
        <v>0</v>
      </c>
      <c r="I1147" s="287">
        <v>0</v>
      </c>
      <c r="J1147" s="287">
        <v>0</v>
      </c>
      <c r="K1147" s="287">
        <v>0</v>
      </c>
      <c r="L1147" s="287">
        <v>0</v>
      </c>
      <c r="M1147" s="287">
        <v>0</v>
      </c>
      <c r="N1147" s="287">
        <v>0</v>
      </c>
      <c r="O1147" s="286">
        <v>0</v>
      </c>
      <c r="P1147" s="83" t="str">
        <f t="shared" si="19"/>
        <v/>
      </c>
    </row>
    <row r="1148" spans="1:16" ht="13.2" hidden="1" customHeight="1" x14ac:dyDescent="0.25">
      <c r="A1148" s="285" t="s">
        <v>1662</v>
      </c>
      <c r="B1148" s="285" t="s">
        <v>91</v>
      </c>
      <c r="C1148" s="287">
        <v>0</v>
      </c>
      <c r="D1148" s="287">
        <v>0</v>
      </c>
      <c r="E1148" s="287">
        <v>0</v>
      </c>
      <c r="F1148" s="287">
        <v>0</v>
      </c>
      <c r="G1148" s="287">
        <v>0</v>
      </c>
      <c r="H1148" s="287">
        <v>0</v>
      </c>
      <c r="I1148" s="287">
        <v>0</v>
      </c>
      <c r="J1148" s="287">
        <v>0</v>
      </c>
      <c r="K1148" s="287">
        <v>0</v>
      </c>
      <c r="L1148" s="287">
        <v>0</v>
      </c>
      <c r="M1148" s="287">
        <v>0</v>
      </c>
      <c r="N1148" s="287">
        <v>0</v>
      </c>
      <c r="O1148" s="286">
        <v>0</v>
      </c>
      <c r="P1148" s="83" t="str">
        <f t="shared" si="19"/>
        <v/>
      </c>
    </row>
    <row r="1149" spans="1:16" ht="13.2" hidden="1" customHeight="1" x14ac:dyDescent="0.25">
      <c r="A1149" s="285" t="s">
        <v>1663</v>
      </c>
      <c r="B1149" s="285" t="s">
        <v>3670</v>
      </c>
      <c r="C1149" s="287">
        <v>0</v>
      </c>
      <c r="D1149" s="287">
        <v>0</v>
      </c>
      <c r="E1149" s="287">
        <v>0</v>
      </c>
      <c r="F1149" s="287">
        <v>0</v>
      </c>
      <c r="G1149" s="287">
        <v>0</v>
      </c>
      <c r="H1149" s="287">
        <v>1</v>
      </c>
      <c r="I1149" s="287">
        <v>0</v>
      </c>
      <c r="J1149" s="287">
        <v>0</v>
      </c>
      <c r="K1149" s="287">
        <v>0</v>
      </c>
      <c r="L1149" s="287">
        <v>0</v>
      </c>
      <c r="M1149" s="287">
        <v>0</v>
      </c>
      <c r="N1149" s="287">
        <v>0</v>
      </c>
      <c r="O1149" s="286">
        <v>1</v>
      </c>
      <c r="P1149" s="83" t="str">
        <f t="shared" si="19"/>
        <v/>
      </c>
    </row>
    <row r="1150" spans="1:16" ht="13.2" hidden="1" customHeight="1" x14ac:dyDescent="0.25">
      <c r="A1150" s="285" t="s">
        <v>1664</v>
      </c>
      <c r="B1150" s="285" t="s">
        <v>122</v>
      </c>
      <c r="C1150" s="287">
        <v>0</v>
      </c>
      <c r="D1150" s="287">
        <v>0</v>
      </c>
      <c r="E1150" s="287">
        <v>0</v>
      </c>
      <c r="F1150" s="287">
        <v>0</v>
      </c>
      <c r="G1150" s="287">
        <v>0</v>
      </c>
      <c r="H1150" s="287">
        <v>0</v>
      </c>
      <c r="I1150" s="287">
        <v>0</v>
      </c>
      <c r="J1150" s="287">
        <v>0</v>
      </c>
      <c r="K1150" s="287">
        <v>0</v>
      </c>
      <c r="L1150" s="287">
        <v>0</v>
      </c>
      <c r="M1150" s="287">
        <v>0</v>
      </c>
      <c r="N1150" s="287">
        <v>0</v>
      </c>
      <c r="O1150" s="286">
        <v>0</v>
      </c>
      <c r="P1150" s="83" t="str">
        <f t="shared" si="19"/>
        <v/>
      </c>
    </row>
    <row r="1151" spans="1:16" ht="13.2" hidden="1" customHeight="1" x14ac:dyDescent="0.25">
      <c r="A1151" s="285" t="s">
        <v>1665</v>
      </c>
      <c r="B1151" s="285" t="s">
        <v>92</v>
      </c>
      <c r="C1151" s="287">
        <v>0</v>
      </c>
      <c r="D1151" s="287">
        <v>0</v>
      </c>
      <c r="E1151" s="287">
        <v>0</v>
      </c>
      <c r="F1151" s="287">
        <v>0</v>
      </c>
      <c r="G1151" s="287">
        <v>0</v>
      </c>
      <c r="H1151" s="287">
        <v>0</v>
      </c>
      <c r="I1151" s="287">
        <v>0</v>
      </c>
      <c r="J1151" s="287">
        <v>0</v>
      </c>
      <c r="K1151" s="287">
        <v>0</v>
      </c>
      <c r="L1151" s="287">
        <v>0</v>
      </c>
      <c r="M1151" s="287">
        <v>0</v>
      </c>
      <c r="N1151" s="287">
        <v>0</v>
      </c>
      <c r="O1151" s="286">
        <v>0</v>
      </c>
      <c r="P1151" s="83" t="str">
        <f t="shared" si="19"/>
        <v/>
      </c>
    </row>
    <row r="1152" spans="1:16" ht="13.2" hidden="1" customHeight="1" x14ac:dyDescent="0.25">
      <c r="A1152" s="285" t="s">
        <v>1666</v>
      </c>
      <c r="B1152" s="285" t="s">
        <v>93</v>
      </c>
      <c r="C1152" s="287">
        <v>0</v>
      </c>
      <c r="D1152" s="287">
        <v>0</v>
      </c>
      <c r="E1152" s="287">
        <v>0</v>
      </c>
      <c r="F1152" s="287">
        <v>0</v>
      </c>
      <c r="G1152" s="287">
        <v>0</v>
      </c>
      <c r="H1152" s="287">
        <v>0</v>
      </c>
      <c r="I1152" s="287">
        <v>0</v>
      </c>
      <c r="J1152" s="287">
        <v>0</v>
      </c>
      <c r="K1152" s="287">
        <v>0</v>
      </c>
      <c r="L1152" s="287">
        <v>0</v>
      </c>
      <c r="M1152" s="287">
        <v>0</v>
      </c>
      <c r="N1152" s="287">
        <v>0</v>
      </c>
      <c r="O1152" s="286">
        <v>0</v>
      </c>
      <c r="P1152" s="83" t="str">
        <f t="shared" si="19"/>
        <v/>
      </c>
    </row>
    <row r="1153" spans="1:16" ht="13.2" hidden="1" customHeight="1" x14ac:dyDescent="0.25">
      <c r="A1153" s="285" t="s">
        <v>1667</v>
      </c>
      <c r="B1153" s="285" t="s">
        <v>94</v>
      </c>
      <c r="C1153" s="287">
        <v>67763</v>
      </c>
      <c r="D1153" s="287">
        <v>13972</v>
      </c>
      <c r="E1153" s="287">
        <v>14054</v>
      </c>
      <c r="F1153" s="287">
        <v>18819</v>
      </c>
      <c r="G1153" s="287">
        <v>13708</v>
      </c>
      <c r="H1153" s="287">
        <v>19597</v>
      </c>
      <c r="I1153" s="287">
        <v>3749</v>
      </c>
      <c r="J1153" s="287">
        <v>2680</v>
      </c>
      <c r="K1153" s="287">
        <v>7843</v>
      </c>
      <c r="L1153" s="287">
        <v>2680</v>
      </c>
      <c r="M1153" s="287">
        <v>7842</v>
      </c>
      <c r="N1153" s="287">
        <v>24520</v>
      </c>
      <c r="O1153" s="286">
        <v>197227</v>
      </c>
      <c r="P1153" s="83" t="str">
        <f t="shared" si="19"/>
        <v/>
      </c>
    </row>
    <row r="1154" spans="1:16" ht="13.2" hidden="1" customHeight="1" x14ac:dyDescent="0.25">
      <c r="A1154" s="285" t="s">
        <v>1668</v>
      </c>
      <c r="B1154" s="285" t="s">
        <v>95</v>
      </c>
      <c r="C1154" s="287">
        <v>0</v>
      </c>
      <c r="D1154" s="287">
        <v>0</v>
      </c>
      <c r="E1154" s="287">
        <v>0</v>
      </c>
      <c r="F1154" s="287">
        <v>0</v>
      </c>
      <c r="G1154" s="287">
        <v>0</v>
      </c>
      <c r="H1154" s="287">
        <v>0</v>
      </c>
      <c r="I1154" s="287">
        <v>0</v>
      </c>
      <c r="J1154" s="287">
        <v>0</v>
      </c>
      <c r="K1154" s="287">
        <v>0</v>
      </c>
      <c r="L1154" s="287">
        <v>0</v>
      </c>
      <c r="M1154" s="287">
        <v>0</v>
      </c>
      <c r="N1154" s="287">
        <v>0</v>
      </c>
      <c r="O1154" s="286">
        <v>0</v>
      </c>
      <c r="P1154" s="83" t="str">
        <f t="shared" si="19"/>
        <v/>
      </c>
    </row>
    <row r="1155" spans="1:16" ht="13.2" hidden="1" customHeight="1" x14ac:dyDescent="0.25">
      <c r="A1155" s="285" t="s">
        <v>1670</v>
      </c>
      <c r="B1155" s="285" t="s">
        <v>96</v>
      </c>
      <c r="C1155" s="288">
        <v>0</v>
      </c>
      <c r="D1155" s="288">
        <v>0</v>
      </c>
      <c r="E1155" s="288">
        <v>0</v>
      </c>
      <c r="F1155" s="288">
        <v>0</v>
      </c>
      <c r="G1155" s="288">
        <v>0</v>
      </c>
      <c r="H1155" s="288">
        <v>0</v>
      </c>
      <c r="I1155" s="288">
        <v>0</v>
      </c>
      <c r="J1155" s="288">
        <v>0</v>
      </c>
      <c r="K1155" s="288">
        <v>0</v>
      </c>
      <c r="L1155" s="288">
        <v>0</v>
      </c>
      <c r="M1155" s="288">
        <v>0</v>
      </c>
      <c r="N1155" s="288">
        <v>0</v>
      </c>
      <c r="O1155" s="289">
        <v>0</v>
      </c>
      <c r="P1155" s="83" t="str">
        <f t="shared" si="19"/>
        <v/>
      </c>
    </row>
    <row r="1156" spans="1:16" ht="13.2" hidden="1" customHeight="1" x14ac:dyDescent="0.25">
      <c r="A1156" s="285" t="s">
        <v>1673</v>
      </c>
      <c r="B1156" s="285" t="s">
        <v>155</v>
      </c>
      <c r="C1156" s="286">
        <v>67931</v>
      </c>
      <c r="D1156" s="286">
        <v>13972</v>
      </c>
      <c r="E1156" s="286">
        <v>14067</v>
      </c>
      <c r="F1156" s="286">
        <v>18871</v>
      </c>
      <c r="G1156" s="286">
        <v>13708</v>
      </c>
      <c r="H1156" s="286">
        <v>19615</v>
      </c>
      <c r="I1156" s="286">
        <v>3768</v>
      </c>
      <c r="J1156" s="286">
        <v>2686</v>
      </c>
      <c r="K1156" s="286">
        <v>7844</v>
      </c>
      <c r="L1156" s="286">
        <v>2822</v>
      </c>
      <c r="M1156" s="286">
        <v>7846</v>
      </c>
      <c r="N1156" s="286">
        <v>25691</v>
      </c>
      <c r="O1156" s="286">
        <v>198821</v>
      </c>
      <c r="P1156" s="83" t="str">
        <f t="shared" ref="P1156:P1219" si="20">IF(COUNTBLANK(Q1156)=0,IF(RIGHT(A1156,10)=Q1156,TRUE,FALSE),"")</f>
        <v/>
      </c>
    </row>
    <row r="1157" spans="1:16" ht="13.2" hidden="1" customHeight="1" x14ac:dyDescent="0.25">
      <c r="A1157" s="285" t="s">
        <v>1707</v>
      </c>
      <c r="B1157" s="285" t="s">
        <v>97</v>
      </c>
      <c r="C1157" s="286"/>
      <c r="D1157" s="286"/>
      <c r="E1157" s="286"/>
      <c r="F1157" s="286"/>
      <c r="G1157" s="286"/>
      <c r="H1157" s="286"/>
      <c r="I1157" s="286"/>
      <c r="J1157" s="286"/>
      <c r="K1157" s="286"/>
      <c r="L1157" s="286"/>
      <c r="M1157" s="286"/>
      <c r="N1157" s="286"/>
      <c r="O1157" s="286"/>
      <c r="P1157" s="83" t="str">
        <f t="shared" si="20"/>
        <v/>
      </c>
    </row>
    <row r="1158" spans="1:16" ht="13.2" hidden="1" customHeight="1" x14ac:dyDescent="0.25">
      <c r="A1158" s="285" t="s">
        <v>1708</v>
      </c>
      <c r="B1158" s="285" t="s">
        <v>130</v>
      </c>
      <c r="C1158" s="286"/>
      <c r="D1158" s="286"/>
      <c r="E1158" s="286"/>
      <c r="F1158" s="286"/>
      <c r="G1158" s="286"/>
      <c r="H1158" s="286"/>
      <c r="I1158" s="286"/>
      <c r="J1158" s="286"/>
      <c r="K1158" s="286"/>
      <c r="L1158" s="286"/>
      <c r="M1158" s="286"/>
      <c r="N1158" s="286"/>
      <c r="O1158" s="286"/>
      <c r="P1158" s="83" t="str">
        <f t="shared" si="20"/>
        <v/>
      </c>
    </row>
    <row r="1159" spans="1:16" ht="13.2" hidden="1" customHeight="1" x14ac:dyDescent="0.25">
      <c r="A1159" s="285" t="s">
        <v>1676</v>
      </c>
      <c r="B1159" s="285" t="s">
        <v>76</v>
      </c>
      <c r="C1159" s="287"/>
      <c r="D1159" s="287"/>
      <c r="E1159" s="287"/>
      <c r="F1159" s="287"/>
      <c r="G1159" s="287"/>
      <c r="H1159" s="287"/>
      <c r="I1159" s="287"/>
      <c r="J1159" s="287"/>
      <c r="K1159" s="287"/>
      <c r="L1159" s="287"/>
      <c r="M1159" s="287"/>
      <c r="N1159" s="287"/>
      <c r="O1159" s="286"/>
      <c r="P1159" s="83" t="str">
        <f t="shared" si="20"/>
        <v/>
      </c>
    </row>
    <row r="1160" spans="1:16" ht="13.2" hidden="1" customHeight="1" x14ac:dyDescent="0.25">
      <c r="A1160" s="285" t="s">
        <v>1677</v>
      </c>
      <c r="B1160" s="285" t="s">
        <v>77</v>
      </c>
      <c r="C1160" s="287"/>
      <c r="D1160" s="287"/>
      <c r="E1160" s="287"/>
      <c r="F1160" s="287"/>
      <c r="G1160" s="287"/>
      <c r="H1160" s="287"/>
      <c r="I1160" s="287"/>
      <c r="J1160" s="287"/>
      <c r="K1160" s="287"/>
      <c r="L1160" s="287"/>
      <c r="M1160" s="287"/>
      <c r="N1160" s="287"/>
      <c r="O1160" s="286"/>
      <c r="P1160" s="83" t="str">
        <f t="shared" si="20"/>
        <v/>
      </c>
    </row>
    <row r="1161" spans="1:16" ht="13.2" hidden="1" customHeight="1" x14ac:dyDescent="0.25">
      <c r="A1161" s="285" t="s">
        <v>1678</v>
      </c>
      <c r="B1161" s="285" t="s">
        <v>78</v>
      </c>
      <c r="C1161" s="287"/>
      <c r="D1161" s="287"/>
      <c r="E1161" s="287"/>
      <c r="F1161" s="287"/>
      <c r="G1161" s="287"/>
      <c r="H1161" s="287"/>
      <c r="I1161" s="287"/>
      <c r="J1161" s="287"/>
      <c r="K1161" s="287"/>
      <c r="L1161" s="287"/>
      <c r="M1161" s="287"/>
      <c r="N1161" s="287"/>
      <c r="O1161" s="286"/>
      <c r="P1161" s="83" t="str">
        <f t="shared" si="20"/>
        <v/>
      </c>
    </row>
    <row r="1162" spans="1:16" ht="13.2" hidden="1" customHeight="1" x14ac:dyDescent="0.25">
      <c r="A1162" s="285" t="s">
        <v>1679</v>
      </c>
      <c r="B1162" s="285" t="s">
        <v>79</v>
      </c>
      <c r="C1162" s="287"/>
      <c r="D1162" s="287"/>
      <c r="E1162" s="287"/>
      <c r="F1162" s="287"/>
      <c r="G1162" s="287"/>
      <c r="H1162" s="287"/>
      <c r="I1162" s="287"/>
      <c r="J1162" s="287"/>
      <c r="K1162" s="287"/>
      <c r="L1162" s="287"/>
      <c r="M1162" s="287"/>
      <c r="N1162" s="287"/>
      <c r="O1162" s="286"/>
      <c r="P1162" s="83" t="str">
        <f t="shared" si="20"/>
        <v/>
      </c>
    </row>
    <row r="1163" spans="1:16" ht="13.2" hidden="1" customHeight="1" x14ac:dyDescent="0.25">
      <c r="A1163" s="285" t="s">
        <v>1680</v>
      </c>
      <c r="B1163" s="285" t="s">
        <v>3671</v>
      </c>
      <c r="C1163" s="287"/>
      <c r="D1163" s="287"/>
      <c r="E1163" s="287"/>
      <c r="F1163" s="287"/>
      <c r="G1163" s="287"/>
      <c r="H1163" s="287"/>
      <c r="I1163" s="287"/>
      <c r="J1163" s="287"/>
      <c r="K1163" s="287"/>
      <c r="L1163" s="287"/>
      <c r="M1163" s="287"/>
      <c r="N1163" s="287"/>
      <c r="O1163" s="286"/>
      <c r="P1163" s="83" t="str">
        <f t="shared" si="20"/>
        <v/>
      </c>
    </row>
    <row r="1164" spans="1:16" ht="13.2" hidden="1" customHeight="1" x14ac:dyDescent="0.25">
      <c r="A1164" s="285" t="s">
        <v>1682</v>
      </c>
      <c r="B1164" s="285" t="s">
        <v>121</v>
      </c>
      <c r="C1164" s="287"/>
      <c r="D1164" s="287"/>
      <c r="E1164" s="287"/>
      <c r="F1164" s="287"/>
      <c r="G1164" s="287"/>
      <c r="H1164" s="287"/>
      <c r="I1164" s="287"/>
      <c r="J1164" s="287"/>
      <c r="K1164" s="287"/>
      <c r="L1164" s="287"/>
      <c r="M1164" s="287"/>
      <c r="N1164" s="287"/>
      <c r="O1164" s="286"/>
      <c r="P1164" s="83" t="str">
        <f t="shared" si="20"/>
        <v/>
      </c>
    </row>
    <row r="1165" spans="1:16" ht="13.2" hidden="1" customHeight="1" x14ac:dyDescent="0.25">
      <c r="A1165" s="285" t="s">
        <v>1683</v>
      </c>
      <c r="B1165" s="285" t="s">
        <v>81</v>
      </c>
      <c r="C1165" s="287"/>
      <c r="D1165" s="287"/>
      <c r="E1165" s="287"/>
      <c r="F1165" s="287"/>
      <c r="G1165" s="287"/>
      <c r="H1165" s="287"/>
      <c r="I1165" s="287"/>
      <c r="J1165" s="287"/>
      <c r="K1165" s="287"/>
      <c r="L1165" s="287"/>
      <c r="M1165" s="287"/>
      <c r="N1165" s="287"/>
      <c r="O1165" s="286"/>
      <c r="P1165" s="83" t="str">
        <f t="shared" si="20"/>
        <v/>
      </c>
    </row>
    <row r="1166" spans="1:16" ht="13.2" hidden="1" customHeight="1" x14ac:dyDescent="0.25">
      <c r="A1166" s="285" t="s">
        <v>1684</v>
      </c>
      <c r="B1166" s="285" t="s">
        <v>82</v>
      </c>
      <c r="C1166" s="287"/>
      <c r="D1166" s="287"/>
      <c r="E1166" s="287"/>
      <c r="F1166" s="287"/>
      <c r="G1166" s="287"/>
      <c r="H1166" s="287"/>
      <c r="I1166" s="287"/>
      <c r="J1166" s="287"/>
      <c r="K1166" s="287"/>
      <c r="L1166" s="287"/>
      <c r="M1166" s="287"/>
      <c r="N1166" s="287"/>
      <c r="O1166" s="286"/>
      <c r="P1166" s="83" t="str">
        <f t="shared" si="20"/>
        <v/>
      </c>
    </row>
    <row r="1167" spans="1:16" ht="13.2" hidden="1" customHeight="1" x14ac:dyDescent="0.25">
      <c r="A1167" s="285" t="s">
        <v>1685</v>
      </c>
      <c r="B1167" s="285" t="s">
        <v>83</v>
      </c>
      <c r="C1167" s="287"/>
      <c r="D1167" s="287"/>
      <c r="E1167" s="287"/>
      <c r="F1167" s="287"/>
      <c r="G1167" s="287"/>
      <c r="H1167" s="287"/>
      <c r="I1167" s="287"/>
      <c r="J1167" s="287"/>
      <c r="K1167" s="287"/>
      <c r="L1167" s="287"/>
      <c r="M1167" s="287"/>
      <c r="N1167" s="287"/>
      <c r="O1167" s="286"/>
      <c r="P1167" s="83" t="str">
        <f t="shared" si="20"/>
        <v/>
      </c>
    </row>
    <row r="1168" spans="1:16" ht="13.2" hidden="1" customHeight="1" x14ac:dyDescent="0.25">
      <c r="A1168" s="285" t="s">
        <v>1686</v>
      </c>
      <c r="B1168" s="285" t="s">
        <v>84</v>
      </c>
      <c r="C1168" s="287"/>
      <c r="D1168" s="287"/>
      <c r="E1168" s="287"/>
      <c r="F1168" s="287"/>
      <c r="G1168" s="287"/>
      <c r="H1168" s="287"/>
      <c r="I1168" s="287"/>
      <c r="J1168" s="287"/>
      <c r="K1168" s="287"/>
      <c r="L1168" s="287"/>
      <c r="M1168" s="287"/>
      <c r="N1168" s="287"/>
      <c r="O1168" s="286"/>
      <c r="P1168" s="83" t="str">
        <f t="shared" si="20"/>
        <v/>
      </c>
    </row>
    <row r="1169" spans="1:16" ht="13.2" hidden="1" customHeight="1" x14ac:dyDescent="0.25">
      <c r="A1169" s="285" t="s">
        <v>1687</v>
      </c>
      <c r="B1169" s="285" t="s">
        <v>85</v>
      </c>
      <c r="C1169" s="286"/>
      <c r="D1169" s="286"/>
      <c r="E1169" s="286"/>
      <c r="F1169" s="286"/>
      <c r="G1169" s="286"/>
      <c r="H1169" s="286"/>
      <c r="I1169" s="286"/>
      <c r="J1169" s="286"/>
      <c r="K1169" s="286"/>
      <c r="L1169" s="286"/>
      <c r="M1169" s="286"/>
      <c r="N1169" s="286"/>
      <c r="O1169" s="286"/>
      <c r="P1169" s="83" t="str">
        <f t="shared" si="20"/>
        <v/>
      </c>
    </row>
    <row r="1170" spans="1:16" ht="13.2" hidden="1" customHeight="1" x14ac:dyDescent="0.25">
      <c r="A1170" s="285" t="s">
        <v>1688</v>
      </c>
      <c r="B1170" s="285" t="s">
        <v>86</v>
      </c>
      <c r="C1170" s="287"/>
      <c r="D1170" s="287"/>
      <c r="E1170" s="287"/>
      <c r="F1170" s="287"/>
      <c r="G1170" s="287"/>
      <c r="H1170" s="287"/>
      <c r="I1170" s="287"/>
      <c r="J1170" s="287"/>
      <c r="K1170" s="287"/>
      <c r="L1170" s="287"/>
      <c r="M1170" s="287"/>
      <c r="N1170" s="287"/>
      <c r="O1170" s="286"/>
      <c r="P1170" s="83" t="str">
        <f t="shared" si="20"/>
        <v/>
      </c>
    </row>
    <row r="1171" spans="1:16" ht="13.2" hidden="1" customHeight="1" x14ac:dyDescent="0.25">
      <c r="A1171" s="285" t="s">
        <v>1689</v>
      </c>
      <c r="B1171" s="285" t="s">
        <v>87</v>
      </c>
      <c r="C1171" s="287"/>
      <c r="D1171" s="287"/>
      <c r="E1171" s="287"/>
      <c r="F1171" s="287"/>
      <c r="G1171" s="287"/>
      <c r="H1171" s="287"/>
      <c r="I1171" s="287"/>
      <c r="J1171" s="287"/>
      <c r="K1171" s="287"/>
      <c r="L1171" s="287"/>
      <c r="M1171" s="287"/>
      <c r="N1171" s="287"/>
      <c r="O1171" s="286"/>
      <c r="P1171" s="83" t="str">
        <f t="shared" si="20"/>
        <v/>
      </c>
    </row>
    <row r="1172" spans="1:16" ht="13.2" hidden="1" customHeight="1" x14ac:dyDescent="0.25">
      <c r="A1172" s="285" t="s">
        <v>1690</v>
      </c>
      <c r="B1172" s="285" t="s">
        <v>88</v>
      </c>
      <c r="C1172" s="287"/>
      <c r="D1172" s="287"/>
      <c r="E1172" s="287"/>
      <c r="F1172" s="287"/>
      <c r="G1172" s="287"/>
      <c r="H1172" s="287"/>
      <c r="I1172" s="287"/>
      <c r="J1172" s="287"/>
      <c r="K1172" s="287"/>
      <c r="L1172" s="287"/>
      <c r="M1172" s="287"/>
      <c r="N1172" s="287"/>
      <c r="O1172" s="286"/>
      <c r="P1172" s="83" t="str">
        <f t="shared" si="20"/>
        <v/>
      </c>
    </row>
    <row r="1173" spans="1:16" ht="13.2" hidden="1" customHeight="1" x14ac:dyDescent="0.25">
      <c r="A1173" s="285" t="s">
        <v>1691</v>
      </c>
      <c r="B1173" s="285" t="s">
        <v>144</v>
      </c>
      <c r="C1173" s="286"/>
      <c r="D1173" s="286"/>
      <c r="E1173" s="286"/>
      <c r="F1173" s="286"/>
      <c r="G1173" s="286"/>
      <c r="H1173" s="286"/>
      <c r="I1173" s="286"/>
      <c r="J1173" s="286"/>
      <c r="K1173" s="286"/>
      <c r="L1173" s="286"/>
      <c r="M1173" s="286"/>
      <c r="N1173" s="286"/>
      <c r="O1173" s="286"/>
      <c r="P1173" s="83" t="str">
        <f t="shared" si="20"/>
        <v/>
      </c>
    </row>
    <row r="1174" spans="1:16" ht="13.2" hidden="1" customHeight="1" x14ac:dyDescent="0.25">
      <c r="A1174" s="285" t="s">
        <v>1681</v>
      </c>
      <c r="B1174" s="285" t="s">
        <v>80</v>
      </c>
      <c r="C1174" s="287"/>
      <c r="D1174" s="287"/>
      <c r="E1174" s="287"/>
      <c r="F1174" s="287"/>
      <c r="G1174" s="287"/>
      <c r="H1174" s="287"/>
      <c r="I1174" s="287"/>
      <c r="J1174" s="287"/>
      <c r="K1174" s="287"/>
      <c r="L1174" s="287"/>
      <c r="M1174" s="287"/>
      <c r="N1174" s="287"/>
      <c r="O1174" s="286"/>
      <c r="P1174" s="83" t="str">
        <f t="shared" si="20"/>
        <v/>
      </c>
    </row>
    <row r="1175" spans="1:16" ht="13.2" hidden="1" customHeight="1" x14ac:dyDescent="0.25">
      <c r="A1175" s="285" t="s">
        <v>1692</v>
      </c>
      <c r="B1175" s="285" t="s">
        <v>76</v>
      </c>
      <c r="C1175" s="287"/>
      <c r="D1175" s="287"/>
      <c r="E1175" s="287"/>
      <c r="F1175" s="287"/>
      <c r="G1175" s="287"/>
      <c r="H1175" s="287"/>
      <c r="I1175" s="287"/>
      <c r="J1175" s="287"/>
      <c r="K1175" s="287"/>
      <c r="L1175" s="287"/>
      <c r="M1175" s="287"/>
      <c r="N1175" s="287"/>
      <c r="O1175" s="286"/>
      <c r="P1175" s="83" t="str">
        <f t="shared" si="20"/>
        <v/>
      </c>
    </row>
    <row r="1176" spans="1:16" ht="13.2" hidden="1" customHeight="1" x14ac:dyDescent="0.25">
      <c r="A1176" s="285" t="s">
        <v>1702</v>
      </c>
      <c r="B1176" s="285" t="s">
        <v>85</v>
      </c>
      <c r="C1176" s="286"/>
      <c r="D1176" s="286"/>
      <c r="E1176" s="286"/>
      <c r="F1176" s="286"/>
      <c r="G1176" s="286"/>
      <c r="H1176" s="286"/>
      <c r="I1176" s="286"/>
      <c r="J1176" s="286"/>
      <c r="K1176" s="286"/>
      <c r="L1176" s="286"/>
      <c r="M1176" s="286"/>
      <c r="N1176" s="286"/>
      <c r="O1176" s="286"/>
      <c r="P1176" s="83" t="str">
        <f t="shared" si="20"/>
        <v/>
      </c>
    </row>
    <row r="1177" spans="1:16" ht="13.2" hidden="1" customHeight="1" x14ac:dyDescent="0.25">
      <c r="A1177" s="285" t="s">
        <v>1704</v>
      </c>
      <c r="B1177" s="285" t="s">
        <v>87</v>
      </c>
      <c r="C1177" s="287"/>
      <c r="D1177" s="287"/>
      <c r="E1177" s="287"/>
      <c r="F1177" s="287"/>
      <c r="G1177" s="287"/>
      <c r="H1177" s="287"/>
      <c r="I1177" s="287"/>
      <c r="J1177" s="287"/>
      <c r="K1177" s="287"/>
      <c r="L1177" s="287"/>
      <c r="M1177" s="287"/>
      <c r="N1177" s="287"/>
      <c r="O1177" s="286"/>
      <c r="P1177" s="83" t="str">
        <f t="shared" si="20"/>
        <v/>
      </c>
    </row>
    <row r="1178" spans="1:16" ht="13.2" hidden="1" customHeight="1" x14ac:dyDescent="0.25">
      <c r="A1178" s="285" t="s">
        <v>1705</v>
      </c>
      <c r="B1178" s="285" t="s">
        <v>88</v>
      </c>
      <c r="C1178" s="287"/>
      <c r="D1178" s="287"/>
      <c r="E1178" s="287"/>
      <c r="F1178" s="287"/>
      <c r="G1178" s="287"/>
      <c r="H1178" s="287"/>
      <c r="I1178" s="287"/>
      <c r="J1178" s="287"/>
      <c r="K1178" s="287"/>
      <c r="L1178" s="287"/>
      <c r="M1178" s="287"/>
      <c r="N1178" s="287"/>
      <c r="O1178" s="286"/>
      <c r="P1178" s="83" t="str">
        <f t="shared" si="20"/>
        <v/>
      </c>
    </row>
    <row r="1179" spans="1:16" ht="13.2" hidden="1" customHeight="1" x14ac:dyDescent="0.25">
      <c r="A1179" s="285" t="s">
        <v>1693</v>
      </c>
      <c r="B1179" s="285" t="s">
        <v>89</v>
      </c>
      <c r="C1179" s="287"/>
      <c r="D1179" s="287"/>
      <c r="E1179" s="287"/>
      <c r="F1179" s="287"/>
      <c r="G1179" s="287"/>
      <c r="H1179" s="287"/>
      <c r="I1179" s="287"/>
      <c r="J1179" s="287"/>
      <c r="K1179" s="287"/>
      <c r="L1179" s="287"/>
      <c r="M1179" s="287"/>
      <c r="N1179" s="287"/>
      <c r="O1179" s="286"/>
      <c r="P1179" s="83" t="str">
        <f t="shared" si="20"/>
        <v/>
      </c>
    </row>
    <row r="1180" spans="1:16" ht="13.2" hidden="1" customHeight="1" x14ac:dyDescent="0.25">
      <c r="A1180" s="285" t="s">
        <v>1694</v>
      </c>
      <c r="B1180" s="285" t="s">
        <v>90</v>
      </c>
      <c r="C1180" s="287"/>
      <c r="D1180" s="287"/>
      <c r="E1180" s="287"/>
      <c r="F1180" s="287"/>
      <c r="G1180" s="287"/>
      <c r="H1180" s="287"/>
      <c r="I1180" s="287"/>
      <c r="J1180" s="287"/>
      <c r="K1180" s="287"/>
      <c r="L1180" s="287"/>
      <c r="M1180" s="287"/>
      <c r="N1180" s="287"/>
      <c r="O1180" s="286"/>
      <c r="P1180" s="83" t="str">
        <f t="shared" si="20"/>
        <v/>
      </c>
    </row>
    <row r="1181" spans="1:16" ht="13.2" hidden="1" customHeight="1" x14ac:dyDescent="0.25">
      <c r="A1181" s="285" t="s">
        <v>1695</v>
      </c>
      <c r="B1181" s="285" t="s">
        <v>91</v>
      </c>
      <c r="C1181" s="287"/>
      <c r="D1181" s="287"/>
      <c r="E1181" s="287"/>
      <c r="F1181" s="287"/>
      <c r="G1181" s="287"/>
      <c r="H1181" s="287"/>
      <c r="I1181" s="287"/>
      <c r="J1181" s="287"/>
      <c r="K1181" s="287"/>
      <c r="L1181" s="287"/>
      <c r="M1181" s="287"/>
      <c r="N1181" s="287"/>
      <c r="O1181" s="286"/>
      <c r="P1181" s="83" t="str">
        <f t="shared" si="20"/>
        <v/>
      </c>
    </row>
    <row r="1182" spans="1:16" ht="13.2" hidden="1" customHeight="1" x14ac:dyDescent="0.25">
      <c r="A1182" s="285" t="s">
        <v>1696</v>
      </c>
      <c r="B1182" s="285" t="s">
        <v>3670</v>
      </c>
      <c r="C1182" s="287"/>
      <c r="D1182" s="287"/>
      <c r="E1182" s="287"/>
      <c r="F1182" s="287"/>
      <c r="G1182" s="287"/>
      <c r="H1182" s="287"/>
      <c r="I1182" s="287"/>
      <c r="J1182" s="287"/>
      <c r="K1182" s="287"/>
      <c r="L1182" s="287"/>
      <c r="M1182" s="287"/>
      <c r="N1182" s="287"/>
      <c r="O1182" s="286"/>
      <c r="P1182" s="83" t="str">
        <f t="shared" si="20"/>
        <v/>
      </c>
    </row>
    <row r="1183" spans="1:16" ht="13.2" hidden="1" customHeight="1" x14ac:dyDescent="0.25">
      <c r="A1183" s="285" t="s">
        <v>1698</v>
      </c>
      <c r="B1183" s="285" t="s">
        <v>92</v>
      </c>
      <c r="C1183" s="287"/>
      <c r="D1183" s="287"/>
      <c r="E1183" s="287"/>
      <c r="F1183" s="287"/>
      <c r="G1183" s="287"/>
      <c r="H1183" s="287"/>
      <c r="I1183" s="287"/>
      <c r="J1183" s="287"/>
      <c r="K1183" s="287"/>
      <c r="L1183" s="287"/>
      <c r="M1183" s="287"/>
      <c r="N1183" s="287"/>
      <c r="O1183" s="286"/>
      <c r="P1183" s="83" t="str">
        <f t="shared" si="20"/>
        <v/>
      </c>
    </row>
    <row r="1184" spans="1:16" ht="13.2" hidden="1" customHeight="1" x14ac:dyDescent="0.25">
      <c r="A1184" s="285" t="s">
        <v>1699</v>
      </c>
      <c r="B1184" s="285" t="s">
        <v>93</v>
      </c>
      <c r="C1184" s="287"/>
      <c r="D1184" s="287"/>
      <c r="E1184" s="287"/>
      <c r="F1184" s="287"/>
      <c r="G1184" s="287"/>
      <c r="H1184" s="287"/>
      <c r="I1184" s="287"/>
      <c r="J1184" s="287"/>
      <c r="K1184" s="287"/>
      <c r="L1184" s="287"/>
      <c r="M1184" s="287"/>
      <c r="N1184" s="287"/>
      <c r="O1184" s="286"/>
      <c r="P1184" s="83" t="str">
        <f t="shared" si="20"/>
        <v/>
      </c>
    </row>
    <row r="1185" spans="1:21" ht="13.2" hidden="1" customHeight="1" x14ac:dyDescent="0.25">
      <c r="A1185" s="285" t="s">
        <v>1700</v>
      </c>
      <c r="B1185" s="285" t="s">
        <v>94</v>
      </c>
      <c r="C1185" s="287"/>
      <c r="D1185" s="287"/>
      <c r="E1185" s="287"/>
      <c r="F1185" s="287"/>
      <c r="G1185" s="287"/>
      <c r="H1185" s="287"/>
      <c r="I1185" s="287"/>
      <c r="J1185" s="287"/>
      <c r="K1185" s="287"/>
      <c r="L1185" s="287"/>
      <c r="M1185" s="287"/>
      <c r="N1185" s="287"/>
      <c r="O1185" s="286"/>
      <c r="P1185" s="83" t="str">
        <f t="shared" si="20"/>
        <v/>
      </c>
    </row>
    <row r="1186" spans="1:21" ht="13.2" hidden="1" customHeight="1" x14ac:dyDescent="0.25">
      <c r="A1186" s="285" t="s">
        <v>1701</v>
      </c>
      <c r="B1186" s="285" t="s">
        <v>95</v>
      </c>
      <c r="C1186" s="287"/>
      <c r="D1186" s="287"/>
      <c r="E1186" s="287"/>
      <c r="F1186" s="287"/>
      <c r="G1186" s="287"/>
      <c r="H1186" s="287"/>
      <c r="I1186" s="287"/>
      <c r="J1186" s="287"/>
      <c r="K1186" s="287"/>
      <c r="L1186" s="287"/>
      <c r="M1186" s="287"/>
      <c r="N1186" s="287"/>
      <c r="O1186" s="286"/>
      <c r="P1186" s="83" t="str">
        <f t="shared" si="20"/>
        <v/>
      </c>
    </row>
    <row r="1187" spans="1:21" ht="13.2" hidden="1" customHeight="1" x14ac:dyDescent="0.25">
      <c r="A1187" s="285" t="s">
        <v>1703</v>
      </c>
      <c r="B1187" s="285" t="s">
        <v>96</v>
      </c>
      <c r="C1187" s="288"/>
      <c r="D1187" s="288"/>
      <c r="E1187" s="288"/>
      <c r="F1187" s="288"/>
      <c r="G1187" s="288"/>
      <c r="H1187" s="288"/>
      <c r="I1187" s="288"/>
      <c r="J1187" s="288"/>
      <c r="K1187" s="288"/>
      <c r="L1187" s="288"/>
      <c r="M1187" s="288"/>
      <c r="N1187" s="288"/>
      <c r="O1187" s="289"/>
      <c r="P1187" s="83" t="str">
        <f t="shared" si="20"/>
        <v/>
      </c>
    </row>
    <row r="1188" spans="1:21" ht="13.2" hidden="1" customHeight="1" x14ac:dyDescent="0.25">
      <c r="A1188" s="285" t="s">
        <v>1706</v>
      </c>
      <c r="B1188" s="285" t="s">
        <v>155</v>
      </c>
      <c r="C1188" s="286"/>
      <c r="D1188" s="286"/>
      <c r="E1188" s="286"/>
      <c r="F1188" s="286"/>
      <c r="G1188" s="286"/>
      <c r="H1188" s="286"/>
      <c r="I1188" s="286"/>
      <c r="J1188" s="286"/>
      <c r="K1188" s="286"/>
      <c r="L1188" s="286"/>
      <c r="M1188" s="286"/>
      <c r="N1188" s="286"/>
      <c r="O1188" s="286"/>
      <c r="P1188" s="83" t="str">
        <f t="shared" si="20"/>
        <v/>
      </c>
    </row>
    <row r="1189" spans="1:21" ht="13.2" hidden="1" customHeight="1" x14ac:dyDescent="0.25">
      <c r="A1189" s="285" t="s">
        <v>1697</v>
      </c>
      <c r="B1189" s="285" t="s">
        <v>80</v>
      </c>
      <c r="C1189" s="287"/>
      <c r="D1189" s="287"/>
      <c r="E1189" s="287"/>
      <c r="F1189" s="287"/>
      <c r="G1189" s="287"/>
      <c r="H1189" s="287"/>
      <c r="I1189" s="287"/>
      <c r="J1189" s="287"/>
      <c r="K1189" s="287"/>
      <c r="L1189" s="287"/>
      <c r="M1189" s="287"/>
      <c r="N1189" s="287"/>
      <c r="O1189" s="286"/>
      <c r="P1189" s="83" t="str">
        <f t="shared" si="20"/>
        <v/>
      </c>
    </row>
    <row r="1190" spans="1:21" ht="13.2" hidden="1" customHeight="1" x14ac:dyDescent="0.25">
      <c r="A1190" s="285" t="s">
        <v>2565</v>
      </c>
      <c r="B1190" s="285" t="s">
        <v>97</v>
      </c>
      <c r="C1190" s="286">
        <v>-408736</v>
      </c>
      <c r="D1190" s="286">
        <v>-113746</v>
      </c>
      <c r="E1190" s="286">
        <v>541448</v>
      </c>
      <c r="F1190" s="286">
        <v>302923</v>
      </c>
      <c r="G1190" s="286">
        <v>321889</v>
      </c>
      <c r="H1190" s="290"/>
      <c r="I1190" s="290"/>
      <c r="J1190" s="290"/>
      <c r="K1190" s="290"/>
      <c r="L1190" s="290"/>
      <c r="M1190" s="290"/>
      <c r="N1190" s="290"/>
      <c r="O1190" s="290"/>
      <c r="P1190" s="83" t="str">
        <f t="shared" si="20"/>
        <v/>
      </c>
      <c r="R1190" s="109"/>
      <c r="S1190" s="109"/>
      <c r="T1190" s="109"/>
      <c r="U1190" s="109"/>
    </row>
    <row r="1191" spans="1:21" ht="13.2" hidden="1" customHeight="1" x14ac:dyDescent="0.25">
      <c r="A1191" s="285" t="s">
        <v>2566</v>
      </c>
      <c r="B1191" s="285" t="s">
        <v>130</v>
      </c>
      <c r="C1191" s="286">
        <v>-409471</v>
      </c>
      <c r="D1191" s="286">
        <v>-32378</v>
      </c>
      <c r="E1191" s="286">
        <v>634179</v>
      </c>
      <c r="F1191" s="286">
        <v>-8796</v>
      </c>
      <c r="G1191" s="286">
        <v>183534</v>
      </c>
      <c r="H1191" s="290"/>
      <c r="I1191" s="290"/>
      <c r="J1191" s="290"/>
      <c r="K1191" s="290"/>
      <c r="L1191" s="290"/>
      <c r="M1191" s="290"/>
      <c r="N1191" s="290"/>
      <c r="O1191" s="290"/>
      <c r="P1191" s="83" t="str">
        <f t="shared" si="20"/>
        <v/>
      </c>
      <c r="R1191" s="109"/>
      <c r="S1191" s="109"/>
      <c r="T1191" s="109"/>
      <c r="U1191" s="109"/>
    </row>
    <row r="1192" spans="1:21" ht="13.2" hidden="1" customHeight="1" x14ac:dyDescent="0.25">
      <c r="A1192" s="285" t="s">
        <v>2543</v>
      </c>
      <c r="B1192" s="285" t="s">
        <v>76</v>
      </c>
      <c r="C1192" s="287">
        <v>17219</v>
      </c>
      <c r="D1192" s="287">
        <v>15030</v>
      </c>
      <c r="E1192" s="287">
        <v>22350</v>
      </c>
      <c r="F1192" s="287">
        <v>25846</v>
      </c>
      <c r="G1192" s="286">
        <v>80445</v>
      </c>
      <c r="H1192" s="290"/>
      <c r="I1192" s="290"/>
      <c r="J1192" s="290"/>
      <c r="K1192" s="290"/>
      <c r="L1192" s="290"/>
      <c r="M1192" s="290"/>
      <c r="N1192" s="290"/>
      <c r="O1192" s="290"/>
      <c r="P1192" s="83" t="str">
        <f t="shared" si="20"/>
        <v/>
      </c>
      <c r="R1192" s="109"/>
      <c r="S1192" s="109"/>
      <c r="T1192" s="109"/>
      <c r="U1192" s="109"/>
    </row>
    <row r="1193" spans="1:21" ht="13.2" hidden="1" customHeight="1" x14ac:dyDescent="0.25">
      <c r="A1193" s="285" t="s">
        <v>2544</v>
      </c>
      <c r="B1193" s="285" t="s">
        <v>77</v>
      </c>
      <c r="C1193" s="287">
        <v>651756</v>
      </c>
      <c r="D1193" s="287">
        <v>753731</v>
      </c>
      <c r="E1193" s="287">
        <v>782759</v>
      </c>
      <c r="F1193" s="287">
        <v>1011919</v>
      </c>
      <c r="G1193" s="286">
        <v>3200165</v>
      </c>
      <c r="H1193" s="290"/>
      <c r="I1193" s="290"/>
      <c r="J1193" s="290"/>
      <c r="K1193" s="290"/>
      <c r="L1193" s="290"/>
      <c r="M1193" s="290"/>
      <c r="N1193" s="290"/>
      <c r="O1193" s="290"/>
      <c r="P1193" s="83" t="str">
        <f t="shared" si="20"/>
        <v/>
      </c>
      <c r="R1193" s="109"/>
      <c r="S1193" s="109"/>
      <c r="T1193" s="109"/>
      <c r="U1193" s="109"/>
    </row>
    <row r="1194" spans="1:21" ht="13.2" hidden="1" customHeight="1" x14ac:dyDescent="0.25">
      <c r="A1194" s="285" t="s">
        <v>2545</v>
      </c>
      <c r="B1194" s="285" t="s">
        <v>78</v>
      </c>
      <c r="C1194" s="287">
        <v>284223</v>
      </c>
      <c r="D1194" s="287">
        <v>332868</v>
      </c>
      <c r="E1194" s="287">
        <v>327755</v>
      </c>
      <c r="F1194" s="287">
        <v>476148</v>
      </c>
      <c r="G1194" s="286">
        <v>1420994</v>
      </c>
      <c r="H1194" s="290"/>
      <c r="I1194" s="290"/>
      <c r="J1194" s="290"/>
      <c r="K1194" s="290"/>
      <c r="L1194" s="290"/>
      <c r="M1194" s="290"/>
      <c r="N1194" s="290"/>
      <c r="O1194" s="290"/>
      <c r="P1194" s="83" t="str">
        <f t="shared" si="20"/>
        <v/>
      </c>
      <c r="R1194" s="109"/>
      <c r="S1194" s="109"/>
      <c r="T1194" s="109"/>
      <c r="U1194" s="109"/>
    </row>
    <row r="1195" spans="1:21" ht="13.2" hidden="1" customHeight="1" x14ac:dyDescent="0.25">
      <c r="A1195" s="285" t="s">
        <v>2546</v>
      </c>
      <c r="B1195" s="285" t="s">
        <v>79</v>
      </c>
      <c r="C1195" s="287">
        <v>13188</v>
      </c>
      <c r="D1195" s="287">
        <v>35695</v>
      </c>
      <c r="E1195" s="287">
        <v>80623</v>
      </c>
      <c r="F1195" s="287">
        <v>94414</v>
      </c>
      <c r="G1195" s="286">
        <v>223920</v>
      </c>
      <c r="H1195" s="290"/>
      <c r="I1195" s="290"/>
      <c r="J1195" s="290"/>
      <c r="K1195" s="290"/>
      <c r="L1195" s="290"/>
      <c r="M1195" s="290"/>
      <c r="N1195" s="290"/>
      <c r="O1195" s="290"/>
      <c r="P1195" s="83" t="str">
        <f t="shared" si="20"/>
        <v/>
      </c>
      <c r="R1195" s="109"/>
      <c r="S1195" s="109"/>
      <c r="T1195" s="109"/>
      <c r="U1195" s="109"/>
    </row>
    <row r="1196" spans="1:21" ht="13.2" hidden="1" customHeight="1" x14ac:dyDescent="0.25">
      <c r="A1196" s="285" t="s">
        <v>2547</v>
      </c>
      <c r="B1196" s="285" t="s">
        <v>3671</v>
      </c>
      <c r="C1196" s="287">
        <v>269489</v>
      </c>
      <c r="D1196" s="287">
        <v>173684</v>
      </c>
      <c r="E1196" s="287">
        <v>178428</v>
      </c>
      <c r="F1196" s="287">
        <v>180998</v>
      </c>
      <c r="G1196" s="286">
        <v>802599</v>
      </c>
      <c r="H1196" s="290"/>
      <c r="I1196" s="290"/>
      <c r="J1196" s="290"/>
      <c r="K1196" s="290"/>
      <c r="L1196" s="290"/>
      <c r="M1196" s="290"/>
      <c r="N1196" s="290"/>
      <c r="O1196" s="290"/>
      <c r="P1196" s="83" t="str">
        <f t="shared" si="20"/>
        <v/>
      </c>
      <c r="R1196" s="109"/>
      <c r="S1196" s="109"/>
      <c r="T1196" s="109"/>
      <c r="U1196" s="109"/>
    </row>
    <row r="1197" spans="1:21" ht="13.2" hidden="1" customHeight="1" x14ac:dyDescent="0.25">
      <c r="A1197" s="285" t="s">
        <v>2548</v>
      </c>
      <c r="B1197" s="285" t="s">
        <v>84</v>
      </c>
      <c r="C1197" s="287">
        <v>173229</v>
      </c>
      <c r="D1197" s="287">
        <v>241604</v>
      </c>
      <c r="E1197" s="287">
        <v>292464</v>
      </c>
      <c r="F1197" s="287">
        <v>391673</v>
      </c>
      <c r="G1197" s="286">
        <v>1098970</v>
      </c>
      <c r="H1197" s="290"/>
      <c r="I1197" s="290"/>
      <c r="J1197" s="290"/>
      <c r="K1197" s="290"/>
      <c r="L1197" s="290"/>
      <c r="M1197" s="290"/>
      <c r="N1197" s="290"/>
      <c r="O1197" s="290"/>
      <c r="P1197" s="83" t="str">
        <f t="shared" si="20"/>
        <v/>
      </c>
      <c r="R1197" s="109"/>
      <c r="S1197" s="109"/>
      <c r="T1197" s="109"/>
      <c r="U1197" s="109"/>
    </row>
    <row r="1198" spans="1:21" ht="13.2" hidden="1" customHeight="1" x14ac:dyDescent="0.25">
      <c r="A1198" s="285" t="s">
        <v>2549</v>
      </c>
      <c r="B1198" s="285" t="s">
        <v>85</v>
      </c>
      <c r="C1198" s="286">
        <v>2135596</v>
      </c>
      <c r="D1198" s="286">
        <v>2127682</v>
      </c>
      <c r="E1198" s="286">
        <v>2124715</v>
      </c>
      <c r="F1198" s="286">
        <v>2896927</v>
      </c>
      <c r="G1198" s="286">
        <v>9284920</v>
      </c>
      <c r="H1198" s="290"/>
      <c r="I1198" s="290"/>
      <c r="J1198" s="290"/>
      <c r="K1198" s="290"/>
      <c r="L1198" s="290"/>
      <c r="M1198" s="290"/>
      <c r="N1198" s="290"/>
      <c r="O1198" s="290"/>
      <c r="P1198" s="83" t="str">
        <f t="shared" si="20"/>
        <v/>
      </c>
      <c r="R1198" s="109"/>
      <c r="S1198" s="109"/>
      <c r="T1198" s="109"/>
      <c r="U1198" s="109"/>
    </row>
    <row r="1199" spans="1:21" ht="13.2" hidden="1" customHeight="1" x14ac:dyDescent="0.25">
      <c r="A1199" s="285" t="s">
        <v>2550</v>
      </c>
      <c r="B1199" s="285" t="s">
        <v>86</v>
      </c>
      <c r="C1199" s="287">
        <v>37181</v>
      </c>
      <c r="D1199" s="287">
        <v>25337</v>
      </c>
      <c r="E1199" s="287">
        <v>76537</v>
      </c>
      <c r="F1199" s="287">
        <v>244384</v>
      </c>
      <c r="G1199" s="286">
        <v>383439</v>
      </c>
      <c r="H1199" s="290"/>
      <c r="I1199" s="290"/>
      <c r="J1199" s="290"/>
      <c r="K1199" s="290"/>
      <c r="L1199" s="290"/>
      <c r="M1199" s="290"/>
      <c r="N1199" s="290"/>
      <c r="O1199" s="290"/>
      <c r="P1199" s="83" t="str">
        <f t="shared" si="20"/>
        <v/>
      </c>
      <c r="R1199" s="109"/>
      <c r="S1199" s="109"/>
      <c r="T1199" s="109"/>
      <c r="U1199" s="109"/>
    </row>
    <row r="1200" spans="1:21" ht="13.2" hidden="1" customHeight="1" x14ac:dyDescent="0.25">
      <c r="A1200" s="285" t="s">
        <v>2551</v>
      </c>
      <c r="B1200" s="285" t="s">
        <v>87</v>
      </c>
      <c r="C1200" s="287">
        <v>50901</v>
      </c>
      <c r="D1200" s="287">
        <v>99173</v>
      </c>
      <c r="E1200" s="287">
        <v>173634</v>
      </c>
      <c r="F1200" s="287">
        <v>402401</v>
      </c>
      <c r="G1200" s="286">
        <v>726109</v>
      </c>
      <c r="H1200" s="290"/>
      <c r="I1200" s="290"/>
      <c r="J1200" s="290"/>
      <c r="K1200" s="290"/>
      <c r="L1200" s="290"/>
      <c r="M1200" s="290"/>
      <c r="N1200" s="290"/>
      <c r="O1200" s="290"/>
      <c r="P1200" s="83" t="str">
        <f t="shared" si="20"/>
        <v/>
      </c>
      <c r="R1200" s="109"/>
      <c r="S1200" s="109"/>
      <c r="T1200" s="109"/>
      <c r="U1200" s="109"/>
    </row>
    <row r="1201" spans="1:21" ht="13.2" hidden="1" customHeight="1" x14ac:dyDescent="0.25">
      <c r="A1201" s="285" t="s">
        <v>2552</v>
      </c>
      <c r="B1201" s="285" t="s">
        <v>88</v>
      </c>
      <c r="C1201" s="287">
        <v>0</v>
      </c>
      <c r="D1201" s="287">
        <v>0</v>
      </c>
      <c r="E1201" s="287">
        <v>0</v>
      </c>
      <c r="F1201" s="287">
        <v>0</v>
      </c>
      <c r="G1201" s="286">
        <v>0</v>
      </c>
      <c r="H1201" s="290"/>
      <c r="I1201" s="290"/>
      <c r="J1201" s="290"/>
      <c r="K1201" s="290"/>
      <c r="L1201" s="290"/>
      <c r="M1201" s="290"/>
      <c r="N1201" s="290"/>
      <c r="O1201" s="290"/>
      <c r="P1201" s="83" t="str">
        <f t="shared" si="20"/>
        <v/>
      </c>
      <c r="R1201" s="109"/>
      <c r="S1201" s="109"/>
      <c r="T1201" s="109"/>
      <c r="U1201" s="109"/>
    </row>
    <row r="1202" spans="1:21" ht="13.2" hidden="1" customHeight="1" x14ac:dyDescent="0.25">
      <c r="A1202" s="285" t="s">
        <v>2553</v>
      </c>
      <c r="B1202" s="285" t="s">
        <v>144</v>
      </c>
      <c r="C1202" s="286">
        <v>2223678</v>
      </c>
      <c r="D1202" s="286">
        <v>2252192</v>
      </c>
      <c r="E1202" s="286">
        <v>2374886</v>
      </c>
      <c r="F1202" s="286">
        <v>3543712</v>
      </c>
      <c r="G1202" s="286">
        <v>10394468</v>
      </c>
      <c r="H1202" s="290"/>
      <c r="I1202" s="290"/>
      <c r="J1202" s="290"/>
      <c r="K1202" s="290"/>
      <c r="L1202" s="290"/>
      <c r="M1202" s="290"/>
      <c r="N1202" s="290"/>
      <c r="O1202" s="290"/>
      <c r="P1202" s="83" t="str">
        <f t="shared" si="20"/>
        <v/>
      </c>
      <c r="R1202" s="109"/>
      <c r="S1202" s="109"/>
      <c r="T1202" s="109"/>
      <c r="U1202" s="109"/>
    </row>
    <row r="1203" spans="1:21" ht="13.2" hidden="1" customHeight="1" x14ac:dyDescent="0.25">
      <c r="A1203" s="285" t="s">
        <v>3687</v>
      </c>
      <c r="B1203" s="285" t="s">
        <v>283</v>
      </c>
      <c r="C1203" s="287">
        <v>35725</v>
      </c>
      <c r="D1203" s="287">
        <v>15578</v>
      </c>
      <c r="E1203" s="287">
        <v>-30332</v>
      </c>
      <c r="F1203" s="287">
        <v>9747</v>
      </c>
      <c r="G1203" s="286">
        <v>30718</v>
      </c>
      <c r="H1203" s="290"/>
      <c r="I1203" s="290"/>
      <c r="J1203" s="290"/>
      <c r="K1203" s="290"/>
      <c r="L1203" s="290"/>
      <c r="M1203" s="290"/>
      <c r="N1203" s="290"/>
      <c r="O1203" s="290"/>
      <c r="P1203" s="83" t="str">
        <f t="shared" si="20"/>
        <v/>
      </c>
      <c r="R1203" s="109"/>
      <c r="S1203" s="109"/>
      <c r="T1203" s="109"/>
      <c r="U1203" s="109"/>
    </row>
    <row r="1204" spans="1:21" ht="13.2" hidden="1" customHeight="1" x14ac:dyDescent="0.25">
      <c r="A1204" s="285" t="s">
        <v>3723</v>
      </c>
      <c r="B1204" s="285" t="s">
        <v>284</v>
      </c>
      <c r="C1204" s="287">
        <v>690767</v>
      </c>
      <c r="D1204" s="287">
        <v>559492</v>
      </c>
      <c r="E1204" s="287">
        <v>470668</v>
      </c>
      <c r="F1204" s="287">
        <v>706182</v>
      </c>
      <c r="G1204" s="286">
        <v>2427109</v>
      </c>
      <c r="H1204" s="290"/>
      <c r="I1204" s="290"/>
      <c r="J1204" s="290"/>
      <c r="K1204" s="290"/>
      <c r="L1204" s="290"/>
      <c r="M1204" s="290"/>
      <c r="N1204" s="290"/>
      <c r="O1204" s="290"/>
      <c r="P1204" s="83" t="str">
        <f t="shared" si="20"/>
        <v/>
      </c>
      <c r="R1204" s="109"/>
      <c r="S1204" s="109"/>
      <c r="T1204" s="109"/>
      <c r="U1204" s="109"/>
    </row>
    <row r="1205" spans="1:21" ht="13.2" hidden="1" customHeight="1" x14ac:dyDescent="0.25">
      <c r="A1205" s="285" t="s">
        <v>2554</v>
      </c>
      <c r="B1205" s="285" t="s">
        <v>76</v>
      </c>
      <c r="C1205" s="287">
        <v>20287</v>
      </c>
      <c r="D1205" s="287">
        <v>28245</v>
      </c>
      <c r="E1205" s="287">
        <v>23757</v>
      </c>
      <c r="F1205" s="287">
        <v>84139</v>
      </c>
      <c r="G1205" s="286">
        <v>156428</v>
      </c>
      <c r="H1205" s="290"/>
      <c r="I1205" s="290"/>
      <c r="J1205" s="290"/>
      <c r="K1205" s="290"/>
      <c r="L1205" s="290"/>
      <c r="M1205" s="290"/>
      <c r="N1205" s="290"/>
      <c r="O1205" s="290"/>
      <c r="P1205" s="83" t="str">
        <f t="shared" si="20"/>
        <v/>
      </c>
      <c r="R1205" s="109"/>
      <c r="S1205" s="109"/>
      <c r="T1205" s="109"/>
      <c r="U1205" s="109"/>
    </row>
    <row r="1206" spans="1:21" ht="13.2" hidden="1" customHeight="1" x14ac:dyDescent="0.25">
      <c r="A1206" s="285" t="s">
        <v>2560</v>
      </c>
      <c r="B1206" s="285" t="s">
        <v>85</v>
      </c>
      <c r="C1206" s="286">
        <v>1726860</v>
      </c>
      <c r="D1206" s="286">
        <v>2013936</v>
      </c>
      <c r="E1206" s="286">
        <v>2666163</v>
      </c>
      <c r="F1206" s="286">
        <v>3199850</v>
      </c>
      <c r="G1206" s="286">
        <v>9606809</v>
      </c>
      <c r="H1206" s="290"/>
      <c r="I1206" s="290"/>
      <c r="J1206" s="290"/>
      <c r="K1206" s="290"/>
      <c r="L1206" s="290"/>
      <c r="M1206" s="290"/>
      <c r="N1206" s="290"/>
      <c r="O1206" s="290"/>
      <c r="P1206" s="83" t="str">
        <f t="shared" si="20"/>
        <v/>
      </c>
      <c r="R1206" s="109"/>
      <c r="S1206" s="109"/>
      <c r="T1206" s="109"/>
      <c r="U1206" s="109"/>
    </row>
    <row r="1207" spans="1:21" ht="13.2" hidden="1" customHeight="1" x14ac:dyDescent="0.25">
      <c r="A1207" s="285" t="s">
        <v>2562</v>
      </c>
      <c r="B1207" s="285" t="s">
        <v>87</v>
      </c>
      <c r="C1207" s="287">
        <v>21479</v>
      </c>
      <c r="D1207" s="287">
        <v>56208</v>
      </c>
      <c r="E1207" s="287">
        <v>147945</v>
      </c>
      <c r="F1207" s="287">
        <v>172384</v>
      </c>
      <c r="G1207" s="286">
        <v>398016</v>
      </c>
      <c r="H1207" s="290"/>
      <c r="I1207" s="290"/>
      <c r="J1207" s="290"/>
      <c r="K1207" s="290"/>
      <c r="L1207" s="290"/>
      <c r="M1207" s="290"/>
      <c r="N1207" s="290"/>
      <c r="O1207" s="290"/>
      <c r="P1207" s="83" t="str">
        <f t="shared" si="20"/>
        <v/>
      </c>
      <c r="R1207" s="109"/>
      <c r="S1207" s="109"/>
      <c r="T1207" s="109"/>
      <c r="U1207" s="109"/>
    </row>
    <row r="1208" spans="1:21" ht="13.2" hidden="1" customHeight="1" x14ac:dyDescent="0.25">
      <c r="A1208" s="285" t="s">
        <v>2563</v>
      </c>
      <c r="B1208" s="285" t="s">
        <v>88</v>
      </c>
      <c r="C1208" s="287">
        <v>0</v>
      </c>
      <c r="D1208" s="287">
        <v>0</v>
      </c>
      <c r="E1208" s="287">
        <v>0</v>
      </c>
      <c r="F1208" s="287">
        <v>0</v>
      </c>
      <c r="G1208" s="286">
        <v>0</v>
      </c>
      <c r="H1208" s="290"/>
      <c r="I1208" s="290"/>
      <c r="J1208" s="290"/>
      <c r="K1208" s="290"/>
      <c r="L1208" s="290"/>
      <c r="M1208" s="290"/>
      <c r="N1208" s="290"/>
      <c r="O1208" s="290"/>
      <c r="P1208" s="83" t="str">
        <f t="shared" si="20"/>
        <v/>
      </c>
      <c r="R1208" s="109"/>
      <c r="S1208" s="109"/>
      <c r="T1208" s="109"/>
      <c r="U1208" s="109"/>
    </row>
    <row r="1209" spans="1:21" ht="13.2" hidden="1" customHeight="1" x14ac:dyDescent="0.25">
      <c r="A1209" s="285" t="s">
        <v>2555</v>
      </c>
      <c r="B1209" s="285" t="s">
        <v>89</v>
      </c>
      <c r="C1209" s="287">
        <v>122451</v>
      </c>
      <c r="D1209" s="287">
        <v>131072</v>
      </c>
      <c r="E1209" s="287">
        <v>150759</v>
      </c>
      <c r="F1209" s="287">
        <v>253284</v>
      </c>
      <c r="G1209" s="286">
        <v>657566</v>
      </c>
      <c r="H1209" s="290"/>
      <c r="I1209" s="290"/>
      <c r="J1209" s="290"/>
      <c r="K1209" s="290"/>
      <c r="L1209" s="290"/>
      <c r="M1209" s="290"/>
      <c r="N1209" s="290"/>
      <c r="O1209" s="290"/>
      <c r="P1209" s="83" t="str">
        <f t="shared" si="20"/>
        <v/>
      </c>
      <c r="R1209" s="109"/>
      <c r="S1209" s="109"/>
      <c r="T1209" s="109"/>
      <c r="U1209" s="109"/>
    </row>
    <row r="1210" spans="1:21" ht="13.2" hidden="1" customHeight="1" x14ac:dyDescent="0.25">
      <c r="A1210" s="285" t="s">
        <v>2556</v>
      </c>
      <c r="B1210" s="285" t="s">
        <v>90</v>
      </c>
      <c r="C1210" s="287">
        <v>9591</v>
      </c>
      <c r="D1210" s="287">
        <v>61259</v>
      </c>
      <c r="E1210" s="287">
        <v>154954</v>
      </c>
      <c r="F1210" s="287">
        <v>493031</v>
      </c>
      <c r="G1210" s="286">
        <v>718835</v>
      </c>
      <c r="H1210" s="290"/>
      <c r="I1210" s="290"/>
      <c r="J1210" s="290"/>
      <c r="K1210" s="290"/>
      <c r="L1210" s="290"/>
      <c r="M1210" s="290"/>
      <c r="N1210" s="290"/>
      <c r="O1210" s="290"/>
      <c r="P1210" s="83" t="str">
        <f t="shared" si="20"/>
        <v/>
      </c>
      <c r="R1210" s="109"/>
      <c r="S1210" s="109"/>
      <c r="T1210" s="109"/>
      <c r="U1210" s="109"/>
    </row>
    <row r="1211" spans="1:21" ht="13.2" hidden="1" customHeight="1" x14ac:dyDescent="0.25">
      <c r="A1211" s="285" t="s">
        <v>2557</v>
      </c>
      <c r="B1211" s="285" t="s">
        <v>91</v>
      </c>
      <c r="C1211" s="287">
        <v>428072</v>
      </c>
      <c r="D1211" s="287">
        <v>1068191</v>
      </c>
      <c r="E1211" s="287">
        <v>1536397</v>
      </c>
      <c r="F1211" s="287">
        <v>1470783</v>
      </c>
      <c r="G1211" s="286">
        <v>4503443</v>
      </c>
      <c r="H1211" s="290"/>
      <c r="I1211" s="290"/>
      <c r="J1211" s="290"/>
      <c r="K1211" s="290"/>
      <c r="L1211" s="290"/>
      <c r="M1211" s="290"/>
      <c r="N1211" s="290"/>
      <c r="O1211" s="290"/>
      <c r="P1211" s="83" t="str">
        <f t="shared" si="20"/>
        <v/>
      </c>
      <c r="R1211" s="109"/>
      <c r="S1211" s="109"/>
      <c r="T1211" s="109"/>
      <c r="U1211" s="109"/>
    </row>
    <row r="1212" spans="1:21" ht="13.2" hidden="1" customHeight="1" x14ac:dyDescent="0.25">
      <c r="A1212" s="285" t="s">
        <v>2558</v>
      </c>
      <c r="B1212" s="285" t="s">
        <v>3670</v>
      </c>
      <c r="C1212" s="287">
        <v>123000</v>
      </c>
      <c r="D1212" s="287">
        <v>91764</v>
      </c>
      <c r="E1212" s="287">
        <v>147696</v>
      </c>
      <c r="F1212" s="287">
        <v>56075</v>
      </c>
      <c r="G1212" s="286">
        <v>418535</v>
      </c>
      <c r="H1212" s="290"/>
      <c r="I1212" s="290"/>
      <c r="J1212" s="290"/>
      <c r="K1212" s="290"/>
      <c r="L1212" s="290"/>
      <c r="M1212" s="290"/>
      <c r="N1212" s="290"/>
      <c r="O1212" s="290"/>
      <c r="P1212" s="83" t="str">
        <f t="shared" si="20"/>
        <v/>
      </c>
      <c r="R1212" s="109"/>
      <c r="S1212" s="109"/>
      <c r="T1212" s="109"/>
      <c r="U1212" s="109"/>
    </row>
    <row r="1213" spans="1:21" ht="13.2" hidden="1" customHeight="1" x14ac:dyDescent="0.25">
      <c r="A1213" s="285" t="s">
        <v>2559</v>
      </c>
      <c r="B1213" s="285" t="s">
        <v>95</v>
      </c>
      <c r="C1213" s="287">
        <v>3338</v>
      </c>
      <c r="D1213" s="287">
        <v>17248</v>
      </c>
      <c r="E1213" s="287">
        <v>18801</v>
      </c>
      <c r="F1213" s="287">
        <v>48114</v>
      </c>
      <c r="G1213" s="286">
        <v>87501</v>
      </c>
      <c r="H1213" s="290"/>
      <c r="I1213" s="290"/>
      <c r="J1213" s="290"/>
      <c r="K1213" s="290"/>
      <c r="L1213" s="290"/>
      <c r="M1213" s="290"/>
      <c r="N1213" s="290"/>
      <c r="O1213" s="290"/>
      <c r="P1213" s="83" t="str">
        <f t="shared" si="20"/>
        <v/>
      </c>
      <c r="R1213" s="109"/>
      <c r="S1213" s="109"/>
      <c r="T1213" s="109"/>
      <c r="U1213" s="109"/>
    </row>
    <row r="1214" spans="1:21" ht="13.2" hidden="1" customHeight="1" x14ac:dyDescent="0.25">
      <c r="A1214" s="285" t="s">
        <v>2561</v>
      </c>
      <c r="B1214" s="285" t="s">
        <v>96</v>
      </c>
      <c r="C1214" s="288">
        <v>65868</v>
      </c>
      <c r="D1214" s="288">
        <v>149670</v>
      </c>
      <c r="E1214" s="288">
        <v>194957</v>
      </c>
      <c r="F1214" s="288">
        <v>162682</v>
      </c>
      <c r="G1214" s="289">
        <v>573177</v>
      </c>
      <c r="H1214" s="290"/>
      <c r="I1214" s="290"/>
      <c r="J1214" s="290"/>
      <c r="K1214" s="290"/>
      <c r="L1214" s="290"/>
      <c r="M1214" s="290"/>
      <c r="N1214" s="290"/>
      <c r="O1214" s="290"/>
      <c r="P1214" s="83" t="str">
        <f t="shared" si="20"/>
        <v/>
      </c>
      <c r="R1214" s="109"/>
      <c r="S1214" s="109"/>
      <c r="T1214" s="109"/>
      <c r="U1214" s="109"/>
    </row>
    <row r="1215" spans="1:21" ht="13.2" hidden="1" customHeight="1" x14ac:dyDescent="0.25">
      <c r="A1215" s="285" t="s">
        <v>2564</v>
      </c>
      <c r="B1215" s="285" t="s">
        <v>155</v>
      </c>
      <c r="C1215" s="286">
        <v>1814207</v>
      </c>
      <c r="D1215" s="286">
        <v>2219814</v>
      </c>
      <c r="E1215" s="286">
        <v>3009065</v>
      </c>
      <c r="F1215" s="286">
        <v>3534916</v>
      </c>
      <c r="G1215" s="286">
        <v>10578002</v>
      </c>
      <c r="H1215" s="290"/>
      <c r="I1215" s="290"/>
      <c r="J1215" s="290"/>
      <c r="K1215" s="290"/>
      <c r="L1215" s="290"/>
      <c r="M1215" s="290"/>
      <c r="N1215" s="290"/>
      <c r="O1215" s="290"/>
      <c r="P1215" s="83" t="str">
        <f t="shared" si="20"/>
        <v/>
      </c>
      <c r="R1215" s="109"/>
      <c r="S1215" s="109"/>
      <c r="T1215" s="109"/>
      <c r="U1215" s="109"/>
    </row>
    <row r="1216" spans="1:21" ht="13.2" hidden="1" customHeight="1" x14ac:dyDescent="0.25">
      <c r="A1216" s="285" t="s">
        <v>3759</v>
      </c>
      <c r="B1216" s="285" t="s">
        <v>285</v>
      </c>
      <c r="C1216" s="287">
        <v>1005200</v>
      </c>
      <c r="D1216" s="287">
        <v>594410</v>
      </c>
      <c r="E1216" s="287">
        <v>570388</v>
      </c>
      <c r="F1216" s="287">
        <v>733464</v>
      </c>
      <c r="G1216" s="286">
        <v>2903462</v>
      </c>
      <c r="H1216" s="290"/>
      <c r="I1216" s="290"/>
      <c r="J1216" s="290"/>
      <c r="K1216" s="290"/>
      <c r="L1216" s="290"/>
      <c r="M1216" s="290"/>
      <c r="N1216" s="290"/>
      <c r="O1216" s="290"/>
      <c r="P1216" s="83" t="str">
        <f t="shared" si="20"/>
        <v/>
      </c>
      <c r="R1216" s="109"/>
      <c r="S1216" s="109"/>
      <c r="T1216" s="109"/>
      <c r="U1216" s="109"/>
    </row>
    <row r="1217" spans="1:21" ht="13.2" hidden="1" customHeight="1" x14ac:dyDescent="0.25">
      <c r="A1217" s="285" t="s">
        <v>3795</v>
      </c>
      <c r="B1217" s="285" t="s">
        <v>286</v>
      </c>
      <c r="C1217" s="287">
        <v>14921</v>
      </c>
      <c r="D1217" s="287">
        <v>21747</v>
      </c>
      <c r="E1217" s="287">
        <v>63411</v>
      </c>
      <c r="F1217" s="287">
        <v>60960</v>
      </c>
      <c r="G1217" s="286">
        <v>161039</v>
      </c>
      <c r="H1217" s="290"/>
      <c r="I1217" s="290"/>
      <c r="J1217" s="290"/>
      <c r="K1217" s="290"/>
      <c r="L1217" s="290"/>
      <c r="M1217" s="290"/>
      <c r="N1217" s="290"/>
      <c r="O1217" s="290"/>
      <c r="P1217" s="83" t="str">
        <f t="shared" si="20"/>
        <v/>
      </c>
      <c r="R1217" s="109"/>
      <c r="S1217" s="109"/>
      <c r="T1217" s="109"/>
      <c r="U1217" s="109"/>
    </row>
    <row r="1218" spans="1:21" ht="13.2" hidden="1" customHeight="1" x14ac:dyDescent="0.25">
      <c r="A1218" s="285" t="s">
        <v>2637</v>
      </c>
      <c r="B1218" s="285" t="s">
        <v>97</v>
      </c>
      <c r="C1218" s="286">
        <v>7029.8402300000052</v>
      </c>
      <c r="D1218" s="286">
        <v>-7764.606839999984</v>
      </c>
      <c r="E1218" s="286">
        <v>-17774.53230000001</v>
      </c>
      <c r="F1218" s="286">
        <v>14527.14887999999</v>
      </c>
      <c r="G1218" s="286">
        <v>-3982.1500300000007</v>
      </c>
      <c r="H1218" s="290"/>
      <c r="I1218" s="290"/>
      <c r="J1218" s="290"/>
      <c r="K1218" s="290"/>
      <c r="L1218" s="290"/>
      <c r="M1218" s="290"/>
      <c r="N1218" s="290"/>
      <c r="O1218" s="290"/>
      <c r="P1218" s="83" t="str">
        <f t="shared" si="20"/>
        <v/>
      </c>
    </row>
    <row r="1219" spans="1:21" ht="13.2" hidden="1" customHeight="1" x14ac:dyDescent="0.25">
      <c r="A1219" s="285" t="s">
        <v>2638</v>
      </c>
      <c r="B1219" s="285" t="s">
        <v>130</v>
      </c>
      <c r="C1219" s="286">
        <v>25757.669890000005</v>
      </c>
      <c r="D1219" s="286">
        <v>-2147.670369999978</v>
      </c>
      <c r="E1219" s="286">
        <v>-15302.143830000012</v>
      </c>
      <c r="F1219" s="286">
        <v>15959.82065999999</v>
      </c>
      <c r="G1219" s="286">
        <v>24267.676350000005</v>
      </c>
      <c r="H1219" s="290"/>
      <c r="I1219" s="290"/>
      <c r="J1219" s="290"/>
      <c r="K1219" s="290"/>
      <c r="L1219" s="290"/>
      <c r="M1219" s="290"/>
      <c r="N1219" s="290"/>
      <c r="O1219" s="290"/>
      <c r="P1219" s="83" t="str">
        <f t="shared" si="20"/>
        <v/>
      </c>
    </row>
    <row r="1220" spans="1:21" ht="13.2" hidden="1" customHeight="1" x14ac:dyDescent="0.25">
      <c r="A1220" s="285" t="s">
        <v>2615</v>
      </c>
      <c r="B1220" s="285" t="s">
        <v>76</v>
      </c>
      <c r="C1220" s="287">
        <v>0</v>
      </c>
      <c r="D1220" s="287">
        <v>0</v>
      </c>
      <c r="E1220" s="287">
        <v>0</v>
      </c>
      <c r="F1220" s="287">
        <v>-0.63869000000000009</v>
      </c>
      <c r="G1220" s="286">
        <v>-0.63869000000000009</v>
      </c>
      <c r="H1220" s="290"/>
      <c r="I1220" s="290"/>
      <c r="J1220" s="290"/>
      <c r="K1220" s="290"/>
      <c r="L1220" s="290"/>
      <c r="M1220" s="290"/>
      <c r="N1220" s="290"/>
      <c r="O1220" s="290"/>
      <c r="P1220" s="83" t="str">
        <f t="shared" ref="P1220:P1283" si="21">IF(COUNTBLANK(Q1220)=0,IF(RIGHT(A1220,10)=Q1220,TRUE,FALSE),"")</f>
        <v/>
      </c>
    </row>
    <row r="1221" spans="1:21" ht="13.2" hidden="1" customHeight="1" x14ac:dyDescent="0.25">
      <c r="A1221" s="285" t="s">
        <v>2616</v>
      </c>
      <c r="B1221" s="285" t="s">
        <v>77</v>
      </c>
      <c r="C1221" s="287">
        <v>7550.8008800000034</v>
      </c>
      <c r="D1221" s="287">
        <v>7503.9289399999934</v>
      </c>
      <c r="E1221" s="287">
        <v>9317.545860000002</v>
      </c>
      <c r="F1221" s="287">
        <v>6435.0696700000153</v>
      </c>
      <c r="G1221" s="286">
        <v>30807.345350000014</v>
      </c>
      <c r="H1221" s="290"/>
      <c r="I1221" s="290"/>
      <c r="J1221" s="290"/>
      <c r="K1221" s="290"/>
      <c r="L1221" s="290"/>
      <c r="M1221" s="290"/>
      <c r="N1221" s="290"/>
      <c r="O1221" s="290"/>
      <c r="P1221" s="83" t="str">
        <f t="shared" si="21"/>
        <v/>
      </c>
    </row>
    <row r="1222" spans="1:21" ht="13.2" hidden="1" customHeight="1" x14ac:dyDescent="0.25">
      <c r="A1222" s="285" t="s">
        <v>2617</v>
      </c>
      <c r="B1222" s="285" t="s">
        <v>78</v>
      </c>
      <c r="C1222" s="287">
        <v>4648.4963199999993</v>
      </c>
      <c r="D1222" s="287">
        <v>4685.0759899999966</v>
      </c>
      <c r="E1222" s="287">
        <v>4030.9306100000176</v>
      </c>
      <c r="F1222" s="287">
        <v>6817.0472399999817</v>
      </c>
      <c r="G1222" s="286">
        <v>20181.550159999995</v>
      </c>
      <c r="H1222" s="290"/>
      <c r="I1222" s="290"/>
      <c r="J1222" s="290"/>
      <c r="K1222" s="290"/>
      <c r="L1222" s="290"/>
      <c r="M1222" s="290"/>
      <c r="N1222" s="290"/>
      <c r="O1222" s="290"/>
      <c r="P1222" s="83" t="str">
        <f t="shared" si="21"/>
        <v/>
      </c>
    </row>
    <row r="1223" spans="1:21" ht="13.2" hidden="1" customHeight="1" x14ac:dyDescent="0.25">
      <c r="A1223" s="285" t="s">
        <v>2618</v>
      </c>
      <c r="B1223" s="285" t="s">
        <v>79</v>
      </c>
      <c r="C1223" s="287">
        <v>59.512079999999997</v>
      </c>
      <c r="D1223" s="287">
        <v>199.50752000000003</v>
      </c>
      <c r="E1223" s="287">
        <v>718.26008999999988</v>
      </c>
      <c r="F1223" s="287">
        <v>712.89859000000104</v>
      </c>
      <c r="G1223" s="286">
        <v>1690.178280000001</v>
      </c>
      <c r="H1223" s="290"/>
      <c r="I1223" s="290"/>
      <c r="J1223" s="290"/>
      <c r="K1223" s="290"/>
      <c r="L1223" s="290"/>
      <c r="M1223" s="290"/>
      <c r="N1223" s="290"/>
      <c r="O1223" s="290"/>
      <c r="P1223" s="83" t="str">
        <f t="shared" si="21"/>
        <v/>
      </c>
    </row>
    <row r="1224" spans="1:21" ht="13.2" hidden="1" customHeight="1" x14ac:dyDescent="0.25">
      <c r="A1224" s="285" t="s">
        <v>2619</v>
      </c>
      <c r="B1224" s="285" t="s">
        <v>3671</v>
      </c>
      <c r="C1224" s="287">
        <v>1162.4307299999996</v>
      </c>
      <c r="D1224" s="287">
        <v>1358.4090500000011</v>
      </c>
      <c r="E1224" s="287">
        <v>1111.9853200000002</v>
      </c>
      <c r="F1224" s="287">
        <v>1279.7923200000005</v>
      </c>
      <c r="G1224" s="286">
        <v>4912.6174200000014</v>
      </c>
      <c r="H1224" s="290"/>
      <c r="I1224" s="290"/>
      <c r="J1224" s="290"/>
      <c r="K1224" s="290"/>
      <c r="L1224" s="290"/>
      <c r="M1224" s="290"/>
      <c r="N1224" s="290"/>
      <c r="O1224" s="290"/>
      <c r="P1224" s="83" t="str">
        <f t="shared" si="21"/>
        <v/>
      </c>
    </row>
    <row r="1225" spans="1:21" ht="13.2" hidden="1" customHeight="1" x14ac:dyDescent="0.25">
      <c r="A1225" s="285" t="s">
        <v>2620</v>
      </c>
      <c r="B1225" s="285" t="s">
        <v>84</v>
      </c>
      <c r="C1225" s="287">
        <v>1269.9413299999999</v>
      </c>
      <c r="D1225" s="287">
        <v>3603.0996099999998</v>
      </c>
      <c r="E1225" s="287">
        <v>13735.655489999994</v>
      </c>
      <c r="F1225" s="287">
        <v>6269.9975099999974</v>
      </c>
      <c r="G1225" s="286">
        <v>24878.69393999999</v>
      </c>
      <c r="H1225" s="290"/>
      <c r="I1225" s="290"/>
      <c r="J1225" s="290"/>
      <c r="K1225" s="290"/>
      <c r="L1225" s="290"/>
      <c r="M1225" s="290"/>
      <c r="N1225" s="290"/>
      <c r="O1225" s="290"/>
      <c r="P1225" s="83" t="str">
        <f t="shared" si="21"/>
        <v/>
      </c>
    </row>
    <row r="1226" spans="1:21" ht="13.2" hidden="1" customHeight="1" x14ac:dyDescent="0.25">
      <c r="A1226" s="285" t="s">
        <v>2621</v>
      </c>
      <c r="B1226" s="285" t="s">
        <v>85</v>
      </c>
      <c r="C1226" s="286">
        <v>19655.788820000002</v>
      </c>
      <c r="D1226" s="286">
        <v>21503.419759999986</v>
      </c>
      <c r="E1226" s="286">
        <v>34085.224860000017</v>
      </c>
      <c r="F1226" s="286">
        <v>27304.141180000002</v>
      </c>
      <c r="G1226" s="286">
        <v>102548.57462000001</v>
      </c>
      <c r="H1226" s="290"/>
      <c r="I1226" s="290"/>
      <c r="J1226" s="290"/>
      <c r="K1226" s="290"/>
      <c r="L1226" s="290"/>
      <c r="M1226" s="290"/>
      <c r="N1226" s="290"/>
      <c r="O1226" s="290"/>
      <c r="P1226" s="83" t="str">
        <f t="shared" si="21"/>
        <v/>
      </c>
    </row>
    <row r="1227" spans="1:21" ht="13.2" hidden="1" customHeight="1" x14ac:dyDescent="0.25">
      <c r="A1227" s="285" t="s">
        <v>2622</v>
      </c>
      <c r="B1227" s="285" t="s">
        <v>86</v>
      </c>
      <c r="C1227" s="287">
        <v>31.251459999999998</v>
      </c>
      <c r="D1227" s="287">
        <v>144.24413000000001</v>
      </c>
      <c r="E1227" s="287">
        <v>89.015239999999977</v>
      </c>
      <c r="F1227" s="287">
        <v>150.64121000000006</v>
      </c>
      <c r="G1227" s="286">
        <v>415.15204000000006</v>
      </c>
      <c r="H1227" s="290"/>
      <c r="I1227" s="290"/>
      <c r="J1227" s="290"/>
      <c r="K1227" s="290"/>
      <c r="L1227" s="290"/>
      <c r="M1227" s="290"/>
      <c r="N1227" s="290"/>
      <c r="O1227" s="290"/>
      <c r="P1227" s="83" t="str">
        <f t="shared" si="21"/>
        <v/>
      </c>
    </row>
    <row r="1228" spans="1:21" ht="13.2" hidden="1" customHeight="1" x14ac:dyDescent="0.25">
      <c r="A1228" s="285" t="s">
        <v>2623</v>
      </c>
      <c r="B1228" s="285" t="s">
        <v>87</v>
      </c>
      <c r="C1228" s="287">
        <v>192.79565000000002</v>
      </c>
      <c r="D1228" s="287">
        <v>648.74437999999986</v>
      </c>
      <c r="E1228" s="287">
        <v>1613.9726200000016</v>
      </c>
      <c r="F1228" s="287">
        <v>3537.5257299999967</v>
      </c>
      <c r="G1228" s="286">
        <v>5993.0383799999981</v>
      </c>
      <c r="H1228" s="290"/>
      <c r="I1228" s="290"/>
      <c r="J1228" s="290"/>
      <c r="K1228" s="290"/>
      <c r="L1228" s="290"/>
      <c r="M1228" s="290"/>
      <c r="N1228" s="290"/>
      <c r="O1228" s="290"/>
      <c r="P1228" s="83" t="str">
        <f t="shared" si="21"/>
        <v/>
      </c>
    </row>
    <row r="1229" spans="1:21" ht="13.2" hidden="1" customHeight="1" x14ac:dyDescent="0.25">
      <c r="A1229" s="285" t="s">
        <v>2624</v>
      </c>
      <c r="B1229" s="285" t="s">
        <v>88</v>
      </c>
      <c r="C1229" s="287">
        <v>0</v>
      </c>
      <c r="D1229" s="287">
        <v>0</v>
      </c>
      <c r="E1229" s="287">
        <v>131.22479999999999</v>
      </c>
      <c r="F1229" s="287">
        <v>761.97200000000009</v>
      </c>
      <c r="G1229" s="286">
        <v>893.19680000000005</v>
      </c>
      <c r="H1229" s="290"/>
      <c r="I1229" s="290"/>
      <c r="J1229" s="290"/>
      <c r="K1229" s="290"/>
      <c r="L1229" s="290"/>
      <c r="M1229" s="290"/>
      <c r="N1229" s="290"/>
      <c r="O1229" s="290"/>
      <c r="P1229" s="83" t="str">
        <f t="shared" si="21"/>
        <v/>
      </c>
    </row>
    <row r="1230" spans="1:21" ht="13.2" hidden="1" customHeight="1" x14ac:dyDescent="0.25">
      <c r="A1230" s="285" t="s">
        <v>2625</v>
      </c>
      <c r="B1230" s="285" t="s">
        <v>144</v>
      </c>
      <c r="C1230" s="286">
        <v>19879.835930000001</v>
      </c>
      <c r="D1230" s="286">
        <v>22296.408269999985</v>
      </c>
      <c r="E1230" s="286">
        <v>35919.437520000021</v>
      </c>
      <c r="F1230" s="286">
        <v>31754.280120000003</v>
      </c>
      <c r="G1230" s="286">
        <v>109849.96184</v>
      </c>
      <c r="H1230" s="290"/>
      <c r="I1230" s="290"/>
      <c r="J1230" s="290"/>
      <c r="K1230" s="290"/>
      <c r="L1230" s="290"/>
      <c r="M1230" s="290"/>
      <c r="N1230" s="290"/>
      <c r="O1230" s="290"/>
      <c r="P1230" s="83" t="str">
        <f t="shared" si="21"/>
        <v/>
      </c>
    </row>
    <row r="1231" spans="1:21" ht="13.2" hidden="1" customHeight="1" x14ac:dyDescent="0.25">
      <c r="A1231" s="285" t="s">
        <v>3688</v>
      </c>
      <c r="B1231" s="285" t="s">
        <v>283</v>
      </c>
      <c r="C1231" s="287">
        <v>48.856300000000005</v>
      </c>
      <c r="D1231" s="287">
        <v>175.94262000000001</v>
      </c>
      <c r="E1231" s="287">
        <v>118.10228999999995</v>
      </c>
      <c r="F1231" s="287">
        <v>178.78124999999994</v>
      </c>
      <c r="G1231" s="286">
        <v>521.68245999999999</v>
      </c>
      <c r="H1231" s="290"/>
      <c r="I1231" s="290"/>
      <c r="J1231" s="290"/>
      <c r="K1231" s="290"/>
      <c r="L1231" s="290"/>
      <c r="M1231" s="290"/>
      <c r="N1231" s="290"/>
      <c r="O1231" s="290"/>
      <c r="P1231" s="83" t="str">
        <f t="shared" si="21"/>
        <v/>
      </c>
    </row>
    <row r="1232" spans="1:21" ht="13.2" hidden="1" customHeight="1" x14ac:dyDescent="0.25">
      <c r="A1232" s="285" t="s">
        <v>3724</v>
      </c>
      <c r="B1232" s="285" t="s">
        <v>284</v>
      </c>
      <c r="C1232" s="287">
        <v>4915.7511799999993</v>
      </c>
      <c r="D1232" s="287">
        <v>3977.4560299999976</v>
      </c>
      <c r="E1232" s="287">
        <v>5052.7451999999994</v>
      </c>
      <c r="F1232" s="287">
        <v>5611.1932900000047</v>
      </c>
      <c r="G1232" s="286">
        <v>19557.145700000001</v>
      </c>
      <c r="H1232" s="290"/>
      <c r="I1232" s="290"/>
      <c r="J1232" s="290"/>
      <c r="K1232" s="290"/>
      <c r="L1232" s="290"/>
      <c r="M1232" s="290"/>
      <c r="N1232" s="290"/>
      <c r="O1232" s="290"/>
      <c r="P1232" s="83" t="str">
        <f t="shared" si="21"/>
        <v/>
      </c>
    </row>
    <row r="1233" spans="1:16" ht="13.2" hidden="1" customHeight="1" x14ac:dyDescent="0.25">
      <c r="A1233" s="285" t="s">
        <v>2626</v>
      </c>
      <c r="B1233" s="285" t="s">
        <v>76</v>
      </c>
      <c r="C1233" s="287">
        <v>6.68283</v>
      </c>
      <c r="D1233" s="287">
        <v>1.0143599999999999</v>
      </c>
      <c r="E1233" s="287">
        <v>0</v>
      </c>
      <c r="F1233" s="287">
        <v>0</v>
      </c>
      <c r="G1233" s="286">
        <v>7.69719</v>
      </c>
      <c r="H1233" s="290"/>
      <c r="I1233" s="290"/>
      <c r="J1233" s="290"/>
      <c r="K1233" s="290"/>
      <c r="L1233" s="290"/>
      <c r="M1233" s="290"/>
      <c r="N1233" s="290"/>
      <c r="O1233" s="290"/>
      <c r="P1233" s="83" t="str">
        <f t="shared" si="21"/>
        <v/>
      </c>
    </row>
    <row r="1234" spans="1:16" ht="13.2" hidden="1" customHeight="1" x14ac:dyDescent="0.25">
      <c r="A1234" s="285" t="s">
        <v>2632</v>
      </c>
      <c r="B1234" s="285" t="s">
        <v>85</v>
      </c>
      <c r="C1234" s="286">
        <v>26685.629050000007</v>
      </c>
      <c r="D1234" s="286">
        <v>13738.812920000002</v>
      </c>
      <c r="E1234" s="286">
        <v>16310.692560000007</v>
      </c>
      <c r="F1234" s="286">
        <v>41831.290059999992</v>
      </c>
      <c r="G1234" s="286">
        <v>98566.42459000001</v>
      </c>
      <c r="H1234" s="290"/>
      <c r="I1234" s="290"/>
      <c r="J1234" s="290"/>
      <c r="K1234" s="290"/>
      <c r="L1234" s="290"/>
      <c r="M1234" s="290"/>
      <c r="N1234" s="290"/>
      <c r="O1234" s="290"/>
      <c r="P1234" s="83" t="str">
        <f t="shared" si="21"/>
        <v/>
      </c>
    </row>
    <row r="1235" spans="1:16" ht="13.2" hidden="1" customHeight="1" x14ac:dyDescent="0.25">
      <c r="A1235" s="285" t="s">
        <v>2634</v>
      </c>
      <c r="B1235" s="285" t="s">
        <v>87</v>
      </c>
      <c r="C1235" s="287">
        <v>660</v>
      </c>
      <c r="D1235" s="287">
        <v>338</v>
      </c>
      <c r="E1235" s="287">
        <v>3928.2248</v>
      </c>
      <c r="F1235" s="287">
        <v>1782.0598900000005</v>
      </c>
      <c r="G1235" s="286">
        <v>6708.2846900000004</v>
      </c>
      <c r="H1235" s="290"/>
      <c r="I1235" s="290"/>
      <c r="J1235" s="290"/>
      <c r="K1235" s="290"/>
      <c r="L1235" s="290"/>
      <c r="M1235" s="290"/>
      <c r="N1235" s="290"/>
      <c r="O1235" s="290"/>
      <c r="P1235" s="83" t="str">
        <f t="shared" si="21"/>
        <v/>
      </c>
    </row>
    <row r="1236" spans="1:16" ht="13.2" hidden="1" customHeight="1" x14ac:dyDescent="0.25">
      <c r="A1236" s="285" t="s">
        <v>2635</v>
      </c>
      <c r="B1236" s="285" t="s">
        <v>88</v>
      </c>
      <c r="C1236" s="287">
        <v>18268.058119999998</v>
      </c>
      <c r="D1236" s="287">
        <v>5776.0526400000035</v>
      </c>
      <c r="E1236" s="287">
        <v>325.15662999999995</v>
      </c>
      <c r="F1236" s="287">
        <v>4078.826929999997</v>
      </c>
      <c r="G1236" s="286">
        <v>28448.09432</v>
      </c>
      <c r="H1236" s="290"/>
      <c r="I1236" s="290"/>
      <c r="J1236" s="290"/>
      <c r="K1236" s="290"/>
      <c r="L1236" s="290"/>
      <c r="M1236" s="290"/>
      <c r="N1236" s="290"/>
      <c r="O1236" s="290"/>
      <c r="P1236" s="83" t="str">
        <f t="shared" si="21"/>
        <v/>
      </c>
    </row>
    <row r="1237" spans="1:16" ht="13.2" hidden="1" customHeight="1" x14ac:dyDescent="0.25">
      <c r="A1237" s="285" t="s">
        <v>2627</v>
      </c>
      <c r="B1237" s="285" t="s">
        <v>89</v>
      </c>
      <c r="C1237" s="287">
        <v>5889.4282199999989</v>
      </c>
      <c r="D1237" s="287">
        <v>2517.8939900000028</v>
      </c>
      <c r="E1237" s="287">
        <v>2488.4826500000036</v>
      </c>
      <c r="F1237" s="287">
        <v>5169.6212000000032</v>
      </c>
      <c r="G1237" s="286">
        <v>16065.426060000009</v>
      </c>
      <c r="H1237" s="290"/>
      <c r="I1237" s="290"/>
      <c r="J1237" s="290"/>
      <c r="K1237" s="290"/>
      <c r="L1237" s="290"/>
      <c r="M1237" s="290"/>
      <c r="N1237" s="290"/>
      <c r="O1237" s="290"/>
      <c r="P1237" s="83" t="str">
        <f t="shared" si="21"/>
        <v/>
      </c>
    </row>
    <row r="1238" spans="1:16" ht="13.2" hidden="1" customHeight="1" x14ac:dyDescent="0.25">
      <c r="A1238" s="285" t="s">
        <v>2628</v>
      </c>
      <c r="B1238" s="285" t="s">
        <v>90</v>
      </c>
      <c r="C1238" s="287">
        <v>120.08238</v>
      </c>
      <c r="D1238" s="287">
        <v>285.87943999999993</v>
      </c>
      <c r="E1238" s="287">
        <v>1080.3617599999998</v>
      </c>
      <c r="F1238" s="287">
        <v>856.56731999999977</v>
      </c>
      <c r="G1238" s="286">
        <v>2342.8908999999994</v>
      </c>
      <c r="H1238" s="290"/>
      <c r="I1238" s="290"/>
      <c r="J1238" s="290"/>
      <c r="K1238" s="290"/>
      <c r="L1238" s="290"/>
      <c r="M1238" s="290"/>
      <c r="N1238" s="290"/>
      <c r="O1238" s="290"/>
      <c r="P1238" s="83" t="str">
        <f t="shared" si="21"/>
        <v/>
      </c>
    </row>
    <row r="1239" spans="1:16" ht="13.2" hidden="1" customHeight="1" x14ac:dyDescent="0.25">
      <c r="A1239" s="285" t="s">
        <v>2629</v>
      </c>
      <c r="B1239" s="285" t="s">
        <v>91</v>
      </c>
      <c r="C1239" s="287">
        <v>4077.7955499999998</v>
      </c>
      <c r="D1239" s="287">
        <v>9056.7031100000004</v>
      </c>
      <c r="E1239" s="287">
        <v>3496.5463100000015</v>
      </c>
      <c r="F1239" s="287">
        <v>23833.814819999996</v>
      </c>
      <c r="G1239" s="286">
        <v>40464.859790000002</v>
      </c>
      <c r="H1239" s="290"/>
      <c r="I1239" s="290"/>
      <c r="J1239" s="290"/>
      <c r="K1239" s="290"/>
      <c r="L1239" s="290"/>
      <c r="M1239" s="290"/>
      <c r="N1239" s="290"/>
      <c r="O1239" s="290"/>
      <c r="P1239" s="83" t="str">
        <f t="shared" si="21"/>
        <v/>
      </c>
    </row>
    <row r="1240" spans="1:16" ht="13.2" hidden="1" customHeight="1" x14ac:dyDescent="0.25">
      <c r="A1240" s="285" t="s">
        <v>2630</v>
      </c>
      <c r="B1240" s="285" t="s">
        <v>3670</v>
      </c>
      <c r="C1240" s="287">
        <v>125.15947999999997</v>
      </c>
      <c r="D1240" s="287">
        <v>311.20071999999993</v>
      </c>
      <c r="E1240" s="287">
        <v>329.68998000000016</v>
      </c>
      <c r="F1240" s="287">
        <v>423.43666000000013</v>
      </c>
      <c r="G1240" s="286">
        <v>1189.4868400000003</v>
      </c>
      <c r="H1240" s="290"/>
      <c r="I1240" s="290"/>
      <c r="J1240" s="290"/>
      <c r="K1240" s="290"/>
      <c r="L1240" s="290"/>
      <c r="M1240" s="290"/>
      <c r="N1240" s="290"/>
      <c r="O1240" s="290"/>
      <c r="P1240" s="83" t="str">
        <f t="shared" si="21"/>
        <v/>
      </c>
    </row>
    <row r="1241" spans="1:16" ht="13.2" hidden="1" customHeight="1" x14ac:dyDescent="0.25">
      <c r="A1241" s="285" t="s">
        <v>2631</v>
      </c>
      <c r="B1241" s="285" t="s">
        <v>95</v>
      </c>
      <c r="C1241" s="287">
        <v>2.25</v>
      </c>
      <c r="D1241" s="287">
        <v>199.1934</v>
      </c>
      <c r="E1241" s="287">
        <v>321.52737000000002</v>
      </c>
      <c r="F1241" s="287">
        <v>860.54507000000001</v>
      </c>
      <c r="G1241" s="286">
        <v>1383.51584</v>
      </c>
      <c r="H1241" s="290"/>
      <c r="I1241" s="290"/>
      <c r="J1241" s="290"/>
      <c r="K1241" s="290"/>
      <c r="L1241" s="290"/>
      <c r="M1241" s="290"/>
      <c r="N1241" s="290"/>
      <c r="O1241" s="290"/>
      <c r="P1241" s="83" t="str">
        <f t="shared" si="21"/>
        <v/>
      </c>
    </row>
    <row r="1242" spans="1:16" ht="13.2" hidden="1" customHeight="1" x14ac:dyDescent="0.25">
      <c r="A1242" s="285" t="s">
        <v>2633</v>
      </c>
      <c r="B1242" s="285" t="s">
        <v>96</v>
      </c>
      <c r="C1242" s="288">
        <v>23.818650000000002</v>
      </c>
      <c r="D1242" s="288">
        <v>295.87234000000001</v>
      </c>
      <c r="E1242" s="288">
        <v>53.219699999999953</v>
      </c>
      <c r="F1242" s="288">
        <v>21.923899999999946</v>
      </c>
      <c r="G1242" s="289">
        <v>394.83458999999988</v>
      </c>
      <c r="H1242" s="290"/>
      <c r="I1242" s="290"/>
      <c r="J1242" s="290"/>
      <c r="K1242" s="290"/>
      <c r="L1242" s="290"/>
      <c r="M1242" s="290"/>
      <c r="N1242" s="290"/>
      <c r="O1242" s="290"/>
      <c r="P1242" s="83" t="str">
        <f t="shared" si="21"/>
        <v/>
      </c>
    </row>
    <row r="1243" spans="1:16" ht="13.2" hidden="1" customHeight="1" x14ac:dyDescent="0.25">
      <c r="A1243" s="285" t="s">
        <v>2636</v>
      </c>
      <c r="B1243" s="285" t="s">
        <v>155</v>
      </c>
      <c r="C1243" s="286">
        <v>45637.505820000006</v>
      </c>
      <c r="D1243" s="286">
        <v>20148.737900000007</v>
      </c>
      <c r="E1243" s="286">
        <v>20617.29369000001</v>
      </c>
      <c r="F1243" s="286">
        <v>47714.100779999993</v>
      </c>
      <c r="G1243" s="286">
        <v>134117.63819000003</v>
      </c>
      <c r="H1243" s="290"/>
      <c r="I1243" s="290"/>
      <c r="J1243" s="290"/>
      <c r="K1243" s="290"/>
      <c r="L1243" s="290"/>
      <c r="M1243" s="290"/>
      <c r="N1243" s="290"/>
      <c r="O1243" s="290"/>
      <c r="P1243" s="83" t="str">
        <f t="shared" si="21"/>
        <v/>
      </c>
    </row>
    <row r="1244" spans="1:16" ht="13.2" hidden="1" customHeight="1" x14ac:dyDescent="0.25">
      <c r="A1244" s="285" t="s">
        <v>3760</v>
      </c>
      <c r="B1244" s="285" t="s">
        <v>285</v>
      </c>
      <c r="C1244" s="287">
        <v>16228.814320000007</v>
      </c>
      <c r="D1244" s="287">
        <v>1242.6966199999977</v>
      </c>
      <c r="E1244" s="287">
        <v>8416.9998200000009</v>
      </c>
      <c r="F1244" s="287">
        <v>10351.117969999996</v>
      </c>
      <c r="G1244" s="286">
        <v>36239.628729999997</v>
      </c>
      <c r="H1244" s="290"/>
      <c r="I1244" s="290"/>
      <c r="J1244" s="290"/>
      <c r="K1244" s="290"/>
      <c r="L1244" s="290"/>
      <c r="M1244" s="290"/>
      <c r="N1244" s="290"/>
      <c r="O1244" s="290"/>
      <c r="P1244" s="83" t="str">
        <f t="shared" si="21"/>
        <v/>
      </c>
    </row>
    <row r="1245" spans="1:16" ht="13.2" hidden="1" customHeight="1" x14ac:dyDescent="0.25">
      <c r="A1245" s="285" t="s">
        <v>3796</v>
      </c>
      <c r="B1245" s="285" t="s">
        <v>286</v>
      </c>
      <c r="C1245" s="287">
        <v>235.41627000000003</v>
      </c>
      <c r="D1245" s="287">
        <v>124.23127999999988</v>
      </c>
      <c r="E1245" s="287">
        <v>177.08467000000019</v>
      </c>
      <c r="F1245" s="287">
        <v>336.18701999999996</v>
      </c>
      <c r="G1245" s="286">
        <v>872.91924000000006</v>
      </c>
      <c r="H1245" s="290"/>
      <c r="I1245" s="290"/>
      <c r="J1245" s="290"/>
      <c r="K1245" s="290"/>
      <c r="L1245" s="290"/>
      <c r="M1245" s="290"/>
      <c r="N1245" s="290"/>
      <c r="O1245" s="290"/>
      <c r="P1245" s="83" t="str">
        <f t="shared" si="21"/>
        <v/>
      </c>
    </row>
    <row r="1246" spans="1:16" ht="13.2" hidden="1" customHeight="1" x14ac:dyDescent="0.25">
      <c r="A1246" s="285" t="s">
        <v>1146</v>
      </c>
      <c r="B1246" s="285" t="s">
        <v>97</v>
      </c>
      <c r="C1246" s="286">
        <v>-5157268.3045616001</v>
      </c>
      <c r="D1246" s="286">
        <v>-2734151.5751999989</v>
      </c>
      <c r="E1246" s="286">
        <v>-5480252.280115</v>
      </c>
      <c r="F1246" s="286">
        <v>2216312.7377700005</v>
      </c>
      <c r="G1246" s="286">
        <v>-2934178.1171449958</v>
      </c>
      <c r="H1246" s="286">
        <v>-999927.65389000624</v>
      </c>
      <c r="I1246" s="286">
        <v>12814606.703814998</v>
      </c>
      <c r="J1246" s="286">
        <v>-11590275.502635004</v>
      </c>
      <c r="K1246" s="286">
        <v>5488330.8629999943</v>
      </c>
      <c r="L1246" s="286">
        <v>-6513897.1074299887</v>
      </c>
      <c r="M1246" s="286">
        <v>-2683753.2715699938</v>
      </c>
      <c r="N1246" s="286">
        <v>5638587.880049983</v>
      </c>
      <c r="O1246" s="286">
        <v>-11935865.627911597</v>
      </c>
      <c r="P1246" s="83" t="str">
        <f t="shared" si="21"/>
        <v/>
      </c>
    </row>
    <row r="1247" spans="1:16" ht="13.2" hidden="1" customHeight="1" x14ac:dyDescent="0.25">
      <c r="A1247" s="285" t="s">
        <v>1147</v>
      </c>
      <c r="B1247" s="285" t="s">
        <v>130</v>
      </c>
      <c r="C1247" s="286">
        <v>2276130.0346584003</v>
      </c>
      <c r="D1247" s="286">
        <v>382058.99755000044</v>
      </c>
      <c r="E1247" s="286">
        <v>-14805062.146384999</v>
      </c>
      <c r="F1247" s="286">
        <v>2906175.9551899992</v>
      </c>
      <c r="G1247" s="286">
        <v>510438.31951500382</v>
      </c>
      <c r="H1247" s="286">
        <v>2198640.3476199964</v>
      </c>
      <c r="I1247" s="286">
        <v>15917614.965004999</v>
      </c>
      <c r="J1247" s="286">
        <v>-11279017.403345004</v>
      </c>
      <c r="K1247" s="286">
        <v>-4859742.2439400069</v>
      </c>
      <c r="L1247" s="286">
        <v>-3046456.2743499912</v>
      </c>
      <c r="M1247" s="286">
        <v>-843473.88718999457</v>
      </c>
      <c r="N1247" s="286">
        <v>4369486.4238599837</v>
      </c>
      <c r="O1247" s="286">
        <v>-6273206.9118116051</v>
      </c>
      <c r="P1247" s="83" t="str">
        <f t="shared" si="21"/>
        <v/>
      </c>
    </row>
    <row r="1248" spans="1:16" ht="13.2" hidden="1" customHeight="1" x14ac:dyDescent="0.25">
      <c r="A1248" s="285" t="s">
        <v>1115</v>
      </c>
      <c r="B1248" s="285" t="s">
        <v>76</v>
      </c>
      <c r="C1248" s="287">
        <v>0</v>
      </c>
      <c r="D1248" s="287">
        <v>119.80448</v>
      </c>
      <c r="E1248" s="287">
        <v>0</v>
      </c>
      <c r="F1248" s="287">
        <v>0</v>
      </c>
      <c r="G1248" s="287">
        <v>0</v>
      </c>
      <c r="H1248" s="287">
        <v>0</v>
      </c>
      <c r="I1248" s="287">
        <v>0</v>
      </c>
      <c r="J1248" s="287">
        <v>0</v>
      </c>
      <c r="K1248" s="287">
        <v>932.36605000000009</v>
      </c>
      <c r="L1248" s="287">
        <v>0</v>
      </c>
      <c r="M1248" s="287">
        <v>15.731579999999894</v>
      </c>
      <c r="N1248" s="287">
        <v>315.94385000000011</v>
      </c>
      <c r="O1248" s="286">
        <v>1383.8459600000001</v>
      </c>
      <c r="P1248" s="83" t="str">
        <f t="shared" si="21"/>
        <v/>
      </c>
    </row>
    <row r="1249" spans="1:16" ht="13.2" hidden="1" customHeight="1" x14ac:dyDescent="0.25">
      <c r="A1249" s="285" t="s">
        <v>1116</v>
      </c>
      <c r="B1249" s="285" t="s">
        <v>77</v>
      </c>
      <c r="C1249" s="287">
        <v>440329.65774000005</v>
      </c>
      <c r="D1249" s="287">
        <v>438691.71016999974</v>
      </c>
      <c r="E1249" s="287">
        <v>469886.4519799999</v>
      </c>
      <c r="F1249" s="287">
        <v>440507.29937000037</v>
      </c>
      <c r="G1249" s="287">
        <v>767251.88546999963</v>
      </c>
      <c r="H1249" s="287">
        <v>449330.88069999963</v>
      </c>
      <c r="I1249" s="287">
        <v>434785.907769999</v>
      </c>
      <c r="J1249" s="287">
        <v>428843.49789000209</v>
      </c>
      <c r="K1249" s="287">
        <v>502506.1124799978</v>
      </c>
      <c r="L1249" s="287">
        <v>431699.04498999659</v>
      </c>
      <c r="M1249" s="287">
        <v>438699.92439999245</v>
      </c>
      <c r="N1249" s="287">
        <v>671468.55119001027</v>
      </c>
      <c r="O1249" s="286">
        <v>5914000.9241499975</v>
      </c>
      <c r="P1249" s="83" t="str">
        <f t="shared" si="21"/>
        <v/>
      </c>
    </row>
    <row r="1250" spans="1:16" ht="13.2" hidden="1" customHeight="1" x14ac:dyDescent="0.25">
      <c r="A1250" s="285" t="s">
        <v>1117</v>
      </c>
      <c r="B1250" s="285" t="s">
        <v>78</v>
      </c>
      <c r="C1250" s="287">
        <v>31325.297390000011</v>
      </c>
      <c r="D1250" s="287">
        <v>130223.39388000009</v>
      </c>
      <c r="E1250" s="287">
        <v>167530.62819000016</v>
      </c>
      <c r="F1250" s="287">
        <v>136181.91866999958</v>
      </c>
      <c r="G1250" s="287">
        <v>123616.32657999999</v>
      </c>
      <c r="H1250" s="287">
        <v>150834.32722000009</v>
      </c>
      <c r="I1250" s="287">
        <v>122610.32211999979</v>
      </c>
      <c r="J1250" s="287">
        <v>163951.02440999984</v>
      </c>
      <c r="K1250" s="287">
        <v>145301.69390000065</v>
      </c>
      <c r="L1250" s="287">
        <v>164032.65785999899</v>
      </c>
      <c r="M1250" s="287">
        <v>173143.60720999958</v>
      </c>
      <c r="N1250" s="287">
        <v>278509.0618800018</v>
      </c>
      <c r="O1250" s="286">
        <v>1787260.2593100006</v>
      </c>
      <c r="P1250" s="83" t="str">
        <f t="shared" si="21"/>
        <v/>
      </c>
    </row>
    <row r="1251" spans="1:16" ht="13.2" hidden="1" customHeight="1" x14ac:dyDescent="0.25">
      <c r="A1251" s="285" t="s">
        <v>1118</v>
      </c>
      <c r="B1251" s="285" t="s">
        <v>79</v>
      </c>
      <c r="C1251" s="287">
        <v>8211.9656900000009</v>
      </c>
      <c r="D1251" s="287">
        <v>1922560.5426599998</v>
      </c>
      <c r="E1251" s="287">
        <v>1007064.1386200003</v>
      </c>
      <c r="F1251" s="287">
        <v>1054445.3680600002</v>
      </c>
      <c r="G1251" s="287">
        <v>1003085.1322099995</v>
      </c>
      <c r="H1251" s="287">
        <v>772692.80378000066</v>
      </c>
      <c r="I1251" s="287">
        <v>-7525673.5528800003</v>
      </c>
      <c r="J1251" s="287">
        <v>9624088.1628399994</v>
      </c>
      <c r="K1251" s="287">
        <v>-6163014.8671199996</v>
      </c>
      <c r="L1251" s="287">
        <v>7904148.9364300016</v>
      </c>
      <c r="M1251" s="287">
        <v>918301.46482999995</v>
      </c>
      <c r="N1251" s="287">
        <v>961509.50144999847</v>
      </c>
      <c r="O1251" s="286">
        <v>11487419.59657</v>
      </c>
      <c r="P1251" s="83" t="str">
        <f t="shared" si="21"/>
        <v/>
      </c>
    </row>
    <row r="1252" spans="1:16" ht="13.2" hidden="1" customHeight="1" x14ac:dyDescent="0.25">
      <c r="A1252" s="285" t="s">
        <v>1119</v>
      </c>
      <c r="B1252" s="285" t="s">
        <v>3671</v>
      </c>
      <c r="C1252" s="287">
        <v>1470139.7334199999</v>
      </c>
      <c r="D1252" s="287">
        <v>706600.35398999986</v>
      </c>
      <c r="E1252" s="287">
        <v>716302.34721999988</v>
      </c>
      <c r="F1252" s="287">
        <v>2298735.8938399996</v>
      </c>
      <c r="G1252" s="287">
        <v>614028.01604000048</v>
      </c>
      <c r="H1252" s="287">
        <v>962557.09361999901</v>
      </c>
      <c r="I1252" s="287">
        <v>650479.67910000088</v>
      </c>
      <c r="J1252" s="287">
        <v>553291.02441999991</v>
      </c>
      <c r="K1252" s="287">
        <v>508688.38092000037</v>
      </c>
      <c r="L1252" s="287">
        <v>702436.44331999857</v>
      </c>
      <c r="M1252" s="287">
        <v>698455.96840000118</v>
      </c>
      <c r="N1252" s="287">
        <v>1068412.2125599997</v>
      </c>
      <c r="O1252" s="286">
        <v>10950127.146850001</v>
      </c>
      <c r="P1252" s="83" t="str">
        <f t="shared" si="21"/>
        <v/>
      </c>
    </row>
    <row r="1253" spans="1:16" ht="13.2" hidden="1" customHeight="1" x14ac:dyDescent="0.25">
      <c r="A1253" s="285" t="s">
        <v>1120</v>
      </c>
      <c r="B1253" s="285" t="s">
        <v>120</v>
      </c>
      <c r="C1253" s="287">
        <v>3852293.66732</v>
      </c>
      <c r="D1253" s="287">
        <v>38989.618070000091</v>
      </c>
      <c r="E1253" s="287">
        <v>2241946.8642199994</v>
      </c>
      <c r="F1253" s="287">
        <v>237053.70759000198</v>
      </c>
      <c r="G1253" s="287">
        <v>880556.8128999992</v>
      </c>
      <c r="H1253" s="287">
        <v>1871983.8421199967</v>
      </c>
      <c r="I1253" s="287">
        <v>23903.525849998616</v>
      </c>
      <c r="J1253" s="287">
        <v>1230978.3543900026</v>
      </c>
      <c r="K1253" s="287">
        <v>106883.06864000199</v>
      </c>
      <c r="L1253" s="287">
        <v>1332970.2389499987</v>
      </c>
      <c r="M1253" s="287">
        <v>187092.6378200007</v>
      </c>
      <c r="N1253" s="287">
        <v>1081618.4766900034</v>
      </c>
      <c r="O1253" s="286">
        <v>13086270.814560004</v>
      </c>
      <c r="P1253" s="83" t="str">
        <f t="shared" si="21"/>
        <v/>
      </c>
    </row>
    <row r="1254" spans="1:16" ht="13.2" hidden="1" customHeight="1" x14ac:dyDescent="0.25">
      <c r="A1254" s="285" t="s">
        <v>1121</v>
      </c>
      <c r="B1254" s="285" t="s">
        <v>121</v>
      </c>
      <c r="C1254" s="287">
        <v>2028391.25</v>
      </c>
      <c r="D1254" s="287">
        <v>349380.53833999997</v>
      </c>
      <c r="E1254" s="287">
        <v>1685955.2164099999</v>
      </c>
      <c r="F1254" s="287">
        <v>3627.8003400000744</v>
      </c>
      <c r="G1254" s="287">
        <v>682577.46571000014</v>
      </c>
      <c r="H1254" s="287">
        <v>1646998.3673700001</v>
      </c>
      <c r="I1254" s="287">
        <v>4831.7107100002468</v>
      </c>
      <c r="J1254" s="287">
        <v>6958.1535699991509</v>
      </c>
      <c r="K1254" s="287">
        <v>555566.51079000067</v>
      </c>
      <c r="L1254" s="287">
        <v>551761.10336999968</v>
      </c>
      <c r="M1254" s="287">
        <v>552523.21100000013</v>
      </c>
      <c r="N1254" s="287">
        <v>42842.402269999497</v>
      </c>
      <c r="O1254" s="286">
        <v>8111413.7298799995</v>
      </c>
      <c r="P1254" s="83" t="str">
        <f t="shared" si="21"/>
        <v/>
      </c>
    </row>
    <row r="1255" spans="1:16" ht="13.2" hidden="1" customHeight="1" x14ac:dyDescent="0.25">
      <c r="A1255" s="285" t="s">
        <v>1122</v>
      </c>
      <c r="B1255" s="285" t="s">
        <v>81</v>
      </c>
      <c r="C1255" s="287">
        <v>231147.53724999999</v>
      </c>
      <c r="D1255" s="287">
        <v>163698.88806000003</v>
      </c>
      <c r="E1255" s="287">
        <v>150551.35952999999</v>
      </c>
      <c r="F1255" s="287">
        <v>141929.87413999985</v>
      </c>
      <c r="G1255" s="287">
        <v>202821.70998999997</v>
      </c>
      <c r="H1255" s="287">
        <v>160014.85919000013</v>
      </c>
      <c r="I1255" s="287">
        <v>168676.55937000021</v>
      </c>
      <c r="J1255" s="287">
        <v>132581.86514000018</v>
      </c>
      <c r="K1255" s="287">
        <v>174777.61768999969</v>
      </c>
      <c r="L1255" s="287">
        <v>146676.56349999984</v>
      </c>
      <c r="M1255" s="287">
        <v>163044.6921800003</v>
      </c>
      <c r="N1255" s="287">
        <v>102653.99622999996</v>
      </c>
      <c r="O1255" s="286">
        <v>1938575.5222700001</v>
      </c>
      <c r="P1255" s="83" t="str">
        <f t="shared" si="21"/>
        <v/>
      </c>
    </row>
    <row r="1256" spans="1:16" ht="13.2" hidden="1" customHeight="1" x14ac:dyDescent="0.25">
      <c r="A1256" s="285" t="s">
        <v>1123</v>
      </c>
      <c r="B1256" s="285" t="s">
        <v>82</v>
      </c>
      <c r="C1256" s="287">
        <v>0</v>
      </c>
      <c r="D1256" s="287">
        <v>0</v>
      </c>
      <c r="E1256" s="287">
        <v>0</v>
      </c>
      <c r="F1256" s="287">
        <v>16545.46</v>
      </c>
      <c r="G1256" s="287">
        <v>12248.657060000001</v>
      </c>
      <c r="H1256" s="287">
        <v>1712.9219999999987</v>
      </c>
      <c r="I1256" s="287">
        <v>9.9820499999987078</v>
      </c>
      <c r="J1256" s="287">
        <v>0</v>
      </c>
      <c r="K1256" s="287">
        <v>882.45999999999913</v>
      </c>
      <c r="L1256" s="287">
        <v>0</v>
      </c>
      <c r="M1256" s="287">
        <v>5</v>
      </c>
      <c r="N1256" s="287">
        <v>0</v>
      </c>
      <c r="O1256" s="286">
        <v>31404.481109999997</v>
      </c>
      <c r="P1256" s="83" t="str">
        <f t="shared" si="21"/>
        <v/>
      </c>
    </row>
    <row r="1257" spans="1:16" ht="13.2" hidden="1" customHeight="1" x14ac:dyDescent="0.25">
      <c r="A1257" s="285" t="s">
        <v>1124</v>
      </c>
      <c r="B1257" s="285" t="s">
        <v>83</v>
      </c>
      <c r="C1257" s="287">
        <v>1748430.2300000002</v>
      </c>
      <c r="D1257" s="287">
        <v>906012.28589999978</v>
      </c>
      <c r="E1257" s="287">
        <v>903490.1306700001</v>
      </c>
      <c r="F1257" s="287">
        <v>1035781.5519699982</v>
      </c>
      <c r="G1257" s="287">
        <v>903708.69136999943</v>
      </c>
      <c r="H1257" s="287">
        <v>919081.75741999934</v>
      </c>
      <c r="I1257" s="287">
        <v>1021574.5554600025</v>
      </c>
      <c r="J1257" s="287">
        <v>866083.7994799997</v>
      </c>
      <c r="K1257" s="287">
        <v>873326.48182000173</v>
      </c>
      <c r="L1257" s="287">
        <v>920884.57820999657</v>
      </c>
      <c r="M1257" s="287">
        <v>817686.80948999908</v>
      </c>
      <c r="N1257" s="287">
        <v>269016.21025000297</v>
      </c>
      <c r="O1257" s="286">
        <v>11185077.082039999</v>
      </c>
      <c r="P1257" s="83" t="str">
        <f t="shared" si="21"/>
        <v/>
      </c>
    </row>
    <row r="1258" spans="1:16" ht="13.2" hidden="1" customHeight="1" x14ac:dyDescent="0.25">
      <c r="A1258" s="285" t="s">
        <v>1125</v>
      </c>
      <c r="B1258" s="285" t="s">
        <v>84</v>
      </c>
      <c r="C1258" s="287">
        <v>4343.8843299999999</v>
      </c>
      <c r="D1258" s="287">
        <v>17704.925080000005</v>
      </c>
      <c r="E1258" s="287">
        <v>11735.993270000006</v>
      </c>
      <c r="F1258" s="287">
        <v>9446.8745399999934</v>
      </c>
      <c r="G1258" s="287">
        <v>10851.266859999996</v>
      </c>
      <c r="H1258" s="287">
        <v>9991.9761099999887</v>
      </c>
      <c r="I1258" s="287">
        <v>19672.534020000021</v>
      </c>
      <c r="J1258" s="287">
        <v>9892.8306199999861</v>
      </c>
      <c r="K1258" s="287">
        <v>74424.674119999923</v>
      </c>
      <c r="L1258" s="287">
        <v>22751.913270000099</v>
      </c>
      <c r="M1258" s="287">
        <v>9007.5670800000044</v>
      </c>
      <c r="N1258" s="287">
        <v>48318.430330000134</v>
      </c>
      <c r="O1258" s="286">
        <v>248142.86963000015</v>
      </c>
      <c r="P1258" s="83" t="str">
        <f t="shared" si="21"/>
        <v/>
      </c>
    </row>
    <row r="1259" spans="1:16" ht="13.2" hidden="1" customHeight="1" x14ac:dyDescent="0.25">
      <c r="A1259" s="285" t="s">
        <v>1126</v>
      </c>
      <c r="B1259" s="285" t="s">
        <v>85</v>
      </c>
      <c r="C1259" s="286">
        <v>9814613.2231400013</v>
      </c>
      <c r="D1259" s="286">
        <v>4673982.0606299993</v>
      </c>
      <c r="E1259" s="286">
        <v>7354463.1301099993</v>
      </c>
      <c r="F1259" s="286">
        <v>5374255.7485200008</v>
      </c>
      <c r="G1259" s="286">
        <v>5200745.9641899988</v>
      </c>
      <c r="H1259" s="286">
        <v>6945198.829529996</v>
      </c>
      <c r="I1259" s="286">
        <v>-5079128.7764299987</v>
      </c>
      <c r="J1259" s="286">
        <v>13016668.712760003</v>
      </c>
      <c r="K1259" s="286">
        <v>-3219725.5007099966</v>
      </c>
      <c r="L1259" s="286">
        <v>12177361.479899991</v>
      </c>
      <c r="M1259" s="286">
        <v>3957976.613989993</v>
      </c>
      <c r="N1259" s="286">
        <v>4524664.7867000159</v>
      </c>
      <c r="O1259" s="286">
        <v>64741076.272330001</v>
      </c>
      <c r="P1259" s="83" t="str">
        <f t="shared" si="21"/>
        <v/>
      </c>
    </row>
    <row r="1260" spans="1:16" ht="13.2" hidden="1" customHeight="1" x14ac:dyDescent="0.25">
      <c r="A1260" s="285" t="s">
        <v>1127</v>
      </c>
      <c r="B1260" s="285" t="s">
        <v>86</v>
      </c>
      <c r="C1260" s="287">
        <v>237733.99377999999</v>
      </c>
      <c r="D1260" s="287">
        <v>2609779.1008100002</v>
      </c>
      <c r="E1260" s="287">
        <v>1260548.0342399999</v>
      </c>
      <c r="F1260" s="287">
        <v>1663896.3758299998</v>
      </c>
      <c r="G1260" s="287">
        <v>111643.29287999972</v>
      </c>
      <c r="H1260" s="287">
        <v>355269.79313999956</v>
      </c>
      <c r="I1260" s="287">
        <v>334602.10891000065</v>
      </c>
      <c r="J1260" s="287">
        <v>290056.73262999981</v>
      </c>
      <c r="K1260" s="287">
        <v>651735.95611999929</v>
      </c>
      <c r="L1260" s="287">
        <v>255110.84023000122</v>
      </c>
      <c r="M1260" s="287">
        <v>602891.73745000048</v>
      </c>
      <c r="N1260" s="287">
        <v>1510401.1448199996</v>
      </c>
      <c r="O1260" s="286">
        <v>9883669.1108400002</v>
      </c>
      <c r="P1260" s="83" t="str">
        <f t="shared" si="21"/>
        <v/>
      </c>
    </row>
    <row r="1261" spans="1:16" ht="13.2" hidden="1" customHeight="1" x14ac:dyDescent="0.25">
      <c r="A1261" s="285" t="s">
        <v>1128</v>
      </c>
      <c r="B1261" s="285" t="s">
        <v>87</v>
      </c>
      <c r="C1261" s="287">
        <v>15731.483840000001</v>
      </c>
      <c r="D1261" s="287">
        <v>70560</v>
      </c>
      <c r="E1261" s="287">
        <v>18300752.005819999</v>
      </c>
      <c r="F1261" s="287">
        <v>1656551.9622600041</v>
      </c>
      <c r="G1261" s="287">
        <v>19550</v>
      </c>
      <c r="H1261" s="287">
        <v>254138.54341999814</v>
      </c>
      <c r="I1261" s="287">
        <v>41769.104379996657</v>
      </c>
      <c r="J1261" s="287">
        <v>10120</v>
      </c>
      <c r="K1261" s="287">
        <v>12383389.186500002</v>
      </c>
      <c r="L1261" s="287">
        <v>19875.958450000733</v>
      </c>
      <c r="M1261" s="287">
        <v>196182.48335999995</v>
      </c>
      <c r="N1261" s="287">
        <v>156349.36772999913</v>
      </c>
      <c r="O1261" s="286">
        <v>33124970.095759999</v>
      </c>
      <c r="P1261" s="83" t="str">
        <f t="shared" si="21"/>
        <v/>
      </c>
    </row>
    <row r="1262" spans="1:16" ht="13.2" hidden="1" customHeight="1" x14ac:dyDescent="0.25">
      <c r="A1262" s="285" t="s">
        <v>1129</v>
      </c>
      <c r="B1262" s="285" t="s">
        <v>88</v>
      </c>
      <c r="C1262" s="287">
        <v>32.264330000000001</v>
      </c>
      <c r="D1262" s="287">
        <v>51.794340000000005</v>
      </c>
      <c r="E1262" s="287">
        <v>75.797329999999988</v>
      </c>
      <c r="F1262" s="287">
        <v>60.171060000000011</v>
      </c>
      <c r="G1262" s="287">
        <v>24.072749999999985</v>
      </c>
      <c r="H1262" s="287">
        <v>49.263070000000027</v>
      </c>
      <c r="I1262" s="287">
        <v>25.847440000000006</v>
      </c>
      <c r="J1262" s="287">
        <v>24.675119999999993</v>
      </c>
      <c r="K1262" s="287">
        <v>61.131139999999959</v>
      </c>
      <c r="L1262" s="287">
        <v>57.874500000000012</v>
      </c>
      <c r="M1262" s="287">
        <v>44.203930000000014</v>
      </c>
      <c r="N1262" s="287">
        <v>607.48527999999988</v>
      </c>
      <c r="O1262" s="286">
        <v>1114.5802899999999</v>
      </c>
      <c r="P1262" s="83" t="str">
        <f t="shared" si="21"/>
        <v/>
      </c>
    </row>
    <row r="1263" spans="1:16" ht="13.2" hidden="1" customHeight="1" x14ac:dyDescent="0.25">
      <c r="A1263" s="285" t="s">
        <v>1130</v>
      </c>
      <c r="B1263" s="285" t="s">
        <v>144</v>
      </c>
      <c r="C1263" s="286">
        <v>10068110.965090001</v>
      </c>
      <c r="D1263" s="286">
        <v>7354372.9557799995</v>
      </c>
      <c r="E1263" s="286">
        <v>26915838.967499997</v>
      </c>
      <c r="F1263" s="286">
        <v>8694764.2576700039</v>
      </c>
      <c r="G1263" s="286">
        <v>5331963.3298199987</v>
      </c>
      <c r="H1263" s="286">
        <v>7554656.4291599942</v>
      </c>
      <c r="I1263" s="286">
        <v>-4702731.7157000015</v>
      </c>
      <c r="J1263" s="286">
        <v>13316870.120510003</v>
      </c>
      <c r="K1263" s="286">
        <v>9815460.7730500046</v>
      </c>
      <c r="L1263" s="286">
        <v>12452406.153079994</v>
      </c>
      <c r="M1263" s="286">
        <v>4757095.0387299936</v>
      </c>
      <c r="N1263" s="286">
        <v>6192022.7845300138</v>
      </c>
      <c r="O1263" s="286">
        <v>107750830.05922002</v>
      </c>
      <c r="P1263" s="83" t="str">
        <f t="shared" si="21"/>
        <v/>
      </c>
    </row>
    <row r="1264" spans="1:16" ht="13.2" hidden="1" customHeight="1" x14ac:dyDescent="0.25">
      <c r="A1264" s="285" t="s">
        <v>1131</v>
      </c>
      <c r="B1264" s="285" t="s">
        <v>76</v>
      </c>
      <c r="C1264" s="287">
        <v>15948.05881</v>
      </c>
      <c r="D1264" s="287">
        <v>11396.9427</v>
      </c>
      <c r="E1264" s="287">
        <v>15257.473330000001</v>
      </c>
      <c r="F1264" s="287">
        <v>44728.481949999994</v>
      </c>
      <c r="G1264" s="287">
        <v>11190.829610000001</v>
      </c>
      <c r="H1264" s="287">
        <v>13077.782280000001</v>
      </c>
      <c r="I1264" s="287">
        <v>12222.336909999998</v>
      </c>
      <c r="J1264" s="287">
        <v>7513.9854999999989</v>
      </c>
      <c r="K1264" s="287">
        <v>9316.060300000001</v>
      </c>
      <c r="L1264" s="287">
        <v>9423.7013000000006</v>
      </c>
      <c r="M1264" s="287">
        <v>30164.913880000004</v>
      </c>
      <c r="N1264" s="287">
        <v>80146.500119999997</v>
      </c>
      <c r="O1264" s="286">
        <v>260387.06669000001</v>
      </c>
      <c r="P1264" s="83" t="str">
        <f t="shared" si="21"/>
        <v/>
      </c>
    </row>
    <row r="1265" spans="1:16" ht="13.2" hidden="1" customHeight="1" x14ac:dyDescent="0.25">
      <c r="A1265" s="285" t="s">
        <v>1141</v>
      </c>
      <c r="B1265" s="285" t="s">
        <v>85</v>
      </c>
      <c r="C1265" s="286">
        <v>4657344.9185784012</v>
      </c>
      <c r="D1265" s="286">
        <v>1939830.4854300003</v>
      </c>
      <c r="E1265" s="286">
        <v>1874210.8499949996</v>
      </c>
      <c r="F1265" s="286">
        <v>7590568.4862900013</v>
      </c>
      <c r="G1265" s="286">
        <v>2266567.847045003</v>
      </c>
      <c r="H1265" s="286">
        <v>5945271.1756399898</v>
      </c>
      <c r="I1265" s="286">
        <v>7735477.9273849986</v>
      </c>
      <c r="J1265" s="286">
        <v>1426393.2101249986</v>
      </c>
      <c r="K1265" s="286">
        <v>2268605.3622899977</v>
      </c>
      <c r="L1265" s="286">
        <v>5663464.3724700026</v>
      </c>
      <c r="M1265" s="286">
        <v>1274223.3424199992</v>
      </c>
      <c r="N1265" s="286">
        <v>10163252.666749999</v>
      </c>
      <c r="O1265" s="286">
        <v>52805210.644418404</v>
      </c>
      <c r="P1265" s="83" t="str">
        <f t="shared" si="21"/>
        <v/>
      </c>
    </row>
    <row r="1266" spans="1:16" ht="13.2" hidden="1" customHeight="1" x14ac:dyDescent="0.25">
      <c r="A1266" s="285" t="s">
        <v>1143</v>
      </c>
      <c r="B1266" s="285" t="s">
        <v>87</v>
      </c>
      <c r="C1266" s="287">
        <v>5139000</v>
      </c>
      <c r="D1266" s="287">
        <v>5768815.7778399996</v>
      </c>
      <c r="E1266" s="287">
        <v>4215679.4898800002</v>
      </c>
      <c r="F1266" s="287">
        <v>4579366.4971700003</v>
      </c>
      <c r="G1266" s="287">
        <v>3525000</v>
      </c>
      <c r="H1266" s="287">
        <v>3560592.7897300003</v>
      </c>
      <c r="I1266" s="287">
        <v>3401000</v>
      </c>
      <c r="J1266" s="287">
        <v>50000</v>
      </c>
      <c r="K1266" s="287">
        <v>7072</v>
      </c>
      <c r="L1266" s="287">
        <v>3695000</v>
      </c>
      <c r="M1266" s="287">
        <v>2617000</v>
      </c>
      <c r="N1266" s="287">
        <v>214736.06310999999</v>
      </c>
      <c r="O1266" s="286">
        <v>36773262.617729999</v>
      </c>
      <c r="P1266" s="83" t="str">
        <f t="shared" si="21"/>
        <v/>
      </c>
    </row>
    <row r="1267" spans="1:16" ht="13.2" hidden="1" customHeight="1" x14ac:dyDescent="0.25">
      <c r="A1267" s="285" t="s">
        <v>1144</v>
      </c>
      <c r="B1267" s="285" t="s">
        <v>88</v>
      </c>
      <c r="C1267" s="287">
        <v>263.97919999999999</v>
      </c>
      <c r="D1267" s="287">
        <v>125.95246999999999</v>
      </c>
      <c r="E1267" s="287">
        <v>192.48262999999997</v>
      </c>
      <c r="F1267" s="287">
        <v>127.84713000000002</v>
      </c>
      <c r="G1267" s="287">
        <v>52.071400000000004</v>
      </c>
      <c r="H1267" s="287">
        <v>501.72406000000001</v>
      </c>
      <c r="I1267" s="287">
        <v>62.485030000000002</v>
      </c>
      <c r="J1267" s="287">
        <v>546652.30470999982</v>
      </c>
      <c r="K1267" s="287">
        <v>489.08023999999995</v>
      </c>
      <c r="L1267" s="287">
        <v>199.85572000000002</v>
      </c>
      <c r="M1267" s="287">
        <v>56.733789999999999</v>
      </c>
      <c r="N1267" s="287">
        <v>79835.390429999999</v>
      </c>
      <c r="O1267" s="286">
        <v>628559.90680999984</v>
      </c>
      <c r="P1267" s="83" t="str">
        <f t="shared" si="21"/>
        <v/>
      </c>
    </row>
    <row r="1268" spans="1:16" ht="13.2" hidden="1" customHeight="1" x14ac:dyDescent="0.25">
      <c r="A1268" s="285" t="s">
        <v>1132</v>
      </c>
      <c r="B1268" s="285" t="s">
        <v>89</v>
      </c>
      <c r="C1268" s="287">
        <v>16595.261610000001</v>
      </c>
      <c r="D1268" s="287">
        <v>16888.507989999995</v>
      </c>
      <c r="E1268" s="287">
        <v>28170.429169999999</v>
      </c>
      <c r="F1268" s="287">
        <v>14450.333429999999</v>
      </c>
      <c r="G1268" s="287">
        <v>19087.602270000003</v>
      </c>
      <c r="H1268" s="287">
        <v>22897.701799999992</v>
      </c>
      <c r="I1268" s="287">
        <v>498025.15019000001</v>
      </c>
      <c r="J1268" s="287">
        <v>-469632.48699999979</v>
      </c>
      <c r="K1268" s="287">
        <v>15644.040219999997</v>
      </c>
      <c r="L1268" s="287">
        <v>29709.678559999993</v>
      </c>
      <c r="M1268" s="287">
        <v>46566.662840000005</v>
      </c>
      <c r="N1268" s="287">
        <v>733550.9260100004</v>
      </c>
      <c r="O1268" s="286">
        <v>971953.80709000072</v>
      </c>
      <c r="P1268" s="83" t="str">
        <f t="shared" si="21"/>
        <v/>
      </c>
    </row>
    <row r="1269" spans="1:16" ht="13.2" hidden="1" customHeight="1" x14ac:dyDescent="0.25">
      <c r="A1269" s="285" t="s">
        <v>1133</v>
      </c>
      <c r="B1269" s="285" t="s">
        <v>90</v>
      </c>
      <c r="C1269" s="287">
        <v>3262.6753600000006</v>
      </c>
      <c r="D1269" s="287">
        <v>17583.532279999999</v>
      </c>
      <c r="E1269" s="287">
        <v>342045.60431999993</v>
      </c>
      <c r="F1269" s="287">
        <v>178269.52902999998</v>
      </c>
      <c r="G1269" s="287">
        <v>26962.65004</v>
      </c>
      <c r="H1269" s="287">
        <v>264225.68039999995</v>
      </c>
      <c r="I1269" s="287">
        <v>-2643.8974999999996</v>
      </c>
      <c r="J1269" s="287">
        <v>6723.8822799999998</v>
      </c>
      <c r="K1269" s="287">
        <v>43253.42048999999</v>
      </c>
      <c r="L1269" s="287">
        <v>12991.390469999998</v>
      </c>
      <c r="M1269" s="287">
        <v>8468.2721499999989</v>
      </c>
      <c r="N1269" s="287">
        <v>143012.04973</v>
      </c>
      <c r="O1269" s="286">
        <v>1044154.7890499998</v>
      </c>
      <c r="P1269" s="83" t="str">
        <f t="shared" si="21"/>
        <v/>
      </c>
    </row>
    <row r="1270" spans="1:16" ht="13.2" hidden="1" customHeight="1" x14ac:dyDescent="0.25">
      <c r="A1270" s="285" t="s">
        <v>1134</v>
      </c>
      <c r="B1270" s="285" t="s">
        <v>91</v>
      </c>
      <c r="C1270" s="287">
        <v>4578136.5995684005</v>
      </c>
      <c r="D1270" s="287">
        <v>1833359.0850000004</v>
      </c>
      <c r="E1270" s="287">
        <v>1418890.5884449999</v>
      </c>
      <c r="F1270" s="287">
        <v>7278971.2000300009</v>
      </c>
      <c r="G1270" s="287">
        <v>2039361.9875650031</v>
      </c>
      <c r="H1270" s="287">
        <v>5493406.3632399905</v>
      </c>
      <c r="I1270" s="287">
        <v>7212517.1339149997</v>
      </c>
      <c r="J1270" s="287">
        <v>1831699.9029049985</v>
      </c>
      <c r="K1270" s="287">
        <v>2137620.1051899982</v>
      </c>
      <c r="L1270" s="287">
        <v>5541346.5203100033</v>
      </c>
      <c r="M1270" s="287">
        <v>1108907.4761199991</v>
      </c>
      <c r="N1270" s="287">
        <v>9215485.3370500002</v>
      </c>
      <c r="O1270" s="286">
        <v>49689702.2993384</v>
      </c>
      <c r="P1270" s="83" t="str">
        <f t="shared" si="21"/>
        <v/>
      </c>
    </row>
    <row r="1271" spans="1:16" ht="13.2" hidden="1" customHeight="1" x14ac:dyDescent="0.25">
      <c r="A1271" s="285" t="s">
        <v>1135</v>
      </c>
      <c r="B1271" s="285" t="s">
        <v>3670</v>
      </c>
      <c r="C1271" s="287">
        <v>42629.978049999998</v>
      </c>
      <c r="D1271" s="287">
        <v>52004.640469999998</v>
      </c>
      <c r="E1271" s="287">
        <v>68621.101359999986</v>
      </c>
      <c r="F1271" s="287">
        <v>57480.434080000006</v>
      </c>
      <c r="G1271" s="287">
        <v>63199.350269999995</v>
      </c>
      <c r="H1271" s="287">
        <v>145550.64110000001</v>
      </c>
      <c r="I1271" s="287">
        <v>8779.902090000005</v>
      </c>
      <c r="J1271" s="287">
        <v>47797.096459999993</v>
      </c>
      <c r="K1271" s="287">
        <v>61578.600570000002</v>
      </c>
      <c r="L1271" s="287">
        <v>64648.249940000002</v>
      </c>
      <c r="M1271" s="287">
        <v>47524.843460000004</v>
      </c>
      <c r="N1271" s="287">
        <v>-75495.794529999985</v>
      </c>
      <c r="O1271" s="286">
        <v>584319.04332000017</v>
      </c>
      <c r="P1271" s="83" t="str">
        <f t="shared" si="21"/>
        <v/>
      </c>
    </row>
    <row r="1272" spans="1:16" ht="13.2" hidden="1" customHeight="1" x14ac:dyDescent="0.25">
      <c r="A1272" s="285" t="s">
        <v>1136</v>
      </c>
      <c r="B1272" s="285" t="s">
        <v>122</v>
      </c>
      <c r="C1272" s="287">
        <v>454.44417000000004</v>
      </c>
      <c r="D1272" s="287">
        <v>3789.5929799999999</v>
      </c>
      <c r="E1272" s="287">
        <v>232.67653000000001</v>
      </c>
      <c r="F1272" s="287">
        <v>5.3426400000000003</v>
      </c>
      <c r="G1272" s="287">
        <v>106322.5413</v>
      </c>
      <c r="H1272" s="287">
        <v>3307.8084599999997</v>
      </c>
      <c r="I1272" s="287">
        <v>6276.9407799999999</v>
      </c>
      <c r="J1272" s="287">
        <v>507.44928999999996</v>
      </c>
      <c r="K1272" s="287">
        <v>0.54898999999999998</v>
      </c>
      <c r="L1272" s="287">
        <v>1.09182</v>
      </c>
      <c r="M1272" s="287">
        <v>0.54283000000000003</v>
      </c>
      <c r="N1272" s="287">
        <v>5387.0193500000005</v>
      </c>
      <c r="O1272" s="286">
        <v>126285.99914000001</v>
      </c>
      <c r="P1272" s="83" t="str">
        <f t="shared" si="21"/>
        <v/>
      </c>
    </row>
    <row r="1273" spans="1:16" ht="13.2" hidden="1" customHeight="1" x14ac:dyDescent="0.25">
      <c r="A1273" s="285" t="s">
        <v>1137</v>
      </c>
      <c r="B1273" s="285" t="s">
        <v>92</v>
      </c>
      <c r="C1273" s="287">
        <v>0</v>
      </c>
      <c r="D1273" s="287">
        <v>0</v>
      </c>
      <c r="E1273" s="287">
        <v>0</v>
      </c>
      <c r="F1273" s="287">
        <v>0</v>
      </c>
      <c r="G1273" s="287">
        <v>0</v>
      </c>
      <c r="H1273" s="287">
        <v>0</v>
      </c>
      <c r="I1273" s="287">
        <v>0</v>
      </c>
      <c r="J1273" s="287">
        <v>0</v>
      </c>
      <c r="K1273" s="287">
        <v>0</v>
      </c>
      <c r="L1273" s="287">
        <v>0</v>
      </c>
      <c r="M1273" s="287">
        <v>0</v>
      </c>
      <c r="N1273" s="287">
        <v>1364.7775999999999</v>
      </c>
      <c r="O1273" s="286">
        <v>1364.7775999999999</v>
      </c>
      <c r="P1273" s="83" t="str">
        <f t="shared" si="21"/>
        <v/>
      </c>
    </row>
    <row r="1274" spans="1:16" ht="13.2" hidden="1" customHeight="1" x14ac:dyDescent="0.25">
      <c r="A1274" s="285" t="s">
        <v>1138</v>
      </c>
      <c r="B1274" s="285" t="s">
        <v>93</v>
      </c>
      <c r="C1274" s="287">
        <v>0</v>
      </c>
      <c r="D1274" s="287">
        <v>0</v>
      </c>
      <c r="E1274" s="287">
        <v>27.621390000000002</v>
      </c>
      <c r="F1274" s="287">
        <v>1500</v>
      </c>
      <c r="G1274" s="287">
        <v>0.11391</v>
      </c>
      <c r="H1274" s="287">
        <v>114.21462</v>
      </c>
      <c r="I1274" s="287">
        <v>0</v>
      </c>
      <c r="J1274" s="287">
        <v>505.50420000000003</v>
      </c>
      <c r="K1274" s="287">
        <v>29.652069999999998</v>
      </c>
      <c r="L1274" s="287">
        <v>0</v>
      </c>
      <c r="M1274" s="287">
        <v>0</v>
      </c>
      <c r="N1274" s="287">
        <v>0</v>
      </c>
      <c r="O1274" s="286">
        <v>2177.10619</v>
      </c>
      <c r="P1274" s="83" t="str">
        <f t="shared" si="21"/>
        <v/>
      </c>
    </row>
    <row r="1275" spans="1:16" ht="13.2" hidden="1" customHeight="1" x14ac:dyDescent="0.25">
      <c r="A1275" s="285" t="s">
        <v>1139</v>
      </c>
      <c r="B1275" s="285" t="s">
        <v>94</v>
      </c>
      <c r="C1275" s="287">
        <v>0</v>
      </c>
      <c r="D1275" s="287">
        <v>0</v>
      </c>
      <c r="E1275" s="287">
        <v>0</v>
      </c>
      <c r="F1275" s="287">
        <v>0</v>
      </c>
      <c r="G1275" s="287">
        <v>0</v>
      </c>
      <c r="H1275" s="287">
        <v>0</v>
      </c>
      <c r="I1275" s="287">
        <v>0.75</v>
      </c>
      <c r="J1275" s="287">
        <v>0</v>
      </c>
      <c r="K1275" s="287">
        <v>0</v>
      </c>
      <c r="L1275" s="287">
        <v>0</v>
      </c>
      <c r="M1275" s="287">
        <v>0</v>
      </c>
      <c r="N1275" s="287">
        <v>0</v>
      </c>
      <c r="O1275" s="286">
        <v>0.75</v>
      </c>
      <c r="P1275" s="83" t="str">
        <f t="shared" si="21"/>
        <v/>
      </c>
    </row>
    <row r="1276" spans="1:16" ht="13.2" hidden="1" customHeight="1" x14ac:dyDescent="0.25">
      <c r="A1276" s="285" t="s">
        <v>1140</v>
      </c>
      <c r="B1276" s="285" t="s">
        <v>95</v>
      </c>
      <c r="C1276" s="287">
        <v>317.90101000000004</v>
      </c>
      <c r="D1276" s="287">
        <v>4808.1840099999999</v>
      </c>
      <c r="E1276" s="287">
        <v>965.35545000000002</v>
      </c>
      <c r="F1276" s="287">
        <v>15163.165130000001</v>
      </c>
      <c r="G1276" s="287">
        <v>442.77207999999996</v>
      </c>
      <c r="H1276" s="287">
        <v>2690.9837400000001</v>
      </c>
      <c r="I1276" s="287">
        <v>299.61099999999999</v>
      </c>
      <c r="J1276" s="287">
        <v>1277.8764900000001</v>
      </c>
      <c r="K1276" s="287">
        <v>1162.9344599999999</v>
      </c>
      <c r="L1276" s="287">
        <v>5343.7400699999998</v>
      </c>
      <c r="M1276" s="287">
        <v>32590.631140000001</v>
      </c>
      <c r="N1276" s="287">
        <v>59801.851419999999</v>
      </c>
      <c r="O1276" s="286">
        <v>124865.00600000001</v>
      </c>
      <c r="P1276" s="83" t="str">
        <f t="shared" si="21"/>
        <v/>
      </c>
    </row>
    <row r="1277" spans="1:16" ht="13.2" hidden="1" customHeight="1" x14ac:dyDescent="0.25">
      <c r="A1277" s="285" t="s">
        <v>1142</v>
      </c>
      <c r="B1277" s="285" t="s">
        <v>96</v>
      </c>
      <c r="C1277" s="288">
        <v>2547632.1019700002</v>
      </c>
      <c r="D1277" s="288">
        <v>27659.737589999997</v>
      </c>
      <c r="E1277" s="288">
        <v>6020693.9986099992</v>
      </c>
      <c r="F1277" s="288">
        <v>-569122.61773000006</v>
      </c>
      <c r="G1277" s="288">
        <v>50781.730890000006</v>
      </c>
      <c r="H1277" s="288">
        <v>246931.08735000002</v>
      </c>
      <c r="I1277" s="288">
        <v>78342.836890000006</v>
      </c>
      <c r="J1277" s="288">
        <v>14807.202330000002</v>
      </c>
      <c r="K1277" s="288">
        <v>2679552.0865800004</v>
      </c>
      <c r="L1277" s="288">
        <v>47285.650539999995</v>
      </c>
      <c r="M1277" s="288">
        <v>22341.07533</v>
      </c>
      <c r="N1277" s="288">
        <v>103685.08809999999</v>
      </c>
      <c r="O1277" s="289">
        <v>11270589.978449997</v>
      </c>
      <c r="P1277" s="83" t="str">
        <f t="shared" si="21"/>
        <v/>
      </c>
    </row>
    <row r="1278" spans="1:16" ht="13.2" hidden="1" customHeight="1" x14ac:dyDescent="0.25">
      <c r="A1278" s="285" t="s">
        <v>1145</v>
      </c>
      <c r="B1278" s="285" t="s">
        <v>155</v>
      </c>
      <c r="C1278" s="286">
        <v>12344240.999748401</v>
      </c>
      <c r="D1278" s="286">
        <v>7736431.9533299999</v>
      </c>
      <c r="E1278" s="286">
        <v>12110776.821114998</v>
      </c>
      <c r="F1278" s="286">
        <v>11600940.212860003</v>
      </c>
      <c r="G1278" s="286">
        <v>5842401.6493350025</v>
      </c>
      <c r="H1278" s="286">
        <v>9753296.7767799906</v>
      </c>
      <c r="I1278" s="286">
        <v>11214883.249304999</v>
      </c>
      <c r="J1278" s="286">
        <v>2037852.7171649984</v>
      </c>
      <c r="K1278" s="286">
        <v>4955718.5291099977</v>
      </c>
      <c r="L1278" s="286">
        <v>9405949.8787300028</v>
      </c>
      <c r="M1278" s="286">
        <v>3913621.1515399991</v>
      </c>
      <c r="N1278" s="286">
        <v>10561509.208389997</v>
      </c>
      <c r="O1278" s="286">
        <v>101477623.14740841</v>
      </c>
      <c r="P1278" s="83" t="str">
        <f t="shared" si="21"/>
        <v/>
      </c>
    </row>
    <row r="1279" spans="1:16" ht="13.2" hidden="1" customHeight="1" x14ac:dyDescent="0.25">
      <c r="A1279" s="285" t="s">
        <v>1179</v>
      </c>
      <c r="B1279" s="285" t="s">
        <v>97</v>
      </c>
      <c r="C1279" s="286">
        <v>402813</v>
      </c>
      <c r="D1279" s="286">
        <v>9133</v>
      </c>
      <c r="E1279" s="286">
        <v>127554</v>
      </c>
      <c r="F1279" s="286">
        <v>62305</v>
      </c>
      <c r="G1279" s="286">
        <v>-42825</v>
      </c>
      <c r="H1279" s="286">
        <v>-52884</v>
      </c>
      <c r="I1279" s="286">
        <v>10012</v>
      </c>
      <c r="J1279" s="286">
        <v>321993</v>
      </c>
      <c r="K1279" s="286">
        <v>-316421</v>
      </c>
      <c r="L1279" s="286">
        <v>-106021</v>
      </c>
      <c r="M1279" s="286">
        <v>-220995</v>
      </c>
      <c r="N1279" s="286">
        <v>918575</v>
      </c>
      <c r="O1279" s="286">
        <v>1113239</v>
      </c>
      <c r="P1279" s="83" t="str">
        <f t="shared" si="21"/>
        <v/>
      </c>
    </row>
    <row r="1280" spans="1:16" ht="13.2" hidden="1" customHeight="1" x14ac:dyDescent="0.25">
      <c r="A1280" s="285" t="s">
        <v>1180</v>
      </c>
      <c r="B1280" s="285" t="s">
        <v>130</v>
      </c>
      <c r="C1280" s="286">
        <v>474115</v>
      </c>
      <c r="D1280" s="286">
        <v>8203</v>
      </c>
      <c r="E1280" s="286">
        <v>108515</v>
      </c>
      <c r="F1280" s="286">
        <v>71551</v>
      </c>
      <c r="G1280" s="286">
        <v>-10659</v>
      </c>
      <c r="H1280" s="286">
        <v>-60511</v>
      </c>
      <c r="I1280" s="286">
        <v>66263</v>
      </c>
      <c r="J1280" s="286">
        <v>315155</v>
      </c>
      <c r="K1280" s="286">
        <v>-347731</v>
      </c>
      <c r="L1280" s="286">
        <v>-125035</v>
      </c>
      <c r="M1280" s="286">
        <v>-221325</v>
      </c>
      <c r="N1280" s="286">
        <v>717273</v>
      </c>
      <c r="O1280" s="286">
        <v>995814</v>
      </c>
      <c r="P1280" s="83" t="str">
        <f t="shared" si="21"/>
        <v/>
      </c>
    </row>
    <row r="1281" spans="1:16" ht="13.2" hidden="1" customHeight="1" x14ac:dyDescent="0.25">
      <c r="A1281" s="285" t="s">
        <v>1148</v>
      </c>
      <c r="B1281" s="285" t="s">
        <v>76</v>
      </c>
      <c r="C1281" s="287">
        <v>3447</v>
      </c>
      <c r="D1281" s="287">
        <v>4180</v>
      </c>
      <c r="E1281" s="287">
        <v>170</v>
      </c>
      <c r="F1281" s="287">
        <v>3380</v>
      </c>
      <c r="G1281" s="287">
        <v>9640</v>
      </c>
      <c r="H1281" s="287">
        <v>3370</v>
      </c>
      <c r="I1281" s="287">
        <v>6125</v>
      </c>
      <c r="J1281" s="287">
        <v>770</v>
      </c>
      <c r="K1281" s="287">
        <v>3262</v>
      </c>
      <c r="L1281" s="287">
        <v>4847</v>
      </c>
      <c r="M1281" s="287">
        <v>5121</v>
      </c>
      <c r="N1281" s="287">
        <v>5611</v>
      </c>
      <c r="O1281" s="286">
        <v>49923</v>
      </c>
      <c r="P1281" s="83" t="str">
        <f t="shared" si="21"/>
        <v/>
      </c>
    </row>
    <row r="1282" spans="1:16" ht="13.2" hidden="1" customHeight="1" x14ac:dyDescent="0.25">
      <c r="A1282" s="285" t="s">
        <v>1149</v>
      </c>
      <c r="B1282" s="285" t="s">
        <v>77</v>
      </c>
      <c r="C1282" s="287">
        <v>431486</v>
      </c>
      <c r="D1282" s="287">
        <v>395910</v>
      </c>
      <c r="E1282" s="287">
        <v>417331</v>
      </c>
      <c r="F1282" s="287">
        <v>404454</v>
      </c>
      <c r="G1282" s="287">
        <v>432573</v>
      </c>
      <c r="H1282" s="287">
        <v>485591</v>
      </c>
      <c r="I1282" s="287">
        <v>410176</v>
      </c>
      <c r="J1282" s="287">
        <v>407165</v>
      </c>
      <c r="K1282" s="287">
        <v>414016</v>
      </c>
      <c r="L1282" s="287">
        <v>413901</v>
      </c>
      <c r="M1282" s="287">
        <v>396510</v>
      </c>
      <c r="N1282" s="287">
        <v>462444</v>
      </c>
      <c r="O1282" s="286">
        <v>5071557</v>
      </c>
      <c r="P1282" s="83" t="str">
        <f t="shared" si="21"/>
        <v/>
      </c>
    </row>
    <row r="1283" spans="1:16" ht="13.2" hidden="1" customHeight="1" x14ac:dyDescent="0.25">
      <c r="A1283" s="285" t="s">
        <v>1150</v>
      </c>
      <c r="B1283" s="285" t="s">
        <v>78</v>
      </c>
      <c r="C1283" s="287">
        <v>24498</v>
      </c>
      <c r="D1283" s="287">
        <v>31460</v>
      </c>
      <c r="E1283" s="287">
        <v>235036</v>
      </c>
      <c r="F1283" s="287">
        <v>42006</v>
      </c>
      <c r="G1283" s="287">
        <v>34684</v>
      </c>
      <c r="H1283" s="287">
        <v>49362</v>
      </c>
      <c r="I1283" s="287">
        <v>32870</v>
      </c>
      <c r="J1283" s="287">
        <v>37526</v>
      </c>
      <c r="K1283" s="287">
        <v>241532</v>
      </c>
      <c r="L1283" s="287">
        <v>53240</v>
      </c>
      <c r="M1283" s="287">
        <v>57582</v>
      </c>
      <c r="N1283" s="287">
        <v>176232</v>
      </c>
      <c r="O1283" s="286">
        <v>1016028</v>
      </c>
      <c r="P1283" s="83" t="str">
        <f t="shared" si="21"/>
        <v/>
      </c>
    </row>
    <row r="1284" spans="1:16" ht="13.2" hidden="1" customHeight="1" x14ac:dyDescent="0.25">
      <c r="A1284" s="285" t="s">
        <v>1151</v>
      </c>
      <c r="B1284" s="285" t="s">
        <v>79</v>
      </c>
      <c r="C1284" s="287">
        <v>515</v>
      </c>
      <c r="D1284" s="287">
        <v>347</v>
      </c>
      <c r="E1284" s="287">
        <v>41</v>
      </c>
      <c r="F1284" s="287">
        <v>1130</v>
      </c>
      <c r="G1284" s="287">
        <v>87</v>
      </c>
      <c r="H1284" s="287">
        <v>175</v>
      </c>
      <c r="I1284" s="287">
        <v>48</v>
      </c>
      <c r="J1284" s="287">
        <v>253</v>
      </c>
      <c r="K1284" s="287">
        <v>711</v>
      </c>
      <c r="L1284" s="287">
        <v>1841</v>
      </c>
      <c r="M1284" s="287">
        <v>93</v>
      </c>
      <c r="N1284" s="287">
        <v>21975</v>
      </c>
      <c r="O1284" s="286">
        <v>27216</v>
      </c>
      <c r="P1284" s="83" t="str">
        <f t="shared" ref="P1284:P1347" si="22">IF(COUNTBLANK(Q1284)=0,IF(RIGHT(A1284,10)=Q1284,TRUE,FALSE),"")</f>
        <v/>
      </c>
    </row>
    <row r="1285" spans="1:16" ht="13.2" hidden="1" customHeight="1" x14ac:dyDescent="0.25">
      <c r="A1285" s="285" t="s">
        <v>1152</v>
      </c>
      <c r="B1285" s="285" t="s">
        <v>3671</v>
      </c>
      <c r="C1285" s="287">
        <v>298636</v>
      </c>
      <c r="D1285" s="287">
        <v>391838</v>
      </c>
      <c r="E1285" s="287">
        <v>345507</v>
      </c>
      <c r="F1285" s="287">
        <v>409422</v>
      </c>
      <c r="G1285" s="287">
        <v>403941</v>
      </c>
      <c r="H1285" s="287">
        <v>360971</v>
      </c>
      <c r="I1285" s="287">
        <v>410503</v>
      </c>
      <c r="J1285" s="287">
        <v>350989</v>
      </c>
      <c r="K1285" s="287">
        <v>473746</v>
      </c>
      <c r="L1285" s="287">
        <v>432662</v>
      </c>
      <c r="M1285" s="287">
        <v>405642</v>
      </c>
      <c r="N1285" s="287">
        <v>460251</v>
      </c>
      <c r="O1285" s="286">
        <v>4744108</v>
      </c>
      <c r="P1285" s="83" t="str">
        <f t="shared" si="22"/>
        <v/>
      </c>
    </row>
    <row r="1286" spans="1:16" ht="13.2" hidden="1" customHeight="1" x14ac:dyDescent="0.25">
      <c r="A1286" s="285" t="s">
        <v>1154</v>
      </c>
      <c r="B1286" s="285" t="s">
        <v>121</v>
      </c>
      <c r="C1286" s="287">
        <v>582</v>
      </c>
      <c r="D1286" s="287">
        <v>529</v>
      </c>
      <c r="E1286" s="287">
        <v>109</v>
      </c>
      <c r="F1286" s="287">
        <v>559</v>
      </c>
      <c r="G1286" s="287">
        <v>11</v>
      </c>
      <c r="H1286" s="287">
        <v>9683</v>
      </c>
      <c r="I1286" s="287">
        <v>792</v>
      </c>
      <c r="J1286" s="287">
        <v>551</v>
      </c>
      <c r="K1286" s="287">
        <v>983</v>
      </c>
      <c r="L1286" s="287">
        <v>292</v>
      </c>
      <c r="M1286" s="287">
        <v>21</v>
      </c>
      <c r="N1286" s="287">
        <v>765</v>
      </c>
      <c r="O1286" s="286">
        <v>14877</v>
      </c>
      <c r="P1286" s="83" t="str">
        <f t="shared" si="22"/>
        <v/>
      </c>
    </row>
    <row r="1287" spans="1:16" ht="13.2" hidden="1" customHeight="1" x14ac:dyDescent="0.25">
      <c r="A1287" s="285" t="s">
        <v>1155</v>
      </c>
      <c r="B1287" s="285" t="s">
        <v>81</v>
      </c>
      <c r="C1287" s="287">
        <v>100723</v>
      </c>
      <c r="D1287" s="287">
        <v>102228</v>
      </c>
      <c r="E1287" s="287">
        <v>105594</v>
      </c>
      <c r="F1287" s="287">
        <v>120360</v>
      </c>
      <c r="G1287" s="287">
        <v>121836</v>
      </c>
      <c r="H1287" s="287">
        <v>111327</v>
      </c>
      <c r="I1287" s="287">
        <v>121963</v>
      </c>
      <c r="J1287" s="287">
        <v>105935</v>
      </c>
      <c r="K1287" s="287">
        <v>106416</v>
      </c>
      <c r="L1287" s="287">
        <v>122567</v>
      </c>
      <c r="M1287" s="287">
        <v>107465</v>
      </c>
      <c r="N1287" s="287">
        <v>109892</v>
      </c>
      <c r="O1287" s="286">
        <v>1336306</v>
      </c>
      <c r="P1287" s="83" t="str">
        <f t="shared" si="22"/>
        <v/>
      </c>
    </row>
    <row r="1288" spans="1:16" ht="13.2" hidden="1" customHeight="1" x14ac:dyDescent="0.25">
      <c r="A1288" s="285" t="s">
        <v>1156</v>
      </c>
      <c r="B1288" s="285" t="s">
        <v>82</v>
      </c>
      <c r="C1288" s="287">
        <v>258268</v>
      </c>
      <c r="D1288" s="287">
        <v>258866</v>
      </c>
      <c r="E1288" s="287">
        <v>259443</v>
      </c>
      <c r="F1288" s="287">
        <v>259824</v>
      </c>
      <c r="G1288" s="287">
        <v>262524</v>
      </c>
      <c r="H1288" s="287">
        <v>261655</v>
      </c>
      <c r="I1288" s="287">
        <v>261193</v>
      </c>
      <c r="J1288" s="287">
        <v>261415</v>
      </c>
      <c r="K1288" s="287">
        <v>264902</v>
      </c>
      <c r="L1288" s="287">
        <v>266045</v>
      </c>
      <c r="M1288" s="287">
        <v>266494</v>
      </c>
      <c r="N1288" s="287">
        <v>267686</v>
      </c>
      <c r="O1288" s="286">
        <v>3148315</v>
      </c>
      <c r="P1288" s="83" t="str">
        <f t="shared" si="22"/>
        <v/>
      </c>
    </row>
    <row r="1289" spans="1:16" ht="13.2" hidden="1" customHeight="1" x14ac:dyDescent="0.25">
      <c r="A1289" s="285" t="s">
        <v>1157</v>
      </c>
      <c r="B1289" s="285" t="s">
        <v>83</v>
      </c>
      <c r="C1289" s="287">
        <v>4695</v>
      </c>
      <c r="D1289" s="287">
        <v>4696</v>
      </c>
      <c r="E1289" s="287">
        <v>4698</v>
      </c>
      <c r="F1289" s="287">
        <v>4695</v>
      </c>
      <c r="G1289" s="287">
        <v>4698</v>
      </c>
      <c r="H1289" s="287">
        <v>4695</v>
      </c>
      <c r="I1289" s="287">
        <v>4711</v>
      </c>
      <c r="J1289" s="287">
        <v>4708</v>
      </c>
      <c r="K1289" s="287">
        <v>4710</v>
      </c>
      <c r="L1289" s="287">
        <v>4714</v>
      </c>
      <c r="M1289" s="287">
        <v>4708</v>
      </c>
      <c r="N1289" s="287">
        <v>4714</v>
      </c>
      <c r="O1289" s="286">
        <v>56442</v>
      </c>
      <c r="P1289" s="83" t="str">
        <f t="shared" si="22"/>
        <v/>
      </c>
    </row>
    <row r="1290" spans="1:16" ht="13.2" hidden="1" customHeight="1" x14ac:dyDescent="0.25">
      <c r="A1290" s="285" t="s">
        <v>1158</v>
      </c>
      <c r="B1290" s="285" t="s">
        <v>84</v>
      </c>
      <c r="C1290" s="287">
        <v>2659</v>
      </c>
      <c r="D1290" s="287">
        <v>12212</v>
      </c>
      <c r="E1290" s="287">
        <v>9847</v>
      </c>
      <c r="F1290" s="287">
        <v>13282</v>
      </c>
      <c r="G1290" s="287">
        <v>9550</v>
      </c>
      <c r="H1290" s="287">
        <v>12015</v>
      </c>
      <c r="I1290" s="287">
        <v>11563</v>
      </c>
      <c r="J1290" s="287">
        <v>7132</v>
      </c>
      <c r="K1290" s="287">
        <v>18300</v>
      </c>
      <c r="L1290" s="287">
        <v>12001</v>
      </c>
      <c r="M1290" s="287">
        <v>15251</v>
      </c>
      <c r="N1290" s="287">
        <v>39407</v>
      </c>
      <c r="O1290" s="286">
        <v>163219</v>
      </c>
      <c r="P1290" s="83" t="str">
        <f t="shared" si="22"/>
        <v/>
      </c>
    </row>
    <row r="1291" spans="1:16" ht="13.2" hidden="1" customHeight="1" x14ac:dyDescent="0.25">
      <c r="A1291" s="285" t="s">
        <v>1159</v>
      </c>
      <c r="B1291" s="285" t="s">
        <v>85</v>
      </c>
      <c r="C1291" s="286">
        <v>1127967</v>
      </c>
      <c r="D1291" s="286">
        <v>1212440</v>
      </c>
      <c r="E1291" s="286">
        <v>1388211</v>
      </c>
      <c r="F1291" s="286">
        <v>1281924</v>
      </c>
      <c r="G1291" s="286">
        <v>1333641</v>
      </c>
      <c r="H1291" s="286">
        <v>1305589</v>
      </c>
      <c r="I1291" s="286">
        <v>1266015</v>
      </c>
      <c r="J1291" s="286">
        <v>1188392</v>
      </c>
      <c r="K1291" s="286">
        <v>1538027</v>
      </c>
      <c r="L1291" s="286">
        <v>1319254</v>
      </c>
      <c r="M1291" s="286">
        <v>1273682</v>
      </c>
      <c r="N1291" s="286">
        <v>1566621</v>
      </c>
      <c r="O1291" s="286">
        <v>15801763</v>
      </c>
      <c r="P1291" s="83" t="str">
        <f t="shared" si="22"/>
        <v/>
      </c>
    </row>
    <row r="1292" spans="1:16" ht="13.2" hidden="1" customHeight="1" x14ac:dyDescent="0.25">
      <c r="A1292" s="285" t="s">
        <v>1160</v>
      </c>
      <c r="B1292" s="285" t="s">
        <v>86</v>
      </c>
      <c r="C1292" s="287">
        <v>14881</v>
      </c>
      <c r="D1292" s="287">
        <v>8005</v>
      </c>
      <c r="E1292" s="287">
        <v>32338</v>
      </c>
      <c r="F1292" s="287">
        <v>640138</v>
      </c>
      <c r="G1292" s="287">
        <v>9833</v>
      </c>
      <c r="H1292" s="287">
        <v>28083</v>
      </c>
      <c r="I1292" s="287">
        <v>8176</v>
      </c>
      <c r="J1292" s="287">
        <v>7877</v>
      </c>
      <c r="K1292" s="287">
        <v>32933</v>
      </c>
      <c r="L1292" s="287">
        <v>7762</v>
      </c>
      <c r="M1292" s="287">
        <v>13157</v>
      </c>
      <c r="N1292" s="287">
        <v>153922</v>
      </c>
      <c r="O1292" s="286">
        <v>957105</v>
      </c>
      <c r="P1292" s="83" t="str">
        <f t="shared" si="22"/>
        <v/>
      </c>
    </row>
    <row r="1293" spans="1:16" ht="13.2" hidden="1" customHeight="1" x14ac:dyDescent="0.25">
      <c r="A1293" s="285" t="s">
        <v>1161</v>
      </c>
      <c r="B1293" s="285" t="s">
        <v>87</v>
      </c>
      <c r="C1293" s="287">
        <v>593</v>
      </c>
      <c r="D1293" s="287">
        <v>4477</v>
      </c>
      <c r="E1293" s="287">
        <v>3333</v>
      </c>
      <c r="F1293" s="287">
        <v>9422</v>
      </c>
      <c r="G1293" s="287">
        <v>4184</v>
      </c>
      <c r="H1293" s="287">
        <v>5336</v>
      </c>
      <c r="I1293" s="287">
        <v>3379</v>
      </c>
      <c r="J1293" s="287">
        <v>4881</v>
      </c>
      <c r="K1293" s="287">
        <v>6190</v>
      </c>
      <c r="L1293" s="287">
        <v>5572</v>
      </c>
      <c r="M1293" s="287">
        <v>4225</v>
      </c>
      <c r="N1293" s="287">
        <v>183882</v>
      </c>
      <c r="O1293" s="286">
        <v>235474</v>
      </c>
      <c r="P1293" s="83" t="str">
        <f t="shared" si="22"/>
        <v/>
      </c>
    </row>
    <row r="1294" spans="1:16" ht="13.2" hidden="1" customHeight="1" x14ac:dyDescent="0.25">
      <c r="A1294" s="285" t="s">
        <v>1162</v>
      </c>
      <c r="B1294" s="285" t="s">
        <v>88</v>
      </c>
      <c r="C1294" s="287">
        <v>141962</v>
      </c>
      <c r="D1294" s="287">
        <v>143455</v>
      </c>
      <c r="E1294" s="287">
        <v>145493</v>
      </c>
      <c r="F1294" s="287">
        <v>147002</v>
      </c>
      <c r="G1294" s="287">
        <v>149378</v>
      </c>
      <c r="H1294" s="287">
        <v>155054</v>
      </c>
      <c r="I1294" s="287">
        <v>146269</v>
      </c>
      <c r="J1294" s="287">
        <v>146379</v>
      </c>
      <c r="K1294" s="287">
        <v>147441</v>
      </c>
      <c r="L1294" s="287">
        <v>147271</v>
      </c>
      <c r="M1294" s="287">
        <v>148235</v>
      </c>
      <c r="N1294" s="287">
        <v>199014</v>
      </c>
      <c r="O1294" s="286">
        <v>1816953</v>
      </c>
      <c r="P1294" s="83" t="str">
        <f t="shared" si="22"/>
        <v/>
      </c>
    </row>
    <row r="1295" spans="1:16" ht="13.2" hidden="1" customHeight="1" x14ac:dyDescent="0.25">
      <c r="A1295" s="285" t="s">
        <v>1163</v>
      </c>
      <c r="B1295" s="285" t="s">
        <v>144</v>
      </c>
      <c r="C1295" s="286">
        <v>1285403</v>
      </c>
      <c r="D1295" s="286">
        <v>1368377</v>
      </c>
      <c r="E1295" s="286">
        <v>1569375</v>
      </c>
      <c r="F1295" s="286">
        <v>2078486</v>
      </c>
      <c r="G1295" s="286">
        <v>1497036</v>
      </c>
      <c r="H1295" s="286">
        <v>1494062</v>
      </c>
      <c r="I1295" s="286">
        <v>1423839</v>
      </c>
      <c r="J1295" s="286">
        <v>1347529</v>
      </c>
      <c r="K1295" s="286">
        <v>1724591</v>
      </c>
      <c r="L1295" s="286">
        <v>1479859</v>
      </c>
      <c r="M1295" s="286">
        <v>1439299</v>
      </c>
      <c r="N1295" s="286">
        <v>2103439</v>
      </c>
      <c r="O1295" s="286">
        <v>18811295</v>
      </c>
      <c r="P1295" s="83" t="str">
        <f t="shared" si="22"/>
        <v/>
      </c>
    </row>
    <row r="1296" spans="1:16" ht="13.2" hidden="1" customHeight="1" x14ac:dyDescent="0.25">
      <c r="A1296" s="285" t="s">
        <v>1153</v>
      </c>
      <c r="B1296" s="285" t="s">
        <v>80</v>
      </c>
      <c r="C1296" s="287">
        <v>2458</v>
      </c>
      <c r="D1296" s="287">
        <v>10174</v>
      </c>
      <c r="E1296" s="287">
        <v>10435</v>
      </c>
      <c r="F1296" s="287">
        <v>22812</v>
      </c>
      <c r="G1296" s="287">
        <v>54097</v>
      </c>
      <c r="H1296" s="287">
        <v>6745</v>
      </c>
      <c r="I1296" s="287">
        <v>6071</v>
      </c>
      <c r="J1296" s="287">
        <v>11948</v>
      </c>
      <c r="K1296" s="287">
        <v>9449</v>
      </c>
      <c r="L1296" s="287">
        <v>7144</v>
      </c>
      <c r="M1296" s="287">
        <v>14795</v>
      </c>
      <c r="N1296" s="287">
        <v>17644</v>
      </c>
      <c r="O1296" s="286">
        <v>173772</v>
      </c>
      <c r="P1296" s="83" t="str">
        <f t="shared" si="22"/>
        <v/>
      </c>
    </row>
    <row r="1297" spans="1:16" ht="13.2" hidden="1" customHeight="1" x14ac:dyDescent="0.25">
      <c r="A1297" s="285" t="s">
        <v>1164</v>
      </c>
      <c r="B1297" s="285" t="s">
        <v>76</v>
      </c>
      <c r="C1297" s="287">
        <v>20498</v>
      </c>
      <c r="D1297" s="287">
        <v>3113</v>
      </c>
      <c r="E1297" s="287">
        <v>4127</v>
      </c>
      <c r="F1297" s="287">
        <v>3013</v>
      </c>
      <c r="G1297" s="287">
        <v>6812</v>
      </c>
      <c r="H1297" s="287">
        <v>80100</v>
      </c>
      <c r="I1297" s="287">
        <v>5413</v>
      </c>
      <c r="J1297" s="287">
        <v>4825</v>
      </c>
      <c r="K1297" s="287">
        <v>18590</v>
      </c>
      <c r="L1297" s="287">
        <v>7408</v>
      </c>
      <c r="M1297" s="287">
        <v>4672</v>
      </c>
      <c r="N1297" s="287">
        <v>29352</v>
      </c>
      <c r="O1297" s="286">
        <v>187923</v>
      </c>
      <c r="P1297" s="83" t="str">
        <f t="shared" si="22"/>
        <v/>
      </c>
    </row>
    <row r="1298" spans="1:16" ht="13.2" hidden="1" customHeight="1" x14ac:dyDescent="0.25">
      <c r="A1298" s="285" t="s">
        <v>1174</v>
      </c>
      <c r="B1298" s="285" t="s">
        <v>85</v>
      </c>
      <c r="C1298" s="286">
        <v>1530780</v>
      </c>
      <c r="D1298" s="286">
        <v>1221573</v>
      </c>
      <c r="E1298" s="286">
        <v>1515765</v>
      </c>
      <c r="F1298" s="286">
        <v>1344229</v>
      </c>
      <c r="G1298" s="286">
        <v>1290816</v>
      </c>
      <c r="H1298" s="286">
        <v>1252705</v>
      </c>
      <c r="I1298" s="286">
        <v>1276027</v>
      </c>
      <c r="J1298" s="286">
        <v>1510385</v>
      </c>
      <c r="K1298" s="286">
        <v>1221606</v>
      </c>
      <c r="L1298" s="286">
        <v>1213233</v>
      </c>
      <c r="M1298" s="286">
        <v>1052687</v>
      </c>
      <c r="N1298" s="286">
        <v>2485196</v>
      </c>
      <c r="O1298" s="286">
        <v>16915002</v>
      </c>
      <c r="P1298" s="83" t="str">
        <f t="shared" si="22"/>
        <v/>
      </c>
    </row>
    <row r="1299" spans="1:16" ht="13.2" hidden="1" customHeight="1" x14ac:dyDescent="0.25">
      <c r="A1299" s="285" t="s">
        <v>1176</v>
      </c>
      <c r="B1299" s="285" t="s">
        <v>87</v>
      </c>
      <c r="C1299" s="287">
        <v>0</v>
      </c>
      <c r="D1299" s="287">
        <v>833</v>
      </c>
      <c r="E1299" s="287">
        <v>833</v>
      </c>
      <c r="F1299" s="287">
        <v>833</v>
      </c>
      <c r="G1299" s="287">
        <v>833</v>
      </c>
      <c r="H1299" s="287">
        <v>833</v>
      </c>
      <c r="I1299" s="287">
        <v>833</v>
      </c>
      <c r="J1299" s="287">
        <v>831</v>
      </c>
      <c r="K1299" s="287">
        <v>833</v>
      </c>
      <c r="L1299" s="287">
        <v>833</v>
      </c>
      <c r="M1299" s="287">
        <v>833</v>
      </c>
      <c r="N1299" s="287">
        <v>833</v>
      </c>
      <c r="O1299" s="286">
        <v>9161</v>
      </c>
      <c r="P1299" s="83" t="str">
        <f t="shared" si="22"/>
        <v/>
      </c>
    </row>
    <row r="1300" spans="1:16" ht="13.2" hidden="1" customHeight="1" x14ac:dyDescent="0.25">
      <c r="A1300" s="285" t="s">
        <v>1177</v>
      </c>
      <c r="B1300" s="285" t="s">
        <v>88</v>
      </c>
      <c r="C1300" s="287">
        <v>214144</v>
      </c>
      <c r="D1300" s="287">
        <v>150841</v>
      </c>
      <c r="E1300" s="287">
        <v>157959</v>
      </c>
      <c r="F1300" s="287">
        <v>146342</v>
      </c>
      <c r="G1300" s="287">
        <v>191392</v>
      </c>
      <c r="H1300" s="287">
        <v>176679</v>
      </c>
      <c r="I1300" s="287">
        <v>154960</v>
      </c>
      <c r="J1300" s="287">
        <v>148133</v>
      </c>
      <c r="K1300" s="287">
        <v>151096</v>
      </c>
      <c r="L1300" s="287">
        <v>116979</v>
      </c>
      <c r="M1300" s="287">
        <v>138211</v>
      </c>
      <c r="N1300" s="287">
        <v>217609</v>
      </c>
      <c r="O1300" s="286">
        <v>1964345</v>
      </c>
      <c r="P1300" s="83" t="str">
        <f t="shared" si="22"/>
        <v/>
      </c>
    </row>
    <row r="1301" spans="1:16" ht="13.2" hidden="1" customHeight="1" x14ac:dyDescent="0.25">
      <c r="A1301" s="285" t="s">
        <v>1165</v>
      </c>
      <c r="B1301" s="285" t="s">
        <v>89</v>
      </c>
      <c r="C1301" s="287">
        <v>29322</v>
      </c>
      <c r="D1301" s="287">
        <v>23356</v>
      </c>
      <c r="E1301" s="287">
        <v>29435</v>
      </c>
      <c r="F1301" s="287">
        <v>23121</v>
      </c>
      <c r="G1301" s="287">
        <v>26518</v>
      </c>
      <c r="H1301" s="287">
        <v>41057</v>
      </c>
      <c r="I1301" s="287">
        <v>24247</v>
      </c>
      <c r="J1301" s="287">
        <v>15832</v>
      </c>
      <c r="K1301" s="287">
        <v>25749</v>
      </c>
      <c r="L1301" s="287">
        <v>24038</v>
      </c>
      <c r="M1301" s="287">
        <v>24874</v>
      </c>
      <c r="N1301" s="287">
        <v>216973</v>
      </c>
      <c r="O1301" s="286">
        <v>504522</v>
      </c>
      <c r="P1301" s="83" t="str">
        <f t="shared" si="22"/>
        <v/>
      </c>
    </row>
    <row r="1302" spans="1:16" ht="13.2" hidden="1" customHeight="1" x14ac:dyDescent="0.25">
      <c r="A1302" s="285" t="s">
        <v>1166</v>
      </c>
      <c r="B1302" s="285" t="s">
        <v>90</v>
      </c>
      <c r="C1302" s="287">
        <v>115</v>
      </c>
      <c r="D1302" s="287">
        <v>3700</v>
      </c>
      <c r="E1302" s="287">
        <v>3731</v>
      </c>
      <c r="F1302" s="287">
        <v>3710</v>
      </c>
      <c r="G1302" s="287">
        <v>3690</v>
      </c>
      <c r="H1302" s="287">
        <v>3703</v>
      </c>
      <c r="I1302" s="287">
        <v>3694</v>
      </c>
      <c r="J1302" s="287">
        <v>3671</v>
      </c>
      <c r="K1302" s="287">
        <v>3803</v>
      </c>
      <c r="L1302" s="287">
        <v>3657</v>
      </c>
      <c r="M1302" s="287">
        <v>3670</v>
      </c>
      <c r="N1302" s="287">
        <v>131401</v>
      </c>
      <c r="O1302" s="286">
        <v>168545</v>
      </c>
      <c r="P1302" s="83" t="str">
        <f t="shared" si="22"/>
        <v/>
      </c>
    </row>
    <row r="1303" spans="1:16" ht="13.2" hidden="1" customHeight="1" x14ac:dyDescent="0.25">
      <c r="A1303" s="285" t="s">
        <v>1167</v>
      </c>
      <c r="B1303" s="285" t="s">
        <v>91</v>
      </c>
      <c r="C1303" s="287">
        <v>273949</v>
      </c>
      <c r="D1303" s="287">
        <v>215708</v>
      </c>
      <c r="E1303" s="287">
        <v>223060</v>
      </c>
      <c r="F1303" s="287">
        <v>209100</v>
      </c>
      <c r="G1303" s="287">
        <v>302328</v>
      </c>
      <c r="H1303" s="287">
        <v>202257</v>
      </c>
      <c r="I1303" s="287">
        <v>282783</v>
      </c>
      <c r="J1303" s="287">
        <v>248773</v>
      </c>
      <c r="K1303" s="287">
        <v>211510</v>
      </c>
      <c r="L1303" s="287">
        <v>196028</v>
      </c>
      <c r="M1303" s="287">
        <v>246207</v>
      </c>
      <c r="N1303" s="287">
        <v>349893</v>
      </c>
      <c r="O1303" s="286">
        <v>2961596</v>
      </c>
      <c r="P1303" s="83" t="str">
        <f t="shared" si="22"/>
        <v/>
      </c>
    </row>
    <row r="1304" spans="1:16" ht="13.2" hidden="1" customHeight="1" x14ac:dyDescent="0.25">
      <c r="A1304" s="285" t="s">
        <v>1168</v>
      </c>
      <c r="B1304" s="285" t="s">
        <v>3670</v>
      </c>
      <c r="C1304" s="287">
        <v>2742</v>
      </c>
      <c r="D1304" s="287">
        <v>1051</v>
      </c>
      <c r="E1304" s="287">
        <v>2020</v>
      </c>
      <c r="F1304" s="287">
        <v>3942</v>
      </c>
      <c r="G1304" s="287">
        <v>1065</v>
      </c>
      <c r="H1304" s="287">
        <v>1931</v>
      </c>
      <c r="I1304" s="287">
        <v>718</v>
      </c>
      <c r="J1304" s="287">
        <v>2814</v>
      </c>
      <c r="K1304" s="287">
        <v>2770</v>
      </c>
      <c r="L1304" s="287">
        <v>3371</v>
      </c>
      <c r="M1304" s="287">
        <v>4434</v>
      </c>
      <c r="N1304" s="287">
        <v>1885</v>
      </c>
      <c r="O1304" s="286">
        <v>28743</v>
      </c>
      <c r="P1304" s="83" t="str">
        <f t="shared" si="22"/>
        <v/>
      </c>
    </row>
    <row r="1305" spans="1:16" ht="13.2" hidden="1" customHeight="1" x14ac:dyDescent="0.25">
      <c r="A1305" s="285" t="s">
        <v>1170</v>
      </c>
      <c r="B1305" s="285" t="s">
        <v>92</v>
      </c>
      <c r="C1305" s="287">
        <v>4772</v>
      </c>
      <c r="D1305" s="287">
        <v>13727</v>
      </c>
      <c r="E1305" s="287">
        <v>8802</v>
      </c>
      <c r="F1305" s="287">
        <v>11532</v>
      </c>
      <c r="G1305" s="287">
        <v>6263</v>
      </c>
      <c r="H1305" s="287">
        <v>16891</v>
      </c>
      <c r="I1305" s="287">
        <v>14324</v>
      </c>
      <c r="J1305" s="287">
        <v>9266</v>
      </c>
      <c r="K1305" s="287">
        <v>13760</v>
      </c>
      <c r="L1305" s="287">
        <v>11603</v>
      </c>
      <c r="M1305" s="287">
        <v>1397</v>
      </c>
      <c r="N1305" s="287">
        <v>1248</v>
      </c>
      <c r="O1305" s="286">
        <v>113585</v>
      </c>
      <c r="P1305" s="83" t="str">
        <f t="shared" si="22"/>
        <v/>
      </c>
    </row>
    <row r="1306" spans="1:16" ht="13.2" hidden="1" customHeight="1" x14ac:dyDescent="0.25">
      <c r="A1306" s="285" t="s">
        <v>1171</v>
      </c>
      <c r="B1306" s="285" t="s">
        <v>93</v>
      </c>
      <c r="C1306" s="287">
        <v>0</v>
      </c>
      <c r="D1306" s="287">
        <v>0</v>
      </c>
      <c r="E1306" s="287">
        <v>3</v>
      </c>
      <c r="F1306" s="287">
        <v>0</v>
      </c>
      <c r="G1306" s="287">
        <v>0</v>
      </c>
      <c r="H1306" s="287">
        <v>0</v>
      </c>
      <c r="I1306" s="287">
        <v>0</v>
      </c>
      <c r="J1306" s="287">
        <v>7</v>
      </c>
      <c r="K1306" s="287">
        <v>0</v>
      </c>
      <c r="L1306" s="287">
        <v>1</v>
      </c>
      <c r="M1306" s="287">
        <v>0</v>
      </c>
      <c r="N1306" s="287">
        <v>0</v>
      </c>
      <c r="O1306" s="286">
        <v>11</v>
      </c>
      <c r="P1306" s="83" t="str">
        <f t="shared" si="22"/>
        <v/>
      </c>
    </row>
    <row r="1307" spans="1:16" ht="13.2" hidden="1" customHeight="1" x14ac:dyDescent="0.25">
      <c r="A1307" s="285" t="s">
        <v>1172</v>
      </c>
      <c r="B1307" s="285" t="s">
        <v>94</v>
      </c>
      <c r="C1307" s="287">
        <v>450</v>
      </c>
      <c r="D1307" s="287">
        <v>454</v>
      </c>
      <c r="E1307" s="287">
        <v>866</v>
      </c>
      <c r="F1307" s="287">
        <v>1231</v>
      </c>
      <c r="G1307" s="287">
        <v>536</v>
      </c>
      <c r="H1307" s="287">
        <v>794</v>
      </c>
      <c r="I1307" s="287">
        <v>833</v>
      </c>
      <c r="J1307" s="287">
        <v>541</v>
      </c>
      <c r="K1307" s="287">
        <v>601</v>
      </c>
      <c r="L1307" s="287">
        <v>737</v>
      </c>
      <c r="M1307" s="287">
        <v>894</v>
      </c>
      <c r="N1307" s="287">
        <v>1136</v>
      </c>
      <c r="O1307" s="286">
        <v>9073</v>
      </c>
      <c r="P1307" s="83" t="str">
        <f t="shared" si="22"/>
        <v/>
      </c>
    </row>
    <row r="1308" spans="1:16" ht="13.2" hidden="1" customHeight="1" x14ac:dyDescent="0.25">
      <c r="A1308" s="285" t="s">
        <v>1173</v>
      </c>
      <c r="B1308" s="285" t="s">
        <v>95</v>
      </c>
      <c r="C1308" s="287">
        <v>1666</v>
      </c>
      <c r="D1308" s="287">
        <v>2434</v>
      </c>
      <c r="E1308" s="287">
        <v>4901</v>
      </c>
      <c r="F1308" s="287">
        <v>740</v>
      </c>
      <c r="G1308" s="287">
        <v>301</v>
      </c>
      <c r="H1308" s="287">
        <v>1166</v>
      </c>
      <c r="I1308" s="287">
        <v>1285</v>
      </c>
      <c r="J1308" s="287">
        <v>664</v>
      </c>
      <c r="K1308" s="287">
        <v>111</v>
      </c>
      <c r="L1308" s="287">
        <v>337</v>
      </c>
      <c r="M1308" s="287">
        <v>386</v>
      </c>
      <c r="N1308" s="287">
        <v>1980</v>
      </c>
      <c r="O1308" s="286">
        <v>15971</v>
      </c>
      <c r="P1308" s="83" t="str">
        <f t="shared" si="22"/>
        <v/>
      </c>
    </row>
    <row r="1309" spans="1:16" ht="13.2" hidden="1" customHeight="1" x14ac:dyDescent="0.25">
      <c r="A1309" s="285" t="s">
        <v>1175</v>
      </c>
      <c r="B1309" s="285" t="s">
        <v>96</v>
      </c>
      <c r="C1309" s="288">
        <v>14594</v>
      </c>
      <c r="D1309" s="288">
        <v>3333</v>
      </c>
      <c r="E1309" s="288">
        <v>3333</v>
      </c>
      <c r="F1309" s="288">
        <v>658633</v>
      </c>
      <c r="G1309" s="288">
        <v>3336</v>
      </c>
      <c r="H1309" s="288">
        <v>3334</v>
      </c>
      <c r="I1309" s="288">
        <v>58282</v>
      </c>
      <c r="J1309" s="288">
        <v>3335</v>
      </c>
      <c r="K1309" s="288">
        <v>3325</v>
      </c>
      <c r="L1309" s="288">
        <v>23779</v>
      </c>
      <c r="M1309" s="288">
        <v>26243</v>
      </c>
      <c r="N1309" s="288">
        <v>117074</v>
      </c>
      <c r="O1309" s="289">
        <v>918601</v>
      </c>
      <c r="P1309" s="83" t="str">
        <f t="shared" si="22"/>
        <v/>
      </c>
    </row>
    <row r="1310" spans="1:16" ht="13.2" hidden="1" customHeight="1" x14ac:dyDescent="0.25">
      <c r="A1310" s="285" t="s">
        <v>1178</v>
      </c>
      <c r="B1310" s="285" t="s">
        <v>155</v>
      </c>
      <c r="C1310" s="286">
        <v>1759518</v>
      </c>
      <c r="D1310" s="286">
        <v>1376580</v>
      </c>
      <c r="E1310" s="286">
        <v>1677890</v>
      </c>
      <c r="F1310" s="286">
        <v>2150037</v>
      </c>
      <c r="G1310" s="286">
        <v>1486377</v>
      </c>
      <c r="H1310" s="286">
        <v>1433551</v>
      </c>
      <c r="I1310" s="286">
        <v>1490102</v>
      </c>
      <c r="J1310" s="286">
        <v>1662684</v>
      </c>
      <c r="K1310" s="286">
        <v>1376860</v>
      </c>
      <c r="L1310" s="286">
        <v>1354824</v>
      </c>
      <c r="M1310" s="286">
        <v>1217974</v>
      </c>
      <c r="N1310" s="286">
        <v>2820712</v>
      </c>
      <c r="O1310" s="286">
        <v>19807109</v>
      </c>
      <c r="P1310" s="83" t="str">
        <f t="shared" si="22"/>
        <v/>
      </c>
    </row>
    <row r="1311" spans="1:16" ht="13.2" hidden="1" customHeight="1" x14ac:dyDescent="0.25">
      <c r="A1311" s="285" t="s">
        <v>1169</v>
      </c>
      <c r="B1311" s="285" t="s">
        <v>80</v>
      </c>
      <c r="C1311" s="287">
        <v>1197266</v>
      </c>
      <c r="D1311" s="287">
        <v>958030</v>
      </c>
      <c r="E1311" s="287">
        <v>1238820</v>
      </c>
      <c r="F1311" s="287">
        <v>1087840</v>
      </c>
      <c r="G1311" s="287">
        <v>943303</v>
      </c>
      <c r="H1311" s="287">
        <v>904806</v>
      </c>
      <c r="I1311" s="287">
        <v>942730</v>
      </c>
      <c r="J1311" s="287">
        <v>1223992</v>
      </c>
      <c r="K1311" s="287">
        <v>944712</v>
      </c>
      <c r="L1311" s="287">
        <v>966053</v>
      </c>
      <c r="M1311" s="287">
        <v>766153</v>
      </c>
      <c r="N1311" s="287">
        <v>1751328</v>
      </c>
      <c r="O1311" s="286">
        <v>12925033</v>
      </c>
      <c r="P1311" s="83" t="str">
        <f t="shared" si="22"/>
        <v/>
      </c>
    </row>
    <row r="1312" spans="1:16" ht="13.2" hidden="1" customHeight="1" x14ac:dyDescent="0.25">
      <c r="A1312" s="285" t="s">
        <v>2589</v>
      </c>
      <c r="B1312" s="285" t="s">
        <v>97</v>
      </c>
      <c r="C1312" s="286">
        <v>-217094</v>
      </c>
      <c r="D1312" s="286">
        <v>-246691</v>
      </c>
      <c r="E1312" s="286">
        <v>-462764</v>
      </c>
      <c r="F1312" s="286">
        <v>671157</v>
      </c>
      <c r="G1312" s="286">
        <v>-255392</v>
      </c>
      <c r="H1312" s="290"/>
      <c r="I1312" s="290"/>
      <c r="J1312" s="290"/>
      <c r="K1312" s="290"/>
      <c r="L1312" s="290"/>
      <c r="M1312" s="290"/>
      <c r="N1312" s="290"/>
      <c r="O1312" s="290"/>
      <c r="P1312" s="83" t="str">
        <f t="shared" si="22"/>
        <v/>
      </c>
    </row>
    <row r="1313" spans="1:16" ht="13.2" hidden="1" customHeight="1" x14ac:dyDescent="0.25">
      <c r="A1313" s="285" t="s">
        <v>2590</v>
      </c>
      <c r="B1313" s="285" t="s">
        <v>130</v>
      </c>
      <c r="C1313" s="286">
        <v>708691</v>
      </c>
      <c r="D1313" s="286">
        <v>-256168</v>
      </c>
      <c r="E1313" s="286">
        <v>-312118</v>
      </c>
      <c r="F1313" s="286">
        <v>1215978</v>
      </c>
      <c r="G1313" s="286">
        <v>1356383</v>
      </c>
      <c r="H1313" s="290"/>
      <c r="I1313" s="290"/>
      <c r="J1313" s="290"/>
      <c r="K1313" s="290"/>
      <c r="L1313" s="290"/>
      <c r="M1313" s="290"/>
      <c r="N1313" s="290"/>
      <c r="O1313" s="290"/>
      <c r="P1313" s="83" t="str">
        <f t="shared" si="22"/>
        <v/>
      </c>
    </row>
    <row r="1314" spans="1:16" ht="13.2" hidden="1" customHeight="1" x14ac:dyDescent="0.25">
      <c r="A1314" s="285" t="s">
        <v>2567</v>
      </c>
      <c r="B1314" s="285" t="s">
        <v>76</v>
      </c>
      <c r="C1314" s="287">
        <v>0</v>
      </c>
      <c r="D1314" s="287">
        <v>0</v>
      </c>
      <c r="E1314" s="287">
        <v>0</v>
      </c>
      <c r="F1314" s="287">
        <v>0</v>
      </c>
      <c r="G1314" s="286">
        <v>0</v>
      </c>
      <c r="H1314" s="290"/>
      <c r="I1314" s="290"/>
      <c r="J1314" s="290"/>
      <c r="K1314" s="290"/>
      <c r="L1314" s="290"/>
      <c r="M1314" s="290"/>
      <c r="N1314" s="290"/>
      <c r="O1314" s="290"/>
      <c r="P1314" s="83" t="str">
        <f t="shared" si="22"/>
        <v/>
      </c>
    </row>
    <row r="1315" spans="1:16" ht="13.2" hidden="1" customHeight="1" x14ac:dyDescent="0.25">
      <c r="A1315" s="285" t="s">
        <v>2568</v>
      </c>
      <c r="B1315" s="285" t="s">
        <v>77</v>
      </c>
      <c r="C1315" s="287">
        <v>443207</v>
      </c>
      <c r="D1315" s="287">
        <v>479137</v>
      </c>
      <c r="E1315" s="287">
        <v>445977</v>
      </c>
      <c r="F1315" s="287">
        <v>500811</v>
      </c>
      <c r="G1315" s="286">
        <v>1869132</v>
      </c>
      <c r="H1315" s="290"/>
      <c r="I1315" s="290"/>
      <c r="J1315" s="290"/>
      <c r="K1315" s="290"/>
      <c r="L1315" s="290"/>
      <c r="M1315" s="290"/>
      <c r="N1315" s="290"/>
      <c r="O1315" s="290"/>
      <c r="P1315" s="83" t="str">
        <f t="shared" si="22"/>
        <v/>
      </c>
    </row>
    <row r="1316" spans="1:16" ht="13.2" hidden="1" customHeight="1" x14ac:dyDescent="0.25">
      <c r="A1316" s="285" t="s">
        <v>2569</v>
      </c>
      <c r="B1316" s="285" t="s">
        <v>78</v>
      </c>
      <c r="C1316" s="287">
        <v>133307</v>
      </c>
      <c r="D1316" s="287">
        <v>158911</v>
      </c>
      <c r="E1316" s="287">
        <v>141437</v>
      </c>
      <c r="F1316" s="287">
        <v>209851</v>
      </c>
      <c r="G1316" s="286">
        <v>643506</v>
      </c>
      <c r="H1316" s="290"/>
      <c r="I1316" s="290"/>
      <c r="J1316" s="290"/>
      <c r="K1316" s="290"/>
      <c r="L1316" s="290"/>
      <c r="M1316" s="290"/>
      <c r="N1316" s="290"/>
      <c r="O1316" s="290"/>
      <c r="P1316" s="83" t="str">
        <f t="shared" si="22"/>
        <v/>
      </c>
    </row>
    <row r="1317" spans="1:16" ht="13.2" hidden="1" customHeight="1" x14ac:dyDescent="0.25">
      <c r="A1317" s="285" t="s">
        <v>2570</v>
      </c>
      <c r="B1317" s="285" t="s">
        <v>79</v>
      </c>
      <c r="C1317" s="287">
        <v>12163</v>
      </c>
      <c r="D1317" s="287">
        <v>26751</v>
      </c>
      <c r="E1317" s="287">
        <v>59541</v>
      </c>
      <c r="F1317" s="287">
        <v>79326</v>
      </c>
      <c r="G1317" s="286">
        <v>177781</v>
      </c>
      <c r="H1317" s="290"/>
      <c r="I1317" s="290"/>
      <c r="J1317" s="290"/>
      <c r="K1317" s="290"/>
      <c r="L1317" s="290"/>
      <c r="M1317" s="290"/>
      <c r="N1317" s="290"/>
      <c r="O1317" s="290"/>
      <c r="P1317" s="83" t="str">
        <f t="shared" si="22"/>
        <v/>
      </c>
    </row>
    <row r="1318" spans="1:16" ht="13.2" hidden="1" customHeight="1" x14ac:dyDescent="0.25">
      <c r="A1318" s="285" t="s">
        <v>2571</v>
      </c>
      <c r="B1318" s="285" t="s">
        <v>3671</v>
      </c>
      <c r="C1318" s="287">
        <v>30838</v>
      </c>
      <c r="D1318" s="287">
        <v>43141</v>
      </c>
      <c r="E1318" s="287">
        <v>43758</v>
      </c>
      <c r="F1318" s="287">
        <v>63251</v>
      </c>
      <c r="G1318" s="286">
        <v>180988</v>
      </c>
      <c r="H1318" s="290"/>
      <c r="I1318" s="290"/>
      <c r="J1318" s="290"/>
      <c r="K1318" s="290"/>
      <c r="L1318" s="290"/>
      <c r="M1318" s="290"/>
      <c r="N1318" s="290"/>
      <c r="O1318" s="290"/>
      <c r="P1318" s="83" t="str">
        <f t="shared" si="22"/>
        <v/>
      </c>
    </row>
    <row r="1319" spans="1:16" ht="13.2" hidden="1" customHeight="1" x14ac:dyDescent="0.25">
      <c r="A1319" s="285" t="s">
        <v>2572</v>
      </c>
      <c r="B1319" s="285" t="s">
        <v>84</v>
      </c>
      <c r="C1319" s="287">
        <v>97939</v>
      </c>
      <c r="D1319" s="287">
        <v>158309</v>
      </c>
      <c r="E1319" s="287">
        <v>153374</v>
      </c>
      <c r="F1319" s="287">
        <v>245610</v>
      </c>
      <c r="G1319" s="286">
        <v>655232</v>
      </c>
      <c r="H1319" s="290"/>
      <c r="I1319" s="290"/>
      <c r="J1319" s="290"/>
      <c r="K1319" s="290"/>
      <c r="L1319" s="290"/>
      <c r="M1319" s="290"/>
      <c r="N1319" s="290"/>
      <c r="O1319" s="290"/>
      <c r="P1319" s="83" t="str">
        <f t="shared" si="22"/>
        <v/>
      </c>
    </row>
    <row r="1320" spans="1:16" ht="13.2" hidden="1" customHeight="1" x14ac:dyDescent="0.25">
      <c r="A1320" s="285" t="s">
        <v>2573</v>
      </c>
      <c r="B1320" s="285" t="s">
        <v>85</v>
      </c>
      <c r="C1320" s="286">
        <v>1197232</v>
      </c>
      <c r="D1320" s="286">
        <v>1169039</v>
      </c>
      <c r="E1320" s="286">
        <v>1084624</v>
      </c>
      <c r="F1320" s="286">
        <v>1416361</v>
      </c>
      <c r="G1320" s="286">
        <v>4867256</v>
      </c>
      <c r="H1320" s="290"/>
      <c r="I1320" s="290"/>
      <c r="J1320" s="290"/>
      <c r="K1320" s="290"/>
      <c r="L1320" s="290"/>
      <c r="M1320" s="290"/>
      <c r="N1320" s="290"/>
      <c r="O1320" s="290"/>
      <c r="P1320" s="83" t="str">
        <f t="shared" si="22"/>
        <v/>
      </c>
    </row>
    <row r="1321" spans="1:16" ht="13.2" hidden="1" customHeight="1" x14ac:dyDescent="0.25">
      <c r="A1321" s="285" t="s">
        <v>2574</v>
      </c>
      <c r="B1321" s="285" t="s">
        <v>86</v>
      </c>
      <c r="C1321" s="287">
        <v>658</v>
      </c>
      <c r="D1321" s="287">
        <v>5971</v>
      </c>
      <c r="E1321" s="287">
        <v>19786</v>
      </c>
      <c r="F1321" s="287">
        <v>3467</v>
      </c>
      <c r="G1321" s="286">
        <v>29882</v>
      </c>
      <c r="H1321" s="290"/>
      <c r="I1321" s="290"/>
      <c r="J1321" s="290"/>
      <c r="K1321" s="290"/>
      <c r="L1321" s="290"/>
      <c r="M1321" s="290"/>
      <c r="N1321" s="290"/>
      <c r="O1321" s="290"/>
      <c r="P1321" s="83" t="str">
        <f t="shared" si="22"/>
        <v/>
      </c>
    </row>
    <row r="1322" spans="1:16" ht="13.2" hidden="1" customHeight="1" x14ac:dyDescent="0.25">
      <c r="A1322" s="285" t="s">
        <v>2575</v>
      </c>
      <c r="B1322" s="285" t="s">
        <v>87</v>
      </c>
      <c r="C1322" s="287">
        <v>12956</v>
      </c>
      <c r="D1322" s="287">
        <v>90115</v>
      </c>
      <c r="E1322" s="287">
        <v>100295</v>
      </c>
      <c r="F1322" s="287">
        <v>200962</v>
      </c>
      <c r="G1322" s="286">
        <v>404328</v>
      </c>
      <c r="H1322" s="290"/>
      <c r="I1322" s="290"/>
      <c r="J1322" s="290"/>
      <c r="K1322" s="290"/>
      <c r="L1322" s="290"/>
      <c r="M1322" s="290"/>
      <c r="N1322" s="290"/>
      <c r="O1322" s="290"/>
      <c r="P1322" s="83" t="str">
        <f t="shared" si="22"/>
        <v/>
      </c>
    </row>
    <row r="1323" spans="1:16" ht="13.2" hidden="1" customHeight="1" x14ac:dyDescent="0.25">
      <c r="A1323" s="285" t="s">
        <v>2576</v>
      </c>
      <c r="B1323" s="285" t="s">
        <v>88</v>
      </c>
      <c r="C1323" s="287">
        <v>15356</v>
      </c>
      <c r="D1323" s="287">
        <v>13224</v>
      </c>
      <c r="E1323" s="287">
        <v>24182</v>
      </c>
      <c r="F1323" s="287">
        <v>252222</v>
      </c>
      <c r="G1323" s="286">
        <v>304984</v>
      </c>
      <c r="H1323" s="290"/>
      <c r="I1323" s="290"/>
      <c r="J1323" s="290"/>
      <c r="K1323" s="290"/>
      <c r="L1323" s="290"/>
      <c r="M1323" s="290"/>
      <c r="N1323" s="290"/>
      <c r="O1323" s="290"/>
      <c r="P1323" s="83" t="str">
        <f t="shared" si="22"/>
        <v/>
      </c>
    </row>
    <row r="1324" spans="1:16" ht="13.2" hidden="1" customHeight="1" x14ac:dyDescent="0.25">
      <c r="A1324" s="285" t="s">
        <v>2577</v>
      </c>
      <c r="B1324" s="285" t="s">
        <v>144</v>
      </c>
      <c r="C1324" s="286">
        <v>1226202</v>
      </c>
      <c r="D1324" s="286">
        <v>1278349</v>
      </c>
      <c r="E1324" s="286">
        <v>1228887</v>
      </c>
      <c r="F1324" s="286">
        <v>1873012</v>
      </c>
      <c r="G1324" s="286">
        <v>5606450</v>
      </c>
      <c r="H1324" s="290"/>
      <c r="I1324" s="290"/>
      <c r="J1324" s="290"/>
      <c r="K1324" s="290"/>
      <c r="L1324" s="290"/>
      <c r="M1324" s="290"/>
      <c r="N1324" s="290"/>
      <c r="O1324" s="290"/>
      <c r="P1324" s="83" t="str">
        <f t="shared" si="22"/>
        <v/>
      </c>
    </row>
    <row r="1325" spans="1:16" ht="13.2" hidden="1" customHeight="1" x14ac:dyDescent="0.25">
      <c r="A1325" s="285" t="s">
        <v>3689</v>
      </c>
      <c r="B1325" s="285" t="s">
        <v>283</v>
      </c>
      <c r="C1325" s="287">
        <v>2357</v>
      </c>
      <c r="D1325" s="287">
        <v>6378</v>
      </c>
      <c r="E1325" s="287">
        <v>6326</v>
      </c>
      <c r="F1325" s="287">
        <v>15124</v>
      </c>
      <c r="G1325" s="286">
        <v>30185</v>
      </c>
      <c r="H1325" s="290"/>
      <c r="I1325" s="290"/>
      <c r="J1325" s="290"/>
      <c r="K1325" s="290"/>
      <c r="L1325" s="290"/>
      <c r="M1325" s="290"/>
      <c r="N1325" s="290"/>
      <c r="O1325" s="290"/>
      <c r="P1325" s="83" t="str">
        <f t="shared" si="22"/>
        <v/>
      </c>
    </row>
    <row r="1326" spans="1:16" ht="13.2" hidden="1" customHeight="1" x14ac:dyDescent="0.25">
      <c r="A1326" s="285" t="s">
        <v>3725</v>
      </c>
      <c r="B1326" s="285" t="s">
        <v>284</v>
      </c>
      <c r="C1326" s="287">
        <v>477421</v>
      </c>
      <c r="D1326" s="287">
        <v>296412</v>
      </c>
      <c r="E1326" s="287">
        <v>234211</v>
      </c>
      <c r="F1326" s="287">
        <v>302388</v>
      </c>
      <c r="G1326" s="286">
        <v>1310432</v>
      </c>
      <c r="H1326" s="290"/>
      <c r="I1326" s="290"/>
      <c r="J1326" s="290"/>
      <c r="K1326" s="290"/>
      <c r="L1326" s="290"/>
      <c r="M1326" s="290"/>
      <c r="N1326" s="290"/>
      <c r="O1326" s="290"/>
      <c r="P1326" s="83" t="str">
        <f t="shared" si="22"/>
        <v/>
      </c>
    </row>
    <row r="1327" spans="1:16" ht="13.2" hidden="1" customHeight="1" x14ac:dyDescent="0.25">
      <c r="A1327" s="285" t="s">
        <v>2578</v>
      </c>
      <c r="B1327" s="285" t="s">
        <v>76</v>
      </c>
      <c r="C1327" s="287">
        <v>502</v>
      </c>
      <c r="D1327" s="287">
        <v>26</v>
      </c>
      <c r="E1327" s="287">
        <v>730</v>
      </c>
      <c r="F1327" s="287">
        <v>1541</v>
      </c>
      <c r="G1327" s="286">
        <v>2799</v>
      </c>
      <c r="H1327" s="290"/>
      <c r="I1327" s="290"/>
      <c r="J1327" s="290"/>
      <c r="K1327" s="290"/>
      <c r="L1327" s="290"/>
      <c r="M1327" s="290"/>
      <c r="N1327" s="290"/>
      <c r="O1327" s="290"/>
      <c r="P1327" s="83" t="str">
        <f t="shared" si="22"/>
        <v/>
      </c>
    </row>
    <row r="1328" spans="1:16" ht="13.2" hidden="1" customHeight="1" x14ac:dyDescent="0.25">
      <c r="A1328" s="285" t="s">
        <v>2584</v>
      </c>
      <c r="B1328" s="285" t="s">
        <v>85</v>
      </c>
      <c r="C1328" s="286">
        <v>980138</v>
      </c>
      <c r="D1328" s="286">
        <v>922348</v>
      </c>
      <c r="E1328" s="286">
        <v>621860</v>
      </c>
      <c r="F1328" s="286">
        <v>2087518</v>
      </c>
      <c r="G1328" s="286">
        <v>4611864</v>
      </c>
      <c r="H1328" s="290"/>
      <c r="I1328" s="290"/>
      <c r="J1328" s="290"/>
      <c r="K1328" s="290"/>
      <c r="L1328" s="290"/>
      <c r="M1328" s="290"/>
      <c r="N1328" s="290"/>
      <c r="O1328" s="290"/>
      <c r="P1328" s="83" t="str">
        <f t="shared" si="22"/>
        <v/>
      </c>
    </row>
    <row r="1329" spans="1:16" ht="13.2" hidden="1" customHeight="1" x14ac:dyDescent="0.25">
      <c r="A1329" s="285" t="s">
        <v>2586</v>
      </c>
      <c r="B1329" s="285" t="s">
        <v>87</v>
      </c>
      <c r="C1329" s="287">
        <v>24051</v>
      </c>
      <c r="D1329" s="287">
        <v>46956</v>
      </c>
      <c r="E1329" s="287">
        <v>66691</v>
      </c>
      <c r="F1329" s="287">
        <v>273393</v>
      </c>
      <c r="G1329" s="286">
        <v>411091</v>
      </c>
      <c r="H1329" s="290"/>
      <c r="I1329" s="290"/>
      <c r="J1329" s="290"/>
      <c r="K1329" s="290"/>
      <c r="L1329" s="290"/>
      <c r="M1329" s="290"/>
      <c r="N1329" s="290"/>
      <c r="O1329" s="290"/>
      <c r="P1329" s="83" t="str">
        <f t="shared" si="22"/>
        <v/>
      </c>
    </row>
    <row r="1330" spans="1:16" ht="13.2" hidden="1" customHeight="1" x14ac:dyDescent="0.25">
      <c r="A1330" s="285" t="s">
        <v>2587</v>
      </c>
      <c r="B1330" s="285" t="s">
        <v>88</v>
      </c>
      <c r="C1330" s="287">
        <v>930492</v>
      </c>
      <c r="D1330" s="287">
        <v>52205</v>
      </c>
      <c r="E1330" s="287">
        <v>226709</v>
      </c>
      <c r="F1330" s="287">
        <v>717446</v>
      </c>
      <c r="G1330" s="286">
        <v>1926852</v>
      </c>
      <c r="H1330" s="290"/>
      <c r="I1330" s="290"/>
      <c r="J1330" s="290"/>
      <c r="K1330" s="290"/>
      <c r="L1330" s="290"/>
      <c r="M1330" s="290"/>
      <c r="N1330" s="290"/>
      <c r="O1330" s="290"/>
      <c r="P1330" s="83" t="str">
        <f t="shared" si="22"/>
        <v/>
      </c>
    </row>
    <row r="1331" spans="1:16" ht="13.2" hidden="1" customHeight="1" x14ac:dyDescent="0.25">
      <c r="A1331" s="285" t="s">
        <v>2579</v>
      </c>
      <c r="B1331" s="285" t="s">
        <v>89</v>
      </c>
      <c r="C1331" s="287">
        <v>46878</v>
      </c>
      <c r="D1331" s="287">
        <v>53924</v>
      </c>
      <c r="E1331" s="287">
        <v>48785</v>
      </c>
      <c r="F1331" s="287">
        <v>117911</v>
      </c>
      <c r="G1331" s="286">
        <v>267498</v>
      </c>
      <c r="H1331" s="290"/>
      <c r="I1331" s="290"/>
      <c r="J1331" s="290"/>
      <c r="K1331" s="290"/>
      <c r="L1331" s="290"/>
      <c r="M1331" s="290"/>
      <c r="N1331" s="290"/>
      <c r="O1331" s="290"/>
      <c r="P1331" s="83" t="str">
        <f t="shared" si="22"/>
        <v/>
      </c>
    </row>
    <row r="1332" spans="1:16" ht="13.2" hidden="1" customHeight="1" x14ac:dyDescent="0.25">
      <c r="A1332" s="285" t="s">
        <v>2580</v>
      </c>
      <c r="B1332" s="285" t="s">
        <v>90</v>
      </c>
      <c r="C1332" s="287">
        <v>6099</v>
      </c>
      <c r="D1332" s="287">
        <v>13047</v>
      </c>
      <c r="E1332" s="287">
        <v>44806</v>
      </c>
      <c r="F1332" s="287">
        <v>60419</v>
      </c>
      <c r="G1332" s="286">
        <v>124371</v>
      </c>
      <c r="H1332" s="290"/>
      <c r="I1332" s="290"/>
      <c r="J1332" s="290"/>
      <c r="K1332" s="290"/>
      <c r="L1332" s="290"/>
      <c r="M1332" s="290"/>
      <c r="N1332" s="290"/>
      <c r="O1332" s="290"/>
      <c r="P1332" s="83" t="str">
        <f t="shared" si="22"/>
        <v/>
      </c>
    </row>
    <row r="1333" spans="1:16" ht="13.2" hidden="1" customHeight="1" x14ac:dyDescent="0.25">
      <c r="A1333" s="285" t="s">
        <v>2581</v>
      </c>
      <c r="B1333" s="285" t="s">
        <v>91</v>
      </c>
      <c r="C1333" s="287">
        <v>234493</v>
      </c>
      <c r="D1333" s="287">
        <v>486846</v>
      </c>
      <c r="E1333" s="287">
        <v>164585</v>
      </c>
      <c r="F1333" s="287">
        <v>1101500</v>
      </c>
      <c r="G1333" s="286">
        <v>1987424</v>
      </c>
      <c r="H1333" s="290"/>
      <c r="I1333" s="290"/>
      <c r="J1333" s="290"/>
      <c r="K1333" s="290"/>
      <c r="L1333" s="290"/>
      <c r="M1333" s="290"/>
      <c r="N1333" s="290"/>
      <c r="O1333" s="290"/>
      <c r="P1333" s="83" t="str">
        <f t="shared" si="22"/>
        <v/>
      </c>
    </row>
    <row r="1334" spans="1:16" ht="13.2" hidden="1" customHeight="1" x14ac:dyDescent="0.25">
      <c r="A1334" s="285" t="s">
        <v>2582</v>
      </c>
      <c r="B1334" s="285" t="s">
        <v>3670</v>
      </c>
      <c r="C1334" s="287">
        <v>10273</v>
      </c>
      <c r="D1334" s="287">
        <v>8120</v>
      </c>
      <c r="E1334" s="287">
        <v>9673</v>
      </c>
      <c r="F1334" s="287">
        <v>19681</v>
      </c>
      <c r="G1334" s="286">
        <v>47747</v>
      </c>
      <c r="H1334" s="290"/>
      <c r="I1334" s="290"/>
      <c r="J1334" s="290"/>
      <c r="K1334" s="290"/>
      <c r="L1334" s="290"/>
      <c r="M1334" s="290"/>
      <c r="N1334" s="290"/>
      <c r="O1334" s="290"/>
      <c r="P1334" s="83" t="str">
        <f t="shared" si="22"/>
        <v/>
      </c>
    </row>
    <row r="1335" spans="1:16" ht="13.2" hidden="1" customHeight="1" x14ac:dyDescent="0.25">
      <c r="A1335" s="285" t="s">
        <v>2583</v>
      </c>
      <c r="B1335" s="285" t="s">
        <v>95</v>
      </c>
      <c r="C1335" s="287">
        <v>2270</v>
      </c>
      <c r="D1335" s="287">
        <v>3433</v>
      </c>
      <c r="E1335" s="287">
        <v>2891</v>
      </c>
      <c r="F1335" s="287">
        <v>19163</v>
      </c>
      <c r="G1335" s="286">
        <v>27757</v>
      </c>
      <c r="H1335" s="290"/>
      <c r="I1335" s="290"/>
      <c r="J1335" s="290"/>
      <c r="K1335" s="290"/>
      <c r="L1335" s="290"/>
      <c r="M1335" s="290"/>
      <c r="N1335" s="290"/>
      <c r="O1335" s="290"/>
      <c r="P1335" s="83" t="str">
        <f t="shared" si="22"/>
        <v/>
      </c>
    </row>
    <row r="1336" spans="1:16" ht="13.2" hidden="1" customHeight="1" x14ac:dyDescent="0.25">
      <c r="A1336" s="285" t="s">
        <v>2585</v>
      </c>
      <c r="B1336" s="285" t="s">
        <v>96</v>
      </c>
      <c r="C1336" s="288">
        <v>212</v>
      </c>
      <c r="D1336" s="288">
        <v>672</v>
      </c>
      <c r="E1336" s="288">
        <v>1509</v>
      </c>
      <c r="F1336" s="288">
        <v>10633</v>
      </c>
      <c r="G1336" s="289">
        <v>13026</v>
      </c>
      <c r="H1336" s="290"/>
      <c r="I1336" s="290"/>
      <c r="J1336" s="290"/>
      <c r="K1336" s="290"/>
      <c r="L1336" s="290"/>
      <c r="M1336" s="290"/>
      <c r="N1336" s="290"/>
      <c r="O1336" s="290"/>
      <c r="P1336" s="83" t="str">
        <f t="shared" si="22"/>
        <v/>
      </c>
    </row>
    <row r="1337" spans="1:16" ht="13.2" hidden="1" customHeight="1" x14ac:dyDescent="0.25">
      <c r="A1337" s="285" t="s">
        <v>2588</v>
      </c>
      <c r="B1337" s="285" t="s">
        <v>155</v>
      </c>
      <c r="C1337" s="286">
        <v>1934893</v>
      </c>
      <c r="D1337" s="286">
        <v>1022181</v>
      </c>
      <c r="E1337" s="286">
        <v>916769</v>
      </c>
      <c r="F1337" s="286">
        <v>3088990</v>
      </c>
      <c r="G1337" s="286">
        <v>6962833</v>
      </c>
      <c r="H1337" s="290"/>
      <c r="I1337" s="290"/>
      <c r="J1337" s="290"/>
      <c r="K1337" s="290"/>
      <c r="L1337" s="290"/>
      <c r="M1337" s="290"/>
      <c r="N1337" s="290"/>
      <c r="O1337" s="290"/>
      <c r="P1337" s="83" t="str">
        <f t="shared" si="22"/>
        <v/>
      </c>
    </row>
    <row r="1338" spans="1:16" ht="13.2" hidden="1" customHeight="1" x14ac:dyDescent="0.25">
      <c r="A1338" s="285" t="s">
        <v>3761</v>
      </c>
      <c r="B1338" s="285" t="s">
        <v>285</v>
      </c>
      <c r="C1338" s="287">
        <v>662100</v>
      </c>
      <c r="D1338" s="287">
        <v>342533</v>
      </c>
      <c r="E1338" s="287">
        <v>335380</v>
      </c>
      <c r="F1338" s="287">
        <v>700532</v>
      </c>
      <c r="G1338" s="286">
        <v>2040545</v>
      </c>
      <c r="H1338" s="290"/>
      <c r="I1338" s="290"/>
      <c r="J1338" s="290"/>
      <c r="K1338" s="290"/>
      <c r="L1338" s="290"/>
      <c r="M1338" s="290"/>
      <c r="N1338" s="290"/>
      <c r="O1338" s="290"/>
      <c r="P1338" s="83" t="str">
        <f t="shared" si="22"/>
        <v/>
      </c>
    </row>
    <row r="1339" spans="1:16" ht="13.2" hidden="1" customHeight="1" x14ac:dyDescent="0.25">
      <c r="A1339" s="285" t="s">
        <v>3797</v>
      </c>
      <c r="B1339" s="285" t="s">
        <v>286</v>
      </c>
      <c r="C1339" s="287">
        <v>17523</v>
      </c>
      <c r="D1339" s="287">
        <v>14419</v>
      </c>
      <c r="E1339" s="287">
        <v>15010</v>
      </c>
      <c r="F1339" s="287">
        <v>66771</v>
      </c>
      <c r="G1339" s="286">
        <v>113723</v>
      </c>
      <c r="H1339" s="290"/>
      <c r="I1339" s="290"/>
      <c r="J1339" s="290"/>
      <c r="K1339" s="290"/>
      <c r="L1339" s="290"/>
      <c r="M1339" s="290"/>
      <c r="N1339" s="290"/>
      <c r="O1339" s="290"/>
      <c r="P1339" s="83" t="str">
        <f t="shared" si="22"/>
        <v/>
      </c>
    </row>
    <row r="1340" spans="1:16" ht="13.2" hidden="1" customHeight="1" x14ac:dyDescent="0.25">
      <c r="A1340" s="285" t="s">
        <v>1212</v>
      </c>
      <c r="B1340" s="285" t="s">
        <v>97</v>
      </c>
      <c r="C1340" s="286">
        <v>249224.49549999926</v>
      </c>
      <c r="D1340" s="286">
        <v>609146.55588999996</v>
      </c>
      <c r="E1340" s="286">
        <v>698086.90632999968</v>
      </c>
      <c r="F1340" s="286">
        <v>393598.92048000079</v>
      </c>
      <c r="G1340" s="286">
        <v>1285514.7525899999</v>
      </c>
      <c r="H1340" s="286">
        <v>174899.39446000056</v>
      </c>
      <c r="I1340" s="286">
        <v>896170.15798999928</v>
      </c>
      <c r="J1340" s="286">
        <v>1104666.8254799994</v>
      </c>
      <c r="K1340" s="286">
        <v>393794.11201999942</v>
      </c>
      <c r="L1340" s="286">
        <v>1193109.4240500003</v>
      </c>
      <c r="M1340" s="286">
        <v>1489696.2700999994</v>
      </c>
      <c r="N1340" s="286">
        <v>-631014.54899999825</v>
      </c>
      <c r="O1340" s="286">
        <v>7856893.265890006</v>
      </c>
      <c r="P1340" s="83" t="str">
        <f t="shared" si="22"/>
        <v/>
      </c>
    </row>
    <row r="1341" spans="1:16" ht="13.2" hidden="1" customHeight="1" x14ac:dyDescent="0.25">
      <c r="A1341" s="285" t="s">
        <v>1213</v>
      </c>
      <c r="B1341" s="285" t="s">
        <v>130</v>
      </c>
      <c r="C1341" s="286">
        <v>249184.9069399992</v>
      </c>
      <c r="D1341" s="286">
        <v>507643.25534000015</v>
      </c>
      <c r="E1341" s="286">
        <v>498094.23748999974</v>
      </c>
      <c r="F1341" s="286">
        <v>356099.32342000073</v>
      </c>
      <c r="G1341" s="286">
        <v>1273760.6354100001</v>
      </c>
      <c r="H1341" s="286">
        <v>560701.17491000053</v>
      </c>
      <c r="I1341" s="286">
        <v>1222330.5057199993</v>
      </c>
      <c r="J1341" s="286">
        <v>1104347.0283299994</v>
      </c>
      <c r="K1341" s="286">
        <v>356347.3931799992</v>
      </c>
      <c r="L1341" s="286">
        <v>1194944.5441700004</v>
      </c>
      <c r="M1341" s="286">
        <v>1335352.0249399992</v>
      </c>
      <c r="N1341" s="286">
        <v>2377183.7610000013</v>
      </c>
      <c r="O1341" s="286">
        <v>11035988.790850006</v>
      </c>
      <c r="P1341" s="83" t="str">
        <f t="shared" si="22"/>
        <v/>
      </c>
    </row>
    <row r="1342" spans="1:16" ht="13.2" hidden="1" customHeight="1" x14ac:dyDescent="0.25">
      <c r="A1342" s="285" t="s">
        <v>1181</v>
      </c>
      <c r="B1342" s="285" t="s">
        <v>76</v>
      </c>
      <c r="C1342" s="287">
        <v>2799.99001</v>
      </c>
      <c r="D1342" s="287">
        <v>2524.7761500000001</v>
      </c>
      <c r="E1342" s="287">
        <v>1302.3448900000001</v>
      </c>
      <c r="F1342" s="287">
        <v>2779.9022799999998</v>
      </c>
      <c r="G1342" s="287">
        <v>604.07319999999993</v>
      </c>
      <c r="H1342" s="287">
        <v>1946.1525100000001</v>
      </c>
      <c r="I1342" s="287">
        <v>1818.1713999999999</v>
      </c>
      <c r="J1342" s="287">
        <v>2494.4298599999997</v>
      </c>
      <c r="K1342" s="287">
        <v>-1460.5172299999999</v>
      </c>
      <c r="L1342" s="287">
        <v>1211.7427600000001</v>
      </c>
      <c r="M1342" s="287">
        <v>-15790.50807</v>
      </c>
      <c r="N1342" s="287">
        <v>-0.44200000000000728</v>
      </c>
      <c r="O1342" s="286">
        <v>230.11575999999968</v>
      </c>
      <c r="P1342" s="83" t="str">
        <f t="shared" si="22"/>
        <v/>
      </c>
    </row>
    <row r="1343" spans="1:16" ht="13.2" hidden="1" customHeight="1" x14ac:dyDescent="0.25">
      <c r="A1343" s="285" t="s">
        <v>1182</v>
      </c>
      <c r="B1343" s="285" t="s">
        <v>77</v>
      </c>
      <c r="C1343" s="287">
        <v>47978.628239999969</v>
      </c>
      <c r="D1343" s="287">
        <v>58243.193760000016</v>
      </c>
      <c r="E1343" s="287">
        <v>57870.095180000055</v>
      </c>
      <c r="F1343" s="287">
        <v>58016.034739999952</v>
      </c>
      <c r="G1343" s="287">
        <v>57467.201760000033</v>
      </c>
      <c r="H1343" s="287">
        <v>73934.133490000109</v>
      </c>
      <c r="I1343" s="287">
        <v>72361.58036000008</v>
      </c>
      <c r="J1343" s="287">
        <v>56228.858159999938</v>
      </c>
      <c r="K1343" s="287">
        <v>60359.881889999982</v>
      </c>
      <c r="L1343" s="287">
        <v>61348.675129999974</v>
      </c>
      <c r="M1343" s="287">
        <v>57631.698019999974</v>
      </c>
      <c r="N1343" s="287">
        <v>118820.82400000002</v>
      </c>
      <c r="O1343" s="286">
        <v>780260.80473000021</v>
      </c>
      <c r="P1343" s="83" t="str">
        <f t="shared" si="22"/>
        <v/>
      </c>
    </row>
    <row r="1344" spans="1:16" ht="13.2" hidden="1" customHeight="1" x14ac:dyDescent="0.25">
      <c r="A1344" s="285" t="s">
        <v>1183</v>
      </c>
      <c r="B1344" s="285" t="s">
        <v>78</v>
      </c>
      <c r="C1344" s="287">
        <v>17206.517039999966</v>
      </c>
      <c r="D1344" s="287">
        <v>57254.677979999979</v>
      </c>
      <c r="E1344" s="287">
        <v>83504.555949999762</v>
      </c>
      <c r="F1344" s="287">
        <v>73294.705399999933</v>
      </c>
      <c r="G1344" s="287">
        <v>50510.416059999945</v>
      </c>
      <c r="H1344" s="287">
        <v>73478.709189999965</v>
      </c>
      <c r="I1344" s="287">
        <v>57202.725910000154</v>
      </c>
      <c r="J1344" s="287">
        <v>58889.202579999983</v>
      </c>
      <c r="K1344" s="287">
        <v>76567.766639999973</v>
      </c>
      <c r="L1344" s="287">
        <v>47731.06349999996</v>
      </c>
      <c r="M1344" s="287">
        <v>58418.555300000007</v>
      </c>
      <c r="N1344" s="287">
        <v>244696.99799999999</v>
      </c>
      <c r="O1344" s="286">
        <v>898755.89354999957</v>
      </c>
      <c r="P1344" s="83" t="str">
        <f t="shared" si="22"/>
        <v/>
      </c>
    </row>
    <row r="1345" spans="1:16" ht="13.2" hidden="1" customHeight="1" x14ac:dyDescent="0.25">
      <c r="A1345" s="285" t="s">
        <v>1184</v>
      </c>
      <c r="B1345" s="285" t="s">
        <v>79</v>
      </c>
      <c r="C1345" s="287">
        <v>-26217.516049999998</v>
      </c>
      <c r="D1345" s="287">
        <v>299.66901000000007</v>
      </c>
      <c r="E1345" s="287">
        <v>8634.0601099999949</v>
      </c>
      <c r="F1345" s="287">
        <v>854.30595999999991</v>
      </c>
      <c r="G1345" s="287">
        <v>1297.18291</v>
      </c>
      <c r="H1345" s="287">
        <v>55405.291719999987</v>
      </c>
      <c r="I1345" s="287">
        <v>314.04743999999999</v>
      </c>
      <c r="J1345" s="287">
        <v>2331.3545399999998</v>
      </c>
      <c r="K1345" s="287">
        <v>1219.8947700000001</v>
      </c>
      <c r="L1345" s="287">
        <v>468.79225000000008</v>
      </c>
      <c r="M1345" s="287">
        <v>2010.4094200000002</v>
      </c>
      <c r="N1345" s="287">
        <v>54515.581000000006</v>
      </c>
      <c r="O1345" s="286">
        <v>101133.07308</v>
      </c>
      <c r="P1345" s="83" t="str">
        <f t="shared" si="22"/>
        <v/>
      </c>
    </row>
    <row r="1346" spans="1:16" ht="13.2" hidden="1" customHeight="1" x14ac:dyDescent="0.25">
      <c r="A1346" s="285" t="s">
        <v>1185</v>
      </c>
      <c r="B1346" s="285" t="s">
        <v>3671</v>
      </c>
      <c r="C1346" s="287">
        <v>837704.96988999983</v>
      </c>
      <c r="D1346" s="287">
        <v>1285137.5649600001</v>
      </c>
      <c r="E1346" s="287">
        <v>1059848.0253800002</v>
      </c>
      <c r="F1346" s="287">
        <v>1110783.5742900001</v>
      </c>
      <c r="G1346" s="287">
        <v>827308.97898000013</v>
      </c>
      <c r="H1346" s="287">
        <v>1249326.6316199997</v>
      </c>
      <c r="I1346" s="287">
        <v>1270292.3268000004</v>
      </c>
      <c r="J1346" s="287">
        <v>1053103.1370400002</v>
      </c>
      <c r="K1346" s="287">
        <v>948624.84071000014</v>
      </c>
      <c r="L1346" s="287">
        <v>1035216.4325299998</v>
      </c>
      <c r="M1346" s="287">
        <v>846581.10190000013</v>
      </c>
      <c r="N1346" s="287">
        <v>1003700.2439999997</v>
      </c>
      <c r="O1346" s="286">
        <v>12527627.8281</v>
      </c>
      <c r="P1346" s="83" t="str">
        <f t="shared" si="22"/>
        <v/>
      </c>
    </row>
    <row r="1347" spans="1:16" ht="13.2" hidden="1" customHeight="1" x14ac:dyDescent="0.25">
      <c r="A1347" s="285" t="s">
        <v>1186</v>
      </c>
      <c r="B1347" s="285" t="s">
        <v>120</v>
      </c>
      <c r="C1347" s="287">
        <v>315847.45154999994</v>
      </c>
      <c r="D1347" s="287">
        <v>179692.11028000002</v>
      </c>
      <c r="E1347" s="287">
        <v>310327.87015999993</v>
      </c>
      <c r="F1347" s="287">
        <v>162885.62807000012</v>
      </c>
      <c r="G1347" s="287">
        <v>172876.91101000007</v>
      </c>
      <c r="H1347" s="287">
        <v>267396.03271</v>
      </c>
      <c r="I1347" s="287">
        <v>59153.231759999995</v>
      </c>
      <c r="J1347" s="287">
        <v>65736.220830000006</v>
      </c>
      <c r="K1347" s="287">
        <v>379073.14428000007</v>
      </c>
      <c r="L1347" s="287">
        <v>109920.02189999999</v>
      </c>
      <c r="M1347" s="287">
        <v>165461.31396</v>
      </c>
      <c r="N1347" s="287">
        <v>406751.60500000016</v>
      </c>
      <c r="O1347" s="286">
        <v>2595121.5415100004</v>
      </c>
      <c r="P1347" s="83" t="str">
        <f t="shared" si="22"/>
        <v/>
      </c>
    </row>
    <row r="1348" spans="1:16" ht="13.2" hidden="1" customHeight="1" x14ac:dyDescent="0.25">
      <c r="A1348" s="285" t="s">
        <v>1187</v>
      </c>
      <c r="B1348" s="285" t="s">
        <v>121</v>
      </c>
      <c r="C1348" s="287">
        <v>124882.97974</v>
      </c>
      <c r="D1348" s="287">
        <v>1316.0229300000001</v>
      </c>
      <c r="E1348" s="287">
        <v>14923.212229999999</v>
      </c>
      <c r="F1348" s="287">
        <v>6514.3333300000004</v>
      </c>
      <c r="G1348" s="287">
        <v>312.33332999999999</v>
      </c>
      <c r="H1348" s="287">
        <v>-3445.6666700000001</v>
      </c>
      <c r="I1348" s="287">
        <v>349.22489999999999</v>
      </c>
      <c r="J1348" s="287">
        <v>728.50875999999994</v>
      </c>
      <c r="K1348" s="287">
        <v>-520.20947000000001</v>
      </c>
      <c r="L1348" s="287">
        <v>-103.61111</v>
      </c>
      <c r="M1348" s="287">
        <v>1592.6716699999999</v>
      </c>
      <c r="N1348" s="287">
        <v>-1586.377999999997</v>
      </c>
      <c r="O1348" s="286">
        <v>144963.42163999999</v>
      </c>
      <c r="P1348" s="83" t="str">
        <f t="shared" ref="P1348:P1411" si="23">IF(COUNTBLANK(Q1348)=0,IF(RIGHT(A1348,10)=Q1348,TRUE,FALSE),"")</f>
        <v/>
      </c>
    </row>
    <row r="1349" spans="1:16" ht="13.2" hidden="1" customHeight="1" x14ac:dyDescent="0.25">
      <c r="A1349" s="285" t="s">
        <v>1188</v>
      </c>
      <c r="B1349" s="285" t="s">
        <v>81</v>
      </c>
      <c r="C1349" s="287">
        <v>837863.50199000048</v>
      </c>
      <c r="D1349" s="287">
        <v>136997.67841000011</v>
      </c>
      <c r="E1349" s="287">
        <v>112950.74963999998</v>
      </c>
      <c r="F1349" s="287">
        <v>829045.64723999985</v>
      </c>
      <c r="G1349" s="287">
        <v>260332.97202999998</v>
      </c>
      <c r="H1349" s="287">
        <v>381801.68934999983</v>
      </c>
      <c r="I1349" s="287">
        <v>672361.17845000036</v>
      </c>
      <c r="J1349" s="287">
        <v>70562.003650000028</v>
      </c>
      <c r="K1349" s="287">
        <v>260141.43840999997</v>
      </c>
      <c r="L1349" s="287">
        <v>596528.20378999994</v>
      </c>
      <c r="M1349" s="287">
        <v>109809.88047999998</v>
      </c>
      <c r="N1349" s="287">
        <v>500131.69599999976</v>
      </c>
      <c r="O1349" s="286">
        <v>4768526.6394400001</v>
      </c>
      <c r="P1349" s="83" t="str">
        <f t="shared" si="23"/>
        <v/>
      </c>
    </row>
    <row r="1350" spans="1:16" ht="13.2" hidden="1" customHeight="1" x14ac:dyDescent="0.25">
      <c r="A1350" s="285" t="s">
        <v>1189</v>
      </c>
      <c r="B1350" s="285" t="s">
        <v>82</v>
      </c>
      <c r="C1350" s="287">
        <v>806055.91767000023</v>
      </c>
      <c r="D1350" s="287">
        <v>432579.71904</v>
      </c>
      <c r="E1350" s="287">
        <v>475854.63474000018</v>
      </c>
      <c r="F1350" s="287">
        <v>409902.81674999994</v>
      </c>
      <c r="G1350" s="287">
        <v>432529.2430399998</v>
      </c>
      <c r="H1350" s="287">
        <v>759965.35475000006</v>
      </c>
      <c r="I1350" s="287">
        <v>57367.190519999996</v>
      </c>
      <c r="J1350" s="287">
        <v>213438.95823999998</v>
      </c>
      <c r="K1350" s="287">
        <v>971672.60482000024</v>
      </c>
      <c r="L1350" s="287">
        <v>58433.94932</v>
      </c>
      <c r="M1350" s="287">
        <v>385556.18203000003</v>
      </c>
      <c r="N1350" s="287">
        <v>1312899.3150000004</v>
      </c>
      <c r="O1350" s="286">
        <v>6316255.8859200012</v>
      </c>
      <c r="P1350" s="83" t="str">
        <f t="shared" si="23"/>
        <v/>
      </c>
    </row>
    <row r="1351" spans="1:16" ht="13.2" hidden="1" customHeight="1" x14ac:dyDescent="0.25">
      <c r="A1351" s="285" t="s">
        <v>1190</v>
      </c>
      <c r="B1351" s="285" t="s">
        <v>83</v>
      </c>
      <c r="C1351" s="287">
        <v>44873.364439999998</v>
      </c>
      <c r="D1351" s="287">
        <v>1462.4187800000002</v>
      </c>
      <c r="E1351" s="287">
        <v>37956.565060000001</v>
      </c>
      <c r="F1351" s="287">
        <v>3542.3897800000004</v>
      </c>
      <c r="G1351" s="287">
        <v>1784.0596099999998</v>
      </c>
      <c r="H1351" s="287">
        <v>28337.327730000001</v>
      </c>
      <c r="I1351" s="287">
        <v>6580.3958300000004</v>
      </c>
      <c r="J1351" s="287">
        <v>791.30831999999998</v>
      </c>
      <c r="K1351" s="287">
        <v>7859.0647399999998</v>
      </c>
      <c r="L1351" s="287">
        <v>385.04316</v>
      </c>
      <c r="M1351" s="287">
        <v>7359.9960099999998</v>
      </c>
      <c r="N1351" s="287">
        <v>-84824.013000000006</v>
      </c>
      <c r="O1351" s="286">
        <v>56107.920459999994</v>
      </c>
      <c r="P1351" s="83" t="str">
        <f t="shared" si="23"/>
        <v/>
      </c>
    </row>
    <row r="1352" spans="1:16" ht="13.2" hidden="1" customHeight="1" x14ac:dyDescent="0.25">
      <c r="A1352" s="285" t="s">
        <v>1191</v>
      </c>
      <c r="B1352" s="285" t="s">
        <v>84</v>
      </c>
      <c r="C1352" s="287">
        <v>2378.33178</v>
      </c>
      <c r="D1352" s="287">
        <v>5572.273830000001</v>
      </c>
      <c r="E1352" s="287">
        <v>2627.7166400000001</v>
      </c>
      <c r="F1352" s="287">
        <v>920.68138999999985</v>
      </c>
      <c r="G1352" s="287">
        <v>3944.9491499999986</v>
      </c>
      <c r="H1352" s="287">
        <v>3044.0702800000008</v>
      </c>
      <c r="I1352" s="287">
        <v>3028.3043500000003</v>
      </c>
      <c r="J1352" s="287">
        <v>2304.7885999999994</v>
      </c>
      <c r="K1352" s="287">
        <v>6479.0528399999994</v>
      </c>
      <c r="L1352" s="287">
        <v>2937.3610199999998</v>
      </c>
      <c r="M1352" s="287">
        <v>3639.88834</v>
      </c>
      <c r="N1352" s="287">
        <v>4371.0250000000005</v>
      </c>
      <c r="O1352" s="286">
        <v>41248.443220000001</v>
      </c>
      <c r="P1352" s="83" t="str">
        <f t="shared" si="23"/>
        <v/>
      </c>
    </row>
    <row r="1353" spans="1:16" ht="13.2" hidden="1" customHeight="1" x14ac:dyDescent="0.25">
      <c r="A1353" s="285" t="s">
        <v>1192</v>
      </c>
      <c r="B1353" s="285" t="s">
        <v>85</v>
      </c>
      <c r="C1353" s="286">
        <v>3011374.1363000008</v>
      </c>
      <c r="D1353" s="286">
        <v>2161080.10513</v>
      </c>
      <c r="E1353" s="286">
        <v>2165799.8299800004</v>
      </c>
      <c r="F1353" s="286">
        <v>2658540.0192299997</v>
      </c>
      <c r="G1353" s="286">
        <v>1808968.3210800004</v>
      </c>
      <c r="H1353" s="286">
        <v>2891189.7266799994</v>
      </c>
      <c r="I1353" s="286">
        <v>2200828.3777200007</v>
      </c>
      <c r="J1353" s="286">
        <v>1526608.7705800005</v>
      </c>
      <c r="K1353" s="286">
        <v>2710016.9624000001</v>
      </c>
      <c r="L1353" s="286">
        <v>1914077.6742499995</v>
      </c>
      <c r="M1353" s="286">
        <v>1622271.1890600002</v>
      </c>
      <c r="N1353" s="286">
        <v>3559476.4550000001</v>
      </c>
      <c r="O1353" s="286">
        <v>28230231.567410003</v>
      </c>
      <c r="P1353" s="83" t="str">
        <f t="shared" si="23"/>
        <v/>
      </c>
    </row>
    <row r="1354" spans="1:16" ht="13.2" hidden="1" customHeight="1" x14ac:dyDescent="0.25">
      <c r="A1354" s="285" t="s">
        <v>1193</v>
      </c>
      <c r="B1354" s="285" t="s">
        <v>86</v>
      </c>
      <c r="C1354" s="287">
        <v>0</v>
      </c>
      <c r="D1354" s="287">
        <v>862</v>
      </c>
      <c r="E1354" s="287">
        <v>0</v>
      </c>
      <c r="F1354" s="287">
        <v>37500</v>
      </c>
      <c r="G1354" s="287">
        <v>3780.0257700000002</v>
      </c>
      <c r="H1354" s="287">
        <v>165</v>
      </c>
      <c r="I1354" s="287">
        <v>20</v>
      </c>
      <c r="J1354" s="287">
        <v>299</v>
      </c>
      <c r="K1354" s="287">
        <v>38383.749660000001</v>
      </c>
      <c r="L1354" s="287">
        <v>987.97993000000008</v>
      </c>
      <c r="M1354" s="287">
        <v>403541.26756000001</v>
      </c>
      <c r="N1354" s="287">
        <v>39183.697999999997</v>
      </c>
      <c r="O1354" s="286">
        <v>524722.72091999999</v>
      </c>
      <c r="P1354" s="83" t="str">
        <f t="shared" si="23"/>
        <v/>
      </c>
    </row>
    <row r="1355" spans="1:16" ht="13.2" hidden="1" customHeight="1" x14ac:dyDescent="0.25">
      <c r="A1355" s="285" t="s">
        <v>1194</v>
      </c>
      <c r="B1355" s="285" t="s">
        <v>87</v>
      </c>
      <c r="C1355" s="287">
        <v>39.588560000000001</v>
      </c>
      <c r="D1355" s="287">
        <v>100641.30055</v>
      </c>
      <c r="E1355" s="287">
        <v>200019.89622</v>
      </c>
      <c r="F1355" s="287">
        <v>0</v>
      </c>
      <c r="G1355" s="287">
        <v>8844.1171799999993</v>
      </c>
      <c r="H1355" s="287">
        <v>40037.170399999995</v>
      </c>
      <c r="I1355" s="287">
        <v>0</v>
      </c>
      <c r="J1355" s="287">
        <v>20.797150000000002</v>
      </c>
      <c r="K1355" s="287">
        <v>20.003439999999998</v>
      </c>
      <c r="L1355" s="287">
        <v>0</v>
      </c>
      <c r="M1355" s="287">
        <v>33929.340179999999</v>
      </c>
      <c r="N1355" s="287">
        <v>-135.44000000000233</v>
      </c>
      <c r="O1355" s="286">
        <v>383416.77367999998</v>
      </c>
      <c r="P1355" s="83" t="str">
        <f t="shared" si="23"/>
        <v/>
      </c>
    </row>
    <row r="1356" spans="1:16" ht="13.2" hidden="1" customHeight="1" x14ac:dyDescent="0.25">
      <c r="A1356" s="285" t="s">
        <v>1195</v>
      </c>
      <c r="B1356" s="285" t="s">
        <v>88</v>
      </c>
      <c r="C1356" s="287">
        <v>0</v>
      </c>
      <c r="D1356" s="287">
        <v>0</v>
      </c>
      <c r="E1356" s="287">
        <v>0</v>
      </c>
      <c r="F1356" s="287">
        <v>0</v>
      </c>
      <c r="G1356" s="287">
        <v>0</v>
      </c>
      <c r="H1356" s="287">
        <v>0</v>
      </c>
      <c r="I1356" s="287">
        <v>0</v>
      </c>
      <c r="J1356" s="287">
        <v>0</v>
      </c>
      <c r="K1356" s="287">
        <v>0</v>
      </c>
      <c r="L1356" s="287">
        <v>0</v>
      </c>
      <c r="M1356" s="287">
        <v>0</v>
      </c>
      <c r="N1356" s="287">
        <v>0</v>
      </c>
      <c r="O1356" s="286">
        <v>0</v>
      </c>
      <c r="P1356" s="83" t="str">
        <f t="shared" si="23"/>
        <v/>
      </c>
    </row>
    <row r="1357" spans="1:16" ht="13.2" hidden="1" customHeight="1" x14ac:dyDescent="0.25">
      <c r="A1357" s="285" t="s">
        <v>1196</v>
      </c>
      <c r="B1357" s="285" t="s">
        <v>144</v>
      </c>
      <c r="C1357" s="286">
        <v>3011413.7248600009</v>
      </c>
      <c r="D1357" s="286">
        <v>2262583.4056799999</v>
      </c>
      <c r="E1357" s="286">
        <v>2365819.7262000004</v>
      </c>
      <c r="F1357" s="286">
        <v>2696040.0192299997</v>
      </c>
      <c r="G1357" s="286">
        <v>1821592.4640300004</v>
      </c>
      <c r="H1357" s="286">
        <v>2931391.8970799996</v>
      </c>
      <c r="I1357" s="286">
        <v>2200848.3777200007</v>
      </c>
      <c r="J1357" s="286">
        <v>1526928.5677300005</v>
      </c>
      <c r="K1357" s="286">
        <v>2748420.7155000004</v>
      </c>
      <c r="L1357" s="286">
        <v>1915065.6541799994</v>
      </c>
      <c r="M1357" s="286">
        <v>2059741.7968000004</v>
      </c>
      <c r="N1357" s="286">
        <v>3598524.713</v>
      </c>
      <c r="O1357" s="286">
        <v>29138371.062010005</v>
      </c>
      <c r="P1357" s="83" t="str">
        <f t="shared" si="23"/>
        <v/>
      </c>
    </row>
    <row r="1358" spans="1:16" ht="13.2" hidden="1" customHeight="1" x14ac:dyDescent="0.25">
      <c r="A1358" s="285" t="s">
        <v>1197</v>
      </c>
      <c r="B1358" s="285" t="s">
        <v>76</v>
      </c>
      <c r="C1358" s="287">
        <v>0</v>
      </c>
      <c r="D1358" s="287">
        <v>0</v>
      </c>
      <c r="E1358" s="287">
        <v>0</v>
      </c>
      <c r="F1358" s="287">
        <v>0</v>
      </c>
      <c r="G1358" s="287">
        <v>0</v>
      </c>
      <c r="H1358" s="287">
        <v>0</v>
      </c>
      <c r="I1358" s="287">
        <v>0</v>
      </c>
      <c r="J1358" s="287">
        <v>0</v>
      </c>
      <c r="K1358" s="287">
        <v>0</v>
      </c>
      <c r="L1358" s="287">
        <v>0</v>
      </c>
      <c r="M1358" s="287">
        <v>0</v>
      </c>
      <c r="N1358" s="287">
        <v>0</v>
      </c>
      <c r="O1358" s="286">
        <v>0</v>
      </c>
      <c r="P1358" s="83" t="str">
        <f t="shared" si="23"/>
        <v/>
      </c>
    </row>
    <row r="1359" spans="1:16" ht="13.2" hidden="1" customHeight="1" x14ac:dyDescent="0.25">
      <c r="A1359" s="285" t="s">
        <v>1207</v>
      </c>
      <c r="B1359" s="285" t="s">
        <v>85</v>
      </c>
      <c r="C1359" s="286">
        <v>3260598.6318000001</v>
      </c>
      <c r="D1359" s="286">
        <v>2770226.66102</v>
      </c>
      <c r="E1359" s="286">
        <v>2863886.7363100001</v>
      </c>
      <c r="F1359" s="286">
        <v>3052138.9397100005</v>
      </c>
      <c r="G1359" s="286">
        <v>3094483.0736700003</v>
      </c>
      <c r="H1359" s="286">
        <v>3066089.1211399999</v>
      </c>
      <c r="I1359" s="286">
        <v>3096998.53571</v>
      </c>
      <c r="J1359" s="286">
        <v>2631275.5960599999</v>
      </c>
      <c r="K1359" s="286">
        <v>3103811.0744199995</v>
      </c>
      <c r="L1359" s="286">
        <v>3107187.0982999997</v>
      </c>
      <c r="M1359" s="286">
        <v>3111967.4591599996</v>
      </c>
      <c r="N1359" s="286">
        <v>2928461.9060000018</v>
      </c>
      <c r="O1359" s="286">
        <v>36087124.833300009</v>
      </c>
      <c r="P1359" s="83" t="str">
        <f t="shared" si="23"/>
        <v/>
      </c>
    </row>
    <row r="1360" spans="1:16" ht="13.2" hidden="1" customHeight="1" x14ac:dyDescent="0.25">
      <c r="A1360" s="285" t="s">
        <v>1209</v>
      </c>
      <c r="B1360" s="285" t="s">
        <v>87</v>
      </c>
      <c r="C1360" s="287">
        <v>0</v>
      </c>
      <c r="D1360" s="287">
        <v>0</v>
      </c>
      <c r="E1360" s="287">
        <v>0</v>
      </c>
      <c r="F1360" s="287">
        <v>0</v>
      </c>
      <c r="G1360" s="287">
        <v>0</v>
      </c>
      <c r="H1360" s="287">
        <v>426000</v>
      </c>
      <c r="I1360" s="287">
        <v>326180.34773000004</v>
      </c>
      <c r="J1360" s="287">
        <v>0</v>
      </c>
      <c r="K1360" s="287">
        <v>0</v>
      </c>
      <c r="L1360" s="287">
        <v>0</v>
      </c>
      <c r="M1360" s="287">
        <v>279319.65227000002</v>
      </c>
      <c r="N1360" s="287">
        <v>0</v>
      </c>
      <c r="O1360" s="286">
        <v>1031500</v>
      </c>
      <c r="P1360" s="83" t="str">
        <f t="shared" si="23"/>
        <v/>
      </c>
    </row>
    <row r="1361" spans="1:16" ht="13.2" hidden="1" customHeight="1" x14ac:dyDescent="0.25">
      <c r="A1361" s="285" t="s">
        <v>1210</v>
      </c>
      <c r="B1361" s="285" t="s">
        <v>88</v>
      </c>
      <c r="C1361" s="287">
        <v>0</v>
      </c>
      <c r="D1361" s="287">
        <v>0</v>
      </c>
      <c r="E1361" s="287">
        <v>0</v>
      </c>
      <c r="F1361" s="287">
        <v>0</v>
      </c>
      <c r="G1361" s="287">
        <v>0</v>
      </c>
      <c r="H1361" s="287">
        <v>0</v>
      </c>
      <c r="I1361" s="287">
        <v>0</v>
      </c>
      <c r="J1361" s="287">
        <v>0</v>
      </c>
      <c r="K1361" s="287">
        <v>0</v>
      </c>
      <c r="L1361" s="287">
        <v>0</v>
      </c>
      <c r="M1361" s="287">
        <v>0</v>
      </c>
      <c r="N1361" s="287">
        <v>0</v>
      </c>
      <c r="O1361" s="286">
        <v>0</v>
      </c>
      <c r="P1361" s="83" t="str">
        <f t="shared" si="23"/>
        <v/>
      </c>
    </row>
    <row r="1362" spans="1:16" ht="13.2" hidden="1" customHeight="1" x14ac:dyDescent="0.25">
      <c r="A1362" s="285" t="s">
        <v>1198</v>
      </c>
      <c r="B1362" s="285" t="s">
        <v>89</v>
      </c>
      <c r="C1362" s="287">
        <v>4783.0649000000003</v>
      </c>
      <c r="D1362" s="287">
        <v>11862.946969999994</v>
      </c>
      <c r="E1362" s="287">
        <v>10847.558299999997</v>
      </c>
      <c r="F1362" s="287">
        <v>5692.5549100000017</v>
      </c>
      <c r="G1362" s="287">
        <v>2911.2512900000002</v>
      </c>
      <c r="H1362" s="287">
        <v>10655.022800000004</v>
      </c>
      <c r="I1362" s="287">
        <v>14807.920419999999</v>
      </c>
      <c r="J1362" s="287">
        <v>12531.843910000001</v>
      </c>
      <c r="K1362" s="287">
        <v>7386.6990299999998</v>
      </c>
      <c r="L1362" s="287">
        <v>12392.72263</v>
      </c>
      <c r="M1362" s="287">
        <v>18433.434020000001</v>
      </c>
      <c r="N1362" s="287">
        <v>20619.043000000012</v>
      </c>
      <c r="O1362" s="286">
        <v>132924.06218000001</v>
      </c>
      <c r="P1362" s="83" t="str">
        <f t="shared" si="23"/>
        <v/>
      </c>
    </row>
    <row r="1363" spans="1:16" ht="13.2" hidden="1" customHeight="1" x14ac:dyDescent="0.25">
      <c r="A1363" s="285" t="s">
        <v>1199</v>
      </c>
      <c r="B1363" s="285" t="s">
        <v>90</v>
      </c>
      <c r="C1363" s="287">
        <v>39.936810000000001</v>
      </c>
      <c r="D1363" s="287">
        <v>136.94321000000002</v>
      </c>
      <c r="E1363" s="287">
        <v>9246.8486500000017</v>
      </c>
      <c r="F1363" s="287">
        <v>49.265099999999997</v>
      </c>
      <c r="G1363" s="287">
        <v>175868.10339</v>
      </c>
      <c r="H1363" s="287">
        <v>1211.44361</v>
      </c>
      <c r="I1363" s="287">
        <v>35.688299999999998</v>
      </c>
      <c r="J1363" s="287">
        <v>-543.38306000000011</v>
      </c>
      <c r="K1363" s="287">
        <v>53.523400000000002</v>
      </c>
      <c r="L1363" s="287">
        <v>6028.1092699999999</v>
      </c>
      <c r="M1363" s="287">
        <v>5651.5258299999996</v>
      </c>
      <c r="N1363" s="287">
        <v>875.17299999998795</v>
      </c>
      <c r="O1363" s="286">
        <v>198653.17750999998</v>
      </c>
      <c r="P1363" s="83" t="str">
        <f t="shared" si="23"/>
        <v/>
      </c>
    </row>
    <row r="1364" spans="1:16" ht="13.2" hidden="1" customHeight="1" x14ac:dyDescent="0.25">
      <c r="A1364" s="285" t="s">
        <v>1200</v>
      </c>
      <c r="B1364" s="285" t="s">
        <v>91</v>
      </c>
      <c r="C1364" s="287">
        <v>688112.82927999983</v>
      </c>
      <c r="D1364" s="287">
        <v>203175.40380000003</v>
      </c>
      <c r="E1364" s="287">
        <v>288774.30664000008</v>
      </c>
      <c r="F1364" s="287">
        <v>491499.16242000007</v>
      </c>
      <c r="G1364" s="287">
        <v>353156.56356000004</v>
      </c>
      <c r="H1364" s="287">
        <v>500760.99222000013</v>
      </c>
      <c r="I1364" s="287">
        <v>521638.5130700001</v>
      </c>
      <c r="J1364" s="287">
        <v>497248.35392999998</v>
      </c>
      <c r="K1364" s="287">
        <v>558157.89143000008</v>
      </c>
      <c r="L1364" s="287">
        <v>562436.60822000005</v>
      </c>
      <c r="M1364" s="287">
        <v>572065.40397999994</v>
      </c>
      <c r="N1364" s="287">
        <v>100352.90300000028</v>
      </c>
      <c r="O1364" s="286">
        <v>5337378.9315500008</v>
      </c>
      <c r="P1364" s="83" t="str">
        <f t="shared" si="23"/>
        <v/>
      </c>
    </row>
    <row r="1365" spans="1:16" ht="13.2" hidden="1" customHeight="1" x14ac:dyDescent="0.25">
      <c r="A1365" s="285" t="s">
        <v>1201</v>
      </c>
      <c r="B1365" s="285" t="s">
        <v>3670</v>
      </c>
      <c r="C1365" s="287">
        <v>5403.1280899999992</v>
      </c>
      <c r="D1365" s="287">
        <v>4250.6093100000007</v>
      </c>
      <c r="E1365" s="287">
        <v>2411.8444300000001</v>
      </c>
      <c r="F1365" s="287">
        <v>3900.1342300000001</v>
      </c>
      <c r="G1365" s="287">
        <v>12564.919440000001</v>
      </c>
      <c r="H1365" s="287">
        <v>6750.3414599999996</v>
      </c>
      <c r="I1365" s="287">
        <v>2812.8452699999998</v>
      </c>
      <c r="J1365" s="287">
        <v>5792.9700200000007</v>
      </c>
      <c r="K1365" s="287">
        <v>7293.4350399999985</v>
      </c>
      <c r="L1365" s="287">
        <v>4242.3934600000002</v>
      </c>
      <c r="M1365" s="287">
        <v>4868.0032599999995</v>
      </c>
      <c r="N1365" s="287">
        <v>148366.52999999997</v>
      </c>
      <c r="O1365" s="286">
        <v>208657.15400999997</v>
      </c>
      <c r="P1365" s="83" t="str">
        <f t="shared" si="23"/>
        <v/>
      </c>
    </row>
    <row r="1366" spans="1:16" ht="13.2" hidden="1" customHeight="1" x14ac:dyDescent="0.25">
      <c r="A1366" s="285" t="s">
        <v>1202</v>
      </c>
      <c r="B1366" s="285" t="s">
        <v>122</v>
      </c>
      <c r="C1366" s="287">
        <v>0</v>
      </c>
      <c r="D1366" s="287">
        <v>0.16</v>
      </c>
      <c r="E1366" s="287">
        <v>88.138120000000001</v>
      </c>
      <c r="F1366" s="287">
        <v>0</v>
      </c>
      <c r="G1366" s="287">
        <v>0</v>
      </c>
      <c r="H1366" s="287">
        <v>0</v>
      </c>
      <c r="I1366" s="287">
        <v>2.7749999999999999</v>
      </c>
      <c r="J1366" s="287">
        <v>0</v>
      </c>
      <c r="K1366" s="287">
        <v>0</v>
      </c>
      <c r="L1366" s="287">
        <v>0</v>
      </c>
      <c r="M1366" s="287">
        <v>20615</v>
      </c>
      <c r="N1366" s="287">
        <v>67.516999999999996</v>
      </c>
      <c r="O1366" s="286">
        <v>20773.590120000001</v>
      </c>
      <c r="P1366" s="83" t="str">
        <f t="shared" si="23"/>
        <v/>
      </c>
    </row>
    <row r="1367" spans="1:16" ht="13.2" hidden="1" customHeight="1" x14ac:dyDescent="0.25">
      <c r="A1367" s="285" t="s">
        <v>1203</v>
      </c>
      <c r="B1367" s="285" t="s">
        <v>92</v>
      </c>
      <c r="C1367" s="287">
        <v>0</v>
      </c>
      <c r="D1367" s="287">
        <v>0</v>
      </c>
      <c r="E1367" s="287">
        <v>584.22437000000002</v>
      </c>
      <c r="F1367" s="287">
        <v>0</v>
      </c>
      <c r="G1367" s="287">
        <v>109.83899000000001</v>
      </c>
      <c r="H1367" s="287">
        <v>63.77599</v>
      </c>
      <c r="I1367" s="287">
        <v>0</v>
      </c>
      <c r="J1367" s="287">
        <v>1168.44874</v>
      </c>
      <c r="K1367" s="287">
        <v>0</v>
      </c>
      <c r="L1367" s="287">
        <v>176.96299999999999</v>
      </c>
      <c r="M1367" s="287">
        <v>0</v>
      </c>
      <c r="N1367" s="287">
        <v>656.38000000000011</v>
      </c>
      <c r="O1367" s="286">
        <v>2759.6310900000003</v>
      </c>
      <c r="P1367" s="83" t="str">
        <f t="shared" si="23"/>
        <v/>
      </c>
    </row>
    <row r="1368" spans="1:16" ht="13.2" hidden="1" customHeight="1" x14ac:dyDescent="0.25">
      <c r="A1368" s="285" t="s">
        <v>1204</v>
      </c>
      <c r="B1368" s="285" t="s">
        <v>93</v>
      </c>
      <c r="C1368" s="287">
        <v>545.38964999999996</v>
      </c>
      <c r="D1368" s="287">
        <v>-213.65653999999998</v>
      </c>
      <c r="E1368" s="287">
        <v>14.62125</v>
      </c>
      <c r="F1368" s="287">
        <v>16.251999999999999</v>
      </c>
      <c r="G1368" s="287">
        <v>-20.561220000000002</v>
      </c>
      <c r="H1368" s="287">
        <v>112.37097</v>
      </c>
      <c r="I1368" s="287">
        <v>4878.6743599999991</v>
      </c>
      <c r="J1368" s="287">
        <v>0</v>
      </c>
      <c r="K1368" s="287">
        <v>711.5732099999999</v>
      </c>
      <c r="L1368" s="287">
        <v>6.4509999999999996</v>
      </c>
      <c r="M1368" s="287">
        <v>0.77141000000000004</v>
      </c>
      <c r="N1368" s="287">
        <v>273.52700000000004</v>
      </c>
      <c r="O1368" s="286">
        <v>6325.4130899999991</v>
      </c>
      <c r="P1368" s="83" t="str">
        <f t="shared" si="23"/>
        <v/>
      </c>
    </row>
    <row r="1369" spans="1:16" ht="13.2" hidden="1" customHeight="1" x14ac:dyDescent="0.25">
      <c r="A1369" s="285" t="s">
        <v>1205</v>
      </c>
      <c r="B1369" s="285" t="s">
        <v>94</v>
      </c>
      <c r="C1369" s="287">
        <v>2561711.6430700002</v>
      </c>
      <c r="D1369" s="287">
        <v>2551012.8092700001</v>
      </c>
      <c r="E1369" s="287">
        <v>2551904.46955</v>
      </c>
      <c r="F1369" s="287">
        <v>2550979.6010500002</v>
      </c>
      <c r="G1369" s="287">
        <v>2549889.2582200002</v>
      </c>
      <c r="H1369" s="287">
        <v>2546505.5040899999</v>
      </c>
      <c r="I1369" s="287">
        <v>2552811.02929</v>
      </c>
      <c r="J1369" s="287">
        <v>2115027.9925199999</v>
      </c>
      <c r="K1369" s="287">
        <v>2530193.4423099998</v>
      </c>
      <c r="L1369" s="287">
        <v>2521872.3207199997</v>
      </c>
      <c r="M1369" s="287">
        <v>2490326.3256599996</v>
      </c>
      <c r="N1369" s="287">
        <v>2652959.2930000015</v>
      </c>
      <c r="O1369" s="286">
        <v>30175193.688750003</v>
      </c>
      <c r="P1369" s="83" t="str">
        <f t="shared" si="23"/>
        <v/>
      </c>
    </row>
    <row r="1370" spans="1:16" ht="13.2" hidden="1" customHeight="1" x14ac:dyDescent="0.25">
      <c r="A1370" s="285" t="s">
        <v>1206</v>
      </c>
      <c r="B1370" s="285" t="s">
        <v>95</v>
      </c>
      <c r="C1370" s="287">
        <v>2.64</v>
      </c>
      <c r="D1370" s="287">
        <v>1.4450000000000001</v>
      </c>
      <c r="E1370" s="287">
        <v>14.725</v>
      </c>
      <c r="F1370" s="287">
        <v>1.9700000000000002</v>
      </c>
      <c r="G1370" s="287">
        <v>3.6999999999999997</v>
      </c>
      <c r="H1370" s="287">
        <v>29.669999999999998</v>
      </c>
      <c r="I1370" s="287">
        <v>11.09</v>
      </c>
      <c r="J1370" s="287">
        <v>49.37</v>
      </c>
      <c r="K1370" s="287">
        <v>14.51</v>
      </c>
      <c r="L1370" s="287">
        <v>31.53</v>
      </c>
      <c r="M1370" s="287">
        <v>6.9950000000000001</v>
      </c>
      <c r="N1370" s="287">
        <v>4291.54</v>
      </c>
      <c r="O1370" s="286">
        <v>4459.1849999999995</v>
      </c>
      <c r="P1370" s="83" t="str">
        <f t="shared" si="23"/>
        <v/>
      </c>
    </row>
    <row r="1371" spans="1:16" ht="13.2" hidden="1" customHeight="1" x14ac:dyDescent="0.25">
      <c r="A1371" s="285" t="s">
        <v>1208</v>
      </c>
      <c r="B1371" s="285" t="s">
        <v>96</v>
      </c>
      <c r="C1371" s="288">
        <v>0</v>
      </c>
      <c r="D1371" s="288">
        <v>0</v>
      </c>
      <c r="E1371" s="288">
        <v>27.227380000000004</v>
      </c>
      <c r="F1371" s="288">
        <v>0.40294000000000002</v>
      </c>
      <c r="G1371" s="288">
        <v>870.02576999999997</v>
      </c>
      <c r="H1371" s="288">
        <v>3.95085</v>
      </c>
      <c r="I1371" s="288">
        <v>0</v>
      </c>
      <c r="J1371" s="288">
        <v>0</v>
      </c>
      <c r="K1371" s="288">
        <v>957.03426000000013</v>
      </c>
      <c r="L1371" s="288">
        <v>2823.10005</v>
      </c>
      <c r="M1371" s="288">
        <v>3806.7103099999999</v>
      </c>
      <c r="N1371" s="288">
        <v>3047246.568</v>
      </c>
      <c r="O1371" s="289">
        <v>3055735.0195599999</v>
      </c>
      <c r="P1371" s="83" t="str">
        <f t="shared" si="23"/>
        <v/>
      </c>
    </row>
    <row r="1372" spans="1:16" ht="13.2" hidden="1" customHeight="1" x14ac:dyDescent="0.25">
      <c r="A1372" s="285" t="s">
        <v>1211</v>
      </c>
      <c r="B1372" s="285" t="s">
        <v>155</v>
      </c>
      <c r="C1372" s="286">
        <v>3260598.6318000001</v>
      </c>
      <c r="D1372" s="286">
        <v>2770226.66102</v>
      </c>
      <c r="E1372" s="286">
        <v>2863913.9636900001</v>
      </c>
      <c r="F1372" s="286">
        <v>3052139.3426500005</v>
      </c>
      <c r="G1372" s="286">
        <v>3095353.0994400005</v>
      </c>
      <c r="H1372" s="286">
        <v>3492093.0719900001</v>
      </c>
      <c r="I1372" s="286">
        <v>3423178.88344</v>
      </c>
      <c r="J1372" s="286">
        <v>2631275.5960599999</v>
      </c>
      <c r="K1372" s="286">
        <v>3104768.1086799996</v>
      </c>
      <c r="L1372" s="286">
        <v>3110010.1983499997</v>
      </c>
      <c r="M1372" s="286">
        <v>3395093.8217399996</v>
      </c>
      <c r="N1372" s="286">
        <v>5975708.4740000013</v>
      </c>
      <c r="O1372" s="286">
        <v>40174359.852860011</v>
      </c>
      <c r="P1372" s="83" t="str">
        <f t="shared" si="23"/>
        <v/>
      </c>
    </row>
    <row r="1373" spans="1:16" ht="13.2" hidden="1" customHeight="1" x14ac:dyDescent="0.25">
      <c r="A1373" s="285" t="s">
        <v>1245</v>
      </c>
      <c r="B1373" s="285" t="s">
        <v>97</v>
      </c>
      <c r="C1373" s="286">
        <v>-971654.33893408882</v>
      </c>
      <c r="D1373" s="286">
        <v>-564328.56417408923</v>
      </c>
      <c r="E1373" s="286">
        <v>-536374.95631408854</v>
      </c>
      <c r="F1373" s="286">
        <v>-668722.73083408945</v>
      </c>
      <c r="G1373" s="286">
        <v>-515316.49527742225</v>
      </c>
      <c r="H1373" s="286">
        <v>-749488.34585075476</v>
      </c>
      <c r="I1373" s="286">
        <v>-904975.5970307542</v>
      </c>
      <c r="J1373" s="286">
        <v>-524352.43817409035</v>
      </c>
      <c r="K1373" s="286">
        <v>-504246.30821408727</v>
      </c>
      <c r="L1373" s="286">
        <v>-1063656.4715766681</v>
      </c>
      <c r="M1373" s="286">
        <v>-618024.2076666645</v>
      </c>
      <c r="N1373" s="286">
        <v>-533162.55099999963</v>
      </c>
      <c r="O1373" s="286">
        <v>-8154303.0050467951</v>
      </c>
      <c r="P1373" s="83" t="str">
        <f t="shared" si="23"/>
        <v/>
      </c>
    </row>
    <row r="1374" spans="1:16" ht="13.2" hidden="1" customHeight="1" x14ac:dyDescent="0.25">
      <c r="A1374" s="285" t="s">
        <v>1246</v>
      </c>
      <c r="B1374" s="285" t="s">
        <v>130</v>
      </c>
      <c r="C1374" s="286">
        <v>-958115.64226742205</v>
      </c>
      <c r="D1374" s="286">
        <v>-550402.34350742248</v>
      </c>
      <c r="E1374" s="286">
        <v>-525192.38164742209</v>
      </c>
      <c r="F1374" s="286">
        <v>-653764.72916742275</v>
      </c>
      <c r="G1374" s="286">
        <v>-502654.22261075577</v>
      </c>
      <c r="H1374" s="286">
        <v>-643688.14718408801</v>
      </c>
      <c r="I1374" s="286">
        <v>-1129622.4208640875</v>
      </c>
      <c r="J1374" s="286">
        <v>-529770.05950742343</v>
      </c>
      <c r="K1374" s="286">
        <v>-458344.76854742103</v>
      </c>
      <c r="L1374" s="286">
        <v>-1031990.8495766681</v>
      </c>
      <c r="M1374" s="286">
        <v>-726972.13466666453</v>
      </c>
      <c r="N1374" s="286">
        <v>-259683.98299999977</v>
      </c>
      <c r="O1374" s="286">
        <v>-7970201.6825467953</v>
      </c>
      <c r="P1374" s="83" t="str">
        <f t="shared" si="23"/>
        <v/>
      </c>
    </row>
    <row r="1375" spans="1:16" ht="13.2" hidden="1" customHeight="1" x14ac:dyDescent="0.25">
      <c r="A1375" s="285" t="s">
        <v>1214</v>
      </c>
      <c r="B1375" s="285" t="s">
        <v>76</v>
      </c>
      <c r="C1375" s="287">
        <v>103.03458111111111</v>
      </c>
      <c r="D1375" s="287">
        <v>109.34180111111111</v>
      </c>
      <c r="E1375" s="287">
        <v>106.42611111111111</v>
      </c>
      <c r="F1375" s="287">
        <v>109.33490111111111</v>
      </c>
      <c r="G1375" s="287">
        <v>104.18409111111112</v>
      </c>
      <c r="H1375" s="287">
        <v>2173.8922711111109</v>
      </c>
      <c r="I1375" s="287">
        <v>103.03458111111111</v>
      </c>
      <c r="J1375" s="287">
        <v>103.03458111111111</v>
      </c>
      <c r="K1375" s="287">
        <v>7144.1785811111113</v>
      </c>
      <c r="L1375" s="287">
        <v>-7041.1440000000002</v>
      </c>
      <c r="M1375" s="287">
        <v>172.96640999999977</v>
      </c>
      <c r="N1375" s="287">
        <v>-1792.8620000000001</v>
      </c>
      <c r="O1375" s="286">
        <v>1395.4219099999991</v>
      </c>
      <c r="P1375" s="83" t="str">
        <f t="shared" si="23"/>
        <v/>
      </c>
    </row>
    <row r="1376" spans="1:16" ht="13.2" hidden="1" customHeight="1" x14ac:dyDescent="0.25">
      <c r="A1376" s="285" t="s">
        <v>1215</v>
      </c>
      <c r="B1376" s="285" t="s">
        <v>77</v>
      </c>
      <c r="C1376" s="287">
        <v>149397.97975942228</v>
      </c>
      <c r="D1376" s="287">
        <v>177743.70105608899</v>
      </c>
      <c r="E1376" s="287">
        <v>167563.64694275538</v>
      </c>
      <c r="F1376" s="287">
        <v>176385.96628275583</v>
      </c>
      <c r="G1376" s="287">
        <v>160762.56911275556</v>
      </c>
      <c r="H1376" s="287">
        <v>205201.78910275537</v>
      </c>
      <c r="I1376" s="287">
        <v>207469.21689608821</v>
      </c>
      <c r="J1376" s="287">
        <v>160314.79584942292</v>
      </c>
      <c r="K1376" s="287">
        <v>148657.80837275498</v>
      </c>
      <c r="L1376" s="287">
        <v>158172.32110000044</v>
      </c>
      <c r="M1376" s="287">
        <v>189995.75340999907</v>
      </c>
      <c r="N1376" s="287">
        <v>57033.578999999911</v>
      </c>
      <c r="O1376" s="286">
        <v>1958699.126884799</v>
      </c>
      <c r="P1376" s="83" t="str">
        <f t="shared" si="23"/>
        <v/>
      </c>
    </row>
    <row r="1377" spans="1:16" ht="13.2" hidden="1" customHeight="1" x14ac:dyDescent="0.25">
      <c r="A1377" s="285" t="s">
        <v>1216</v>
      </c>
      <c r="B1377" s="285" t="s">
        <v>78</v>
      </c>
      <c r="C1377" s="287">
        <v>129918.61463911115</v>
      </c>
      <c r="D1377" s="287">
        <v>149561.40891911113</v>
      </c>
      <c r="E1377" s="287">
        <v>121573.38528911109</v>
      </c>
      <c r="F1377" s="287">
        <v>155011.7294591112</v>
      </c>
      <c r="G1377" s="287">
        <v>128874.0579091113</v>
      </c>
      <c r="H1377" s="287">
        <v>192003.8606391105</v>
      </c>
      <c r="I1377" s="287">
        <v>176167.04488244385</v>
      </c>
      <c r="J1377" s="287">
        <v>117700.62839244501</v>
      </c>
      <c r="K1377" s="287">
        <v>59592.440849110499</v>
      </c>
      <c r="L1377" s="287">
        <v>142198.82881666702</v>
      </c>
      <c r="M1377" s="287">
        <v>147158.78315666594</v>
      </c>
      <c r="N1377" s="287">
        <v>318482.16899999999</v>
      </c>
      <c r="O1377" s="286">
        <v>1838242.9519519988</v>
      </c>
      <c r="P1377" s="83" t="str">
        <f t="shared" si="23"/>
        <v/>
      </c>
    </row>
    <row r="1378" spans="1:16" ht="13.2" hidden="1" customHeight="1" x14ac:dyDescent="0.25">
      <c r="A1378" s="285" t="s">
        <v>1217</v>
      </c>
      <c r="B1378" s="285" t="s">
        <v>79</v>
      </c>
      <c r="C1378" s="287">
        <v>9452.279876666671</v>
      </c>
      <c r="D1378" s="287">
        <v>9522.8267266666735</v>
      </c>
      <c r="E1378" s="287">
        <v>10601.209856666661</v>
      </c>
      <c r="F1378" s="287">
        <v>11181.855023333352</v>
      </c>
      <c r="G1378" s="287">
        <v>10642.256993333329</v>
      </c>
      <c r="H1378" s="287">
        <v>3675.4930133333037</v>
      </c>
      <c r="I1378" s="287">
        <v>10132.269356666657</v>
      </c>
      <c r="J1378" s="287">
        <v>11906.079093333366</v>
      </c>
      <c r="K1378" s="287">
        <v>9588.9500133332913</v>
      </c>
      <c r="L1378" s="287">
        <v>18068.699326666629</v>
      </c>
      <c r="M1378" s="287">
        <v>16346.390336666722</v>
      </c>
      <c r="N1378" s="287">
        <v>283846.29399999999</v>
      </c>
      <c r="O1378" s="286">
        <v>404964.60361666663</v>
      </c>
      <c r="P1378" s="83" t="str">
        <f t="shared" si="23"/>
        <v/>
      </c>
    </row>
    <row r="1379" spans="1:16" ht="13.2" hidden="1" customHeight="1" x14ac:dyDescent="0.25">
      <c r="A1379" s="285" t="s">
        <v>1218</v>
      </c>
      <c r="B1379" s="285" t="s">
        <v>3671</v>
      </c>
      <c r="C1379" s="287">
        <v>741159.66080444446</v>
      </c>
      <c r="D1379" s="287">
        <v>262892.50411777775</v>
      </c>
      <c r="E1379" s="287">
        <v>281114.32071111118</v>
      </c>
      <c r="F1379" s="287">
        <v>371747.79299777781</v>
      </c>
      <c r="G1379" s="287">
        <v>243074.13174111114</v>
      </c>
      <c r="H1379" s="287">
        <v>248755.65052444438</v>
      </c>
      <c r="I1379" s="287">
        <v>585542.0222477779</v>
      </c>
      <c r="J1379" s="287">
        <v>214225.16731777767</v>
      </c>
      <c r="K1379" s="287">
        <v>209717.55664777753</v>
      </c>
      <c r="L1379" s="287">
        <v>365902.39996333362</v>
      </c>
      <c r="M1379" s="287">
        <v>256956.93745333303</v>
      </c>
      <c r="N1379" s="287">
        <v>319720.64599999983</v>
      </c>
      <c r="O1379" s="286">
        <v>4100808.7905266667</v>
      </c>
      <c r="P1379" s="83" t="str">
        <f t="shared" si="23"/>
        <v/>
      </c>
    </row>
    <row r="1380" spans="1:16" ht="13.2" hidden="1" customHeight="1" x14ac:dyDescent="0.25">
      <c r="A1380" s="285" t="s">
        <v>1220</v>
      </c>
      <c r="B1380" s="285" t="s">
        <v>121</v>
      </c>
      <c r="C1380" s="287">
        <v>8.3333333333333329E-2</v>
      </c>
      <c r="D1380" s="287">
        <v>8.3333333333333329E-2</v>
      </c>
      <c r="E1380" s="287">
        <v>8.3333333333333343E-2</v>
      </c>
      <c r="F1380" s="287">
        <v>8.3333333333333315E-2</v>
      </c>
      <c r="G1380" s="287">
        <v>8.3333333333333315E-2</v>
      </c>
      <c r="H1380" s="287">
        <v>8.333333333333337E-2</v>
      </c>
      <c r="I1380" s="287">
        <v>0.16666666666666663</v>
      </c>
      <c r="J1380" s="287">
        <v>8.333333333333337E-2</v>
      </c>
      <c r="K1380" s="287">
        <v>8.333333333333337E-2</v>
      </c>
      <c r="L1380" s="287">
        <v>8.3333333333333259E-2</v>
      </c>
      <c r="M1380" s="287">
        <v>8.333333333333337E-2</v>
      </c>
      <c r="N1380" s="287">
        <v>386.22300000000001</v>
      </c>
      <c r="O1380" s="286">
        <v>387.22300000000001</v>
      </c>
      <c r="P1380" s="83" t="str">
        <f t="shared" si="23"/>
        <v/>
      </c>
    </row>
    <row r="1381" spans="1:16" ht="13.2" hidden="1" customHeight="1" x14ac:dyDescent="0.25">
      <c r="A1381" s="285" t="s">
        <v>1221</v>
      </c>
      <c r="B1381" s="285" t="s">
        <v>81</v>
      </c>
      <c r="C1381" s="287">
        <v>21522.009726666663</v>
      </c>
      <c r="D1381" s="287">
        <v>15049.169236666668</v>
      </c>
      <c r="E1381" s="287">
        <v>19473.511736666667</v>
      </c>
      <c r="F1381" s="287">
        <v>18613.88149</v>
      </c>
      <c r="G1381" s="287">
        <v>23545.132593333332</v>
      </c>
      <c r="H1381" s="287">
        <v>17441.559726666666</v>
      </c>
      <c r="I1381" s="287">
        <v>30410.661626666664</v>
      </c>
      <c r="J1381" s="287">
        <v>17739.649870000001</v>
      </c>
      <c r="K1381" s="287">
        <v>15961.299730000006</v>
      </c>
      <c r="L1381" s="287">
        <v>98946.925259999989</v>
      </c>
      <c r="M1381" s="287">
        <v>33154.352940000012</v>
      </c>
      <c r="N1381" s="287">
        <v>59011.966999999975</v>
      </c>
      <c r="O1381" s="286">
        <v>370870.12093666662</v>
      </c>
      <c r="P1381" s="83" t="str">
        <f t="shared" si="23"/>
        <v/>
      </c>
    </row>
    <row r="1382" spans="1:16" ht="13.2" hidden="1" customHeight="1" x14ac:dyDescent="0.25">
      <c r="A1382" s="285" t="s">
        <v>1222</v>
      </c>
      <c r="B1382" s="285" t="s">
        <v>82</v>
      </c>
      <c r="C1382" s="287">
        <v>22405.928666666667</v>
      </c>
      <c r="D1382" s="287">
        <v>20679.974666666669</v>
      </c>
      <c r="E1382" s="287">
        <v>23503.276436666667</v>
      </c>
      <c r="F1382" s="287">
        <v>14722.166333333331</v>
      </c>
      <c r="G1382" s="287">
        <v>24111.098333333317</v>
      </c>
      <c r="H1382" s="287">
        <v>16489.828333333346</v>
      </c>
      <c r="I1382" s="287">
        <v>12174.136666666673</v>
      </c>
      <c r="J1382" s="287">
        <v>19025.945333333344</v>
      </c>
      <c r="K1382" s="287">
        <v>23765.448333333334</v>
      </c>
      <c r="L1382" s="287">
        <v>30280.099000000031</v>
      </c>
      <c r="M1382" s="287">
        <v>29680.754499999963</v>
      </c>
      <c r="N1382" s="287">
        <v>107595.704</v>
      </c>
      <c r="O1382" s="286">
        <v>344434.36060333333</v>
      </c>
      <c r="P1382" s="83" t="str">
        <f t="shared" si="23"/>
        <v/>
      </c>
    </row>
    <row r="1383" spans="1:16" ht="13.2" hidden="1" customHeight="1" x14ac:dyDescent="0.25">
      <c r="A1383" s="285" t="s">
        <v>1223</v>
      </c>
      <c r="B1383" s="285" t="s">
        <v>83</v>
      </c>
      <c r="C1383" s="287">
        <v>1323.8916666666667</v>
      </c>
      <c r="D1383" s="287">
        <v>1177.8916666666667</v>
      </c>
      <c r="E1383" s="287">
        <v>1218.8916666666669</v>
      </c>
      <c r="F1383" s="287">
        <v>1216.2666666666664</v>
      </c>
      <c r="G1383" s="287">
        <v>1217.6416666666673</v>
      </c>
      <c r="H1383" s="287">
        <v>1023.7026666666658</v>
      </c>
      <c r="I1383" s="287">
        <v>2662.3923333333346</v>
      </c>
      <c r="J1383" s="287">
        <v>1249.6416666666646</v>
      </c>
      <c r="K1383" s="287">
        <v>439.14366666666683</v>
      </c>
      <c r="L1383" s="287">
        <v>991.69533333333379</v>
      </c>
      <c r="M1383" s="287">
        <v>1497.2953333333335</v>
      </c>
      <c r="N1383" s="287">
        <v>-143.76199999999963</v>
      </c>
      <c r="O1383" s="286">
        <v>13874.692333333332</v>
      </c>
      <c r="P1383" s="83" t="str">
        <f t="shared" si="23"/>
        <v/>
      </c>
    </row>
    <row r="1384" spans="1:16" ht="13.2" hidden="1" customHeight="1" x14ac:dyDescent="0.25">
      <c r="A1384" s="285" t="s">
        <v>1224</v>
      </c>
      <c r="B1384" s="285" t="s">
        <v>84</v>
      </c>
      <c r="C1384" s="287">
        <v>51503.279338888889</v>
      </c>
      <c r="D1384" s="287">
        <v>62582.972702222221</v>
      </c>
      <c r="E1384" s="287">
        <v>67175.463675555555</v>
      </c>
      <c r="F1384" s="287">
        <v>58239.879865555573</v>
      </c>
      <c r="G1384" s="287">
        <v>65658.753645555524</v>
      </c>
      <c r="H1384" s="287">
        <v>54530.497575555564</v>
      </c>
      <c r="I1384" s="287">
        <v>164355.9101022222</v>
      </c>
      <c r="J1384" s="287">
        <v>112003.08765888895</v>
      </c>
      <c r="K1384" s="287">
        <v>41511.870085555485</v>
      </c>
      <c r="L1384" s="287">
        <v>486681.10180666688</v>
      </c>
      <c r="M1384" s="287">
        <v>117908.31285666657</v>
      </c>
      <c r="N1384" s="287">
        <v>86954.760000000009</v>
      </c>
      <c r="O1384" s="286">
        <v>1369105.8893133334</v>
      </c>
      <c r="P1384" s="83" t="str">
        <f t="shared" si="23"/>
        <v/>
      </c>
    </row>
    <row r="1385" spans="1:16" ht="13.2" hidden="1" customHeight="1" x14ac:dyDescent="0.25">
      <c r="A1385" s="285" t="s">
        <v>1225</v>
      </c>
      <c r="B1385" s="285" t="s">
        <v>85</v>
      </c>
      <c r="C1385" s="286">
        <v>1141210.7595596444</v>
      </c>
      <c r="D1385" s="286">
        <v>714331.95839297806</v>
      </c>
      <c r="E1385" s="286">
        <v>707467.91367631091</v>
      </c>
      <c r="F1385" s="286">
        <v>821531.47518631152</v>
      </c>
      <c r="G1385" s="286">
        <v>672839.17358631128</v>
      </c>
      <c r="H1385" s="286">
        <v>750865.12568631035</v>
      </c>
      <c r="I1385" s="286">
        <v>1220051.9896929765</v>
      </c>
      <c r="J1385" s="286">
        <v>668692.32892964571</v>
      </c>
      <c r="K1385" s="286">
        <v>521167.46794630954</v>
      </c>
      <c r="L1385" s="286">
        <v>1316372.3352733348</v>
      </c>
      <c r="M1385" s="286">
        <v>813044.51951333135</v>
      </c>
      <c r="N1385" s="286">
        <v>1250469.2579999997</v>
      </c>
      <c r="O1385" s="286">
        <v>10598044.305443462</v>
      </c>
      <c r="P1385" s="83" t="str">
        <f t="shared" si="23"/>
        <v/>
      </c>
    </row>
    <row r="1386" spans="1:16" ht="13.2" hidden="1" customHeight="1" x14ac:dyDescent="0.25">
      <c r="A1386" s="285" t="s">
        <v>1226</v>
      </c>
      <c r="B1386" s="285" t="s">
        <v>86</v>
      </c>
      <c r="C1386" s="287">
        <v>131768.64533333332</v>
      </c>
      <c r="D1386" s="287">
        <v>131830.86833333332</v>
      </c>
      <c r="E1386" s="287">
        <v>134572.62333333335</v>
      </c>
      <c r="F1386" s="287">
        <v>128972.7493333333</v>
      </c>
      <c r="G1386" s="287">
        <v>131773.17033333337</v>
      </c>
      <c r="H1386" s="287">
        <v>192513.94433333329</v>
      </c>
      <c r="I1386" s="287">
        <v>307533.4516666666</v>
      </c>
      <c r="J1386" s="287">
        <v>153765.97233333325</v>
      </c>
      <c r="K1386" s="287">
        <v>223342.15433333348</v>
      </c>
      <c r="L1386" s="287">
        <v>88023.838000000003</v>
      </c>
      <c r="M1386" s="287">
        <v>185460.02600000007</v>
      </c>
      <c r="N1386" s="287">
        <v>170256.05599999998</v>
      </c>
      <c r="O1386" s="286">
        <v>1979813.4993333332</v>
      </c>
      <c r="P1386" s="83" t="str">
        <f t="shared" si="23"/>
        <v/>
      </c>
    </row>
    <row r="1387" spans="1:16" ht="13.2" hidden="1" customHeight="1" x14ac:dyDescent="0.25">
      <c r="A1387" s="285" t="s">
        <v>1227</v>
      </c>
      <c r="B1387" s="285" t="s">
        <v>87</v>
      </c>
      <c r="C1387" s="287">
        <v>65440.537666666656</v>
      </c>
      <c r="D1387" s="287">
        <v>64149.304666666678</v>
      </c>
      <c r="E1387" s="287">
        <v>64138.342666666664</v>
      </c>
      <c r="F1387" s="287">
        <v>66606.28866666666</v>
      </c>
      <c r="G1387" s="287">
        <v>65439.679666666663</v>
      </c>
      <c r="H1387" s="287">
        <v>66499.32666666666</v>
      </c>
      <c r="I1387" s="287">
        <v>66806.285333333304</v>
      </c>
      <c r="J1387" s="287">
        <v>62292.563666666625</v>
      </c>
      <c r="K1387" s="287">
        <v>63520.65166666673</v>
      </c>
      <c r="L1387" s="287">
        <v>16400.83666666667</v>
      </c>
      <c r="M1387" s="287">
        <v>47582.420666666701</v>
      </c>
      <c r="N1387" s="287">
        <v>333974.25300000003</v>
      </c>
      <c r="O1387" s="286">
        <v>982850.49100000004</v>
      </c>
      <c r="P1387" s="83" t="str">
        <f t="shared" si="23"/>
        <v/>
      </c>
    </row>
    <row r="1388" spans="1:16" ht="13.2" hidden="1" customHeight="1" x14ac:dyDescent="0.25">
      <c r="A1388" s="285" t="s">
        <v>1228</v>
      </c>
      <c r="B1388" s="285" t="s">
        <v>88</v>
      </c>
      <c r="C1388" s="287">
        <v>0</v>
      </c>
      <c r="D1388" s="287">
        <v>0</v>
      </c>
      <c r="E1388" s="287">
        <v>0</v>
      </c>
      <c r="F1388" s="287">
        <v>0</v>
      </c>
      <c r="G1388" s="287">
        <v>0</v>
      </c>
      <c r="H1388" s="287">
        <v>0</v>
      </c>
      <c r="I1388" s="287">
        <v>0</v>
      </c>
      <c r="J1388" s="287">
        <v>0</v>
      </c>
      <c r="K1388" s="287">
        <v>0</v>
      </c>
      <c r="L1388" s="287">
        <v>0</v>
      </c>
      <c r="M1388" s="287">
        <v>0</v>
      </c>
      <c r="N1388" s="287">
        <v>0</v>
      </c>
      <c r="O1388" s="286">
        <v>0</v>
      </c>
      <c r="P1388" s="83" t="str">
        <f t="shared" si="23"/>
        <v/>
      </c>
    </row>
    <row r="1389" spans="1:16" ht="13.2" hidden="1" customHeight="1" x14ac:dyDescent="0.25">
      <c r="A1389" s="285" t="s">
        <v>1229</v>
      </c>
      <c r="B1389" s="285" t="s">
        <v>144</v>
      </c>
      <c r="C1389" s="286">
        <v>1338419.9425596443</v>
      </c>
      <c r="D1389" s="286">
        <v>910312.13139297802</v>
      </c>
      <c r="E1389" s="286">
        <v>906178.87967631104</v>
      </c>
      <c r="F1389" s="286">
        <v>1017110.5131863116</v>
      </c>
      <c r="G1389" s="286">
        <v>870052.02358631126</v>
      </c>
      <c r="H1389" s="286">
        <v>1009878.3966863103</v>
      </c>
      <c r="I1389" s="286">
        <v>1594391.7266929764</v>
      </c>
      <c r="J1389" s="286">
        <v>884750.86492964556</v>
      </c>
      <c r="K1389" s="286">
        <v>808030.27394630981</v>
      </c>
      <c r="L1389" s="286">
        <v>1420797.0099400014</v>
      </c>
      <c r="M1389" s="286">
        <v>1046086.9661799981</v>
      </c>
      <c r="N1389" s="286">
        <v>1754699.5669999998</v>
      </c>
      <c r="O1389" s="286">
        <v>13560708.295776796</v>
      </c>
      <c r="P1389" s="83" t="str">
        <f t="shared" si="23"/>
        <v/>
      </c>
    </row>
    <row r="1390" spans="1:16" ht="13.2" hidden="1" customHeight="1" x14ac:dyDescent="0.25">
      <c r="A1390" s="285" t="s">
        <v>1219</v>
      </c>
      <c r="B1390" s="285" t="s">
        <v>80</v>
      </c>
      <c r="C1390" s="287">
        <v>14423.997166666668</v>
      </c>
      <c r="D1390" s="287">
        <v>15012.084166666667</v>
      </c>
      <c r="E1390" s="287">
        <v>15137.697916666662</v>
      </c>
      <c r="F1390" s="287">
        <v>14302.518833333335</v>
      </c>
      <c r="G1390" s="287">
        <v>14849.264166666675</v>
      </c>
      <c r="H1390" s="287">
        <v>9568.7684999999947</v>
      </c>
      <c r="I1390" s="287">
        <v>31035.134333333335</v>
      </c>
      <c r="J1390" s="287">
        <v>14424.215833333326</v>
      </c>
      <c r="K1390" s="287">
        <v>4788.688333333328</v>
      </c>
      <c r="L1390" s="287">
        <v>22171.325333333349</v>
      </c>
      <c r="M1390" s="287">
        <v>20172.889783333296</v>
      </c>
      <c r="N1390" s="287">
        <v>19374.539999999994</v>
      </c>
      <c r="O1390" s="286">
        <v>195261.12436666663</v>
      </c>
      <c r="P1390" s="83" t="str">
        <f t="shared" si="23"/>
        <v/>
      </c>
    </row>
    <row r="1391" spans="1:16" ht="13.2" hidden="1" customHeight="1" x14ac:dyDescent="0.25">
      <c r="A1391" s="285" t="s">
        <v>1230</v>
      </c>
      <c r="B1391" s="285" t="s">
        <v>76</v>
      </c>
      <c r="C1391" s="287">
        <v>-177.3200888888889</v>
      </c>
      <c r="D1391" s="287">
        <v>-177.3200888888889</v>
      </c>
      <c r="E1391" s="287">
        <v>-177.3200888888889</v>
      </c>
      <c r="F1391" s="287">
        <v>-177.3200888888889</v>
      </c>
      <c r="G1391" s="287">
        <v>-177.3200888888889</v>
      </c>
      <c r="H1391" s="287">
        <v>-177.3200888888889</v>
      </c>
      <c r="I1391" s="287">
        <v>-177.3200888888889</v>
      </c>
      <c r="J1391" s="287">
        <v>-177.3200888888889</v>
      </c>
      <c r="K1391" s="287">
        <v>-177.3200888888889</v>
      </c>
      <c r="L1391" s="287">
        <v>0</v>
      </c>
      <c r="M1391" s="287">
        <v>-242.4396999999999</v>
      </c>
      <c r="N1391" s="287">
        <v>2110.94</v>
      </c>
      <c r="O1391" s="286">
        <v>272.61950000000002</v>
      </c>
      <c r="P1391" s="83" t="str">
        <f t="shared" si="23"/>
        <v/>
      </c>
    </row>
    <row r="1392" spans="1:16" ht="13.2" hidden="1" customHeight="1" x14ac:dyDescent="0.25">
      <c r="A1392" s="285" t="s">
        <v>1240</v>
      </c>
      <c r="B1392" s="285" t="s">
        <v>85</v>
      </c>
      <c r="C1392" s="286">
        <v>169556.42062555556</v>
      </c>
      <c r="D1392" s="286">
        <v>150003.39421888883</v>
      </c>
      <c r="E1392" s="286">
        <v>171092.95736222231</v>
      </c>
      <c r="F1392" s="286">
        <v>152808.7443522221</v>
      </c>
      <c r="G1392" s="286">
        <v>157522.67830888901</v>
      </c>
      <c r="H1392" s="286">
        <v>1376.7798355555999</v>
      </c>
      <c r="I1392" s="286">
        <v>315076.39266222226</v>
      </c>
      <c r="J1392" s="286">
        <v>144339.8907555553</v>
      </c>
      <c r="K1392" s="286">
        <v>16921.159732222248</v>
      </c>
      <c r="L1392" s="286">
        <v>252715.86369666667</v>
      </c>
      <c r="M1392" s="286">
        <v>195020.31184666685</v>
      </c>
      <c r="N1392" s="286">
        <v>717306.70700000005</v>
      </c>
      <c r="O1392" s="286">
        <v>2443741.3003966669</v>
      </c>
      <c r="P1392" s="83" t="str">
        <f t="shared" si="23"/>
        <v/>
      </c>
    </row>
    <row r="1393" spans="1:16" ht="13.2" hidden="1" customHeight="1" x14ac:dyDescent="0.25">
      <c r="A1393" s="285" t="s">
        <v>1242</v>
      </c>
      <c r="B1393" s="285" t="s">
        <v>87</v>
      </c>
      <c r="C1393" s="287">
        <v>136522.46408333335</v>
      </c>
      <c r="D1393" s="287">
        <v>136522.46408333335</v>
      </c>
      <c r="E1393" s="287">
        <v>136522.46408333333</v>
      </c>
      <c r="F1393" s="287">
        <v>136522.46408333338</v>
      </c>
      <c r="G1393" s="287">
        <v>136522.46408333315</v>
      </c>
      <c r="H1393" s="287">
        <v>139565.83858333342</v>
      </c>
      <c r="I1393" s="287">
        <v>0</v>
      </c>
      <c r="J1393" s="287">
        <v>136522.4640833335</v>
      </c>
      <c r="K1393" s="287">
        <v>104049.85033333325</v>
      </c>
      <c r="L1393" s="287">
        <v>49497.641333333217</v>
      </c>
      <c r="M1393" s="287">
        <v>62546.033333333442</v>
      </c>
      <c r="N1393" s="287">
        <v>628739.21399999992</v>
      </c>
      <c r="O1393" s="286">
        <v>1803533.3620833333</v>
      </c>
      <c r="P1393" s="83" t="str">
        <f t="shared" si="23"/>
        <v/>
      </c>
    </row>
    <row r="1394" spans="1:16" ht="13.2" hidden="1" customHeight="1" x14ac:dyDescent="0.25">
      <c r="A1394" s="285" t="s">
        <v>1243</v>
      </c>
      <c r="B1394" s="285" t="s">
        <v>88</v>
      </c>
      <c r="C1394" s="287">
        <v>0</v>
      </c>
      <c r="D1394" s="287">
        <v>0</v>
      </c>
      <c r="E1394" s="287">
        <v>0</v>
      </c>
      <c r="F1394" s="287">
        <v>0</v>
      </c>
      <c r="G1394" s="287">
        <v>0</v>
      </c>
      <c r="H1394" s="287">
        <v>0</v>
      </c>
      <c r="I1394" s="287">
        <v>0</v>
      </c>
      <c r="J1394" s="287">
        <v>0</v>
      </c>
      <c r="K1394" s="287">
        <v>0</v>
      </c>
      <c r="L1394" s="287">
        <v>0</v>
      </c>
      <c r="M1394" s="287">
        <v>0</v>
      </c>
      <c r="N1394" s="287">
        <v>0</v>
      </c>
      <c r="O1394" s="286">
        <v>0</v>
      </c>
      <c r="P1394" s="83" t="str">
        <f t="shared" si="23"/>
        <v/>
      </c>
    </row>
    <row r="1395" spans="1:16" ht="13.2" hidden="1" customHeight="1" x14ac:dyDescent="0.25">
      <c r="A1395" s="285" t="s">
        <v>1231</v>
      </c>
      <c r="B1395" s="285" t="s">
        <v>89</v>
      </c>
      <c r="C1395" s="287">
        <v>73337.550958888867</v>
      </c>
      <c r="D1395" s="287">
        <v>64255.019065555534</v>
      </c>
      <c r="E1395" s="287">
        <v>79408.673102222267</v>
      </c>
      <c r="F1395" s="287">
        <v>59822.387772222137</v>
      </c>
      <c r="G1395" s="287">
        <v>71767.844078888986</v>
      </c>
      <c r="H1395" s="287">
        <v>86621.620675555576</v>
      </c>
      <c r="I1395" s="287">
        <v>129821.96467888902</v>
      </c>
      <c r="J1395" s="287">
        <v>62818.684212221924</v>
      </c>
      <c r="K1395" s="287">
        <v>47806.512442222178</v>
      </c>
      <c r="L1395" s="287">
        <v>69836.425973333317</v>
      </c>
      <c r="M1395" s="287">
        <v>65912.608113333641</v>
      </c>
      <c r="N1395" s="287">
        <v>54588.783000000003</v>
      </c>
      <c r="O1395" s="286">
        <v>865998.07407333353</v>
      </c>
      <c r="P1395" s="83" t="str">
        <f t="shared" si="23"/>
        <v/>
      </c>
    </row>
    <row r="1396" spans="1:16" ht="13.2" hidden="1" customHeight="1" x14ac:dyDescent="0.25">
      <c r="A1396" s="285" t="s">
        <v>1232</v>
      </c>
      <c r="B1396" s="285" t="s">
        <v>90</v>
      </c>
      <c r="C1396" s="287">
        <v>19194.038663333333</v>
      </c>
      <c r="D1396" s="287">
        <v>15137.381603333335</v>
      </c>
      <c r="E1396" s="287">
        <v>17936.752713333335</v>
      </c>
      <c r="F1396" s="287">
        <v>18020.980353333322</v>
      </c>
      <c r="G1396" s="287">
        <v>12749.921413333359</v>
      </c>
      <c r="H1396" s="287">
        <v>27150.519063333322</v>
      </c>
      <c r="I1396" s="287">
        <v>21161.10799999996</v>
      </c>
      <c r="J1396" s="287">
        <v>20270.928450000039</v>
      </c>
      <c r="K1396" s="287">
        <v>19318.951053333341</v>
      </c>
      <c r="L1396" s="287">
        <v>10512.643543333332</v>
      </c>
      <c r="M1396" s="287">
        <v>56183.357423333306</v>
      </c>
      <c r="N1396" s="287">
        <v>183380.63699999999</v>
      </c>
      <c r="O1396" s="286">
        <v>421017.21927999996</v>
      </c>
      <c r="P1396" s="83" t="str">
        <f t="shared" si="23"/>
        <v/>
      </c>
    </row>
    <row r="1397" spans="1:16" ht="13.2" hidden="1" customHeight="1" x14ac:dyDescent="0.25">
      <c r="A1397" s="285" t="s">
        <v>1233</v>
      </c>
      <c r="B1397" s="285" t="s">
        <v>91</v>
      </c>
      <c r="C1397" s="287">
        <v>8343.344493333334</v>
      </c>
      <c r="D1397" s="287">
        <v>3798.9735533333323</v>
      </c>
      <c r="E1397" s="287">
        <v>6967.4433833333342</v>
      </c>
      <c r="F1397" s="287">
        <v>9499.4797333333318</v>
      </c>
      <c r="G1397" s="287">
        <v>4992.3014833333336</v>
      </c>
      <c r="H1397" s="287">
        <v>2489.3833033333335</v>
      </c>
      <c r="I1397" s="287">
        <v>15542.654920000001</v>
      </c>
      <c r="J1397" s="287">
        <v>4706.5701200000003</v>
      </c>
      <c r="K1397" s="287">
        <v>5678.1119433333333</v>
      </c>
      <c r="L1397" s="287">
        <v>13165.513803333333</v>
      </c>
      <c r="M1397" s="287">
        <v>11387.973783333335</v>
      </c>
      <c r="N1397" s="287">
        <v>104410.05600000001</v>
      </c>
      <c r="O1397" s="286">
        <v>190981.80652000001</v>
      </c>
      <c r="P1397" s="83" t="str">
        <f t="shared" si="23"/>
        <v/>
      </c>
    </row>
    <row r="1398" spans="1:16" ht="13.2" hidden="1" customHeight="1" x14ac:dyDescent="0.25">
      <c r="A1398" s="285" t="s">
        <v>1234</v>
      </c>
      <c r="B1398" s="285" t="s">
        <v>3670</v>
      </c>
      <c r="C1398" s="287">
        <v>22880.16426666667</v>
      </c>
      <c r="D1398" s="287">
        <v>21877.615526666646</v>
      </c>
      <c r="E1398" s="287">
        <v>22596.594486666687</v>
      </c>
      <c r="F1398" s="287">
        <v>23169.875476666664</v>
      </c>
      <c r="G1398" s="287">
        <v>22464.400256666668</v>
      </c>
      <c r="H1398" s="287">
        <v>16894.753816666653</v>
      </c>
      <c r="I1398" s="287">
        <v>43312.18731666667</v>
      </c>
      <c r="J1398" s="287">
        <v>8140.9029233332803</v>
      </c>
      <c r="K1398" s="287">
        <v>6891.7366466667354</v>
      </c>
      <c r="L1398" s="287">
        <v>42209.439106666709</v>
      </c>
      <c r="M1398" s="287">
        <v>4748.9215866665745</v>
      </c>
      <c r="N1398" s="287">
        <v>88535.104999999981</v>
      </c>
      <c r="O1398" s="286">
        <v>323721.69640999992</v>
      </c>
      <c r="P1398" s="83" t="str">
        <f t="shared" si="23"/>
        <v/>
      </c>
    </row>
    <row r="1399" spans="1:16" ht="13.2" hidden="1" customHeight="1" x14ac:dyDescent="0.25">
      <c r="A1399" s="285" t="s">
        <v>1236</v>
      </c>
      <c r="B1399" s="285" t="s">
        <v>92</v>
      </c>
      <c r="C1399" s="287">
        <v>120.58333333333333</v>
      </c>
      <c r="D1399" s="287">
        <v>265.83733333333333</v>
      </c>
      <c r="E1399" s="287">
        <v>701.59733333333338</v>
      </c>
      <c r="F1399" s="287">
        <v>120.58333333333348</v>
      </c>
      <c r="G1399" s="287">
        <v>-466.85066666666683</v>
      </c>
      <c r="H1399" s="287">
        <v>129.43133333333333</v>
      </c>
      <c r="I1399" s="287">
        <v>241.16666666666663</v>
      </c>
      <c r="J1399" s="287">
        <v>120.58333333333326</v>
      </c>
      <c r="K1399" s="287">
        <v>1261.3053333333335</v>
      </c>
      <c r="L1399" s="287">
        <v>199.99833333333254</v>
      </c>
      <c r="M1399" s="287">
        <v>95.537333333334118</v>
      </c>
      <c r="N1399" s="287">
        <v>26316.848999999998</v>
      </c>
      <c r="O1399" s="286">
        <v>29106.621999999999</v>
      </c>
      <c r="P1399" s="83" t="str">
        <f t="shared" si="23"/>
        <v/>
      </c>
    </row>
    <row r="1400" spans="1:16" ht="13.2" hidden="1" customHeight="1" x14ac:dyDescent="0.25">
      <c r="A1400" s="285" t="s">
        <v>1237</v>
      </c>
      <c r="B1400" s="285" t="s">
        <v>93</v>
      </c>
      <c r="C1400" s="287">
        <v>2347.236006666667</v>
      </c>
      <c r="D1400" s="287">
        <v>799.83772666666664</v>
      </c>
      <c r="E1400" s="287">
        <v>1447.1186666666665</v>
      </c>
      <c r="F1400" s="287">
        <v>920.09753666666666</v>
      </c>
      <c r="G1400" s="287">
        <v>5534.5286666666652</v>
      </c>
      <c r="H1400" s="287">
        <v>5868.4816666666684</v>
      </c>
      <c r="I1400" s="287">
        <v>7005.2286666666678</v>
      </c>
      <c r="J1400" s="287">
        <v>890.44412333333275</v>
      </c>
      <c r="K1400" s="287">
        <v>689.12566666666817</v>
      </c>
      <c r="L1400" s="287">
        <v>1073.0345999999986</v>
      </c>
      <c r="M1400" s="287">
        <v>909.57899999999972</v>
      </c>
      <c r="N1400" s="287">
        <v>-1547.4510000000018</v>
      </c>
      <c r="O1400" s="286">
        <v>25937.261326666667</v>
      </c>
      <c r="P1400" s="83" t="str">
        <f t="shared" si="23"/>
        <v/>
      </c>
    </row>
    <row r="1401" spans="1:16" ht="13.2" hidden="1" customHeight="1" x14ac:dyDescent="0.25">
      <c r="A1401" s="285" t="s">
        <v>1238</v>
      </c>
      <c r="B1401" s="285" t="s">
        <v>94</v>
      </c>
      <c r="C1401" s="287">
        <v>11007.499165555557</v>
      </c>
      <c r="D1401" s="287">
        <v>12254.570165555557</v>
      </c>
      <c r="E1401" s="287">
        <v>8876.4821655555534</v>
      </c>
      <c r="F1401" s="287">
        <v>8972.8421655555521</v>
      </c>
      <c r="G1401" s="287">
        <v>6880.1671655555547</v>
      </c>
      <c r="H1401" s="287">
        <v>7175.2761655555605</v>
      </c>
      <c r="I1401" s="287">
        <v>22160.61258222222</v>
      </c>
      <c r="J1401" s="287">
        <v>8867.8948322222313</v>
      </c>
      <c r="K1401" s="287">
        <v>-1740.896764444456</v>
      </c>
      <c r="L1401" s="287">
        <v>9454.723846666664</v>
      </c>
      <c r="M1401" s="287">
        <v>6954.9559466666833</v>
      </c>
      <c r="N1401" s="287">
        <v>-7906.0629999999946</v>
      </c>
      <c r="O1401" s="286">
        <v>92958.064436666697</v>
      </c>
      <c r="P1401" s="83" t="str">
        <f t="shared" si="23"/>
        <v/>
      </c>
    </row>
    <row r="1402" spans="1:16" ht="13.2" hidden="1" customHeight="1" x14ac:dyDescent="0.25">
      <c r="A1402" s="285" t="s">
        <v>1239</v>
      </c>
      <c r="B1402" s="285" t="s">
        <v>95</v>
      </c>
      <c r="C1402" s="287">
        <v>3092.8464933333357</v>
      </c>
      <c r="D1402" s="287">
        <v>2350.7859999999978</v>
      </c>
      <c r="E1402" s="287">
        <v>3913.8632666666695</v>
      </c>
      <c r="F1402" s="287">
        <v>2895.6567366666695</v>
      </c>
      <c r="G1402" s="287">
        <v>4584.3536666666723</v>
      </c>
      <c r="H1402" s="287">
        <v>1129.6255666666577</v>
      </c>
      <c r="I1402" s="287">
        <v>16963.664253333318</v>
      </c>
      <c r="J1402" s="287">
        <v>9062.4615166666899</v>
      </c>
      <c r="K1402" s="287">
        <v>-28370.056833333354</v>
      </c>
      <c r="L1402" s="287">
        <v>12870.423489999986</v>
      </c>
      <c r="M1402" s="287">
        <v>19271.529360000008</v>
      </c>
      <c r="N1402" s="287">
        <v>93398.27899999998</v>
      </c>
      <c r="O1402" s="286">
        <v>141163.43251666662</v>
      </c>
      <c r="P1402" s="83" t="str">
        <f t="shared" si="23"/>
        <v/>
      </c>
    </row>
    <row r="1403" spans="1:16" ht="13.2" hidden="1" customHeight="1" x14ac:dyDescent="0.25">
      <c r="A1403" s="285" t="s">
        <v>1241</v>
      </c>
      <c r="B1403" s="285" t="s">
        <v>96</v>
      </c>
      <c r="C1403" s="288">
        <v>74225.415583333335</v>
      </c>
      <c r="D1403" s="288">
        <v>73383.929583333331</v>
      </c>
      <c r="E1403" s="288">
        <v>73371.076583333328</v>
      </c>
      <c r="F1403" s="288">
        <v>74014.575583333353</v>
      </c>
      <c r="G1403" s="288">
        <v>73352.658583333352</v>
      </c>
      <c r="H1403" s="288">
        <v>225247.63108333328</v>
      </c>
      <c r="I1403" s="288">
        <v>149692.91316666667</v>
      </c>
      <c r="J1403" s="288">
        <v>74118.450583333339</v>
      </c>
      <c r="K1403" s="288">
        <v>228714.4953333333</v>
      </c>
      <c r="L1403" s="288">
        <v>86592.655333333387</v>
      </c>
      <c r="M1403" s="288">
        <v>61548.486333333276</v>
      </c>
      <c r="N1403" s="288">
        <v>148969.663</v>
      </c>
      <c r="O1403" s="289">
        <v>1343231.9507500001</v>
      </c>
      <c r="P1403" s="83" t="str">
        <f t="shared" si="23"/>
        <v/>
      </c>
    </row>
    <row r="1404" spans="1:16" ht="13.2" hidden="1" customHeight="1" x14ac:dyDescent="0.25">
      <c r="A1404" s="285" t="s">
        <v>1244</v>
      </c>
      <c r="B1404" s="285" t="s">
        <v>155</v>
      </c>
      <c r="C1404" s="286">
        <v>380304.30029222229</v>
      </c>
      <c r="D1404" s="286">
        <v>359909.78788555553</v>
      </c>
      <c r="E1404" s="286">
        <v>380986.49802888895</v>
      </c>
      <c r="F1404" s="286">
        <v>363345.78401888884</v>
      </c>
      <c r="G1404" s="286">
        <v>367397.8009755555</v>
      </c>
      <c r="H1404" s="286">
        <v>366190.24950222229</v>
      </c>
      <c r="I1404" s="286">
        <v>464769.3058288889</v>
      </c>
      <c r="J1404" s="286">
        <v>354980.80542222213</v>
      </c>
      <c r="K1404" s="286">
        <v>349685.50539888878</v>
      </c>
      <c r="L1404" s="286">
        <v>388806.1603633333</v>
      </c>
      <c r="M1404" s="286">
        <v>319114.8315133336</v>
      </c>
      <c r="N1404" s="286">
        <v>1495015.584</v>
      </c>
      <c r="O1404" s="286">
        <v>5590506.6132300003</v>
      </c>
      <c r="P1404" s="83" t="str">
        <f t="shared" si="23"/>
        <v/>
      </c>
    </row>
    <row r="1405" spans="1:16" ht="13.2" hidden="1" customHeight="1" x14ac:dyDescent="0.25">
      <c r="A1405" s="285" t="s">
        <v>1235</v>
      </c>
      <c r="B1405" s="285" t="s">
        <v>80</v>
      </c>
      <c r="C1405" s="287">
        <v>29410.477333333336</v>
      </c>
      <c r="D1405" s="287">
        <v>29440.693333333329</v>
      </c>
      <c r="E1405" s="287">
        <v>29421.752333333334</v>
      </c>
      <c r="F1405" s="287">
        <v>29564.161333333323</v>
      </c>
      <c r="G1405" s="287">
        <v>29193.332333333336</v>
      </c>
      <c r="H1405" s="287">
        <v>-145904.99166666664</v>
      </c>
      <c r="I1405" s="287">
        <v>59045.125666666645</v>
      </c>
      <c r="J1405" s="287">
        <v>29638.741333333339</v>
      </c>
      <c r="K1405" s="287">
        <v>-34436.309666666632</v>
      </c>
      <c r="L1405" s="287">
        <v>93393.661000000007</v>
      </c>
      <c r="M1405" s="287">
        <v>29798.288999999968</v>
      </c>
      <c r="N1405" s="287">
        <v>174019.57200000001</v>
      </c>
      <c r="O1405" s="286">
        <v>352584.5043333334</v>
      </c>
      <c r="P1405" s="83" t="str">
        <f t="shared" si="23"/>
        <v/>
      </c>
    </row>
    <row r="1406" spans="1:16" ht="13.2" hidden="1" customHeight="1" x14ac:dyDescent="0.25">
      <c r="A1406" s="285" t="s">
        <v>1608</v>
      </c>
      <c r="B1406" s="285" t="s">
        <v>97</v>
      </c>
      <c r="C1406" s="286">
        <v>109164.34725000001</v>
      </c>
      <c r="D1406" s="286">
        <v>-18678.715036000001</v>
      </c>
      <c r="E1406" s="286">
        <v>-10087.61477</v>
      </c>
      <c r="F1406" s="286">
        <v>-6193.2678200000009</v>
      </c>
      <c r="G1406" s="286">
        <v>-8106.9628130000001</v>
      </c>
      <c r="H1406" s="286">
        <v>-427.04330000000073</v>
      </c>
      <c r="I1406" s="286">
        <v>-6974.3027300000003</v>
      </c>
      <c r="J1406" s="286">
        <v>-2608.0816000000004</v>
      </c>
      <c r="K1406" s="286">
        <v>-6405.2579800000003</v>
      </c>
      <c r="L1406" s="286">
        <v>-6995.4782500000001</v>
      </c>
      <c r="M1406" s="286">
        <v>-2833.1953999999992</v>
      </c>
      <c r="N1406" s="286">
        <v>-57608.922060000004</v>
      </c>
      <c r="O1406" s="286">
        <v>-17754.49450900004</v>
      </c>
      <c r="P1406" s="83" t="str">
        <f t="shared" si="23"/>
        <v/>
      </c>
    </row>
    <row r="1407" spans="1:16" ht="13.2" hidden="1" customHeight="1" x14ac:dyDescent="0.25">
      <c r="A1407" s="285" t="s">
        <v>1609</v>
      </c>
      <c r="B1407" s="285" t="s">
        <v>130</v>
      </c>
      <c r="C1407" s="286">
        <v>173782.17777000001</v>
      </c>
      <c r="D1407" s="286">
        <v>-18678.715036000001</v>
      </c>
      <c r="E1407" s="286">
        <v>-10087.61477</v>
      </c>
      <c r="F1407" s="286">
        <v>-6561.9867800000011</v>
      </c>
      <c r="G1407" s="286">
        <v>-8106.9628130000001</v>
      </c>
      <c r="H1407" s="286">
        <v>-427.04330000000073</v>
      </c>
      <c r="I1407" s="286">
        <v>-10214.577529999999</v>
      </c>
      <c r="J1407" s="286">
        <v>-2608.0816000000004</v>
      </c>
      <c r="K1407" s="286">
        <v>-6405.2579800000003</v>
      </c>
      <c r="L1407" s="286">
        <v>-7370.0148200000003</v>
      </c>
      <c r="M1407" s="286">
        <v>-2833.1953999999992</v>
      </c>
      <c r="N1407" s="286">
        <v>-37879.168000000005</v>
      </c>
      <c r="O1407" s="286">
        <v>62609.559740999946</v>
      </c>
      <c r="P1407" s="83" t="str">
        <f t="shared" si="23"/>
        <v/>
      </c>
    </row>
    <row r="1408" spans="1:16" ht="13.2" hidden="1" customHeight="1" x14ac:dyDescent="0.25">
      <c r="A1408" s="285" t="s">
        <v>1577</v>
      </c>
      <c r="B1408" s="285" t="s">
        <v>76</v>
      </c>
      <c r="C1408" s="287">
        <v>0</v>
      </c>
      <c r="D1408" s="287">
        <v>0</v>
      </c>
      <c r="E1408" s="287">
        <v>0</v>
      </c>
      <c r="F1408" s="287">
        <v>0</v>
      </c>
      <c r="G1408" s="287">
        <v>0</v>
      </c>
      <c r="H1408" s="287">
        <v>0</v>
      </c>
      <c r="I1408" s="287">
        <v>0</v>
      </c>
      <c r="J1408" s="287">
        <v>0</v>
      </c>
      <c r="K1408" s="287">
        <v>0</v>
      </c>
      <c r="L1408" s="287">
        <v>0</v>
      </c>
      <c r="M1408" s="287">
        <v>0</v>
      </c>
      <c r="N1408" s="287">
        <v>0</v>
      </c>
      <c r="O1408" s="286">
        <v>0</v>
      </c>
      <c r="P1408" s="83" t="str">
        <f t="shared" si="23"/>
        <v/>
      </c>
    </row>
    <row r="1409" spans="1:16" ht="13.2" hidden="1" customHeight="1" x14ac:dyDescent="0.25">
      <c r="A1409" s="285" t="s">
        <v>1578</v>
      </c>
      <c r="B1409" s="285" t="s">
        <v>77</v>
      </c>
      <c r="C1409" s="287">
        <v>846.95463999999993</v>
      </c>
      <c r="D1409" s="287">
        <v>5113.9988759999997</v>
      </c>
      <c r="E1409" s="287">
        <v>3948.3515899999998</v>
      </c>
      <c r="F1409" s="287">
        <v>3604.0900300000003</v>
      </c>
      <c r="G1409" s="287">
        <v>6357.6448700000001</v>
      </c>
      <c r="H1409" s="287">
        <v>1309.4879000000003</v>
      </c>
      <c r="I1409" s="287">
        <v>5991.04295</v>
      </c>
      <c r="J1409" s="287">
        <v>857.13713000000007</v>
      </c>
      <c r="K1409" s="287">
        <v>5242.9428300000009</v>
      </c>
      <c r="L1409" s="287">
        <v>3940.6062999999999</v>
      </c>
      <c r="M1409" s="287">
        <v>3133.4229800000003</v>
      </c>
      <c r="N1409" s="287">
        <v>11775.941790000001</v>
      </c>
      <c r="O1409" s="286">
        <v>52121.621886000008</v>
      </c>
      <c r="P1409" s="83" t="str">
        <f t="shared" si="23"/>
        <v/>
      </c>
    </row>
    <row r="1410" spans="1:16" ht="13.2" hidden="1" customHeight="1" x14ac:dyDescent="0.25">
      <c r="A1410" s="285" t="s">
        <v>1579</v>
      </c>
      <c r="B1410" s="285" t="s">
        <v>78</v>
      </c>
      <c r="C1410" s="287">
        <v>315.99707000000001</v>
      </c>
      <c r="D1410" s="287">
        <v>1492.1309200000001</v>
      </c>
      <c r="E1410" s="287">
        <v>1163.3589199999999</v>
      </c>
      <c r="F1410" s="287">
        <v>876.94115999999997</v>
      </c>
      <c r="G1410" s="287">
        <v>1347.99774</v>
      </c>
      <c r="H1410" s="287">
        <v>1433.19605</v>
      </c>
      <c r="I1410" s="287">
        <v>911.20507000000009</v>
      </c>
      <c r="J1410" s="287">
        <v>1127.2247600000001</v>
      </c>
      <c r="K1410" s="287">
        <v>1675.4882600000001</v>
      </c>
      <c r="L1410" s="287">
        <v>941.64718999999991</v>
      </c>
      <c r="M1410" s="287">
        <v>1150.2628599999998</v>
      </c>
      <c r="N1410" s="287">
        <v>1975.57835</v>
      </c>
      <c r="O1410" s="286">
        <v>14411.028349999999</v>
      </c>
      <c r="P1410" s="83" t="str">
        <f t="shared" si="23"/>
        <v/>
      </c>
    </row>
    <row r="1411" spans="1:16" ht="13.2" hidden="1" customHeight="1" x14ac:dyDescent="0.25">
      <c r="A1411" s="285" t="s">
        <v>1580</v>
      </c>
      <c r="B1411" s="285" t="s">
        <v>79</v>
      </c>
      <c r="C1411" s="287">
        <v>199.68702999999999</v>
      </c>
      <c r="D1411" s="287">
        <v>0</v>
      </c>
      <c r="E1411" s="287">
        <v>11.23602</v>
      </c>
      <c r="F1411" s="287">
        <v>170.41042000000002</v>
      </c>
      <c r="G1411" s="287">
        <v>0</v>
      </c>
      <c r="H1411" s="287">
        <v>0</v>
      </c>
      <c r="I1411" s="287">
        <v>179.26299</v>
      </c>
      <c r="J1411" s="287">
        <v>0</v>
      </c>
      <c r="K1411" s="287">
        <v>9.1582699999999999</v>
      </c>
      <c r="L1411" s="287">
        <v>154.72731999999999</v>
      </c>
      <c r="M1411" s="287">
        <v>0</v>
      </c>
      <c r="N1411" s="287">
        <v>1258.8755000000001</v>
      </c>
      <c r="O1411" s="286">
        <v>1983.3575500000002</v>
      </c>
      <c r="P1411" s="83" t="str">
        <f t="shared" si="23"/>
        <v/>
      </c>
    </row>
    <row r="1412" spans="1:16" ht="13.2" hidden="1" customHeight="1" x14ac:dyDescent="0.25">
      <c r="A1412" s="285" t="s">
        <v>1581</v>
      </c>
      <c r="B1412" s="285" t="s">
        <v>3671</v>
      </c>
      <c r="C1412" s="287">
        <v>7187.7939999999999</v>
      </c>
      <c r="D1412" s="287">
        <v>11798.2191</v>
      </c>
      <c r="E1412" s="287">
        <v>5441.6469999999999</v>
      </c>
      <c r="F1412" s="287">
        <v>3640.9852500000002</v>
      </c>
      <c r="G1412" s="287">
        <v>606.40219000000002</v>
      </c>
      <c r="H1412" s="287">
        <v>508.05596000000003</v>
      </c>
      <c r="I1412" s="287">
        <v>1388.5131100000001</v>
      </c>
      <c r="J1412" s="287">
        <v>978.68600000000004</v>
      </c>
      <c r="K1412" s="287">
        <v>1896.175</v>
      </c>
      <c r="L1412" s="287">
        <v>319.82715000000002</v>
      </c>
      <c r="M1412" s="287">
        <v>334.13934</v>
      </c>
      <c r="N1412" s="287">
        <v>5797.7110000000002</v>
      </c>
      <c r="O1412" s="286">
        <v>39898.155099999996</v>
      </c>
      <c r="P1412" s="83" t="str">
        <f t="shared" ref="P1412:P1475" si="24">IF(COUNTBLANK(Q1412)=0,IF(RIGHT(A1412,10)=Q1412,TRUE,FALSE),"")</f>
        <v/>
      </c>
    </row>
    <row r="1413" spans="1:16" ht="13.2" hidden="1" customHeight="1" x14ac:dyDescent="0.25">
      <c r="A1413" s="285" t="s">
        <v>1582</v>
      </c>
      <c r="B1413" s="285" t="s">
        <v>120</v>
      </c>
      <c r="C1413" s="287">
        <v>0</v>
      </c>
      <c r="D1413" s="287">
        <v>0</v>
      </c>
      <c r="E1413" s="287">
        <v>0</v>
      </c>
      <c r="F1413" s="287">
        <v>0</v>
      </c>
      <c r="G1413" s="287">
        <v>0</v>
      </c>
      <c r="H1413" s="287">
        <v>0</v>
      </c>
      <c r="I1413" s="287">
        <v>0</v>
      </c>
      <c r="J1413" s="287">
        <v>0</v>
      </c>
      <c r="K1413" s="287">
        <v>0</v>
      </c>
      <c r="L1413" s="287">
        <v>0</v>
      </c>
      <c r="M1413" s="287">
        <v>0</v>
      </c>
      <c r="N1413" s="287">
        <v>0</v>
      </c>
      <c r="O1413" s="286">
        <v>0</v>
      </c>
      <c r="P1413" s="83" t="str">
        <f t="shared" si="24"/>
        <v/>
      </c>
    </row>
    <row r="1414" spans="1:16" ht="13.2" hidden="1" customHeight="1" x14ac:dyDescent="0.25">
      <c r="A1414" s="285" t="s">
        <v>1583</v>
      </c>
      <c r="B1414" s="285" t="s">
        <v>121</v>
      </c>
      <c r="C1414" s="287">
        <v>0</v>
      </c>
      <c r="D1414" s="287">
        <v>0</v>
      </c>
      <c r="E1414" s="287">
        <v>0</v>
      </c>
      <c r="F1414" s="287">
        <v>0</v>
      </c>
      <c r="G1414" s="287">
        <v>0</v>
      </c>
      <c r="H1414" s="287">
        <v>0</v>
      </c>
      <c r="I1414" s="287">
        <v>0</v>
      </c>
      <c r="J1414" s="287">
        <v>0</v>
      </c>
      <c r="K1414" s="287">
        <v>0</v>
      </c>
      <c r="L1414" s="287">
        <v>0</v>
      </c>
      <c r="M1414" s="287">
        <v>0</v>
      </c>
      <c r="N1414" s="287">
        <v>0</v>
      </c>
      <c r="O1414" s="286">
        <v>0</v>
      </c>
      <c r="P1414" s="83" t="str">
        <f t="shared" si="24"/>
        <v/>
      </c>
    </row>
    <row r="1415" spans="1:16" ht="13.2" hidden="1" customHeight="1" x14ac:dyDescent="0.25">
      <c r="A1415" s="285" t="s">
        <v>1584</v>
      </c>
      <c r="B1415" s="285" t="s">
        <v>81</v>
      </c>
      <c r="C1415" s="287">
        <v>0</v>
      </c>
      <c r="D1415" s="287">
        <v>37.286549999999998</v>
      </c>
      <c r="E1415" s="287">
        <v>0</v>
      </c>
      <c r="F1415" s="287">
        <v>0</v>
      </c>
      <c r="G1415" s="287">
        <v>0</v>
      </c>
      <c r="H1415" s="287">
        <v>0</v>
      </c>
      <c r="I1415" s="287">
        <v>0</v>
      </c>
      <c r="J1415" s="287">
        <v>0</v>
      </c>
      <c r="K1415" s="287">
        <v>0</v>
      </c>
      <c r="L1415" s="287">
        <v>0</v>
      </c>
      <c r="M1415" s="287">
        <v>0</v>
      </c>
      <c r="N1415" s="287">
        <v>0</v>
      </c>
      <c r="O1415" s="286">
        <v>37.286549999999998</v>
      </c>
      <c r="P1415" s="83" t="str">
        <f t="shared" si="24"/>
        <v/>
      </c>
    </row>
    <row r="1416" spans="1:16" ht="13.2" hidden="1" customHeight="1" x14ac:dyDescent="0.25">
      <c r="A1416" s="285" t="s">
        <v>1585</v>
      </c>
      <c r="B1416" s="285" t="s">
        <v>82</v>
      </c>
      <c r="C1416" s="287">
        <v>0</v>
      </c>
      <c r="D1416" s="287">
        <v>276.47000000000003</v>
      </c>
      <c r="E1416" s="287">
        <v>17.5</v>
      </c>
      <c r="F1416" s="287">
        <v>0</v>
      </c>
      <c r="G1416" s="287">
        <v>0</v>
      </c>
      <c r="H1416" s="287">
        <v>0</v>
      </c>
      <c r="I1416" s="287">
        <v>0</v>
      </c>
      <c r="J1416" s="287">
        <v>0</v>
      </c>
      <c r="K1416" s="287">
        <v>0</v>
      </c>
      <c r="L1416" s="287">
        <v>2280</v>
      </c>
      <c r="M1416" s="287">
        <v>0</v>
      </c>
      <c r="N1416" s="287">
        <v>6304.8995599999998</v>
      </c>
      <c r="O1416" s="286">
        <v>8878.8695599999992</v>
      </c>
      <c r="P1416" s="83" t="str">
        <f t="shared" si="24"/>
        <v/>
      </c>
    </row>
    <row r="1417" spans="1:16" ht="13.2" hidden="1" customHeight="1" x14ac:dyDescent="0.25">
      <c r="A1417" s="285" t="s">
        <v>1586</v>
      </c>
      <c r="B1417" s="285" t="s">
        <v>83</v>
      </c>
      <c r="C1417" s="287">
        <v>4662.8999999999996</v>
      </c>
      <c r="D1417" s="287">
        <v>1803</v>
      </c>
      <c r="E1417" s="287">
        <v>0</v>
      </c>
      <c r="F1417" s="287">
        <v>84</v>
      </c>
      <c r="G1417" s="287">
        <v>72.197010000000006</v>
      </c>
      <c r="H1417" s="287">
        <v>0</v>
      </c>
      <c r="I1417" s="287">
        <v>0</v>
      </c>
      <c r="J1417" s="287">
        <v>0</v>
      </c>
      <c r="K1417" s="287">
        <v>0</v>
      </c>
      <c r="L1417" s="287">
        <v>9</v>
      </c>
      <c r="M1417" s="287">
        <v>6.4304600000000001</v>
      </c>
      <c r="N1417" s="287">
        <v>13.56954</v>
      </c>
      <c r="O1417" s="286">
        <v>6651.0970099999995</v>
      </c>
      <c r="P1417" s="83" t="str">
        <f t="shared" si="24"/>
        <v/>
      </c>
    </row>
    <row r="1418" spans="1:16" ht="13.2" hidden="1" customHeight="1" x14ac:dyDescent="0.25">
      <c r="A1418" s="285" t="s">
        <v>1587</v>
      </c>
      <c r="B1418" s="285" t="s">
        <v>84</v>
      </c>
      <c r="C1418" s="287">
        <v>30.985880000000002</v>
      </c>
      <c r="D1418" s="287">
        <v>100.63852</v>
      </c>
      <c r="E1418" s="287">
        <v>920.84285</v>
      </c>
      <c r="F1418" s="287">
        <v>73.191749999999999</v>
      </c>
      <c r="G1418" s="287">
        <v>1512.13465</v>
      </c>
      <c r="H1418" s="287">
        <v>501.23118999999997</v>
      </c>
      <c r="I1418" s="287">
        <v>1242.56817</v>
      </c>
      <c r="J1418" s="287">
        <v>634.52491000000009</v>
      </c>
      <c r="K1418" s="287">
        <v>117.79691</v>
      </c>
      <c r="L1418" s="287">
        <v>379.13873999999998</v>
      </c>
      <c r="M1418" s="287">
        <v>474.65089999999998</v>
      </c>
      <c r="N1418" s="287">
        <v>33949.288690000001</v>
      </c>
      <c r="O1418" s="286">
        <v>39936.993159999998</v>
      </c>
      <c r="P1418" s="83" t="str">
        <f t="shared" si="24"/>
        <v/>
      </c>
    </row>
    <row r="1419" spans="1:16" ht="13.2" hidden="1" customHeight="1" x14ac:dyDescent="0.25">
      <c r="A1419" s="285" t="s">
        <v>1588</v>
      </c>
      <c r="B1419" s="285" t="s">
        <v>85</v>
      </c>
      <c r="C1419" s="286">
        <v>13244.31862</v>
      </c>
      <c r="D1419" s="286">
        <v>20621.743966000002</v>
      </c>
      <c r="E1419" s="286">
        <v>11502.936379999999</v>
      </c>
      <c r="F1419" s="286">
        <v>8449.6186100000014</v>
      </c>
      <c r="G1419" s="286">
        <v>9896.3764599999995</v>
      </c>
      <c r="H1419" s="286">
        <v>3751.9711000000007</v>
      </c>
      <c r="I1419" s="286">
        <v>9712.5922900000005</v>
      </c>
      <c r="J1419" s="286">
        <v>3597.5728000000004</v>
      </c>
      <c r="K1419" s="286">
        <v>8941.5612700000001</v>
      </c>
      <c r="L1419" s="286">
        <v>8024.9467000000004</v>
      </c>
      <c r="M1419" s="286">
        <v>5098.906539999999</v>
      </c>
      <c r="N1419" s="286">
        <v>61075.864430000001</v>
      </c>
      <c r="O1419" s="286">
        <v>163918.40916600003</v>
      </c>
      <c r="P1419" s="83" t="str">
        <f t="shared" si="24"/>
        <v/>
      </c>
    </row>
    <row r="1420" spans="1:16" ht="13.2" hidden="1" customHeight="1" x14ac:dyDescent="0.25">
      <c r="A1420" s="285" t="s">
        <v>1589</v>
      </c>
      <c r="B1420" s="285" t="s">
        <v>86</v>
      </c>
      <c r="C1420" s="287">
        <v>0</v>
      </c>
      <c r="D1420" s="287">
        <v>0</v>
      </c>
      <c r="E1420" s="287">
        <v>0</v>
      </c>
      <c r="F1420" s="287">
        <v>0</v>
      </c>
      <c r="G1420" s="287">
        <v>0</v>
      </c>
      <c r="H1420" s="287">
        <v>0</v>
      </c>
      <c r="I1420" s="287">
        <v>0</v>
      </c>
      <c r="J1420" s="287">
        <v>0</v>
      </c>
      <c r="K1420" s="287">
        <v>0</v>
      </c>
      <c r="L1420" s="287">
        <v>0</v>
      </c>
      <c r="M1420" s="287">
        <v>0</v>
      </c>
      <c r="N1420" s="287">
        <v>0</v>
      </c>
      <c r="O1420" s="286">
        <v>0</v>
      </c>
      <c r="P1420" s="83" t="str">
        <f t="shared" si="24"/>
        <v/>
      </c>
    </row>
    <row r="1421" spans="1:16" ht="13.2" hidden="1" customHeight="1" x14ac:dyDescent="0.25">
      <c r="A1421" s="285" t="s">
        <v>1590</v>
      </c>
      <c r="B1421" s="285" t="s">
        <v>87</v>
      </c>
      <c r="C1421" s="287">
        <v>2132.1545599999999</v>
      </c>
      <c r="D1421" s="287">
        <v>0</v>
      </c>
      <c r="E1421" s="287">
        <v>0</v>
      </c>
      <c r="F1421" s="287">
        <v>368.71895999999998</v>
      </c>
      <c r="G1421" s="287">
        <v>0</v>
      </c>
      <c r="H1421" s="287">
        <v>0</v>
      </c>
      <c r="I1421" s="287">
        <v>3240.2748000000001</v>
      </c>
      <c r="J1421" s="287">
        <v>0</v>
      </c>
      <c r="K1421" s="287">
        <v>0</v>
      </c>
      <c r="L1421" s="287">
        <v>374.53656999999998</v>
      </c>
      <c r="M1421" s="287">
        <v>0</v>
      </c>
      <c r="N1421" s="287">
        <v>-683.96879999999999</v>
      </c>
      <c r="O1421" s="286">
        <v>5431.7160900000008</v>
      </c>
      <c r="P1421" s="83" t="str">
        <f t="shared" si="24"/>
        <v/>
      </c>
    </row>
    <row r="1422" spans="1:16" ht="13.2" hidden="1" customHeight="1" x14ac:dyDescent="0.25">
      <c r="A1422" s="285" t="s">
        <v>1591</v>
      </c>
      <c r="B1422" s="285" t="s">
        <v>88</v>
      </c>
      <c r="C1422" s="287">
        <v>0</v>
      </c>
      <c r="D1422" s="287">
        <v>0</v>
      </c>
      <c r="E1422" s="287">
        <v>0</v>
      </c>
      <c r="F1422" s="287">
        <v>0</v>
      </c>
      <c r="G1422" s="287">
        <v>0</v>
      </c>
      <c r="H1422" s="287">
        <v>0</v>
      </c>
      <c r="I1422" s="287">
        <v>0</v>
      </c>
      <c r="J1422" s="287">
        <v>0</v>
      </c>
      <c r="K1422" s="287">
        <v>0</v>
      </c>
      <c r="L1422" s="287">
        <v>0</v>
      </c>
      <c r="M1422" s="287">
        <v>0</v>
      </c>
      <c r="N1422" s="287">
        <v>55662.027520000003</v>
      </c>
      <c r="O1422" s="286">
        <v>55662.027520000003</v>
      </c>
      <c r="P1422" s="83" t="str">
        <f t="shared" si="24"/>
        <v/>
      </c>
    </row>
    <row r="1423" spans="1:16" ht="13.2" hidden="1" customHeight="1" x14ac:dyDescent="0.25">
      <c r="A1423" s="285" t="s">
        <v>1592</v>
      </c>
      <c r="B1423" s="285" t="s">
        <v>144</v>
      </c>
      <c r="C1423" s="286">
        <v>15376.473180000001</v>
      </c>
      <c r="D1423" s="286">
        <v>20621.743966000002</v>
      </c>
      <c r="E1423" s="286">
        <v>11502.936379999999</v>
      </c>
      <c r="F1423" s="286">
        <v>8818.3375700000015</v>
      </c>
      <c r="G1423" s="286">
        <v>9896.3764599999995</v>
      </c>
      <c r="H1423" s="286">
        <v>3751.9711000000007</v>
      </c>
      <c r="I1423" s="286">
        <v>12952.86709</v>
      </c>
      <c r="J1423" s="286">
        <v>3597.5728000000004</v>
      </c>
      <c r="K1423" s="286">
        <v>8941.5612700000001</v>
      </c>
      <c r="L1423" s="286">
        <v>8399.4832700000006</v>
      </c>
      <c r="M1423" s="286">
        <v>5098.906539999999</v>
      </c>
      <c r="N1423" s="286">
        <v>116053.92315</v>
      </c>
      <c r="O1423" s="286">
        <v>225012.15277600003</v>
      </c>
      <c r="P1423" s="83" t="str">
        <f t="shared" si="24"/>
        <v/>
      </c>
    </row>
    <row r="1424" spans="1:16" ht="13.2" hidden="1" customHeight="1" x14ac:dyDescent="0.25">
      <c r="A1424" s="285" t="s">
        <v>1593</v>
      </c>
      <c r="B1424" s="285" t="s">
        <v>76</v>
      </c>
      <c r="C1424" s="287">
        <v>0</v>
      </c>
      <c r="D1424" s="287">
        <v>0</v>
      </c>
      <c r="E1424" s="287">
        <v>0</v>
      </c>
      <c r="F1424" s="287">
        <v>0</v>
      </c>
      <c r="G1424" s="287">
        <v>0</v>
      </c>
      <c r="H1424" s="287">
        <v>0</v>
      </c>
      <c r="I1424" s="287">
        <v>0</v>
      </c>
      <c r="J1424" s="287">
        <v>0</v>
      </c>
      <c r="K1424" s="287">
        <v>0</v>
      </c>
      <c r="L1424" s="287">
        <v>0</v>
      </c>
      <c r="M1424" s="287">
        <v>0</v>
      </c>
      <c r="N1424" s="287">
        <v>0</v>
      </c>
      <c r="O1424" s="286">
        <v>0</v>
      </c>
      <c r="P1424" s="83" t="str">
        <f t="shared" si="24"/>
        <v/>
      </c>
    </row>
    <row r="1425" spans="1:16" ht="13.2" hidden="1" customHeight="1" x14ac:dyDescent="0.25">
      <c r="A1425" s="285" t="s">
        <v>1603</v>
      </c>
      <c r="B1425" s="285" t="s">
        <v>85</v>
      </c>
      <c r="C1425" s="286">
        <v>122408.66587000001</v>
      </c>
      <c r="D1425" s="286">
        <v>1943.0289299999999</v>
      </c>
      <c r="E1425" s="286">
        <v>1415.32161</v>
      </c>
      <c r="F1425" s="286">
        <v>2256.35079</v>
      </c>
      <c r="G1425" s="286">
        <v>1789.4136469999999</v>
      </c>
      <c r="H1425" s="286">
        <v>3324.9277999999999</v>
      </c>
      <c r="I1425" s="286">
        <v>2738.2895600000002</v>
      </c>
      <c r="J1425" s="286">
        <v>989.49120000000005</v>
      </c>
      <c r="K1425" s="286">
        <v>2536.3032899999998</v>
      </c>
      <c r="L1425" s="286">
        <v>1029.4684499999998</v>
      </c>
      <c r="M1425" s="286">
        <v>2265.7111399999999</v>
      </c>
      <c r="N1425" s="286">
        <v>3466.9423700000002</v>
      </c>
      <c r="O1425" s="286">
        <v>146163.91465699999</v>
      </c>
      <c r="P1425" s="83" t="str">
        <f t="shared" si="24"/>
        <v/>
      </c>
    </row>
    <row r="1426" spans="1:16" ht="13.2" hidden="1" customHeight="1" x14ac:dyDescent="0.25">
      <c r="A1426" s="285" t="s">
        <v>1605</v>
      </c>
      <c r="B1426" s="285" t="s">
        <v>87</v>
      </c>
      <c r="C1426" s="287">
        <v>0</v>
      </c>
      <c r="D1426" s="287">
        <v>0</v>
      </c>
      <c r="E1426" s="287">
        <v>0</v>
      </c>
      <c r="F1426" s="287">
        <v>0</v>
      </c>
      <c r="G1426" s="287">
        <v>0</v>
      </c>
      <c r="H1426" s="287">
        <v>0</v>
      </c>
      <c r="I1426" s="287">
        <v>0</v>
      </c>
      <c r="J1426" s="287">
        <v>0</v>
      </c>
      <c r="K1426" s="287">
        <v>0</v>
      </c>
      <c r="L1426" s="287">
        <v>0</v>
      </c>
      <c r="M1426" s="287">
        <v>0</v>
      </c>
      <c r="N1426" s="287">
        <v>33004.180160000004</v>
      </c>
      <c r="O1426" s="286">
        <v>33004.180160000004</v>
      </c>
      <c r="P1426" s="83" t="str">
        <f t="shared" si="24"/>
        <v/>
      </c>
    </row>
    <row r="1427" spans="1:16" ht="13.2" hidden="1" customHeight="1" x14ac:dyDescent="0.25">
      <c r="A1427" s="285" t="s">
        <v>1606</v>
      </c>
      <c r="B1427" s="285" t="s">
        <v>88</v>
      </c>
      <c r="C1427" s="287">
        <v>66749.985079999999</v>
      </c>
      <c r="D1427" s="287">
        <v>0</v>
      </c>
      <c r="E1427" s="287">
        <v>0</v>
      </c>
      <c r="F1427" s="287">
        <v>0</v>
      </c>
      <c r="G1427" s="287">
        <v>0</v>
      </c>
      <c r="H1427" s="287">
        <v>0</v>
      </c>
      <c r="I1427" s="287">
        <v>0</v>
      </c>
      <c r="J1427" s="287">
        <v>0</v>
      </c>
      <c r="K1427" s="287">
        <v>0</v>
      </c>
      <c r="L1427" s="287">
        <v>0</v>
      </c>
      <c r="M1427" s="287">
        <v>0</v>
      </c>
      <c r="N1427" s="287">
        <v>41703.632619999997</v>
      </c>
      <c r="O1427" s="286">
        <v>108453.6177</v>
      </c>
      <c r="P1427" s="83" t="str">
        <f t="shared" si="24"/>
        <v/>
      </c>
    </row>
    <row r="1428" spans="1:16" ht="13.2" hidden="1" customHeight="1" x14ac:dyDescent="0.25">
      <c r="A1428" s="285" t="s">
        <v>1594</v>
      </c>
      <c r="B1428" s="285" t="s">
        <v>89</v>
      </c>
      <c r="C1428" s="287">
        <v>72.401630000000011</v>
      </c>
      <c r="D1428" s="287">
        <v>158.58983000000001</v>
      </c>
      <c r="E1428" s="287">
        <v>95.363470000000007</v>
      </c>
      <c r="F1428" s="287">
        <v>192.86395999999999</v>
      </c>
      <c r="G1428" s="287">
        <v>103.40138999999999</v>
      </c>
      <c r="H1428" s="287">
        <v>197.63371000000001</v>
      </c>
      <c r="I1428" s="287">
        <v>74.946569999999994</v>
      </c>
      <c r="J1428" s="287">
        <v>104.0812</v>
      </c>
      <c r="K1428" s="287">
        <v>112.244</v>
      </c>
      <c r="L1428" s="287">
        <v>79.29679999999999</v>
      </c>
      <c r="M1428" s="287">
        <v>67.277320000000003</v>
      </c>
      <c r="N1428" s="287">
        <v>222.91445999999999</v>
      </c>
      <c r="O1428" s="286">
        <v>1481.0143399999997</v>
      </c>
      <c r="P1428" s="83" t="str">
        <f t="shared" si="24"/>
        <v/>
      </c>
    </row>
    <row r="1429" spans="1:16" ht="13.2" hidden="1" customHeight="1" x14ac:dyDescent="0.25">
      <c r="A1429" s="285" t="s">
        <v>1595</v>
      </c>
      <c r="B1429" s="285" t="s">
        <v>90</v>
      </c>
      <c r="C1429" s="287">
        <v>3.84775</v>
      </c>
      <c r="D1429" s="287">
        <v>5.4731899999999998</v>
      </c>
      <c r="E1429" s="287">
        <v>2.1700200000000001</v>
      </c>
      <c r="F1429" s="287">
        <v>7.2743000000000002</v>
      </c>
      <c r="G1429" s="287">
        <v>3.7928799999999998</v>
      </c>
      <c r="H1429" s="287">
        <v>4.3323799999999997</v>
      </c>
      <c r="I1429" s="287">
        <v>4.0809600000000001</v>
      </c>
      <c r="J1429" s="287">
        <v>2.2246100000000002</v>
      </c>
      <c r="K1429" s="287">
        <v>2.2177500000000001</v>
      </c>
      <c r="L1429" s="287">
        <v>2.01315</v>
      </c>
      <c r="M1429" s="287">
        <v>2.3541799999999999</v>
      </c>
      <c r="N1429" s="287">
        <v>0.39761999999999997</v>
      </c>
      <c r="O1429" s="286">
        <v>40.178790000000014</v>
      </c>
      <c r="P1429" s="83" t="str">
        <f t="shared" si="24"/>
        <v/>
      </c>
    </row>
    <row r="1430" spans="1:16" ht="13.2" hidden="1" customHeight="1" x14ac:dyDescent="0.25">
      <c r="A1430" s="285" t="s">
        <v>1596</v>
      </c>
      <c r="B1430" s="285" t="s">
        <v>91</v>
      </c>
      <c r="C1430" s="287">
        <v>0</v>
      </c>
      <c r="D1430" s="287">
        <v>0</v>
      </c>
      <c r="E1430" s="287">
        <v>0</v>
      </c>
      <c r="F1430" s="287">
        <v>0</v>
      </c>
      <c r="G1430" s="287">
        <v>0</v>
      </c>
      <c r="H1430" s="287">
        <v>0</v>
      </c>
      <c r="I1430" s="287">
        <v>0</v>
      </c>
      <c r="J1430" s="287">
        <v>0</v>
      </c>
      <c r="K1430" s="287">
        <v>0</v>
      </c>
      <c r="L1430" s="287">
        <v>0</v>
      </c>
      <c r="M1430" s="287">
        <v>0</v>
      </c>
      <c r="N1430" s="287">
        <v>0</v>
      </c>
      <c r="O1430" s="286">
        <v>0</v>
      </c>
      <c r="P1430" s="83" t="str">
        <f t="shared" si="24"/>
        <v/>
      </c>
    </row>
    <row r="1431" spans="1:16" ht="13.2" hidden="1" customHeight="1" x14ac:dyDescent="0.25">
      <c r="A1431" s="285" t="s">
        <v>1597</v>
      </c>
      <c r="B1431" s="285" t="s">
        <v>3670</v>
      </c>
      <c r="C1431" s="287">
        <v>13.68036</v>
      </c>
      <c r="D1431" s="287">
        <v>4.2701900000000004</v>
      </c>
      <c r="E1431" s="287">
        <v>4.5789</v>
      </c>
      <c r="F1431" s="287">
        <v>1.1784699999999999</v>
      </c>
      <c r="G1431" s="287">
        <v>9.2851999999999997</v>
      </c>
      <c r="H1431" s="287">
        <v>1.91825</v>
      </c>
      <c r="I1431" s="287">
        <v>0.61724999999999997</v>
      </c>
      <c r="J1431" s="287">
        <v>2.21909</v>
      </c>
      <c r="K1431" s="287">
        <v>21.040949999999999</v>
      </c>
      <c r="L1431" s="287">
        <v>12.806150000000001</v>
      </c>
      <c r="M1431" s="287">
        <v>10.00996</v>
      </c>
      <c r="N1431" s="287">
        <v>6.4087199999999998</v>
      </c>
      <c r="O1431" s="286">
        <v>88.013490000000004</v>
      </c>
      <c r="P1431" s="83" t="str">
        <f t="shared" si="24"/>
        <v/>
      </c>
    </row>
    <row r="1432" spans="1:16" ht="13.2" hidden="1" customHeight="1" x14ac:dyDescent="0.25">
      <c r="A1432" s="285" t="s">
        <v>1598</v>
      </c>
      <c r="B1432" s="285" t="s">
        <v>122</v>
      </c>
      <c r="C1432" s="287">
        <v>0</v>
      </c>
      <c r="D1432" s="287">
        <v>0</v>
      </c>
      <c r="E1432" s="287">
        <v>0</v>
      </c>
      <c r="F1432" s="287">
        <v>0</v>
      </c>
      <c r="G1432" s="287">
        <v>0</v>
      </c>
      <c r="H1432" s="287">
        <v>0</v>
      </c>
      <c r="I1432" s="287">
        <v>0</v>
      </c>
      <c r="J1432" s="287">
        <v>0</v>
      </c>
      <c r="K1432" s="287">
        <v>0</v>
      </c>
      <c r="L1432" s="287">
        <v>0</v>
      </c>
      <c r="M1432" s="287">
        <v>0</v>
      </c>
      <c r="N1432" s="287">
        <v>0</v>
      </c>
      <c r="O1432" s="286">
        <v>0</v>
      </c>
      <c r="P1432" s="83" t="str">
        <f t="shared" si="24"/>
        <v/>
      </c>
    </row>
    <row r="1433" spans="1:16" ht="13.2" hidden="1" customHeight="1" x14ac:dyDescent="0.25">
      <c r="A1433" s="285" t="s">
        <v>1599</v>
      </c>
      <c r="B1433" s="285" t="s">
        <v>92</v>
      </c>
      <c r="C1433" s="287">
        <v>0</v>
      </c>
      <c r="D1433" s="287">
        <v>0</v>
      </c>
      <c r="E1433" s="287">
        <v>0</v>
      </c>
      <c r="F1433" s="287">
        <v>0</v>
      </c>
      <c r="G1433" s="287">
        <v>0</v>
      </c>
      <c r="H1433" s="287">
        <v>0</v>
      </c>
      <c r="I1433" s="287">
        <v>0</v>
      </c>
      <c r="J1433" s="287">
        <v>0</v>
      </c>
      <c r="K1433" s="287">
        <v>0</v>
      </c>
      <c r="L1433" s="287">
        <v>0</v>
      </c>
      <c r="M1433" s="287">
        <v>0</v>
      </c>
      <c r="N1433" s="287">
        <v>0</v>
      </c>
      <c r="O1433" s="286">
        <v>0</v>
      </c>
      <c r="P1433" s="83" t="str">
        <f t="shared" si="24"/>
        <v/>
      </c>
    </row>
    <row r="1434" spans="1:16" ht="13.2" hidden="1" customHeight="1" x14ac:dyDescent="0.25">
      <c r="A1434" s="285" t="s">
        <v>1600</v>
      </c>
      <c r="B1434" s="285" t="s">
        <v>93</v>
      </c>
      <c r="C1434" s="287">
        <v>0</v>
      </c>
      <c r="D1434" s="287">
        <v>0</v>
      </c>
      <c r="E1434" s="287">
        <v>0</v>
      </c>
      <c r="F1434" s="287">
        <v>0</v>
      </c>
      <c r="G1434" s="287">
        <v>0</v>
      </c>
      <c r="H1434" s="287">
        <v>0</v>
      </c>
      <c r="I1434" s="287">
        <v>0</v>
      </c>
      <c r="J1434" s="287">
        <v>0</v>
      </c>
      <c r="K1434" s="287">
        <v>0</v>
      </c>
      <c r="L1434" s="287">
        <v>0</v>
      </c>
      <c r="M1434" s="287">
        <v>0</v>
      </c>
      <c r="N1434" s="287">
        <v>0</v>
      </c>
      <c r="O1434" s="286">
        <v>0</v>
      </c>
      <c r="P1434" s="83" t="str">
        <f t="shared" si="24"/>
        <v/>
      </c>
    </row>
    <row r="1435" spans="1:16" ht="13.2" hidden="1" customHeight="1" x14ac:dyDescent="0.25">
      <c r="A1435" s="285" t="s">
        <v>1601</v>
      </c>
      <c r="B1435" s="285" t="s">
        <v>94</v>
      </c>
      <c r="C1435" s="287">
        <v>122318.73613</v>
      </c>
      <c r="D1435" s="287">
        <v>1774.6957199999999</v>
      </c>
      <c r="E1435" s="287">
        <v>1313.20922</v>
      </c>
      <c r="F1435" s="287">
        <v>1690.03406</v>
      </c>
      <c r="G1435" s="287">
        <v>1672.9341769999999</v>
      </c>
      <c r="H1435" s="287">
        <v>3121.0434599999999</v>
      </c>
      <c r="I1435" s="287">
        <v>2658.6447800000001</v>
      </c>
      <c r="J1435" s="287">
        <v>880.96630000000005</v>
      </c>
      <c r="K1435" s="287">
        <v>2400.8005899999998</v>
      </c>
      <c r="L1435" s="287">
        <v>935.35234999999989</v>
      </c>
      <c r="M1435" s="287">
        <v>2186.0696800000001</v>
      </c>
      <c r="N1435" s="287">
        <v>3237.2215700000002</v>
      </c>
      <c r="O1435" s="286">
        <v>144189.70803699997</v>
      </c>
      <c r="P1435" s="83" t="str">
        <f t="shared" si="24"/>
        <v/>
      </c>
    </row>
    <row r="1436" spans="1:16" ht="13.2" hidden="1" customHeight="1" x14ac:dyDescent="0.25">
      <c r="A1436" s="285" t="s">
        <v>1602</v>
      </c>
      <c r="B1436" s="285" t="s">
        <v>95</v>
      </c>
      <c r="C1436" s="287">
        <v>0</v>
      </c>
      <c r="D1436" s="287">
        <v>0</v>
      </c>
      <c r="E1436" s="287">
        <v>0</v>
      </c>
      <c r="F1436" s="287">
        <v>365</v>
      </c>
      <c r="G1436" s="287">
        <v>0</v>
      </c>
      <c r="H1436" s="287">
        <v>0</v>
      </c>
      <c r="I1436" s="287">
        <v>0</v>
      </c>
      <c r="J1436" s="287">
        <v>0</v>
      </c>
      <c r="K1436" s="287">
        <v>0</v>
      </c>
      <c r="L1436" s="287">
        <v>0</v>
      </c>
      <c r="M1436" s="287">
        <v>0</v>
      </c>
      <c r="N1436" s="287">
        <v>0</v>
      </c>
      <c r="O1436" s="286">
        <v>365</v>
      </c>
      <c r="P1436" s="83" t="str">
        <f t="shared" si="24"/>
        <v/>
      </c>
    </row>
    <row r="1437" spans="1:16" ht="13.2" hidden="1" customHeight="1" x14ac:dyDescent="0.25">
      <c r="A1437" s="285" t="s">
        <v>1604</v>
      </c>
      <c r="B1437" s="285" t="s">
        <v>96</v>
      </c>
      <c r="C1437" s="288">
        <v>0</v>
      </c>
      <c r="D1437" s="288">
        <v>0</v>
      </c>
      <c r="E1437" s="288">
        <v>0</v>
      </c>
      <c r="F1437" s="288">
        <v>0</v>
      </c>
      <c r="G1437" s="288">
        <v>0</v>
      </c>
      <c r="H1437" s="288">
        <v>0</v>
      </c>
      <c r="I1437" s="288">
        <v>0</v>
      </c>
      <c r="J1437" s="288">
        <v>0</v>
      </c>
      <c r="K1437" s="288">
        <v>0</v>
      </c>
      <c r="L1437" s="288">
        <v>0</v>
      </c>
      <c r="M1437" s="288">
        <v>0</v>
      </c>
      <c r="N1437" s="288">
        <v>0</v>
      </c>
      <c r="O1437" s="289">
        <v>0</v>
      </c>
      <c r="P1437" s="83" t="str">
        <f t="shared" si="24"/>
        <v/>
      </c>
    </row>
    <row r="1438" spans="1:16" ht="13.2" hidden="1" customHeight="1" x14ac:dyDescent="0.25">
      <c r="A1438" s="285" t="s">
        <v>1607</v>
      </c>
      <c r="B1438" s="285" t="s">
        <v>155</v>
      </c>
      <c r="C1438" s="286">
        <v>189158.65095000001</v>
      </c>
      <c r="D1438" s="286">
        <v>1943.0289299999999</v>
      </c>
      <c r="E1438" s="286">
        <v>1415.32161</v>
      </c>
      <c r="F1438" s="286">
        <v>2256.35079</v>
      </c>
      <c r="G1438" s="286">
        <v>1789.4136469999999</v>
      </c>
      <c r="H1438" s="286">
        <v>3324.9277999999999</v>
      </c>
      <c r="I1438" s="286">
        <v>2738.2895600000002</v>
      </c>
      <c r="J1438" s="286">
        <v>989.49120000000005</v>
      </c>
      <c r="K1438" s="286">
        <v>2536.3032899999998</v>
      </c>
      <c r="L1438" s="286">
        <v>1029.4684499999998</v>
      </c>
      <c r="M1438" s="286">
        <v>2265.7111399999999</v>
      </c>
      <c r="N1438" s="286">
        <v>78174.755149999997</v>
      </c>
      <c r="O1438" s="286">
        <v>287621.71251699998</v>
      </c>
      <c r="P1438" s="83" t="str">
        <f t="shared" si="24"/>
        <v/>
      </c>
    </row>
    <row r="1439" spans="1:16" ht="13.2" hidden="1" customHeight="1" x14ac:dyDescent="0.25">
      <c r="A1439" s="285" t="s">
        <v>1641</v>
      </c>
      <c r="B1439" s="285" t="s">
        <v>97</v>
      </c>
      <c r="C1439" s="286"/>
      <c r="D1439" s="286"/>
      <c r="E1439" s="286"/>
      <c r="F1439" s="286"/>
      <c r="G1439" s="286"/>
      <c r="H1439" s="286"/>
      <c r="I1439" s="286"/>
      <c r="J1439" s="286"/>
      <c r="K1439" s="286"/>
      <c r="L1439" s="286"/>
      <c r="M1439" s="286"/>
      <c r="N1439" s="286"/>
      <c r="O1439" s="286"/>
      <c r="P1439" s="83" t="str">
        <f t="shared" si="24"/>
        <v/>
      </c>
    </row>
    <row r="1440" spans="1:16" ht="13.2" hidden="1" customHeight="1" x14ac:dyDescent="0.25">
      <c r="A1440" s="285" t="s">
        <v>1642</v>
      </c>
      <c r="B1440" s="285" t="s">
        <v>130</v>
      </c>
      <c r="C1440" s="286"/>
      <c r="D1440" s="286"/>
      <c r="E1440" s="286"/>
      <c r="F1440" s="286"/>
      <c r="G1440" s="286"/>
      <c r="H1440" s="286"/>
      <c r="I1440" s="286"/>
      <c r="J1440" s="286"/>
      <c r="K1440" s="286"/>
      <c r="L1440" s="286"/>
      <c r="M1440" s="286"/>
      <c r="N1440" s="286"/>
      <c r="O1440" s="286"/>
      <c r="P1440" s="83" t="str">
        <f t="shared" si="24"/>
        <v/>
      </c>
    </row>
    <row r="1441" spans="1:16" ht="13.2" hidden="1" customHeight="1" x14ac:dyDescent="0.25">
      <c r="A1441" s="285" t="s">
        <v>1610</v>
      </c>
      <c r="B1441" s="285" t="s">
        <v>76</v>
      </c>
      <c r="C1441" s="287"/>
      <c r="D1441" s="287"/>
      <c r="E1441" s="287"/>
      <c r="F1441" s="287"/>
      <c r="G1441" s="287"/>
      <c r="H1441" s="287"/>
      <c r="I1441" s="287"/>
      <c r="J1441" s="287"/>
      <c r="K1441" s="287"/>
      <c r="L1441" s="287"/>
      <c r="M1441" s="287"/>
      <c r="N1441" s="287"/>
      <c r="O1441" s="286"/>
      <c r="P1441" s="83" t="str">
        <f t="shared" si="24"/>
        <v/>
      </c>
    </row>
    <row r="1442" spans="1:16" ht="13.2" hidden="1" customHeight="1" x14ac:dyDescent="0.25">
      <c r="A1442" s="285" t="s">
        <v>1611</v>
      </c>
      <c r="B1442" s="285" t="s">
        <v>77</v>
      </c>
      <c r="C1442" s="287"/>
      <c r="D1442" s="287"/>
      <c r="E1442" s="287"/>
      <c r="F1442" s="287"/>
      <c r="G1442" s="287"/>
      <c r="H1442" s="287"/>
      <c r="I1442" s="287"/>
      <c r="J1442" s="287"/>
      <c r="K1442" s="287"/>
      <c r="L1442" s="287"/>
      <c r="M1442" s="287"/>
      <c r="N1442" s="287"/>
      <c r="O1442" s="286"/>
      <c r="P1442" s="83" t="str">
        <f t="shared" si="24"/>
        <v/>
      </c>
    </row>
    <row r="1443" spans="1:16" ht="13.2" hidden="1" customHeight="1" x14ac:dyDescent="0.25">
      <c r="A1443" s="285" t="s">
        <v>1612</v>
      </c>
      <c r="B1443" s="285" t="s">
        <v>78</v>
      </c>
      <c r="C1443" s="287"/>
      <c r="D1443" s="287"/>
      <c r="E1443" s="287"/>
      <c r="F1443" s="287"/>
      <c r="G1443" s="287"/>
      <c r="H1443" s="287"/>
      <c r="I1443" s="287"/>
      <c r="J1443" s="287"/>
      <c r="K1443" s="287"/>
      <c r="L1443" s="287"/>
      <c r="M1443" s="287"/>
      <c r="N1443" s="287"/>
      <c r="O1443" s="286"/>
      <c r="P1443" s="83" t="str">
        <f t="shared" si="24"/>
        <v/>
      </c>
    </row>
    <row r="1444" spans="1:16" ht="13.2" hidden="1" customHeight="1" x14ac:dyDescent="0.25">
      <c r="A1444" s="285" t="s">
        <v>1613</v>
      </c>
      <c r="B1444" s="285" t="s">
        <v>79</v>
      </c>
      <c r="C1444" s="287"/>
      <c r="D1444" s="287"/>
      <c r="E1444" s="287"/>
      <c r="F1444" s="287"/>
      <c r="G1444" s="287"/>
      <c r="H1444" s="287"/>
      <c r="I1444" s="287"/>
      <c r="J1444" s="287"/>
      <c r="K1444" s="287"/>
      <c r="L1444" s="287"/>
      <c r="M1444" s="287"/>
      <c r="N1444" s="287"/>
      <c r="O1444" s="286"/>
      <c r="P1444" s="83" t="str">
        <f t="shared" si="24"/>
        <v/>
      </c>
    </row>
    <row r="1445" spans="1:16" ht="13.2" hidden="1" customHeight="1" x14ac:dyDescent="0.25">
      <c r="A1445" s="285" t="s">
        <v>1614</v>
      </c>
      <c r="B1445" s="285" t="s">
        <v>3671</v>
      </c>
      <c r="C1445" s="287"/>
      <c r="D1445" s="287"/>
      <c r="E1445" s="287"/>
      <c r="F1445" s="287"/>
      <c r="G1445" s="287"/>
      <c r="H1445" s="287"/>
      <c r="I1445" s="287"/>
      <c r="J1445" s="287"/>
      <c r="K1445" s="287"/>
      <c r="L1445" s="287"/>
      <c r="M1445" s="287"/>
      <c r="N1445" s="287"/>
      <c r="O1445" s="286"/>
      <c r="P1445" s="83" t="str">
        <f t="shared" si="24"/>
        <v/>
      </c>
    </row>
    <row r="1446" spans="1:16" ht="13.2" hidden="1" customHeight="1" x14ac:dyDescent="0.25">
      <c r="A1446" s="285" t="s">
        <v>1616</v>
      </c>
      <c r="B1446" s="285" t="s">
        <v>121</v>
      </c>
      <c r="C1446" s="287"/>
      <c r="D1446" s="287"/>
      <c r="E1446" s="287"/>
      <c r="F1446" s="287"/>
      <c r="G1446" s="287"/>
      <c r="H1446" s="287"/>
      <c r="I1446" s="287"/>
      <c r="J1446" s="287"/>
      <c r="K1446" s="287"/>
      <c r="L1446" s="287"/>
      <c r="M1446" s="287"/>
      <c r="N1446" s="287"/>
      <c r="O1446" s="286"/>
      <c r="P1446" s="83" t="str">
        <f t="shared" si="24"/>
        <v/>
      </c>
    </row>
    <row r="1447" spans="1:16" ht="13.2" hidden="1" customHeight="1" x14ac:dyDescent="0.25">
      <c r="A1447" s="285" t="s">
        <v>1617</v>
      </c>
      <c r="B1447" s="285" t="s">
        <v>81</v>
      </c>
      <c r="C1447" s="287"/>
      <c r="D1447" s="287"/>
      <c r="E1447" s="287"/>
      <c r="F1447" s="287"/>
      <c r="G1447" s="287"/>
      <c r="H1447" s="287"/>
      <c r="I1447" s="287"/>
      <c r="J1447" s="287"/>
      <c r="K1447" s="287"/>
      <c r="L1447" s="287"/>
      <c r="M1447" s="287"/>
      <c r="N1447" s="287"/>
      <c r="O1447" s="286"/>
      <c r="P1447" s="83" t="str">
        <f t="shared" si="24"/>
        <v/>
      </c>
    </row>
    <row r="1448" spans="1:16" ht="13.2" hidden="1" customHeight="1" x14ac:dyDescent="0.25">
      <c r="A1448" s="285" t="s">
        <v>1618</v>
      </c>
      <c r="B1448" s="285" t="s">
        <v>82</v>
      </c>
      <c r="C1448" s="287"/>
      <c r="D1448" s="287"/>
      <c r="E1448" s="287"/>
      <c r="F1448" s="287"/>
      <c r="G1448" s="287"/>
      <c r="H1448" s="287"/>
      <c r="I1448" s="287"/>
      <c r="J1448" s="287"/>
      <c r="K1448" s="287"/>
      <c r="L1448" s="287"/>
      <c r="M1448" s="287"/>
      <c r="N1448" s="287"/>
      <c r="O1448" s="286"/>
      <c r="P1448" s="83" t="str">
        <f t="shared" si="24"/>
        <v/>
      </c>
    </row>
    <row r="1449" spans="1:16" ht="13.2" hidden="1" customHeight="1" x14ac:dyDescent="0.25">
      <c r="A1449" s="285" t="s">
        <v>1619</v>
      </c>
      <c r="B1449" s="285" t="s">
        <v>83</v>
      </c>
      <c r="C1449" s="287"/>
      <c r="D1449" s="287"/>
      <c r="E1449" s="287"/>
      <c r="F1449" s="287"/>
      <c r="G1449" s="287"/>
      <c r="H1449" s="287"/>
      <c r="I1449" s="287"/>
      <c r="J1449" s="287"/>
      <c r="K1449" s="287"/>
      <c r="L1449" s="287"/>
      <c r="M1449" s="287"/>
      <c r="N1449" s="287"/>
      <c r="O1449" s="286"/>
      <c r="P1449" s="83" t="str">
        <f t="shared" si="24"/>
        <v/>
      </c>
    </row>
    <row r="1450" spans="1:16" ht="13.2" hidden="1" customHeight="1" x14ac:dyDescent="0.25">
      <c r="A1450" s="285" t="s">
        <v>1620</v>
      </c>
      <c r="B1450" s="285" t="s">
        <v>84</v>
      </c>
      <c r="C1450" s="287"/>
      <c r="D1450" s="287"/>
      <c r="E1450" s="287"/>
      <c r="F1450" s="287"/>
      <c r="G1450" s="287"/>
      <c r="H1450" s="287"/>
      <c r="I1450" s="287"/>
      <c r="J1450" s="287"/>
      <c r="K1450" s="287"/>
      <c r="L1450" s="287"/>
      <c r="M1450" s="287"/>
      <c r="N1450" s="287"/>
      <c r="O1450" s="286"/>
      <c r="P1450" s="83" t="str">
        <f t="shared" si="24"/>
        <v/>
      </c>
    </row>
    <row r="1451" spans="1:16" ht="13.2" hidden="1" customHeight="1" x14ac:dyDescent="0.25">
      <c r="A1451" s="285" t="s">
        <v>1621</v>
      </c>
      <c r="B1451" s="285" t="s">
        <v>85</v>
      </c>
      <c r="C1451" s="286"/>
      <c r="D1451" s="286"/>
      <c r="E1451" s="286"/>
      <c r="F1451" s="286"/>
      <c r="G1451" s="286"/>
      <c r="H1451" s="286"/>
      <c r="I1451" s="286"/>
      <c r="J1451" s="286"/>
      <c r="K1451" s="286"/>
      <c r="L1451" s="286"/>
      <c r="M1451" s="286"/>
      <c r="N1451" s="286"/>
      <c r="O1451" s="286"/>
      <c r="P1451" s="83" t="str">
        <f t="shared" si="24"/>
        <v/>
      </c>
    </row>
    <row r="1452" spans="1:16" ht="13.2" hidden="1" customHeight="1" x14ac:dyDescent="0.25">
      <c r="A1452" s="285" t="s">
        <v>1622</v>
      </c>
      <c r="B1452" s="285" t="s">
        <v>86</v>
      </c>
      <c r="C1452" s="287"/>
      <c r="D1452" s="287"/>
      <c r="E1452" s="287"/>
      <c r="F1452" s="287"/>
      <c r="G1452" s="287"/>
      <c r="H1452" s="287"/>
      <c r="I1452" s="287"/>
      <c r="J1452" s="287"/>
      <c r="K1452" s="287"/>
      <c r="L1452" s="287"/>
      <c r="M1452" s="287"/>
      <c r="N1452" s="287"/>
      <c r="O1452" s="286"/>
      <c r="P1452" s="83" t="str">
        <f t="shared" si="24"/>
        <v/>
      </c>
    </row>
    <row r="1453" spans="1:16" ht="13.2" hidden="1" customHeight="1" x14ac:dyDescent="0.25">
      <c r="A1453" s="285" t="s">
        <v>1623</v>
      </c>
      <c r="B1453" s="285" t="s">
        <v>87</v>
      </c>
      <c r="C1453" s="287"/>
      <c r="D1453" s="287"/>
      <c r="E1453" s="287"/>
      <c r="F1453" s="287"/>
      <c r="G1453" s="287"/>
      <c r="H1453" s="287"/>
      <c r="I1453" s="287"/>
      <c r="J1453" s="287"/>
      <c r="K1453" s="287"/>
      <c r="L1453" s="287"/>
      <c r="M1453" s="287"/>
      <c r="N1453" s="287"/>
      <c r="O1453" s="286"/>
      <c r="P1453" s="83" t="str">
        <f t="shared" si="24"/>
        <v/>
      </c>
    </row>
    <row r="1454" spans="1:16" ht="13.2" hidden="1" customHeight="1" x14ac:dyDescent="0.25">
      <c r="A1454" s="285" t="s">
        <v>1624</v>
      </c>
      <c r="B1454" s="285" t="s">
        <v>88</v>
      </c>
      <c r="C1454" s="287"/>
      <c r="D1454" s="287"/>
      <c r="E1454" s="287"/>
      <c r="F1454" s="287"/>
      <c r="G1454" s="287"/>
      <c r="H1454" s="287"/>
      <c r="I1454" s="287"/>
      <c r="J1454" s="287"/>
      <c r="K1454" s="287"/>
      <c r="L1454" s="287"/>
      <c r="M1454" s="287"/>
      <c r="N1454" s="287"/>
      <c r="O1454" s="286"/>
      <c r="P1454" s="83" t="str">
        <f t="shared" si="24"/>
        <v/>
      </c>
    </row>
    <row r="1455" spans="1:16" ht="13.2" hidden="1" customHeight="1" x14ac:dyDescent="0.25">
      <c r="A1455" s="285" t="s">
        <v>1625</v>
      </c>
      <c r="B1455" s="285" t="s">
        <v>144</v>
      </c>
      <c r="C1455" s="286"/>
      <c r="D1455" s="286"/>
      <c r="E1455" s="286"/>
      <c r="F1455" s="286"/>
      <c r="G1455" s="286"/>
      <c r="H1455" s="286"/>
      <c r="I1455" s="286"/>
      <c r="J1455" s="286"/>
      <c r="K1455" s="286"/>
      <c r="L1455" s="286"/>
      <c r="M1455" s="286"/>
      <c r="N1455" s="286"/>
      <c r="O1455" s="286"/>
      <c r="P1455" s="83" t="str">
        <f t="shared" si="24"/>
        <v/>
      </c>
    </row>
    <row r="1456" spans="1:16" ht="13.2" hidden="1" customHeight="1" x14ac:dyDescent="0.25">
      <c r="A1456" s="285" t="s">
        <v>1615</v>
      </c>
      <c r="B1456" s="285" t="s">
        <v>80</v>
      </c>
      <c r="C1456" s="287"/>
      <c r="D1456" s="287"/>
      <c r="E1456" s="287"/>
      <c r="F1456" s="287"/>
      <c r="G1456" s="287"/>
      <c r="H1456" s="287"/>
      <c r="I1456" s="287"/>
      <c r="J1456" s="287"/>
      <c r="K1456" s="287"/>
      <c r="L1456" s="287"/>
      <c r="M1456" s="287"/>
      <c r="N1456" s="287"/>
      <c r="O1456" s="286"/>
      <c r="P1456" s="83" t="str">
        <f t="shared" si="24"/>
        <v/>
      </c>
    </row>
    <row r="1457" spans="1:16" ht="13.2" hidden="1" customHeight="1" x14ac:dyDescent="0.25">
      <c r="A1457" s="285" t="s">
        <v>1626</v>
      </c>
      <c r="B1457" s="285" t="s">
        <v>76</v>
      </c>
      <c r="C1457" s="287"/>
      <c r="D1457" s="287"/>
      <c r="E1457" s="287"/>
      <c r="F1457" s="287"/>
      <c r="G1457" s="287"/>
      <c r="H1457" s="287"/>
      <c r="I1457" s="287"/>
      <c r="J1457" s="287"/>
      <c r="K1457" s="287"/>
      <c r="L1457" s="287"/>
      <c r="M1457" s="287"/>
      <c r="N1457" s="287"/>
      <c r="O1457" s="286"/>
      <c r="P1457" s="83" t="str">
        <f t="shared" si="24"/>
        <v/>
      </c>
    </row>
    <row r="1458" spans="1:16" ht="13.2" hidden="1" customHeight="1" x14ac:dyDescent="0.25">
      <c r="A1458" s="285" t="s">
        <v>1636</v>
      </c>
      <c r="B1458" s="285" t="s">
        <v>85</v>
      </c>
      <c r="C1458" s="286"/>
      <c r="D1458" s="286"/>
      <c r="E1458" s="286"/>
      <c r="F1458" s="286"/>
      <c r="G1458" s="286"/>
      <c r="H1458" s="286"/>
      <c r="I1458" s="286"/>
      <c r="J1458" s="286"/>
      <c r="K1458" s="286"/>
      <c r="L1458" s="286"/>
      <c r="M1458" s="286"/>
      <c r="N1458" s="286"/>
      <c r="O1458" s="286"/>
      <c r="P1458" s="83" t="str">
        <f t="shared" si="24"/>
        <v/>
      </c>
    </row>
    <row r="1459" spans="1:16" ht="13.2" hidden="1" customHeight="1" x14ac:dyDescent="0.25">
      <c r="A1459" s="285" t="s">
        <v>1638</v>
      </c>
      <c r="B1459" s="285" t="s">
        <v>87</v>
      </c>
      <c r="C1459" s="287"/>
      <c r="D1459" s="287"/>
      <c r="E1459" s="287"/>
      <c r="F1459" s="287"/>
      <c r="G1459" s="287"/>
      <c r="H1459" s="287"/>
      <c r="I1459" s="287"/>
      <c r="J1459" s="287"/>
      <c r="K1459" s="287"/>
      <c r="L1459" s="287"/>
      <c r="M1459" s="287"/>
      <c r="N1459" s="287"/>
      <c r="O1459" s="286"/>
      <c r="P1459" s="83" t="str">
        <f t="shared" si="24"/>
        <v/>
      </c>
    </row>
    <row r="1460" spans="1:16" ht="13.2" hidden="1" customHeight="1" x14ac:dyDescent="0.25">
      <c r="A1460" s="285" t="s">
        <v>1639</v>
      </c>
      <c r="B1460" s="285" t="s">
        <v>88</v>
      </c>
      <c r="C1460" s="287"/>
      <c r="D1460" s="287"/>
      <c r="E1460" s="287"/>
      <c r="F1460" s="287"/>
      <c r="G1460" s="287"/>
      <c r="H1460" s="287"/>
      <c r="I1460" s="287"/>
      <c r="J1460" s="287"/>
      <c r="K1460" s="287"/>
      <c r="L1460" s="287"/>
      <c r="M1460" s="287"/>
      <c r="N1460" s="287"/>
      <c r="O1460" s="286"/>
      <c r="P1460" s="83" t="str">
        <f t="shared" si="24"/>
        <v/>
      </c>
    </row>
    <row r="1461" spans="1:16" ht="13.2" hidden="1" customHeight="1" x14ac:dyDescent="0.25">
      <c r="A1461" s="285" t="s">
        <v>1627</v>
      </c>
      <c r="B1461" s="285" t="s">
        <v>89</v>
      </c>
      <c r="C1461" s="287"/>
      <c r="D1461" s="287"/>
      <c r="E1461" s="287"/>
      <c r="F1461" s="287"/>
      <c r="G1461" s="287"/>
      <c r="H1461" s="287"/>
      <c r="I1461" s="287"/>
      <c r="J1461" s="287"/>
      <c r="K1461" s="287"/>
      <c r="L1461" s="287"/>
      <c r="M1461" s="287"/>
      <c r="N1461" s="287"/>
      <c r="O1461" s="286"/>
      <c r="P1461" s="83" t="str">
        <f t="shared" si="24"/>
        <v/>
      </c>
    </row>
    <row r="1462" spans="1:16" ht="13.2" hidden="1" customHeight="1" x14ac:dyDescent="0.25">
      <c r="A1462" s="285" t="s">
        <v>1628</v>
      </c>
      <c r="B1462" s="285" t="s">
        <v>90</v>
      </c>
      <c r="C1462" s="287"/>
      <c r="D1462" s="287"/>
      <c r="E1462" s="287"/>
      <c r="F1462" s="287"/>
      <c r="G1462" s="287"/>
      <c r="H1462" s="287"/>
      <c r="I1462" s="287"/>
      <c r="J1462" s="287"/>
      <c r="K1462" s="287"/>
      <c r="L1462" s="287"/>
      <c r="M1462" s="287"/>
      <c r="N1462" s="287"/>
      <c r="O1462" s="286"/>
      <c r="P1462" s="83" t="str">
        <f t="shared" si="24"/>
        <v/>
      </c>
    </row>
    <row r="1463" spans="1:16" ht="13.2" hidden="1" customHeight="1" x14ac:dyDescent="0.25">
      <c r="A1463" s="285" t="s">
        <v>1629</v>
      </c>
      <c r="B1463" s="285" t="s">
        <v>91</v>
      </c>
      <c r="C1463" s="287"/>
      <c r="D1463" s="287"/>
      <c r="E1463" s="287"/>
      <c r="F1463" s="287"/>
      <c r="G1463" s="287"/>
      <c r="H1463" s="287"/>
      <c r="I1463" s="287"/>
      <c r="J1463" s="287"/>
      <c r="K1463" s="287"/>
      <c r="L1463" s="287"/>
      <c r="M1463" s="287"/>
      <c r="N1463" s="287"/>
      <c r="O1463" s="286"/>
      <c r="P1463" s="83" t="str">
        <f t="shared" si="24"/>
        <v/>
      </c>
    </row>
    <row r="1464" spans="1:16" ht="13.2" hidden="1" customHeight="1" x14ac:dyDescent="0.25">
      <c r="A1464" s="285" t="s">
        <v>1630</v>
      </c>
      <c r="B1464" s="285" t="s">
        <v>3670</v>
      </c>
      <c r="C1464" s="287"/>
      <c r="D1464" s="287"/>
      <c r="E1464" s="287"/>
      <c r="F1464" s="287"/>
      <c r="G1464" s="287"/>
      <c r="H1464" s="287"/>
      <c r="I1464" s="287"/>
      <c r="J1464" s="287"/>
      <c r="K1464" s="287"/>
      <c r="L1464" s="287"/>
      <c r="M1464" s="287"/>
      <c r="N1464" s="287"/>
      <c r="O1464" s="286"/>
      <c r="P1464" s="83" t="str">
        <f t="shared" si="24"/>
        <v/>
      </c>
    </row>
    <row r="1465" spans="1:16" ht="13.2" hidden="1" customHeight="1" x14ac:dyDescent="0.25">
      <c r="A1465" s="285" t="s">
        <v>1632</v>
      </c>
      <c r="B1465" s="285" t="s">
        <v>92</v>
      </c>
      <c r="C1465" s="287"/>
      <c r="D1465" s="287"/>
      <c r="E1465" s="287"/>
      <c r="F1465" s="287"/>
      <c r="G1465" s="287"/>
      <c r="H1465" s="287"/>
      <c r="I1465" s="287"/>
      <c r="J1465" s="287"/>
      <c r="K1465" s="287"/>
      <c r="L1465" s="287"/>
      <c r="M1465" s="287"/>
      <c r="N1465" s="287"/>
      <c r="O1465" s="286"/>
      <c r="P1465" s="83" t="str">
        <f t="shared" si="24"/>
        <v/>
      </c>
    </row>
    <row r="1466" spans="1:16" ht="13.2" hidden="1" customHeight="1" x14ac:dyDescent="0.25">
      <c r="A1466" s="285" t="s">
        <v>1633</v>
      </c>
      <c r="B1466" s="285" t="s">
        <v>93</v>
      </c>
      <c r="C1466" s="287"/>
      <c r="D1466" s="287"/>
      <c r="E1466" s="287"/>
      <c r="F1466" s="287"/>
      <c r="G1466" s="287"/>
      <c r="H1466" s="287"/>
      <c r="I1466" s="287"/>
      <c r="J1466" s="287"/>
      <c r="K1466" s="287"/>
      <c r="L1466" s="287"/>
      <c r="M1466" s="287"/>
      <c r="N1466" s="287"/>
      <c r="O1466" s="286"/>
      <c r="P1466" s="83" t="str">
        <f t="shared" si="24"/>
        <v/>
      </c>
    </row>
    <row r="1467" spans="1:16" ht="13.2" hidden="1" customHeight="1" x14ac:dyDescent="0.25">
      <c r="A1467" s="285" t="s">
        <v>1634</v>
      </c>
      <c r="B1467" s="285" t="s">
        <v>94</v>
      </c>
      <c r="C1467" s="287"/>
      <c r="D1467" s="287"/>
      <c r="E1467" s="287"/>
      <c r="F1467" s="287"/>
      <c r="G1467" s="287"/>
      <c r="H1467" s="287"/>
      <c r="I1467" s="287"/>
      <c r="J1467" s="287"/>
      <c r="K1467" s="287"/>
      <c r="L1467" s="287"/>
      <c r="M1467" s="287"/>
      <c r="N1467" s="287"/>
      <c r="O1467" s="286"/>
      <c r="P1467" s="83" t="str">
        <f t="shared" si="24"/>
        <v/>
      </c>
    </row>
    <row r="1468" spans="1:16" ht="13.2" hidden="1" customHeight="1" x14ac:dyDescent="0.25">
      <c r="A1468" s="285" t="s">
        <v>1635</v>
      </c>
      <c r="B1468" s="285" t="s">
        <v>95</v>
      </c>
      <c r="C1468" s="287"/>
      <c r="D1468" s="287"/>
      <c r="E1468" s="287"/>
      <c r="F1468" s="287"/>
      <c r="G1468" s="287"/>
      <c r="H1468" s="287"/>
      <c r="I1468" s="287"/>
      <c r="J1468" s="287"/>
      <c r="K1468" s="287"/>
      <c r="L1468" s="287"/>
      <c r="M1468" s="287"/>
      <c r="N1468" s="287"/>
      <c r="O1468" s="286"/>
      <c r="P1468" s="83" t="str">
        <f t="shared" si="24"/>
        <v/>
      </c>
    </row>
    <row r="1469" spans="1:16" ht="13.2" hidden="1" customHeight="1" x14ac:dyDescent="0.25">
      <c r="A1469" s="285" t="s">
        <v>1637</v>
      </c>
      <c r="B1469" s="285" t="s">
        <v>96</v>
      </c>
      <c r="C1469" s="288"/>
      <c r="D1469" s="288"/>
      <c r="E1469" s="288"/>
      <c r="F1469" s="288"/>
      <c r="G1469" s="288"/>
      <c r="H1469" s="288"/>
      <c r="I1469" s="288"/>
      <c r="J1469" s="288"/>
      <c r="K1469" s="288"/>
      <c r="L1469" s="288"/>
      <c r="M1469" s="288"/>
      <c r="N1469" s="288"/>
      <c r="O1469" s="289"/>
      <c r="P1469" s="83" t="str">
        <f t="shared" si="24"/>
        <v/>
      </c>
    </row>
    <row r="1470" spans="1:16" ht="13.2" hidden="1" customHeight="1" x14ac:dyDescent="0.25">
      <c r="A1470" s="285" t="s">
        <v>1640</v>
      </c>
      <c r="B1470" s="285" t="s">
        <v>155</v>
      </c>
      <c r="C1470" s="286"/>
      <c r="D1470" s="286"/>
      <c r="E1470" s="286"/>
      <c r="F1470" s="286"/>
      <c r="G1470" s="286"/>
      <c r="H1470" s="286"/>
      <c r="I1470" s="286"/>
      <c r="J1470" s="286"/>
      <c r="K1470" s="286"/>
      <c r="L1470" s="286"/>
      <c r="M1470" s="286"/>
      <c r="N1470" s="286"/>
      <c r="O1470" s="286"/>
      <c r="P1470" s="83" t="str">
        <f t="shared" si="24"/>
        <v/>
      </c>
    </row>
    <row r="1471" spans="1:16" ht="13.2" hidden="1" customHeight="1" x14ac:dyDescent="0.25">
      <c r="A1471" s="285" t="s">
        <v>1631</v>
      </c>
      <c r="B1471" s="285" t="s">
        <v>80</v>
      </c>
      <c r="C1471" s="287"/>
      <c r="D1471" s="287"/>
      <c r="E1471" s="287"/>
      <c r="F1471" s="287"/>
      <c r="G1471" s="287"/>
      <c r="H1471" s="287"/>
      <c r="I1471" s="287"/>
      <c r="J1471" s="287"/>
      <c r="K1471" s="287"/>
      <c r="L1471" s="287"/>
      <c r="M1471" s="287"/>
      <c r="N1471" s="287"/>
      <c r="O1471" s="286"/>
      <c r="P1471" s="83" t="str">
        <f t="shared" si="24"/>
        <v/>
      </c>
    </row>
    <row r="1472" spans="1:16" ht="13.2" hidden="1" customHeight="1" x14ac:dyDescent="0.25">
      <c r="A1472" s="285" t="s">
        <v>1278</v>
      </c>
      <c r="B1472" s="285" t="s">
        <v>97</v>
      </c>
      <c r="C1472" s="286">
        <v>-716871.45523999992</v>
      </c>
      <c r="D1472" s="286">
        <v>45410.161059999838</v>
      </c>
      <c r="E1472" s="286">
        <v>-8732.8244899997953</v>
      </c>
      <c r="F1472" s="286">
        <v>35111.326330000185</v>
      </c>
      <c r="G1472" s="286">
        <v>-109717.62624000001</v>
      </c>
      <c r="H1472" s="286">
        <v>27352.823980000103</v>
      </c>
      <c r="I1472" s="286">
        <v>98411.727469999925</v>
      </c>
      <c r="J1472" s="286">
        <v>-60826.543200000073</v>
      </c>
      <c r="K1472" s="286">
        <v>-67836.367090000072</v>
      </c>
      <c r="L1472" s="286">
        <v>43332.588640000322</v>
      </c>
      <c r="M1472" s="286">
        <v>111387.25019999966</v>
      </c>
      <c r="N1472" s="286">
        <v>262519.73880999838</v>
      </c>
      <c r="O1472" s="286">
        <v>-340459.19977000169</v>
      </c>
      <c r="P1472" s="83" t="str">
        <f t="shared" si="24"/>
        <v/>
      </c>
    </row>
    <row r="1473" spans="1:16" ht="13.2" hidden="1" customHeight="1" x14ac:dyDescent="0.25">
      <c r="A1473" s="285" t="s">
        <v>1279</v>
      </c>
      <c r="B1473" s="285" t="s">
        <v>130</v>
      </c>
      <c r="C1473" s="286">
        <v>-725126.36548999988</v>
      </c>
      <c r="D1473" s="286">
        <v>45433.373339999816</v>
      </c>
      <c r="E1473" s="286">
        <v>-8674.2349699997576</v>
      </c>
      <c r="F1473" s="286">
        <v>35113.885070000193</v>
      </c>
      <c r="G1473" s="286">
        <v>-109716.28907000006</v>
      </c>
      <c r="H1473" s="286">
        <v>27346.069140000152</v>
      </c>
      <c r="I1473" s="286">
        <v>98397.748819999979</v>
      </c>
      <c r="J1473" s="286">
        <v>-60825.273040000116</v>
      </c>
      <c r="K1473" s="286">
        <v>-67835.811610000092</v>
      </c>
      <c r="L1473" s="286">
        <v>43358.023640000378</v>
      </c>
      <c r="M1473" s="286">
        <v>111605.70918999973</v>
      </c>
      <c r="N1473" s="286">
        <v>262365.98263999831</v>
      </c>
      <c r="O1473" s="286">
        <v>-348557.18234000169</v>
      </c>
      <c r="P1473" s="83" t="str">
        <f t="shared" si="24"/>
        <v/>
      </c>
    </row>
    <row r="1474" spans="1:16" ht="13.2" hidden="1" customHeight="1" x14ac:dyDescent="0.25">
      <c r="A1474" s="285" t="s">
        <v>1247</v>
      </c>
      <c r="B1474" s="285" t="s">
        <v>76</v>
      </c>
      <c r="C1474" s="287">
        <v>22962.98215999997</v>
      </c>
      <c r="D1474" s="287">
        <v>16547.436459999997</v>
      </c>
      <c r="E1474" s="287">
        <v>21002.696069999995</v>
      </c>
      <c r="F1474" s="287">
        <v>7390.5194500000016</v>
      </c>
      <c r="G1474" s="287">
        <v>4087.242110000001</v>
      </c>
      <c r="H1474" s="287">
        <v>12792.255320000004</v>
      </c>
      <c r="I1474" s="287">
        <v>5051.761050000001</v>
      </c>
      <c r="J1474" s="287">
        <v>7926.5413600000011</v>
      </c>
      <c r="K1474" s="287">
        <v>8546.1843200000003</v>
      </c>
      <c r="L1474" s="287">
        <v>6260.689010000001</v>
      </c>
      <c r="M1474" s="287">
        <v>11588.778989999993</v>
      </c>
      <c r="N1474" s="287">
        <v>-93046.576039999956</v>
      </c>
      <c r="O1474" s="286">
        <v>31110.51026000001</v>
      </c>
      <c r="P1474" s="83" t="str">
        <f t="shared" si="24"/>
        <v/>
      </c>
    </row>
    <row r="1475" spans="1:16" ht="13.2" hidden="1" customHeight="1" x14ac:dyDescent="0.25">
      <c r="A1475" s="285" t="s">
        <v>1248</v>
      </c>
      <c r="B1475" s="285" t="s">
        <v>77</v>
      </c>
      <c r="C1475" s="287">
        <v>172190.74627000006</v>
      </c>
      <c r="D1475" s="287">
        <v>114794.272</v>
      </c>
      <c r="E1475" s="287">
        <v>104565.77375999998</v>
      </c>
      <c r="F1475" s="287">
        <v>115396.12255999987</v>
      </c>
      <c r="G1475" s="287">
        <v>165671.24342000004</v>
      </c>
      <c r="H1475" s="287">
        <v>106172.60842999989</v>
      </c>
      <c r="I1475" s="287">
        <v>104172.8763</v>
      </c>
      <c r="J1475" s="287">
        <v>100717.25865999999</v>
      </c>
      <c r="K1475" s="287">
        <v>106584.48775999996</v>
      </c>
      <c r="L1475" s="287">
        <v>113031.32065999985</v>
      </c>
      <c r="M1475" s="287">
        <v>113109.52562999987</v>
      </c>
      <c r="N1475" s="287">
        <v>112421.01655000089</v>
      </c>
      <c r="O1475" s="286">
        <v>1428827.2520000003</v>
      </c>
      <c r="P1475" s="83" t="str">
        <f t="shared" si="24"/>
        <v/>
      </c>
    </row>
    <row r="1476" spans="1:16" ht="13.2" hidden="1" customHeight="1" x14ac:dyDescent="0.25">
      <c r="A1476" s="285" t="s">
        <v>1249</v>
      </c>
      <c r="B1476" s="285" t="s">
        <v>78</v>
      </c>
      <c r="C1476" s="287">
        <v>12897.915179999993</v>
      </c>
      <c r="D1476" s="287">
        <v>34450.853639999972</v>
      </c>
      <c r="E1476" s="287">
        <v>13413.97062</v>
      </c>
      <c r="F1476" s="287">
        <v>6914.9135499999938</v>
      </c>
      <c r="G1476" s="287">
        <v>6565.1575299999959</v>
      </c>
      <c r="H1476" s="287">
        <v>13978.969949999993</v>
      </c>
      <c r="I1476" s="287">
        <v>8714.6795999999995</v>
      </c>
      <c r="J1476" s="287">
        <v>11965.140499999994</v>
      </c>
      <c r="K1476" s="287">
        <v>17510.686480000004</v>
      </c>
      <c r="L1476" s="287">
        <v>19593.524539999995</v>
      </c>
      <c r="M1476" s="287">
        <v>8765.1818699999912</v>
      </c>
      <c r="N1476" s="287">
        <v>34808.729090000081</v>
      </c>
      <c r="O1476" s="286">
        <v>189579.72255000001</v>
      </c>
      <c r="P1476" s="83" t="str">
        <f t="shared" ref="P1476:P1539" si="25">IF(COUNTBLANK(Q1476)=0,IF(RIGHT(A1476,10)=Q1476,TRUE,FALSE),"")</f>
        <v/>
      </c>
    </row>
    <row r="1477" spans="1:16" ht="13.2" hidden="1" customHeight="1" x14ac:dyDescent="0.25">
      <c r="A1477" s="285" t="s">
        <v>1250</v>
      </c>
      <c r="B1477" s="285" t="s">
        <v>79</v>
      </c>
      <c r="C1477" s="287">
        <v>20669.245509999993</v>
      </c>
      <c r="D1477" s="287">
        <v>26617.687470000001</v>
      </c>
      <c r="E1477" s="287">
        <v>27122.324950000002</v>
      </c>
      <c r="F1477" s="287">
        <v>12145.093690000002</v>
      </c>
      <c r="G1477" s="287">
        <v>63.6</v>
      </c>
      <c r="H1477" s="287">
        <v>41363.179240000005</v>
      </c>
      <c r="I1477" s="287">
        <v>5766.752919999999</v>
      </c>
      <c r="J1477" s="287">
        <v>8384.5231600000006</v>
      </c>
      <c r="K1477" s="287">
        <v>2158.6925099999999</v>
      </c>
      <c r="L1477" s="287">
        <v>4720.1921199999997</v>
      </c>
      <c r="M1477" s="287">
        <v>19312.836480000002</v>
      </c>
      <c r="N1477" s="287">
        <v>530.79724999999996</v>
      </c>
      <c r="O1477" s="286">
        <v>168854.9253</v>
      </c>
      <c r="P1477" s="83" t="str">
        <f t="shared" si="25"/>
        <v/>
      </c>
    </row>
    <row r="1478" spans="1:16" ht="13.2" hidden="1" customHeight="1" x14ac:dyDescent="0.25">
      <c r="A1478" s="285" t="s">
        <v>1251</v>
      </c>
      <c r="B1478" s="285" t="s">
        <v>3671</v>
      </c>
      <c r="C1478" s="287">
        <v>109189.55557000014</v>
      </c>
      <c r="D1478" s="287">
        <v>43517.640040000057</v>
      </c>
      <c r="E1478" s="287">
        <v>116913.2638899997</v>
      </c>
      <c r="F1478" s="287">
        <v>67181.783660000059</v>
      </c>
      <c r="G1478" s="287">
        <v>61456.198709999953</v>
      </c>
      <c r="H1478" s="287">
        <v>50352.023190000051</v>
      </c>
      <c r="I1478" s="287">
        <v>42289.292790000007</v>
      </c>
      <c r="J1478" s="287">
        <v>30377.174139999981</v>
      </c>
      <c r="K1478" s="287">
        <v>37016.849709999959</v>
      </c>
      <c r="L1478" s="287">
        <v>39171.396959999955</v>
      </c>
      <c r="M1478" s="287">
        <v>43034.528960000076</v>
      </c>
      <c r="N1478" s="287">
        <v>75586.324410000103</v>
      </c>
      <c r="O1478" s="286">
        <v>716086.03203</v>
      </c>
      <c r="P1478" s="83" t="str">
        <f t="shared" si="25"/>
        <v/>
      </c>
    </row>
    <row r="1479" spans="1:16" ht="13.2" hidden="1" customHeight="1" x14ac:dyDescent="0.25">
      <c r="A1479" s="285" t="s">
        <v>1252</v>
      </c>
      <c r="B1479" s="285" t="s">
        <v>120</v>
      </c>
      <c r="C1479" s="287">
        <v>279221.14919999999</v>
      </c>
      <c r="D1479" s="287">
        <v>100348.73210999997</v>
      </c>
      <c r="E1479" s="287">
        <v>127537.79753</v>
      </c>
      <c r="F1479" s="287">
        <v>93061.302939999994</v>
      </c>
      <c r="G1479" s="287">
        <v>74633.360409999979</v>
      </c>
      <c r="H1479" s="287">
        <v>142428.04032999996</v>
      </c>
      <c r="I1479" s="287">
        <v>83137.324529999998</v>
      </c>
      <c r="J1479" s="287">
        <v>60689.893070000006</v>
      </c>
      <c r="K1479" s="287">
        <v>140014.11931000001</v>
      </c>
      <c r="L1479" s="287">
        <v>106999.57954999998</v>
      </c>
      <c r="M1479" s="287">
        <v>81619.845220000017</v>
      </c>
      <c r="N1479" s="287">
        <v>4995.4461700001011</v>
      </c>
      <c r="O1479" s="286">
        <v>1294686.5903699999</v>
      </c>
      <c r="P1479" s="83" t="str">
        <f t="shared" si="25"/>
        <v/>
      </c>
    </row>
    <row r="1480" spans="1:16" ht="13.2" hidden="1" customHeight="1" x14ac:dyDescent="0.25">
      <c r="A1480" s="285" t="s">
        <v>1253</v>
      </c>
      <c r="B1480" s="285" t="s">
        <v>121</v>
      </c>
      <c r="C1480" s="287">
        <v>0</v>
      </c>
      <c r="D1480" s="287">
        <v>0</v>
      </c>
      <c r="E1480" s="287">
        <v>0</v>
      </c>
      <c r="F1480" s="287">
        <v>0</v>
      </c>
      <c r="G1480" s="287">
        <v>0</v>
      </c>
      <c r="H1480" s="287">
        <v>0</v>
      </c>
      <c r="I1480" s="287">
        <v>0</v>
      </c>
      <c r="J1480" s="287">
        <v>0</v>
      </c>
      <c r="K1480" s="287">
        <v>0</v>
      </c>
      <c r="L1480" s="287">
        <v>0</v>
      </c>
      <c r="M1480" s="287">
        <v>0</v>
      </c>
      <c r="N1480" s="287">
        <v>0</v>
      </c>
      <c r="O1480" s="286">
        <v>0</v>
      </c>
      <c r="P1480" s="83" t="str">
        <f t="shared" si="25"/>
        <v/>
      </c>
    </row>
    <row r="1481" spans="1:16" ht="13.2" hidden="1" customHeight="1" x14ac:dyDescent="0.25">
      <c r="A1481" s="285" t="s">
        <v>1254</v>
      </c>
      <c r="B1481" s="285" t="s">
        <v>81</v>
      </c>
      <c r="C1481" s="287">
        <v>315378.19306000002</v>
      </c>
      <c r="D1481" s="287">
        <v>148526.83843000012</v>
      </c>
      <c r="E1481" s="287">
        <v>133546.14168999984</v>
      </c>
      <c r="F1481" s="287">
        <v>165421.31146999981</v>
      </c>
      <c r="G1481" s="287">
        <v>197502.13506999999</v>
      </c>
      <c r="H1481" s="287">
        <v>130524.11343000007</v>
      </c>
      <c r="I1481" s="287">
        <v>157565.41322999998</v>
      </c>
      <c r="J1481" s="287">
        <v>115365.00969000001</v>
      </c>
      <c r="K1481" s="287">
        <v>184265.26775000006</v>
      </c>
      <c r="L1481" s="287">
        <v>159722.73203000007</v>
      </c>
      <c r="M1481" s="287">
        <v>130523.30765</v>
      </c>
      <c r="N1481" s="287">
        <v>118955.8665599997</v>
      </c>
      <c r="O1481" s="286">
        <v>1957296.3300600001</v>
      </c>
      <c r="P1481" s="83" t="str">
        <f t="shared" si="25"/>
        <v/>
      </c>
    </row>
    <row r="1482" spans="1:16" ht="13.2" hidden="1" customHeight="1" x14ac:dyDescent="0.25">
      <c r="A1482" s="285" t="s">
        <v>1255</v>
      </c>
      <c r="B1482" s="285" t="s">
        <v>82</v>
      </c>
      <c r="C1482" s="287">
        <v>606179.11752999993</v>
      </c>
      <c r="D1482" s="287">
        <v>233287.02747999996</v>
      </c>
      <c r="E1482" s="287">
        <v>220330.86171000023</v>
      </c>
      <c r="F1482" s="287">
        <v>252716.79809000005</v>
      </c>
      <c r="G1482" s="287">
        <v>346383.95071000006</v>
      </c>
      <c r="H1482" s="287">
        <v>219280.63679999998</v>
      </c>
      <c r="I1482" s="287">
        <v>250681.22915999999</v>
      </c>
      <c r="J1482" s="287">
        <v>223028.63060999996</v>
      </c>
      <c r="K1482" s="287">
        <v>319966.58334000001</v>
      </c>
      <c r="L1482" s="287">
        <v>244450.49439999985</v>
      </c>
      <c r="M1482" s="287">
        <v>225375.17194000029</v>
      </c>
      <c r="N1482" s="287">
        <v>175956.35754999996</v>
      </c>
      <c r="O1482" s="286">
        <v>3317636.8593200003</v>
      </c>
      <c r="P1482" s="83" t="str">
        <f t="shared" si="25"/>
        <v/>
      </c>
    </row>
    <row r="1483" spans="1:16" ht="13.2" hidden="1" customHeight="1" x14ac:dyDescent="0.25">
      <c r="A1483" s="285" t="s">
        <v>1256</v>
      </c>
      <c r="B1483" s="285" t="s">
        <v>83</v>
      </c>
      <c r="C1483" s="287">
        <v>74556.666680000009</v>
      </c>
      <c r="D1483" s="287">
        <v>37278.333340000005</v>
      </c>
      <c r="E1483" s="287">
        <v>37278.333340000005</v>
      </c>
      <c r="F1483" s="287">
        <v>37278.333340000005</v>
      </c>
      <c r="G1483" s="287">
        <v>42328.833340000005</v>
      </c>
      <c r="H1483" s="287">
        <v>37278.333340000005</v>
      </c>
      <c r="I1483" s="287">
        <v>39803.583340000005</v>
      </c>
      <c r="J1483" s="287">
        <v>37278.333340000005</v>
      </c>
      <c r="K1483" s="287">
        <v>39803.583340000005</v>
      </c>
      <c r="L1483" s="287">
        <v>37475.13334</v>
      </c>
      <c r="M1483" s="287">
        <v>27304.333259999999</v>
      </c>
      <c r="N1483" s="287">
        <v>156182.15798000002</v>
      </c>
      <c r="O1483" s="286">
        <v>603845.95798000006</v>
      </c>
      <c r="P1483" s="83" t="str">
        <f t="shared" si="25"/>
        <v/>
      </c>
    </row>
    <row r="1484" spans="1:16" ht="13.2" hidden="1" customHeight="1" x14ac:dyDescent="0.25">
      <c r="A1484" s="285" t="s">
        <v>1257</v>
      </c>
      <c r="B1484" s="285" t="s">
        <v>84</v>
      </c>
      <c r="C1484" s="287">
        <v>533.99394999999993</v>
      </c>
      <c r="D1484" s="287">
        <v>4003.6034400000008</v>
      </c>
      <c r="E1484" s="287">
        <v>1652.5746300000003</v>
      </c>
      <c r="F1484" s="287">
        <v>2712.7267600000005</v>
      </c>
      <c r="G1484" s="287">
        <v>783.27049000000011</v>
      </c>
      <c r="H1484" s="287">
        <v>1995.01073</v>
      </c>
      <c r="I1484" s="287">
        <v>865.63234999999997</v>
      </c>
      <c r="J1484" s="287">
        <v>1139.2495200000001</v>
      </c>
      <c r="K1484" s="287">
        <v>753.11903999999993</v>
      </c>
      <c r="L1484" s="287">
        <v>736.57407999999975</v>
      </c>
      <c r="M1484" s="287">
        <v>2037.77538</v>
      </c>
      <c r="N1484" s="287">
        <v>48218.432610000011</v>
      </c>
      <c r="O1484" s="286">
        <v>65431.962980000004</v>
      </c>
      <c r="P1484" s="83" t="str">
        <f t="shared" si="25"/>
        <v/>
      </c>
    </row>
    <row r="1485" spans="1:16" ht="13.2" hidden="1" customHeight="1" x14ac:dyDescent="0.25">
      <c r="A1485" s="285" t="s">
        <v>1258</v>
      </c>
      <c r="B1485" s="285" t="s">
        <v>85</v>
      </c>
      <c r="C1485" s="286">
        <v>1613779.5651100001</v>
      </c>
      <c r="D1485" s="286">
        <v>759372.42441000009</v>
      </c>
      <c r="E1485" s="286">
        <v>803363.73818999983</v>
      </c>
      <c r="F1485" s="286">
        <v>760218.90550999984</v>
      </c>
      <c r="G1485" s="286">
        <v>899474.99179</v>
      </c>
      <c r="H1485" s="286">
        <v>756165.17076000001</v>
      </c>
      <c r="I1485" s="286">
        <v>698048.54527</v>
      </c>
      <c r="J1485" s="286">
        <v>596871.75404999999</v>
      </c>
      <c r="K1485" s="286">
        <v>856619.57356000005</v>
      </c>
      <c r="L1485" s="286">
        <v>732161.63668999972</v>
      </c>
      <c r="M1485" s="286">
        <v>662671.28538000025</v>
      </c>
      <c r="N1485" s="286">
        <v>634608.5521300009</v>
      </c>
      <c r="O1485" s="286">
        <v>9773356.1428500004</v>
      </c>
      <c r="P1485" s="83" t="str">
        <f t="shared" si="25"/>
        <v/>
      </c>
    </row>
    <row r="1486" spans="1:16" ht="13.2" hidden="1" customHeight="1" x14ac:dyDescent="0.25">
      <c r="A1486" s="285" t="s">
        <v>1259</v>
      </c>
      <c r="B1486" s="285" t="s">
        <v>86</v>
      </c>
      <c r="C1486" s="287">
        <v>0</v>
      </c>
      <c r="D1486" s="287">
        <v>0</v>
      </c>
      <c r="E1486" s="287">
        <v>0</v>
      </c>
      <c r="F1486" s="287">
        <v>0.40400000000000003</v>
      </c>
      <c r="G1486" s="287">
        <v>0</v>
      </c>
      <c r="H1486" s="287">
        <v>10</v>
      </c>
      <c r="I1486" s="287">
        <v>0</v>
      </c>
      <c r="J1486" s="287">
        <v>0</v>
      </c>
      <c r="K1486" s="287">
        <v>0</v>
      </c>
      <c r="L1486" s="287">
        <v>0</v>
      </c>
      <c r="M1486" s="287">
        <v>38.642499999999998</v>
      </c>
      <c r="N1486" s="287">
        <v>178.21999</v>
      </c>
      <c r="O1486" s="286">
        <v>227.26648999999998</v>
      </c>
      <c r="P1486" s="83" t="str">
        <f t="shared" si="25"/>
        <v/>
      </c>
    </row>
    <row r="1487" spans="1:16" ht="13.2" hidden="1" customHeight="1" x14ac:dyDescent="0.25">
      <c r="A1487" s="285" t="s">
        <v>1260</v>
      </c>
      <c r="B1487" s="285" t="s">
        <v>87</v>
      </c>
      <c r="C1487" s="287">
        <v>8264.0345500000003</v>
      </c>
      <c r="D1487" s="287">
        <v>0</v>
      </c>
      <c r="E1487" s="287">
        <v>0</v>
      </c>
      <c r="F1487" s="287">
        <v>0</v>
      </c>
      <c r="G1487" s="287">
        <v>0</v>
      </c>
      <c r="H1487" s="287">
        <v>0</v>
      </c>
      <c r="I1487" s="287">
        <v>17.28285</v>
      </c>
      <c r="J1487" s="287">
        <v>0</v>
      </c>
      <c r="K1487" s="287">
        <v>0</v>
      </c>
      <c r="L1487" s="287">
        <v>0</v>
      </c>
      <c r="M1487" s="287">
        <v>227.11035000000001</v>
      </c>
      <c r="N1487" s="287">
        <v>0</v>
      </c>
      <c r="O1487" s="286">
        <v>8508.4277500000007</v>
      </c>
      <c r="P1487" s="83" t="str">
        <f t="shared" si="25"/>
        <v/>
      </c>
    </row>
    <row r="1488" spans="1:16" ht="13.2" hidden="1" customHeight="1" x14ac:dyDescent="0.25">
      <c r="A1488" s="285" t="s">
        <v>1261</v>
      </c>
      <c r="B1488" s="285" t="s">
        <v>88</v>
      </c>
      <c r="C1488" s="287">
        <v>0</v>
      </c>
      <c r="D1488" s="287">
        <v>0</v>
      </c>
      <c r="E1488" s="287">
        <v>0</v>
      </c>
      <c r="F1488" s="287">
        <v>0</v>
      </c>
      <c r="G1488" s="287">
        <v>0</v>
      </c>
      <c r="H1488" s="287">
        <v>0</v>
      </c>
      <c r="I1488" s="287">
        <v>0</v>
      </c>
      <c r="J1488" s="287">
        <v>0</v>
      </c>
      <c r="K1488" s="287">
        <v>0</v>
      </c>
      <c r="L1488" s="287">
        <v>0</v>
      </c>
      <c r="M1488" s="287">
        <v>0</v>
      </c>
      <c r="N1488" s="287">
        <v>0</v>
      </c>
      <c r="O1488" s="286">
        <v>0</v>
      </c>
      <c r="P1488" s="83" t="str">
        <f t="shared" si="25"/>
        <v/>
      </c>
    </row>
    <row r="1489" spans="1:16" ht="13.2" hidden="1" customHeight="1" x14ac:dyDescent="0.25">
      <c r="A1489" s="285" t="s">
        <v>1262</v>
      </c>
      <c r="B1489" s="285" t="s">
        <v>144</v>
      </c>
      <c r="C1489" s="286">
        <v>1622043.5996600001</v>
      </c>
      <c r="D1489" s="286">
        <v>759372.42441000009</v>
      </c>
      <c r="E1489" s="286">
        <v>803363.73818999983</v>
      </c>
      <c r="F1489" s="286">
        <v>760219.30950999982</v>
      </c>
      <c r="G1489" s="286">
        <v>899474.99179</v>
      </c>
      <c r="H1489" s="286">
        <v>756175.17076000001</v>
      </c>
      <c r="I1489" s="286">
        <v>698065.82811999996</v>
      </c>
      <c r="J1489" s="286">
        <v>596871.75404999999</v>
      </c>
      <c r="K1489" s="286">
        <v>856619.57356000005</v>
      </c>
      <c r="L1489" s="286">
        <v>732161.63668999972</v>
      </c>
      <c r="M1489" s="286">
        <v>662937.03823000018</v>
      </c>
      <c r="N1489" s="286">
        <v>634786.77212000091</v>
      </c>
      <c r="O1489" s="286">
        <v>9782091.8370900005</v>
      </c>
      <c r="P1489" s="83" t="str">
        <f t="shared" si="25"/>
        <v/>
      </c>
    </row>
    <row r="1490" spans="1:16" ht="13.2" hidden="1" customHeight="1" x14ac:dyDescent="0.25">
      <c r="A1490" s="285" t="s">
        <v>1263</v>
      </c>
      <c r="B1490" s="285" t="s">
        <v>76</v>
      </c>
      <c r="C1490" s="287">
        <v>4494.5232699999997</v>
      </c>
      <c r="D1490" s="287">
        <v>3891.6419099999994</v>
      </c>
      <c r="E1490" s="287">
        <v>5913.6517299999996</v>
      </c>
      <c r="F1490" s="287">
        <v>2367.9785400000001</v>
      </c>
      <c r="G1490" s="287">
        <v>5582.5476700000008</v>
      </c>
      <c r="H1490" s="287">
        <v>2935.8323</v>
      </c>
      <c r="I1490" s="287">
        <v>1524.8648600000001</v>
      </c>
      <c r="J1490" s="287">
        <v>4418.1517100000001</v>
      </c>
      <c r="K1490" s="287">
        <v>4214.306959999999</v>
      </c>
      <c r="L1490" s="287">
        <v>4320.3411600000009</v>
      </c>
      <c r="M1490" s="287">
        <v>1767.7987999999998</v>
      </c>
      <c r="N1490" s="287">
        <v>8316.8053400000008</v>
      </c>
      <c r="O1490" s="286">
        <v>49748.444249999993</v>
      </c>
      <c r="P1490" s="83" t="str">
        <f t="shared" si="25"/>
        <v/>
      </c>
    </row>
    <row r="1491" spans="1:16" ht="13.2" hidden="1" customHeight="1" x14ac:dyDescent="0.25">
      <c r="A1491" s="285" t="s">
        <v>1273</v>
      </c>
      <c r="B1491" s="285" t="s">
        <v>85</v>
      </c>
      <c r="C1491" s="286">
        <v>896908.10987000016</v>
      </c>
      <c r="D1491" s="286">
        <v>804782.58546999993</v>
      </c>
      <c r="E1491" s="286">
        <v>794630.91370000003</v>
      </c>
      <c r="F1491" s="286">
        <v>795330.23184000002</v>
      </c>
      <c r="G1491" s="286">
        <v>789757.36554999999</v>
      </c>
      <c r="H1491" s="286">
        <v>783517.99474000011</v>
      </c>
      <c r="I1491" s="286">
        <v>796460.27273999993</v>
      </c>
      <c r="J1491" s="286">
        <v>536045.21084999992</v>
      </c>
      <c r="K1491" s="286">
        <v>788783.20646999998</v>
      </c>
      <c r="L1491" s="286">
        <v>775494.22533000004</v>
      </c>
      <c r="M1491" s="286">
        <v>774058.53557999991</v>
      </c>
      <c r="N1491" s="286">
        <v>897128.29093999928</v>
      </c>
      <c r="O1491" s="286">
        <v>9432896.9430799987</v>
      </c>
      <c r="P1491" s="83" t="str">
        <f t="shared" si="25"/>
        <v/>
      </c>
    </row>
    <row r="1492" spans="1:16" ht="13.2" hidden="1" customHeight="1" x14ac:dyDescent="0.25">
      <c r="A1492" s="285" t="s">
        <v>1275</v>
      </c>
      <c r="B1492" s="285" t="s">
        <v>87</v>
      </c>
      <c r="C1492" s="287">
        <v>0</v>
      </c>
      <c r="D1492" s="287">
        <v>0</v>
      </c>
      <c r="E1492" s="287">
        <v>0</v>
      </c>
      <c r="F1492" s="287">
        <v>0</v>
      </c>
      <c r="G1492" s="287">
        <v>0</v>
      </c>
      <c r="H1492" s="287">
        <v>0</v>
      </c>
      <c r="I1492" s="287">
        <v>0</v>
      </c>
      <c r="J1492" s="287">
        <v>0</v>
      </c>
      <c r="K1492" s="287">
        <v>0</v>
      </c>
      <c r="L1492" s="287">
        <v>0</v>
      </c>
      <c r="M1492" s="287">
        <v>0</v>
      </c>
      <c r="N1492" s="287">
        <v>0</v>
      </c>
      <c r="O1492" s="286">
        <v>0</v>
      </c>
      <c r="P1492" s="83" t="str">
        <f t="shared" si="25"/>
        <v/>
      </c>
    </row>
    <row r="1493" spans="1:16" ht="13.2" hidden="1" customHeight="1" x14ac:dyDescent="0.25">
      <c r="A1493" s="285" t="s">
        <v>1276</v>
      </c>
      <c r="B1493" s="285" t="s">
        <v>88</v>
      </c>
      <c r="C1493" s="287">
        <v>0</v>
      </c>
      <c r="D1493" s="287">
        <v>0</v>
      </c>
      <c r="E1493" s="287">
        <v>0</v>
      </c>
      <c r="F1493" s="287">
        <v>0</v>
      </c>
      <c r="G1493" s="287">
        <v>0</v>
      </c>
      <c r="H1493" s="287">
        <v>0</v>
      </c>
      <c r="I1493" s="287">
        <v>0</v>
      </c>
      <c r="J1493" s="287">
        <v>0</v>
      </c>
      <c r="K1493" s="287">
        <v>0</v>
      </c>
      <c r="L1493" s="287">
        <v>0</v>
      </c>
      <c r="M1493" s="287">
        <v>0</v>
      </c>
      <c r="N1493" s="287">
        <v>0</v>
      </c>
      <c r="O1493" s="286">
        <v>0</v>
      </c>
      <c r="P1493" s="83" t="str">
        <f t="shared" si="25"/>
        <v/>
      </c>
    </row>
    <row r="1494" spans="1:16" ht="13.2" hidden="1" customHeight="1" x14ac:dyDescent="0.25">
      <c r="A1494" s="285" t="s">
        <v>1264</v>
      </c>
      <c r="B1494" s="285" t="s">
        <v>89</v>
      </c>
      <c r="C1494" s="287">
        <v>9877.7142999999996</v>
      </c>
      <c r="D1494" s="287">
        <v>1917.2691300000001</v>
      </c>
      <c r="E1494" s="287">
        <v>1165.9870100000001</v>
      </c>
      <c r="F1494" s="287">
        <v>686.72961999999995</v>
      </c>
      <c r="G1494" s="287">
        <v>1574.18298</v>
      </c>
      <c r="H1494" s="287">
        <v>1102.39354</v>
      </c>
      <c r="I1494" s="287">
        <v>1731.2910400000001</v>
      </c>
      <c r="J1494" s="287">
        <v>629.62857000000008</v>
      </c>
      <c r="K1494" s="287">
        <v>812.30650000000003</v>
      </c>
      <c r="L1494" s="287">
        <v>1123.8173399999998</v>
      </c>
      <c r="M1494" s="287">
        <v>5228.0859600000013</v>
      </c>
      <c r="N1494" s="287">
        <v>6378.8681099999922</v>
      </c>
      <c r="O1494" s="286">
        <v>32228.274099999995</v>
      </c>
      <c r="P1494" s="83" t="str">
        <f t="shared" si="25"/>
        <v/>
      </c>
    </row>
    <row r="1495" spans="1:16" ht="13.2" hidden="1" customHeight="1" x14ac:dyDescent="0.25">
      <c r="A1495" s="285" t="s">
        <v>1265</v>
      </c>
      <c r="B1495" s="285" t="s">
        <v>90</v>
      </c>
      <c r="C1495" s="287">
        <v>3.66662</v>
      </c>
      <c r="D1495" s="287">
        <v>25.522839999999999</v>
      </c>
      <c r="E1495" s="287">
        <v>448.18703000000005</v>
      </c>
      <c r="F1495" s="287">
        <v>200.26526000000001</v>
      </c>
      <c r="G1495" s="287">
        <v>12.16663</v>
      </c>
      <c r="H1495" s="287">
        <v>8.7846000000000011</v>
      </c>
      <c r="I1495" s="287">
        <v>10.750969999999999</v>
      </c>
      <c r="J1495" s="287">
        <v>5.2777099999999999</v>
      </c>
      <c r="K1495" s="287">
        <v>53.506880000000002</v>
      </c>
      <c r="L1495" s="287">
        <v>5.7566000000000006</v>
      </c>
      <c r="M1495" s="287">
        <v>5.6804600000000001</v>
      </c>
      <c r="N1495" s="287">
        <v>2799.5075299999999</v>
      </c>
      <c r="O1495" s="286">
        <v>3579.0731299999998</v>
      </c>
      <c r="P1495" s="83" t="str">
        <f t="shared" si="25"/>
        <v/>
      </c>
    </row>
    <row r="1496" spans="1:16" ht="13.2" hidden="1" customHeight="1" x14ac:dyDescent="0.25">
      <c r="A1496" s="285" t="s">
        <v>1266</v>
      </c>
      <c r="B1496" s="285" t="s">
        <v>91</v>
      </c>
      <c r="C1496" s="287">
        <v>0</v>
      </c>
      <c r="D1496" s="287">
        <v>0</v>
      </c>
      <c r="E1496" s="287">
        <v>490.47008</v>
      </c>
      <c r="F1496" s="287">
        <v>0</v>
      </c>
      <c r="G1496" s="287">
        <v>0</v>
      </c>
      <c r="H1496" s="287">
        <v>0</v>
      </c>
      <c r="I1496" s="287">
        <v>0</v>
      </c>
      <c r="J1496" s="287">
        <v>5.25</v>
      </c>
      <c r="K1496" s="287">
        <v>976.83007999999995</v>
      </c>
      <c r="L1496" s="287">
        <v>0</v>
      </c>
      <c r="M1496" s="287">
        <v>0</v>
      </c>
      <c r="N1496" s="287">
        <v>67.395649999999989</v>
      </c>
      <c r="O1496" s="286">
        <v>1539.9458099999999</v>
      </c>
      <c r="P1496" s="83" t="str">
        <f t="shared" si="25"/>
        <v/>
      </c>
    </row>
    <row r="1497" spans="1:16" ht="13.2" hidden="1" customHeight="1" x14ac:dyDescent="0.25">
      <c r="A1497" s="285" t="s">
        <v>1267</v>
      </c>
      <c r="B1497" s="285" t="s">
        <v>3670</v>
      </c>
      <c r="C1497" s="287">
        <v>20.580000000000002</v>
      </c>
      <c r="D1497" s="287">
        <v>11303.761479999999</v>
      </c>
      <c r="E1497" s="287">
        <v>94.121700000000004</v>
      </c>
      <c r="F1497" s="287">
        <v>35.141539999999999</v>
      </c>
      <c r="G1497" s="287">
        <v>2720.4319800000003</v>
      </c>
      <c r="H1497" s="287">
        <v>581.63232999999991</v>
      </c>
      <c r="I1497" s="287">
        <v>61.574199999999998</v>
      </c>
      <c r="J1497" s="287">
        <v>81.298320000000004</v>
      </c>
      <c r="K1497" s="287">
        <v>16697.82316</v>
      </c>
      <c r="L1497" s="287">
        <v>75.89658</v>
      </c>
      <c r="M1497" s="287">
        <v>6920.5105799999992</v>
      </c>
      <c r="N1497" s="287">
        <v>13566.444149999994</v>
      </c>
      <c r="O1497" s="286">
        <v>52159.21602</v>
      </c>
      <c r="P1497" s="83" t="str">
        <f t="shared" si="25"/>
        <v/>
      </c>
    </row>
    <row r="1498" spans="1:16" ht="13.2" hidden="1" customHeight="1" x14ac:dyDescent="0.25">
      <c r="A1498" s="285" t="s">
        <v>1268</v>
      </c>
      <c r="B1498" s="285" t="s">
        <v>122</v>
      </c>
      <c r="C1498" s="287">
        <v>0</v>
      </c>
      <c r="D1498" s="287">
        <v>0</v>
      </c>
      <c r="E1498" s="287">
        <v>0</v>
      </c>
      <c r="F1498" s="287">
        <v>0</v>
      </c>
      <c r="G1498" s="287">
        <v>0</v>
      </c>
      <c r="H1498" s="287">
        <v>0</v>
      </c>
      <c r="I1498" s="287">
        <v>0</v>
      </c>
      <c r="J1498" s="287">
        <v>0</v>
      </c>
      <c r="K1498" s="287">
        <v>0</v>
      </c>
      <c r="L1498" s="287">
        <v>0</v>
      </c>
      <c r="M1498" s="287">
        <v>0</v>
      </c>
      <c r="N1498" s="287">
        <v>0</v>
      </c>
      <c r="O1498" s="286">
        <v>0</v>
      </c>
      <c r="P1498" s="83" t="str">
        <f t="shared" si="25"/>
        <v/>
      </c>
    </row>
    <row r="1499" spans="1:16" ht="13.2" hidden="1" customHeight="1" x14ac:dyDescent="0.25">
      <c r="A1499" s="285" t="s">
        <v>1269</v>
      </c>
      <c r="B1499" s="285" t="s">
        <v>92</v>
      </c>
      <c r="C1499" s="287">
        <v>0</v>
      </c>
      <c r="D1499" s="287">
        <v>0</v>
      </c>
      <c r="E1499" s="287">
        <v>0</v>
      </c>
      <c r="F1499" s="287">
        <v>0</v>
      </c>
      <c r="G1499" s="287">
        <v>0</v>
      </c>
      <c r="H1499" s="287">
        <v>0</v>
      </c>
      <c r="I1499" s="287">
        <v>0</v>
      </c>
      <c r="J1499" s="287">
        <v>0</v>
      </c>
      <c r="K1499" s="287">
        <v>0</v>
      </c>
      <c r="L1499" s="287">
        <v>0</v>
      </c>
      <c r="M1499" s="287">
        <v>0</v>
      </c>
      <c r="N1499" s="287">
        <v>0</v>
      </c>
      <c r="O1499" s="286">
        <v>0</v>
      </c>
      <c r="P1499" s="83" t="str">
        <f t="shared" si="25"/>
        <v/>
      </c>
    </row>
    <row r="1500" spans="1:16" ht="13.2" hidden="1" customHeight="1" x14ac:dyDescent="0.25">
      <c r="A1500" s="285" t="s">
        <v>1270</v>
      </c>
      <c r="B1500" s="285" t="s">
        <v>93</v>
      </c>
      <c r="C1500" s="287">
        <v>0</v>
      </c>
      <c r="D1500" s="287">
        <v>0</v>
      </c>
      <c r="E1500" s="287">
        <v>0</v>
      </c>
      <c r="F1500" s="287">
        <v>0</v>
      </c>
      <c r="G1500" s="287">
        <v>0</v>
      </c>
      <c r="H1500" s="287">
        <v>0</v>
      </c>
      <c r="I1500" s="287">
        <v>0</v>
      </c>
      <c r="J1500" s="287">
        <v>0</v>
      </c>
      <c r="K1500" s="287">
        <v>0</v>
      </c>
      <c r="L1500" s="287">
        <v>0</v>
      </c>
      <c r="M1500" s="287">
        <v>0</v>
      </c>
      <c r="N1500" s="287">
        <v>0</v>
      </c>
      <c r="O1500" s="286">
        <v>0</v>
      </c>
      <c r="P1500" s="83" t="str">
        <f t="shared" si="25"/>
        <v/>
      </c>
    </row>
    <row r="1501" spans="1:16" ht="13.2" hidden="1" customHeight="1" x14ac:dyDescent="0.25">
      <c r="A1501" s="285" t="s">
        <v>1271</v>
      </c>
      <c r="B1501" s="285" t="s">
        <v>94</v>
      </c>
      <c r="C1501" s="287">
        <v>882511.62568000017</v>
      </c>
      <c r="D1501" s="287">
        <v>787644.39010999992</v>
      </c>
      <c r="E1501" s="287">
        <v>786518.49615000002</v>
      </c>
      <c r="F1501" s="287">
        <v>792040.11687999999</v>
      </c>
      <c r="G1501" s="287">
        <v>779868.03628999996</v>
      </c>
      <c r="H1501" s="287">
        <v>778889.35197000008</v>
      </c>
      <c r="I1501" s="287">
        <v>793131.79166999995</v>
      </c>
      <c r="J1501" s="287">
        <v>530905.60453999997</v>
      </c>
      <c r="K1501" s="287">
        <v>766028.43288999994</v>
      </c>
      <c r="L1501" s="287">
        <v>769968.41365</v>
      </c>
      <c r="M1501" s="287">
        <v>760136.45977999992</v>
      </c>
      <c r="N1501" s="287">
        <v>865995.84645999921</v>
      </c>
      <c r="O1501" s="286">
        <v>9293638.5660699997</v>
      </c>
      <c r="P1501" s="83" t="str">
        <f t="shared" si="25"/>
        <v/>
      </c>
    </row>
    <row r="1502" spans="1:16" ht="13.2" hidden="1" customHeight="1" x14ac:dyDescent="0.25">
      <c r="A1502" s="285" t="s">
        <v>1272</v>
      </c>
      <c r="B1502" s="285" t="s">
        <v>95</v>
      </c>
      <c r="C1502" s="287">
        <v>0</v>
      </c>
      <c r="D1502" s="287">
        <v>0</v>
      </c>
      <c r="E1502" s="287">
        <v>0</v>
      </c>
      <c r="F1502" s="287">
        <v>0</v>
      </c>
      <c r="G1502" s="287">
        <v>0</v>
      </c>
      <c r="H1502" s="287">
        <v>0</v>
      </c>
      <c r="I1502" s="287">
        <v>0</v>
      </c>
      <c r="J1502" s="287">
        <v>0</v>
      </c>
      <c r="K1502" s="287">
        <v>0</v>
      </c>
      <c r="L1502" s="287">
        <v>0</v>
      </c>
      <c r="M1502" s="287">
        <v>0</v>
      </c>
      <c r="N1502" s="287">
        <v>3.4236999999999997</v>
      </c>
      <c r="O1502" s="286">
        <v>3.4236999999999997</v>
      </c>
      <c r="P1502" s="83" t="str">
        <f t="shared" si="25"/>
        <v/>
      </c>
    </row>
    <row r="1503" spans="1:16" ht="13.2" hidden="1" customHeight="1" x14ac:dyDescent="0.25">
      <c r="A1503" s="285" t="s">
        <v>1274</v>
      </c>
      <c r="B1503" s="285" t="s">
        <v>96</v>
      </c>
      <c r="C1503" s="288">
        <v>9.1242999999999999</v>
      </c>
      <c r="D1503" s="288">
        <v>23.21228</v>
      </c>
      <c r="E1503" s="288">
        <v>58.589520000000007</v>
      </c>
      <c r="F1503" s="288">
        <v>2.9627399999999997</v>
      </c>
      <c r="G1503" s="288">
        <v>1.33717</v>
      </c>
      <c r="H1503" s="288">
        <v>3.2451599999999998</v>
      </c>
      <c r="I1503" s="288">
        <v>3.3041999999999998</v>
      </c>
      <c r="J1503" s="288">
        <v>1.27016</v>
      </c>
      <c r="K1503" s="288">
        <v>0.55547999999999997</v>
      </c>
      <c r="L1503" s="288">
        <v>25.434999999999999</v>
      </c>
      <c r="M1503" s="288">
        <v>484.21184</v>
      </c>
      <c r="N1503" s="288">
        <v>24.463820000000048</v>
      </c>
      <c r="O1503" s="289">
        <v>637.71167000000014</v>
      </c>
      <c r="P1503" s="83" t="str">
        <f t="shared" si="25"/>
        <v/>
      </c>
    </row>
    <row r="1504" spans="1:16" ht="13.2" hidden="1" customHeight="1" x14ac:dyDescent="0.25">
      <c r="A1504" s="285" t="s">
        <v>1277</v>
      </c>
      <c r="B1504" s="285" t="s">
        <v>155</v>
      </c>
      <c r="C1504" s="286">
        <v>896917.23417000019</v>
      </c>
      <c r="D1504" s="286">
        <v>804805.79774999991</v>
      </c>
      <c r="E1504" s="286">
        <v>794689.50322000007</v>
      </c>
      <c r="F1504" s="286">
        <v>795333.19458000001</v>
      </c>
      <c r="G1504" s="286">
        <v>789758.70271999994</v>
      </c>
      <c r="H1504" s="286">
        <v>783521.23990000016</v>
      </c>
      <c r="I1504" s="286">
        <v>796463.57693999994</v>
      </c>
      <c r="J1504" s="286">
        <v>536046.48100999987</v>
      </c>
      <c r="K1504" s="286">
        <v>788783.76194999996</v>
      </c>
      <c r="L1504" s="286">
        <v>775519.6603300001</v>
      </c>
      <c r="M1504" s="286">
        <v>774542.74741999991</v>
      </c>
      <c r="N1504" s="286">
        <v>897152.75475999922</v>
      </c>
      <c r="O1504" s="286">
        <v>9433534.6547499988</v>
      </c>
      <c r="P1504" s="83" t="str">
        <f t="shared" si="25"/>
        <v/>
      </c>
    </row>
    <row r="1505" spans="1:16" ht="13.2" hidden="1" customHeight="1" x14ac:dyDescent="0.25">
      <c r="A1505" s="285" t="s">
        <v>1311</v>
      </c>
      <c r="B1505" s="285" t="s">
        <v>97</v>
      </c>
      <c r="C1505" s="286">
        <v>-80015.15048818884</v>
      </c>
      <c r="D1505" s="286">
        <v>12620.821100541303</v>
      </c>
      <c r="E1505" s="286">
        <v>251318.78170365159</v>
      </c>
      <c r="F1505" s="286">
        <v>-28458.880296348449</v>
      </c>
      <c r="G1505" s="286">
        <v>5944.1582136515353</v>
      </c>
      <c r="H1505" s="286">
        <v>-26740.505382348492</v>
      </c>
      <c r="I1505" s="286">
        <v>-6055.4701693484967</v>
      </c>
      <c r="J1505" s="286">
        <v>-1720.1518749227689</v>
      </c>
      <c r="K1505" s="286">
        <v>-31820.112702922779</v>
      </c>
      <c r="L1505" s="286">
        <v>-15728.840074922773</v>
      </c>
      <c r="M1505" s="286">
        <v>-57257.838901254436</v>
      </c>
      <c r="N1505" s="286">
        <v>82155.662778412923</v>
      </c>
      <c r="O1505" s="286">
        <v>104242.47390600014</v>
      </c>
      <c r="P1505" s="83" t="str">
        <f t="shared" si="25"/>
        <v/>
      </c>
    </row>
    <row r="1506" spans="1:16" ht="13.2" hidden="1" customHeight="1" x14ac:dyDescent="0.25">
      <c r="A1506" s="285" t="s">
        <v>1312</v>
      </c>
      <c r="B1506" s="285" t="s">
        <v>130</v>
      </c>
      <c r="C1506" s="286">
        <v>75139.424369394546</v>
      </c>
      <c r="D1506" s="286">
        <v>8424.8279681246495</v>
      </c>
      <c r="E1506" s="286">
        <v>249639.03728698494</v>
      </c>
      <c r="F1506" s="286">
        <v>-34369.870063015114</v>
      </c>
      <c r="G1506" s="286">
        <v>7026.6272369848448</v>
      </c>
      <c r="H1506" s="286">
        <v>4121.1434509848768</v>
      </c>
      <c r="I1506" s="286">
        <v>46643.430443984835</v>
      </c>
      <c r="J1506" s="286">
        <v>-7640.8023315894534</v>
      </c>
      <c r="K1506" s="286">
        <v>-53218.445039589424</v>
      </c>
      <c r="L1506" s="286">
        <v>-17209.196851589426</v>
      </c>
      <c r="M1506" s="286">
        <v>-59247.137257921102</v>
      </c>
      <c r="N1506" s="286">
        <v>30815.323073245934</v>
      </c>
      <c r="O1506" s="286">
        <v>250124.36228600005</v>
      </c>
      <c r="P1506" s="83" t="str">
        <f t="shared" si="25"/>
        <v/>
      </c>
    </row>
    <row r="1507" spans="1:16" ht="13.2" hidden="1" customHeight="1" x14ac:dyDescent="0.25">
      <c r="A1507" s="285" t="s">
        <v>1280</v>
      </c>
      <c r="B1507" s="285" t="s">
        <v>76</v>
      </c>
      <c r="C1507" s="287">
        <v>0</v>
      </c>
      <c r="D1507" s="287">
        <v>8.8587400000000009</v>
      </c>
      <c r="E1507" s="287">
        <v>8.4123099999999997</v>
      </c>
      <c r="F1507" s="287">
        <v>18.911670000000001</v>
      </c>
      <c r="G1507" s="287">
        <v>3.3460200000000002</v>
      </c>
      <c r="H1507" s="287">
        <v>2.9768600000000003</v>
      </c>
      <c r="I1507" s="287">
        <v>0.35003000000000001</v>
      </c>
      <c r="J1507" s="287">
        <v>61.753030000000003</v>
      </c>
      <c r="K1507" s="287">
        <v>4.2755099999999997</v>
      </c>
      <c r="L1507" s="287">
        <v>1.6905299999999999</v>
      </c>
      <c r="M1507" s="287">
        <v>3.03111</v>
      </c>
      <c r="N1507" s="287">
        <v>-113.60580999999999</v>
      </c>
      <c r="O1507" s="286">
        <v>0</v>
      </c>
      <c r="P1507" s="83" t="str">
        <f t="shared" si="25"/>
        <v/>
      </c>
    </row>
    <row r="1508" spans="1:16" ht="13.2" hidden="1" customHeight="1" x14ac:dyDescent="0.25">
      <c r="A1508" s="285" t="s">
        <v>1281</v>
      </c>
      <c r="B1508" s="285" t="s">
        <v>77</v>
      </c>
      <c r="C1508" s="287">
        <v>102063.35775719864</v>
      </c>
      <c r="D1508" s="287">
        <v>109404.37300719865</v>
      </c>
      <c r="E1508" s="287">
        <v>110252.22702719866</v>
      </c>
      <c r="F1508" s="287">
        <v>111959.1981971987</v>
      </c>
      <c r="G1508" s="287">
        <v>97494.72977719862</v>
      </c>
      <c r="H1508" s="287">
        <v>122480.15549719868</v>
      </c>
      <c r="I1508" s="287">
        <v>109104.41302719868</v>
      </c>
      <c r="J1508" s="287">
        <v>88399.998217198692</v>
      </c>
      <c r="K1508" s="287">
        <v>145897.4840971987</v>
      </c>
      <c r="L1508" s="287">
        <v>93718.693587198737</v>
      </c>
      <c r="M1508" s="287">
        <v>106250.89545636364</v>
      </c>
      <c r="N1508" s="287">
        <v>360715.63710164907</v>
      </c>
      <c r="O1508" s="286">
        <v>1557741.1627499994</v>
      </c>
      <c r="P1508" s="83" t="str">
        <f t="shared" si="25"/>
        <v/>
      </c>
    </row>
    <row r="1509" spans="1:16" ht="13.2" hidden="1" customHeight="1" x14ac:dyDescent="0.25">
      <c r="A1509" s="285" t="s">
        <v>1282</v>
      </c>
      <c r="B1509" s="285" t="s">
        <v>78</v>
      </c>
      <c r="C1509" s="287">
        <v>55929.719033239708</v>
      </c>
      <c r="D1509" s="287">
        <v>47737.012654509716</v>
      </c>
      <c r="E1509" s="287">
        <v>70214.604263239758</v>
      </c>
      <c r="F1509" s="287">
        <v>50676.122683239708</v>
      </c>
      <c r="G1509" s="287">
        <v>61184.211113239704</v>
      </c>
      <c r="H1509" s="287">
        <v>60461.707855239729</v>
      </c>
      <c r="I1509" s="287">
        <v>66865.4007922397</v>
      </c>
      <c r="J1509" s="287">
        <v>46828.821764953995</v>
      </c>
      <c r="K1509" s="287">
        <v>70295.156948954012</v>
      </c>
      <c r="L1509" s="287">
        <v>75341.636428953992</v>
      </c>
      <c r="M1509" s="287">
        <v>61037.331652954032</v>
      </c>
      <c r="N1509" s="287">
        <v>74825.838263236568</v>
      </c>
      <c r="O1509" s="286">
        <v>741397.56345400051</v>
      </c>
      <c r="P1509" s="83" t="str">
        <f t="shared" si="25"/>
        <v/>
      </c>
    </row>
    <row r="1510" spans="1:16" ht="13.2" hidden="1" customHeight="1" x14ac:dyDescent="0.25">
      <c r="A1510" s="285" t="s">
        <v>1283</v>
      </c>
      <c r="B1510" s="285" t="s">
        <v>79</v>
      </c>
      <c r="C1510" s="287">
        <v>249.58255084230046</v>
      </c>
      <c r="D1510" s="287">
        <v>507.0139108423005</v>
      </c>
      <c r="E1510" s="287">
        <v>1116.6678808423005</v>
      </c>
      <c r="F1510" s="287">
        <v>700.66461084230048</v>
      </c>
      <c r="G1510" s="287">
        <v>3286.8659308423003</v>
      </c>
      <c r="H1510" s="287">
        <v>1596.0278208423006</v>
      </c>
      <c r="I1510" s="287">
        <v>659.06578084230046</v>
      </c>
      <c r="J1510" s="287">
        <v>1382.2074308423003</v>
      </c>
      <c r="K1510" s="287">
        <v>5729.9396248423009</v>
      </c>
      <c r="L1510" s="287">
        <v>1587.3651468423004</v>
      </c>
      <c r="M1510" s="287">
        <v>4729.4576008423001</v>
      </c>
      <c r="N1510" s="287">
        <v>6999.6507107346952</v>
      </c>
      <c r="O1510" s="286">
        <v>28544.508999999998</v>
      </c>
      <c r="P1510" s="83" t="str">
        <f t="shared" si="25"/>
        <v/>
      </c>
    </row>
    <row r="1511" spans="1:16" ht="13.2" hidden="1" customHeight="1" x14ac:dyDescent="0.25">
      <c r="A1511" s="285" t="s">
        <v>1284</v>
      </c>
      <c r="B1511" s="285" t="s">
        <v>3671</v>
      </c>
      <c r="C1511" s="287">
        <v>111460.28726333335</v>
      </c>
      <c r="D1511" s="287">
        <v>21704.579073333334</v>
      </c>
      <c r="E1511" s="287">
        <v>20213.720453333335</v>
      </c>
      <c r="F1511" s="287">
        <v>17676.226883333333</v>
      </c>
      <c r="G1511" s="287">
        <v>18132.522953333329</v>
      </c>
      <c r="H1511" s="287">
        <v>23068.088273333331</v>
      </c>
      <c r="I1511" s="287">
        <v>22714.044713333333</v>
      </c>
      <c r="J1511" s="287">
        <v>16388.680993333335</v>
      </c>
      <c r="K1511" s="287">
        <v>26540.091413333328</v>
      </c>
      <c r="L1511" s="287">
        <v>24765.429943333336</v>
      </c>
      <c r="M1511" s="287">
        <v>16457.552623333333</v>
      </c>
      <c r="N1511" s="287">
        <v>-32074.580326666717</v>
      </c>
      <c r="O1511" s="286">
        <v>287046.64425999997</v>
      </c>
      <c r="P1511" s="83" t="str">
        <f t="shared" si="25"/>
        <v/>
      </c>
    </row>
    <row r="1512" spans="1:16" ht="13.2" hidden="1" customHeight="1" x14ac:dyDescent="0.25">
      <c r="A1512" s="285" t="s">
        <v>1286</v>
      </c>
      <c r="B1512" s="285" t="s">
        <v>121</v>
      </c>
      <c r="C1512" s="287">
        <v>0</v>
      </c>
      <c r="D1512" s="287">
        <v>0</v>
      </c>
      <c r="E1512" s="287">
        <v>0</v>
      </c>
      <c r="F1512" s="287">
        <v>0</v>
      </c>
      <c r="G1512" s="287">
        <v>0</v>
      </c>
      <c r="H1512" s="287">
        <v>0</v>
      </c>
      <c r="I1512" s="287">
        <v>0</v>
      </c>
      <c r="J1512" s="287">
        <v>0</v>
      </c>
      <c r="K1512" s="287">
        <v>0</v>
      </c>
      <c r="L1512" s="287">
        <v>0</v>
      </c>
      <c r="M1512" s="287">
        <v>0</v>
      </c>
      <c r="N1512" s="287">
        <v>0</v>
      </c>
      <c r="O1512" s="286">
        <v>0</v>
      </c>
      <c r="P1512" s="83" t="str">
        <f t="shared" si="25"/>
        <v/>
      </c>
    </row>
    <row r="1513" spans="1:16" ht="13.2" hidden="1" customHeight="1" x14ac:dyDescent="0.25">
      <c r="A1513" s="285" t="s">
        <v>1287</v>
      </c>
      <c r="B1513" s="285" t="s">
        <v>81</v>
      </c>
      <c r="C1513" s="287">
        <v>-1.8460099999999999</v>
      </c>
      <c r="D1513" s="287">
        <v>1662.82385</v>
      </c>
      <c r="E1513" s="287">
        <v>659.57772999999997</v>
      </c>
      <c r="F1513" s="287">
        <v>2761.7958899999999</v>
      </c>
      <c r="G1513" s="287">
        <v>574.77355</v>
      </c>
      <c r="H1513" s="287">
        <v>797.39486999999997</v>
      </c>
      <c r="I1513" s="287">
        <v>2009.00999</v>
      </c>
      <c r="J1513" s="287">
        <v>2306.4700299999995</v>
      </c>
      <c r="K1513" s="287">
        <v>846.13722000000007</v>
      </c>
      <c r="L1513" s="287">
        <v>266.55099000000001</v>
      </c>
      <c r="M1513" s="287">
        <v>3950.2657600000002</v>
      </c>
      <c r="N1513" s="287">
        <v>1094.9280800000001</v>
      </c>
      <c r="O1513" s="286">
        <v>16927.881950000003</v>
      </c>
      <c r="P1513" s="83" t="str">
        <f t="shared" si="25"/>
        <v/>
      </c>
    </row>
    <row r="1514" spans="1:16" ht="13.2" hidden="1" customHeight="1" x14ac:dyDescent="0.25">
      <c r="A1514" s="285" t="s">
        <v>1288</v>
      </c>
      <c r="B1514" s="285" t="s">
        <v>82</v>
      </c>
      <c r="C1514" s="287">
        <v>8864.6494999999995</v>
      </c>
      <c r="D1514" s="287">
        <v>137.09963999999999</v>
      </c>
      <c r="E1514" s="287">
        <v>0</v>
      </c>
      <c r="F1514" s="287">
        <v>821.34936000000005</v>
      </c>
      <c r="G1514" s="287">
        <v>221.04561000000001</v>
      </c>
      <c r="H1514" s="287">
        <v>3219.5176099999999</v>
      </c>
      <c r="I1514" s="287">
        <v>9024.7220500000003</v>
      </c>
      <c r="J1514" s="287">
        <v>130.18249</v>
      </c>
      <c r="K1514" s="287">
        <v>789.76692000000003</v>
      </c>
      <c r="L1514" s="287">
        <v>94.193640000000002</v>
      </c>
      <c r="M1514" s="287">
        <v>2432.6427400000002</v>
      </c>
      <c r="N1514" s="287">
        <v>1596.8415199999999</v>
      </c>
      <c r="O1514" s="286">
        <v>27332.011080000004</v>
      </c>
      <c r="P1514" s="83" t="str">
        <f t="shared" si="25"/>
        <v/>
      </c>
    </row>
    <row r="1515" spans="1:16" ht="13.2" hidden="1" customHeight="1" x14ac:dyDescent="0.25">
      <c r="A1515" s="285" t="s">
        <v>1289</v>
      </c>
      <c r="B1515" s="285" t="s">
        <v>83</v>
      </c>
      <c r="C1515" s="287">
        <v>0</v>
      </c>
      <c r="D1515" s="287">
        <v>0</v>
      </c>
      <c r="E1515" s="287">
        <v>0</v>
      </c>
      <c r="F1515" s="287">
        <v>0</v>
      </c>
      <c r="G1515" s="287">
        <v>0</v>
      </c>
      <c r="H1515" s="287">
        <v>0</v>
      </c>
      <c r="I1515" s="287">
        <v>0</v>
      </c>
      <c r="J1515" s="287">
        <v>0</v>
      </c>
      <c r="K1515" s="287">
        <v>0</v>
      </c>
      <c r="L1515" s="287">
        <v>0</v>
      </c>
      <c r="M1515" s="287">
        <v>0</v>
      </c>
      <c r="N1515" s="287">
        <v>8826.6859999999997</v>
      </c>
      <c r="O1515" s="286">
        <v>8826.6859999999997</v>
      </c>
      <c r="P1515" s="83" t="str">
        <f t="shared" si="25"/>
        <v/>
      </c>
    </row>
    <row r="1516" spans="1:16" ht="13.2" hidden="1" customHeight="1" x14ac:dyDescent="0.25">
      <c r="A1516" s="285" t="s">
        <v>1290</v>
      </c>
      <c r="B1516" s="285" t="s">
        <v>84</v>
      </c>
      <c r="C1516" s="287">
        <v>3555.2049717575751</v>
      </c>
      <c r="D1516" s="287">
        <v>6965.2259017575743</v>
      </c>
      <c r="E1516" s="287">
        <v>4668.0210350909074</v>
      </c>
      <c r="F1516" s="287">
        <v>5361.4507450909077</v>
      </c>
      <c r="G1516" s="287">
        <v>8032.2673850909086</v>
      </c>
      <c r="H1516" s="287">
        <v>3359.2070890909085</v>
      </c>
      <c r="I1516" s="287">
        <v>8305.7477590909111</v>
      </c>
      <c r="J1516" s="287">
        <v>4022.4458690909091</v>
      </c>
      <c r="K1516" s="287">
        <v>9988.6994290909097</v>
      </c>
      <c r="L1516" s="287">
        <v>7396.1160490909097</v>
      </c>
      <c r="M1516" s="287">
        <v>4710.1473590909081</v>
      </c>
      <c r="N1516" s="287">
        <v>51439.704566666696</v>
      </c>
      <c r="O1516" s="286">
        <v>117804.23816000002</v>
      </c>
      <c r="P1516" s="83" t="str">
        <f t="shared" si="25"/>
        <v/>
      </c>
    </row>
    <row r="1517" spans="1:16" ht="13.2" hidden="1" customHeight="1" x14ac:dyDescent="0.25">
      <c r="A1517" s="285" t="s">
        <v>1291</v>
      </c>
      <c r="B1517" s="285" t="s">
        <v>85</v>
      </c>
      <c r="C1517" s="286">
        <v>283331.10467637167</v>
      </c>
      <c r="D1517" s="286">
        <v>188778.02269764154</v>
      </c>
      <c r="E1517" s="286">
        <v>208258.96698970493</v>
      </c>
      <c r="F1517" s="286">
        <v>191081.55876970492</v>
      </c>
      <c r="G1517" s="286">
        <v>189746.77701970487</v>
      </c>
      <c r="H1517" s="286">
        <v>216772.74759570495</v>
      </c>
      <c r="I1517" s="286">
        <v>220530.10656270492</v>
      </c>
      <c r="J1517" s="286">
        <v>163721.79331541926</v>
      </c>
      <c r="K1517" s="286">
        <v>261131.21068341928</v>
      </c>
      <c r="L1517" s="286">
        <v>205467.11680541927</v>
      </c>
      <c r="M1517" s="286">
        <v>201381.66559258421</v>
      </c>
      <c r="N1517" s="286">
        <v>528115.53766562045</v>
      </c>
      <c r="O1517" s="286">
        <v>2858316.6083740005</v>
      </c>
      <c r="P1517" s="83" t="str">
        <f t="shared" si="25"/>
        <v/>
      </c>
    </row>
    <row r="1518" spans="1:16" ht="13.2" hidden="1" customHeight="1" x14ac:dyDescent="0.25">
      <c r="A1518" s="285" t="s">
        <v>1292</v>
      </c>
      <c r="B1518" s="285" t="s">
        <v>86</v>
      </c>
      <c r="C1518" s="287">
        <v>-188.06900000000002</v>
      </c>
      <c r="D1518" s="287">
        <v>237.90764000000001</v>
      </c>
      <c r="E1518" s="287">
        <v>-28</v>
      </c>
      <c r="F1518" s="287">
        <v>2111.9951700000001</v>
      </c>
      <c r="G1518" s="287">
        <v>392.42305999999985</v>
      </c>
      <c r="H1518" s="287">
        <v>247</v>
      </c>
      <c r="I1518" s="287">
        <v>-146</v>
      </c>
      <c r="J1518" s="287">
        <v>1337.9001499999999</v>
      </c>
      <c r="K1518" s="287">
        <v>2078.4973799999989</v>
      </c>
      <c r="L1518" s="287">
        <v>485.5</v>
      </c>
      <c r="M1518" s="287">
        <v>897.905000000001</v>
      </c>
      <c r="N1518" s="287">
        <v>-3715.3417600000007</v>
      </c>
      <c r="O1518" s="286">
        <v>3711.7176399999994</v>
      </c>
      <c r="P1518" s="83" t="str">
        <f t="shared" si="25"/>
        <v/>
      </c>
    </row>
    <row r="1519" spans="1:16" ht="13.2" hidden="1" customHeight="1" x14ac:dyDescent="0.25">
      <c r="A1519" s="285" t="s">
        <v>1293</v>
      </c>
      <c r="B1519" s="285" t="s">
        <v>87</v>
      </c>
      <c r="C1519" s="287">
        <v>259.86365999999998</v>
      </c>
      <c r="D1519" s="287">
        <v>92.105260000000001</v>
      </c>
      <c r="E1519" s="287">
        <v>107.47423000000001</v>
      </c>
      <c r="F1519" s="287">
        <v>34.542310000000001</v>
      </c>
      <c r="G1519" s="287">
        <v>25.642009999999999</v>
      </c>
      <c r="H1519" s="287">
        <v>216.05141</v>
      </c>
      <c r="I1519" s="287">
        <v>10.048110000000001</v>
      </c>
      <c r="J1519" s="287">
        <v>10.07921</v>
      </c>
      <c r="K1519" s="287">
        <v>10048.257949999999</v>
      </c>
      <c r="L1519" s="287">
        <v>9.8165599999999991</v>
      </c>
      <c r="M1519" s="287">
        <v>592.01697999999999</v>
      </c>
      <c r="N1519" s="287">
        <v>22895.262340000008</v>
      </c>
      <c r="O1519" s="286">
        <v>34301.160030000006</v>
      </c>
      <c r="P1519" s="83" t="str">
        <f t="shared" si="25"/>
        <v/>
      </c>
    </row>
    <row r="1520" spans="1:16" ht="13.2" hidden="1" customHeight="1" x14ac:dyDescent="0.25">
      <c r="A1520" s="285" t="s">
        <v>1294</v>
      </c>
      <c r="B1520" s="285" t="s">
        <v>88</v>
      </c>
      <c r="C1520" s="287">
        <v>301578.45259241672</v>
      </c>
      <c r="D1520" s="287">
        <v>11139.405662416666</v>
      </c>
      <c r="E1520" s="287">
        <v>9668.7409466666686</v>
      </c>
      <c r="F1520" s="287">
        <v>15350.752836666667</v>
      </c>
      <c r="G1520" s="287">
        <v>10187.605516666668</v>
      </c>
      <c r="H1520" s="287">
        <v>-20938.928283333331</v>
      </c>
      <c r="I1520" s="287">
        <v>-33988.216033333345</v>
      </c>
      <c r="J1520" s="287">
        <v>41981.25890666667</v>
      </c>
      <c r="K1520" s="287">
        <v>42811.095366666654</v>
      </c>
      <c r="L1520" s="287">
        <v>7612.2058666666662</v>
      </c>
      <c r="M1520" s="287">
        <v>5377.1990766666668</v>
      </c>
      <c r="N1520" s="287">
        <v>252216.06062516654</v>
      </c>
      <c r="O1520" s="286">
        <v>642995.63307999994</v>
      </c>
      <c r="P1520" s="83" t="str">
        <f t="shared" si="25"/>
        <v/>
      </c>
    </row>
    <row r="1521" spans="1:16" ht="13.2" hidden="1" customHeight="1" x14ac:dyDescent="0.25">
      <c r="A1521" s="285" t="s">
        <v>1295</v>
      </c>
      <c r="B1521" s="285" t="s">
        <v>144</v>
      </c>
      <c r="C1521" s="286">
        <v>584981.35192878835</v>
      </c>
      <c r="D1521" s="286">
        <v>200247.4412600582</v>
      </c>
      <c r="E1521" s="286">
        <v>218007.18216637158</v>
      </c>
      <c r="F1521" s="286">
        <v>208578.8490863716</v>
      </c>
      <c r="G1521" s="286">
        <v>200352.44760637154</v>
      </c>
      <c r="H1521" s="286">
        <v>196296.87072237159</v>
      </c>
      <c r="I1521" s="286">
        <v>186405.9386393716</v>
      </c>
      <c r="J1521" s="286">
        <v>207051.03158208594</v>
      </c>
      <c r="K1521" s="286">
        <v>316069.06138008594</v>
      </c>
      <c r="L1521" s="286">
        <v>213574.63923208593</v>
      </c>
      <c r="M1521" s="286">
        <v>208248.78664925086</v>
      </c>
      <c r="N1521" s="286">
        <v>799511.518870787</v>
      </c>
      <c r="O1521" s="286">
        <v>3539325.1191240004</v>
      </c>
      <c r="P1521" s="83" t="str">
        <f t="shared" si="25"/>
        <v/>
      </c>
    </row>
    <row r="1522" spans="1:16" ht="13.2" hidden="1" customHeight="1" x14ac:dyDescent="0.25">
      <c r="A1522" s="285" t="s">
        <v>1285</v>
      </c>
      <c r="B1522" s="285" t="s">
        <v>80</v>
      </c>
      <c r="C1522" s="287">
        <v>1210.1496099999981</v>
      </c>
      <c r="D1522" s="287">
        <v>651.03591999999992</v>
      </c>
      <c r="E1522" s="287">
        <v>1125.7362899999996</v>
      </c>
      <c r="F1522" s="287">
        <v>1105.8387299999999</v>
      </c>
      <c r="G1522" s="287">
        <v>817.01467999999988</v>
      </c>
      <c r="H1522" s="287">
        <v>1787.6717200000001</v>
      </c>
      <c r="I1522" s="287">
        <v>1847.3524199999999</v>
      </c>
      <c r="J1522" s="287">
        <v>4201.2334900000005</v>
      </c>
      <c r="K1522" s="287">
        <v>1039.6595199999999</v>
      </c>
      <c r="L1522" s="287">
        <v>2295.440489999999</v>
      </c>
      <c r="M1522" s="287">
        <v>1810.3412900000005</v>
      </c>
      <c r="N1522" s="287">
        <v>54804.43756000002</v>
      </c>
      <c r="O1522" s="286">
        <v>72695.911720000018</v>
      </c>
      <c r="P1522" s="83" t="str">
        <f t="shared" si="25"/>
        <v/>
      </c>
    </row>
    <row r="1523" spans="1:16" ht="13.2" hidden="1" customHeight="1" x14ac:dyDescent="0.25">
      <c r="A1523" s="285" t="s">
        <v>1296</v>
      </c>
      <c r="B1523" s="285" t="s">
        <v>76</v>
      </c>
      <c r="C1523" s="287">
        <v>20.548087500000001</v>
      </c>
      <c r="D1523" s="287">
        <v>9.9052175000000009</v>
      </c>
      <c r="E1523" s="287">
        <v>19127.603907500001</v>
      </c>
      <c r="F1523" s="287">
        <v>7011.5801075000008</v>
      </c>
      <c r="G1523" s="287">
        <v>12007.309057500001</v>
      </c>
      <c r="H1523" s="287">
        <v>20706.078207499999</v>
      </c>
      <c r="I1523" s="287">
        <v>6137.6261175</v>
      </c>
      <c r="J1523" s="287">
        <v>7098.8980775</v>
      </c>
      <c r="K1523" s="287">
        <v>24.460437500000001</v>
      </c>
      <c r="L1523" s="287">
        <v>30.690547500000001</v>
      </c>
      <c r="M1523" s="287">
        <v>28.470657500000002</v>
      </c>
      <c r="N1523" s="287">
        <v>-72203.170422499999</v>
      </c>
      <c r="O1523" s="286">
        <v>0</v>
      </c>
      <c r="P1523" s="83" t="str">
        <f t="shared" si="25"/>
        <v/>
      </c>
    </row>
    <row r="1524" spans="1:16" ht="13.2" hidden="1" customHeight="1" x14ac:dyDescent="0.25">
      <c r="A1524" s="285" t="s">
        <v>1306</v>
      </c>
      <c r="B1524" s="285" t="s">
        <v>85</v>
      </c>
      <c r="C1524" s="286">
        <v>203315.95418818283</v>
      </c>
      <c r="D1524" s="286">
        <v>201398.84379818285</v>
      </c>
      <c r="E1524" s="286">
        <v>459577.74869335652</v>
      </c>
      <c r="F1524" s="286">
        <v>162622.67847335647</v>
      </c>
      <c r="G1524" s="286">
        <v>195690.9352333564</v>
      </c>
      <c r="H1524" s="286">
        <v>190032.24221335645</v>
      </c>
      <c r="I1524" s="286">
        <v>214474.63639335643</v>
      </c>
      <c r="J1524" s="286">
        <v>162001.64144049649</v>
      </c>
      <c r="K1524" s="286">
        <v>229311.0979804965</v>
      </c>
      <c r="L1524" s="286">
        <v>189738.27673049649</v>
      </c>
      <c r="M1524" s="286">
        <v>144123.82669132977</v>
      </c>
      <c r="N1524" s="286">
        <v>610271.20044403337</v>
      </c>
      <c r="O1524" s="286">
        <v>2962559.0822800007</v>
      </c>
      <c r="P1524" s="83" t="str">
        <f t="shared" si="25"/>
        <v/>
      </c>
    </row>
    <row r="1525" spans="1:16" ht="13.2" hidden="1" customHeight="1" x14ac:dyDescent="0.25">
      <c r="A1525" s="285" t="s">
        <v>1308</v>
      </c>
      <c r="B1525" s="285" t="s">
        <v>87</v>
      </c>
      <c r="C1525" s="287">
        <v>0</v>
      </c>
      <c r="D1525" s="287">
        <v>0</v>
      </c>
      <c r="E1525" s="287">
        <v>0</v>
      </c>
      <c r="F1525" s="287">
        <v>0</v>
      </c>
      <c r="G1525" s="287">
        <v>58.557499999999997</v>
      </c>
      <c r="H1525" s="287">
        <v>41.807929999999999</v>
      </c>
      <c r="I1525" s="287">
        <v>0</v>
      </c>
      <c r="J1525" s="287">
        <v>16.20665</v>
      </c>
      <c r="K1525" s="287">
        <v>57.441870000000002</v>
      </c>
      <c r="L1525" s="287">
        <v>42.46828</v>
      </c>
      <c r="M1525" s="287">
        <v>93.944130000000001</v>
      </c>
      <c r="N1525" s="287">
        <v>39277.313009999991</v>
      </c>
      <c r="O1525" s="286">
        <v>39587.739369999988</v>
      </c>
      <c r="P1525" s="83" t="str">
        <f t="shared" si="25"/>
        <v/>
      </c>
    </row>
    <row r="1526" spans="1:16" ht="13.2" hidden="1" customHeight="1" x14ac:dyDescent="0.25">
      <c r="A1526" s="285" t="s">
        <v>1309</v>
      </c>
      <c r="B1526" s="285" t="s">
        <v>88</v>
      </c>
      <c r="C1526" s="287">
        <v>456753.79847000004</v>
      </c>
      <c r="D1526" s="287">
        <v>6251.1993899999998</v>
      </c>
      <c r="E1526" s="287">
        <v>4697.6425600000002</v>
      </c>
      <c r="F1526" s="287">
        <v>10670.043729999999</v>
      </c>
      <c r="G1526" s="287">
        <v>11612.070659999999</v>
      </c>
      <c r="H1526" s="287">
        <v>10169.88063</v>
      </c>
      <c r="I1526" s="287">
        <v>18535.20721</v>
      </c>
      <c r="J1526" s="287">
        <v>37348.171979999999</v>
      </c>
      <c r="K1526" s="287">
        <v>32568.97579</v>
      </c>
      <c r="L1526" s="287">
        <v>6510.7499099999995</v>
      </c>
      <c r="M1526" s="287">
        <v>3579.0507499999999</v>
      </c>
      <c r="N1526" s="287">
        <v>187965.59259999951</v>
      </c>
      <c r="O1526" s="286">
        <v>786662.38367999974</v>
      </c>
      <c r="P1526" s="83" t="str">
        <f t="shared" si="25"/>
        <v/>
      </c>
    </row>
    <row r="1527" spans="1:16" ht="13.2" hidden="1" customHeight="1" x14ac:dyDescent="0.25">
      <c r="A1527" s="285" t="s">
        <v>1297</v>
      </c>
      <c r="B1527" s="285" t="s">
        <v>89</v>
      </c>
      <c r="C1527" s="287">
        <v>20828.096144046867</v>
      </c>
      <c r="D1527" s="287">
        <v>29495.390994046869</v>
      </c>
      <c r="E1527" s="287">
        <v>23000.053184046872</v>
      </c>
      <c r="F1527" s="287">
        <v>25941.791674046865</v>
      </c>
      <c r="G1527" s="287">
        <v>25171.620834046873</v>
      </c>
      <c r="H1527" s="287">
        <v>34456.368884046868</v>
      </c>
      <c r="I1527" s="287">
        <v>36136.900194046852</v>
      </c>
      <c r="J1527" s="287">
        <v>26578.846371186872</v>
      </c>
      <c r="K1527" s="287">
        <v>75033.587611186857</v>
      </c>
      <c r="L1527" s="287">
        <v>46522.292851186874</v>
      </c>
      <c r="M1527" s="287">
        <v>30934.064301186867</v>
      </c>
      <c r="N1527" s="287">
        <v>125641.68616692444</v>
      </c>
      <c r="O1527" s="286">
        <v>499740.69920999999</v>
      </c>
      <c r="P1527" s="83" t="str">
        <f t="shared" si="25"/>
        <v/>
      </c>
    </row>
    <row r="1528" spans="1:16" ht="13.2" hidden="1" customHeight="1" x14ac:dyDescent="0.25">
      <c r="A1528" s="285" t="s">
        <v>1298</v>
      </c>
      <c r="B1528" s="285" t="s">
        <v>90</v>
      </c>
      <c r="C1528" s="287">
        <v>1328.598223333333</v>
      </c>
      <c r="D1528" s="287">
        <v>-276.7165266666666</v>
      </c>
      <c r="E1528" s="287">
        <v>2218.2241733333331</v>
      </c>
      <c r="F1528" s="287">
        <v>675.68314333333342</v>
      </c>
      <c r="G1528" s="287">
        <v>1285.8833133333333</v>
      </c>
      <c r="H1528" s="287">
        <v>-763.43518666666671</v>
      </c>
      <c r="I1528" s="287">
        <v>2295.331103333333</v>
      </c>
      <c r="J1528" s="287">
        <v>-1960.3439366666667</v>
      </c>
      <c r="K1528" s="287">
        <v>2262.1416933333335</v>
      </c>
      <c r="L1528" s="287">
        <v>-1155.9053166666667</v>
      </c>
      <c r="M1528" s="287">
        <v>635.12342333333379</v>
      </c>
      <c r="N1528" s="287">
        <v>7107.7221533333322</v>
      </c>
      <c r="O1528" s="286">
        <v>13652.306259999998</v>
      </c>
      <c r="P1528" s="83" t="str">
        <f t="shared" si="25"/>
        <v/>
      </c>
    </row>
    <row r="1529" spans="1:16" ht="13.2" hidden="1" customHeight="1" x14ac:dyDescent="0.25">
      <c r="A1529" s="285" t="s">
        <v>1299</v>
      </c>
      <c r="B1529" s="285" t="s">
        <v>91</v>
      </c>
      <c r="C1529" s="287">
        <v>28</v>
      </c>
      <c r="D1529" s="287">
        <v>262</v>
      </c>
      <c r="E1529" s="287">
        <v>381</v>
      </c>
      <c r="F1529" s="287">
        <v>286</v>
      </c>
      <c r="G1529" s="287">
        <v>340</v>
      </c>
      <c r="H1529" s="287">
        <v>269</v>
      </c>
      <c r="I1529" s="287">
        <v>499</v>
      </c>
      <c r="J1529" s="287">
        <v>308</v>
      </c>
      <c r="K1529" s="287">
        <v>422</v>
      </c>
      <c r="L1529" s="287">
        <v>244</v>
      </c>
      <c r="M1529" s="287">
        <v>308</v>
      </c>
      <c r="N1529" s="287">
        <v>-3347</v>
      </c>
      <c r="O1529" s="286">
        <v>0</v>
      </c>
      <c r="P1529" s="83" t="str">
        <f t="shared" si="25"/>
        <v/>
      </c>
    </row>
    <row r="1530" spans="1:16" ht="13.2" hidden="1" customHeight="1" x14ac:dyDescent="0.25">
      <c r="A1530" s="285" t="s">
        <v>1300</v>
      </c>
      <c r="B1530" s="285" t="s">
        <v>3670</v>
      </c>
      <c r="C1530" s="287">
        <v>-4956.6964348484844</v>
      </c>
      <c r="D1530" s="287">
        <v>8165.5839951515154</v>
      </c>
      <c r="E1530" s="287">
        <v>-7714.1906248484838</v>
      </c>
      <c r="F1530" s="287">
        <v>7280.1259051515153</v>
      </c>
      <c r="G1530" s="287">
        <v>13360.435465151517</v>
      </c>
      <c r="H1530" s="287">
        <v>11382.078655151516</v>
      </c>
      <c r="I1530" s="287">
        <v>21632.593415151518</v>
      </c>
      <c r="J1530" s="287">
        <v>5243.8648251515169</v>
      </c>
      <c r="K1530" s="287">
        <v>11849.968175151516</v>
      </c>
      <c r="L1530" s="287">
        <v>8891.0834451515148</v>
      </c>
      <c r="M1530" s="287">
        <v>15925.365715151514</v>
      </c>
      <c r="N1530" s="287">
        <v>44672.5405433333</v>
      </c>
      <c r="O1530" s="286">
        <v>135732.75307999999</v>
      </c>
      <c r="P1530" s="83" t="str">
        <f t="shared" si="25"/>
        <v/>
      </c>
    </row>
    <row r="1531" spans="1:16" ht="13.2" hidden="1" customHeight="1" x14ac:dyDescent="0.25">
      <c r="A1531" s="285" t="s">
        <v>1302</v>
      </c>
      <c r="B1531" s="285" t="s">
        <v>92</v>
      </c>
      <c r="C1531" s="287">
        <v>-12.32104</v>
      </c>
      <c r="D1531" s="287">
        <v>14.697849999999999</v>
      </c>
      <c r="E1531" s="287">
        <v>6.1539099999999998</v>
      </c>
      <c r="F1531" s="287">
        <v>767.0328300000001</v>
      </c>
      <c r="G1531" s="287">
        <v>4.5475599999999998</v>
      </c>
      <c r="H1531" s="287">
        <v>744.33402999999998</v>
      </c>
      <c r="I1531" s="287">
        <v>7.8406799999999999</v>
      </c>
      <c r="J1531" s="287">
        <v>66.207999999999998</v>
      </c>
      <c r="K1531" s="287">
        <v>742.68955999999991</v>
      </c>
      <c r="L1531" s="287">
        <v>3.7919499999999999</v>
      </c>
      <c r="M1531" s="287">
        <v>2.2494999999999998</v>
      </c>
      <c r="N1531" s="287">
        <v>860.06523000000038</v>
      </c>
      <c r="O1531" s="286">
        <v>3207.2900600000003</v>
      </c>
      <c r="P1531" s="83" t="str">
        <f t="shared" si="25"/>
        <v/>
      </c>
    </row>
    <row r="1532" spans="1:16" ht="13.2" hidden="1" customHeight="1" x14ac:dyDescent="0.25">
      <c r="A1532" s="285" t="s">
        <v>1303</v>
      </c>
      <c r="B1532" s="285" t="s">
        <v>93</v>
      </c>
      <c r="C1532" s="287">
        <v>-1055.905</v>
      </c>
      <c r="D1532" s="287">
        <v>8489.8783100000001</v>
      </c>
      <c r="E1532" s="287">
        <v>2288.3729699999999</v>
      </c>
      <c r="F1532" s="287">
        <v>1173.82257</v>
      </c>
      <c r="G1532" s="287">
        <v>1307.0909200000001</v>
      </c>
      <c r="H1532" s="287">
        <v>2708.3718100000001</v>
      </c>
      <c r="I1532" s="287">
        <v>1316.6577199999999</v>
      </c>
      <c r="J1532" s="287">
        <v>1948.1902</v>
      </c>
      <c r="K1532" s="287">
        <v>1669.0056499999998</v>
      </c>
      <c r="L1532" s="287">
        <v>2094.2364700000003</v>
      </c>
      <c r="M1532" s="287">
        <v>1584.1980300000009</v>
      </c>
      <c r="N1532" s="287">
        <v>-5111.2242000000024</v>
      </c>
      <c r="O1532" s="286">
        <v>18412.695449999999</v>
      </c>
      <c r="P1532" s="83" t="str">
        <f t="shared" si="25"/>
        <v/>
      </c>
    </row>
    <row r="1533" spans="1:16" ht="13.2" hidden="1" customHeight="1" x14ac:dyDescent="0.25">
      <c r="A1533" s="285" t="s">
        <v>1304</v>
      </c>
      <c r="B1533" s="285" t="s">
        <v>94</v>
      </c>
      <c r="C1533" s="287">
        <v>-6887.1999551736108</v>
      </c>
      <c r="D1533" s="287">
        <v>48572.70278482639</v>
      </c>
      <c r="E1533" s="287">
        <v>-979.81961999999896</v>
      </c>
      <c r="F1533" s="287">
        <v>17994.024440000001</v>
      </c>
      <c r="G1533" s="287">
        <v>15738.779200000001</v>
      </c>
      <c r="H1533" s="287">
        <v>17134.411260000001</v>
      </c>
      <c r="I1533" s="287">
        <v>21154.039680000005</v>
      </c>
      <c r="J1533" s="287">
        <v>12482.229090000001</v>
      </c>
      <c r="K1533" s="287">
        <v>14072.882300000001</v>
      </c>
      <c r="L1533" s="287">
        <v>24242.79297000001</v>
      </c>
      <c r="M1533" s="287">
        <v>15496.551749999999</v>
      </c>
      <c r="N1533" s="287">
        <v>99667.183790347306</v>
      </c>
      <c r="O1533" s="286">
        <v>278688.57769000006</v>
      </c>
      <c r="P1533" s="83" t="str">
        <f t="shared" si="25"/>
        <v/>
      </c>
    </row>
    <row r="1534" spans="1:16" ht="13.2" hidden="1" customHeight="1" x14ac:dyDescent="0.25">
      <c r="A1534" s="285" t="s">
        <v>1305</v>
      </c>
      <c r="B1534" s="285" t="s">
        <v>95</v>
      </c>
      <c r="C1534" s="287">
        <v>0</v>
      </c>
      <c r="D1534" s="287">
        <v>0</v>
      </c>
      <c r="E1534" s="287">
        <v>0</v>
      </c>
      <c r="F1534" s="287">
        <v>0</v>
      </c>
      <c r="G1534" s="287">
        <v>0</v>
      </c>
      <c r="H1534" s="287">
        <v>1100</v>
      </c>
      <c r="I1534" s="287">
        <v>1.383</v>
      </c>
      <c r="J1534" s="287">
        <v>0</v>
      </c>
      <c r="K1534" s="287">
        <v>23</v>
      </c>
      <c r="L1534" s="287">
        <v>0</v>
      </c>
      <c r="M1534" s="287">
        <v>0</v>
      </c>
      <c r="N1534" s="287">
        <v>1333.2776999999999</v>
      </c>
      <c r="O1534" s="286">
        <v>2457.6606999999999</v>
      </c>
      <c r="P1534" s="83" t="str">
        <f t="shared" si="25"/>
        <v/>
      </c>
    </row>
    <row r="1535" spans="1:16" ht="13.2" hidden="1" customHeight="1" x14ac:dyDescent="0.25">
      <c r="A1535" s="285" t="s">
        <v>1307</v>
      </c>
      <c r="B1535" s="285" t="s">
        <v>96</v>
      </c>
      <c r="C1535" s="288">
        <v>51.02364</v>
      </c>
      <c r="D1535" s="288">
        <v>1022.22604</v>
      </c>
      <c r="E1535" s="288">
        <v>3370.8281999999999</v>
      </c>
      <c r="F1535" s="288">
        <v>916.25682000000108</v>
      </c>
      <c r="G1535" s="288">
        <v>17.51145</v>
      </c>
      <c r="H1535" s="288">
        <v>174.08339999999998</v>
      </c>
      <c r="I1535" s="288">
        <v>39.525480000000002</v>
      </c>
      <c r="J1535" s="288">
        <v>44.209180000000003</v>
      </c>
      <c r="K1535" s="288">
        <v>913.10070000000394</v>
      </c>
      <c r="L1535" s="288">
        <v>73.947460000000007</v>
      </c>
      <c r="M1535" s="288">
        <v>1204.82782</v>
      </c>
      <c r="N1535" s="288">
        <v>-7187.2641100000055</v>
      </c>
      <c r="O1535" s="289">
        <v>640.27607999999964</v>
      </c>
      <c r="P1535" s="83" t="str">
        <f t="shared" si="25"/>
        <v/>
      </c>
    </row>
    <row r="1536" spans="1:16" ht="13.2" hidden="1" customHeight="1" x14ac:dyDescent="0.25">
      <c r="A1536" s="285" t="s">
        <v>1310</v>
      </c>
      <c r="B1536" s="285" t="s">
        <v>155</v>
      </c>
      <c r="C1536" s="286">
        <v>660120.7762981829</v>
      </c>
      <c r="D1536" s="286">
        <v>208672.26922818285</v>
      </c>
      <c r="E1536" s="286">
        <v>467646.21945335652</v>
      </c>
      <c r="F1536" s="286">
        <v>174208.97902335649</v>
      </c>
      <c r="G1536" s="286">
        <v>207379.07484335639</v>
      </c>
      <c r="H1536" s="286">
        <v>200418.01417335647</v>
      </c>
      <c r="I1536" s="286">
        <v>233049.36908335643</v>
      </c>
      <c r="J1536" s="286">
        <v>199410.22925049649</v>
      </c>
      <c r="K1536" s="286">
        <v>262850.61634049652</v>
      </c>
      <c r="L1536" s="286">
        <v>196365.4423804965</v>
      </c>
      <c r="M1536" s="286">
        <v>149001.64939132976</v>
      </c>
      <c r="N1536" s="286">
        <v>830326.84194403293</v>
      </c>
      <c r="O1536" s="286">
        <v>3789449.4814100005</v>
      </c>
      <c r="P1536" s="83" t="str">
        <f t="shared" si="25"/>
        <v/>
      </c>
    </row>
    <row r="1537" spans="1:16" ht="13.2" hidden="1" customHeight="1" x14ac:dyDescent="0.25">
      <c r="A1537" s="285" t="s">
        <v>1301</v>
      </c>
      <c r="B1537" s="285" t="s">
        <v>80</v>
      </c>
      <c r="C1537" s="287">
        <v>194022.83416332473</v>
      </c>
      <c r="D1537" s="287">
        <v>106665.40117332475</v>
      </c>
      <c r="E1537" s="287">
        <v>421250.35079332482</v>
      </c>
      <c r="F1537" s="287">
        <v>101492.61780332474</v>
      </c>
      <c r="G1537" s="287">
        <v>126475.26888332471</v>
      </c>
      <c r="H1537" s="287">
        <v>102295.03455332473</v>
      </c>
      <c r="I1537" s="287">
        <v>125293.26448332473</v>
      </c>
      <c r="J1537" s="287">
        <v>110235.74881332475</v>
      </c>
      <c r="K1537" s="287">
        <v>123211.36255332477</v>
      </c>
      <c r="L1537" s="287">
        <v>108865.29381332474</v>
      </c>
      <c r="M1537" s="287">
        <v>79209.803314158067</v>
      </c>
      <c r="N1537" s="287">
        <v>411650.11948259507</v>
      </c>
      <c r="O1537" s="286">
        <v>2010667.0998300007</v>
      </c>
      <c r="P1537" s="83" t="str">
        <f t="shared" si="25"/>
        <v/>
      </c>
    </row>
    <row r="1538" spans="1:16" ht="13.2" hidden="1" customHeight="1" x14ac:dyDescent="0.25">
      <c r="A1538" s="285" t="s">
        <v>1542</v>
      </c>
      <c r="B1538" s="285" t="s">
        <v>97</v>
      </c>
      <c r="C1538" s="286">
        <v>-54594</v>
      </c>
      <c r="D1538" s="286">
        <v>23040</v>
      </c>
      <c r="E1538" s="286">
        <v>-11779</v>
      </c>
      <c r="F1538" s="286">
        <v>9127</v>
      </c>
      <c r="G1538" s="286">
        <v>-327</v>
      </c>
      <c r="H1538" s="286">
        <v>-17840</v>
      </c>
      <c r="I1538" s="286">
        <v>9417</v>
      </c>
      <c r="J1538" s="286">
        <v>22969</v>
      </c>
      <c r="K1538" s="286">
        <v>-13276</v>
      </c>
      <c r="L1538" s="286">
        <v>11431</v>
      </c>
      <c r="M1538" s="286">
        <v>5218</v>
      </c>
      <c r="N1538" s="286">
        <v>18815</v>
      </c>
      <c r="O1538" s="286">
        <v>2201</v>
      </c>
      <c r="P1538" s="83" t="str">
        <f t="shared" si="25"/>
        <v/>
      </c>
    </row>
    <row r="1539" spans="1:16" ht="13.2" hidden="1" customHeight="1" x14ac:dyDescent="0.25">
      <c r="A1539" s="285" t="s">
        <v>1543</v>
      </c>
      <c r="B1539" s="285" t="s">
        <v>130</v>
      </c>
      <c r="C1539" s="286">
        <v>-54594</v>
      </c>
      <c r="D1539" s="286">
        <v>23035</v>
      </c>
      <c r="E1539" s="286">
        <v>-11779</v>
      </c>
      <c r="F1539" s="286">
        <v>9127</v>
      </c>
      <c r="G1539" s="286">
        <v>-383</v>
      </c>
      <c r="H1539" s="286">
        <v>-17866</v>
      </c>
      <c r="I1539" s="286">
        <v>9417</v>
      </c>
      <c r="J1539" s="286">
        <v>22969</v>
      </c>
      <c r="K1539" s="286">
        <v>-13276</v>
      </c>
      <c r="L1539" s="286">
        <v>11410</v>
      </c>
      <c r="M1539" s="286">
        <v>4333</v>
      </c>
      <c r="N1539" s="286">
        <v>23743</v>
      </c>
      <c r="O1539" s="286">
        <v>6136</v>
      </c>
      <c r="P1539" s="83" t="str">
        <f t="shared" si="25"/>
        <v/>
      </c>
    </row>
    <row r="1540" spans="1:16" ht="13.2" hidden="1" customHeight="1" x14ac:dyDescent="0.25">
      <c r="A1540" s="285" t="s">
        <v>1511</v>
      </c>
      <c r="B1540" s="285" t="s">
        <v>76</v>
      </c>
      <c r="C1540" s="287">
        <v>160</v>
      </c>
      <c r="D1540" s="287">
        <v>1744</v>
      </c>
      <c r="E1540" s="287">
        <v>201</v>
      </c>
      <c r="F1540" s="287">
        <v>69</v>
      </c>
      <c r="G1540" s="287">
        <v>1191</v>
      </c>
      <c r="H1540" s="287">
        <v>43</v>
      </c>
      <c r="I1540" s="287">
        <v>37</v>
      </c>
      <c r="J1540" s="287">
        <v>1176</v>
      </c>
      <c r="K1540" s="287">
        <v>234</v>
      </c>
      <c r="L1540" s="287">
        <v>0</v>
      </c>
      <c r="M1540" s="287">
        <v>942</v>
      </c>
      <c r="N1540" s="287">
        <v>4771</v>
      </c>
      <c r="O1540" s="286">
        <v>10568</v>
      </c>
      <c r="P1540" s="83" t="str">
        <f t="shared" ref="P1540:P1603" si="26">IF(COUNTBLANK(Q1540)=0,IF(RIGHT(A1540,10)=Q1540,TRUE,FALSE),"")</f>
        <v/>
      </c>
    </row>
    <row r="1541" spans="1:16" ht="13.2" hidden="1" customHeight="1" x14ac:dyDescent="0.25">
      <c r="A1541" s="285" t="s">
        <v>1512</v>
      </c>
      <c r="B1541" s="285" t="s">
        <v>77</v>
      </c>
      <c r="C1541" s="287">
        <v>7033</v>
      </c>
      <c r="D1541" s="287">
        <v>4525</v>
      </c>
      <c r="E1541" s="287">
        <v>3586</v>
      </c>
      <c r="F1541" s="287">
        <v>3543</v>
      </c>
      <c r="G1541" s="287">
        <v>5833</v>
      </c>
      <c r="H1541" s="287">
        <v>4538</v>
      </c>
      <c r="I1541" s="287">
        <v>3862</v>
      </c>
      <c r="J1541" s="287">
        <v>3393</v>
      </c>
      <c r="K1541" s="287">
        <v>3514</v>
      </c>
      <c r="L1541" s="287">
        <v>4644</v>
      </c>
      <c r="M1541" s="287">
        <v>6174</v>
      </c>
      <c r="N1541" s="287">
        <v>5196</v>
      </c>
      <c r="O1541" s="286">
        <v>55841</v>
      </c>
      <c r="P1541" s="83" t="str">
        <f t="shared" si="26"/>
        <v/>
      </c>
    </row>
    <row r="1542" spans="1:16" ht="13.2" hidden="1" customHeight="1" x14ac:dyDescent="0.25">
      <c r="A1542" s="285" t="s">
        <v>1513</v>
      </c>
      <c r="B1542" s="285" t="s">
        <v>78</v>
      </c>
      <c r="C1542" s="287">
        <v>3341</v>
      </c>
      <c r="D1542" s="287">
        <v>1625</v>
      </c>
      <c r="E1542" s="287">
        <v>2115</v>
      </c>
      <c r="F1542" s="287">
        <v>1510</v>
      </c>
      <c r="G1542" s="287">
        <v>1355</v>
      </c>
      <c r="H1542" s="287">
        <v>1677</v>
      </c>
      <c r="I1542" s="287">
        <v>1700</v>
      </c>
      <c r="J1542" s="287">
        <v>747</v>
      </c>
      <c r="K1542" s="287">
        <v>1885</v>
      </c>
      <c r="L1542" s="287">
        <v>2463</v>
      </c>
      <c r="M1542" s="287">
        <v>1827</v>
      </c>
      <c r="N1542" s="287">
        <v>3260</v>
      </c>
      <c r="O1542" s="286">
        <v>23505</v>
      </c>
      <c r="P1542" s="83" t="str">
        <f t="shared" si="26"/>
        <v/>
      </c>
    </row>
    <row r="1543" spans="1:16" ht="13.2" hidden="1" customHeight="1" x14ac:dyDescent="0.25">
      <c r="A1543" s="285" t="s">
        <v>1514</v>
      </c>
      <c r="B1543" s="285" t="s">
        <v>79</v>
      </c>
      <c r="C1543" s="287">
        <v>0</v>
      </c>
      <c r="D1543" s="287">
        <v>0</v>
      </c>
      <c r="E1543" s="287">
        <v>0</v>
      </c>
      <c r="F1543" s="287">
        <v>0</v>
      </c>
      <c r="G1543" s="287">
        <v>2</v>
      </c>
      <c r="H1543" s="287">
        <v>7</v>
      </c>
      <c r="I1543" s="287">
        <v>0</v>
      </c>
      <c r="J1543" s="287">
        <v>0</v>
      </c>
      <c r="K1543" s="287">
        <v>0</v>
      </c>
      <c r="L1543" s="287">
        <v>0</v>
      </c>
      <c r="M1543" s="287">
        <v>813</v>
      </c>
      <c r="N1543" s="287">
        <v>29</v>
      </c>
      <c r="O1543" s="286">
        <v>851</v>
      </c>
      <c r="P1543" s="83" t="str">
        <f t="shared" si="26"/>
        <v/>
      </c>
    </row>
    <row r="1544" spans="1:16" ht="13.2" hidden="1" customHeight="1" x14ac:dyDescent="0.25">
      <c r="A1544" s="285" t="s">
        <v>1515</v>
      </c>
      <c r="B1544" s="285" t="s">
        <v>3671</v>
      </c>
      <c r="C1544" s="287">
        <v>27337</v>
      </c>
      <c r="D1544" s="287">
        <v>2254</v>
      </c>
      <c r="E1544" s="287">
        <v>907</v>
      </c>
      <c r="F1544" s="287">
        <v>18005</v>
      </c>
      <c r="G1544" s="287">
        <v>10490</v>
      </c>
      <c r="H1544" s="287">
        <v>9129</v>
      </c>
      <c r="I1544" s="287">
        <v>17672</v>
      </c>
      <c r="J1544" s="287">
        <v>3980</v>
      </c>
      <c r="K1544" s="287">
        <v>2911</v>
      </c>
      <c r="L1544" s="287">
        <v>16327</v>
      </c>
      <c r="M1544" s="287">
        <v>8660</v>
      </c>
      <c r="N1544" s="287">
        <v>8930</v>
      </c>
      <c r="O1544" s="286">
        <v>126602</v>
      </c>
      <c r="P1544" s="83" t="str">
        <f t="shared" si="26"/>
        <v/>
      </c>
    </row>
    <row r="1545" spans="1:16" ht="13.2" hidden="1" customHeight="1" x14ac:dyDescent="0.25">
      <c r="A1545" s="285" t="s">
        <v>1516</v>
      </c>
      <c r="B1545" s="285" t="s">
        <v>120</v>
      </c>
      <c r="C1545" s="287">
        <v>51244</v>
      </c>
      <c r="D1545" s="287">
        <v>0</v>
      </c>
      <c r="E1545" s="287">
        <v>37834</v>
      </c>
      <c r="F1545" s="287">
        <v>542</v>
      </c>
      <c r="G1545" s="287">
        <v>19354</v>
      </c>
      <c r="H1545" s="287">
        <v>35220</v>
      </c>
      <c r="I1545" s="287">
        <v>2611</v>
      </c>
      <c r="J1545" s="287">
        <v>0</v>
      </c>
      <c r="K1545" s="287">
        <v>38346</v>
      </c>
      <c r="L1545" s="287">
        <v>12</v>
      </c>
      <c r="M1545" s="287">
        <v>9778</v>
      </c>
      <c r="N1545" s="287">
        <v>8693</v>
      </c>
      <c r="O1545" s="286">
        <v>203634</v>
      </c>
      <c r="P1545" s="83" t="str">
        <f t="shared" si="26"/>
        <v/>
      </c>
    </row>
    <row r="1546" spans="1:16" ht="13.2" hidden="1" customHeight="1" x14ac:dyDescent="0.25">
      <c r="A1546" s="285" t="s">
        <v>1517</v>
      </c>
      <c r="B1546" s="285" t="s">
        <v>121</v>
      </c>
      <c r="C1546" s="287">
        <v>0</v>
      </c>
      <c r="D1546" s="287">
        <v>0</v>
      </c>
      <c r="E1546" s="287">
        <v>0</v>
      </c>
      <c r="F1546" s="287">
        <v>0</v>
      </c>
      <c r="G1546" s="287">
        <v>0</v>
      </c>
      <c r="H1546" s="287">
        <v>0</v>
      </c>
      <c r="I1546" s="287">
        <v>0</v>
      </c>
      <c r="J1546" s="287">
        <v>0</v>
      </c>
      <c r="K1546" s="287">
        <v>0</v>
      </c>
      <c r="L1546" s="287">
        <v>0</v>
      </c>
      <c r="M1546" s="287">
        <v>0</v>
      </c>
      <c r="N1546" s="287">
        <v>0</v>
      </c>
      <c r="O1546" s="286">
        <v>0</v>
      </c>
      <c r="P1546" s="83" t="str">
        <f t="shared" si="26"/>
        <v/>
      </c>
    </row>
    <row r="1547" spans="1:16" ht="13.2" hidden="1" customHeight="1" x14ac:dyDescent="0.25">
      <c r="A1547" s="285" t="s">
        <v>1518</v>
      </c>
      <c r="B1547" s="285" t="s">
        <v>81</v>
      </c>
      <c r="C1547" s="287">
        <v>25</v>
      </c>
      <c r="D1547" s="287">
        <v>135</v>
      </c>
      <c r="E1547" s="287">
        <v>144</v>
      </c>
      <c r="F1547" s="287">
        <v>2</v>
      </c>
      <c r="G1547" s="287">
        <v>48</v>
      </c>
      <c r="H1547" s="287">
        <v>35</v>
      </c>
      <c r="I1547" s="287">
        <v>20</v>
      </c>
      <c r="J1547" s="287">
        <v>0</v>
      </c>
      <c r="K1547" s="287">
        <v>324</v>
      </c>
      <c r="L1547" s="287">
        <v>671</v>
      </c>
      <c r="M1547" s="287">
        <v>181</v>
      </c>
      <c r="N1547" s="287">
        <v>257</v>
      </c>
      <c r="O1547" s="286">
        <v>1842</v>
      </c>
      <c r="P1547" s="83" t="str">
        <f t="shared" si="26"/>
        <v/>
      </c>
    </row>
    <row r="1548" spans="1:16" ht="13.2" hidden="1" customHeight="1" x14ac:dyDescent="0.25">
      <c r="A1548" s="285" t="s">
        <v>1519</v>
      </c>
      <c r="B1548" s="285" t="s">
        <v>82</v>
      </c>
      <c r="C1548" s="287">
        <v>0</v>
      </c>
      <c r="D1548" s="287">
        <v>0</v>
      </c>
      <c r="E1548" s="287">
        <v>0</v>
      </c>
      <c r="F1548" s="287">
        <v>0</v>
      </c>
      <c r="G1548" s="287">
        <v>0</v>
      </c>
      <c r="H1548" s="287">
        <v>0</v>
      </c>
      <c r="I1548" s="287">
        <v>0</v>
      </c>
      <c r="J1548" s="287">
        <v>0</v>
      </c>
      <c r="K1548" s="287">
        <v>0</v>
      </c>
      <c r="L1548" s="287">
        <v>0</v>
      </c>
      <c r="M1548" s="287">
        <v>0</v>
      </c>
      <c r="N1548" s="287">
        <v>0</v>
      </c>
      <c r="O1548" s="286">
        <v>0</v>
      </c>
      <c r="P1548" s="83" t="str">
        <f t="shared" si="26"/>
        <v/>
      </c>
    </row>
    <row r="1549" spans="1:16" ht="13.2" hidden="1" customHeight="1" x14ac:dyDescent="0.25">
      <c r="A1549" s="285" t="s">
        <v>1520</v>
      </c>
      <c r="B1549" s="285" t="s">
        <v>83</v>
      </c>
      <c r="C1549" s="287">
        <v>230</v>
      </c>
      <c r="D1549" s="287">
        <v>0</v>
      </c>
      <c r="E1549" s="287">
        <v>0</v>
      </c>
      <c r="F1549" s="287">
        <v>50</v>
      </c>
      <c r="G1549" s="287">
        <v>0</v>
      </c>
      <c r="H1549" s="287">
        <v>0</v>
      </c>
      <c r="I1549" s="287">
        <v>45</v>
      </c>
      <c r="J1549" s="287">
        <v>20</v>
      </c>
      <c r="K1549" s="287">
        <v>0</v>
      </c>
      <c r="L1549" s="287">
        <v>45</v>
      </c>
      <c r="M1549" s="287">
        <v>0</v>
      </c>
      <c r="N1549" s="287">
        <v>1060</v>
      </c>
      <c r="O1549" s="286">
        <v>1450</v>
      </c>
      <c r="P1549" s="83" t="str">
        <f t="shared" si="26"/>
        <v/>
      </c>
    </row>
    <row r="1550" spans="1:16" ht="13.2" hidden="1" customHeight="1" x14ac:dyDescent="0.25">
      <c r="A1550" s="285" t="s">
        <v>1521</v>
      </c>
      <c r="B1550" s="285" t="s">
        <v>84</v>
      </c>
      <c r="C1550" s="287">
        <v>554</v>
      </c>
      <c r="D1550" s="287">
        <v>134</v>
      </c>
      <c r="E1550" s="287">
        <v>124</v>
      </c>
      <c r="F1550" s="287">
        <v>119</v>
      </c>
      <c r="G1550" s="287">
        <v>39</v>
      </c>
      <c r="H1550" s="287">
        <v>96</v>
      </c>
      <c r="I1550" s="287">
        <v>63</v>
      </c>
      <c r="J1550" s="287">
        <v>112</v>
      </c>
      <c r="K1550" s="287">
        <v>43</v>
      </c>
      <c r="L1550" s="287">
        <v>88</v>
      </c>
      <c r="M1550" s="287">
        <v>105</v>
      </c>
      <c r="N1550" s="287">
        <v>543</v>
      </c>
      <c r="O1550" s="286">
        <v>2020</v>
      </c>
      <c r="P1550" s="83" t="str">
        <f t="shared" si="26"/>
        <v/>
      </c>
    </row>
    <row r="1551" spans="1:16" ht="13.2" hidden="1" customHeight="1" x14ac:dyDescent="0.25">
      <c r="A1551" s="285" t="s">
        <v>1522</v>
      </c>
      <c r="B1551" s="285" t="s">
        <v>85</v>
      </c>
      <c r="C1551" s="286">
        <v>89924</v>
      </c>
      <c r="D1551" s="286">
        <v>10417</v>
      </c>
      <c r="E1551" s="286">
        <v>44911</v>
      </c>
      <c r="F1551" s="286">
        <v>23840</v>
      </c>
      <c r="G1551" s="286">
        <v>38312</v>
      </c>
      <c r="H1551" s="286">
        <v>50745</v>
      </c>
      <c r="I1551" s="286">
        <v>26010</v>
      </c>
      <c r="J1551" s="286">
        <v>9428</v>
      </c>
      <c r="K1551" s="286">
        <v>47257</v>
      </c>
      <c r="L1551" s="286">
        <v>24250</v>
      </c>
      <c r="M1551" s="286">
        <v>28480</v>
      </c>
      <c r="N1551" s="286">
        <v>32739</v>
      </c>
      <c r="O1551" s="286">
        <v>426313</v>
      </c>
      <c r="P1551" s="83" t="str">
        <f t="shared" si="26"/>
        <v/>
      </c>
    </row>
    <row r="1552" spans="1:16" ht="13.2" hidden="1" customHeight="1" x14ac:dyDescent="0.25">
      <c r="A1552" s="285" t="s">
        <v>1523</v>
      </c>
      <c r="B1552" s="285" t="s">
        <v>86</v>
      </c>
      <c r="C1552" s="287">
        <v>0</v>
      </c>
      <c r="D1552" s="287">
        <v>0</v>
      </c>
      <c r="E1552" s="287">
        <v>0</v>
      </c>
      <c r="F1552" s="287">
        <v>0</v>
      </c>
      <c r="G1552" s="287">
        <v>0</v>
      </c>
      <c r="H1552" s="287">
        <v>0</v>
      </c>
      <c r="I1552" s="287">
        <v>0</v>
      </c>
      <c r="J1552" s="287">
        <v>0</v>
      </c>
      <c r="K1552" s="287">
        <v>0</v>
      </c>
      <c r="L1552" s="287">
        <v>0</v>
      </c>
      <c r="M1552" s="287">
        <v>0</v>
      </c>
      <c r="N1552" s="287">
        <v>0</v>
      </c>
      <c r="O1552" s="286">
        <v>0</v>
      </c>
      <c r="P1552" s="83" t="str">
        <f t="shared" si="26"/>
        <v/>
      </c>
    </row>
    <row r="1553" spans="1:16" ht="13.2" hidden="1" customHeight="1" x14ac:dyDescent="0.25">
      <c r="A1553" s="285" t="s">
        <v>1524</v>
      </c>
      <c r="B1553" s="285" t="s">
        <v>87</v>
      </c>
      <c r="C1553" s="287">
        <v>0</v>
      </c>
      <c r="D1553" s="287">
        <v>5</v>
      </c>
      <c r="E1553" s="287">
        <v>0</v>
      </c>
      <c r="F1553" s="287">
        <v>0</v>
      </c>
      <c r="G1553" s="287">
        <v>56</v>
      </c>
      <c r="H1553" s="287">
        <v>26</v>
      </c>
      <c r="I1553" s="287">
        <v>0</v>
      </c>
      <c r="J1553" s="287">
        <v>0</v>
      </c>
      <c r="K1553" s="287">
        <v>0</v>
      </c>
      <c r="L1553" s="287">
        <v>21</v>
      </c>
      <c r="M1553" s="287">
        <v>885</v>
      </c>
      <c r="N1553" s="287">
        <v>0</v>
      </c>
      <c r="O1553" s="286">
        <v>993</v>
      </c>
      <c r="P1553" s="83" t="str">
        <f t="shared" si="26"/>
        <v/>
      </c>
    </row>
    <row r="1554" spans="1:16" ht="13.2" hidden="1" customHeight="1" x14ac:dyDescent="0.25">
      <c r="A1554" s="285" t="s">
        <v>1525</v>
      </c>
      <c r="B1554" s="285" t="s">
        <v>88</v>
      </c>
      <c r="C1554" s="287">
        <v>0</v>
      </c>
      <c r="D1554" s="287">
        <v>0</v>
      </c>
      <c r="E1554" s="287">
        <v>0</v>
      </c>
      <c r="F1554" s="287">
        <v>0</v>
      </c>
      <c r="G1554" s="287">
        <v>0</v>
      </c>
      <c r="H1554" s="287">
        <v>0</v>
      </c>
      <c r="I1554" s="287">
        <v>0</v>
      </c>
      <c r="J1554" s="287">
        <v>0</v>
      </c>
      <c r="K1554" s="287">
        <v>0</v>
      </c>
      <c r="L1554" s="287">
        <v>0</v>
      </c>
      <c r="M1554" s="287">
        <v>0</v>
      </c>
      <c r="N1554" s="287">
        <v>0</v>
      </c>
      <c r="O1554" s="286">
        <v>0</v>
      </c>
      <c r="P1554" s="83" t="str">
        <f t="shared" si="26"/>
        <v/>
      </c>
    </row>
    <row r="1555" spans="1:16" ht="13.2" hidden="1" customHeight="1" x14ac:dyDescent="0.25">
      <c r="A1555" s="285" t="s">
        <v>1526</v>
      </c>
      <c r="B1555" s="285" t="s">
        <v>144</v>
      </c>
      <c r="C1555" s="286">
        <v>89924</v>
      </c>
      <c r="D1555" s="286">
        <v>10422</v>
      </c>
      <c r="E1555" s="286">
        <v>44911</v>
      </c>
      <c r="F1555" s="286">
        <v>23840</v>
      </c>
      <c r="G1555" s="286">
        <v>38368</v>
      </c>
      <c r="H1555" s="286">
        <v>50771</v>
      </c>
      <c r="I1555" s="286">
        <v>26010</v>
      </c>
      <c r="J1555" s="286">
        <v>9428</v>
      </c>
      <c r="K1555" s="286">
        <v>47257</v>
      </c>
      <c r="L1555" s="286">
        <v>24271</v>
      </c>
      <c r="M1555" s="286">
        <v>29365</v>
      </c>
      <c r="N1555" s="286">
        <v>32739</v>
      </c>
      <c r="O1555" s="286">
        <v>427306</v>
      </c>
      <c r="P1555" s="83" t="str">
        <f t="shared" si="26"/>
        <v/>
      </c>
    </row>
    <row r="1556" spans="1:16" ht="13.2" hidden="1" customHeight="1" x14ac:dyDescent="0.25">
      <c r="A1556" s="285" t="s">
        <v>1527</v>
      </c>
      <c r="B1556" s="285" t="s">
        <v>76</v>
      </c>
      <c r="C1556" s="287">
        <v>113</v>
      </c>
      <c r="D1556" s="287">
        <v>36</v>
      </c>
      <c r="E1556" s="287">
        <v>202</v>
      </c>
      <c r="F1556" s="287">
        <v>17</v>
      </c>
      <c r="G1556" s="287">
        <v>29</v>
      </c>
      <c r="H1556" s="287">
        <v>40</v>
      </c>
      <c r="I1556" s="287">
        <v>13</v>
      </c>
      <c r="J1556" s="287">
        <v>22</v>
      </c>
      <c r="K1556" s="287">
        <v>498</v>
      </c>
      <c r="L1556" s="287">
        <v>233</v>
      </c>
      <c r="M1556" s="287">
        <v>90</v>
      </c>
      <c r="N1556" s="287">
        <v>14141</v>
      </c>
      <c r="O1556" s="286">
        <v>15434</v>
      </c>
      <c r="P1556" s="83" t="str">
        <f t="shared" si="26"/>
        <v/>
      </c>
    </row>
    <row r="1557" spans="1:16" ht="13.2" hidden="1" customHeight="1" x14ac:dyDescent="0.25">
      <c r="A1557" s="285" t="s">
        <v>1537</v>
      </c>
      <c r="B1557" s="285" t="s">
        <v>85</v>
      </c>
      <c r="C1557" s="286">
        <v>35330</v>
      </c>
      <c r="D1557" s="286">
        <v>33457</v>
      </c>
      <c r="E1557" s="286">
        <v>33132</v>
      </c>
      <c r="F1557" s="286">
        <v>32967</v>
      </c>
      <c r="G1557" s="286">
        <v>37985</v>
      </c>
      <c r="H1557" s="286">
        <v>32905</v>
      </c>
      <c r="I1557" s="286">
        <v>35427</v>
      </c>
      <c r="J1557" s="286">
        <v>32397</v>
      </c>
      <c r="K1557" s="286">
        <v>33981</v>
      </c>
      <c r="L1557" s="286">
        <v>35681</v>
      </c>
      <c r="M1557" s="286">
        <v>33698</v>
      </c>
      <c r="N1557" s="286">
        <v>51554</v>
      </c>
      <c r="O1557" s="286">
        <v>428514</v>
      </c>
      <c r="P1557" s="83" t="str">
        <f t="shared" si="26"/>
        <v/>
      </c>
    </row>
    <row r="1558" spans="1:16" ht="13.2" hidden="1" customHeight="1" x14ac:dyDescent="0.25">
      <c r="A1558" s="285" t="s">
        <v>1539</v>
      </c>
      <c r="B1558" s="285" t="s">
        <v>87</v>
      </c>
      <c r="C1558" s="287">
        <v>0</v>
      </c>
      <c r="D1558" s="287">
        <v>0</v>
      </c>
      <c r="E1558" s="287">
        <v>0</v>
      </c>
      <c r="F1558" s="287">
        <v>0</v>
      </c>
      <c r="G1558" s="287">
        <v>0</v>
      </c>
      <c r="H1558" s="287">
        <v>0</v>
      </c>
      <c r="I1558" s="287">
        <v>0</v>
      </c>
      <c r="J1558" s="287">
        <v>0</v>
      </c>
      <c r="K1558" s="287">
        <v>0</v>
      </c>
      <c r="L1558" s="287">
        <v>0</v>
      </c>
      <c r="M1558" s="287">
        <v>0</v>
      </c>
      <c r="N1558" s="287">
        <v>0</v>
      </c>
      <c r="O1558" s="286">
        <v>0</v>
      </c>
      <c r="P1558" s="83" t="str">
        <f t="shared" si="26"/>
        <v/>
      </c>
    </row>
    <row r="1559" spans="1:16" ht="13.2" hidden="1" customHeight="1" x14ac:dyDescent="0.25">
      <c r="A1559" s="285" t="s">
        <v>1540</v>
      </c>
      <c r="B1559" s="285" t="s">
        <v>88</v>
      </c>
      <c r="C1559" s="287">
        <v>0</v>
      </c>
      <c r="D1559" s="287">
        <v>0</v>
      </c>
      <c r="E1559" s="287">
        <v>0</v>
      </c>
      <c r="F1559" s="287">
        <v>0</v>
      </c>
      <c r="G1559" s="287">
        <v>0</v>
      </c>
      <c r="H1559" s="287">
        <v>0</v>
      </c>
      <c r="I1559" s="287">
        <v>0</v>
      </c>
      <c r="J1559" s="287">
        <v>0</v>
      </c>
      <c r="K1559" s="287">
        <v>0</v>
      </c>
      <c r="L1559" s="287">
        <v>0</v>
      </c>
      <c r="M1559" s="287">
        <v>0</v>
      </c>
      <c r="N1559" s="287">
        <v>0</v>
      </c>
      <c r="O1559" s="286">
        <v>0</v>
      </c>
      <c r="P1559" s="83" t="str">
        <f t="shared" si="26"/>
        <v/>
      </c>
    </row>
    <row r="1560" spans="1:16" ht="13.2" hidden="1" customHeight="1" x14ac:dyDescent="0.25">
      <c r="A1560" s="285" t="s">
        <v>1528</v>
      </c>
      <c r="B1560" s="285" t="s">
        <v>89</v>
      </c>
      <c r="C1560" s="287">
        <v>0</v>
      </c>
      <c r="D1560" s="287">
        <v>75</v>
      </c>
      <c r="E1560" s="287">
        <v>0</v>
      </c>
      <c r="F1560" s="287">
        <v>47</v>
      </c>
      <c r="G1560" s="287">
        <v>30</v>
      </c>
      <c r="H1560" s="287">
        <v>55</v>
      </c>
      <c r="I1560" s="287">
        <v>0</v>
      </c>
      <c r="J1560" s="287">
        <v>35</v>
      </c>
      <c r="K1560" s="287">
        <v>49</v>
      </c>
      <c r="L1560" s="287">
        <v>16</v>
      </c>
      <c r="M1560" s="287">
        <v>0</v>
      </c>
      <c r="N1560" s="287">
        <v>66</v>
      </c>
      <c r="O1560" s="286">
        <v>373</v>
      </c>
      <c r="P1560" s="83" t="str">
        <f t="shared" si="26"/>
        <v/>
      </c>
    </row>
    <row r="1561" spans="1:16" ht="13.2" hidden="1" customHeight="1" x14ac:dyDescent="0.25">
      <c r="A1561" s="285" t="s">
        <v>1529</v>
      </c>
      <c r="B1561" s="285" t="s">
        <v>90</v>
      </c>
      <c r="C1561" s="287">
        <v>5</v>
      </c>
      <c r="D1561" s="287">
        <v>0</v>
      </c>
      <c r="E1561" s="287">
        <v>0</v>
      </c>
      <c r="F1561" s="287">
        <v>0</v>
      </c>
      <c r="G1561" s="287">
        <v>0</v>
      </c>
      <c r="H1561" s="287">
        <v>0</v>
      </c>
      <c r="I1561" s="287">
        <v>0</v>
      </c>
      <c r="J1561" s="287">
        <v>0</v>
      </c>
      <c r="K1561" s="287">
        <v>0</v>
      </c>
      <c r="L1561" s="287">
        <v>0</v>
      </c>
      <c r="M1561" s="287">
        <v>0</v>
      </c>
      <c r="N1561" s="287">
        <v>-1</v>
      </c>
      <c r="O1561" s="286">
        <v>4</v>
      </c>
      <c r="P1561" s="83" t="str">
        <f t="shared" si="26"/>
        <v/>
      </c>
    </row>
    <row r="1562" spans="1:16" ht="13.2" hidden="1" customHeight="1" x14ac:dyDescent="0.25">
      <c r="A1562" s="285" t="s">
        <v>1530</v>
      </c>
      <c r="B1562" s="285" t="s">
        <v>91</v>
      </c>
      <c r="C1562" s="287">
        <v>0</v>
      </c>
      <c r="D1562" s="287">
        <v>0</v>
      </c>
      <c r="E1562" s="287">
        <v>0</v>
      </c>
      <c r="F1562" s="287">
        <v>0</v>
      </c>
      <c r="G1562" s="287">
        <v>0</v>
      </c>
      <c r="H1562" s="287">
        <v>0</v>
      </c>
      <c r="I1562" s="287">
        <v>0</v>
      </c>
      <c r="J1562" s="287">
        <v>0</v>
      </c>
      <c r="K1562" s="287">
        <v>0</v>
      </c>
      <c r="L1562" s="287">
        <v>0</v>
      </c>
      <c r="M1562" s="287">
        <v>0</v>
      </c>
      <c r="N1562" s="287">
        <v>0</v>
      </c>
      <c r="O1562" s="286">
        <v>0</v>
      </c>
      <c r="P1562" s="83" t="str">
        <f t="shared" si="26"/>
        <v/>
      </c>
    </row>
    <row r="1563" spans="1:16" ht="13.2" hidden="1" customHeight="1" x14ac:dyDescent="0.25">
      <c r="A1563" s="285" t="s">
        <v>1531</v>
      </c>
      <c r="B1563" s="285" t="s">
        <v>3670</v>
      </c>
      <c r="C1563" s="287">
        <v>0</v>
      </c>
      <c r="D1563" s="287">
        <v>0</v>
      </c>
      <c r="E1563" s="287">
        <v>0</v>
      </c>
      <c r="F1563" s="287">
        <v>0</v>
      </c>
      <c r="G1563" s="287">
        <v>0</v>
      </c>
      <c r="H1563" s="287">
        <v>0</v>
      </c>
      <c r="I1563" s="287">
        <v>0</v>
      </c>
      <c r="J1563" s="287">
        <v>0</v>
      </c>
      <c r="K1563" s="287">
        <v>0</v>
      </c>
      <c r="L1563" s="287">
        <v>0</v>
      </c>
      <c r="M1563" s="287">
        <v>0</v>
      </c>
      <c r="N1563" s="287">
        <v>0</v>
      </c>
      <c r="O1563" s="286">
        <v>0</v>
      </c>
      <c r="P1563" s="83" t="str">
        <f t="shared" si="26"/>
        <v/>
      </c>
    </row>
    <row r="1564" spans="1:16" ht="13.2" hidden="1" customHeight="1" x14ac:dyDescent="0.25">
      <c r="A1564" s="285" t="s">
        <v>1532</v>
      </c>
      <c r="B1564" s="285" t="s">
        <v>122</v>
      </c>
      <c r="C1564" s="287">
        <v>0</v>
      </c>
      <c r="D1564" s="287">
        <v>0</v>
      </c>
      <c r="E1564" s="287">
        <v>0</v>
      </c>
      <c r="F1564" s="287">
        <v>0</v>
      </c>
      <c r="G1564" s="287">
        <v>0</v>
      </c>
      <c r="H1564" s="287">
        <v>0</v>
      </c>
      <c r="I1564" s="287">
        <v>0</v>
      </c>
      <c r="J1564" s="287">
        <v>0</v>
      </c>
      <c r="K1564" s="287">
        <v>0</v>
      </c>
      <c r="L1564" s="287">
        <v>0</v>
      </c>
      <c r="M1564" s="287">
        <v>0</v>
      </c>
      <c r="N1564" s="287">
        <v>0</v>
      </c>
      <c r="O1564" s="286">
        <v>0</v>
      </c>
      <c r="P1564" s="83" t="str">
        <f t="shared" si="26"/>
        <v/>
      </c>
    </row>
    <row r="1565" spans="1:16" ht="13.2" hidden="1" customHeight="1" x14ac:dyDescent="0.25">
      <c r="A1565" s="285" t="s">
        <v>1533</v>
      </c>
      <c r="B1565" s="285" t="s">
        <v>92</v>
      </c>
      <c r="C1565" s="287">
        <v>0</v>
      </c>
      <c r="D1565" s="287">
        <v>0</v>
      </c>
      <c r="E1565" s="287">
        <v>0</v>
      </c>
      <c r="F1565" s="287">
        <v>0</v>
      </c>
      <c r="G1565" s="287">
        <v>0</v>
      </c>
      <c r="H1565" s="287">
        <v>0</v>
      </c>
      <c r="I1565" s="287">
        <v>0</v>
      </c>
      <c r="J1565" s="287">
        <v>0</v>
      </c>
      <c r="K1565" s="287">
        <v>0</v>
      </c>
      <c r="L1565" s="287">
        <v>0</v>
      </c>
      <c r="M1565" s="287">
        <v>0</v>
      </c>
      <c r="N1565" s="287">
        <v>0</v>
      </c>
      <c r="O1565" s="286">
        <v>0</v>
      </c>
      <c r="P1565" s="83" t="str">
        <f t="shared" si="26"/>
        <v/>
      </c>
    </row>
    <row r="1566" spans="1:16" ht="13.2" hidden="1" customHeight="1" x14ac:dyDescent="0.25">
      <c r="A1566" s="285" t="s">
        <v>1534</v>
      </c>
      <c r="B1566" s="285" t="s">
        <v>93</v>
      </c>
      <c r="C1566" s="287">
        <v>0</v>
      </c>
      <c r="D1566" s="287">
        <v>0</v>
      </c>
      <c r="E1566" s="287">
        <v>0</v>
      </c>
      <c r="F1566" s="287">
        <v>0</v>
      </c>
      <c r="G1566" s="287">
        <v>0</v>
      </c>
      <c r="H1566" s="287">
        <v>0</v>
      </c>
      <c r="I1566" s="287">
        <v>0</v>
      </c>
      <c r="J1566" s="287">
        <v>0</v>
      </c>
      <c r="K1566" s="287">
        <v>0</v>
      </c>
      <c r="L1566" s="287">
        <v>0</v>
      </c>
      <c r="M1566" s="287">
        <v>0</v>
      </c>
      <c r="N1566" s="287">
        <v>0</v>
      </c>
      <c r="O1566" s="286">
        <v>0</v>
      </c>
      <c r="P1566" s="83" t="str">
        <f t="shared" si="26"/>
        <v/>
      </c>
    </row>
    <row r="1567" spans="1:16" ht="13.2" hidden="1" customHeight="1" x14ac:dyDescent="0.25">
      <c r="A1567" s="285" t="s">
        <v>1535</v>
      </c>
      <c r="B1567" s="285" t="s">
        <v>94</v>
      </c>
      <c r="C1567" s="287">
        <v>35212</v>
      </c>
      <c r="D1567" s="287">
        <v>33346</v>
      </c>
      <c r="E1567" s="287">
        <v>32930</v>
      </c>
      <c r="F1567" s="287">
        <v>32903</v>
      </c>
      <c r="G1567" s="287">
        <v>37926</v>
      </c>
      <c r="H1567" s="287">
        <v>32810</v>
      </c>
      <c r="I1567" s="287">
        <v>35414</v>
      </c>
      <c r="J1567" s="287">
        <v>32340</v>
      </c>
      <c r="K1567" s="287">
        <v>33434</v>
      </c>
      <c r="L1567" s="287">
        <v>35432</v>
      </c>
      <c r="M1567" s="287">
        <v>33608</v>
      </c>
      <c r="N1567" s="287">
        <v>31348</v>
      </c>
      <c r="O1567" s="286">
        <v>406703</v>
      </c>
      <c r="P1567" s="83" t="str">
        <f t="shared" si="26"/>
        <v/>
      </c>
    </row>
    <row r="1568" spans="1:16" ht="13.2" hidden="1" customHeight="1" x14ac:dyDescent="0.25">
      <c r="A1568" s="285" t="s">
        <v>1536</v>
      </c>
      <c r="B1568" s="285" t="s">
        <v>95</v>
      </c>
      <c r="C1568" s="287">
        <v>0</v>
      </c>
      <c r="D1568" s="287">
        <v>0</v>
      </c>
      <c r="E1568" s="287">
        <v>0</v>
      </c>
      <c r="F1568" s="287">
        <v>0</v>
      </c>
      <c r="G1568" s="287">
        <v>0</v>
      </c>
      <c r="H1568" s="287">
        <v>0</v>
      </c>
      <c r="I1568" s="287">
        <v>0</v>
      </c>
      <c r="J1568" s="287">
        <v>0</v>
      </c>
      <c r="K1568" s="287">
        <v>0</v>
      </c>
      <c r="L1568" s="287">
        <v>0</v>
      </c>
      <c r="M1568" s="287">
        <v>0</v>
      </c>
      <c r="N1568" s="287">
        <v>6000</v>
      </c>
      <c r="O1568" s="286">
        <v>6000</v>
      </c>
      <c r="P1568" s="83" t="str">
        <f t="shared" si="26"/>
        <v/>
      </c>
    </row>
    <row r="1569" spans="1:16" ht="13.2" hidden="1" customHeight="1" x14ac:dyDescent="0.25">
      <c r="A1569" s="285" t="s">
        <v>1538</v>
      </c>
      <c r="B1569" s="285" t="s">
        <v>96</v>
      </c>
      <c r="C1569" s="288">
        <v>0</v>
      </c>
      <c r="D1569" s="288">
        <v>0</v>
      </c>
      <c r="E1569" s="288">
        <v>0</v>
      </c>
      <c r="F1569" s="288">
        <v>0</v>
      </c>
      <c r="G1569" s="288">
        <v>0</v>
      </c>
      <c r="H1569" s="288">
        <v>0</v>
      </c>
      <c r="I1569" s="288">
        <v>0</v>
      </c>
      <c r="J1569" s="288">
        <v>0</v>
      </c>
      <c r="K1569" s="288">
        <v>0</v>
      </c>
      <c r="L1569" s="288">
        <v>0</v>
      </c>
      <c r="M1569" s="288">
        <v>0</v>
      </c>
      <c r="N1569" s="288">
        <v>4928</v>
      </c>
      <c r="O1569" s="289">
        <v>4928</v>
      </c>
      <c r="P1569" s="83" t="str">
        <f t="shared" si="26"/>
        <v/>
      </c>
    </row>
    <row r="1570" spans="1:16" ht="13.2" hidden="1" customHeight="1" x14ac:dyDescent="0.25">
      <c r="A1570" s="285" t="s">
        <v>1541</v>
      </c>
      <c r="B1570" s="285" t="s">
        <v>155</v>
      </c>
      <c r="C1570" s="286">
        <v>35330</v>
      </c>
      <c r="D1570" s="286">
        <v>33457</v>
      </c>
      <c r="E1570" s="286">
        <v>33132</v>
      </c>
      <c r="F1570" s="286">
        <v>32967</v>
      </c>
      <c r="G1570" s="286">
        <v>37985</v>
      </c>
      <c r="H1570" s="286">
        <v>32905</v>
      </c>
      <c r="I1570" s="286">
        <v>35427</v>
      </c>
      <c r="J1570" s="286">
        <v>32397</v>
      </c>
      <c r="K1570" s="286">
        <v>33981</v>
      </c>
      <c r="L1570" s="286">
        <v>35681</v>
      </c>
      <c r="M1570" s="286">
        <v>33698</v>
      </c>
      <c r="N1570" s="286">
        <v>56482</v>
      </c>
      <c r="O1570" s="286">
        <v>433442</v>
      </c>
      <c r="P1570" s="83" t="str">
        <f t="shared" si="26"/>
        <v/>
      </c>
    </row>
    <row r="1571" spans="1:16" ht="13.2" hidden="1" customHeight="1" x14ac:dyDescent="0.25">
      <c r="A1571" s="285" t="s">
        <v>1575</v>
      </c>
      <c r="B1571" s="285" t="s">
        <v>97</v>
      </c>
      <c r="C1571" s="286">
        <v>5821</v>
      </c>
      <c r="D1571" s="286">
        <v>-14202</v>
      </c>
      <c r="E1571" s="286">
        <v>19091</v>
      </c>
      <c r="F1571" s="286">
        <v>-16948</v>
      </c>
      <c r="G1571" s="286">
        <v>-16976</v>
      </c>
      <c r="H1571" s="286">
        <v>53999</v>
      </c>
      <c r="I1571" s="286">
        <v>-12354</v>
      </c>
      <c r="J1571" s="286">
        <v>-16884</v>
      </c>
      <c r="K1571" s="286">
        <v>11401</v>
      </c>
      <c r="L1571" s="286">
        <v>-14681</v>
      </c>
      <c r="M1571" s="286">
        <v>-5244</v>
      </c>
      <c r="N1571" s="286">
        <v>1770</v>
      </c>
      <c r="O1571" s="286">
        <v>-5207</v>
      </c>
      <c r="P1571" s="83" t="str">
        <f t="shared" si="26"/>
        <v/>
      </c>
    </row>
    <row r="1572" spans="1:16" ht="13.2" hidden="1" customHeight="1" x14ac:dyDescent="0.25">
      <c r="A1572" s="285" t="s">
        <v>1576</v>
      </c>
      <c r="B1572" s="285" t="s">
        <v>130</v>
      </c>
      <c r="C1572" s="286">
        <v>5821</v>
      </c>
      <c r="D1572" s="286">
        <v>-14565</v>
      </c>
      <c r="E1572" s="286">
        <v>19091</v>
      </c>
      <c r="F1572" s="286">
        <v>-17050</v>
      </c>
      <c r="G1572" s="286">
        <v>-16976</v>
      </c>
      <c r="H1572" s="286">
        <v>53999</v>
      </c>
      <c r="I1572" s="286">
        <v>-12457</v>
      </c>
      <c r="J1572" s="286">
        <v>-16884</v>
      </c>
      <c r="K1572" s="286">
        <v>11401</v>
      </c>
      <c r="L1572" s="286">
        <v>-14694</v>
      </c>
      <c r="M1572" s="286">
        <v>-5401</v>
      </c>
      <c r="N1572" s="286">
        <v>1770</v>
      </c>
      <c r="O1572" s="286">
        <v>-5945</v>
      </c>
      <c r="P1572" s="83" t="str">
        <f t="shared" si="26"/>
        <v/>
      </c>
    </row>
    <row r="1573" spans="1:16" ht="13.2" hidden="1" customHeight="1" x14ac:dyDescent="0.25">
      <c r="A1573" s="285" t="s">
        <v>1544</v>
      </c>
      <c r="B1573" s="285" t="s">
        <v>76</v>
      </c>
      <c r="C1573" s="287">
        <v>0</v>
      </c>
      <c r="D1573" s="287">
        <v>0</v>
      </c>
      <c r="E1573" s="287">
        <v>0</v>
      </c>
      <c r="F1573" s="287">
        <v>0</v>
      </c>
      <c r="G1573" s="287">
        <v>0</v>
      </c>
      <c r="H1573" s="287">
        <v>0</v>
      </c>
      <c r="I1573" s="287">
        <v>0</v>
      </c>
      <c r="J1573" s="287">
        <v>0</v>
      </c>
      <c r="K1573" s="287">
        <v>0</v>
      </c>
      <c r="L1573" s="287">
        <v>0</v>
      </c>
      <c r="M1573" s="287">
        <v>0</v>
      </c>
      <c r="N1573" s="287">
        <v>0</v>
      </c>
      <c r="O1573" s="286">
        <v>0</v>
      </c>
      <c r="P1573" s="83" t="str">
        <f t="shared" si="26"/>
        <v/>
      </c>
    </row>
    <row r="1574" spans="1:16" ht="13.2" hidden="1" customHeight="1" x14ac:dyDescent="0.25">
      <c r="A1574" s="285" t="s">
        <v>1545</v>
      </c>
      <c r="B1574" s="285" t="s">
        <v>77</v>
      </c>
      <c r="C1574" s="287">
        <v>129</v>
      </c>
      <c r="D1574" s="287">
        <v>2938</v>
      </c>
      <c r="E1574" s="287">
        <v>1529</v>
      </c>
      <c r="F1574" s="287">
        <v>2024</v>
      </c>
      <c r="G1574" s="287">
        <v>4448</v>
      </c>
      <c r="H1574" s="287">
        <v>2753</v>
      </c>
      <c r="I1574" s="287">
        <v>29</v>
      </c>
      <c r="J1574" s="287">
        <v>4222</v>
      </c>
      <c r="K1574" s="287">
        <v>2086</v>
      </c>
      <c r="L1574" s="287">
        <v>2136</v>
      </c>
      <c r="M1574" s="287">
        <v>2495</v>
      </c>
      <c r="N1574" s="287">
        <v>3816</v>
      </c>
      <c r="O1574" s="286">
        <v>28605</v>
      </c>
      <c r="P1574" s="83" t="str">
        <f t="shared" si="26"/>
        <v/>
      </c>
    </row>
    <row r="1575" spans="1:16" ht="13.2" hidden="1" customHeight="1" x14ac:dyDescent="0.25">
      <c r="A1575" s="285" t="s">
        <v>1546</v>
      </c>
      <c r="B1575" s="285" t="s">
        <v>78</v>
      </c>
      <c r="C1575" s="287">
        <v>3857</v>
      </c>
      <c r="D1575" s="287">
        <v>716</v>
      </c>
      <c r="E1575" s="287">
        <v>814</v>
      </c>
      <c r="F1575" s="287">
        <v>719</v>
      </c>
      <c r="G1575" s="287">
        <v>333</v>
      </c>
      <c r="H1575" s="287">
        <v>668</v>
      </c>
      <c r="I1575" s="287">
        <v>506</v>
      </c>
      <c r="J1575" s="287">
        <v>308</v>
      </c>
      <c r="K1575" s="287">
        <v>553</v>
      </c>
      <c r="L1575" s="287">
        <v>829</v>
      </c>
      <c r="M1575" s="287">
        <v>545</v>
      </c>
      <c r="N1575" s="287">
        <v>891</v>
      </c>
      <c r="O1575" s="286">
        <v>10739</v>
      </c>
      <c r="P1575" s="83" t="str">
        <f t="shared" si="26"/>
        <v/>
      </c>
    </row>
    <row r="1576" spans="1:16" ht="13.2" hidden="1" customHeight="1" x14ac:dyDescent="0.25">
      <c r="A1576" s="285" t="s">
        <v>1547</v>
      </c>
      <c r="B1576" s="285" t="s">
        <v>79</v>
      </c>
      <c r="C1576" s="287">
        <v>0</v>
      </c>
      <c r="D1576" s="287">
        <v>104</v>
      </c>
      <c r="E1576" s="287">
        <v>0</v>
      </c>
      <c r="F1576" s="287">
        <v>34</v>
      </c>
      <c r="G1576" s="287">
        <v>0</v>
      </c>
      <c r="H1576" s="287">
        <v>0</v>
      </c>
      <c r="I1576" s="287">
        <v>34</v>
      </c>
      <c r="J1576" s="287">
        <v>0</v>
      </c>
      <c r="K1576" s="287">
        <v>0</v>
      </c>
      <c r="L1576" s="287">
        <v>18</v>
      </c>
      <c r="M1576" s="287">
        <v>15</v>
      </c>
      <c r="N1576" s="287">
        <v>21</v>
      </c>
      <c r="O1576" s="286">
        <v>226</v>
      </c>
      <c r="P1576" s="83" t="str">
        <f t="shared" si="26"/>
        <v/>
      </c>
    </row>
    <row r="1577" spans="1:16" ht="13.2" hidden="1" customHeight="1" x14ac:dyDescent="0.25">
      <c r="A1577" s="285" t="s">
        <v>1548</v>
      </c>
      <c r="B1577" s="285" t="s">
        <v>3671</v>
      </c>
      <c r="C1577" s="287">
        <v>28522</v>
      </c>
      <c r="D1577" s="287">
        <v>10422</v>
      </c>
      <c r="E1577" s="287">
        <v>13667</v>
      </c>
      <c r="F1577" s="287">
        <v>14423</v>
      </c>
      <c r="G1577" s="287">
        <v>11836</v>
      </c>
      <c r="H1577" s="287">
        <v>15146</v>
      </c>
      <c r="I1577" s="287">
        <v>11593</v>
      </c>
      <c r="J1577" s="287">
        <v>11879</v>
      </c>
      <c r="K1577" s="287">
        <v>11327</v>
      </c>
      <c r="L1577" s="287">
        <v>12266</v>
      </c>
      <c r="M1577" s="287">
        <v>12808</v>
      </c>
      <c r="N1577" s="287">
        <v>5374</v>
      </c>
      <c r="O1577" s="286">
        <v>159263</v>
      </c>
      <c r="P1577" s="83" t="str">
        <f t="shared" si="26"/>
        <v/>
      </c>
    </row>
    <row r="1578" spans="1:16" ht="13.2" hidden="1" customHeight="1" x14ac:dyDescent="0.25">
      <c r="A1578" s="285" t="s">
        <v>1550</v>
      </c>
      <c r="B1578" s="285" t="s">
        <v>121</v>
      </c>
      <c r="C1578" s="287">
        <v>0</v>
      </c>
      <c r="D1578" s="287">
        <v>0</v>
      </c>
      <c r="E1578" s="287">
        <v>0</v>
      </c>
      <c r="F1578" s="287">
        <v>0</v>
      </c>
      <c r="G1578" s="287">
        <v>0</v>
      </c>
      <c r="H1578" s="287">
        <v>0</v>
      </c>
      <c r="I1578" s="287">
        <v>0</v>
      </c>
      <c r="J1578" s="287">
        <v>0</v>
      </c>
      <c r="K1578" s="287">
        <v>0</v>
      </c>
      <c r="L1578" s="287">
        <v>0</v>
      </c>
      <c r="M1578" s="287">
        <v>0</v>
      </c>
      <c r="N1578" s="287">
        <v>0</v>
      </c>
      <c r="O1578" s="286">
        <v>0</v>
      </c>
      <c r="P1578" s="83" t="str">
        <f t="shared" si="26"/>
        <v/>
      </c>
    </row>
    <row r="1579" spans="1:16" ht="13.2" hidden="1" customHeight="1" x14ac:dyDescent="0.25">
      <c r="A1579" s="285" t="s">
        <v>1551</v>
      </c>
      <c r="B1579" s="285" t="s">
        <v>81</v>
      </c>
      <c r="C1579" s="287">
        <v>0</v>
      </c>
      <c r="D1579" s="287">
        <v>0</v>
      </c>
      <c r="E1579" s="287">
        <v>0</v>
      </c>
      <c r="F1579" s="287">
        <v>0</v>
      </c>
      <c r="G1579" s="287">
        <v>0</v>
      </c>
      <c r="H1579" s="287">
        <v>0</v>
      </c>
      <c r="I1579" s="287">
        <v>0</v>
      </c>
      <c r="J1579" s="287">
        <v>0</v>
      </c>
      <c r="K1579" s="287">
        <v>0</v>
      </c>
      <c r="L1579" s="287">
        <v>0</v>
      </c>
      <c r="M1579" s="287">
        <v>0</v>
      </c>
      <c r="N1579" s="287">
        <v>0</v>
      </c>
      <c r="O1579" s="286">
        <v>0</v>
      </c>
      <c r="P1579" s="83" t="str">
        <f t="shared" si="26"/>
        <v/>
      </c>
    </row>
    <row r="1580" spans="1:16" ht="13.2" hidden="1" customHeight="1" x14ac:dyDescent="0.25">
      <c r="A1580" s="285" t="s">
        <v>1552</v>
      </c>
      <c r="B1580" s="285" t="s">
        <v>82</v>
      </c>
      <c r="C1580" s="287">
        <v>0</v>
      </c>
      <c r="D1580" s="287">
        <v>0</v>
      </c>
      <c r="E1580" s="287">
        <v>0</v>
      </c>
      <c r="F1580" s="287">
        <v>0</v>
      </c>
      <c r="G1580" s="287">
        <v>0</v>
      </c>
      <c r="H1580" s="287">
        <v>0</v>
      </c>
      <c r="I1580" s="287">
        <v>0</v>
      </c>
      <c r="J1580" s="287">
        <v>0</v>
      </c>
      <c r="K1580" s="287">
        <v>0</v>
      </c>
      <c r="L1580" s="287">
        <v>0</v>
      </c>
      <c r="M1580" s="287">
        <v>0</v>
      </c>
      <c r="N1580" s="287">
        <v>0</v>
      </c>
      <c r="O1580" s="286">
        <v>0</v>
      </c>
      <c r="P1580" s="83" t="str">
        <f t="shared" si="26"/>
        <v/>
      </c>
    </row>
    <row r="1581" spans="1:16" ht="13.2" hidden="1" customHeight="1" x14ac:dyDescent="0.25">
      <c r="A1581" s="285" t="s">
        <v>1553</v>
      </c>
      <c r="B1581" s="285" t="s">
        <v>83</v>
      </c>
      <c r="C1581" s="287">
        <v>0</v>
      </c>
      <c r="D1581" s="287">
        <v>0</v>
      </c>
      <c r="E1581" s="287">
        <v>0</v>
      </c>
      <c r="F1581" s="287">
        <v>0</v>
      </c>
      <c r="G1581" s="287">
        <v>0</v>
      </c>
      <c r="H1581" s="287">
        <v>0</v>
      </c>
      <c r="I1581" s="287">
        <v>0</v>
      </c>
      <c r="J1581" s="287">
        <v>0</v>
      </c>
      <c r="K1581" s="287">
        <v>0</v>
      </c>
      <c r="L1581" s="287">
        <v>0</v>
      </c>
      <c r="M1581" s="287">
        <v>0</v>
      </c>
      <c r="N1581" s="287">
        <v>340</v>
      </c>
      <c r="O1581" s="286">
        <v>340</v>
      </c>
      <c r="P1581" s="83" t="str">
        <f t="shared" si="26"/>
        <v/>
      </c>
    </row>
    <row r="1582" spans="1:16" ht="13.2" hidden="1" customHeight="1" x14ac:dyDescent="0.25">
      <c r="A1582" s="285" t="s">
        <v>1554</v>
      </c>
      <c r="B1582" s="285" t="s">
        <v>84</v>
      </c>
      <c r="C1582" s="287">
        <v>328</v>
      </c>
      <c r="D1582" s="287">
        <v>101</v>
      </c>
      <c r="E1582" s="287">
        <v>218</v>
      </c>
      <c r="F1582" s="287">
        <v>139</v>
      </c>
      <c r="G1582" s="287">
        <v>473</v>
      </c>
      <c r="H1582" s="287">
        <v>325</v>
      </c>
      <c r="I1582" s="287">
        <v>377</v>
      </c>
      <c r="J1582" s="287">
        <v>544</v>
      </c>
      <c r="K1582" s="287">
        <v>629</v>
      </c>
      <c r="L1582" s="287">
        <v>471</v>
      </c>
      <c r="M1582" s="287">
        <v>809</v>
      </c>
      <c r="N1582" s="287">
        <v>2103</v>
      </c>
      <c r="O1582" s="286">
        <v>6517</v>
      </c>
      <c r="P1582" s="83" t="str">
        <f t="shared" si="26"/>
        <v/>
      </c>
    </row>
    <row r="1583" spans="1:16" ht="13.2" hidden="1" customHeight="1" x14ac:dyDescent="0.25">
      <c r="A1583" s="285" t="s">
        <v>1555</v>
      </c>
      <c r="B1583" s="285" t="s">
        <v>85</v>
      </c>
      <c r="C1583" s="286">
        <v>32836</v>
      </c>
      <c r="D1583" s="286">
        <v>14281</v>
      </c>
      <c r="E1583" s="286">
        <v>16228</v>
      </c>
      <c r="F1583" s="286">
        <v>17339</v>
      </c>
      <c r="G1583" s="286">
        <v>17090</v>
      </c>
      <c r="H1583" s="286">
        <v>18892</v>
      </c>
      <c r="I1583" s="286">
        <v>12539</v>
      </c>
      <c r="J1583" s="286">
        <v>16953</v>
      </c>
      <c r="K1583" s="286">
        <v>14595</v>
      </c>
      <c r="L1583" s="286">
        <v>15720</v>
      </c>
      <c r="M1583" s="286">
        <v>16687</v>
      </c>
      <c r="N1583" s="286">
        <v>12545</v>
      </c>
      <c r="O1583" s="286">
        <v>205705</v>
      </c>
      <c r="P1583" s="83" t="str">
        <f t="shared" si="26"/>
        <v/>
      </c>
    </row>
    <row r="1584" spans="1:16" ht="13.2" hidden="1" customHeight="1" x14ac:dyDescent="0.25">
      <c r="A1584" s="285" t="s">
        <v>1556</v>
      </c>
      <c r="B1584" s="285" t="s">
        <v>86</v>
      </c>
      <c r="C1584" s="287">
        <v>0</v>
      </c>
      <c r="D1584" s="287">
        <v>0</v>
      </c>
      <c r="E1584" s="287">
        <v>0</v>
      </c>
      <c r="F1584" s="287">
        <v>0</v>
      </c>
      <c r="G1584" s="287">
        <v>0</v>
      </c>
      <c r="H1584" s="287">
        <v>0</v>
      </c>
      <c r="I1584" s="287">
        <v>0</v>
      </c>
      <c r="J1584" s="287">
        <v>0</v>
      </c>
      <c r="K1584" s="287">
        <v>0</v>
      </c>
      <c r="L1584" s="287">
        <v>-64</v>
      </c>
      <c r="M1584" s="287">
        <v>132</v>
      </c>
      <c r="N1584" s="287">
        <v>0</v>
      </c>
      <c r="O1584" s="286">
        <v>68</v>
      </c>
      <c r="P1584" s="83" t="str">
        <f t="shared" si="26"/>
        <v/>
      </c>
    </row>
    <row r="1585" spans="1:16" ht="13.2" hidden="1" customHeight="1" x14ac:dyDescent="0.25">
      <c r="A1585" s="285" t="s">
        <v>1557</v>
      </c>
      <c r="B1585" s="285" t="s">
        <v>87</v>
      </c>
      <c r="C1585" s="287">
        <v>0</v>
      </c>
      <c r="D1585" s="287">
        <v>363</v>
      </c>
      <c r="E1585" s="287">
        <v>0</v>
      </c>
      <c r="F1585" s="287">
        <v>102</v>
      </c>
      <c r="G1585" s="287">
        <v>0</v>
      </c>
      <c r="H1585" s="287">
        <v>0</v>
      </c>
      <c r="I1585" s="287">
        <v>103</v>
      </c>
      <c r="J1585" s="287">
        <v>0</v>
      </c>
      <c r="K1585" s="287">
        <v>0</v>
      </c>
      <c r="L1585" s="287">
        <v>77</v>
      </c>
      <c r="M1585" s="287">
        <v>25</v>
      </c>
      <c r="N1585" s="287">
        <v>0</v>
      </c>
      <c r="O1585" s="286">
        <v>670</v>
      </c>
      <c r="P1585" s="83" t="str">
        <f t="shared" si="26"/>
        <v/>
      </c>
    </row>
    <row r="1586" spans="1:16" ht="13.2" hidden="1" customHeight="1" x14ac:dyDescent="0.25">
      <c r="A1586" s="285" t="s">
        <v>1558</v>
      </c>
      <c r="B1586" s="285" t="s">
        <v>88</v>
      </c>
      <c r="C1586" s="287">
        <v>0</v>
      </c>
      <c r="D1586" s="287">
        <v>0</v>
      </c>
      <c r="E1586" s="287">
        <v>0</v>
      </c>
      <c r="F1586" s="287">
        <v>0</v>
      </c>
      <c r="G1586" s="287">
        <v>0</v>
      </c>
      <c r="H1586" s="287">
        <v>0</v>
      </c>
      <c r="I1586" s="287">
        <v>0</v>
      </c>
      <c r="J1586" s="287">
        <v>0</v>
      </c>
      <c r="K1586" s="287">
        <v>0</v>
      </c>
      <c r="L1586" s="287">
        <v>0</v>
      </c>
      <c r="M1586" s="287">
        <v>0</v>
      </c>
      <c r="N1586" s="287">
        <v>0</v>
      </c>
      <c r="O1586" s="286">
        <v>0</v>
      </c>
      <c r="P1586" s="83" t="str">
        <f t="shared" si="26"/>
        <v/>
      </c>
    </row>
    <row r="1587" spans="1:16" ht="13.2" hidden="1" customHeight="1" x14ac:dyDescent="0.25">
      <c r="A1587" s="285" t="s">
        <v>1559</v>
      </c>
      <c r="B1587" s="285" t="s">
        <v>144</v>
      </c>
      <c r="C1587" s="286">
        <v>32836</v>
      </c>
      <c r="D1587" s="286">
        <v>14644</v>
      </c>
      <c r="E1587" s="286">
        <v>16228</v>
      </c>
      <c r="F1587" s="286">
        <v>17441</v>
      </c>
      <c r="G1587" s="286">
        <v>17090</v>
      </c>
      <c r="H1587" s="286">
        <v>18892</v>
      </c>
      <c r="I1587" s="286">
        <v>12642</v>
      </c>
      <c r="J1587" s="286">
        <v>16953</v>
      </c>
      <c r="K1587" s="286">
        <v>14595</v>
      </c>
      <c r="L1587" s="286">
        <v>15733</v>
      </c>
      <c r="M1587" s="286">
        <v>16844</v>
      </c>
      <c r="N1587" s="286">
        <v>12545</v>
      </c>
      <c r="O1587" s="286">
        <v>206443</v>
      </c>
      <c r="P1587" s="83" t="str">
        <f t="shared" si="26"/>
        <v/>
      </c>
    </row>
    <row r="1588" spans="1:16" ht="13.2" hidden="1" customHeight="1" x14ac:dyDescent="0.25">
      <c r="A1588" s="285" t="s">
        <v>1549</v>
      </c>
      <c r="B1588" s="285" t="s">
        <v>80</v>
      </c>
      <c r="C1588" s="287">
        <v>0</v>
      </c>
      <c r="D1588" s="287">
        <v>0</v>
      </c>
      <c r="E1588" s="287">
        <v>0</v>
      </c>
      <c r="F1588" s="287">
        <v>0</v>
      </c>
      <c r="G1588" s="287">
        <v>0</v>
      </c>
      <c r="H1588" s="287">
        <v>0</v>
      </c>
      <c r="I1588" s="287">
        <v>0</v>
      </c>
      <c r="J1588" s="287">
        <v>0</v>
      </c>
      <c r="K1588" s="287">
        <v>0</v>
      </c>
      <c r="L1588" s="287">
        <v>0</v>
      </c>
      <c r="M1588" s="287">
        <v>15</v>
      </c>
      <c r="N1588" s="287">
        <v>0</v>
      </c>
      <c r="O1588" s="286">
        <v>15</v>
      </c>
      <c r="P1588" s="83" t="str">
        <f t="shared" si="26"/>
        <v/>
      </c>
    </row>
    <row r="1589" spans="1:16" ht="13.2" hidden="1" customHeight="1" x14ac:dyDescent="0.25">
      <c r="A1589" s="285" t="s">
        <v>1560</v>
      </c>
      <c r="B1589" s="285" t="s">
        <v>76</v>
      </c>
      <c r="C1589" s="287">
        <v>1</v>
      </c>
      <c r="D1589" s="287">
        <v>12</v>
      </c>
      <c r="E1589" s="287">
        <v>4</v>
      </c>
      <c r="F1589" s="287">
        <v>289</v>
      </c>
      <c r="G1589" s="287">
        <v>79</v>
      </c>
      <c r="H1589" s="287">
        <v>99</v>
      </c>
      <c r="I1589" s="287">
        <v>12</v>
      </c>
      <c r="J1589" s="287">
        <v>21</v>
      </c>
      <c r="K1589" s="287">
        <v>7</v>
      </c>
      <c r="L1589" s="287">
        <v>16</v>
      </c>
      <c r="M1589" s="287">
        <v>8</v>
      </c>
      <c r="N1589" s="287">
        <v>1041</v>
      </c>
      <c r="O1589" s="286">
        <v>1589</v>
      </c>
      <c r="P1589" s="83" t="str">
        <f t="shared" si="26"/>
        <v/>
      </c>
    </row>
    <row r="1590" spans="1:16" ht="13.2" hidden="1" customHeight="1" x14ac:dyDescent="0.25">
      <c r="A1590" s="285" t="s">
        <v>1570</v>
      </c>
      <c r="B1590" s="285" t="s">
        <v>85</v>
      </c>
      <c r="C1590" s="286">
        <v>38657</v>
      </c>
      <c r="D1590" s="286">
        <v>79</v>
      </c>
      <c r="E1590" s="286">
        <v>35319</v>
      </c>
      <c r="F1590" s="286">
        <v>391</v>
      </c>
      <c r="G1590" s="286">
        <v>114</v>
      </c>
      <c r="H1590" s="286">
        <v>72891</v>
      </c>
      <c r="I1590" s="286">
        <v>185</v>
      </c>
      <c r="J1590" s="286">
        <v>69</v>
      </c>
      <c r="K1590" s="286">
        <v>25996</v>
      </c>
      <c r="L1590" s="286">
        <v>1039</v>
      </c>
      <c r="M1590" s="286">
        <v>11443</v>
      </c>
      <c r="N1590" s="286">
        <v>14315</v>
      </c>
      <c r="O1590" s="286">
        <v>200498</v>
      </c>
      <c r="P1590" s="83" t="str">
        <f t="shared" si="26"/>
        <v/>
      </c>
    </row>
    <row r="1591" spans="1:16" ht="13.2" hidden="1" customHeight="1" x14ac:dyDescent="0.25">
      <c r="A1591" s="285" t="s">
        <v>1572</v>
      </c>
      <c r="B1591" s="285" t="s">
        <v>87</v>
      </c>
      <c r="C1591" s="287">
        <v>0</v>
      </c>
      <c r="D1591" s="287">
        <v>0</v>
      </c>
      <c r="E1591" s="287">
        <v>0</v>
      </c>
      <c r="F1591" s="287">
        <v>0</v>
      </c>
      <c r="G1591" s="287">
        <v>0</v>
      </c>
      <c r="H1591" s="287">
        <v>0</v>
      </c>
      <c r="I1591" s="287">
        <v>0</v>
      </c>
      <c r="J1591" s="287">
        <v>0</v>
      </c>
      <c r="K1591" s="287">
        <v>0</v>
      </c>
      <c r="L1591" s="287">
        <v>0</v>
      </c>
      <c r="M1591" s="287">
        <v>0</v>
      </c>
      <c r="N1591" s="287">
        <v>0</v>
      </c>
      <c r="O1591" s="286">
        <v>0</v>
      </c>
      <c r="P1591" s="83" t="str">
        <f t="shared" si="26"/>
        <v/>
      </c>
    </row>
    <row r="1592" spans="1:16" ht="13.2" hidden="1" customHeight="1" x14ac:dyDescent="0.25">
      <c r="A1592" s="285" t="s">
        <v>1573</v>
      </c>
      <c r="B1592" s="285" t="s">
        <v>88</v>
      </c>
      <c r="C1592" s="287">
        <v>0</v>
      </c>
      <c r="D1592" s="287">
        <v>0</v>
      </c>
      <c r="E1592" s="287">
        <v>0</v>
      </c>
      <c r="F1592" s="287">
        <v>0</v>
      </c>
      <c r="G1592" s="287">
        <v>0</v>
      </c>
      <c r="H1592" s="287">
        <v>0</v>
      </c>
      <c r="I1592" s="287">
        <v>0</v>
      </c>
      <c r="J1592" s="287">
        <v>0</v>
      </c>
      <c r="K1592" s="287">
        <v>0</v>
      </c>
      <c r="L1592" s="287">
        <v>0</v>
      </c>
      <c r="M1592" s="287">
        <v>0</v>
      </c>
      <c r="N1592" s="287">
        <v>0</v>
      </c>
      <c r="O1592" s="286">
        <v>0</v>
      </c>
      <c r="P1592" s="83" t="str">
        <f t="shared" si="26"/>
        <v/>
      </c>
    </row>
    <row r="1593" spans="1:16" ht="13.2" hidden="1" customHeight="1" x14ac:dyDescent="0.25">
      <c r="A1593" s="285" t="s">
        <v>1561</v>
      </c>
      <c r="B1593" s="285" t="s">
        <v>89</v>
      </c>
      <c r="C1593" s="287">
        <v>36</v>
      </c>
      <c r="D1593" s="287">
        <v>67</v>
      </c>
      <c r="E1593" s="287">
        <v>94</v>
      </c>
      <c r="F1593" s="287">
        <v>87</v>
      </c>
      <c r="G1593" s="287">
        <v>35</v>
      </c>
      <c r="H1593" s="287">
        <v>137</v>
      </c>
      <c r="I1593" s="287">
        <v>162</v>
      </c>
      <c r="J1593" s="287">
        <v>48</v>
      </c>
      <c r="K1593" s="287">
        <v>121</v>
      </c>
      <c r="L1593" s="287">
        <v>141</v>
      </c>
      <c r="M1593" s="287">
        <v>147</v>
      </c>
      <c r="N1593" s="287">
        <v>217</v>
      </c>
      <c r="O1593" s="286">
        <v>1292</v>
      </c>
      <c r="P1593" s="83" t="str">
        <f t="shared" si="26"/>
        <v/>
      </c>
    </row>
    <row r="1594" spans="1:16" ht="13.2" hidden="1" customHeight="1" x14ac:dyDescent="0.25">
      <c r="A1594" s="285" t="s">
        <v>1562</v>
      </c>
      <c r="B1594" s="285" t="s">
        <v>90</v>
      </c>
      <c r="C1594" s="287">
        <v>0</v>
      </c>
      <c r="D1594" s="287">
        <v>0</v>
      </c>
      <c r="E1594" s="287">
        <v>0</v>
      </c>
      <c r="F1594" s="287">
        <v>0</v>
      </c>
      <c r="G1594" s="287">
        <v>0</v>
      </c>
      <c r="H1594" s="287">
        <v>0</v>
      </c>
      <c r="I1594" s="287">
        <v>11</v>
      </c>
      <c r="J1594" s="287">
        <v>0</v>
      </c>
      <c r="K1594" s="287">
        <v>4</v>
      </c>
      <c r="L1594" s="287">
        <v>0</v>
      </c>
      <c r="M1594" s="287">
        <v>0</v>
      </c>
      <c r="N1594" s="287">
        <v>4</v>
      </c>
      <c r="O1594" s="286">
        <v>19</v>
      </c>
      <c r="P1594" s="83" t="str">
        <f t="shared" si="26"/>
        <v/>
      </c>
    </row>
    <row r="1595" spans="1:16" ht="13.2" hidden="1" customHeight="1" x14ac:dyDescent="0.25">
      <c r="A1595" s="285" t="s">
        <v>1563</v>
      </c>
      <c r="B1595" s="285" t="s">
        <v>91</v>
      </c>
      <c r="C1595" s="287">
        <v>0</v>
      </c>
      <c r="D1595" s="287">
        <v>0</v>
      </c>
      <c r="E1595" s="287">
        <v>0</v>
      </c>
      <c r="F1595" s="287">
        <v>0</v>
      </c>
      <c r="G1595" s="287">
        <v>0</v>
      </c>
      <c r="H1595" s="287">
        <v>0</v>
      </c>
      <c r="I1595" s="287">
        <v>0</v>
      </c>
      <c r="J1595" s="287">
        <v>0</v>
      </c>
      <c r="K1595" s="287">
        <v>0</v>
      </c>
      <c r="L1595" s="287">
        <v>0</v>
      </c>
      <c r="M1595" s="287">
        <v>0</v>
      </c>
      <c r="N1595" s="287">
        <v>0</v>
      </c>
      <c r="O1595" s="286">
        <v>0</v>
      </c>
      <c r="P1595" s="83" t="str">
        <f t="shared" si="26"/>
        <v/>
      </c>
    </row>
    <row r="1596" spans="1:16" ht="13.2" hidden="1" customHeight="1" x14ac:dyDescent="0.25">
      <c r="A1596" s="285" t="s">
        <v>1564</v>
      </c>
      <c r="B1596" s="285" t="s">
        <v>3670</v>
      </c>
      <c r="C1596" s="287">
        <v>0</v>
      </c>
      <c r="D1596" s="287">
        <v>0</v>
      </c>
      <c r="E1596" s="287">
        <v>0</v>
      </c>
      <c r="F1596" s="287">
        <v>0</v>
      </c>
      <c r="G1596" s="287">
        <v>0</v>
      </c>
      <c r="H1596" s="287">
        <v>0</v>
      </c>
      <c r="I1596" s="287">
        <v>0</v>
      </c>
      <c r="J1596" s="287">
        <v>0</v>
      </c>
      <c r="K1596" s="287">
        <v>0</v>
      </c>
      <c r="L1596" s="287">
        <v>0</v>
      </c>
      <c r="M1596" s="287">
        <v>0</v>
      </c>
      <c r="N1596" s="287">
        <v>0</v>
      </c>
      <c r="O1596" s="286">
        <v>0</v>
      </c>
      <c r="P1596" s="83" t="str">
        <f t="shared" si="26"/>
        <v/>
      </c>
    </row>
    <row r="1597" spans="1:16" ht="13.2" hidden="1" customHeight="1" x14ac:dyDescent="0.25">
      <c r="A1597" s="285" t="s">
        <v>1566</v>
      </c>
      <c r="B1597" s="285" t="s">
        <v>92</v>
      </c>
      <c r="C1597" s="287">
        <v>0</v>
      </c>
      <c r="D1597" s="287">
        <v>0</v>
      </c>
      <c r="E1597" s="287">
        <v>0</v>
      </c>
      <c r="F1597" s="287">
        <v>0</v>
      </c>
      <c r="G1597" s="287">
        <v>0</v>
      </c>
      <c r="H1597" s="287">
        <v>0</v>
      </c>
      <c r="I1597" s="287">
        <v>0</v>
      </c>
      <c r="J1597" s="287">
        <v>0</v>
      </c>
      <c r="K1597" s="287">
        <v>0</v>
      </c>
      <c r="L1597" s="287">
        <v>0</v>
      </c>
      <c r="M1597" s="287">
        <v>0</v>
      </c>
      <c r="N1597" s="287">
        <v>0</v>
      </c>
      <c r="O1597" s="286">
        <v>0</v>
      </c>
      <c r="P1597" s="83" t="str">
        <f t="shared" si="26"/>
        <v/>
      </c>
    </row>
    <row r="1598" spans="1:16" ht="13.2" hidden="1" customHeight="1" x14ac:dyDescent="0.25">
      <c r="A1598" s="285" t="s">
        <v>1567</v>
      </c>
      <c r="B1598" s="285" t="s">
        <v>93</v>
      </c>
      <c r="C1598" s="287">
        <v>0</v>
      </c>
      <c r="D1598" s="287">
        <v>0</v>
      </c>
      <c r="E1598" s="287">
        <v>0</v>
      </c>
      <c r="F1598" s="287">
        <v>0</v>
      </c>
      <c r="G1598" s="287">
        <v>0</v>
      </c>
      <c r="H1598" s="287">
        <v>0</v>
      </c>
      <c r="I1598" s="287">
        <v>0</v>
      </c>
      <c r="J1598" s="287">
        <v>0</v>
      </c>
      <c r="K1598" s="287">
        <v>0</v>
      </c>
      <c r="L1598" s="287">
        <v>0</v>
      </c>
      <c r="M1598" s="287">
        <v>0</v>
      </c>
      <c r="N1598" s="287">
        <v>0</v>
      </c>
      <c r="O1598" s="286">
        <v>0</v>
      </c>
      <c r="P1598" s="83" t="str">
        <f t="shared" si="26"/>
        <v/>
      </c>
    </row>
    <row r="1599" spans="1:16" ht="13.2" hidden="1" customHeight="1" x14ac:dyDescent="0.25">
      <c r="A1599" s="285" t="s">
        <v>1568</v>
      </c>
      <c r="B1599" s="285" t="s">
        <v>94</v>
      </c>
      <c r="C1599" s="287">
        <v>0</v>
      </c>
      <c r="D1599" s="287">
        <v>0</v>
      </c>
      <c r="E1599" s="287">
        <v>0</v>
      </c>
      <c r="F1599" s="287">
        <v>0</v>
      </c>
      <c r="G1599" s="287">
        <v>0</v>
      </c>
      <c r="H1599" s="287">
        <v>0</v>
      </c>
      <c r="I1599" s="287">
        <v>0</v>
      </c>
      <c r="J1599" s="287">
        <v>0</v>
      </c>
      <c r="K1599" s="287">
        <v>0</v>
      </c>
      <c r="L1599" s="287">
        <v>0</v>
      </c>
      <c r="M1599" s="287">
        <v>0</v>
      </c>
      <c r="N1599" s="287">
        <v>58</v>
      </c>
      <c r="O1599" s="286">
        <v>58</v>
      </c>
      <c r="P1599" s="83" t="str">
        <f t="shared" si="26"/>
        <v/>
      </c>
    </row>
    <row r="1600" spans="1:16" ht="13.2" hidden="1" customHeight="1" x14ac:dyDescent="0.25">
      <c r="A1600" s="285" t="s">
        <v>1569</v>
      </c>
      <c r="B1600" s="285" t="s">
        <v>95</v>
      </c>
      <c r="C1600" s="287">
        <v>0</v>
      </c>
      <c r="D1600" s="287">
        <v>0</v>
      </c>
      <c r="E1600" s="287">
        <v>1</v>
      </c>
      <c r="F1600" s="287">
        <v>0</v>
      </c>
      <c r="G1600" s="287">
        <v>0</v>
      </c>
      <c r="H1600" s="287">
        <v>0</v>
      </c>
      <c r="I1600" s="287">
        <v>0</v>
      </c>
      <c r="J1600" s="287">
        <v>0</v>
      </c>
      <c r="K1600" s="287">
        <v>0</v>
      </c>
      <c r="L1600" s="287">
        <v>0</v>
      </c>
      <c r="M1600" s="287">
        <v>0</v>
      </c>
      <c r="N1600" s="287">
        <v>0</v>
      </c>
      <c r="O1600" s="286">
        <v>1</v>
      </c>
      <c r="P1600" s="83" t="str">
        <f t="shared" si="26"/>
        <v/>
      </c>
    </row>
    <row r="1601" spans="1:16" ht="13.2" hidden="1" customHeight="1" x14ac:dyDescent="0.25">
      <c r="A1601" s="285" t="s">
        <v>1571</v>
      </c>
      <c r="B1601" s="285" t="s">
        <v>96</v>
      </c>
      <c r="C1601" s="288">
        <v>0</v>
      </c>
      <c r="D1601" s="288">
        <v>0</v>
      </c>
      <c r="E1601" s="288">
        <v>0</v>
      </c>
      <c r="F1601" s="288">
        <v>0</v>
      </c>
      <c r="G1601" s="288">
        <v>0</v>
      </c>
      <c r="H1601" s="288">
        <v>0</v>
      </c>
      <c r="I1601" s="288">
        <v>0</v>
      </c>
      <c r="J1601" s="288">
        <v>0</v>
      </c>
      <c r="K1601" s="288">
        <v>0</v>
      </c>
      <c r="L1601" s="288">
        <v>0</v>
      </c>
      <c r="M1601" s="288">
        <v>0</v>
      </c>
      <c r="N1601" s="288">
        <v>0</v>
      </c>
      <c r="O1601" s="289">
        <v>0</v>
      </c>
      <c r="P1601" s="83" t="str">
        <f t="shared" si="26"/>
        <v/>
      </c>
    </row>
    <row r="1602" spans="1:16" ht="13.2" hidden="1" customHeight="1" x14ac:dyDescent="0.25">
      <c r="A1602" s="285" t="s">
        <v>1574</v>
      </c>
      <c r="B1602" s="285" t="s">
        <v>155</v>
      </c>
      <c r="C1602" s="286">
        <v>38657</v>
      </c>
      <c r="D1602" s="286">
        <v>79</v>
      </c>
      <c r="E1602" s="286">
        <v>35319</v>
      </c>
      <c r="F1602" s="286">
        <v>391</v>
      </c>
      <c r="G1602" s="286">
        <v>114</v>
      </c>
      <c r="H1602" s="286">
        <v>72891</v>
      </c>
      <c r="I1602" s="286">
        <v>185</v>
      </c>
      <c r="J1602" s="286">
        <v>69</v>
      </c>
      <c r="K1602" s="286">
        <v>25996</v>
      </c>
      <c r="L1602" s="286">
        <v>1039</v>
      </c>
      <c r="M1602" s="286">
        <v>11443</v>
      </c>
      <c r="N1602" s="286">
        <v>14315</v>
      </c>
      <c r="O1602" s="286">
        <v>200498</v>
      </c>
      <c r="P1602" s="83" t="str">
        <f t="shared" si="26"/>
        <v/>
      </c>
    </row>
    <row r="1603" spans="1:16" ht="13.2" hidden="1" customHeight="1" x14ac:dyDescent="0.25">
      <c r="A1603" s="285" t="s">
        <v>1565</v>
      </c>
      <c r="B1603" s="285" t="s">
        <v>80</v>
      </c>
      <c r="C1603" s="287">
        <v>38620</v>
      </c>
      <c r="D1603" s="287">
        <v>0</v>
      </c>
      <c r="E1603" s="287">
        <v>35220</v>
      </c>
      <c r="F1603" s="287">
        <v>15</v>
      </c>
      <c r="G1603" s="287">
        <v>0</v>
      </c>
      <c r="H1603" s="287">
        <v>72655</v>
      </c>
      <c r="I1603" s="287">
        <v>0</v>
      </c>
      <c r="J1603" s="287">
        <v>0</v>
      </c>
      <c r="K1603" s="287">
        <v>25864</v>
      </c>
      <c r="L1603" s="287">
        <v>882</v>
      </c>
      <c r="M1603" s="287">
        <v>11288</v>
      </c>
      <c r="N1603" s="287">
        <v>12995</v>
      </c>
      <c r="O1603" s="286">
        <v>197539</v>
      </c>
      <c r="P1603" s="83" t="str">
        <f t="shared" si="26"/>
        <v/>
      </c>
    </row>
    <row r="1604" spans="1:16" ht="13.2" hidden="1" customHeight="1" x14ac:dyDescent="0.25">
      <c r="A1604" s="285" t="s">
        <v>1344</v>
      </c>
      <c r="B1604" s="285" t="s">
        <v>97</v>
      </c>
      <c r="C1604" s="286">
        <v>-547.18876000000455</v>
      </c>
      <c r="D1604" s="286">
        <v>-5336.5684500000061</v>
      </c>
      <c r="E1604" s="286">
        <v>-5293.6672400000025</v>
      </c>
      <c r="F1604" s="286">
        <v>20229.597099999995</v>
      </c>
      <c r="G1604" s="286">
        <v>-3276.6451400000005</v>
      </c>
      <c r="H1604" s="286">
        <v>-6128.0466500000002</v>
      </c>
      <c r="I1604" s="286">
        <v>-4941.5838700000022</v>
      </c>
      <c r="J1604" s="286">
        <v>9131.8746200000023</v>
      </c>
      <c r="K1604" s="286">
        <v>-5501.0098400000061</v>
      </c>
      <c r="L1604" s="286">
        <v>-5139.1457000000046</v>
      </c>
      <c r="M1604" s="286">
        <v>-4858.8927700000022</v>
      </c>
      <c r="N1604" s="286">
        <v>-24898.667439999994</v>
      </c>
      <c r="O1604" s="286">
        <v>-36559.944139999978</v>
      </c>
      <c r="P1604" s="83" t="str">
        <f t="shared" ref="P1604:P1667" si="27">IF(COUNTBLANK(Q1604)=0,IF(RIGHT(A1604,10)=Q1604,TRUE,FALSE),"")</f>
        <v/>
      </c>
    </row>
    <row r="1605" spans="1:16" ht="13.2" hidden="1" customHeight="1" x14ac:dyDescent="0.25">
      <c r="A1605" s="285" t="s">
        <v>1345</v>
      </c>
      <c r="B1605" s="285" t="s">
        <v>130</v>
      </c>
      <c r="C1605" s="286">
        <v>-4282.6835900000042</v>
      </c>
      <c r="D1605" s="286">
        <v>-5348.3699000000051</v>
      </c>
      <c r="E1605" s="286">
        <v>-5440.2688300000009</v>
      </c>
      <c r="F1605" s="286">
        <v>20336.919589999994</v>
      </c>
      <c r="G1605" s="286">
        <v>-3341.0722800000003</v>
      </c>
      <c r="H1605" s="286">
        <v>48230.342990000005</v>
      </c>
      <c r="I1605" s="286">
        <v>-4951.3560600000019</v>
      </c>
      <c r="J1605" s="286">
        <v>9120.5063400000035</v>
      </c>
      <c r="K1605" s="286">
        <v>-5414.1334100000058</v>
      </c>
      <c r="L1605" s="286">
        <v>-5146.230610000006</v>
      </c>
      <c r="M1605" s="286">
        <v>-4870.3678400000026</v>
      </c>
      <c r="N1605" s="286">
        <v>-24931.013419999992</v>
      </c>
      <c r="O1605" s="286">
        <v>13962.272980000009</v>
      </c>
      <c r="P1605" s="83" t="str">
        <f t="shared" si="27"/>
        <v/>
      </c>
    </row>
    <row r="1606" spans="1:16" ht="13.2" hidden="1" customHeight="1" x14ac:dyDescent="0.25">
      <c r="A1606" s="285" t="s">
        <v>1313</v>
      </c>
      <c r="B1606" s="285" t="s">
        <v>76</v>
      </c>
      <c r="C1606" s="287">
        <v>12.4077</v>
      </c>
      <c r="D1606" s="287">
        <v>9.2589400000000008</v>
      </c>
      <c r="E1606" s="287">
        <v>10.833320000000001</v>
      </c>
      <c r="F1606" s="287">
        <v>10.833320000000001</v>
      </c>
      <c r="G1606" s="287">
        <v>10.833320000000001</v>
      </c>
      <c r="H1606" s="287">
        <v>10.833320000000001</v>
      </c>
      <c r="I1606" s="287">
        <v>10.833320000000001</v>
      </c>
      <c r="J1606" s="287">
        <v>10.833320000000001</v>
      </c>
      <c r="K1606" s="287">
        <v>10.833320000000001</v>
      </c>
      <c r="L1606" s="287">
        <v>10.833320000000001</v>
      </c>
      <c r="M1606" s="287">
        <v>10.833320000000001</v>
      </c>
      <c r="N1606" s="287">
        <v>10.83348</v>
      </c>
      <c r="O1606" s="286">
        <v>130</v>
      </c>
      <c r="P1606" s="83" t="str">
        <f t="shared" si="27"/>
        <v/>
      </c>
    </row>
    <row r="1607" spans="1:16" ht="13.2" hidden="1" customHeight="1" x14ac:dyDescent="0.25">
      <c r="A1607" s="285" t="s">
        <v>1314</v>
      </c>
      <c r="B1607" s="285" t="s">
        <v>77</v>
      </c>
      <c r="C1607" s="287">
        <v>4468.7485800000004</v>
      </c>
      <c r="D1607" s="287">
        <v>4809.0229499999996</v>
      </c>
      <c r="E1607" s="287">
        <v>4755.9628100000009</v>
      </c>
      <c r="F1607" s="287">
        <v>5457.2047200000006</v>
      </c>
      <c r="G1607" s="287">
        <v>4834.9323199999999</v>
      </c>
      <c r="H1607" s="287">
        <v>6390.2832400000007</v>
      </c>
      <c r="I1607" s="287">
        <v>3434.7467200000001</v>
      </c>
      <c r="J1607" s="287">
        <v>3420.9633299999996</v>
      </c>
      <c r="K1607" s="287">
        <v>4835.6945100000021</v>
      </c>
      <c r="L1607" s="287">
        <v>4853.7905500000006</v>
      </c>
      <c r="M1607" s="287">
        <v>5441.1822599999996</v>
      </c>
      <c r="N1607" s="287">
        <v>5895.9614399999982</v>
      </c>
      <c r="O1607" s="286">
        <v>58598.493430000002</v>
      </c>
      <c r="P1607" s="83" t="str">
        <f t="shared" si="27"/>
        <v/>
      </c>
    </row>
    <row r="1608" spans="1:16" ht="13.2" hidden="1" customHeight="1" x14ac:dyDescent="0.25">
      <c r="A1608" s="285" t="s">
        <v>1315</v>
      </c>
      <c r="B1608" s="285" t="s">
        <v>78</v>
      </c>
      <c r="C1608" s="287">
        <v>1305.3022100000001</v>
      </c>
      <c r="D1608" s="287">
        <v>1881.7215100000001</v>
      </c>
      <c r="E1608" s="287">
        <v>1218.50991</v>
      </c>
      <c r="F1608" s="287">
        <v>1363.3552300000006</v>
      </c>
      <c r="G1608" s="287">
        <v>1581.1184700000001</v>
      </c>
      <c r="H1608" s="287">
        <v>1405.1070200000001</v>
      </c>
      <c r="I1608" s="287">
        <v>1628.0920200000014</v>
      </c>
      <c r="J1608" s="287">
        <v>1114.66904</v>
      </c>
      <c r="K1608" s="287">
        <v>1026.9627700000005</v>
      </c>
      <c r="L1608" s="287">
        <v>2067.0592299999994</v>
      </c>
      <c r="M1608" s="287">
        <v>1303.4432000000004</v>
      </c>
      <c r="N1608" s="287">
        <v>2489.2023099999992</v>
      </c>
      <c r="O1608" s="286">
        <v>18384.542920000004</v>
      </c>
      <c r="P1608" s="83" t="str">
        <f t="shared" si="27"/>
        <v/>
      </c>
    </row>
    <row r="1609" spans="1:16" ht="13.2" hidden="1" customHeight="1" x14ac:dyDescent="0.25">
      <c r="A1609" s="285" t="s">
        <v>1316</v>
      </c>
      <c r="B1609" s="285" t="s">
        <v>79</v>
      </c>
      <c r="C1609" s="287">
        <v>1163.8734999999999</v>
      </c>
      <c r="D1609" s="287">
        <v>17.732959999999999</v>
      </c>
      <c r="E1609" s="287">
        <v>311.93122999999997</v>
      </c>
      <c r="F1609" s="287">
        <v>9.8257099999999991</v>
      </c>
      <c r="G1609" s="287">
        <v>57.238540000000008</v>
      </c>
      <c r="H1609" s="287">
        <v>324.57324000000006</v>
      </c>
      <c r="I1609" s="287">
        <v>4.4296999999999995</v>
      </c>
      <c r="J1609" s="287">
        <v>4.3875900000000003</v>
      </c>
      <c r="K1609" s="287">
        <v>4.8907799999999995</v>
      </c>
      <c r="L1609" s="287">
        <v>3.2454899999999998</v>
      </c>
      <c r="M1609" s="287">
        <v>8.7706</v>
      </c>
      <c r="N1609" s="287">
        <v>0.40420000000000006</v>
      </c>
      <c r="O1609" s="286">
        <v>1911.3035400000001</v>
      </c>
      <c r="P1609" s="83" t="str">
        <f t="shared" si="27"/>
        <v/>
      </c>
    </row>
    <row r="1610" spans="1:16" ht="13.2" hidden="1" customHeight="1" x14ac:dyDescent="0.25">
      <c r="A1610" s="285" t="s">
        <v>1317</v>
      </c>
      <c r="B1610" s="285" t="s">
        <v>3671</v>
      </c>
      <c r="C1610" s="287">
        <v>1581.9283300000002</v>
      </c>
      <c r="D1610" s="287">
        <v>1639.47965</v>
      </c>
      <c r="E1610" s="287">
        <v>2560.2535200000002</v>
      </c>
      <c r="F1610" s="287">
        <v>1831.7627499999999</v>
      </c>
      <c r="G1610" s="287">
        <v>1831.3654600000002</v>
      </c>
      <c r="H1610" s="287">
        <v>2509.8828799999997</v>
      </c>
      <c r="I1610" s="287">
        <v>1735.5585500000009</v>
      </c>
      <c r="J1610" s="287">
        <v>1685.11708</v>
      </c>
      <c r="K1610" s="287">
        <v>2240.8918600000002</v>
      </c>
      <c r="L1610" s="287">
        <v>1891.1600100000003</v>
      </c>
      <c r="M1610" s="287">
        <v>2038.8515299999997</v>
      </c>
      <c r="N1610" s="287">
        <v>4599.6126699999995</v>
      </c>
      <c r="O1610" s="286">
        <v>26145.864290000001</v>
      </c>
      <c r="P1610" s="83" t="str">
        <f t="shared" si="27"/>
        <v/>
      </c>
    </row>
    <row r="1611" spans="1:16" ht="13.2" hidden="1" customHeight="1" x14ac:dyDescent="0.25">
      <c r="A1611" s="285" t="s">
        <v>1318</v>
      </c>
      <c r="B1611" s="285" t="s">
        <v>120</v>
      </c>
      <c r="C1611" s="287">
        <v>2936.6075500000006</v>
      </c>
      <c r="D1611" s="287">
        <v>2566.7425500000004</v>
      </c>
      <c r="E1611" s="287">
        <v>2612.1063800000002</v>
      </c>
      <c r="F1611" s="287">
        <v>2585.7250500000005</v>
      </c>
      <c r="G1611" s="287">
        <v>2610.9390600000006</v>
      </c>
      <c r="H1611" s="287">
        <v>3764.3757900000001</v>
      </c>
      <c r="I1611" s="287">
        <v>2762.4050500000008</v>
      </c>
      <c r="J1611" s="287">
        <v>2585.7250500000005</v>
      </c>
      <c r="K1611" s="287">
        <v>2691.5083500000005</v>
      </c>
      <c r="L1611" s="287">
        <v>2598.7925500000006</v>
      </c>
      <c r="M1611" s="287">
        <v>2611.7925500000006</v>
      </c>
      <c r="N1611" s="287">
        <v>2622.6575000000003</v>
      </c>
      <c r="O1611" s="286">
        <v>32949.377430000008</v>
      </c>
      <c r="P1611" s="83" t="str">
        <f t="shared" si="27"/>
        <v/>
      </c>
    </row>
    <row r="1612" spans="1:16" ht="13.2" hidden="1" customHeight="1" x14ac:dyDescent="0.25">
      <c r="A1612" s="285" t="s">
        <v>1319</v>
      </c>
      <c r="B1612" s="285" t="s">
        <v>121</v>
      </c>
      <c r="C1612" s="287">
        <v>2279.4839999999999</v>
      </c>
      <c r="D1612" s="287">
        <v>4555.2439999999997</v>
      </c>
      <c r="E1612" s="287">
        <v>4556.6440000000002</v>
      </c>
      <c r="F1612" s="287">
        <v>4522.1480000000001</v>
      </c>
      <c r="G1612" s="287">
        <v>4550.6660000000002</v>
      </c>
      <c r="H1612" s="287">
        <v>4518.9639999999999</v>
      </c>
      <c r="I1612" s="287">
        <v>4339.4179999999997</v>
      </c>
      <c r="J1612" s="287">
        <v>5393.598</v>
      </c>
      <c r="K1612" s="287">
        <v>4625.04</v>
      </c>
      <c r="L1612" s="287">
        <v>4590.1750000000002</v>
      </c>
      <c r="M1612" s="287">
        <v>4210.29</v>
      </c>
      <c r="N1612" s="287">
        <v>4211.3</v>
      </c>
      <c r="O1612" s="286">
        <v>52352.971000000005</v>
      </c>
      <c r="P1612" s="83" t="str">
        <f t="shared" si="27"/>
        <v/>
      </c>
    </row>
    <row r="1613" spans="1:16" ht="13.2" hidden="1" customHeight="1" x14ac:dyDescent="0.25">
      <c r="A1613" s="285" t="s">
        <v>1320</v>
      </c>
      <c r="B1613" s="285" t="s">
        <v>81</v>
      </c>
      <c r="C1613" s="287">
        <v>4945.2672700000012</v>
      </c>
      <c r="D1613" s="287">
        <v>5255.6639500000019</v>
      </c>
      <c r="E1613" s="287">
        <v>5334.5884500000002</v>
      </c>
      <c r="F1613" s="287">
        <v>4650.3744299999998</v>
      </c>
      <c r="G1613" s="287">
        <v>4942.8969199999983</v>
      </c>
      <c r="H1613" s="287">
        <v>6333.1164899999994</v>
      </c>
      <c r="I1613" s="287">
        <v>4717.3662199999999</v>
      </c>
      <c r="J1613" s="287">
        <v>4069.7478099999998</v>
      </c>
      <c r="K1613" s="287">
        <v>5742.6147900000014</v>
      </c>
      <c r="L1613" s="287">
        <v>5080.0702600000004</v>
      </c>
      <c r="M1613" s="287">
        <v>5368.8402500000002</v>
      </c>
      <c r="N1613" s="287">
        <v>23260.8181</v>
      </c>
      <c r="O1613" s="286">
        <v>79701.364939999999</v>
      </c>
      <c r="P1613" s="83" t="str">
        <f t="shared" si="27"/>
        <v/>
      </c>
    </row>
    <row r="1614" spans="1:16" ht="13.2" hidden="1" customHeight="1" x14ac:dyDescent="0.25">
      <c r="A1614" s="285" t="s">
        <v>1321</v>
      </c>
      <c r="B1614" s="285" t="s">
        <v>82</v>
      </c>
      <c r="C1614" s="287">
        <v>1786.7340200000003</v>
      </c>
      <c r="D1614" s="287">
        <v>1981.75424</v>
      </c>
      <c r="E1614" s="287">
        <v>1994.5726900000002</v>
      </c>
      <c r="F1614" s="287">
        <v>1800.1430700000001</v>
      </c>
      <c r="G1614" s="287">
        <v>1853.46246</v>
      </c>
      <c r="H1614" s="287">
        <v>2941.16606</v>
      </c>
      <c r="I1614" s="287">
        <v>5136.33241</v>
      </c>
      <c r="J1614" s="287">
        <v>1351.2324000000001</v>
      </c>
      <c r="K1614" s="287">
        <v>2256.3498099999997</v>
      </c>
      <c r="L1614" s="287">
        <v>1822.1386300000001</v>
      </c>
      <c r="M1614" s="287">
        <v>1812.7554299999999</v>
      </c>
      <c r="N1614" s="287">
        <v>2613.5009300000002</v>
      </c>
      <c r="O1614" s="286">
        <v>27350.14215</v>
      </c>
      <c r="P1614" s="83" t="str">
        <f t="shared" si="27"/>
        <v/>
      </c>
    </row>
    <row r="1615" spans="1:16" ht="13.2" hidden="1" customHeight="1" x14ac:dyDescent="0.25">
      <c r="A1615" s="285" t="s">
        <v>1322</v>
      </c>
      <c r="B1615" s="285" t="s">
        <v>83</v>
      </c>
      <c r="C1615" s="287">
        <v>495.58332999999999</v>
      </c>
      <c r="D1615" s="287">
        <v>495.58332999999999</v>
      </c>
      <c r="E1615" s="287">
        <v>495.58332999999999</v>
      </c>
      <c r="F1615" s="287">
        <v>495.58332999999999</v>
      </c>
      <c r="G1615" s="287">
        <v>495.58332999999999</v>
      </c>
      <c r="H1615" s="287">
        <v>495.58332999999999</v>
      </c>
      <c r="I1615" s="287">
        <v>257.5</v>
      </c>
      <c r="J1615" s="287">
        <v>388</v>
      </c>
      <c r="K1615" s="287">
        <v>388</v>
      </c>
      <c r="L1615" s="287">
        <v>388</v>
      </c>
      <c r="M1615" s="287">
        <v>388</v>
      </c>
      <c r="N1615" s="287">
        <v>388.00002000000001</v>
      </c>
      <c r="O1615" s="286">
        <v>5171.0000000000009</v>
      </c>
      <c r="P1615" s="83" t="str">
        <f t="shared" si="27"/>
        <v/>
      </c>
    </row>
    <row r="1616" spans="1:16" ht="13.2" hidden="1" customHeight="1" x14ac:dyDescent="0.25">
      <c r="A1616" s="285" t="s">
        <v>1323</v>
      </c>
      <c r="B1616" s="285" t="s">
        <v>84</v>
      </c>
      <c r="C1616" s="287">
        <v>57.856949999999998</v>
      </c>
      <c r="D1616" s="287">
        <v>1175.42527</v>
      </c>
      <c r="E1616" s="287">
        <v>634.34059000000002</v>
      </c>
      <c r="F1616" s="287">
        <v>321.34062</v>
      </c>
      <c r="G1616" s="287">
        <v>1266.9408500000002</v>
      </c>
      <c r="H1616" s="287">
        <v>241.32050000000001</v>
      </c>
      <c r="I1616" s="287">
        <v>1081.1891699999999</v>
      </c>
      <c r="J1616" s="287">
        <v>239.34164000000004</v>
      </c>
      <c r="K1616" s="287">
        <v>451.94713999999999</v>
      </c>
      <c r="L1616" s="287">
        <v>1121.2502200000001</v>
      </c>
      <c r="M1616" s="287">
        <v>262.02846</v>
      </c>
      <c r="N1616" s="287">
        <v>674.52380999999991</v>
      </c>
      <c r="O1616" s="286">
        <v>7527.5052199999991</v>
      </c>
      <c r="P1616" s="83" t="str">
        <f t="shared" si="27"/>
        <v/>
      </c>
    </row>
    <row r="1617" spans="1:16" ht="13.2" hidden="1" customHeight="1" x14ac:dyDescent="0.25">
      <c r="A1617" s="285" t="s">
        <v>1324</v>
      </c>
      <c r="B1617" s="285" t="s">
        <v>85</v>
      </c>
      <c r="C1617" s="286">
        <v>21033.793440000005</v>
      </c>
      <c r="D1617" s="286">
        <v>24387.629350000003</v>
      </c>
      <c r="E1617" s="286">
        <v>24485.326230000002</v>
      </c>
      <c r="F1617" s="286">
        <v>23048.296230000004</v>
      </c>
      <c r="G1617" s="286">
        <v>24035.976729999998</v>
      </c>
      <c r="H1617" s="286">
        <v>28935.205870000002</v>
      </c>
      <c r="I1617" s="286">
        <v>25107.871160000002</v>
      </c>
      <c r="J1617" s="286">
        <v>20263.615259999999</v>
      </c>
      <c r="K1617" s="286">
        <v>24274.733330000006</v>
      </c>
      <c r="L1617" s="286">
        <v>24426.515260000004</v>
      </c>
      <c r="M1617" s="286">
        <v>23456.787600000003</v>
      </c>
      <c r="N1617" s="286">
        <v>46766.814459999994</v>
      </c>
      <c r="O1617" s="286">
        <v>310222.56491999998</v>
      </c>
      <c r="P1617" s="83" t="str">
        <f t="shared" si="27"/>
        <v/>
      </c>
    </row>
    <row r="1618" spans="1:16" ht="13.2" hidden="1" customHeight="1" x14ac:dyDescent="0.25">
      <c r="A1618" s="285" t="s">
        <v>1325</v>
      </c>
      <c r="B1618" s="285" t="s">
        <v>86</v>
      </c>
      <c r="C1618" s="287">
        <v>0</v>
      </c>
      <c r="D1618" s="287">
        <v>0</v>
      </c>
      <c r="E1618" s="287">
        <v>4.1100699999999994</v>
      </c>
      <c r="F1618" s="287">
        <v>0</v>
      </c>
      <c r="G1618" s="287">
        <v>0</v>
      </c>
      <c r="H1618" s="287">
        <v>0</v>
      </c>
      <c r="I1618" s="287">
        <v>0</v>
      </c>
      <c r="J1618" s="287">
        <v>0</v>
      </c>
      <c r="K1618" s="287">
        <v>0</v>
      </c>
      <c r="L1618" s="287">
        <v>0</v>
      </c>
      <c r="M1618" s="287">
        <v>0</v>
      </c>
      <c r="N1618" s="287">
        <v>0</v>
      </c>
      <c r="O1618" s="286">
        <v>4.1100699999999994</v>
      </c>
      <c r="P1618" s="83" t="str">
        <f t="shared" si="27"/>
        <v/>
      </c>
    </row>
    <row r="1619" spans="1:16" ht="13.2" hidden="1" customHeight="1" x14ac:dyDescent="0.25">
      <c r="A1619" s="285" t="s">
        <v>1326</v>
      </c>
      <c r="B1619" s="285" t="s">
        <v>87</v>
      </c>
      <c r="C1619" s="287">
        <v>3735.4948300000001</v>
      </c>
      <c r="D1619" s="287">
        <v>11.801450000000001</v>
      </c>
      <c r="E1619" s="287">
        <v>142.49151999999998</v>
      </c>
      <c r="F1619" s="287">
        <v>12.67751</v>
      </c>
      <c r="G1619" s="287">
        <v>65.137719999999987</v>
      </c>
      <c r="H1619" s="287">
        <v>391.61036000000001</v>
      </c>
      <c r="I1619" s="287">
        <v>11.332900000000002</v>
      </c>
      <c r="J1619" s="287">
        <v>11.36828</v>
      </c>
      <c r="K1619" s="287">
        <v>11.40376</v>
      </c>
      <c r="L1619" s="287">
        <v>11.439350000000001</v>
      </c>
      <c r="M1619" s="287">
        <v>11.475070000000001</v>
      </c>
      <c r="N1619" s="287">
        <v>37.345979999999997</v>
      </c>
      <c r="O1619" s="286">
        <v>4453.5787300000002</v>
      </c>
      <c r="P1619" s="83" t="str">
        <f t="shared" si="27"/>
        <v/>
      </c>
    </row>
    <row r="1620" spans="1:16" ht="13.2" hidden="1" customHeight="1" x14ac:dyDescent="0.25">
      <c r="A1620" s="285" t="s">
        <v>1327</v>
      </c>
      <c r="B1620" s="285" t="s">
        <v>88</v>
      </c>
      <c r="C1620" s="287">
        <v>0</v>
      </c>
      <c r="D1620" s="287">
        <v>0</v>
      </c>
      <c r="E1620" s="287">
        <v>0</v>
      </c>
      <c r="F1620" s="287">
        <v>0</v>
      </c>
      <c r="G1620" s="287">
        <v>0</v>
      </c>
      <c r="H1620" s="287">
        <v>0</v>
      </c>
      <c r="I1620" s="287">
        <v>0</v>
      </c>
      <c r="J1620" s="287">
        <v>0</v>
      </c>
      <c r="K1620" s="287">
        <v>0</v>
      </c>
      <c r="L1620" s="287">
        <v>0</v>
      </c>
      <c r="M1620" s="287">
        <v>0</v>
      </c>
      <c r="N1620" s="287">
        <v>0</v>
      </c>
      <c r="O1620" s="286">
        <v>0</v>
      </c>
      <c r="P1620" s="83" t="str">
        <f t="shared" si="27"/>
        <v/>
      </c>
    </row>
    <row r="1621" spans="1:16" ht="13.2" hidden="1" customHeight="1" x14ac:dyDescent="0.25">
      <c r="A1621" s="285" t="s">
        <v>1328</v>
      </c>
      <c r="B1621" s="285" t="s">
        <v>144</v>
      </c>
      <c r="C1621" s="286">
        <v>24769.288270000005</v>
      </c>
      <c r="D1621" s="286">
        <v>24399.430800000002</v>
      </c>
      <c r="E1621" s="286">
        <v>24631.927820000001</v>
      </c>
      <c r="F1621" s="286">
        <v>23060.973740000005</v>
      </c>
      <c r="G1621" s="286">
        <v>24101.114449999997</v>
      </c>
      <c r="H1621" s="286">
        <v>29326.81623</v>
      </c>
      <c r="I1621" s="286">
        <v>25119.204060000004</v>
      </c>
      <c r="J1621" s="286">
        <v>20274.983539999997</v>
      </c>
      <c r="K1621" s="286">
        <v>24286.137090000007</v>
      </c>
      <c r="L1621" s="286">
        <v>24437.954610000004</v>
      </c>
      <c r="M1621" s="286">
        <v>23468.262670000004</v>
      </c>
      <c r="N1621" s="286">
        <v>46804.160439999992</v>
      </c>
      <c r="O1621" s="286">
        <v>314680.25371999998</v>
      </c>
      <c r="P1621" s="83" t="str">
        <f t="shared" si="27"/>
        <v/>
      </c>
    </row>
    <row r="1622" spans="1:16" ht="13.2" hidden="1" customHeight="1" x14ac:dyDescent="0.25">
      <c r="A1622" s="285" t="s">
        <v>1329</v>
      </c>
      <c r="B1622" s="285" t="s">
        <v>76</v>
      </c>
      <c r="C1622" s="287">
        <v>0</v>
      </c>
      <c r="D1622" s="287">
        <v>0</v>
      </c>
      <c r="E1622" s="287">
        <v>0</v>
      </c>
      <c r="F1622" s="287">
        <v>0</v>
      </c>
      <c r="G1622" s="287">
        <v>0</v>
      </c>
      <c r="H1622" s="287">
        <v>0</v>
      </c>
      <c r="I1622" s="287">
        <v>0</v>
      </c>
      <c r="J1622" s="287">
        <v>0</v>
      </c>
      <c r="K1622" s="287">
        <v>0</v>
      </c>
      <c r="L1622" s="287">
        <v>0</v>
      </c>
      <c r="M1622" s="287">
        <v>0</v>
      </c>
      <c r="N1622" s="287">
        <v>0</v>
      </c>
      <c r="O1622" s="286">
        <v>0</v>
      </c>
      <c r="P1622" s="83" t="str">
        <f t="shared" si="27"/>
        <v/>
      </c>
    </row>
    <row r="1623" spans="1:16" ht="13.2" hidden="1" customHeight="1" x14ac:dyDescent="0.25">
      <c r="A1623" s="285" t="s">
        <v>1339</v>
      </c>
      <c r="B1623" s="285" t="s">
        <v>85</v>
      </c>
      <c r="C1623" s="286">
        <v>20486.60468</v>
      </c>
      <c r="D1623" s="286">
        <v>19051.060899999997</v>
      </c>
      <c r="E1623" s="286">
        <v>19191.65899</v>
      </c>
      <c r="F1623" s="286">
        <v>43277.893329999999</v>
      </c>
      <c r="G1623" s="286">
        <v>20759.331589999998</v>
      </c>
      <c r="H1623" s="286">
        <v>22807.159220000001</v>
      </c>
      <c r="I1623" s="286">
        <v>20166.28729</v>
      </c>
      <c r="J1623" s="286">
        <v>29395.489880000001</v>
      </c>
      <c r="K1623" s="286">
        <v>18773.72349</v>
      </c>
      <c r="L1623" s="286">
        <v>19287.369559999999</v>
      </c>
      <c r="M1623" s="286">
        <v>18597.894830000001</v>
      </c>
      <c r="N1623" s="286">
        <v>21868.14702</v>
      </c>
      <c r="O1623" s="286">
        <v>273662.62078</v>
      </c>
      <c r="P1623" s="83" t="str">
        <f t="shared" si="27"/>
        <v/>
      </c>
    </row>
    <row r="1624" spans="1:16" ht="13.2" hidden="1" customHeight="1" x14ac:dyDescent="0.25">
      <c r="A1624" s="285" t="s">
        <v>1341</v>
      </c>
      <c r="B1624" s="285" t="s">
        <v>87</v>
      </c>
      <c r="C1624" s="287">
        <v>0</v>
      </c>
      <c r="D1624" s="287">
        <v>0</v>
      </c>
      <c r="E1624" s="287">
        <v>0</v>
      </c>
      <c r="F1624" s="287">
        <v>0</v>
      </c>
      <c r="G1624" s="287">
        <v>0</v>
      </c>
      <c r="H1624" s="287">
        <v>54750</v>
      </c>
      <c r="I1624" s="287">
        <v>0</v>
      </c>
      <c r="J1624" s="287">
        <v>0</v>
      </c>
      <c r="K1624" s="287">
        <v>0</v>
      </c>
      <c r="L1624" s="287">
        <v>0</v>
      </c>
      <c r="M1624" s="287">
        <v>0</v>
      </c>
      <c r="N1624" s="287">
        <v>0</v>
      </c>
      <c r="O1624" s="286">
        <v>54750</v>
      </c>
      <c r="P1624" s="83" t="str">
        <f t="shared" si="27"/>
        <v/>
      </c>
    </row>
    <row r="1625" spans="1:16" ht="13.2" hidden="1" customHeight="1" x14ac:dyDescent="0.25">
      <c r="A1625" s="285" t="s">
        <v>1342</v>
      </c>
      <c r="B1625" s="285" t="s">
        <v>88</v>
      </c>
      <c r="C1625" s="287">
        <v>0</v>
      </c>
      <c r="D1625" s="287">
        <v>0</v>
      </c>
      <c r="E1625" s="287">
        <v>0</v>
      </c>
      <c r="F1625" s="287">
        <v>0</v>
      </c>
      <c r="G1625" s="287">
        <v>0</v>
      </c>
      <c r="H1625" s="287">
        <v>0</v>
      </c>
      <c r="I1625" s="287">
        <v>0</v>
      </c>
      <c r="J1625" s="287">
        <v>0</v>
      </c>
      <c r="K1625" s="287">
        <v>0</v>
      </c>
      <c r="L1625" s="287">
        <v>0</v>
      </c>
      <c r="M1625" s="287">
        <v>0</v>
      </c>
      <c r="N1625" s="287">
        <v>0</v>
      </c>
      <c r="O1625" s="286">
        <v>0</v>
      </c>
      <c r="P1625" s="83" t="str">
        <f t="shared" si="27"/>
        <v/>
      </c>
    </row>
    <row r="1626" spans="1:16" ht="13.2" hidden="1" customHeight="1" x14ac:dyDescent="0.25">
      <c r="A1626" s="285" t="s">
        <v>1330</v>
      </c>
      <c r="B1626" s="285" t="s">
        <v>89</v>
      </c>
      <c r="C1626" s="287">
        <v>1021.3397200000002</v>
      </c>
      <c r="D1626" s="287">
        <v>501.01664</v>
      </c>
      <c r="E1626" s="287">
        <v>764.8459600000001</v>
      </c>
      <c r="F1626" s="287">
        <v>391.02742999999992</v>
      </c>
      <c r="G1626" s="287">
        <v>557.70325999999989</v>
      </c>
      <c r="H1626" s="287">
        <v>587.38770000000011</v>
      </c>
      <c r="I1626" s="287">
        <v>703.06018000000006</v>
      </c>
      <c r="J1626" s="287">
        <v>670.18709000000001</v>
      </c>
      <c r="K1626" s="287">
        <v>574.93186000000003</v>
      </c>
      <c r="L1626" s="287">
        <v>836.59323000000006</v>
      </c>
      <c r="M1626" s="287">
        <v>597.82709999999997</v>
      </c>
      <c r="N1626" s="287">
        <v>825.35127999999986</v>
      </c>
      <c r="O1626" s="286">
        <v>8031.2714500000011</v>
      </c>
      <c r="P1626" s="83" t="str">
        <f t="shared" si="27"/>
        <v/>
      </c>
    </row>
    <row r="1627" spans="1:16" ht="13.2" hidden="1" customHeight="1" x14ac:dyDescent="0.25">
      <c r="A1627" s="285" t="s">
        <v>1331</v>
      </c>
      <c r="B1627" s="285" t="s">
        <v>90</v>
      </c>
      <c r="C1627" s="287">
        <v>0</v>
      </c>
      <c r="D1627" s="287">
        <v>0</v>
      </c>
      <c r="E1627" s="287">
        <v>0</v>
      </c>
      <c r="F1627" s="287">
        <v>0</v>
      </c>
      <c r="G1627" s="287">
        <v>0</v>
      </c>
      <c r="H1627" s="287">
        <v>8.6589500000000008</v>
      </c>
      <c r="I1627" s="287">
        <v>0</v>
      </c>
      <c r="J1627" s="287">
        <v>0.9887999999999999</v>
      </c>
      <c r="K1627" s="287">
        <v>4.8729499999999994</v>
      </c>
      <c r="L1627" s="287">
        <v>0.33632999999999996</v>
      </c>
      <c r="M1627" s="287">
        <v>3.6387499999999999</v>
      </c>
      <c r="N1627" s="287">
        <v>0.56590999999999991</v>
      </c>
      <c r="O1627" s="286">
        <v>19.061689999999999</v>
      </c>
      <c r="P1627" s="83" t="str">
        <f t="shared" si="27"/>
        <v/>
      </c>
    </row>
    <row r="1628" spans="1:16" ht="13.2" hidden="1" customHeight="1" x14ac:dyDescent="0.25">
      <c r="A1628" s="285" t="s">
        <v>1332</v>
      </c>
      <c r="B1628" s="285" t="s">
        <v>91</v>
      </c>
      <c r="C1628" s="287">
        <v>0</v>
      </c>
      <c r="D1628" s="287">
        <v>0</v>
      </c>
      <c r="E1628" s="287">
        <v>0</v>
      </c>
      <c r="F1628" s="287">
        <v>0</v>
      </c>
      <c r="G1628" s="287">
        <v>0</v>
      </c>
      <c r="H1628" s="287">
        <v>0</v>
      </c>
      <c r="I1628" s="287">
        <v>0</v>
      </c>
      <c r="J1628" s="287">
        <v>0</v>
      </c>
      <c r="K1628" s="287">
        <v>0</v>
      </c>
      <c r="L1628" s="287">
        <v>0</v>
      </c>
      <c r="M1628" s="287">
        <v>0</v>
      </c>
      <c r="N1628" s="287">
        <v>0</v>
      </c>
      <c r="O1628" s="286">
        <v>0</v>
      </c>
      <c r="P1628" s="83" t="str">
        <f t="shared" si="27"/>
        <v/>
      </c>
    </row>
    <row r="1629" spans="1:16" ht="13.2" hidden="1" customHeight="1" x14ac:dyDescent="0.25">
      <c r="A1629" s="285" t="s">
        <v>1333</v>
      </c>
      <c r="B1629" s="285" t="s">
        <v>3670</v>
      </c>
      <c r="C1629" s="287">
        <v>106.59568999999999</v>
      </c>
      <c r="D1629" s="287">
        <v>20.632010000000001</v>
      </c>
      <c r="E1629" s="287">
        <v>12.887479999999998</v>
      </c>
      <c r="F1629" s="287">
        <v>0.35327999999999998</v>
      </c>
      <c r="G1629" s="287">
        <v>7.7552000000000003</v>
      </c>
      <c r="H1629" s="287">
        <v>116.07924</v>
      </c>
      <c r="I1629" s="287">
        <v>970.57245999999998</v>
      </c>
      <c r="J1629" s="287">
        <v>216.71699000000001</v>
      </c>
      <c r="K1629" s="287">
        <v>187.94907999999998</v>
      </c>
      <c r="L1629" s="287">
        <v>0.92664000000000002</v>
      </c>
      <c r="M1629" s="287">
        <v>9.5646199999999997</v>
      </c>
      <c r="N1629" s="287">
        <v>30.305820000000001</v>
      </c>
      <c r="O1629" s="286">
        <v>1680.33851</v>
      </c>
      <c r="P1629" s="83" t="str">
        <f t="shared" si="27"/>
        <v/>
      </c>
    </row>
    <row r="1630" spans="1:16" ht="13.2" hidden="1" customHeight="1" x14ac:dyDescent="0.25">
      <c r="A1630" s="285" t="s">
        <v>1334</v>
      </c>
      <c r="B1630" s="285" t="s">
        <v>122</v>
      </c>
      <c r="C1630" s="287">
        <v>1045.5519300000001</v>
      </c>
      <c r="D1630" s="287">
        <v>71.903989999999993</v>
      </c>
      <c r="E1630" s="287">
        <v>102.57196</v>
      </c>
      <c r="F1630" s="287">
        <v>60.137320000000003</v>
      </c>
      <c r="G1630" s="287">
        <v>84.153429999999986</v>
      </c>
      <c r="H1630" s="287">
        <v>101.36604</v>
      </c>
      <c r="I1630" s="287">
        <v>155.90169</v>
      </c>
      <c r="J1630" s="287">
        <v>54.67259</v>
      </c>
      <c r="K1630" s="287">
        <v>99.173059999999992</v>
      </c>
      <c r="L1630" s="287">
        <v>62.001849999999997</v>
      </c>
      <c r="M1630" s="287">
        <v>60.98892</v>
      </c>
      <c r="N1630" s="287">
        <v>91.431339999999992</v>
      </c>
      <c r="O1630" s="286">
        <v>1989.8541200000002</v>
      </c>
      <c r="P1630" s="83" t="str">
        <f t="shared" si="27"/>
        <v/>
      </c>
    </row>
    <row r="1631" spans="1:16" ht="13.2" hidden="1" customHeight="1" x14ac:dyDescent="0.25">
      <c r="A1631" s="285" t="s">
        <v>1335</v>
      </c>
      <c r="B1631" s="285" t="s">
        <v>92</v>
      </c>
      <c r="C1631" s="287">
        <v>1.86473</v>
      </c>
      <c r="D1631" s="287">
        <v>5.9812599999999998</v>
      </c>
      <c r="E1631" s="287">
        <v>8.5625900000000001</v>
      </c>
      <c r="F1631" s="287">
        <v>9.2162999999999986</v>
      </c>
      <c r="G1631" s="287">
        <v>5.7642299999999995</v>
      </c>
      <c r="H1631" s="287">
        <v>4.6312899999999999</v>
      </c>
      <c r="I1631" s="287">
        <v>8.0028699999999997</v>
      </c>
      <c r="J1631" s="287">
        <v>11.973409999999999</v>
      </c>
      <c r="K1631" s="287">
        <v>5.0385400000000002</v>
      </c>
      <c r="L1631" s="287">
        <v>9.5805100000000003</v>
      </c>
      <c r="M1631" s="287">
        <v>13.19744</v>
      </c>
      <c r="N1631" s="287">
        <v>18.736669999999997</v>
      </c>
      <c r="O1631" s="286">
        <v>102.54983999999999</v>
      </c>
      <c r="P1631" s="83" t="str">
        <f t="shared" si="27"/>
        <v/>
      </c>
    </row>
    <row r="1632" spans="1:16" ht="13.2" hidden="1" customHeight="1" x14ac:dyDescent="0.25">
      <c r="A1632" s="285" t="s">
        <v>1336</v>
      </c>
      <c r="B1632" s="285" t="s">
        <v>93</v>
      </c>
      <c r="C1632" s="287">
        <v>0</v>
      </c>
      <c r="D1632" s="287">
        <v>0</v>
      </c>
      <c r="E1632" s="287">
        <v>0</v>
      </c>
      <c r="F1632" s="287">
        <v>0</v>
      </c>
      <c r="G1632" s="287">
        <v>1801.79647</v>
      </c>
      <c r="H1632" s="287">
        <v>0</v>
      </c>
      <c r="I1632" s="287">
        <v>0</v>
      </c>
      <c r="J1632" s="287">
        <v>0</v>
      </c>
      <c r="K1632" s="287">
        <v>0</v>
      </c>
      <c r="L1632" s="287">
        <v>0</v>
      </c>
      <c r="M1632" s="287">
        <v>0</v>
      </c>
      <c r="N1632" s="287">
        <v>0</v>
      </c>
      <c r="O1632" s="286">
        <v>1801.79647</v>
      </c>
      <c r="P1632" s="83" t="str">
        <f t="shared" si="27"/>
        <v/>
      </c>
    </row>
    <row r="1633" spans="1:16" ht="13.2" hidden="1" customHeight="1" x14ac:dyDescent="0.25">
      <c r="A1633" s="285" t="s">
        <v>1337</v>
      </c>
      <c r="B1633" s="285" t="s">
        <v>94</v>
      </c>
      <c r="C1633" s="287">
        <v>18311.25261</v>
      </c>
      <c r="D1633" s="287">
        <v>18451.526999999998</v>
      </c>
      <c r="E1633" s="287">
        <v>18302.791000000001</v>
      </c>
      <c r="F1633" s="287">
        <v>42817.159</v>
      </c>
      <c r="G1633" s="287">
        <v>18302.159</v>
      </c>
      <c r="H1633" s="287">
        <v>21989.036</v>
      </c>
      <c r="I1633" s="287">
        <v>18328.750090000001</v>
      </c>
      <c r="J1633" s="287">
        <v>28440.951000000001</v>
      </c>
      <c r="K1633" s="287">
        <v>17901.758000000002</v>
      </c>
      <c r="L1633" s="287">
        <v>18377.931</v>
      </c>
      <c r="M1633" s="287">
        <v>17912.678</v>
      </c>
      <c r="N1633" s="287">
        <v>20901.756000000001</v>
      </c>
      <c r="O1633" s="286">
        <v>260037.7487</v>
      </c>
      <c r="P1633" s="83" t="str">
        <f t="shared" si="27"/>
        <v/>
      </c>
    </row>
    <row r="1634" spans="1:16" ht="13.2" hidden="1" customHeight="1" x14ac:dyDescent="0.25">
      <c r="A1634" s="285" t="s">
        <v>1338</v>
      </c>
      <c r="B1634" s="285" t="s">
        <v>95</v>
      </c>
      <c r="C1634" s="287">
        <v>0</v>
      </c>
      <c r="D1634" s="287">
        <v>0</v>
      </c>
      <c r="E1634" s="287">
        <v>0</v>
      </c>
      <c r="F1634" s="287">
        <v>0</v>
      </c>
      <c r="G1634" s="287">
        <v>0</v>
      </c>
      <c r="H1634" s="287">
        <v>0</v>
      </c>
      <c r="I1634" s="287">
        <v>0</v>
      </c>
      <c r="J1634" s="287">
        <v>0</v>
      </c>
      <c r="K1634" s="287">
        <v>0</v>
      </c>
      <c r="L1634" s="287">
        <v>0</v>
      </c>
      <c r="M1634" s="287">
        <v>0</v>
      </c>
      <c r="N1634" s="287">
        <v>0</v>
      </c>
      <c r="O1634" s="286">
        <v>0</v>
      </c>
      <c r="P1634" s="83" t="str">
        <f t="shared" si="27"/>
        <v/>
      </c>
    </row>
    <row r="1635" spans="1:16" ht="13.2" hidden="1" customHeight="1" x14ac:dyDescent="0.25">
      <c r="A1635" s="285" t="s">
        <v>1340</v>
      </c>
      <c r="B1635" s="285" t="s">
        <v>96</v>
      </c>
      <c r="C1635" s="288">
        <v>0</v>
      </c>
      <c r="D1635" s="288">
        <v>0</v>
      </c>
      <c r="E1635" s="288">
        <v>0</v>
      </c>
      <c r="F1635" s="288">
        <v>120</v>
      </c>
      <c r="G1635" s="288">
        <v>0.71057999999999999</v>
      </c>
      <c r="H1635" s="288">
        <v>0</v>
      </c>
      <c r="I1635" s="288">
        <v>1.56071</v>
      </c>
      <c r="J1635" s="288">
        <v>0</v>
      </c>
      <c r="K1635" s="288">
        <v>98.280190000000005</v>
      </c>
      <c r="L1635" s="288">
        <v>4.3544400000000003</v>
      </c>
      <c r="M1635" s="288">
        <v>0</v>
      </c>
      <c r="N1635" s="288">
        <v>5</v>
      </c>
      <c r="O1635" s="289">
        <v>229.90592000000001</v>
      </c>
      <c r="P1635" s="83" t="str">
        <f t="shared" si="27"/>
        <v/>
      </c>
    </row>
    <row r="1636" spans="1:16" ht="13.2" hidden="1" customHeight="1" x14ac:dyDescent="0.25">
      <c r="A1636" s="285" t="s">
        <v>1343</v>
      </c>
      <c r="B1636" s="285" t="s">
        <v>155</v>
      </c>
      <c r="C1636" s="286">
        <v>20486.60468</v>
      </c>
      <c r="D1636" s="286">
        <v>19051.060899999997</v>
      </c>
      <c r="E1636" s="286">
        <v>19191.65899</v>
      </c>
      <c r="F1636" s="286">
        <v>43397.893329999999</v>
      </c>
      <c r="G1636" s="286">
        <v>20760.042169999997</v>
      </c>
      <c r="H1636" s="286">
        <v>77557.159220000001</v>
      </c>
      <c r="I1636" s="286">
        <v>20167.848000000002</v>
      </c>
      <c r="J1636" s="286">
        <v>29395.489880000001</v>
      </c>
      <c r="K1636" s="286">
        <v>18872.003680000002</v>
      </c>
      <c r="L1636" s="286">
        <v>19291.723999999998</v>
      </c>
      <c r="M1636" s="286">
        <v>18597.894830000001</v>
      </c>
      <c r="N1636" s="286">
        <v>21873.14702</v>
      </c>
      <c r="O1636" s="286">
        <v>328642.52669999999</v>
      </c>
      <c r="P1636" s="83" t="str">
        <f t="shared" si="27"/>
        <v/>
      </c>
    </row>
    <row r="1637" spans="1:16" ht="13.2" hidden="1" customHeight="1" x14ac:dyDescent="0.25">
      <c r="A1637" s="285" t="s">
        <v>1377</v>
      </c>
      <c r="B1637" s="285" t="s">
        <v>97</v>
      </c>
      <c r="C1637" s="286">
        <v>-73.857480000000123</v>
      </c>
      <c r="D1637" s="286">
        <v>842.71464000000014</v>
      </c>
      <c r="E1637" s="286">
        <v>-154.15210999999908</v>
      </c>
      <c r="F1637" s="286">
        <v>122.70305000000008</v>
      </c>
      <c r="G1637" s="286">
        <v>212.72334999999885</v>
      </c>
      <c r="H1637" s="286">
        <v>-307.77443999999923</v>
      </c>
      <c r="I1637" s="286">
        <v>124.28146000000015</v>
      </c>
      <c r="J1637" s="286">
        <v>642.54394000000025</v>
      </c>
      <c r="K1637" s="286">
        <v>-138.57906000000003</v>
      </c>
      <c r="L1637" s="286">
        <v>448.96171999999979</v>
      </c>
      <c r="M1637" s="286">
        <v>886.67734999999993</v>
      </c>
      <c r="N1637" s="286">
        <v>-150.92861000000039</v>
      </c>
      <c r="O1637" s="286">
        <v>2455.3138099999996</v>
      </c>
      <c r="P1637" s="83" t="str">
        <f t="shared" si="27"/>
        <v/>
      </c>
    </row>
    <row r="1638" spans="1:16" ht="13.2" hidden="1" customHeight="1" x14ac:dyDescent="0.25">
      <c r="A1638" s="285" t="s">
        <v>1378</v>
      </c>
      <c r="B1638" s="285" t="s">
        <v>130</v>
      </c>
      <c r="C1638" s="286">
        <v>-75.368339999999989</v>
      </c>
      <c r="D1638" s="286">
        <v>841.19859000000019</v>
      </c>
      <c r="E1638" s="286">
        <v>-156.00654999999915</v>
      </c>
      <c r="F1638" s="286">
        <v>121.06327999999985</v>
      </c>
      <c r="G1638" s="286">
        <v>211.07720999999901</v>
      </c>
      <c r="H1638" s="286">
        <v>-309.42700999999943</v>
      </c>
      <c r="I1638" s="286">
        <v>122.73925000000008</v>
      </c>
      <c r="J1638" s="286">
        <v>640.99643000000015</v>
      </c>
      <c r="K1638" s="286">
        <v>-241.92014999999992</v>
      </c>
      <c r="L1638" s="286">
        <v>447.28666999999996</v>
      </c>
      <c r="M1638" s="286">
        <v>884.99576999999999</v>
      </c>
      <c r="N1638" s="286">
        <v>-152.61674000000039</v>
      </c>
      <c r="O1638" s="286">
        <v>2334.0184100000006</v>
      </c>
      <c r="P1638" s="83" t="str">
        <f t="shared" si="27"/>
        <v/>
      </c>
    </row>
    <row r="1639" spans="1:16" ht="13.2" hidden="1" customHeight="1" x14ac:dyDescent="0.25">
      <c r="A1639" s="285" t="s">
        <v>1346</v>
      </c>
      <c r="B1639" s="285" t="s">
        <v>76</v>
      </c>
      <c r="C1639" s="287">
        <v>0</v>
      </c>
      <c r="D1639" s="287">
        <v>0</v>
      </c>
      <c r="E1639" s="287">
        <v>0</v>
      </c>
      <c r="F1639" s="287">
        <v>0</v>
      </c>
      <c r="G1639" s="287">
        <v>0</v>
      </c>
      <c r="H1639" s="287">
        <v>0</v>
      </c>
      <c r="I1639" s="287">
        <v>0</v>
      </c>
      <c r="J1639" s="287">
        <v>0</v>
      </c>
      <c r="K1639" s="287">
        <v>0</v>
      </c>
      <c r="L1639" s="287">
        <v>0</v>
      </c>
      <c r="M1639" s="287">
        <v>0</v>
      </c>
      <c r="N1639" s="287">
        <v>0</v>
      </c>
      <c r="O1639" s="286">
        <v>0</v>
      </c>
      <c r="P1639" s="83" t="str">
        <f t="shared" si="27"/>
        <v/>
      </c>
    </row>
    <row r="1640" spans="1:16" ht="13.2" hidden="1" customHeight="1" x14ac:dyDescent="0.25">
      <c r="A1640" s="285" t="s">
        <v>1347</v>
      </c>
      <c r="B1640" s="285" t="s">
        <v>77</v>
      </c>
      <c r="C1640" s="287">
        <v>754.5480500000001</v>
      </c>
      <c r="D1640" s="287">
        <v>751.23534000000006</v>
      </c>
      <c r="E1640" s="287">
        <v>736.42007999999998</v>
      </c>
      <c r="F1640" s="287">
        <v>796.17507000000001</v>
      </c>
      <c r="G1640" s="287">
        <v>1044.3040100000001</v>
      </c>
      <c r="H1640" s="287">
        <v>962.86872000000005</v>
      </c>
      <c r="I1640" s="287">
        <v>891.18835000000001</v>
      </c>
      <c r="J1640" s="287">
        <v>782.41017999999997</v>
      </c>
      <c r="K1640" s="287">
        <v>822.43145000000004</v>
      </c>
      <c r="L1640" s="287">
        <v>847.11007999999993</v>
      </c>
      <c r="M1640" s="287">
        <v>846.33169000000021</v>
      </c>
      <c r="N1640" s="287">
        <v>1076.0274200000001</v>
      </c>
      <c r="O1640" s="286">
        <v>10311.050440000001</v>
      </c>
      <c r="P1640" s="83" t="str">
        <f t="shared" si="27"/>
        <v/>
      </c>
    </row>
    <row r="1641" spans="1:16" ht="13.2" hidden="1" customHeight="1" x14ac:dyDescent="0.25">
      <c r="A1641" s="285" t="s">
        <v>1348</v>
      </c>
      <c r="B1641" s="285" t="s">
        <v>78</v>
      </c>
      <c r="C1641" s="287">
        <v>446.08580000000006</v>
      </c>
      <c r="D1641" s="287">
        <v>236.39636000000004</v>
      </c>
      <c r="E1641" s="287">
        <v>356.71713000000005</v>
      </c>
      <c r="F1641" s="287">
        <v>372.31697000000008</v>
      </c>
      <c r="G1641" s="287">
        <v>252.86237</v>
      </c>
      <c r="H1641" s="287">
        <v>375.50202999999999</v>
      </c>
      <c r="I1641" s="287">
        <v>301.96460000000002</v>
      </c>
      <c r="J1641" s="287">
        <v>319.67392999999998</v>
      </c>
      <c r="K1641" s="287">
        <v>289.52692999999999</v>
      </c>
      <c r="L1641" s="287">
        <v>325.86964</v>
      </c>
      <c r="M1641" s="287">
        <v>278.70366999999999</v>
      </c>
      <c r="N1641" s="287">
        <v>464.59411999999992</v>
      </c>
      <c r="O1641" s="286">
        <v>4020.2135499999995</v>
      </c>
      <c r="P1641" s="83" t="str">
        <f t="shared" si="27"/>
        <v/>
      </c>
    </row>
    <row r="1642" spans="1:16" ht="13.2" hidden="1" customHeight="1" x14ac:dyDescent="0.25">
      <c r="A1642" s="285" t="s">
        <v>1349</v>
      </c>
      <c r="B1642" s="285" t="s">
        <v>79</v>
      </c>
      <c r="C1642" s="287">
        <v>0.96629000000000009</v>
      </c>
      <c r="D1642" s="287">
        <v>0.95043000000000011</v>
      </c>
      <c r="E1642" s="287">
        <v>1.24526</v>
      </c>
      <c r="F1642" s="287">
        <v>1.3166600000000002</v>
      </c>
      <c r="G1642" s="287">
        <v>1.1364400000000001</v>
      </c>
      <c r="H1642" s="287">
        <v>1.1607100000000001</v>
      </c>
      <c r="I1642" s="287">
        <v>1.17113</v>
      </c>
      <c r="J1642" s="287">
        <v>1.0359200000000002</v>
      </c>
      <c r="K1642" s="287">
        <v>68.102720000000005</v>
      </c>
      <c r="L1642" s="287">
        <v>1.31867</v>
      </c>
      <c r="M1642" s="287">
        <v>0.93428999999999995</v>
      </c>
      <c r="N1642" s="287">
        <v>1.5917600000000001</v>
      </c>
      <c r="O1642" s="286">
        <v>80.930279999999996</v>
      </c>
      <c r="P1642" s="83" t="str">
        <f t="shared" si="27"/>
        <v/>
      </c>
    </row>
    <row r="1643" spans="1:16" ht="13.2" hidden="1" customHeight="1" x14ac:dyDescent="0.25">
      <c r="A1643" s="285" t="s">
        <v>1350</v>
      </c>
      <c r="B1643" s="285" t="s">
        <v>3671</v>
      </c>
      <c r="C1643" s="287">
        <v>1512.3182199999999</v>
      </c>
      <c r="D1643" s="287">
        <v>372.85560000000004</v>
      </c>
      <c r="E1643" s="287">
        <v>1345.2845399999994</v>
      </c>
      <c r="F1643" s="287">
        <v>937.81290999999999</v>
      </c>
      <c r="G1643" s="287">
        <v>900.16237000000012</v>
      </c>
      <c r="H1643" s="287">
        <v>1288.1505799999998</v>
      </c>
      <c r="I1643" s="287">
        <v>906.08550000000014</v>
      </c>
      <c r="J1643" s="287">
        <v>530.35445000000004</v>
      </c>
      <c r="K1643" s="287">
        <v>1190.3896999999999</v>
      </c>
      <c r="L1643" s="287">
        <v>889.28967999999998</v>
      </c>
      <c r="M1643" s="287">
        <v>758.12702999999999</v>
      </c>
      <c r="N1643" s="287">
        <v>1305.5246199999999</v>
      </c>
      <c r="O1643" s="286">
        <v>11936.355199999996</v>
      </c>
      <c r="P1643" s="83" t="str">
        <f t="shared" si="27"/>
        <v/>
      </c>
    </row>
    <row r="1644" spans="1:16" ht="13.2" hidden="1" customHeight="1" x14ac:dyDescent="0.25">
      <c r="A1644" s="285" t="s">
        <v>1352</v>
      </c>
      <c r="B1644" s="285" t="s">
        <v>121</v>
      </c>
      <c r="C1644" s="287">
        <v>0</v>
      </c>
      <c r="D1644" s="287">
        <v>0</v>
      </c>
      <c r="E1644" s="287">
        <v>0</v>
      </c>
      <c r="F1644" s="287">
        <v>0</v>
      </c>
      <c r="G1644" s="287">
        <v>0</v>
      </c>
      <c r="H1644" s="287">
        <v>0</v>
      </c>
      <c r="I1644" s="287">
        <v>0</v>
      </c>
      <c r="J1644" s="287">
        <v>0</v>
      </c>
      <c r="K1644" s="287">
        <v>0</v>
      </c>
      <c r="L1644" s="287">
        <v>0</v>
      </c>
      <c r="M1644" s="287">
        <v>0</v>
      </c>
      <c r="N1644" s="287">
        <v>0</v>
      </c>
      <c r="O1644" s="286">
        <v>0</v>
      </c>
      <c r="P1644" s="83" t="str">
        <f t="shared" si="27"/>
        <v/>
      </c>
    </row>
    <row r="1645" spans="1:16" ht="13.2" hidden="1" customHeight="1" x14ac:dyDescent="0.25">
      <c r="A1645" s="285" t="s">
        <v>1353</v>
      </c>
      <c r="B1645" s="285" t="s">
        <v>81</v>
      </c>
      <c r="C1645" s="287">
        <v>0</v>
      </c>
      <c r="D1645" s="287">
        <v>0</v>
      </c>
      <c r="E1645" s="287">
        <v>0</v>
      </c>
      <c r="F1645" s="287">
        <v>0</v>
      </c>
      <c r="G1645" s="287">
        <v>0</v>
      </c>
      <c r="H1645" s="287">
        <v>0</v>
      </c>
      <c r="I1645" s="287">
        <v>0</v>
      </c>
      <c r="J1645" s="287">
        <v>0</v>
      </c>
      <c r="K1645" s="287">
        <v>0</v>
      </c>
      <c r="L1645" s="287">
        <v>0</v>
      </c>
      <c r="M1645" s="287">
        <v>0</v>
      </c>
      <c r="N1645" s="287">
        <v>0</v>
      </c>
      <c r="O1645" s="286">
        <v>0</v>
      </c>
      <c r="P1645" s="83" t="str">
        <f t="shared" si="27"/>
        <v/>
      </c>
    </row>
    <row r="1646" spans="1:16" ht="13.2" hidden="1" customHeight="1" x14ac:dyDescent="0.25">
      <c r="A1646" s="285" t="s">
        <v>1354</v>
      </c>
      <c r="B1646" s="285" t="s">
        <v>82</v>
      </c>
      <c r="C1646" s="287">
        <v>0</v>
      </c>
      <c r="D1646" s="287">
        <v>0</v>
      </c>
      <c r="E1646" s="287">
        <v>0</v>
      </c>
      <c r="F1646" s="287">
        <v>0</v>
      </c>
      <c r="G1646" s="287">
        <v>0</v>
      </c>
      <c r="H1646" s="287">
        <v>0</v>
      </c>
      <c r="I1646" s="287">
        <v>0</v>
      </c>
      <c r="J1646" s="287">
        <v>0</v>
      </c>
      <c r="K1646" s="287">
        <v>0</v>
      </c>
      <c r="L1646" s="287">
        <v>0</v>
      </c>
      <c r="M1646" s="287">
        <v>0</v>
      </c>
      <c r="N1646" s="287">
        <v>0</v>
      </c>
      <c r="O1646" s="286">
        <v>0</v>
      </c>
      <c r="P1646" s="83" t="str">
        <f t="shared" si="27"/>
        <v/>
      </c>
    </row>
    <row r="1647" spans="1:16" ht="13.2" hidden="1" customHeight="1" x14ac:dyDescent="0.25">
      <c r="A1647" s="285" t="s">
        <v>1355</v>
      </c>
      <c r="B1647" s="285" t="s">
        <v>83</v>
      </c>
      <c r="C1647" s="287">
        <v>0</v>
      </c>
      <c r="D1647" s="287">
        <v>0</v>
      </c>
      <c r="E1647" s="287">
        <v>0</v>
      </c>
      <c r="F1647" s="287">
        <v>0</v>
      </c>
      <c r="G1647" s="287">
        <v>0</v>
      </c>
      <c r="H1647" s="287">
        <v>0</v>
      </c>
      <c r="I1647" s="287">
        <v>0</v>
      </c>
      <c r="J1647" s="287">
        <v>0</v>
      </c>
      <c r="K1647" s="287">
        <v>0</v>
      </c>
      <c r="L1647" s="287">
        <v>0</v>
      </c>
      <c r="M1647" s="287">
        <v>378.21872999999999</v>
      </c>
      <c r="N1647" s="287">
        <v>0</v>
      </c>
      <c r="O1647" s="286">
        <v>378.21872999999999</v>
      </c>
      <c r="P1647" s="83" t="str">
        <f t="shared" si="27"/>
        <v/>
      </c>
    </row>
    <row r="1648" spans="1:16" ht="13.2" hidden="1" customHeight="1" x14ac:dyDescent="0.25">
      <c r="A1648" s="285" t="s">
        <v>1356</v>
      </c>
      <c r="B1648" s="285" t="s">
        <v>84</v>
      </c>
      <c r="C1648" s="287">
        <v>12.588610000000001</v>
      </c>
      <c r="D1648" s="287">
        <v>10.24489</v>
      </c>
      <c r="E1648" s="287">
        <v>10.04602</v>
      </c>
      <c r="F1648" s="287">
        <v>10.649890000000001</v>
      </c>
      <c r="G1648" s="287">
        <v>65.813050000000004</v>
      </c>
      <c r="H1648" s="287">
        <v>40.554469999999995</v>
      </c>
      <c r="I1648" s="287">
        <v>31.124230000000001</v>
      </c>
      <c r="J1648" s="287">
        <v>38.5261</v>
      </c>
      <c r="K1648" s="287">
        <v>143.22009999999997</v>
      </c>
      <c r="L1648" s="287">
        <v>24.38729</v>
      </c>
      <c r="M1648" s="287">
        <v>84.01164</v>
      </c>
      <c r="N1648" s="287">
        <v>198.92868000000001</v>
      </c>
      <c r="O1648" s="286">
        <v>670.0949700000001</v>
      </c>
      <c r="P1648" s="83" t="str">
        <f t="shared" si="27"/>
        <v/>
      </c>
    </row>
    <row r="1649" spans="1:16" ht="13.2" hidden="1" customHeight="1" x14ac:dyDescent="0.25">
      <c r="A1649" s="285" t="s">
        <v>1357</v>
      </c>
      <c r="B1649" s="285" t="s">
        <v>85</v>
      </c>
      <c r="C1649" s="286">
        <v>2726.5069699999999</v>
      </c>
      <c r="D1649" s="286">
        <v>1371.68262</v>
      </c>
      <c r="E1649" s="286">
        <v>2449.7130299999994</v>
      </c>
      <c r="F1649" s="286">
        <v>2118.2715000000003</v>
      </c>
      <c r="G1649" s="286">
        <v>2264.2782400000006</v>
      </c>
      <c r="H1649" s="286">
        <v>2668.2365099999997</v>
      </c>
      <c r="I1649" s="286">
        <v>2131.5338100000004</v>
      </c>
      <c r="J1649" s="286">
        <v>1672.0005800000001</v>
      </c>
      <c r="K1649" s="286">
        <v>2513.6709000000001</v>
      </c>
      <c r="L1649" s="286">
        <v>2087.9753599999999</v>
      </c>
      <c r="M1649" s="286">
        <v>2346.3270500000003</v>
      </c>
      <c r="N1649" s="286">
        <v>3046.6666</v>
      </c>
      <c r="O1649" s="286">
        <v>27396.863169999997</v>
      </c>
      <c r="P1649" s="83" t="str">
        <f t="shared" si="27"/>
        <v/>
      </c>
    </row>
    <row r="1650" spans="1:16" ht="13.2" hidden="1" customHeight="1" x14ac:dyDescent="0.25">
      <c r="A1650" s="285" t="s">
        <v>1358</v>
      </c>
      <c r="B1650" s="285" t="s">
        <v>86</v>
      </c>
      <c r="C1650" s="287">
        <v>0</v>
      </c>
      <c r="D1650" s="287">
        <v>0</v>
      </c>
      <c r="E1650" s="287">
        <v>0</v>
      </c>
      <c r="F1650" s="287">
        <v>0</v>
      </c>
      <c r="G1650" s="287">
        <v>0</v>
      </c>
      <c r="H1650" s="287">
        <v>0</v>
      </c>
      <c r="I1650" s="287">
        <v>0</v>
      </c>
      <c r="J1650" s="287">
        <v>0</v>
      </c>
      <c r="K1650" s="287">
        <v>0</v>
      </c>
      <c r="L1650" s="287">
        <v>0</v>
      </c>
      <c r="M1650" s="287">
        <v>0</v>
      </c>
      <c r="N1650" s="287">
        <v>0</v>
      </c>
      <c r="O1650" s="286">
        <v>0</v>
      </c>
      <c r="P1650" s="83" t="str">
        <f t="shared" si="27"/>
        <v/>
      </c>
    </row>
    <row r="1651" spans="1:16" ht="13.2" hidden="1" customHeight="1" x14ac:dyDescent="0.25">
      <c r="A1651" s="285" t="s">
        <v>1359</v>
      </c>
      <c r="B1651" s="285" t="s">
        <v>87</v>
      </c>
      <c r="C1651" s="287">
        <v>1.5108599999999999</v>
      </c>
      <c r="D1651" s="287">
        <v>1.5160499999999999</v>
      </c>
      <c r="E1651" s="287">
        <v>1.8544400000000001</v>
      </c>
      <c r="F1651" s="287">
        <v>1.6397699999999999</v>
      </c>
      <c r="G1651" s="287">
        <v>1.6461400000000002</v>
      </c>
      <c r="H1651" s="287">
        <v>1.6525700000000001</v>
      </c>
      <c r="I1651" s="287">
        <v>1.5422100000000001</v>
      </c>
      <c r="J1651" s="287">
        <v>1.5475099999999999</v>
      </c>
      <c r="K1651" s="287">
        <v>103.34108999999999</v>
      </c>
      <c r="L1651" s="287">
        <v>1.6750500000000001</v>
      </c>
      <c r="M1651" s="287">
        <v>1.6815799999999999</v>
      </c>
      <c r="N1651" s="287">
        <v>1.6881299999999999</v>
      </c>
      <c r="O1651" s="286">
        <v>121.2954</v>
      </c>
      <c r="P1651" s="83" t="str">
        <f t="shared" si="27"/>
        <v/>
      </c>
    </row>
    <row r="1652" spans="1:16" ht="13.2" hidden="1" customHeight="1" x14ac:dyDescent="0.25">
      <c r="A1652" s="285" t="s">
        <v>1360</v>
      </c>
      <c r="B1652" s="285" t="s">
        <v>88</v>
      </c>
      <c r="C1652" s="287">
        <v>0</v>
      </c>
      <c r="D1652" s="287">
        <v>0</v>
      </c>
      <c r="E1652" s="287">
        <v>0</v>
      </c>
      <c r="F1652" s="287">
        <v>0</v>
      </c>
      <c r="G1652" s="287">
        <v>0</v>
      </c>
      <c r="H1652" s="287">
        <v>0</v>
      </c>
      <c r="I1652" s="287">
        <v>0</v>
      </c>
      <c r="J1652" s="287">
        <v>0</v>
      </c>
      <c r="K1652" s="287">
        <v>0</v>
      </c>
      <c r="L1652" s="287">
        <v>0</v>
      </c>
      <c r="M1652" s="287">
        <v>0</v>
      </c>
      <c r="N1652" s="287">
        <v>0</v>
      </c>
      <c r="O1652" s="286">
        <v>0</v>
      </c>
      <c r="P1652" s="83" t="str">
        <f t="shared" si="27"/>
        <v/>
      </c>
    </row>
    <row r="1653" spans="1:16" ht="13.2" hidden="1" customHeight="1" x14ac:dyDescent="0.25">
      <c r="A1653" s="285" t="s">
        <v>1361</v>
      </c>
      <c r="B1653" s="285" t="s">
        <v>144</v>
      </c>
      <c r="C1653" s="286">
        <v>2728.0178299999998</v>
      </c>
      <c r="D1653" s="286">
        <v>1373.19867</v>
      </c>
      <c r="E1653" s="286">
        <v>2451.5674699999995</v>
      </c>
      <c r="F1653" s="286">
        <v>2119.9112700000005</v>
      </c>
      <c r="G1653" s="286">
        <v>2265.9243800000004</v>
      </c>
      <c r="H1653" s="286">
        <v>2669.8890799999999</v>
      </c>
      <c r="I1653" s="286">
        <v>2133.0760200000004</v>
      </c>
      <c r="J1653" s="286">
        <v>1673.5480900000002</v>
      </c>
      <c r="K1653" s="286">
        <v>2617.01199</v>
      </c>
      <c r="L1653" s="286">
        <v>2089.6504099999997</v>
      </c>
      <c r="M1653" s="286">
        <v>2348.0086300000003</v>
      </c>
      <c r="N1653" s="286">
        <v>3048.35473</v>
      </c>
      <c r="O1653" s="286">
        <v>27518.158569999996</v>
      </c>
      <c r="P1653" s="83" t="str">
        <f t="shared" si="27"/>
        <v/>
      </c>
    </row>
    <row r="1654" spans="1:16" ht="13.2" hidden="1" customHeight="1" x14ac:dyDescent="0.25">
      <c r="A1654" s="285" t="s">
        <v>1351</v>
      </c>
      <c r="B1654" s="285" t="s">
        <v>80</v>
      </c>
      <c r="C1654" s="287">
        <v>0</v>
      </c>
      <c r="D1654" s="287">
        <v>0</v>
      </c>
      <c r="E1654" s="287">
        <v>0</v>
      </c>
      <c r="F1654" s="287">
        <v>0</v>
      </c>
      <c r="G1654" s="287">
        <v>0</v>
      </c>
      <c r="H1654" s="287">
        <v>0</v>
      </c>
      <c r="I1654" s="287">
        <v>0</v>
      </c>
      <c r="J1654" s="287">
        <v>0</v>
      </c>
      <c r="K1654" s="287">
        <v>0</v>
      </c>
      <c r="L1654" s="287">
        <v>0</v>
      </c>
      <c r="M1654" s="287">
        <v>0</v>
      </c>
      <c r="N1654" s="287">
        <v>0</v>
      </c>
      <c r="O1654" s="286">
        <v>0</v>
      </c>
      <c r="P1654" s="83" t="str">
        <f t="shared" si="27"/>
        <v/>
      </c>
    </row>
    <row r="1655" spans="1:16" ht="13.2" hidden="1" customHeight="1" x14ac:dyDescent="0.25">
      <c r="A1655" s="285" t="s">
        <v>1362</v>
      </c>
      <c r="B1655" s="285" t="s">
        <v>76</v>
      </c>
      <c r="C1655" s="287">
        <v>0.41454000000000002</v>
      </c>
      <c r="D1655" s="287">
        <v>0.27238000000000001</v>
      </c>
      <c r="E1655" s="287">
        <v>2.4336500000000001</v>
      </c>
      <c r="F1655" s="287">
        <v>1.4824699999999997</v>
      </c>
      <c r="G1655" s="287">
        <v>5.0350600000000005</v>
      </c>
      <c r="H1655" s="287">
        <v>2.8925200000000002</v>
      </c>
      <c r="I1655" s="287">
        <v>0.20837999999999998</v>
      </c>
      <c r="J1655" s="287">
        <v>5.4623800000000005</v>
      </c>
      <c r="K1655" s="287">
        <v>0.40532000000000007</v>
      </c>
      <c r="L1655" s="287">
        <v>17.460600000000003</v>
      </c>
      <c r="M1655" s="287">
        <v>0.20837999999999998</v>
      </c>
      <c r="N1655" s="287">
        <v>10.630690000000001</v>
      </c>
      <c r="O1655" s="286">
        <v>46.906370000000003</v>
      </c>
      <c r="P1655" s="83" t="str">
        <f t="shared" si="27"/>
        <v/>
      </c>
    </row>
    <row r="1656" spans="1:16" ht="13.2" hidden="1" customHeight="1" x14ac:dyDescent="0.25">
      <c r="A1656" s="285" t="s">
        <v>1372</v>
      </c>
      <c r="B1656" s="285" t="s">
        <v>85</v>
      </c>
      <c r="C1656" s="286">
        <v>2652.6494899999998</v>
      </c>
      <c r="D1656" s="286">
        <v>2214.3972600000002</v>
      </c>
      <c r="E1656" s="286">
        <v>2295.5609200000004</v>
      </c>
      <c r="F1656" s="286">
        <v>2240.9745500000004</v>
      </c>
      <c r="G1656" s="286">
        <v>2477.0015899999994</v>
      </c>
      <c r="H1656" s="286">
        <v>2360.4620700000005</v>
      </c>
      <c r="I1656" s="286">
        <v>2255.8152700000005</v>
      </c>
      <c r="J1656" s="286">
        <v>2314.5445200000004</v>
      </c>
      <c r="K1656" s="286">
        <v>2375.09184</v>
      </c>
      <c r="L1656" s="286">
        <v>2536.9370799999997</v>
      </c>
      <c r="M1656" s="286">
        <v>3233.0044000000003</v>
      </c>
      <c r="N1656" s="286">
        <v>2895.7379899999996</v>
      </c>
      <c r="O1656" s="286">
        <v>29852.176979999997</v>
      </c>
      <c r="P1656" s="83" t="str">
        <f t="shared" si="27"/>
        <v/>
      </c>
    </row>
    <row r="1657" spans="1:16" ht="13.2" hidden="1" customHeight="1" x14ac:dyDescent="0.25">
      <c r="A1657" s="285" t="s">
        <v>1374</v>
      </c>
      <c r="B1657" s="285" t="s">
        <v>87</v>
      </c>
      <c r="C1657" s="287">
        <v>0</v>
      </c>
      <c r="D1657" s="287">
        <v>0</v>
      </c>
      <c r="E1657" s="287">
        <v>0</v>
      </c>
      <c r="F1657" s="287">
        <v>0</v>
      </c>
      <c r="G1657" s="287">
        <v>0</v>
      </c>
      <c r="H1657" s="287">
        <v>0</v>
      </c>
      <c r="I1657" s="287">
        <v>0</v>
      </c>
      <c r="J1657" s="287">
        <v>0</v>
      </c>
      <c r="K1657" s="287">
        <v>0</v>
      </c>
      <c r="L1657" s="287">
        <v>0</v>
      </c>
      <c r="M1657" s="287">
        <v>0</v>
      </c>
      <c r="N1657" s="287">
        <v>0</v>
      </c>
      <c r="O1657" s="286">
        <v>0</v>
      </c>
      <c r="P1657" s="83" t="str">
        <f t="shared" si="27"/>
        <v/>
      </c>
    </row>
    <row r="1658" spans="1:16" ht="13.2" hidden="1" customHeight="1" x14ac:dyDescent="0.25">
      <c r="A1658" s="285" t="s">
        <v>1375</v>
      </c>
      <c r="B1658" s="285" t="s">
        <v>88</v>
      </c>
      <c r="C1658" s="287">
        <v>0</v>
      </c>
      <c r="D1658" s="287">
        <v>0</v>
      </c>
      <c r="E1658" s="287">
        <v>0</v>
      </c>
      <c r="F1658" s="287">
        <v>0</v>
      </c>
      <c r="G1658" s="287">
        <v>0</v>
      </c>
      <c r="H1658" s="287">
        <v>0</v>
      </c>
      <c r="I1658" s="287">
        <v>0</v>
      </c>
      <c r="J1658" s="287">
        <v>0</v>
      </c>
      <c r="K1658" s="287">
        <v>0</v>
      </c>
      <c r="L1658" s="287">
        <v>0</v>
      </c>
      <c r="M1658" s="287">
        <v>0</v>
      </c>
      <c r="N1658" s="287">
        <v>0</v>
      </c>
      <c r="O1658" s="286">
        <v>0</v>
      </c>
      <c r="P1658" s="83" t="str">
        <f t="shared" si="27"/>
        <v/>
      </c>
    </row>
    <row r="1659" spans="1:16" ht="13.2" hidden="1" customHeight="1" x14ac:dyDescent="0.25">
      <c r="A1659" s="285" t="s">
        <v>1363</v>
      </c>
      <c r="B1659" s="285" t="s">
        <v>89</v>
      </c>
      <c r="C1659" s="287">
        <v>182.92172999999997</v>
      </c>
      <c r="D1659" s="287">
        <v>89.850059999999999</v>
      </c>
      <c r="E1659" s="287">
        <v>112.93507000000001</v>
      </c>
      <c r="F1659" s="287">
        <v>103.78362000000001</v>
      </c>
      <c r="G1659" s="287">
        <v>234.76538999999997</v>
      </c>
      <c r="H1659" s="287">
        <v>233.50949</v>
      </c>
      <c r="I1659" s="287">
        <v>100.13926999999998</v>
      </c>
      <c r="J1659" s="287">
        <v>117.62176999999998</v>
      </c>
      <c r="K1659" s="287">
        <v>247.66798999999997</v>
      </c>
      <c r="L1659" s="287">
        <v>331.26835</v>
      </c>
      <c r="M1659" s="287">
        <v>156.05326000000002</v>
      </c>
      <c r="N1659" s="287">
        <v>190.51007000000001</v>
      </c>
      <c r="O1659" s="286">
        <v>2101.0260699999999</v>
      </c>
      <c r="P1659" s="83" t="str">
        <f t="shared" si="27"/>
        <v/>
      </c>
    </row>
    <row r="1660" spans="1:16" ht="13.2" hidden="1" customHeight="1" x14ac:dyDescent="0.25">
      <c r="A1660" s="285" t="s">
        <v>1364</v>
      </c>
      <c r="B1660" s="285" t="s">
        <v>90</v>
      </c>
      <c r="C1660" s="287">
        <v>7.7000000000000007E-4</v>
      </c>
      <c r="D1660" s="287">
        <v>2.0000000000000002E-5</v>
      </c>
      <c r="E1660" s="287">
        <v>0.15087</v>
      </c>
      <c r="F1660" s="287">
        <v>3.1411199999999999</v>
      </c>
      <c r="G1660" s="287">
        <v>6.7199999999999994E-3</v>
      </c>
      <c r="H1660" s="287">
        <v>1.56E-3</v>
      </c>
      <c r="I1660" s="287">
        <v>0.7361700000000001</v>
      </c>
      <c r="J1660" s="287">
        <v>0</v>
      </c>
      <c r="K1660" s="287">
        <v>6.9399999999999991E-3</v>
      </c>
      <c r="L1660" s="287">
        <v>0.80426999999999993</v>
      </c>
      <c r="M1660" s="287">
        <v>2.0000000000000002E-5</v>
      </c>
      <c r="N1660" s="287">
        <v>2.04678</v>
      </c>
      <c r="O1660" s="286">
        <v>6.8952400000000003</v>
      </c>
      <c r="P1660" s="83" t="str">
        <f t="shared" si="27"/>
        <v/>
      </c>
    </row>
    <row r="1661" spans="1:16" ht="13.2" hidden="1" customHeight="1" x14ac:dyDescent="0.25">
      <c r="A1661" s="285" t="s">
        <v>1365</v>
      </c>
      <c r="B1661" s="285" t="s">
        <v>91</v>
      </c>
      <c r="C1661" s="287">
        <v>0</v>
      </c>
      <c r="D1661" s="287">
        <v>0</v>
      </c>
      <c r="E1661" s="287">
        <v>0</v>
      </c>
      <c r="F1661" s="287">
        <v>0</v>
      </c>
      <c r="G1661" s="287">
        <v>0</v>
      </c>
      <c r="H1661" s="287">
        <v>0</v>
      </c>
      <c r="I1661" s="287">
        <v>0</v>
      </c>
      <c r="J1661" s="287">
        <v>0</v>
      </c>
      <c r="K1661" s="287">
        <v>0</v>
      </c>
      <c r="L1661" s="287">
        <v>0</v>
      </c>
      <c r="M1661" s="287">
        <v>0</v>
      </c>
      <c r="N1661" s="287">
        <v>0</v>
      </c>
      <c r="O1661" s="286">
        <v>0</v>
      </c>
      <c r="P1661" s="83" t="str">
        <f t="shared" si="27"/>
        <v/>
      </c>
    </row>
    <row r="1662" spans="1:16" ht="13.2" hidden="1" customHeight="1" x14ac:dyDescent="0.25">
      <c r="A1662" s="285" t="s">
        <v>1366</v>
      </c>
      <c r="B1662" s="285" t="s">
        <v>3670</v>
      </c>
      <c r="C1662" s="287">
        <v>1</v>
      </c>
      <c r="D1662" s="287">
        <v>4.9522299999999992</v>
      </c>
      <c r="E1662" s="287">
        <v>3.0939999999999999</v>
      </c>
      <c r="F1662" s="287">
        <v>11.7195</v>
      </c>
      <c r="G1662" s="287">
        <v>0</v>
      </c>
      <c r="H1662" s="287">
        <v>2.5999999999999999E-2</v>
      </c>
      <c r="I1662" s="287">
        <v>3.8904000000000001</v>
      </c>
      <c r="J1662" s="287">
        <v>3.04</v>
      </c>
      <c r="K1662" s="287">
        <v>2.1</v>
      </c>
      <c r="L1662" s="287">
        <v>2.08</v>
      </c>
      <c r="M1662" s="287">
        <v>2</v>
      </c>
      <c r="N1662" s="287">
        <v>11.4016</v>
      </c>
      <c r="O1662" s="286">
        <v>45.303730000000002</v>
      </c>
      <c r="P1662" s="83" t="str">
        <f t="shared" si="27"/>
        <v/>
      </c>
    </row>
    <row r="1663" spans="1:16" ht="13.2" hidden="1" customHeight="1" x14ac:dyDescent="0.25">
      <c r="A1663" s="285" t="s">
        <v>1368</v>
      </c>
      <c r="B1663" s="285" t="s">
        <v>92</v>
      </c>
      <c r="C1663" s="287">
        <v>0</v>
      </c>
      <c r="D1663" s="287">
        <v>0</v>
      </c>
      <c r="E1663" s="287">
        <v>0</v>
      </c>
      <c r="F1663" s="287">
        <v>0</v>
      </c>
      <c r="G1663" s="287">
        <v>0</v>
      </c>
      <c r="H1663" s="287">
        <v>0</v>
      </c>
      <c r="I1663" s="287">
        <v>0</v>
      </c>
      <c r="J1663" s="287">
        <v>0</v>
      </c>
      <c r="K1663" s="287">
        <v>0</v>
      </c>
      <c r="L1663" s="287">
        <v>0</v>
      </c>
      <c r="M1663" s="287">
        <v>0</v>
      </c>
      <c r="N1663" s="287">
        <v>0</v>
      </c>
      <c r="O1663" s="286">
        <v>0</v>
      </c>
      <c r="P1663" s="83" t="str">
        <f t="shared" si="27"/>
        <v/>
      </c>
    </row>
    <row r="1664" spans="1:16" ht="13.2" hidden="1" customHeight="1" x14ac:dyDescent="0.25">
      <c r="A1664" s="285" t="s">
        <v>1369</v>
      </c>
      <c r="B1664" s="285" t="s">
        <v>93</v>
      </c>
      <c r="C1664" s="287">
        <v>0</v>
      </c>
      <c r="D1664" s="287">
        <v>0</v>
      </c>
      <c r="E1664" s="287">
        <v>0</v>
      </c>
      <c r="F1664" s="287">
        <v>0</v>
      </c>
      <c r="G1664" s="287">
        <v>35.000330000000005</v>
      </c>
      <c r="H1664" s="287">
        <v>0</v>
      </c>
      <c r="I1664" s="287">
        <v>0</v>
      </c>
      <c r="J1664" s="287">
        <v>64</v>
      </c>
      <c r="K1664" s="287">
        <v>0</v>
      </c>
      <c r="L1664" s="287">
        <v>0</v>
      </c>
      <c r="M1664" s="287">
        <v>0</v>
      </c>
      <c r="N1664" s="287">
        <v>0</v>
      </c>
      <c r="O1664" s="286">
        <v>99.000330000000005</v>
      </c>
      <c r="P1664" s="83" t="str">
        <f t="shared" si="27"/>
        <v/>
      </c>
    </row>
    <row r="1665" spans="1:16" ht="13.2" hidden="1" customHeight="1" x14ac:dyDescent="0.25">
      <c r="A1665" s="285" t="s">
        <v>1370</v>
      </c>
      <c r="B1665" s="285" t="s">
        <v>94</v>
      </c>
      <c r="C1665" s="287">
        <v>0</v>
      </c>
      <c r="D1665" s="287">
        <v>0</v>
      </c>
      <c r="E1665" s="287">
        <v>56.177999999999997</v>
      </c>
      <c r="F1665" s="287">
        <v>0</v>
      </c>
      <c r="G1665" s="287">
        <v>0</v>
      </c>
      <c r="H1665" s="287">
        <v>0</v>
      </c>
      <c r="I1665" s="287">
        <v>17.36</v>
      </c>
      <c r="J1665" s="287">
        <v>0</v>
      </c>
      <c r="K1665" s="287">
        <v>0</v>
      </c>
      <c r="L1665" s="287">
        <v>0</v>
      </c>
      <c r="M1665" s="287">
        <v>919.90317000000005</v>
      </c>
      <c r="N1665" s="287">
        <v>0</v>
      </c>
      <c r="O1665" s="286">
        <v>993.44117000000006</v>
      </c>
      <c r="P1665" s="83" t="str">
        <f t="shared" si="27"/>
        <v/>
      </c>
    </row>
    <row r="1666" spans="1:16" ht="13.2" hidden="1" customHeight="1" x14ac:dyDescent="0.25">
      <c r="A1666" s="285" t="s">
        <v>1371</v>
      </c>
      <c r="B1666" s="285" t="s">
        <v>95</v>
      </c>
      <c r="C1666" s="287">
        <v>0</v>
      </c>
      <c r="D1666" s="287">
        <v>0</v>
      </c>
      <c r="E1666" s="287">
        <v>0</v>
      </c>
      <c r="F1666" s="287">
        <v>0</v>
      </c>
      <c r="G1666" s="287">
        <v>0</v>
      </c>
      <c r="H1666" s="287">
        <v>0</v>
      </c>
      <c r="I1666" s="287">
        <v>0</v>
      </c>
      <c r="J1666" s="287">
        <v>0</v>
      </c>
      <c r="K1666" s="287">
        <v>0</v>
      </c>
      <c r="L1666" s="287">
        <v>0</v>
      </c>
      <c r="M1666" s="287">
        <v>0</v>
      </c>
      <c r="N1666" s="287">
        <v>0</v>
      </c>
      <c r="O1666" s="286">
        <v>0</v>
      </c>
      <c r="P1666" s="83" t="str">
        <f t="shared" si="27"/>
        <v/>
      </c>
    </row>
    <row r="1667" spans="1:16" ht="13.2" hidden="1" customHeight="1" x14ac:dyDescent="0.25">
      <c r="A1667" s="285" t="s">
        <v>1373</v>
      </c>
      <c r="B1667" s="285" t="s">
        <v>96</v>
      </c>
      <c r="C1667" s="288">
        <v>0</v>
      </c>
      <c r="D1667" s="288">
        <v>0</v>
      </c>
      <c r="E1667" s="288">
        <v>0</v>
      </c>
      <c r="F1667" s="288">
        <v>0</v>
      </c>
      <c r="G1667" s="288">
        <v>0</v>
      </c>
      <c r="H1667" s="288">
        <v>0</v>
      </c>
      <c r="I1667" s="288">
        <v>0</v>
      </c>
      <c r="J1667" s="288">
        <v>0</v>
      </c>
      <c r="K1667" s="288">
        <v>0</v>
      </c>
      <c r="L1667" s="288">
        <v>0</v>
      </c>
      <c r="M1667" s="288">
        <v>0</v>
      </c>
      <c r="N1667" s="288">
        <v>0</v>
      </c>
      <c r="O1667" s="289">
        <v>0</v>
      </c>
      <c r="P1667" s="83" t="str">
        <f t="shared" si="27"/>
        <v/>
      </c>
    </row>
    <row r="1668" spans="1:16" ht="13.2" hidden="1" customHeight="1" x14ac:dyDescent="0.25">
      <c r="A1668" s="285" t="s">
        <v>1376</v>
      </c>
      <c r="B1668" s="285" t="s">
        <v>155</v>
      </c>
      <c r="C1668" s="286">
        <v>2652.6494899999998</v>
      </c>
      <c r="D1668" s="286">
        <v>2214.3972600000002</v>
      </c>
      <c r="E1668" s="286">
        <v>2295.5609200000004</v>
      </c>
      <c r="F1668" s="286">
        <v>2240.9745500000004</v>
      </c>
      <c r="G1668" s="286">
        <v>2477.0015899999994</v>
      </c>
      <c r="H1668" s="286">
        <v>2360.4620700000005</v>
      </c>
      <c r="I1668" s="286">
        <v>2255.8152700000005</v>
      </c>
      <c r="J1668" s="286">
        <v>2314.5445200000004</v>
      </c>
      <c r="K1668" s="286">
        <v>2375.09184</v>
      </c>
      <c r="L1668" s="286">
        <v>2536.9370799999997</v>
      </c>
      <c r="M1668" s="286">
        <v>3233.0044000000003</v>
      </c>
      <c r="N1668" s="286">
        <v>2895.7379899999996</v>
      </c>
      <c r="O1668" s="286">
        <v>29852.176979999997</v>
      </c>
      <c r="P1668" s="83" t="str">
        <f t="shared" ref="P1668:P1731" si="28">IF(COUNTBLANK(Q1668)=0,IF(RIGHT(A1668,10)=Q1668,TRUE,FALSE),"")</f>
        <v/>
      </c>
    </row>
    <row r="1669" spans="1:16" ht="13.2" hidden="1" customHeight="1" x14ac:dyDescent="0.25">
      <c r="A1669" s="285" t="s">
        <v>1367</v>
      </c>
      <c r="B1669" s="285" t="s">
        <v>80</v>
      </c>
      <c r="C1669" s="287">
        <v>2468.3124499999999</v>
      </c>
      <c r="D1669" s="287">
        <v>2119.3225700000003</v>
      </c>
      <c r="E1669" s="287">
        <v>2120.7693300000005</v>
      </c>
      <c r="F1669" s="287">
        <v>2120.8478400000004</v>
      </c>
      <c r="G1669" s="287">
        <v>2202.1940899999995</v>
      </c>
      <c r="H1669" s="287">
        <v>2124.0325000000003</v>
      </c>
      <c r="I1669" s="287">
        <v>2133.4810500000003</v>
      </c>
      <c r="J1669" s="287">
        <v>2124.4203700000003</v>
      </c>
      <c r="K1669" s="287">
        <v>2124.9115900000002</v>
      </c>
      <c r="L1669" s="287">
        <v>2185.32386</v>
      </c>
      <c r="M1669" s="287">
        <v>2154.8395700000001</v>
      </c>
      <c r="N1669" s="287">
        <v>2681.1488499999996</v>
      </c>
      <c r="O1669" s="286">
        <v>26559.604069999994</v>
      </c>
      <c r="P1669" s="83" t="str">
        <f t="shared" si="28"/>
        <v/>
      </c>
    </row>
    <row r="1670" spans="1:16" ht="13.2" hidden="1" customHeight="1" x14ac:dyDescent="0.25">
      <c r="A1670" s="285" t="s">
        <v>2661</v>
      </c>
      <c r="B1670" s="285" t="s">
        <v>97</v>
      </c>
      <c r="C1670" s="286">
        <v>118311</v>
      </c>
      <c r="D1670" s="286">
        <v>-170259</v>
      </c>
      <c r="E1670" s="286">
        <v>181482</v>
      </c>
      <c r="F1670" s="286">
        <v>-77686</v>
      </c>
      <c r="G1670" s="286">
        <v>51848</v>
      </c>
      <c r="H1670" s="290"/>
      <c r="I1670" s="290"/>
      <c r="J1670" s="290"/>
      <c r="K1670" s="290"/>
      <c r="L1670" s="290"/>
      <c r="M1670" s="290"/>
      <c r="N1670" s="290"/>
      <c r="O1670" s="290"/>
      <c r="P1670" s="83" t="str">
        <f t="shared" si="28"/>
        <v/>
      </c>
    </row>
    <row r="1671" spans="1:16" ht="13.2" hidden="1" customHeight="1" x14ac:dyDescent="0.25">
      <c r="A1671" s="285" t="s">
        <v>2662</v>
      </c>
      <c r="B1671" s="285" t="s">
        <v>130</v>
      </c>
      <c r="C1671" s="286">
        <v>123985</v>
      </c>
      <c r="D1671" s="286">
        <v>-224410</v>
      </c>
      <c r="E1671" s="286">
        <v>179508</v>
      </c>
      <c r="F1671" s="286">
        <v>-77323</v>
      </c>
      <c r="G1671" s="286">
        <v>1760</v>
      </c>
      <c r="H1671" s="290"/>
      <c r="I1671" s="290"/>
      <c r="J1671" s="290"/>
      <c r="K1671" s="290"/>
      <c r="L1671" s="290"/>
      <c r="M1671" s="290"/>
      <c r="N1671" s="290"/>
      <c r="O1671" s="290"/>
      <c r="P1671" s="83" t="str">
        <f t="shared" si="28"/>
        <v/>
      </c>
    </row>
    <row r="1672" spans="1:16" ht="13.2" hidden="1" customHeight="1" x14ac:dyDescent="0.25">
      <c r="A1672" s="285" t="s">
        <v>2639</v>
      </c>
      <c r="B1672" s="285" t="s">
        <v>76</v>
      </c>
      <c r="C1672" s="287">
        <v>841</v>
      </c>
      <c r="D1672" s="287">
        <v>-47</v>
      </c>
      <c r="E1672" s="287">
        <v>1698</v>
      </c>
      <c r="F1672" s="287">
        <v>1374</v>
      </c>
      <c r="G1672" s="286">
        <v>3866</v>
      </c>
      <c r="H1672" s="290"/>
      <c r="I1672" s="290"/>
      <c r="J1672" s="290"/>
      <c r="K1672" s="290"/>
      <c r="L1672" s="290"/>
      <c r="M1672" s="290"/>
      <c r="N1672" s="290"/>
      <c r="O1672" s="290"/>
      <c r="P1672" s="83" t="str">
        <f t="shared" si="28"/>
        <v/>
      </c>
    </row>
    <row r="1673" spans="1:16" ht="13.2" hidden="1" customHeight="1" x14ac:dyDescent="0.25">
      <c r="A1673" s="285" t="s">
        <v>2640</v>
      </c>
      <c r="B1673" s="285" t="s">
        <v>77</v>
      </c>
      <c r="C1673" s="287">
        <v>73344</v>
      </c>
      <c r="D1673" s="287">
        <v>99237</v>
      </c>
      <c r="E1673" s="287">
        <v>78446</v>
      </c>
      <c r="F1673" s="287">
        <v>138285</v>
      </c>
      <c r="G1673" s="286">
        <v>389312</v>
      </c>
      <c r="H1673" s="290"/>
      <c r="I1673" s="290"/>
      <c r="J1673" s="290"/>
      <c r="K1673" s="290"/>
      <c r="L1673" s="290"/>
      <c r="M1673" s="290"/>
      <c r="N1673" s="290"/>
      <c r="O1673" s="290"/>
      <c r="P1673" s="83" t="str">
        <f t="shared" si="28"/>
        <v/>
      </c>
    </row>
    <row r="1674" spans="1:16" ht="13.2" hidden="1" customHeight="1" x14ac:dyDescent="0.25">
      <c r="A1674" s="285" t="s">
        <v>2641</v>
      </c>
      <c r="B1674" s="285" t="s">
        <v>78</v>
      </c>
      <c r="C1674" s="287">
        <v>26779</v>
      </c>
      <c r="D1674" s="287">
        <v>42760</v>
      </c>
      <c r="E1674" s="287">
        <v>37958</v>
      </c>
      <c r="F1674" s="287">
        <v>61395</v>
      </c>
      <c r="G1674" s="286">
        <v>168892</v>
      </c>
      <c r="H1674" s="290"/>
      <c r="I1674" s="290"/>
      <c r="J1674" s="290"/>
      <c r="K1674" s="290"/>
      <c r="L1674" s="290"/>
      <c r="M1674" s="290"/>
      <c r="N1674" s="290"/>
      <c r="O1674" s="290"/>
      <c r="P1674" s="83" t="str">
        <f t="shared" si="28"/>
        <v/>
      </c>
    </row>
    <row r="1675" spans="1:16" ht="13.2" hidden="1" customHeight="1" x14ac:dyDescent="0.25">
      <c r="A1675" s="285" t="s">
        <v>2642</v>
      </c>
      <c r="B1675" s="285" t="s">
        <v>79</v>
      </c>
      <c r="C1675" s="287">
        <v>1027</v>
      </c>
      <c r="D1675" s="287">
        <v>4289</v>
      </c>
      <c r="E1675" s="287">
        <v>3215</v>
      </c>
      <c r="F1675" s="287">
        <v>5361</v>
      </c>
      <c r="G1675" s="286">
        <v>13892</v>
      </c>
      <c r="H1675" s="290"/>
      <c r="I1675" s="290"/>
      <c r="J1675" s="290"/>
      <c r="K1675" s="290"/>
      <c r="L1675" s="290"/>
      <c r="M1675" s="290"/>
      <c r="N1675" s="290"/>
      <c r="O1675" s="290"/>
      <c r="P1675" s="83" t="str">
        <f t="shared" si="28"/>
        <v/>
      </c>
    </row>
    <row r="1676" spans="1:16" ht="13.2" hidden="1" customHeight="1" x14ac:dyDescent="0.25">
      <c r="A1676" s="285" t="s">
        <v>2643</v>
      </c>
      <c r="B1676" s="285" t="s">
        <v>3671</v>
      </c>
      <c r="C1676" s="287">
        <v>32100</v>
      </c>
      <c r="D1676" s="287">
        <v>45088</v>
      </c>
      <c r="E1676" s="287">
        <v>26528</v>
      </c>
      <c r="F1676" s="287">
        <v>36938</v>
      </c>
      <c r="G1676" s="286">
        <v>140654</v>
      </c>
      <c r="H1676" s="290"/>
      <c r="I1676" s="290"/>
      <c r="J1676" s="290"/>
      <c r="K1676" s="290"/>
      <c r="L1676" s="290"/>
      <c r="M1676" s="290"/>
      <c r="N1676" s="290"/>
      <c r="O1676" s="290"/>
      <c r="P1676" s="83" t="str">
        <f t="shared" si="28"/>
        <v/>
      </c>
    </row>
    <row r="1677" spans="1:16" ht="13.2" hidden="1" customHeight="1" x14ac:dyDescent="0.25">
      <c r="A1677" s="285" t="s">
        <v>2644</v>
      </c>
      <c r="B1677" s="285" t="s">
        <v>84</v>
      </c>
      <c r="C1677" s="287">
        <v>25944</v>
      </c>
      <c r="D1677" s="287">
        <v>37921</v>
      </c>
      <c r="E1677" s="287">
        <v>18118</v>
      </c>
      <c r="F1677" s="287">
        <v>42861</v>
      </c>
      <c r="G1677" s="286">
        <v>124844</v>
      </c>
      <c r="H1677" s="290"/>
      <c r="I1677" s="290"/>
      <c r="J1677" s="290"/>
      <c r="K1677" s="290"/>
      <c r="L1677" s="290"/>
      <c r="M1677" s="290"/>
      <c r="N1677" s="290"/>
      <c r="O1677" s="290"/>
      <c r="P1677" s="83" t="str">
        <f t="shared" si="28"/>
        <v/>
      </c>
    </row>
    <row r="1678" spans="1:16" ht="13.2" hidden="1" customHeight="1" x14ac:dyDescent="0.25">
      <c r="A1678" s="285" t="s">
        <v>2645</v>
      </c>
      <c r="B1678" s="285" t="s">
        <v>85</v>
      </c>
      <c r="C1678" s="286">
        <v>193898</v>
      </c>
      <c r="D1678" s="286">
        <v>249967</v>
      </c>
      <c r="E1678" s="286">
        <v>180270</v>
      </c>
      <c r="F1678" s="286">
        <v>301028</v>
      </c>
      <c r="G1678" s="286">
        <v>925163</v>
      </c>
      <c r="H1678" s="290"/>
      <c r="I1678" s="290"/>
      <c r="J1678" s="290"/>
      <c r="K1678" s="290"/>
      <c r="L1678" s="290"/>
      <c r="M1678" s="290"/>
      <c r="N1678" s="290"/>
      <c r="O1678" s="290"/>
      <c r="P1678" s="83" t="str">
        <f t="shared" si="28"/>
        <v/>
      </c>
    </row>
    <row r="1679" spans="1:16" ht="13.2" hidden="1" customHeight="1" x14ac:dyDescent="0.25">
      <c r="A1679" s="285" t="s">
        <v>2646</v>
      </c>
      <c r="B1679" s="285" t="s">
        <v>86</v>
      </c>
      <c r="C1679" s="287">
        <v>1315</v>
      </c>
      <c r="D1679" s="287">
        <v>322</v>
      </c>
      <c r="E1679" s="287">
        <v>3877</v>
      </c>
      <c r="F1679" s="287">
        <v>12425</v>
      </c>
      <c r="G1679" s="286">
        <v>17939</v>
      </c>
      <c r="H1679" s="290"/>
      <c r="I1679" s="290"/>
      <c r="J1679" s="290"/>
      <c r="K1679" s="290"/>
      <c r="L1679" s="290"/>
      <c r="M1679" s="290"/>
      <c r="N1679" s="290"/>
      <c r="O1679" s="290"/>
      <c r="P1679" s="83" t="str">
        <f t="shared" si="28"/>
        <v/>
      </c>
    </row>
    <row r="1680" spans="1:16" ht="13.2" hidden="1" customHeight="1" x14ac:dyDescent="0.25">
      <c r="A1680" s="285" t="s">
        <v>2647</v>
      </c>
      <c r="B1680" s="285" t="s">
        <v>87</v>
      </c>
      <c r="C1680" s="287">
        <v>10044</v>
      </c>
      <c r="D1680" s="287">
        <v>57749</v>
      </c>
      <c r="E1680" s="287">
        <v>6627</v>
      </c>
      <c r="F1680" s="287">
        <v>17995</v>
      </c>
      <c r="G1680" s="286">
        <v>92415</v>
      </c>
      <c r="H1680" s="290"/>
      <c r="I1680" s="290"/>
      <c r="J1680" s="290"/>
      <c r="K1680" s="290"/>
      <c r="L1680" s="290"/>
      <c r="M1680" s="290"/>
      <c r="N1680" s="290"/>
      <c r="O1680" s="290"/>
      <c r="P1680" s="83" t="str">
        <f t="shared" si="28"/>
        <v/>
      </c>
    </row>
    <row r="1681" spans="1:16" ht="13.2" hidden="1" customHeight="1" x14ac:dyDescent="0.25">
      <c r="A1681" s="285" t="s">
        <v>2648</v>
      </c>
      <c r="B1681" s="285" t="s">
        <v>88</v>
      </c>
      <c r="C1681" s="287">
        <v>0</v>
      </c>
      <c r="D1681" s="287">
        <v>0</v>
      </c>
      <c r="E1681" s="287">
        <v>0</v>
      </c>
      <c r="F1681" s="287">
        <v>0</v>
      </c>
      <c r="G1681" s="286">
        <v>0</v>
      </c>
      <c r="H1681" s="290"/>
      <c r="I1681" s="290"/>
      <c r="J1681" s="290"/>
      <c r="K1681" s="290"/>
      <c r="L1681" s="290"/>
      <c r="M1681" s="290"/>
      <c r="N1681" s="290"/>
      <c r="O1681" s="290"/>
      <c r="P1681" s="83" t="str">
        <f t="shared" si="28"/>
        <v/>
      </c>
    </row>
    <row r="1682" spans="1:16" ht="13.2" hidden="1" customHeight="1" x14ac:dyDescent="0.25">
      <c r="A1682" s="285" t="s">
        <v>2649</v>
      </c>
      <c r="B1682" s="285" t="s">
        <v>144</v>
      </c>
      <c r="C1682" s="286">
        <v>205257</v>
      </c>
      <c r="D1682" s="286">
        <v>308038</v>
      </c>
      <c r="E1682" s="286">
        <v>190774</v>
      </c>
      <c r="F1682" s="286">
        <v>331448</v>
      </c>
      <c r="G1682" s="286">
        <v>1035517</v>
      </c>
      <c r="H1682" s="290"/>
      <c r="I1682" s="290"/>
      <c r="J1682" s="290"/>
      <c r="K1682" s="290"/>
      <c r="L1682" s="290"/>
      <c r="M1682" s="290"/>
      <c r="N1682" s="290"/>
      <c r="O1682" s="290"/>
      <c r="P1682" s="83" t="str">
        <f t="shared" si="28"/>
        <v/>
      </c>
    </row>
    <row r="1683" spans="1:16" ht="13.2" hidden="1" customHeight="1" x14ac:dyDescent="0.25">
      <c r="A1683" s="285" t="s">
        <v>3690</v>
      </c>
      <c r="B1683" s="285" t="s">
        <v>283</v>
      </c>
      <c r="C1683" s="287">
        <v>1337</v>
      </c>
      <c r="D1683" s="287">
        <v>-451</v>
      </c>
      <c r="E1683" s="287">
        <v>148</v>
      </c>
      <c r="F1683" s="287">
        <v>2032</v>
      </c>
      <c r="G1683" s="286">
        <v>3066</v>
      </c>
      <c r="H1683" s="290"/>
      <c r="I1683" s="290"/>
      <c r="J1683" s="290"/>
      <c r="K1683" s="290"/>
      <c r="L1683" s="290"/>
      <c r="M1683" s="290"/>
      <c r="N1683" s="290"/>
      <c r="O1683" s="290"/>
      <c r="P1683" s="83" t="str">
        <f t="shared" si="28"/>
        <v/>
      </c>
    </row>
    <row r="1684" spans="1:16" ht="13.2" hidden="1" customHeight="1" x14ac:dyDescent="0.25">
      <c r="A1684" s="285" t="s">
        <v>3726</v>
      </c>
      <c r="B1684" s="285" t="s">
        <v>284</v>
      </c>
      <c r="C1684" s="287">
        <v>32526</v>
      </c>
      <c r="D1684" s="287">
        <v>21170</v>
      </c>
      <c r="E1684" s="287">
        <v>14159</v>
      </c>
      <c r="F1684" s="287">
        <v>12782</v>
      </c>
      <c r="G1684" s="286">
        <v>80637</v>
      </c>
      <c r="H1684" s="290"/>
      <c r="I1684" s="290"/>
      <c r="J1684" s="290"/>
      <c r="K1684" s="290"/>
      <c r="L1684" s="290"/>
      <c r="M1684" s="290"/>
      <c r="N1684" s="290"/>
      <c r="O1684" s="290"/>
      <c r="P1684" s="83" t="str">
        <f t="shared" si="28"/>
        <v/>
      </c>
    </row>
    <row r="1685" spans="1:16" ht="13.2" hidden="1" customHeight="1" x14ac:dyDescent="0.25">
      <c r="A1685" s="285" t="s">
        <v>2650</v>
      </c>
      <c r="B1685" s="285" t="s">
        <v>76</v>
      </c>
      <c r="C1685" s="287">
        <v>3622</v>
      </c>
      <c r="D1685" s="287">
        <v>4515</v>
      </c>
      <c r="E1685" s="287">
        <v>25789</v>
      </c>
      <c r="F1685" s="287">
        <v>9419</v>
      </c>
      <c r="G1685" s="286">
        <v>43345</v>
      </c>
      <c r="H1685" s="290"/>
      <c r="I1685" s="290"/>
      <c r="J1685" s="290"/>
      <c r="K1685" s="290"/>
      <c r="L1685" s="290"/>
      <c r="M1685" s="290"/>
      <c r="N1685" s="290"/>
      <c r="O1685" s="290"/>
      <c r="P1685" s="83" t="str">
        <f t="shared" si="28"/>
        <v/>
      </c>
    </row>
    <row r="1686" spans="1:16" ht="13.2" hidden="1" customHeight="1" x14ac:dyDescent="0.25">
      <c r="A1686" s="285" t="s">
        <v>2656</v>
      </c>
      <c r="B1686" s="285" t="s">
        <v>85</v>
      </c>
      <c r="C1686" s="286">
        <v>312209</v>
      </c>
      <c r="D1686" s="286">
        <v>79708</v>
      </c>
      <c r="E1686" s="286">
        <v>361752</v>
      </c>
      <c r="F1686" s="286">
        <v>223342</v>
      </c>
      <c r="G1686" s="286">
        <v>977011</v>
      </c>
      <c r="H1686" s="290"/>
      <c r="I1686" s="290"/>
      <c r="J1686" s="290"/>
      <c r="K1686" s="290"/>
      <c r="L1686" s="290"/>
      <c r="M1686" s="290"/>
      <c r="N1686" s="290"/>
      <c r="O1686" s="290"/>
      <c r="P1686" s="83" t="str">
        <f t="shared" si="28"/>
        <v/>
      </c>
    </row>
    <row r="1687" spans="1:16" ht="13.2" hidden="1" customHeight="1" x14ac:dyDescent="0.25">
      <c r="A1687" s="285" t="s">
        <v>2658</v>
      </c>
      <c r="B1687" s="285" t="s">
        <v>87</v>
      </c>
      <c r="C1687" s="287">
        <v>2380</v>
      </c>
      <c r="D1687" s="287">
        <v>-2380</v>
      </c>
      <c r="E1687" s="287">
        <v>13038</v>
      </c>
      <c r="F1687" s="287">
        <v>30140</v>
      </c>
      <c r="G1687" s="286">
        <v>43178</v>
      </c>
      <c r="H1687" s="290"/>
      <c r="I1687" s="290"/>
      <c r="J1687" s="290"/>
      <c r="K1687" s="290"/>
      <c r="L1687" s="290"/>
      <c r="M1687" s="290"/>
      <c r="N1687" s="290"/>
      <c r="O1687" s="290"/>
      <c r="P1687" s="83" t="str">
        <f t="shared" si="28"/>
        <v/>
      </c>
    </row>
    <row r="1688" spans="1:16" ht="13.2" hidden="1" customHeight="1" x14ac:dyDescent="0.25">
      <c r="A1688" s="285" t="s">
        <v>2659</v>
      </c>
      <c r="B1688" s="285" t="s">
        <v>88</v>
      </c>
      <c r="C1688" s="287">
        <v>0</v>
      </c>
      <c r="D1688" s="287">
        <v>0</v>
      </c>
      <c r="E1688" s="287">
        <v>0</v>
      </c>
      <c r="F1688" s="287">
        <v>0</v>
      </c>
      <c r="G1688" s="286">
        <v>0</v>
      </c>
      <c r="H1688" s="290"/>
      <c r="I1688" s="290"/>
      <c r="J1688" s="290"/>
      <c r="K1688" s="290"/>
      <c r="L1688" s="290"/>
      <c r="M1688" s="290"/>
      <c r="N1688" s="290"/>
      <c r="O1688" s="290"/>
      <c r="P1688" s="83" t="str">
        <f t="shared" si="28"/>
        <v/>
      </c>
    </row>
    <row r="1689" spans="1:16" ht="13.2" hidden="1" customHeight="1" x14ac:dyDescent="0.25">
      <c r="A1689" s="285" t="s">
        <v>2651</v>
      </c>
      <c r="B1689" s="285" t="s">
        <v>89</v>
      </c>
      <c r="C1689" s="287">
        <v>6867</v>
      </c>
      <c r="D1689" s="287">
        <v>5140</v>
      </c>
      <c r="E1689" s="287">
        <v>18586</v>
      </c>
      <c r="F1689" s="287">
        <v>14625</v>
      </c>
      <c r="G1689" s="286">
        <v>45218</v>
      </c>
      <c r="H1689" s="290"/>
      <c r="I1689" s="290"/>
      <c r="J1689" s="290"/>
      <c r="K1689" s="290"/>
      <c r="L1689" s="290"/>
      <c r="M1689" s="290"/>
      <c r="N1689" s="290"/>
      <c r="O1689" s="290"/>
      <c r="P1689" s="83" t="str">
        <f t="shared" si="28"/>
        <v/>
      </c>
    </row>
    <row r="1690" spans="1:16" ht="13.2" hidden="1" customHeight="1" x14ac:dyDescent="0.25">
      <c r="A1690" s="285" t="s">
        <v>2652</v>
      </c>
      <c r="B1690" s="285" t="s">
        <v>90</v>
      </c>
      <c r="C1690" s="287">
        <v>1620</v>
      </c>
      <c r="D1690" s="287">
        <v>14237</v>
      </c>
      <c r="E1690" s="287">
        <v>1067</v>
      </c>
      <c r="F1690" s="287">
        <v>6482</v>
      </c>
      <c r="G1690" s="286">
        <v>23406</v>
      </c>
      <c r="H1690" s="290"/>
      <c r="I1690" s="290"/>
      <c r="J1690" s="290"/>
      <c r="K1690" s="290"/>
      <c r="L1690" s="290"/>
      <c r="M1690" s="290"/>
      <c r="N1690" s="290"/>
      <c r="O1690" s="290"/>
      <c r="P1690" s="83" t="str">
        <f t="shared" si="28"/>
        <v/>
      </c>
    </row>
    <row r="1691" spans="1:16" ht="13.2" hidden="1" customHeight="1" x14ac:dyDescent="0.25">
      <c r="A1691" s="285" t="s">
        <v>2653</v>
      </c>
      <c r="B1691" s="285" t="s">
        <v>91</v>
      </c>
      <c r="C1691" s="287">
        <v>281178</v>
      </c>
      <c r="D1691" s="287">
        <v>41991</v>
      </c>
      <c r="E1691" s="287">
        <v>292017</v>
      </c>
      <c r="F1691" s="287">
        <v>108838</v>
      </c>
      <c r="G1691" s="286">
        <v>724024</v>
      </c>
      <c r="H1691" s="290"/>
      <c r="I1691" s="290"/>
      <c r="J1691" s="290"/>
      <c r="K1691" s="290"/>
      <c r="L1691" s="290"/>
      <c r="M1691" s="290"/>
      <c r="N1691" s="290"/>
      <c r="O1691" s="290"/>
      <c r="P1691" s="83" t="str">
        <f t="shared" si="28"/>
        <v/>
      </c>
    </row>
    <row r="1692" spans="1:16" ht="13.2" hidden="1" customHeight="1" x14ac:dyDescent="0.25">
      <c r="A1692" s="285" t="s">
        <v>2654</v>
      </c>
      <c r="B1692" s="285" t="s">
        <v>3670</v>
      </c>
      <c r="C1692" s="287">
        <v>1746</v>
      </c>
      <c r="D1692" s="287">
        <v>3870</v>
      </c>
      <c r="E1692" s="287">
        <v>-1123</v>
      </c>
      <c r="F1692" s="287">
        <v>10561</v>
      </c>
      <c r="G1692" s="286">
        <v>15054</v>
      </c>
      <c r="H1692" s="290"/>
      <c r="I1692" s="290"/>
      <c r="J1692" s="290"/>
      <c r="K1692" s="290"/>
      <c r="L1692" s="290"/>
      <c r="M1692" s="290"/>
      <c r="N1692" s="290"/>
      <c r="O1692" s="290"/>
      <c r="P1692" s="83" t="str">
        <f t="shared" si="28"/>
        <v/>
      </c>
    </row>
    <row r="1693" spans="1:16" ht="13.2" hidden="1" customHeight="1" x14ac:dyDescent="0.25">
      <c r="A1693" s="285" t="s">
        <v>2655</v>
      </c>
      <c r="B1693" s="285" t="s">
        <v>95</v>
      </c>
      <c r="C1693" s="287">
        <v>23</v>
      </c>
      <c r="D1693" s="287">
        <v>3540</v>
      </c>
      <c r="E1693" s="287">
        <v>1414</v>
      </c>
      <c r="F1693" s="287">
        <v>2075</v>
      </c>
      <c r="G1693" s="286">
        <v>7052</v>
      </c>
      <c r="H1693" s="290"/>
      <c r="I1693" s="290"/>
      <c r="J1693" s="290"/>
      <c r="K1693" s="290"/>
      <c r="L1693" s="290"/>
      <c r="M1693" s="290"/>
      <c r="N1693" s="290"/>
      <c r="O1693" s="290"/>
      <c r="P1693" s="83" t="str">
        <f t="shared" si="28"/>
        <v/>
      </c>
    </row>
    <row r="1694" spans="1:16" ht="13.2" hidden="1" customHeight="1" x14ac:dyDescent="0.25">
      <c r="A1694" s="285" t="s">
        <v>2657</v>
      </c>
      <c r="B1694" s="285" t="s">
        <v>96</v>
      </c>
      <c r="C1694" s="288">
        <v>14653</v>
      </c>
      <c r="D1694" s="288">
        <v>6300</v>
      </c>
      <c r="E1694" s="288">
        <v>-4508</v>
      </c>
      <c r="F1694" s="288">
        <v>643</v>
      </c>
      <c r="G1694" s="289">
        <v>17088</v>
      </c>
      <c r="H1694" s="290"/>
      <c r="I1694" s="290"/>
      <c r="J1694" s="290"/>
      <c r="K1694" s="290"/>
      <c r="L1694" s="290"/>
      <c r="M1694" s="290"/>
      <c r="N1694" s="290"/>
      <c r="O1694" s="290"/>
      <c r="P1694" s="83" t="str">
        <f t="shared" si="28"/>
        <v/>
      </c>
    </row>
    <row r="1695" spans="1:16" ht="13.2" hidden="1" customHeight="1" x14ac:dyDescent="0.25">
      <c r="A1695" s="285" t="s">
        <v>2660</v>
      </c>
      <c r="B1695" s="285" t="s">
        <v>155</v>
      </c>
      <c r="C1695" s="286">
        <v>329242</v>
      </c>
      <c r="D1695" s="286">
        <v>83628</v>
      </c>
      <c r="E1695" s="286">
        <v>370282</v>
      </c>
      <c r="F1695" s="286">
        <v>254125</v>
      </c>
      <c r="G1695" s="286">
        <v>1037277</v>
      </c>
      <c r="H1695" s="290"/>
      <c r="I1695" s="290"/>
      <c r="J1695" s="290"/>
      <c r="K1695" s="290"/>
      <c r="L1695" s="290"/>
      <c r="M1695" s="290"/>
      <c r="N1695" s="290"/>
      <c r="O1695" s="290"/>
      <c r="P1695" s="83" t="str">
        <f t="shared" si="28"/>
        <v/>
      </c>
    </row>
    <row r="1696" spans="1:16" ht="13.2" hidden="1" customHeight="1" x14ac:dyDescent="0.25">
      <c r="A1696" s="285" t="s">
        <v>3762</v>
      </c>
      <c r="B1696" s="285" t="s">
        <v>285</v>
      </c>
      <c r="C1696" s="287">
        <v>16803</v>
      </c>
      <c r="D1696" s="287">
        <v>4451</v>
      </c>
      <c r="E1696" s="287">
        <v>22915</v>
      </c>
      <c r="F1696" s="287">
        <v>17064</v>
      </c>
      <c r="G1696" s="286">
        <v>61233</v>
      </c>
      <c r="H1696" s="290"/>
      <c r="I1696" s="290"/>
      <c r="J1696" s="290"/>
      <c r="K1696" s="290"/>
      <c r="L1696" s="290"/>
      <c r="M1696" s="290"/>
      <c r="N1696" s="290"/>
      <c r="O1696" s="290"/>
      <c r="P1696" s="83" t="str">
        <f t="shared" si="28"/>
        <v/>
      </c>
    </row>
    <row r="1697" spans="1:16" ht="13.2" hidden="1" customHeight="1" x14ac:dyDescent="0.25">
      <c r="A1697" s="285" t="s">
        <v>3798</v>
      </c>
      <c r="B1697" s="285" t="s">
        <v>286</v>
      </c>
      <c r="C1697" s="287">
        <v>350</v>
      </c>
      <c r="D1697" s="287">
        <v>1964</v>
      </c>
      <c r="E1697" s="287">
        <v>1087</v>
      </c>
      <c r="F1697" s="287">
        <v>54278</v>
      </c>
      <c r="G1697" s="286">
        <v>57679</v>
      </c>
      <c r="H1697" s="290"/>
      <c r="I1697" s="290"/>
      <c r="J1697" s="290"/>
      <c r="K1697" s="290"/>
      <c r="L1697" s="290"/>
      <c r="M1697" s="290"/>
      <c r="N1697" s="290"/>
      <c r="O1697" s="290"/>
      <c r="P1697" s="83" t="str">
        <f t="shared" si="28"/>
        <v/>
      </c>
    </row>
    <row r="1698" spans="1:16" ht="13.2" hidden="1" customHeight="1" x14ac:dyDescent="0.25">
      <c r="A1698" s="285" t="s">
        <v>2757</v>
      </c>
      <c r="B1698" s="285" t="s">
        <v>97</v>
      </c>
      <c r="C1698" s="286">
        <v>115806.24799999996</v>
      </c>
      <c r="D1698" s="286">
        <v>-2521.687659999996</v>
      </c>
      <c r="E1698" s="286">
        <v>11548.173000000039</v>
      </c>
      <c r="F1698" s="286">
        <v>-26030.187000000034</v>
      </c>
      <c r="G1698" s="286">
        <v>98802.546339999972</v>
      </c>
      <c r="H1698" s="290"/>
      <c r="I1698" s="290"/>
      <c r="J1698" s="290"/>
      <c r="K1698" s="290"/>
      <c r="L1698" s="290"/>
      <c r="M1698" s="290"/>
      <c r="N1698" s="290"/>
      <c r="O1698" s="290"/>
      <c r="P1698" s="83" t="str">
        <f t="shared" si="28"/>
        <v/>
      </c>
    </row>
    <row r="1699" spans="1:16" ht="13.2" hidden="1" customHeight="1" x14ac:dyDescent="0.25">
      <c r="A1699" s="285" t="s">
        <v>2758</v>
      </c>
      <c r="B1699" s="285" t="s">
        <v>130</v>
      </c>
      <c r="C1699" s="286">
        <v>116131.61999999991</v>
      </c>
      <c r="D1699" s="286">
        <v>-9780.9196600000141</v>
      </c>
      <c r="E1699" s="286">
        <v>11470.369000000035</v>
      </c>
      <c r="F1699" s="286">
        <v>-38022.858000000007</v>
      </c>
      <c r="G1699" s="286">
        <v>79798.211339999922</v>
      </c>
      <c r="H1699" s="290"/>
      <c r="I1699" s="290"/>
      <c r="J1699" s="290"/>
      <c r="K1699" s="290"/>
      <c r="L1699" s="290"/>
      <c r="M1699" s="290"/>
      <c r="N1699" s="290"/>
      <c r="O1699" s="290"/>
      <c r="P1699" s="83" t="str">
        <f t="shared" si="28"/>
        <v/>
      </c>
    </row>
    <row r="1700" spans="1:16" ht="13.2" hidden="1" customHeight="1" x14ac:dyDescent="0.25">
      <c r="A1700" s="285" t="s">
        <v>2735</v>
      </c>
      <c r="B1700" s="285" t="s">
        <v>76</v>
      </c>
      <c r="C1700" s="287">
        <v>0</v>
      </c>
      <c r="D1700" s="287">
        <v>0</v>
      </c>
      <c r="E1700" s="287">
        <v>0</v>
      </c>
      <c r="F1700" s="287">
        <v>0</v>
      </c>
      <c r="G1700" s="286">
        <v>0</v>
      </c>
      <c r="H1700" s="290"/>
      <c r="I1700" s="290"/>
      <c r="J1700" s="290"/>
      <c r="K1700" s="290"/>
      <c r="L1700" s="290"/>
      <c r="M1700" s="290"/>
      <c r="N1700" s="290"/>
      <c r="O1700" s="290"/>
      <c r="P1700" s="83" t="str">
        <f t="shared" si="28"/>
        <v/>
      </c>
    </row>
    <row r="1701" spans="1:16" ht="13.2" hidden="1" customHeight="1" x14ac:dyDescent="0.25">
      <c r="A1701" s="285" t="s">
        <v>2736</v>
      </c>
      <c r="B1701" s="285" t="s">
        <v>77</v>
      </c>
      <c r="C1701" s="287">
        <v>61002.21</v>
      </c>
      <c r="D1701" s="287">
        <v>78099.002999999997</v>
      </c>
      <c r="E1701" s="287">
        <v>58463.941999999995</v>
      </c>
      <c r="F1701" s="287">
        <v>103888.6</v>
      </c>
      <c r="G1701" s="286">
        <v>301453.755</v>
      </c>
      <c r="H1701" s="290"/>
      <c r="I1701" s="290"/>
      <c r="J1701" s="290"/>
      <c r="K1701" s="290"/>
      <c r="L1701" s="290"/>
      <c r="M1701" s="290"/>
      <c r="N1701" s="290"/>
      <c r="O1701" s="290"/>
      <c r="P1701" s="83" t="str">
        <f t="shared" si="28"/>
        <v/>
      </c>
    </row>
    <row r="1702" spans="1:16" ht="13.2" hidden="1" customHeight="1" x14ac:dyDescent="0.25">
      <c r="A1702" s="285" t="s">
        <v>2737</v>
      </c>
      <c r="B1702" s="285" t="s">
        <v>78</v>
      </c>
      <c r="C1702" s="287">
        <v>20306.7</v>
      </c>
      <c r="D1702" s="287">
        <v>15909.357</v>
      </c>
      <c r="E1702" s="287">
        <v>16307.558999999999</v>
      </c>
      <c r="F1702" s="287">
        <v>24898.532999999999</v>
      </c>
      <c r="G1702" s="286">
        <v>77422.149000000005</v>
      </c>
      <c r="H1702" s="290"/>
      <c r="I1702" s="290"/>
      <c r="J1702" s="290"/>
      <c r="K1702" s="290"/>
      <c r="L1702" s="290"/>
      <c r="M1702" s="290"/>
      <c r="N1702" s="290"/>
      <c r="O1702" s="290"/>
      <c r="P1702" s="83" t="str">
        <f t="shared" si="28"/>
        <v/>
      </c>
    </row>
    <row r="1703" spans="1:16" ht="13.2" hidden="1" customHeight="1" x14ac:dyDescent="0.25">
      <c r="A1703" s="285" t="s">
        <v>2738</v>
      </c>
      <c r="B1703" s="285" t="s">
        <v>79</v>
      </c>
      <c r="C1703" s="287">
        <v>953.6</v>
      </c>
      <c r="D1703" s="287">
        <v>1108.2460000000001</v>
      </c>
      <c r="E1703" s="287">
        <v>1358.4260000000002</v>
      </c>
      <c r="F1703" s="287">
        <v>5529.2619999999997</v>
      </c>
      <c r="G1703" s="286">
        <v>8949.5339999999997</v>
      </c>
      <c r="H1703" s="290"/>
      <c r="I1703" s="290"/>
      <c r="J1703" s="290"/>
      <c r="K1703" s="290"/>
      <c r="L1703" s="290"/>
      <c r="M1703" s="290"/>
      <c r="N1703" s="290"/>
      <c r="O1703" s="290"/>
      <c r="P1703" s="83" t="str">
        <f t="shared" si="28"/>
        <v/>
      </c>
    </row>
    <row r="1704" spans="1:16" ht="13.2" hidden="1" customHeight="1" x14ac:dyDescent="0.25">
      <c r="A1704" s="285" t="s">
        <v>2739</v>
      </c>
      <c r="B1704" s="285" t="s">
        <v>3671</v>
      </c>
      <c r="C1704" s="287">
        <v>95581.690999999992</v>
      </c>
      <c r="D1704" s="287">
        <v>104951.28499999999</v>
      </c>
      <c r="E1704" s="287">
        <v>104203.87899999999</v>
      </c>
      <c r="F1704" s="287">
        <v>130530.584</v>
      </c>
      <c r="G1704" s="286">
        <v>435267.43900000001</v>
      </c>
      <c r="H1704" s="290"/>
      <c r="I1704" s="290"/>
      <c r="J1704" s="290"/>
      <c r="K1704" s="290"/>
      <c r="L1704" s="290"/>
      <c r="M1704" s="290"/>
      <c r="N1704" s="290"/>
      <c r="O1704" s="290"/>
      <c r="P1704" s="83" t="str">
        <f t="shared" si="28"/>
        <v/>
      </c>
    </row>
    <row r="1705" spans="1:16" ht="13.2" hidden="1" customHeight="1" x14ac:dyDescent="0.25">
      <c r="A1705" s="285" t="s">
        <v>2740</v>
      </c>
      <c r="B1705" s="285" t="s">
        <v>84</v>
      </c>
      <c r="C1705" s="287">
        <v>12551.296</v>
      </c>
      <c r="D1705" s="287">
        <v>7475.4510000000009</v>
      </c>
      <c r="E1705" s="287">
        <v>8934.3200000000015</v>
      </c>
      <c r="F1705" s="287">
        <v>31819.129999999997</v>
      </c>
      <c r="G1705" s="286">
        <v>60780.197</v>
      </c>
      <c r="H1705" s="290"/>
      <c r="I1705" s="290"/>
      <c r="J1705" s="290"/>
      <c r="K1705" s="290"/>
      <c r="L1705" s="290"/>
      <c r="M1705" s="290"/>
      <c r="N1705" s="290"/>
      <c r="O1705" s="290"/>
      <c r="P1705" s="83" t="str">
        <f t="shared" si="28"/>
        <v/>
      </c>
    </row>
    <row r="1706" spans="1:16" ht="13.2" hidden="1" customHeight="1" x14ac:dyDescent="0.25">
      <c r="A1706" s="285" t="s">
        <v>2741</v>
      </c>
      <c r="B1706" s="285" t="s">
        <v>85</v>
      </c>
      <c r="C1706" s="286">
        <v>192507.09700000001</v>
      </c>
      <c r="D1706" s="286">
        <v>209323.44666000002</v>
      </c>
      <c r="E1706" s="286">
        <v>190328.66399999999</v>
      </c>
      <c r="F1706" s="286">
        <v>297675.73800000001</v>
      </c>
      <c r="G1706" s="286">
        <v>889834.94566000008</v>
      </c>
      <c r="H1706" s="290"/>
      <c r="I1706" s="290"/>
      <c r="J1706" s="290"/>
      <c r="K1706" s="290"/>
      <c r="L1706" s="290"/>
      <c r="M1706" s="290"/>
      <c r="N1706" s="290"/>
      <c r="O1706" s="290"/>
      <c r="P1706" s="83" t="str">
        <f t="shared" si="28"/>
        <v/>
      </c>
    </row>
    <row r="1707" spans="1:16" ht="13.2" hidden="1" customHeight="1" x14ac:dyDescent="0.25">
      <c r="A1707" s="285" t="s">
        <v>2742</v>
      </c>
      <c r="B1707" s="285" t="s">
        <v>86</v>
      </c>
      <c r="C1707" s="287">
        <v>0.371</v>
      </c>
      <c r="D1707" s="287">
        <v>1352.5640000000001</v>
      </c>
      <c r="E1707" s="287">
        <v>8.5500000000000007</v>
      </c>
      <c r="F1707" s="287">
        <v>3698.0970000000002</v>
      </c>
      <c r="G1707" s="286">
        <v>5059.5820000000003</v>
      </c>
      <c r="H1707" s="290"/>
      <c r="I1707" s="290"/>
      <c r="J1707" s="290"/>
      <c r="K1707" s="290"/>
      <c r="L1707" s="290"/>
      <c r="M1707" s="290"/>
      <c r="N1707" s="290"/>
      <c r="O1707" s="290"/>
      <c r="P1707" s="83" t="str">
        <f t="shared" si="28"/>
        <v/>
      </c>
    </row>
    <row r="1708" spans="1:16" ht="13.2" hidden="1" customHeight="1" x14ac:dyDescent="0.25">
      <c r="A1708" s="285" t="s">
        <v>2743</v>
      </c>
      <c r="B1708" s="285" t="s">
        <v>87</v>
      </c>
      <c r="C1708" s="287">
        <v>0</v>
      </c>
      <c r="D1708" s="287">
        <v>2689.6239999999998</v>
      </c>
      <c r="E1708" s="287">
        <v>1375.0639999999999</v>
      </c>
      <c r="F1708" s="287">
        <v>18441.093999999997</v>
      </c>
      <c r="G1708" s="286">
        <v>22505.781999999996</v>
      </c>
      <c r="H1708" s="290"/>
      <c r="I1708" s="290"/>
      <c r="J1708" s="290"/>
      <c r="K1708" s="290"/>
      <c r="L1708" s="290"/>
      <c r="M1708" s="290"/>
      <c r="N1708" s="290"/>
      <c r="O1708" s="290"/>
      <c r="P1708" s="83" t="str">
        <f t="shared" si="28"/>
        <v/>
      </c>
    </row>
    <row r="1709" spans="1:16" ht="13.2" hidden="1" customHeight="1" x14ac:dyDescent="0.25">
      <c r="A1709" s="285" t="s">
        <v>2744</v>
      </c>
      <c r="B1709" s="285" t="s">
        <v>88</v>
      </c>
      <c r="C1709" s="287">
        <v>0</v>
      </c>
      <c r="D1709" s="287">
        <v>985.20100000000002</v>
      </c>
      <c r="E1709" s="287">
        <v>0</v>
      </c>
      <c r="F1709" s="287">
        <v>0</v>
      </c>
      <c r="G1709" s="286">
        <v>985.20100000000002</v>
      </c>
      <c r="H1709" s="290"/>
      <c r="I1709" s="290"/>
      <c r="J1709" s="290"/>
      <c r="K1709" s="290"/>
      <c r="L1709" s="290"/>
      <c r="M1709" s="290"/>
      <c r="N1709" s="290"/>
      <c r="O1709" s="290"/>
      <c r="P1709" s="83" t="str">
        <f t="shared" si="28"/>
        <v/>
      </c>
    </row>
    <row r="1710" spans="1:16" ht="13.2" hidden="1" customHeight="1" x14ac:dyDescent="0.25">
      <c r="A1710" s="285" t="s">
        <v>2745</v>
      </c>
      <c r="B1710" s="285" t="s">
        <v>144</v>
      </c>
      <c r="C1710" s="286">
        <v>192507.46800000002</v>
      </c>
      <c r="D1710" s="286">
        <v>214350.83566000004</v>
      </c>
      <c r="E1710" s="286">
        <v>191712.27799999999</v>
      </c>
      <c r="F1710" s="286">
        <v>319814.929</v>
      </c>
      <c r="G1710" s="286">
        <v>918385.51066000015</v>
      </c>
      <c r="H1710" s="290"/>
      <c r="I1710" s="290"/>
      <c r="J1710" s="290"/>
      <c r="K1710" s="290"/>
      <c r="L1710" s="290"/>
      <c r="M1710" s="290"/>
      <c r="N1710" s="290"/>
      <c r="O1710" s="290"/>
      <c r="P1710" s="83" t="str">
        <f t="shared" si="28"/>
        <v/>
      </c>
    </row>
    <row r="1711" spans="1:16" ht="13.2" hidden="1" customHeight="1" x14ac:dyDescent="0.25">
      <c r="A1711" s="285" t="s">
        <v>3691</v>
      </c>
      <c r="B1711" s="285" t="s">
        <v>283</v>
      </c>
      <c r="C1711" s="287">
        <v>1052.5</v>
      </c>
      <c r="D1711" s="287">
        <v>0</v>
      </c>
      <c r="E1711" s="287">
        <v>567.91699999999992</v>
      </c>
      <c r="F1711" s="287">
        <v>0</v>
      </c>
      <c r="G1711" s="286">
        <v>1620.4169999999999</v>
      </c>
      <c r="H1711" s="290"/>
      <c r="I1711" s="290"/>
      <c r="J1711" s="290"/>
      <c r="K1711" s="290"/>
      <c r="L1711" s="290"/>
      <c r="M1711" s="290"/>
      <c r="N1711" s="290"/>
      <c r="O1711" s="290"/>
      <c r="P1711" s="83" t="str">
        <f t="shared" si="28"/>
        <v/>
      </c>
    </row>
    <row r="1712" spans="1:16" ht="13.2" hidden="1" customHeight="1" x14ac:dyDescent="0.25">
      <c r="A1712" s="285" t="s">
        <v>3727</v>
      </c>
      <c r="B1712" s="285" t="s">
        <v>284</v>
      </c>
      <c r="C1712" s="287">
        <v>1059.0999999999999</v>
      </c>
      <c r="D1712" s="287">
        <v>1780.10466</v>
      </c>
      <c r="E1712" s="287">
        <v>492.62099999999998</v>
      </c>
      <c r="F1712" s="287">
        <v>1009.629</v>
      </c>
      <c r="G1712" s="286">
        <v>4341.4546600000003</v>
      </c>
      <c r="H1712" s="290"/>
      <c r="I1712" s="290"/>
      <c r="J1712" s="290"/>
      <c r="K1712" s="290"/>
      <c r="L1712" s="290"/>
      <c r="M1712" s="290"/>
      <c r="N1712" s="290"/>
      <c r="O1712" s="290"/>
      <c r="P1712" s="83" t="str">
        <f t="shared" si="28"/>
        <v/>
      </c>
    </row>
    <row r="1713" spans="1:16" ht="13.2" hidden="1" customHeight="1" x14ac:dyDescent="0.25">
      <c r="A1713" s="285" t="s">
        <v>2746</v>
      </c>
      <c r="B1713" s="285" t="s">
        <v>76</v>
      </c>
      <c r="C1713" s="287">
        <v>0</v>
      </c>
      <c r="D1713" s="287">
        <v>0</v>
      </c>
      <c r="E1713" s="287">
        <v>0</v>
      </c>
      <c r="F1713" s="287">
        <v>0</v>
      </c>
      <c r="G1713" s="286">
        <v>0</v>
      </c>
      <c r="H1713" s="290"/>
      <c r="I1713" s="290"/>
      <c r="J1713" s="290"/>
      <c r="K1713" s="290"/>
      <c r="L1713" s="290"/>
      <c r="M1713" s="290"/>
      <c r="N1713" s="290"/>
      <c r="O1713" s="290"/>
      <c r="P1713" s="83" t="str">
        <f t="shared" si="28"/>
        <v/>
      </c>
    </row>
    <row r="1714" spans="1:16" ht="13.2" hidden="1" customHeight="1" x14ac:dyDescent="0.25">
      <c r="A1714" s="285" t="s">
        <v>2752</v>
      </c>
      <c r="B1714" s="285" t="s">
        <v>85</v>
      </c>
      <c r="C1714" s="286">
        <v>308313.34499999997</v>
      </c>
      <c r="D1714" s="286">
        <v>206801.75900000002</v>
      </c>
      <c r="E1714" s="286">
        <v>201876.83700000003</v>
      </c>
      <c r="F1714" s="286">
        <v>271645.55099999998</v>
      </c>
      <c r="G1714" s="286">
        <v>988637.49199999997</v>
      </c>
      <c r="H1714" s="290"/>
      <c r="I1714" s="290"/>
      <c r="J1714" s="290"/>
      <c r="K1714" s="290"/>
      <c r="L1714" s="290"/>
      <c r="M1714" s="290"/>
      <c r="N1714" s="290"/>
      <c r="O1714" s="290"/>
      <c r="P1714" s="83" t="str">
        <f t="shared" si="28"/>
        <v/>
      </c>
    </row>
    <row r="1715" spans="1:16" ht="13.2" hidden="1" customHeight="1" x14ac:dyDescent="0.25">
      <c r="A1715" s="285" t="s">
        <v>2754</v>
      </c>
      <c r="B1715" s="285" t="s">
        <v>87</v>
      </c>
      <c r="C1715" s="287">
        <v>325.37200000000001</v>
      </c>
      <c r="D1715" s="287">
        <v>-3422.1690000000003</v>
      </c>
      <c r="E1715" s="287">
        <v>1297.26</v>
      </c>
      <c r="F1715" s="287">
        <v>4141.4170000000004</v>
      </c>
      <c r="G1715" s="286">
        <v>2341.88</v>
      </c>
      <c r="H1715" s="290"/>
      <c r="I1715" s="290"/>
      <c r="J1715" s="290"/>
      <c r="K1715" s="290"/>
      <c r="L1715" s="290"/>
      <c r="M1715" s="290"/>
      <c r="N1715" s="290"/>
      <c r="O1715" s="290"/>
      <c r="P1715" s="83" t="str">
        <f t="shared" si="28"/>
        <v/>
      </c>
    </row>
    <row r="1716" spans="1:16" ht="13.2" hidden="1" customHeight="1" x14ac:dyDescent="0.25">
      <c r="A1716" s="285" t="s">
        <v>2755</v>
      </c>
      <c r="B1716" s="285" t="s">
        <v>88</v>
      </c>
      <c r="C1716" s="287">
        <v>0</v>
      </c>
      <c r="D1716" s="287">
        <v>344.66199999999998</v>
      </c>
      <c r="E1716" s="287">
        <v>0</v>
      </c>
      <c r="F1716" s="287">
        <v>0</v>
      </c>
      <c r="G1716" s="286">
        <v>344.66199999999998</v>
      </c>
      <c r="H1716" s="290"/>
      <c r="I1716" s="290"/>
      <c r="J1716" s="290"/>
      <c r="K1716" s="290"/>
      <c r="L1716" s="290"/>
      <c r="M1716" s="290"/>
      <c r="N1716" s="290"/>
      <c r="O1716" s="290"/>
      <c r="P1716" s="83" t="str">
        <f t="shared" si="28"/>
        <v/>
      </c>
    </row>
    <row r="1717" spans="1:16" ht="13.2" hidden="1" customHeight="1" x14ac:dyDescent="0.25">
      <c r="A1717" s="285" t="s">
        <v>2747</v>
      </c>
      <c r="B1717" s="285" t="s">
        <v>89</v>
      </c>
      <c r="C1717" s="287">
        <v>20488.7</v>
      </c>
      <c r="D1717" s="287">
        <v>30086.127</v>
      </c>
      <c r="E1717" s="287">
        <v>31345.352999999999</v>
      </c>
      <c r="F1717" s="287">
        <v>42695.381000000001</v>
      </c>
      <c r="G1717" s="286">
        <v>124615.56100000002</v>
      </c>
      <c r="H1717" s="290"/>
      <c r="I1717" s="290"/>
      <c r="J1717" s="290"/>
      <c r="K1717" s="290"/>
      <c r="L1717" s="290"/>
      <c r="M1717" s="290"/>
      <c r="N1717" s="290"/>
      <c r="O1717" s="290"/>
      <c r="P1717" s="83" t="str">
        <f t="shared" si="28"/>
        <v/>
      </c>
    </row>
    <row r="1718" spans="1:16" ht="13.2" hidden="1" customHeight="1" x14ac:dyDescent="0.25">
      <c r="A1718" s="285" t="s">
        <v>2748</v>
      </c>
      <c r="B1718" s="285" t="s">
        <v>90</v>
      </c>
      <c r="C1718" s="287">
        <v>36.6</v>
      </c>
      <c r="D1718" s="287">
        <v>65.147999999999996</v>
      </c>
      <c r="E1718" s="287">
        <v>839.61599999999999</v>
      </c>
      <c r="F1718" s="287">
        <v>139.66300000000001</v>
      </c>
      <c r="G1718" s="286">
        <v>1081.027</v>
      </c>
      <c r="H1718" s="290"/>
      <c r="I1718" s="290"/>
      <c r="J1718" s="290"/>
      <c r="K1718" s="290"/>
      <c r="L1718" s="290"/>
      <c r="M1718" s="290"/>
      <c r="N1718" s="290"/>
      <c r="O1718" s="290"/>
      <c r="P1718" s="83" t="str">
        <f t="shared" si="28"/>
        <v/>
      </c>
    </row>
    <row r="1719" spans="1:16" ht="13.2" hidden="1" customHeight="1" x14ac:dyDescent="0.25">
      <c r="A1719" s="285" t="s">
        <v>2749</v>
      </c>
      <c r="B1719" s="285" t="s">
        <v>91</v>
      </c>
      <c r="C1719" s="287">
        <v>0</v>
      </c>
      <c r="D1719" s="287">
        <v>0</v>
      </c>
      <c r="E1719" s="287">
        <v>0</v>
      </c>
      <c r="F1719" s="287">
        <v>0</v>
      </c>
      <c r="G1719" s="286">
        <v>0</v>
      </c>
      <c r="H1719" s="290"/>
      <c r="I1719" s="290"/>
      <c r="J1719" s="290"/>
      <c r="K1719" s="290"/>
      <c r="L1719" s="290"/>
      <c r="M1719" s="290"/>
      <c r="N1719" s="290"/>
      <c r="O1719" s="290"/>
      <c r="P1719" s="83" t="str">
        <f t="shared" si="28"/>
        <v/>
      </c>
    </row>
    <row r="1720" spans="1:16" ht="13.2" hidden="1" customHeight="1" x14ac:dyDescent="0.25">
      <c r="A1720" s="285" t="s">
        <v>2750</v>
      </c>
      <c r="B1720" s="285" t="s">
        <v>3670</v>
      </c>
      <c r="C1720" s="287">
        <v>10308.633</v>
      </c>
      <c r="D1720" s="287">
        <v>9161.9439999999995</v>
      </c>
      <c r="E1720" s="287">
        <v>27212.559000000001</v>
      </c>
      <c r="F1720" s="287">
        <v>12625.313999999998</v>
      </c>
      <c r="G1720" s="286">
        <v>59308.45</v>
      </c>
      <c r="H1720" s="290"/>
      <c r="I1720" s="290"/>
      <c r="J1720" s="290"/>
      <c r="K1720" s="290"/>
      <c r="L1720" s="290"/>
      <c r="M1720" s="290"/>
      <c r="N1720" s="290"/>
      <c r="O1720" s="290"/>
      <c r="P1720" s="83" t="str">
        <f t="shared" si="28"/>
        <v/>
      </c>
    </row>
    <row r="1721" spans="1:16" ht="13.2" hidden="1" customHeight="1" x14ac:dyDescent="0.25">
      <c r="A1721" s="285" t="s">
        <v>2751</v>
      </c>
      <c r="B1721" s="285" t="s">
        <v>95</v>
      </c>
      <c r="C1721" s="287">
        <v>717.0859999999999</v>
      </c>
      <c r="D1721" s="287">
        <v>169.548</v>
      </c>
      <c r="E1721" s="287">
        <v>223.93099999999998</v>
      </c>
      <c r="F1721" s="287">
        <v>14320.817999999999</v>
      </c>
      <c r="G1721" s="286">
        <v>15431.383</v>
      </c>
      <c r="H1721" s="290"/>
      <c r="I1721" s="290"/>
      <c r="J1721" s="290"/>
      <c r="K1721" s="290"/>
      <c r="L1721" s="290"/>
      <c r="M1721" s="290"/>
      <c r="N1721" s="290"/>
      <c r="O1721" s="290"/>
      <c r="P1721" s="83" t="str">
        <f t="shared" si="28"/>
        <v/>
      </c>
    </row>
    <row r="1722" spans="1:16" ht="13.2" hidden="1" customHeight="1" x14ac:dyDescent="0.25">
      <c r="A1722" s="285" t="s">
        <v>2753</v>
      </c>
      <c r="B1722" s="285" t="s">
        <v>96</v>
      </c>
      <c r="C1722" s="288">
        <v>0.371</v>
      </c>
      <c r="D1722" s="288">
        <v>845.66399999999999</v>
      </c>
      <c r="E1722" s="288">
        <v>8.5500000000000007</v>
      </c>
      <c r="F1722" s="288">
        <v>6005.1030000000001</v>
      </c>
      <c r="G1722" s="289">
        <v>6859.6880000000001</v>
      </c>
      <c r="H1722" s="290"/>
      <c r="I1722" s="290"/>
      <c r="J1722" s="290"/>
      <c r="K1722" s="290"/>
      <c r="L1722" s="290"/>
      <c r="M1722" s="290"/>
      <c r="N1722" s="290"/>
      <c r="O1722" s="290"/>
      <c r="P1722" s="83" t="str">
        <f t="shared" si="28"/>
        <v/>
      </c>
    </row>
    <row r="1723" spans="1:16" ht="13.2" hidden="1" customHeight="1" x14ac:dyDescent="0.25">
      <c r="A1723" s="285" t="s">
        <v>2756</v>
      </c>
      <c r="B1723" s="285" t="s">
        <v>155</v>
      </c>
      <c r="C1723" s="286">
        <v>308639.08799999993</v>
      </c>
      <c r="D1723" s="286">
        <v>204569.91600000003</v>
      </c>
      <c r="E1723" s="286">
        <v>203182.64700000003</v>
      </c>
      <c r="F1723" s="286">
        <v>281792.071</v>
      </c>
      <c r="G1723" s="286">
        <v>998183.72199999995</v>
      </c>
      <c r="H1723" s="290"/>
      <c r="I1723" s="290"/>
      <c r="J1723" s="290"/>
      <c r="K1723" s="290"/>
      <c r="L1723" s="290"/>
      <c r="M1723" s="290"/>
      <c r="N1723" s="290"/>
      <c r="O1723" s="290"/>
      <c r="P1723" s="83" t="str">
        <f t="shared" si="28"/>
        <v/>
      </c>
    </row>
    <row r="1724" spans="1:16" ht="13.2" hidden="1" customHeight="1" x14ac:dyDescent="0.25">
      <c r="A1724" s="285" t="s">
        <v>3763</v>
      </c>
      <c r="B1724" s="285" t="s">
        <v>285</v>
      </c>
      <c r="C1724" s="287">
        <v>69174.304999999993</v>
      </c>
      <c r="D1724" s="287">
        <v>99288.754000000001</v>
      </c>
      <c r="E1724" s="287">
        <v>98730.256999999998</v>
      </c>
      <c r="F1724" s="287">
        <v>122023.18299999999</v>
      </c>
      <c r="G1724" s="286">
        <v>389216.49899999995</v>
      </c>
      <c r="H1724" s="290"/>
      <c r="I1724" s="290"/>
      <c r="J1724" s="290"/>
      <c r="K1724" s="290"/>
      <c r="L1724" s="290"/>
      <c r="M1724" s="290"/>
      <c r="N1724" s="290"/>
      <c r="O1724" s="290"/>
      <c r="P1724" s="83" t="str">
        <f t="shared" si="28"/>
        <v/>
      </c>
    </row>
    <row r="1725" spans="1:16" ht="13.2" hidden="1" customHeight="1" x14ac:dyDescent="0.25">
      <c r="A1725" s="285" t="s">
        <v>3799</v>
      </c>
      <c r="B1725" s="285" t="s">
        <v>286</v>
      </c>
      <c r="C1725" s="287">
        <v>207588.02100000001</v>
      </c>
      <c r="D1725" s="287">
        <v>68030.237999999998</v>
      </c>
      <c r="E1725" s="287">
        <v>43525.120999999999</v>
      </c>
      <c r="F1725" s="287">
        <v>79841.191999999981</v>
      </c>
      <c r="G1725" s="286">
        <v>398984.57199999999</v>
      </c>
      <c r="H1725" s="290"/>
      <c r="I1725" s="290"/>
      <c r="J1725" s="290"/>
      <c r="K1725" s="290"/>
      <c r="L1725" s="290"/>
      <c r="M1725" s="290"/>
      <c r="N1725" s="290"/>
      <c r="O1725" s="290"/>
      <c r="P1725" s="83" t="str">
        <f t="shared" si="28"/>
        <v/>
      </c>
    </row>
    <row r="1726" spans="1:16" ht="13.2" hidden="1" customHeight="1" x14ac:dyDescent="0.25">
      <c r="A1726" s="285" t="s">
        <v>2709</v>
      </c>
      <c r="B1726" s="285" t="s">
        <v>97</v>
      </c>
      <c r="C1726" s="286">
        <v>192600</v>
      </c>
      <c r="D1726" s="286">
        <v>-36822</v>
      </c>
      <c r="E1726" s="286">
        <v>-57862</v>
      </c>
      <c r="F1726" s="286">
        <v>-133311</v>
      </c>
      <c r="G1726" s="286">
        <v>-35395</v>
      </c>
      <c r="H1726" s="290"/>
      <c r="I1726" s="290"/>
      <c r="J1726" s="290"/>
      <c r="K1726" s="290"/>
      <c r="L1726" s="290"/>
      <c r="M1726" s="290"/>
      <c r="N1726" s="290"/>
      <c r="O1726" s="290"/>
      <c r="P1726" s="83" t="str">
        <f t="shared" si="28"/>
        <v/>
      </c>
    </row>
    <row r="1727" spans="1:16" ht="13.2" hidden="1" customHeight="1" x14ac:dyDescent="0.25">
      <c r="A1727" s="285" t="s">
        <v>2710</v>
      </c>
      <c r="B1727" s="285" t="s">
        <v>130</v>
      </c>
      <c r="C1727" s="286">
        <v>219926</v>
      </c>
      <c r="D1727" s="286">
        <v>-42000</v>
      </c>
      <c r="E1727" s="286">
        <v>-81905</v>
      </c>
      <c r="F1727" s="286">
        <v>-131097</v>
      </c>
      <c r="G1727" s="286">
        <v>-35076</v>
      </c>
      <c r="H1727" s="290"/>
      <c r="I1727" s="290"/>
      <c r="J1727" s="290"/>
      <c r="K1727" s="290"/>
      <c r="L1727" s="290"/>
      <c r="M1727" s="290"/>
      <c r="N1727" s="290"/>
      <c r="O1727" s="290"/>
      <c r="P1727" s="83" t="str">
        <f t="shared" si="28"/>
        <v/>
      </c>
    </row>
    <row r="1728" spans="1:16" ht="13.2" hidden="1" customHeight="1" x14ac:dyDescent="0.25">
      <c r="A1728" s="285" t="s">
        <v>2687</v>
      </c>
      <c r="B1728" s="285" t="s">
        <v>76</v>
      </c>
      <c r="C1728" s="287">
        <v>1076</v>
      </c>
      <c r="D1728" s="287">
        <v>3435</v>
      </c>
      <c r="E1728" s="287">
        <v>3712</v>
      </c>
      <c r="F1728" s="287">
        <v>6092</v>
      </c>
      <c r="G1728" s="286">
        <v>14315</v>
      </c>
      <c r="H1728" s="290"/>
      <c r="I1728" s="290"/>
      <c r="J1728" s="290"/>
      <c r="K1728" s="290"/>
      <c r="L1728" s="290"/>
      <c r="M1728" s="290"/>
      <c r="N1728" s="290"/>
      <c r="O1728" s="290"/>
      <c r="P1728" s="83" t="str">
        <f t="shared" si="28"/>
        <v/>
      </c>
    </row>
    <row r="1729" spans="1:16" ht="13.2" hidden="1" customHeight="1" x14ac:dyDescent="0.25">
      <c r="A1729" s="285" t="s">
        <v>2688</v>
      </c>
      <c r="B1729" s="285" t="s">
        <v>77</v>
      </c>
      <c r="C1729" s="287">
        <v>450229</v>
      </c>
      <c r="D1729" s="287">
        <v>541770</v>
      </c>
      <c r="E1729" s="287">
        <v>451239</v>
      </c>
      <c r="F1729" s="287">
        <v>571568</v>
      </c>
      <c r="G1729" s="286">
        <v>2014806</v>
      </c>
      <c r="H1729" s="290"/>
      <c r="I1729" s="290"/>
      <c r="J1729" s="290"/>
      <c r="K1729" s="290"/>
      <c r="L1729" s="290"/>
      <c r="M1729" s="290"/>
      <c r="N1729" s="290"/>
      <c r="O1729" s="290"/>
      <c r="P1729" s="83" t="str">
        <f t="shared" si="28"/>
        <v/>
      </c>
    </row>
    <row r="1730" spans="1:16" ht="13.2" hidden="1" customHeight="1" x14ac:dyDescent="0.25">
      <c r="A1730" s="285" t="s">
        <v>2689</v>
      </c>
      <c r="B1730" s="285" t="s">
        <v>78</v>
      </c>
      <c r="C1730" s="287">
        <v>97553</v>
      </c>
      <c r="D1730" s="287">
        <v>109247</v>
      </c>
      <c r="E1730" s="287">
        <v>106778</v>
      </c>
      <c r="F1730" s="287">
        <v>130019</v>
      </c>
      <c r="G1730" s="286">
        <v>443597</v>
      </c>
      <c r="H1730" s="290"/>
      <c r="I1730" s="290"/>
      <c r="J1730" s="290"/>
      <c r="K1730" s="290"/>
      <c r="L1730" s="290"/>
      <c r="M1730" s="290"/>
      <c r="N1730" s="290"/>
      <c r="O1730" s="290"/>
      <c r="P1730" s="83" t="str">
        <f t="shared" si="28"/>
        <v/>
      </c>
    </row>
    <row r="1731" spans="1:16" ht="13.2" hidden="1" customHeight="1" x14ac:dyDescent="0.25">
      <c r="A1731" s="285" t="s">
        <v>2690</v>
      </c>
      <c r="B1731" s="285" t="s">
        <v>79</v>
      </c>
      <c r="C1731" s="287">
        <v>6328</v>
      </c>
      <c r="D1731" s="287">
        <v>11501</v>
      </c>
      <c r="E1731" s="287">
        <v>18973</v>
      </c>
      <c r="F1731" s="287">
        <v>29190</v>
      </c>
      <c r="G1731" s="286">
        <v>65992</v>
      </c>
      <c r="H1731" s="290"/>
      <c r="I1731" s="290"/>
      <c r="J1731" s="290"/>
      <c r="K1731" s="290"/>
      <c r="L1731" s="290"/>
      <c r="M1731" s="290"/>
      <c r="N1731" s="290"/>
      <c r="O1731" s="290"/>
      <c r="P1731" s="83" t="str">
        <f t="shared" si="28"/>
        <v/>
      </c>
    </row>
    <row r="1732" spans="1:16" ht="13.2" hidden="1" customHeight="1" x14ac:dyDescent="0.25">
      <c r="A1732" s="285" t="s">
        <v>2691</v>
      </c>
      <c r="B1732" s="285" t="s">
        <v>3671</v>
      </c>
      <c r="C1732" s="287">
        <v>74756</v>
      </c>
      <c r="D1732" s="287">
        <v>76696</v>
      </c>
      <c r="E1732" s="287">
        <v>79980</v>
      </c>
      <c r="F1732" s="287">
        <v>50033</v>
      </c>
      <c r="G1732" s="286">
        <v>281465</v>
      </c>
      <c r="H1732" s="290"/>
      <c r="I1732" s="290"/>
      <c r="J1732" s="290"/>
      <c r="K1732" s="290"/>
      <c r="L1732" s="290"/>
      <c r="M1732" s="290"/>
      <c r="N1732" s="290"/>
      <c r="O1732" s="290"/>
      <c r="P1732" s="83" t="str">
        <f t="shared" ref="P1732:P1795" si="29">IF(COUNTBLANK(Q1732)=0,IF(RIGHT(A1732,10)=Q1732,TRUE,FALSE),"")</f>
        <v/>
      </c>
    </row>
    <row r="1733" spans="1:16" ht="13.2" hidden="1" customHeight="1" x14ac:dyDescent="0.25">
      <c r="A1733" s="285" t="s">
        <v>2692</v>
      </c>
      <c r="B1733" s="285" t="s">
        <v>84</v>
      </c>
      <c r="C1733" s="287">
        <v>36754</v>
      </c>
      <c r="D1733" s="287">
        <v>60824</v>
      </c>
      <c r="E1733" s="287">
        <v>50983</v>
      </c>
      <c r="F1733" s="287">
        <v>113685</v>
      </c>
      <c r="G1733" s="286">
        <v>262246</v>
      </c>
      <c r="H1733" s="290"/>
      <c r="I1733" s="290"/>
      <c r="J1733" s="290"/>
      <c r="K1733" s="290"/>
      <c r="L1733" s="290"/>
      <c r="M1733" s="290"/>
      <c r="N1733" s="290"/>
      <c r="O1733" s="290"/>
      <c r="P1733" s="83" t="str">
        <f t="shared" si="29"/>
        <v/>
      </c>
    </row>
    <row r="1734" spans="1:16" ht="13.2" hidden="1" customHeight="1" x14ac:dyDescent="0.25">
      <c r="A1734" s="285" t="s">
        <v>2693</v>
      </c>
      <c r="B1734" s="285" t="s">
        <v>85</v>
      </c>
      <c r="C1734" s="286">
        <v>715901</v>
      </c>
      <c r="D1734" s="286">
        <v>864454</v>
      </c>
      <c r="E1734" s="286">
        <v>769526</v>
      </c>
      <c r="F1734" s="286">
        <v>992080</v>
      </c>
      <c r="G1734" s="286">
        <v>3341961</v>
      </c>
      <c r="H1734" s="290"/>
      <c r="I1734" s="290"/>
      <c r="J1734" s="290"/>
      <c r="K1734" s="290"/>
      <c r="L1734" s="290"/>
      <c r="M1734" s="290"/>
      <c r="N1734" s="290"/>
      <c r="O1734" s="290"/>
      <c r="P1734" s="83" t="str">
        <f t="shared" si="29"/>
        <v/>
      </c>
    </row>
    <row r="1735" spans="1:16" ht="13.2" hidden="1" customHeight="1" x14ac:dyDescent="0.25">
      <c r="A1735" s="285" t="s">
        <v>2694</v>
      </c>
      <c r="B1735" s="285" t="s">
        <v>86</v>
      </c>
      <c r="C1735" s="287">
        <v>3181</v>
      </c>
      <c r="D1735" s="287">
        <v>-2594</v>
      </c>
      <c r="E1735" s="287">
        <v>8733</v>
      </c>
      <c r="F1735" s="287">
        <v>445</v>
      </c>
      <c r="G1735" s="286">
        <v>9765</v>
      </c>
      <c r="H1735" s="290"/>
      <c r="I1735" s="290"/>
      <c r="J1735" s="290"/>
      <c r="K1735" s="290"/>
      <c r="L1735" s="290"/>
      <c r="M1735" s="290"/>
      <c r="N1735" s="290"/>
      <c r="O1735" s="290"/>
      <c r="P1735" s="83" t="str">
        <f t="shared" si="29"/>
        <v/>
      </c>
    </row>
    <row r="1736" spans="1:16" ht="13.2" hidden="1" customHeight="1" x14ac:dyDescent="0.25">
      <c r="A1736" s="285" t="s">
        <v>2695</v>
      </c>
      <c r="B1736" s="285" t="s">
        <v>87</v>
      </c>
      <c r="C1736" s="287">
        <v>8570</v>
      </c>
      <c r="D1736" s="287">
        <v>30959</v>
      </c>
      <c r="E1736" s="287">
        <v>42091</v>
      </c>
      <c r="F1736" s="287">
        <v>82685</v>
      </c>
      <c r="G1736" s="286">
        <v>164305</v>
      </c>
      <c r="H1736" s="290"/>
      <c r="I1736" s="290"/>
      <c r="J1736" s="290"/>
      <c r="K1736" s="290"/>
      <c r="L1736" s="290"/>
      <c r="M1736" s="290"/>
      <c r="N1736" s="290"/>
      <c r="O1736" s="290"/>
      <c r="P1736" s="83" t="str">
        <f t="shared" si="29"/>
        <v/>
      </c>
    </row>
    <row r="1737" spans="1:16" ht="13.2" hidden="1" customHeight="1" x14ac:dyDescent="0.25">
      <c r="A1737" s="285" t="s">
        <v>2696</v>
      </c>
      <c r="B1737" s="285" t="s">
        <v>88</v>
      </c>
      <c r="C1737" s="287">
        <v>0</v>
      </c>
      <c r="D1737" s="287">
        <v>0</v>
      </c>
      <c r="E1737" s="287">
        <v>0</v>
      </c>
      <c r="F1737" s="287">
        <v>0</v>
      </c>
      <c r="G1737" s="286">
        <v>0</v>
      </c>
      <c r="H1737" s="290"/>
      <c r="I1737" s="290"/>
      <c r="J1737" s="290"/>
      <c r="K1737" s="290"/>
      <c r="L1737" s="290"/>
      <c r="M1737" s="290"/>
      <c r="N1737" s="290"/>
      <c r="O1737" s="290"/>
      <c r="P1737" s="83" t="str">
        <f t="shared" si="29"/>
        <v/>
      </c>
    </row>
    <row r="1738" spans="1:16" ht="13.2" hidden="1" customHeight="1" x14ac:dyDescent="0.25">
      <c r="A1738" s="285" t="s">
        <v>2697</v>
      </c>
      <c r="B1738" s="285" t="s">
        <v>144</v>
      </c>
      <c r="C1738" s="286">
        <v>727652</v>
      </c>
      <c r="D1738" s="286">
        <v>892819</v>
      </c>
      <c r="E1738" s="286">
        <v>820350</v>
      </c>
      <c r="F1738" s="286">
        <v>1075210</v>
      </c>
      <c r="G1738" s="286">
        <v>3516031</v>
      </c>
      <c r="H1738" s="290"/>
      <c r="I1738" s="290"/>
      <c r="J1738" s="290"/>
      <c r="K1738" s="290"/>
      <c r="L1738" s="290"/>
      <c r="M1738" s="290"/>
      <c r="N1738" s="290"/>
      <c r="O1738" s="290"/>
      <c r="P1738" s="83" t="str">
        <f t="shared" si="29"/>
        <v/>
      </c>
    </row>
    <row r="1739" spans="1:16" ht="13.2" hidden="1" customHeight="1" x14ac:dyDescent="0.25">
      <c r="A1739" s="285" t="s">
        <v>3692</v>
      </c>
      <c r="B1739" s="285" t="s">
        <v>283</v>
      </c>
      <c r="C1739" s="287">
        <v>15</v>
      </c>
      <c r="D1739" s="287">
        <v>48</v>
      </c>
      <c r="E1739" s="287">
        <v>85</v>
      </c>
      <c r="F1739" s="287">
        <v>631</v>
      </c>
      <c r="G1739" s="286">
        <v>779</v>
      </c>
      <c r="H1739" s="290"/>
      <c r="I1739" s="290"/>
      <c r="J1739" s="290"/>
      <c r="K1739" s="290"/>
      <c r="L1739" s="290"/>
      <c r="M1739" s="290"/>
      <c r="N1739" s="290"/>
      <c r="O1739" s="290"/>
      <c r="P1739" s="83" t="str">
        <f t="shared" si="29"/>
        <v/>
      </c>
    </row>
    <row r="1740" spans="1:16" ht="13.2" hidden="1" customHeight="1" x14ac:dyDescent="0.25">
      <c r="A1740" s="285" t="s">
        <v>3728</v>
      </c>
      <c r="B1740" s="285" t="s">
        <v>284</v>
      </c>
      <c r="C1740" s="287">
        <v>49190</v>
      </c>
      <c r="D1740" s="287">
        <v>60933</v>
      </c>
      <c r="E1740" s="287">
        <v>57776</v>
      </c>
      <c r="F1740" s="287">
        <v>90862</v>
      </c>
      <c r="G1740" s="286">
        <v>258761</v>
      </c>
      <c r="H1740" s="290"/>
      <c r="I1740" s="290"/>
      <c r="J1740" s="290"/>
      <c r="K1740" s="290"/>
      <c r="L1740" s="290"/>
      <c r="M1740" s="290"/>
      <c r="N1740" s="290"/>
      <c r="O1740" s="290"/>
      <c r="P1740" s="83" t="str">
        <f t="shared" si="29"/>
        <v/>
      </c>
    </row>
    <row r="1741" spans="1:16" ht="13.2" hidden="1" customHeight="1" x14ac:dyDescent="0.25">
      <c r="A1741" s="285" t="s">
        <v>2698</v>
      </c>
      <c r="B1741" s="285" t="s">
        <v>76</v>
      </c>
      <c r="C1741" s="287">
        <v>68396</v>
      </c>
      <c r="D1741" s="287">
        <v>79550</v>
      </c>
      <c r="E1741" s="287">
        <v>83342</v>
      </c>
      <c r="F1741" s="287">
        <v>110515</v>
      </c>
      <c r="G1741" s="286">
        <v>341803</v>
      </c>
      <c r="H1741" s="290"/>
      <c r="I1741" s="290"/>
      <c r="J1741" s="290"/>
      <c r="K1741" s="290"/>
      <c r="L1741" s="290"/>
      <c r="M1741" s="290"/>
      <c r="N1741" s="290"/>
      <c r="O1741" s="290"/>
      <c r="P1741" s="83" t="str">
        <f t="shared" si="29"/>
        <v/>
      </c>
    </row>
    <row r="1742" spans="1:16" ht="13.2" hidden="1" customHeight="1" x14ac:dyDescent="0.25">
      <c r="A1742" s="285" t="s">
        <v>2704</v>
      </c>
      <c r="B1742" s="285" t="s">
        <v>85</v>
      </c>
      <c r="C1742" s="286">
        <v>908501</v>
      </c>
      <c r="D1742" s="286">
        <v>827632</v>
      </c>
      <c r="E1742" s="286">
        <v>711664</v>
      </c>
      <c r="F1742" s="286">
        <v>858769</v>
      </c>
      <c r="G1742" s="286">
        <v>3306566</v>
      </c>
      <c r="H1742" s="290"/>
      <c r="I1742" s="290"/>
      <c r="J1742" s="290"/>
      <c r="K1742" s="290"/>
      <c r="L1742" s="290"/>
      <c r="M1742" s="290"/>
      <c r="N1742" s="290"/>
      <c r="O1742" s="290"/>
      <c r="P1742" s="83" t="str">
        <f t="shared" si="29"/>
        <v/>
      </c>
    </row>
    <row r="1743" spans="1:16" ht="13.2" hidden="1" customHeight="1" x14ac:dyDescent="0.25">
      <c r="A1743" s="285" t="s">
        <v>2706</v>
      </c>
      <c r="B1743" s="285" t="s">
        <v>87</v>
      </c>
      <c r="C1743" s="287">
        <v>32265</v>
      </c>
      <c r="D1743" s="287">
        <v>8917</v>
      </c>
      <c r="E1743" s="287">
        <v>21126</v>
      </c>
      <c r="F1743" s="287">
        <v>71593</v>
      </c>
      <c r="G1743" s="286">
        <v>133901</v>
      </c>
      <c r="H1743" s="290"/>
      <c r="I1743" s="290"/>
      <c r="J1743" s="290"/>
      <c r="K1743" s="290"/>
      <c r="L1743" s="290"/>
      <c r="M1743" s="290"/>
      <c r="N1743" s="290"/>
      <c r="O1743" s="290"/>
      <c r="P1743" s="83" t="str">
        <f t="shared" si="29"/>
        <v/>
      </c>
    </row>
    <row r="1744" spans="1:16" ht="13.2" hidden="1" customHeight="1" x14ac:dyDescent="0.25">
      <c r="A1744" s="285" t="s">
        <v>2707</v>
      </c>
      <c r="B1744" s="285" t="s">
        <v>88</v>
      </c>
      <c r="C1744" s="287">
        <v>0</v>
      </c>
      <c r="D1744" s="287">
        <v>0</v>
      </c>
      <c r="E1744" s="287">
        <v>0</v>
      </c>
      <c r="F1744" s="287">
        <v>0</v>
      </c>
      <c r="G1744" s="286">
        <v>0</v>
      </c>
      <c r="H1744" s="290"/>
      <c r="I1744" s="290"/>
      <c r="J1744" s="290"/>
      <c r="K1744" s="290"/>
      <c r="L1744" s="290"/>
      <c r="M1744" s="290"/>
      <c r="N1744" s="290"/>
      <c r="O1744" s="290"/>
      <c r="P1744" s="83" t="str">
        <f t="shared" si="29"/>
        <v/>
      </c>
    </row>
    <row r="1745" spans="1:16" ht="13.2" hidden="1" customHeight="1" x14ac:dyDescent="0.25">
      <c r="A1745" s="285" t="s">
        <v>2699</v>
      </c>
      <c r="B1745" s="285" t="s">
        <v>89</v>
      </c>
      <c r="C1745" s="287">
        <v>208897</v>
      </c>
      <c r="D1745" s="287">
        <v>277623</v>
      </c>
      <c r="E1745" s="287">
        <v>261105</v>
      </c>
      <c r="F1745" s="287">
        <v>344749</v>
      </c>
      <c r="G1745" s="286">
        <v>1092374</v>
      </c>
      <c r="H1745" s="290"/>
      <c r="I1745" s="290"/>
      <c r="J1745" s="290"/>
      <c r="K1745" s="290"/>
      <c r="L1745" s="290"/>
      <c r="M1745" s="290"/>
      <c r="N1745" s="290"/>
      <c r="O1745" s="290"/>
      <c r="P1745" s="83" t="str">
        <f t="shared" si="29"/>
        <v/>
      </c>
    </row>
    <row r="1746" spans="1:16" ht="13.2" hidden="1" customHeight="1" x14ac:dyDescent="0.25">
      <c r="A1746" s="285" t="s">
        <v>2700</v>
      </c>
      <c r="B1746" s="285" t="s">
        <v>90</v>
      </c>
      <c r="C1746" s="287">
        <v>673</v>
      </c>
      <c r="D1746" s="287">
        <v>636</v>
      </c>
      <c r="E1746" s="287">
        <v>305</v>
      </c>
      <c r="F1746" s="287">
        <v>773</v>
      </c>
      <c r="G1746" s="286">
        <v>2387</v>
      </c>
      <c r="H1746" s="290"/>
      <c r="I1746" s="290"/>
      <c r="J1746" s="290"/>
      <c r="K1746" s="290"/>
      <c r="L1746" s="290"/>
      <c r="M1746" s="290"/>
      <c r="N1746" s="290"/>
      <c r="O1746" s="290"/>
      <c r="P1746" s="83" t="str">
        <f t="shared" si="29"/>
        <v/>
      </c>
    </row>
    <row r="1747" spans="1:16" ht="13.2" hidden="1" customHeight="1" x14ac:dyDescent="0.25">
      <c r="A1747" s="285" t="s">
        <v>2701</v>
      </c>
      <c r="B1747" s="285" t="s">
        <v>91</v>
      </c>
      <c r="C1747" s="287">
        <v>0</v>
      </c>
      <c r="D1747" s="287">
        <v>0</v>
      </c>
      <c r="E1747" s="287">
        <v>0</v>
      </c>
      <c r="F1747" s="287">
        <v>0</v>
      </c>
      <c r="G1747" s="286">
        <v>0</v>
      </c>
      <c r="H1747" s="290"/>
      <c r="I1747" s="290"/>
      <c r="J1747" s="290"/>
      <c r="K1747" s="290"/>
      <c r="L1747" s="290"/>
      <c r="M1747" s="290"/>
      <c r="N1747" s="290"/>
      <c r="O1747" s="290"/>
      <c r="P1747" s="83" t="str">
        <f t="shared" si="29"/>
        <v/>
      </c>
    </row>
    <row r="1748" spans="1:16" ht="13.2" hidden="1" customHeight="1" x14ac:dyDescent="0.25">
      <c r="A1748" s="285" t="s">
        <v>2702</v>
      </c>
      <c r="B1748" s="285" t="s">
        <v>3670</v>
      </c>
      <c r="C1748" s="287">
        <v>129099</v>
      </c>
      <c r="D1748" s="287">
        <v>108842</v>
      </c>
      <c r="E1748" s="287">
        <v>75179</v>
      </c>
      <c r="F1748" s="287">
        <v>15842</v>
      </c>
      <c r="G1748" s="286">
        <v>328962</v>
      </c>
      <c r="H1748" s="290"/>
      <c r="I1748" s="290"/>
      <c r="J1748" s="290"/>
      <c r="K1748" s="290"/>
      <c r="L1748" s="290"/>
      <c r="M1748" s="290"/>
      <c r="N1748" s="290"/>
      <c r="O1748" s="290"/>
      <c r="P1748" s="83" t="str">
        <f t="shared" si="29"/>
        <v/>
      </c>
    </row>
    <row r="1749" spans="1:16" ht="13.2" hidden="1" customHeight="1" x14ac:dyDescent="0.25">
      <c r="A1749" s="285" t="s">
        <v>2703</v>
      </c>
      <c r="B1749" s="285" t="s">
        <v>95</v>
      </c>
      <c r="C1749" s="287">
        <v>1662</v>
      </c>
      <c r="D1749" s="287">
        <v>5617</v>
      </c>
      <c r="E1749" s="287">
        <v>7190</v>
      </c>
      <c r="F1749" s="287">
        <v>17987</v>
      </c>
      <c r="G1749" s="286">
        <v>32456</v>
      </c>
      <c r="H1749" s="290"/>
      <c r="I1749" s="290"/>
      <c r="J1749" s="290"/>
      <c r="K1749" s="290"/>
      <c r="L1749" s="290"/>
      <c r="M1749" s="290"/>
      <c r="N1749" s="290"/>
      <c r="O1749" s="290"/>
      <c r="P1749" s="83" t="str">
        <f t="shared" si="29"/>
        <v/>
      </c>
    </row>
    <row r="1750" spans="1:16" ht="13.2" hidden="1" customHeight="1" x14ac:dyDescent="0.25">
      <c r="A1750" s="285" t="s">
        <v>2705</v>
      </c>
      <c r="B1750" s="285" t="s">
        <v>96</v>
      </c>
      <c r="C1750" s="288">
        <v>6812</v>
      </c>
      <c r="D1750" s="288">
        <v>14270</v>
      </c>
      <c r="E1750" s="288">
        <v>5655</v>
      </c>
      <c r="F1750" s="288">
        <v>13751</v>
      </c>
      <c r="G1750" s="289">
        <v>40488</v>
      </c>
      <c r="H1750" s="290"/>
      <c r="I1750" s="290"/>
      <c r="J1750" s="290"/>
      <c r="K1750" s="290"/>
      <c r="L1750" s="290"/>
      <c r="M1750" s="290"/>
      <c r="N1750" s="290"/>
      <c r="O1750" s="290"/>
      <c r="P1750" s="83" t="str">
        <f t="shared" si="29"/>
        <v/>
      </c>
    </row>
    <row r="1751" spans="1:16" ht="13.2" hidden="1" customHeight="1" x14ac:dyDescent="0.25">
      <c r="A1751" s="285" t="s">
        <v>2708</v>
      </c>
      <c r="B1751" s="285" t="s">
        <v>155</v>
      </c>
      <c r="C1751" s="286">
        <v>947578</v>
      </c>
      <c r="D1751" s="286">
        <v>850819</v>
      </c>
      <c r="E1751" s="286">
        <v>738445</v>
      </c>
      <c r="F1751" s="286">
        <v>944113</v>
      </c>
      <c r="G1751" s="286">
        <v>3480955</v>
      </c>
      <c r="H1751" s="290"/>
      <c r="I1751" s="290"/>
      <c r="J1751" s="290"/>
      <c r="K1751" s="290"/>
      <c r="L1751" s="290"/>
      <c r="M1751" s="290"/>
      <c r="N1751" s="290"/>
      <c r="O1751" s="290"/>
      <c r="P1751" s="83" t="str">
        <f t="shared" si="29"/>
        <v/>
      </c>
    </row>
    <row r="1752" spans="1:16" ht="13.2" hidden="1" customHeight="1" x14ac:dyDescent="0.25">
      <c r="A1752" s="285" t="s">
        <v>3764</v>
      </c>
      <c r="B1752" s="285" t="s">
        <v>285</v>
      </c>
      <c r="C1752" s="287">
        <v>110184</v>
      </c>
      <c r="D1752" s="287">
        <v>166211</v>
      </c>
      <c r="E1752" s="287">
        <v>168608</v>
      </c>
      <c r="F1752" s="287">
        <v>245245</v>
      </c>
      <c r="G1752" s="286">
        <v>690248</v>
      </c>
      <c r="H1752" s="290"/>
      <c r="I1752" s="290"/>
      <c r="J1752" s="290"/>
      <c r="K1752" s="290"/>
      <c r="L1752" s="290"/>
      <c r="M1752" s="290"/>
      <c r="N1752" s="290"/>
      <c r="O1752" s="290"/>
      <c r="P1752" s="83" t="str">
        <f t="shared" si="29"/>
        <v/>
      </c>
    </row>
    <row r="1753" spans="1:16" ht="13.2" hidden="1" customHeight="1" x14ac:dyDescent="0.25">
      <c r="A1753" s="285" t="s">
        <v>3800</v>
      </c>
      <c r="B1753" s="285" t="s">
        <v>286</v>
      </c>
      <c r="C1753" s="287">
        <v>389590</v>
      </c>
      <c r="D1753" s="287">
        <v>189153</v>
      </c>
      <c r="E1753" s="287">
        <v>115935</v>
      </c>
      <c r="F1753" s="287">
        <v>123658</v>
      </c>
      <c r="G1753" s="286">
        <v>818336</v>
      </c>
      <c r="H1753" s="290"/>
      <c r="I1753" s="290"/>
      <c r="J1753" s="290"/>
      <c r="K1753" s="290"/>
      <c r="L1753" s="290"/>
      <c r="M1753" s="290"/>
      <c r="N1753" s="290"/>
      <c r="O1753" s="290"/>
      <c r="P1753" s="83" t="str">
        <f t="shared" si="29"/>
        <v/>
      </c>
    </row>
    <row r="1754" spans="1:16" ht="13.2" hidden="1" customHeight="1" x14ac:dyDescent="0.25">
      <c r="A1754" s="285" t="s">
        <v>2781</v>
      </c>
      <c r="B1754" s="285" t="s">
        <v>97</v>
      </c>
      <c r="C1754" s="286">
        <v>-1716.971659999962</v>
      </c>
      <c r="D1754" s="286">
        <v>565.36600000001181</v>
      </c>
      <c r="E1754" s="286">
        <v>-759.0709800000468</v>
      </c>
      <c r="F1754" s="286">
        <v>1494.2076199999992</v>
      </c>
      <c r="G1754" s="286">
        <v>-416.46901999999773</v>
      </c>
      <c r="H1754" s="290"/>
      <c r="I1754" s="290"/>
      <c r="J1754" s="290"/>
      <c r="K1754" s="290"/>
      <c r="L1754" s="290"/>
      <c r="M1754" s="290"/>
      <c r="N1754" s="290"/>
      <c r="O1754" s="290"/>
      <c r="P1754" s="83" t="str">
        <f t="shared" si="29"/>
        <v/>
      </c>
    </row>
    <row r="1755" spans="1:16" ht="13.2" hidden="1" customHeight="1" x14ac:dyDescent="0.25">
      <c r="A1755" s="285" t="s">
        <v>2782</v>
      </c>
      <c r="B1755" s="285" t="s">
        <v>130</v>
      </c>
      <c r="C1755" s="286">
        <v>-1309.8011599999645</v>
      </c>
      <c r="D1755" s="286">
        <v>2723.1059700000133</v>
      </c>
      <c r="E1755" s="286">
        <v>-754.46302000004835</v>
      </c>
      <c r="F1755" s="286">
        <v>1187.5309400000024</v>
      </c>
      <c r="G1755" s="286">
        <v>1846.3727300000028</v>
      </c>
      <c r="H1755" s="290"/>
      <c r="I1755" s="290"/>
      <c r="J1755" s="290"/>
      <c r="K1755" s="290"/>
      <c r="L1755" s="290"/>
      <c r="M1755" s="290"/>
      <c r="N1755" s="290"/>
      <c r="O1755" s="290"/>
      <c r="P1755" s="83" t="str">
        <f t="shared" si="29"/>
        <v/>
      </c>
    </row>
    <row r="1756" spans="1:16" ht="13.2" hidden="1" customHeight="1" x14ac:dyDescent="0.25">
      <c r="A1756" s="285" t="s">
        <v>2759</v>
      </c>
      <c r="B1756" s="285" t="s">
        <v>76</v>
      </c>
      <c r="C1756" s="287">
        <v>0</v>
      </c>
      <c r="D1756" s="287">
        <v>0</v>
      </c>
      <c r="E1756" s="287">
        <v>0</v>
      </c>
      <c r="F1756" s="287">
        <v>0</v>
      </c>
      <c r="G1756" s="286">
        <v>0</v>
      </c>
      <c r="H1756" s="290"/>
      <c r="I1756" s="290"/>
      <c r="J1756" s="290"/>
      <c r="K1756" s="290"/>
      <c r="L1756" s="290"/>
      <c r="M1756" s="290"/>
      <c r="N1756" s="290"/>
      <c r="O1756" s="290"/>
      <c r="P1756" s="83" t="str">
        <f t="shared" si="29"/>
        <v/>
      </c>
    </row>
    <row r="1757" spans="1:16" ht="13.2" hidden="1" customHeight="1" x14ac:dyDescent="0.25">
      <c r="A1757" s="285" t="s">
        <v>2760</v>
      </c>
      <c r="B1757" s="285" t="s">
        <v>77</v>
      </c>
      <c r="C1757" s="287">
        <v>3095.38112</v>
      </c>
      <c r="D1757" s="287">
        <v>3079.1892400000402</v>
      </c>
      <c r="E1757" s="287">
        <v>3725.3594899999575</v>
      </c>
      <c r="F1757" s="287">
        <v>3317.6926399999943</v>
      </c>
      <c r="G1757" s="286">
        <v>13217.622489999991</v>
      </c>
      <c r="H1757" s="290"/>
      <c r="I1757" s="290"/>
      <c r="J1757" s="290"/>
      <c r="K1757" s="290"/>
      <c r="L1757" s="290"/>
      <c r="M1757" s="290"/>
      <c r="N1757" s="290"/>
      <c r="O1757" s="290"/>
      <c r="P1757" s="83" t="str">
        <f t="shared" si="29"/>
        <v/>
      </c>
    </row>
    <row r="1758" spans="1:16" ht="13.2" hidden="1" customHeight="1" x14ac:dyDescent="0.25">
      <c r="A1758" s="285" t="s">
        <v>2761</v>
      </c>
      <c r="B1758" s="285" t="s">
        <v>78</v>
      </c>
      <c r="C1758" s="287">
        <v>497.5804399999995</v>
      </c>
      <c r="D1758" s="287">
        <v>592.98577999999907</v>
      </c>
      <c r="E1758" s="287">
        <v>594.62497000000133</v>
      </c>
      <c r="F1758" s="287">
        <v>663.57183999999938</v>
      </c>
      <c r="G1758" s="286">
        <v>2348.7630299999992</v>
      </c>
      <c r="H1758" s="290"/>
      <c r="I1758" s="290"/>
      <c r="J1758" s="290"/>
      <c r="K1758" s="290"/>
      <c r="L1758" s="290"/>
      <c r="M1758" s="290"/>
      <c r="N1758" s="290"/>
      <c r="O1758" s="290"/>
      <c r="P1758" s="83" t="str">
        <f t="shared" si="29"/>
        <v/>
      </c>
    </row>
    <row r="1759" spans="1:16" ht="13.2" hidden="1" customHeight="1" x14ac:dyDescent="0.25">
      <c r="A1759" s="285" t="s">
        <v>2762</v>
      </c>
      <c r="B1759" s="285" t="s">
        <v>79</v>
      </c>
      <c r="C1759" s="287">
        <v>0.79543000000000008</v>
      </c>
      <c r="D1759" s="287">
        <v>3.5512299999999994</v>
      </c>
      <c r="E1759" s="287">
        <v>18.121399999999994</v>
      </c>
      <c r="F1759" s="287">
        <v>3.2489300000000112</v>
      </c>
      <c r="G1759" s="286">
        <v>25.716990000000006</v>
      </c>
      <c r="H1759" s="290"/>
      <c r="I1759" s="290"/>
      <c r="J1759" s="290"/>
      <c r="K1759" s="290"/>
      <c r="L1759" s="290"/>
      <c r="M1759" s="290"/>
      <c r="N1759" s="290"/>
      <c r="O1759" s="290"/>
      <c r="P1759" s="83" t="str">
        <f t="shared" si="29"/>
        <v/>
      </c>
    </row>
    <row r="1760" spans="1:16" ht="13.2" hidden="1" customHeight="1" x14ac:dyDescent="0.25">
      <c r="A1760" s="285" t="s">
        <v>2763</v>
      </c>
      <c r="B1760" s="285" t="s">
        <v>3671</v>
      </c>
      <c r="C1760" s="287">
        <v>2427.6705999999631</v>
      </c>
      <c r="D1760" s="287">
        <v>1598.1619699999505</v>
      </c>
      <c r="E1760" s="287">
        <v>2271.725860000085</v>
      </c>
      <c r="F1760" s="287">
        <v>2796.2480700000001</v>
      </c>
      <c r="G1760" s="286">
        <v>9093.8064999999988</v>
      </c>
      <c r="H1760" s="290"/>
      <c r="I1760" s="290"/>
      <c r="J1760" s="290"/>
      <c r="K1760" s="290"/>
      <c r="L1760" s="290"/>
      <c r="M1760" s="290"/>
      <c r="N1760" s="290"/>
      <c r="O1760" s="290"/>
      <c r="P1760" s="83" t="str">
        <f t="shared" si="29"/>
        <v/>
      </c>
    </row>
    <row r="1761" spans="1:16" ht="13.2" hidden="1" customHeight="1" x14ac:dyDescent="0.25">
      <c r="A1761" s="285" t="s">
        <v>2764</v>
      </c>
      <c r="B1761" s="285" t="s">
        <v>84</v>
      </c>
      <c r="C1761" s="287">
        <v>23.33933</v>
      </c>
      <c r="D1761" s="287">
        <v>234.89857000000001</v>
      </c>
      <c r="E1761" s="287">
        <v>79.254080000000044</v>
      </c>
      <c r="F1761" s="287">
        <v>55.844120000000004</v>
      </c>
      <c r="G1761" s="286">
        <v>393.3361000000001</v>
      </c>
      <c r="H1761" s="290"/>
      <c r="I1761" s="290"/>
      <c r="J1761" s="290"/>
      <c r="K1761" s="290"/>
      <c r="L1761" s="290"/>
      <c r="M1761" s="290"/>
      <c r="N1761" s="290"/>
      <c r="O1761" s="290"/>
      <c r="P1761" s="83" t="str">
        <f t="shared" si="29"/>
        <v/>
      </c>
    </row>
    <row r="1762" spans="1:16" ht="13.2" hidden="1" customHeight="1" x14ac:dyDescent="0.25">
      <c r="A1762" s="285" t="s">
        <v>2765</v>
      </c>
      <c r="B1762" s="285" t="s">
        <v>85</v>
      </c>
      <c r="C1762" s="286">
        <v>6096.8984899999623</v>
      </c>
      <c r="D1762" s="286">
        <v>5590.6821599999903</v>
      </c>
      <c r="E1762" s="286">
        <v>6751.2178300000442</v>
      </c>
      <c r="F1762" s="286">
        <v>6906.3338299999941</v>
      </c>
      <c r="G1762" s="286">
        <v>25345.132309999994</v>
      </c>
      <c r="H1762" s="290"/>
      <c r="I1762" s="290"/>
      <c r="J1762" s="290"/>
      <c r="K1762" s="290"/>
      <c r="L1762" s="290"/>
      <c r="M1762" s="290"/>
      <c r="N1762" s="290"/>
      <c r="O1762" s="290"/>
      <c r="P1762" s="83" t="str">
        <f t="shared" si="29"/>
        <v/>
      </c>
    </row>
    <row r="1763" spans="1:16" ht="13.2" hidden="1" customHeight="1" x14ac:dyDescent="0.25">
      <c r="A1763" s="285" t="s">
        <v>2766</v>
      </c>
      <c r="B1763" s="285" t="s">
        <v>86</v>
      </c>
      <c r="C1763" s="287">
        <v>0</v>
      </c>
      <c r="D1763" s="287">
        <v>0</v>
      </c>
      <c r="E1763" s="287">
        <v>0</v>
      </c>
      <c r="F1763" s="287">
        <v>0</v>
      </c>
      <c r="G1763" s="286">
        <v>0</v>
      </c>
      <c r="H1763" s="290"/>
      <c r="I1763" s="290"/>
      <c r="J1763" s="290"/>
      <c r="K1763" s="290"/>
      <c r="L1763" s="290"/>
      <c r="M1763" s="290"/>
      <c r="N1763" s="290"/>
      <c r="O1763" s="290"/>
      <c r="P1763" s="83" t="str">
        <f t="shared" si="29"/>
        <v/>
      </c>
    </row>
    <row r="1764" spans="1:16" ht="13.2" hidden="1" customHeight="1" x14ac:dyDescent="0.25">
      <c r="A1764" s="285" t="s">
        <v>2767</v>
      </c>
      <c r="B1764" s="285" t="s">
        <v>87</v>
      </c>
      <c r="C1764" s="287">
        <v>2.0933000000000002</v>
      </c>
      <c r="D1764" s="287">
        <v>141.34638999999999</v>
      </c>
      <c r="E1764" s="287">
        <v>96.160610000000062</v>
      </c>
      <c r="F1764" s="287">
        <v>19.943619999999967</v>
      </c>
      <c r="G1764" s="286">
        <v>259.54392000000001</v>
      </c>
      <c r="H1764" s="290"/>
      <c r="I1764" s="290"/>
      <c r="J1764" s="290"/>
      <c r="K1764" s="290"/>
      <c r="L1764" s="290"/>
      <c r="M1764" s="290"/>
      <c r="N1764" s="290"/>
      <c r="O1764" s="290"/>
      <c r="P1764" s="83" t="str">
        <f t="shared" si="29"/>
        <v/>
      </c>
    </row>
    <row r="1765" spans="1:16" ht="13.2" hidden="1" customHeight="1" x14ac:dyDescent="0.25">
      <c r="A1765" s="285" t="s">
        <v>2768</v>
      </c>
      <c r="B1765" s="285" t="s">
        <v>88</v>
      </c>
      <c r="C1765" s="287">
        <v>2230.9134400000003</v>
      </c>
      <c r="D1765" s="287">
        <v>1915.6139399999997</v>
      </c>
      <c r="E1765" s="287">
        <v>2329.3847900000001</v>
      </c>
      <c r="F1765" s="287">
        <v>2362.2556399999989</v>
      </c>
      <c r="G1765" s="286">
        <v>8838.167809999999</v>
      </c>
      <c r="H1765" s="290"/>
      <c r="I1765" s="290"/>
      <c r="J1765" s="290"/>
      <c r="K1765" s="290"/>
      <c r="L1765" s="290"/>
      <c r="M1765" s="290"/>
      <c r="N1765" s="290"/>
      <c r="O1765" s="290"/>
      <c r="P1765" s="83" t="str">
        <f t="shared" si="29"/>
        <v/>
      </c>
    </row>
    <row r="1766" spans="1:16" ht="13.2" hidden="1" customHeight="1" x14ac:dyDescent="0.25">
      <c r="A1766" s="285" t="s">
        <v>2769</v>
      </c>
      <c r="B1766" s="285" t="s">
        <v>144</v>
      </c>
      <c r="C1766" s="286">
        <v>8329.9052299999639</v>
      </c>
      <c r="D1766" s="286">
        <v>7647.6424899999893</v>
      </c>
      <c r="E1766" s="286">
        <v>9176.7632300000441</v>
      </c>
      <c r="F1766" s="286">
        <v>9288.5330899999935</v>
      </c>
      <c r="G1766" s="286">
        <v>34442.844039999996</v>
      </c>
      <c r="H1766" s="290"/>
      <c r="I1766" s="290"/>
      <c r="J1766" s="290"/>
      <c r="K1766" s="290"/>
      <c r="L1766" s="290"/>
      <c r="M1766" s="290"/>
      <c r="N1766" s="290"/>
      <c r="O1766" s="290"/>
      <c r="P1766" s="83" t="str">
        <f t="shared" si="29"/>
        <v/>
      </c>
    </row>
    <row r="1767" spans="1:16" ht="13.2" hidden="1" customHeight="1" x14ac:dyDescent="0.25">
      <c r="A1767" s="285" t="s">
        <v>3693</v>
      </c>
      <c r="B1767" s="285" t="s">
        <v>283</v>
      </c>
      <c r="C1767" s="287">
        <v>48.278479999999995</v>
      </c>
      <c r="D1767" s="287">
        <v>75.844820000000027</v>
      </c>
      <c r="E1767" s="287">
        <v>17.991059999999997</v>
      </c>
      <c r="F1767" s="287">
        <v>62.499769999999991</v>
      </c>
      <c r="G1767" s="286">
        <v>204.61413000000002</v>
      </c>
      <c r="H1767" s="290"/>
      <c r="I1767" s="290"/>
      <c r="J1767" s="290"/>
      <c r="K1767" s="290"/>
      <c r="L1767" s="290"/>
      <c r="M1767" s="290"/>
      <c r="N1767" s="290"/>
      <c r="O1767" s="290"/>
      <c r="P1767" s="83" t="str">
        <f t="shared" si="29"/>
        <v/>
      </c>
    </row>
    <row r="1768" spans="1:16" ht="13.2" hidden="1" customHeight="1" x14ac:dyDescent="0.25">
      <c r="A1768" s="285" t="s">
        <v>3729</v>
      </c>
      <c r="B1768" s="285" t="s">
        <v>284</v>
      </c>
      <c r="C1768" s="287">
        <v>3.8530899999999999</v>
      </c>
      <c r="D1768" s="287">
        <v>6.0505499999999994</v>
      </c>
      <c r="E1768" s="287">
        <v>44.140970000000003</v>
      </c>
      <c r="F1768" s="287">
        <v>7.2284600000000063</v>
      </c>
      <c r="G1768" s="286">
        <v>61.273070000000011</v>
      </c>
      <c r="H1768" s="290"/>
      <c r="I1768" s="290"/>
      <c r="J1768" s="290"/>
      <c r="K1768" s="290"/>
      <c r="L1768" s="290"/>
      <c r="M1768" s="290"/>
      <c r="N1768" s="290"/>
      <c r="O1768" s="290"/>
      <c r="P1768" s="83" t="str">
        <f t="shared" si="29"/>
        <v/>
      </c>
    </row>
    <row r="1769" spans="1:16" ht="13.2" hidden="1" customHeight="1" x14ac:dyDescent="0.25">
      <c r="A1769" s="285" t="s">
        <v>2770</v>
      </c>
      <c r="B1769" s="285" t="s">
        <v>76</v>
      </c>
      <c r="C1769" s="287">
        <v>0</v>
      </c>
      <c r="D1769" s="287">
        <v>0</v>
      </c>
      <c r="E1769" s="287">
        <v>0</v>
      </c>
      <c r="F1769" s="287">
        <v>0</v>
      </c>
      <c r="G1769" s="286">
        <v>0</v>
      </c>
      <c r="H1769" s="290"/>
      <c r="I1769" s="290"/>
      <c r="J1769" s="290"/>
      <c r="K1769" s="290"/>
      <c r="L1769" s="290"/>
      <c r="M1769" s="290"/>
      <c r="N1769" s="290"/>
      <c r="O1769" s="290"/>
      <c r="P1769" s="83" t="str">
        <f t="shared" si="29"/>
        <v/>
      </c>
    </row>
    <row r="1770" spans="1:16" ht="13.2" hidden="1" customHeight="1" x14ac:dyDescent="0.25">
      <c r="A1770" s="285" t="s">
        <v>2776</v>
      </c>
      <c r="B1770" s="285" t="s">
        <v>85</v>
      </c>
      <c r="C1770" s="286">
        <v>4379.9268300000003</v>
      </c>
      <c r="D1770" s="286">
        <v>6156.0481600000021</v>
      </c>
      <c r="E1770" s="286">
        <v>5992.1468499999974</v>
      </c>
      <c r="F1770" s="286">
        <v>8400.5414499999933</v>
      </c>
      <c r="G1770" s="286">
        <v>24928.663289999993</v>
      </c>
      <c r="H1770" s="290"/>
      <c r="I1770" s="290"/>
      <c r="J1770" s="290"/>
      <c r="K1770" s="290"/>
      <c r="L1770" s="290"/>
      <c r="M1770" s="290"/>
      <c r="N1770" s="290"/>
      <c r="O1770" s="290"/>
      <c r="P1770" s="83" t="str">
        <f t="shared" si="29"/>
        <v/>
      </c>
    </row>
    <row r="1771" spans="1:16" ht="13.2" hidden="1" customHeight="1" x14ac:dyDescent="0.25">
      <c r="A1771" s="285" t="s">
        <v>2778</v>
      </c>
      <c r="B1771" s="285" t="s">
        <v>87</v>
      </c>
      <c r="C1771" s="287">
        <v>0</v>
      </c>
      <c r="D1771" s="287">
        <v>300</v>
      </c>
      <c r="E1771" s="287">
        <v>0</v>
      </c>
      <c r="F1771" s="287">
        <v>0</v>
      </c>
      <c r="G1771" s="286">
        <v>300</v>
      </c>
      <c r="H1771" s="290"/>
      <c r="I1771" s="290"/>
      <c r="J1771" s="290"/>
      <c r="K1771" s="290"/>
      <c r="L1771" s="290"/>
      <c r="M1771" s="290"/>
      <c r="N1771" s="290"/>
      <c r="O1771" s="290"/>
      <c r="P1771" s="83" t="str">
        <f t="shared" si="29"/>
        <v/>
      </c>
    </row>
    <row r="1772" spans="1:16" ht="13.2" hidden="1" customHeight="1" x14ac:dyDescent="0.25">
      <c r="A1772" s="285" t="s">
        <v>2779</v>
      </c>
      <c r="B1772" s="285" t="s">
        <v>88</v>
      </c>
      <c r="C1772" s="287">
        <v>2640.1772399999995</v>
      </c>
      <c r="D1772" s="287">
        <v>3871.8315900000002</v>
      </c>
      <c r="E1772" s="287">
        <v>2430.1533599999984</v>
      </c>
      <c r="F1772" s="287">
        <v>2075.5225800000021</v>
      </c>
      <c r="G1772" s="286">
        <v>11017.684770000002</v>
      </c>
      <c r="H1772" s="290"/>
      <c r="I1772" s="290"/>
      <c r="J1772" s="290"/>
      <c r="K1772" s="290"/>
      <c r="L1772" s="290"/>
      <c r="M1772" s="290"/>
      <c r="N1772" s="290"/>
      <c r="O1772" s="290"/>
      <c r="P1772" s="83" t="str">
        <f t="shared" si="29"/>
        <v/>
      </c>
    </row>
    <row r="1773" spans="1:16" ht="13.2" hidden="1" customHeight="1" x14ac:dyDescent="0.25">
      <c r="A1773" s="285" t="s">
        <v>2771</v>
      </c>
      <c r="B1773" s="285" t="s">
        <v>89</v>
      </c>
      <c r="C1773" s="287">
        <v>486.42455000000024</v>
      </c>
      <c r="D1773" s="287">
        <v>807.997379999999</v>
      </c>
      <c r="E1773" s="287">
        <v>905.50297000000069</v>
      </c>
      <c r="F1773" s="287">
        <v>793.97935000000007</v>
      </c>
      <c r="G1773" s="286">
        <v>2993.90425</v>
      </c>
      <c r="H1773" s="290"/>
      <c r="I1773" s="290"/>
      <c r="J1773" s="290"/>
      <c r="K1773" s="290"/>
      <c r="L1773" s="290"/>
      <c r="M1773" s="290"/>
      <c r="N1773" s="290"/>
      <c r="O1773" s="290"/>
      <c r="P1773" s="83" t="str">
        <f t="shared" si="29"/>
        <v/>
      </c>
    </row>
    <row r="1774" spans="1:16" ht="13.2" hidden="1" customHeight="1" x14ac:dyDescent="0.25">
      <c r="A1774" s="285" t="s">
        <v>2772</v>
      </c>
      <c r="B1774" s="285" t="s">
        <v>90</v>
      </c>
      <c r="C1774" s="287">
        <v>0.69981999999999989</v>
      </c>
      <c r="D1774" s="287">
        <v>0.38971000000000006</v>
      </c>
      <c r="E1774" s="287">
        <v>0.38136000000000014</v>
      </c>
      <c r="F1774" s="287">
        <v>0.19409999999999969</v>
      </c>
      <c r="G1774" s="286">
        <v>1.6649899999999997</v>
      </c>
      <c r="H1774" s="290"/>
      <c r="I1774" s="290"/>
      <c r="J1774" s="290"/>
      <c r="K1774" s="290"/>
      <c r="L1774" s="290"/>
      <c r="M1774" s="290"/>
      <c r="N1774" s="290"/>
      <c r="O1774" s="290"/>
      <c r="P1774" s="83" t="str">
        <f t="shared" si="29"/>
        <v/>
      </c>
    </row>
    <row r="1775" spans="1:16" ht="13.2" hidden="1" customHeight="1" x14ac:dyDescent="0.25">
      <c r="A1775" s="285" t="s">
        <v>2773</v>
      </c>
      <c r="B1775" s="285" t="s">
        <v>91</v>
      </c>
      <c r="C1775" s="287">
        <v>0</v>
      </c>
      <c r="D1775" s="287">
        <v>0</v>
      </c>
      <c r="E1775" s="287">
        <v>0</v>
      </c>
      <c r="F1775" s="287">
        <v>0</v>
      </c>
      <c r="G1775" s="286">
        <v>0</v>
      </c>
      <c r="H1775" s="290"/>
      <c r="I1775" s="290"/>
      <c r="J1775" s="290"/>
      <c r="K1775" s="290"/>
      <c r="L1775" s="290"/>
      <c r="M1775" s="290"/>
      <c r="N1775" s="290"/>
      <c r="O1775" s="290"/>
      <c r="P1775" s="83" t="str">
        <f t="shared" si="29"/>
        <v/>
      </c>
    </row>
    <row r="1776" spans="1:16" ht="13.2" hidden="1" customHeight="1" x14ac:dyDescent="0.25">
      <c r="A1776" s="285" t="s">
        <v>2774</v>
      </c>
      <c r="B1776" s="285" t="s">
        <v>3670</v>
      </c>
      <c r="C1776" s="287">
        <v>6.7602900000000004</v>
      </c>
      <c r="D1776" s="287">
        <v>64.969409999999982</v>
      </c>
      <c r="E1776" s="287">
        <v>36.229110000000013</v>
      </c>
      <c r="F1776" s="287">
        <v>48.137930000000004</v>
      </c>
      <c r="G1776" s="286">
        <v>156.09674000000001</v>
      </c>
      <c r="H1776" s="290"/>
      <c r="I1776" s="290"/>
      <c r="J1776" s="290"/>
      <c r="K1776" s="290"/>
      <c r="L1776" s="290"/>
      <c r="M1776" s="290"/>
      <c r="N1776" s="290"/>
      <c r="O1776" s="290"/>
      <c r="P1776" s="83" t="str">
        <f t="shared" si="29"/>
        <v/>
      </c>
    </row>
    <row r="1777" spans="1:16" ht="13.2" hidden="1" customHeight="1" x14ac:dyDescent="0.25">
      <c r="A1777" s="285" t="s">
        <v>2775</v>
      </c>
      <c r="B1777" s="285" t="s">
        <v>95</v>
      </c>
      <c r="C1777" s="287">
        <v>0</v>
      </c>
      <c r="D1777" s="287">
        <v>2.74</v>
      </c>
      <c r="E1777" s="287">
        <v>0</v>
      </c>
      <c r="F1777" s="287">
        <v>0</v>
      </c>
      <c r="G1777" s="286">
        <v>2.74</v>
      </c>
      <c r="H1777" s="290"/>
      <c r="I1777" s="290"/>
      <c r="J1777" s="290"/>
      <c r="K1777" s="290"/>
      <c r="L1777" s="290"/>
      <c r="M1777" s="290"/>
      <c r="N1777" s="290"/>
      <c r="O1777" s="290"/>
      <c r="P1777" s="83" t="str">
        <f t="shared" si="29"/>
        <v/>
      </c>
    </row>
    <row r="1778" spans="1:16" ht="13.2" hidden="1" customHeight="1" x14ac:dyDescent="0.25">
      <c r="A1778" s="285" t="s">
        <v>2777</v>
      </c>
      <c r="B1778" s="285" t="s">
        <v>96</v>
      </c>
      <c r="C1778" s="288">
        <v>0</v>
      </c>
      <c r="D1778" s="288">
        <v>42.86871</v>
      </c>
      <c r="E1778" s="288">
        <v>0</v>
      </c>
      <c r="F1778" s="288">
        <v>0</v>
      </c>
      <c r="G1778" s="289">
        <v>42.86871</v>
      </c>
      <c r="H1778" s="290"/>
      <c r="I1778" s="290"/>
      <c r="J1778" s="290"/>
      <c r="K1778" s="290"/>
      <c r="L1778" s="290"/>
      <c r="M1778" s="290"/>
      <c r="N1778" s="290"/>
      <c r="O1778" s="290"/>
      <c r="P1778" s="83" t="str">
        <f t="shared" si="29"/>
        <v/>
      </c>
    </row>
    <row r="1779" spans="1:16" ht="13.2" hidden="1" customHeight="1" x14ac:dyDescent="0.25">
      <c r="A1779" s="285" t="s">
        <v>2780</v>
      </c>
      <c r="B1779" s="285" t="s">
        <v>155</v>
      </c>
      <c r="C1779" s="286">
        <v>7020.1040699999994</v>
      </c>
      <c r="D1779" s="286">
        <v>10370.748460000003</v>
      </c>
      <c r="E1779" s="286">
        <v>8422.3002099999958</v>
      </c>
      <c r="F1779" s="286">
        <v>10476.064029999996</v>
      </c>
      <c r="G1779" s="286">
        <v>36289.216769999992</v>
      </c>
      <c r="H1779" s="290"/>
      <c r="I1779" s="290"/>
      <c r="J1779" s="290"/>
      <c r="K1779" s="290"/>
      <c r="L1779" s="290"/>
      <c r="M1779" s="290"/>
      <c r="N1779" s="290"/>
      <c r="O1779" s="290"/>
      <c r="P1779" s="83" t="str">
        <f t="shared" si="29"/>
        <v/>
      </c>
    </row>
    <row r="1780" spans="1:16" ht="13.2" hidden="1" customHeight="1" x14ac:dyDescent="0.25">
      <c r="A1780" s="285" t="s">
        <v>3765</v>
      </c>
      <c r="B1780" s="285" t="s">
        <v>285</v>
      </c>
      <c r="C1780" s="287">
        <v>2579.6752099999999</v>
      </c>
      <c r="D1780" s="287">
        <v>4041.1152000000034</v>
      </c>
      <c r="E1780" s="287">
        <v>3830.4617099999964</v>
      </c>
      <c r="F1780" s="287">
        <v>4351.8003499999922</v>
      </c>
      <c r="G1780" s="286">
        <v>14803.052469999991</v>
      </c>
      <c r="H1780" s="290"/>
      <c r="I1780" s="290"/>
      <c r="J1780" s="290"/>
      <c r="K1780" s="290"/>
      <c r="L1780" s="290"/>
      <c r="M1780" s="290"/>
      <c r="N1780" s="290"/>
      <c r="O1780" s="290"/>
      <c r="P1780" s="83" t="str">
        <f t="shared" si="29"/>
        <v/>
      </c>
    </row>
    <row r="1781" spans="1:16" ht="13.2" hidden="1" customHeight="1" x14ac:dyDescent="0.25">
      <c r="A1781" s="285" t="s">
        <v>3801</v>
      </c>
      <c r="B1781" s="285" t="s">
        <v>286</v>
      </c>
      <c r="C1781" s="287">
        <v>1306.3669600000001</v>
      </c>
      <c r="D1781" s="287">
        <v>1238.83646</v>
      </c>
      <c r="E1781" s="287">
        <v>1219.5717000000002</v>
      </c>
      <c r="F1781" s="287">
        <v>3206.4297200000005</v>
      </c>
      <c r="G1781" s="286">
        <v>6971.2048400000003</v>
      </c>
      <c r="H1781" s="290"/>
      <c r="I1781" s="290"/>
      <c r="J1781" s="290"/>
      <c r="K1781" s="290"/>
      <c r="L1781" s="290"/>
      <c r="M1781" s="290"/>
      <c r="N1781" s="290"/>
      <c r="O1781" s="290"/>
      <c r="P1781" s="83" t="str">
        <f t="shared" si="29"/>
        <v/>
      </c>
    </row>
    <row r="1782" spans="1:16" ht="13.2" hidden="1" customHeight="1" x14ac:dyDescent="0.25">
      <c r="A1782" s="285" t="s">
        <v>2733</v>
      </c>
      <c r="B1782" s="285" t="s">
        <v>97</v>
      </c>
      <c r="C1782" s="286">
        <v>-10951</v>
      </c>
      <c r="D1782" s="286">
        <v>-112308</v>
      </c>
      <c r="E1782" s="286">
        <v>-110409</v>
      </c>
      <c r="F1782" s="286">
        <v>115470</v>
      </c>
      <c r="G1782" s="286">
        <v>-118198</v>
      </c>
      <c r="H1782" s="290"/>
      <c r="I1782" s="290"/>
      <c r="J1782" s="290"/>
      <c r="K1782" s="290"/>
      <c r="L1782" s="290"/>
      <c r="M1782" s="290"/>
      <c r="N1782" s="290"/>
      <c r="O1782" s="290"/>
      <c r="P1782" s="83" t="str">
        <f t="shared" si="29"/>
        <v/>
      </c>
    </row>
    <row r="1783" spans="1:16" ht="13.2" hidden="1" customHeight="1" x14ac:dyDescent="0.25">
      <c r="A1783" s="285" t="s">
        <v>2734</v>
      </c>
      <c r="B1783" s="285" t="s">
        <v>130</v>
      </c>
      <c r="C1783" s="286">
        <v>64449</v>
      </c>
      <c r="D1783" s="286">
        <v>-111250</v>
      </c>
      <c r="E1783" s="286">
        <v>-57906</v>
      </c>
      <c r="F1783" s="286">
        <v>183797</v>
      </c>
      <c r="G1783" s="286">
        <v>79090</v>
      </c>
      <c r="H1783" s="290"/>
      <c r="I1783" s="290"/>
      <c r="J1783" s="290"/>
      <c r="K1783" s="290"/>
      <c r="L1783" s="290"/>
      <c r="M1783" s="290"/>
      <c r="N1783" s="290"/>
      <c r="O1783" s="290"/>
      <c r="P1783" s="83" t="str">
        <f t="shared" si="29"/>
        <v/>
      </c>
    </row>
    <row r="1784" spans="1:16" ht="13.2" hidden="1" customHeight="1" x14ac:dyDescent="0.25">
      <c r="A1784" s="285" t="s">
        <v>2711</v>
      </c>
      <c r="B1784" s="285" t="s">
        <v>76</v>
      </c>
      <c r="C1784" s="287">
        <v>0</v>
      </c>
      <c r="D1784" s="287">
        <v>0</v>
      </c>
      <c r="E1784" s="287">
        <v>0</v>
      </c>
      <c r="F1784" s="287">
        <v>0</v>
      </c>
      <c r="G1784" s="286">
        <v>0</v>
      </c>
      <c r="H1784" s="290"/>
      <c r="I1784" s="290"/>
      <c r="J1784" s="290"/>
      <c r="K1784" s="290"/>
      <c r="L1784" s="290"/>
      <c r="M1784" s="290"/>
      <c r="N1784" s="290"/>
      <c r="O1784" s="290"/>
      <c r="P1784" s="83" t="str">
        <f t="shared" si="29"/>
        <v/>
      </c>
    </row>
    <row r="1785" spans="1:16" ht="13.2" hidden="1" customHeight="1" x14ac:dyDescent="0.25">
      <c r="A1785" s="285" t="s">
        <v>2712</v>
      </c>
      <c r="B1785" s="285" t="s">
        <v>77</v>
      </c>
      <c r="C1785" s="287">
        <v>192915</v>
      </c>
      <c r="D1785" s="287">
        <v>205375</v>
      </c>
      <c r="E1785" s="287">
        <v>175300</v>
      </c>
      <c r="F1785" s="287">
        <v>227208</v>
      </c>
      <c r="G1785" s="286">
        <v>800798</v>
      </c>
      <c r="H1785" s="290"/>
      <c r="I1785" s="290"/>
      <c r="J1785" s="290"/>
      <c r="K1785" s="290"/>
      <c r="L1785" s="290"/>
      <c r="M1785" s="290"/>
      <c r="N1785" s="290"/>
      <c r="O1785" s="290"/>
      <c r="P1785" s="83" t="str">
        <f t="shared" si="29"/>
        <v/>
      </c>
    </row>
    <row r="1786" spans="1:16" ht="13.2" hidden="1" customHeight="1" x14ac:dyDescent="0.25">
      <c r="A1786" s="285" t="s">
        <v>2713</v>
      </c>
      <c r="B1786" s="285" t="s">
        <v>78</v>
      </c>
      <c r="C1786" s="287">
        <v>29823</v>
      </c>
      <c r="D1786" s="287">
        <v>34880</v>
      </c>
      <c r="E1786" s="287">
        <v>33443</v>
      </c>
      <c r="F1786" s="287">
        <v>49476</v>
      </c>
      <c r="G1786" s="286">
        <v>147622</v>
      </c>
      <c r="H1786" s="290"/>
      <c r="I1786" s="290"/>
      <c r="J1786" s="290"/>
      <c r="K1786" s="290"/>
      <c r="L1786" s="290"/>
      <c r="M1786" s="290"/>
      <c r="N1786" s="290"/>
      <c r="O1786" s="290"/>
      <c r="P1786" s="83" t="str">
        <f t="shared" si="29"/>
        <v/>
      </c>
    </row>
    <row r="1787" spans="1:16" ht="13.2" hidden="1" customHeight="1" x14ac:dyDescent="0.25">
      <c r="A1787" s="285" t="s">
        <v>2714</v>
      </c>
      <c r="B1787" s="285" t="s">
        <v>79</v>
      </c>
      <c r="C1787" s="287">
        <v>221</v>
      </c>
      <c r="D1787" s="287">
        <v>2449</v>
      </c>
      <c r="E1787" s="287">
        <v>4947</v>
      </c>
      <c r="F1787" s="287">
        <v>7354</v>
      </c>
      <c r="G1787" s="286">
        <v>14971</v>
      </c>
      <c r="H1787" s="290"/>
      <c r="I1787" s="290"/>
      <c r="J1787" s="290"/>
      <c r="K1787" s="290"/>
      <c r="L1787" s="290"/>
      <c r="M1787" s="290"/>
      <c r="N1787" s="290"/>
      <c r="O1787" s="290"/>
      <c r="P1787" s="83" t="str">
        <f t="shared" si="29"/>
        <v/>
      </c>
    </row>
    <row r="1788" spans="1:16" ht="13.2" hidden="1" customHeight="1" x14ac:dyDescent="0.25">
      <c r="A1788" s="285" t="s">
        <v>2715</v>
      </c>
      <c r="B1788" s="285" t="s">
        <v>3671</v>
      </c>
      <c r="C1788" s="287">
        <v>159570</v>
      </c>
      <c r="D1788" s="287">
        <v>164213</v>
      </c>
      <c r="E1788" s="287">
        <v>170747</v>
      </c>
      <c r="F1788" s="287">
        <v>204396</v>
      </c>
      <c r="G1788" s="286">
        <v>698926</v>
      </c>
      <c r="H1788" s="290"/>
      <c r="I1788" s="290"/>
      <c r="J1788" s="290"/>
      <c r="K1788" s="290"/>
      <c r="L1788" s="290"/>
      <c r="M1788" s="290"/>
      <c r="N1788" s="290"/>
      <c r="O1788" s="290"/>
      <c r="P1788" s="83" t="str">
        <f t="shared" si="29"/>
        <v/>
      </c>
    </row>
    <row r="1789" spans="1:16" ht="13.2" hidden="1" customHeight="1" x14ac:dyDescent="0.25">
      <c r="A1789" s="285" t="s">
        <v>2716</v>
      </c>
      <c r="B1789" s="285" t="s">
        <v>84</v>
      </c>
      <c r="C1789" s="287">
        <v>10739</v>
      </c>
      <c r="D1789" s="287">
        <v>18528</v>
      </c>
      <c r="E1789" s="287">
        <v>53354</v>
      </c>
      <c r="F1789" s="287">
        <v>75264</v>
      </c>
      <c r="G1789" s="286">
        <v>157885</v>
      </c>
      <c r="H1789" s="290"/>
      <c r="I1789" s="290"/>
      <c r="J1789" s="290"/>
      <c r="K1789" s="290"/>
      <c r="L1789" s="290"/>
      <c r="M1789" s="290"/>
      <c r="N1789" s="290"/>
      <c r="O1789" s="290"/>
      <c r="P1789" s="83" t="str">
        <f t="shared" si="29"/>
        <v/>
      </c>
    </row>
    <row r="1790" spans="1:16" ht="13.2" hidden="1" customHeight="1" x14ac:dyDescent="0.25">
      <c r="A1790" s="285" t="s">
        <v>2717</v>
      </c>
      <c r="B1790" s="285" t="s">
        <v>85</v>
      </c>
      <c r="C1790" s="286">
        <v>394916</v>
      </c>
      <c r="D1790" s="286">
        <v>431447</v>
      </c>
      <c r="E1790" s="286">
        <v>439669</v>
      </c>
      <c r="F1790" s="286">
        <v>571033</v>
      </c>
      <c r="G1790" s="286">
        <v>1837065</v>
      </c>
      <c r="H1790" s="290"/>
      <c r="I1790" s="290"/>
      <c r="J1790" s="290"/>
      <c r="K1790" s="290"/>
      <c r="L1790" s="290"/>
      <c r="M1790" s="290"/>
      <c r="N1790" s="290"/>
      <c r="O1790" s="290"/>
      <c r="P1790" s="83" t="str">
        <f t="shared" si="29"/>
        <v/>
      </c>
    </row>
    <row r="1791" spans="1:16" ht="13.2" hidden="1" customHeight="1" x14ac:dyDescent="0.25">
      <c r="A1791" s="285" t="s">
        <v>2718</v>
      </c>
      <c r="B1791" s="285" t="s">
        <v>86</v>
      </c>
      <c r="C1791" s="287">
        <v>952</v>
      </c>
      <c r="D1791" s="287">
        <v>185</v>
      </c>
      <c r="E1791" s="287">
        <v>1183</v>
      </c>
      <c r="F1791" s="287">
        <v>199</v>
      </c>
      <c r="G1791" s="286">
        <v>2519</v>
      </c>
      <c r="H1791" s="290"/>
      <c r="I1791" s="290"/>
      <c r="J1791" s="290"/>
      <c r="K1791" s="290"/>
      <c r="L1791" s="290"/>
      <c r="M1791" s="290"/>
      <c r="N1791" s="290"/>
      <c r="O1791" s="290"/>
      <c r="P1791" s="83" t="str">
        <f t="shared" si="29"/>
        <v/>
      </c>
    </row>
    <row r="1792" spans="1:16" ht="13.2" hidden="1" customHeight="1" x14ac:dyDescent="0.25">
      <c r="A1792" s="285" t="s">
        <v>2719</v>
      </c>
      <c r="B1792" s="285" t="s">
        <v>87</v>
      </c>
      <c r="C1792" s="287">
        <v>729</v>
      </c>
      <c r="D1792" s="287">
        <v>7609</v>
      </c>
      <c r="E1792" s="287">
        <v>7237</v>
      </c>
      <c r="F1792" s="287">
        <v>17038</v>
      </c>
      <c r="G1792" s="286">
        <v>32613</v>
      </c>
      <c r="H1792" s="290"/>
      <c r="I1792" s="290"/>
      <c r="J1792" s="290"/>
      <c r="K1792" s="290"/>
      <c r="L1792" s="290"/>
      <c r="M1792" s="290"/>
      <c r="N1792" s="290"/>
      <c r="O1792" s="290"/>
      <c r="P1792" s="83" t="str">
        <f t="shared" si="29"/>
        <v/>
      </c>
    </row>
    <row r="1793" spans="1:16" ht="13.2" hidden="1" customHeight="1" x14ac:dyDescent="0.25">
      <c r="A1793" s="285" t="s">
        <v>2720</v>
      </c>
      <c r="B1793" s="285" t="s">
        <v>88</v>
      </c>
      <c r="C1793" s="287">
        <v>13695</v>
      </c>
      <c r="D1793" s="287">
        <v>11552</v>
      </c>
      <c r="E1793" s="287">
        <v>2850</v>
      </c>
      <c r="F1793" s="287">
        <v>46574</v>
      </c>
      <c r="G1793" s="286">
        <v>74671</v>
      </c>
      <c r="H1793" s="290"/>
      <c r="I1793" s="290"/>
      <c r="J1793" s="290"/>
      <c r="K1793" s="290"/>
      <c r="L1793" s="290"/>
      <c r="M1793" s="290"/>
      <c r="N1793" s="290"/>
      <c r="O1793" s="290"/>
      <c r="P1793" s="83" t="str">
        <f t="shared" si="29"/>
        <v/>
      </c>
    </row>
    <row r="1794" spans="1:16" ht="13.2" hidden="1" customHeight="1" x14ac:dyDescent="0.25">
      <c r="A1794" s="285" t="s">
        <v>2721</v>
      </c>
      <c r="B1794" s="285" t="s">
        <v>144</v>
      </c>
      <c r="C1794" s="286">
        <v>410292</v>
      </c>
      <c r="D1794" s="286">
        <v>450793</v>
      </c>
      <c r="E1794" s="286">
        <v>450939</v>
      </c>
      <c r="F1794" s="286">
        <v>634844</v>
      </c>
      <c r="G1794" s="286">
        <v>1946868</v>
      </c>
      <c r="H1794" s="290"/>
      <c r="I1794" s="290"/>
      <c r="J1794" s="290"/>
      <c r="K1794" s="290"/>
      <c r="L1794" s="290"/>
      <c r="M1794" s="290"/>
      <c r="N1794" s="290"/>
      <c r="O1794" s="290"/>
      <c r="P1794" s="83" t="str">
        <f t="shared" si="29"/>
        <v/>
      </c>
    </row>
    <row r="1795" spans="1:16" ht="13.2" hidden="1" customHeight="1" x14ac:dyDescent="0.25">
      <c r="A1795" s="285" t="s">
        <v>3694</v>
      </c>
      <c r="B1795" s="285" t="s">
        <v>283</v>
      </c>
      <c r="C1795" s="287">
        <v>444</v>
      </c>
      <c r="D1795" s="287">
        <v>5035</v>
      </c>
      <c r="E1795" s="287">
        <v>1058</v>
      </c>
      <c r="F1795" s="287">
        <v>5250</v>
      </c>
      <c r="G1795" s="286">
        <v>11787</v>
      </c>
      <c r="H1795" s="290"/>
      <c r="I1795" s="290"/>
      <c r="J1795" s="290"/>
      <c r="K1795" s="290"/>
      <c r="L1795" s="290"/>
      <c r="M1795" s="290"/>
      <c r="N1795" s="290"/>
      <c r="O1795" s="290"/>
      <c r="P1795" s="83" t="str">
        <f t="shared" si="29"/>
        <v/>
      </c>
    </row>
    <row r="1796" spans="1:16" ht="13.2" hidden="1" customHeight="1" x14ac:dyDescent="0.25">
      <c r="A1796" s="285" t="s">
        <v>3730</v>
      </c>
      <c r="B1796" s="285" t="s">
        <v>284</v>
      </c>
      <c r="C1796" s="287">
        <v>1204</v>
      </c>
      <c r="D1796" s="287">
        <v>967</v>
      </c>
      <c r="E1796" s="287">
        <v>820</v>
      </c>
      <c r="F1796" s="287">
        <v>2085</v>
      </c>
      <c r="G1796" s="286">
        <v>5076</v>
      </c>
      <c r="H1796" s="290"/>
      <c r="I1796" s="290"/>
      <c r="J1796" s="290"/>
      <c r="K1796" s="290"/>
      <c r="L1796" s="290"/>
      <c r="M1796" s="290"/>
      <c r="N1796" s="290"/>
      <c r="O1796" s="290"/>
      <c r="P1796" s="83" t="str">
        <f t="shared" ref="P1796:P1859" si="30">IF(COUNTBLANK(Q1796)=0,IF(RIGHT(A1796,10)=Q1796,TRUE,FALSE),"")</f>
        <v/>
      </c>
    </row>
    <row r="1797" spans="1:16" ht="13.2" hidden="1" customHeight="1" x14ac:dyDescent="0.25">
      <c r="A1797" s="285" t="s">
        <v>2722</v>
      </c>
      <c r="B1797" s="285" t="s">
        <v>76</v>
      </c>
      <c r="C1797" s="287">
        <v>0</v>
      </c>
      <c r="D1797" s="287">
        <v>0</v>
      </c>
      <c r="E1797" s="287">
        <v>0</v>
      </c>
      <c r="F1797" s="287">
        <v>0</v>
      </c>
      <c r="G1797" s="286">
        <v>0</v>
      </c>
      <c r="H1797" s="290"/>
      <c r="I1797" s="290"/>
      <c r="J1797" s="290"/>
      <c r="K1797" s="290"/>
      <c r="L1797" s="290"/>
      <c r="M1797" s="290"/>
      <c r="N1797" s="290"/>
      <c r="O1797" s="290"/>
      <c r="P1797" s="83" t="str">
        <f t="shared" si="30"/>
        <v/>
      </c>
    </row>
    <row r="1798" spans="1:16" ht="13.2" hidden="1" customHeight="1" x14ac:dyDescent="0.25">
      <c r="A1798" s="285" t="s">
        <v>2728</v>
      </c>
      <c r="B1798" s="285" t="s">
        <v>85</v>
      </c>
      <c r="C1798" s="286">
        <v>383965</v>
      </c>
      <c r="D1798" s="286">
        <v>319139</v>
      </c>
      <c r="E1798" s="286">
        <v>329260</v>
      </c>
      <c r="F1798" s="286">
        <v>686503</v>
      </c>
      <c r="G1798" s="286">
        <v>1718867</v>
      </c>
      <c r="H1798" s="290"/>
      <c r="I1798" s="290"/>
      <c r="J1798" s="290"/>
      <c r="K1798" s="290"/>
      <c r="L1798" s="290"/>
      <c r="M1798" s="290"/>
      <c r="N1798" s="290"/>
      <c r="O1798" s="290"/>
      <c r="P1798" s="83" t="str">
        <f t="shared" si="30"/>
        <v/>
      </c>
    </row>
    <row r="1799" spans="1:16" ht="13.2" hidden="1" customHeight="1" x14ac:dyDescent="0.25">
      <c r="A1799" s="285" t="s">
        <v>2730</v>
      </c>
      <c r="B1799" s="285" t="s">
        <v>87</v>
      </c>
      <c r="C1799" s="287">
        <v>2549</v>
      </c>
      <c r="D1799" s="287">
        <v>4821</v>
      </c>
      <c r="E1799" s="287">
        <v>45711</v>
      </c>
      <c r="F1799" s="287">
        <v>55276</v>
      </c>
      <c r="G1799" s="286">
        <v>108357</v>
      </c>
      <c r="H1799" s="290"/>
      <c r="I1799" s="290"/>
      <c r="J1799" s="290"/>
      <c r="K1799" s="290"/>
      <c r="L1799" s="290"/>
      <c r="M1799" s="290"/>
      <c r="N1799" s="290"/>
      <c r="O1799" s="290"/>
      <c r="P1799" s="83" t="str">
        <f t="shared" si="30"/>
        <v/>
      </c>
    </row>
    <row r="1800" spans="1:16" ht="13.2" hidden="1" customHeight="1" x14ac:dyDescent="0.25">
      <c r="A1800" s="285" t="s">
        <v>2731</v>
      </c>
      <c r="B1800" s="285" t="s">
        <v>88</v>
      </c>
      <c r="C1800" s="287">
        <v>88227</v>
      </c>
      <c r="D1800" s="287">
        <v>15373</v>
      </c>
      <c r="E1800" s="287">
        <v>18024</v>
      </c>
      <c r="F1800" s="287">
        <v>76862</v>
      </c>
      <c r="G1800" s="286">
        <v>198486</v>
      </c>
      <c r="H1800" s="290"/>
      <c r="I1800" s="290"/>
      <c r="J1800" s="290"/>
      <c r="K1800" s="290"/>
      <c r="L1800" s="290"/>
      <c r="M1800" s="290"/>
      <c r="N1800" s="290"/>
      <c r="O1800" s="290"/>
      <c r="P1800" s="83" t="str">
        <f t="shared" si="30"/>
        <v/>
      </c>
    </row>
    <row r="1801" spans="1:16" ht="13.2" hidden="1" customHeight="1" x14ac:dyDescent="0.25">
      <c r="A1801" s="285" t="s">
        <v>2723</v>
      </c>
      <c r="B1801" s="285" t="s">
        <v>89</v>
      </c>
      <c r="C1801" s="287">
        <v>47832</v>
      </c>
      <c r="D1801" s="287">
        <v>54500</v>
      </c>
      <c r="E1801" s="287">
        <v>53651</v>
      </c>
      <c r="F1801" s="287">
        <v>75532</v>
      </c>
      <c r="G1801" s="286">
        <v>231515</v>
      </c>
      <c r="H1801" s="290"/>
      <c r="I1801" s="290"/>
      <c r="J1801" s="290"/>
      <c r="K1801" s="290"/>
      <c r="L1801" s="290"/>
      <c r="M1801" s="290"/>
      <c r="N1801" s="290"/>
      <c r="O1801" s="290"/>
      <c r="P1801" s="83" t="str">
        <f t="shared" si="30"/>
        <v/>
      </c>
    </row>
    <row r="1802" spans="1:16" ht="13.2" hidden="1" customHeight="1" x14ac:dyDescent="0.25">
      <c r="A1802" s="285" t="s">
        <v>2724</v>
      </c>
      <c r="B1802" s="285" t="s">
        <v>90</v>
      </c>
      <c r="C1802" s="287">
        <v>76</v>
      </c>
      <c r="D1802" s="287">
        <v>199</v>
      </c>
      <c r="E1802" s="287">
        <v>688</v>
      </c>
      <c r="F1802" s="287">
        <v>594</v>
      </c>
      <c r="G1802" s="286">
        <v>1557</v>
      </c>
      <c r="H1802" s="290"/>
      <c r="I1802" s="290"/>
      <c r="J1802" s="290"/>
      <c r="K1802" s="290"/>
      <c r="L1802" s="290"/>
      <c r="M1802" s="290"/>
      <c r="N1802" s="290"/>
      <c r="O1802" s="290"/>
      <c r="P1802" s="83" t="str">
        <f t="shared" si="30"/>
        <v/>
      </c>
    </row>
    <row r="1803" spans="1:16" ht="13.2" hidden="1" customHeight="1" x14ac:dyDescent="0.25">
      <c r="A1803" s="285" t="s">
        <v>2725</v>
      </c>
      <c r="B1803" s="285" t="s">
        <v>91</v>
      </c>
      <c r="C1803" s="287">
        <v>0</v>
      </c>
      <c r="D1803" s="287">
        <v>0</v>
      </c>
      <c r="E1803" s="287">
        <v>0</v>
      </c>
      <c r="F1803" s="287">
        <v>0</v>
      </c>
      <c r="G1803" s="286">
        <v>0</v>
      </c>
      <c r="H1803" s="290"/>
      <c r="I1803" s="290"/>
      <c r="J1803" s="290"/>
      <c r="K1803" s="290"/>
      <c r="L1803" s="290"/>
      <c r="M1803" s="290"/>
      <c r="N1803" s="290"/>
      <c r="O1803" s="290"/>
      <c r="P1803" s="83" t="str">
        <f t="shared" si="30"/>
        <v/>
      </c>
    </row>
    <row r="1804" spans="1:16" ht="13.2" hidden="1" customHeight="1" x14ac:dyDescent="0.25">
      <c r="A1804" s="285" t="s">
        <v>2726</v>
      </c>
      <c r="B1804" s="285" t="s">
        <v>3670</v>
      </c>
      <c r="C1804" s="287">
        <v>10091</v>
      </c>
      <c r="D1804" s="287">
        <v>11969</v>
      </c>
      <c r="E1804" s="287">
        <v>12133</v>
      </c>
      <c r="F1804" s="287">
        <v>19601</v>
      </c>
      <c r="G1804" s="286">
        <v>53794</v>
      </c>
      <c r="H1804" s="290"/>
      <c r="I1804" s="290"/>
      <c r="J1804" s="290"/>
      <c r="K1804" s="290"/>
      <c r="L1804" s="290"/>
      <c r="M1804" s="290"/>
      <c r="N1804" s="290"/>
      <c r="O1804" s="290"/>
      <c r="P1804" s="83" t="str">
        <f t="shared" si="30"/>
        <v/>
      </c>
    </row>
    <row r="1805" spans="1:16" ht="13.2" hidden="1" customHeight="1" x14ac:dyDescent="0.25">
      <c r="A1805" s="285" t="s">
        <v>2727</v>
      </c>
      <c r="B1805" s="285" t="s">
        <v>95</v>
      </c>
      <c r="C1805" s="287">
        <v>1289</v>
      </c>
      <c r="D1805" s="287">
        <v>1793</v>
      </c>
      <c r="E1805" s="287">
        <v>1687</v>
      </c>
      <c r="F1805" s="287">
        <v>6631</v>
      </c>
      <c r="G1805" s="286">
        <v>11400</v>
      </c>
      <c r="H1805" s="290"/>
      <c r="I1805" s="290"/>
      <c r="J1805" s="290"/>
      <c r="K1805" s="290"/>
      <c r="L1805" s="290"/>
      <c r="M1805" s="290"/>
      <c r="N1805" s="290"/>
      <c r="O1805" s="290"/>
      <c r="P1805" s="83" t="str">
        <f t="shared" si="30"/>
        <v/>
      </c>
    </row>
    <row r="1806" spans="1:16" ht="13.2" hidden="1" customHeight="1" x14ac:dyDescent="0.25">
      <c r="A1806" s="285" t="s">
        <v>2729</v>
      </c>
      <c r="B1806" s="285" t="s">
        <v>96</v>
      </c>
      <c r="C1806" s="288">
        <v>0</v>
      </c>
      <c r="D1806" s="288">
        <v>210</v>
      </c>
      <c r="E1806" s="288">
        <v>38</v>
      </c>
      <c r="F1806" s="288">
        <v>0</v>
      </c>
      <c r="G1806" s="289">
        <v>248</v>
      </c>
      <c r="H1806" s="290"/>
      <c r="I1806" s="290"/>
      <c r="J1806" s="290"/>
      <c r="K1806" s="290"/>
      <c r="L1806" s="290"/>
      <c r="M1806" s="290"/>
      <c r="N1806" s="290"/>
      <c r="O1806" s="290"/>
      <c r="P1806" s="83" t="str">
        <f t="shared" si="30"/>
        <v/>
      </c>
    </row>
    <row r="1807" spans="1:16" ht="13.2" hidden="1" customHeight="1" x14ac:dyDescent="0.25">
      <c r="A1807" s="285" t="s">
        <v>2732</v>
      </c>
      <c r="B1807" s="285" t="s">
        <v>155</v>
      </c>
      <c r="C1807" s="286">
        <v>474741</v>
      </c>
      <c r="D1807" s="286">
        <v>339543</v>
      </c>
      <c r="E1807" s="286">
        <v>393033</v>
      </c>
      <c r="F1807" s="286">
        <v>818641</v>
      </c>
      <c r="G1807" s="286">
        <v>2025958</v>
      </c>
      <c r="H1807" s="290"/>
      <c r="I1807" s="290"/>
      <c r="J1807" s="290"/>
      <c r="K1807" s="290"/>
      <c r="L1807" s="290"/>
      <c r="M1807" s="290"/>
      <c r="N1807" s="290"/>
      <c r="O1807" s="290"/>
      <c r="P1807" s="83" t="str">
        <f t="shared" si="30"/>
        <v/>
      </c>
    </row>
    <row r="1808" spans="1:16" ht="13.2" hidden="1" customHeight="1" x14ac:dyDescent="0.25">
      <c r="A1808" s="285" t="s">
        <v>3766</v>
      </c>
      <c r="B1808" s="285" t="s">
        <v>285</v>
      </c>
      <c r="C1808" s="287">
        <v>122770</v>
      </c>
      <c r="D1808" s="287">
        <v>140101</v>
      </c>
      <c r="E1808" s="287">
        <v>141958</v>
      </c>
      <c r="F1808" s="287">
        <v>358346</v>
      </c>
      <c r="G1808" s="286">
        <v>763175</v>
      </c>
      <c r="H1808" s="290"/>
      <c r="I1808" s="290"/>
      <c r="J1808" s="290"/>
      <c r="K1808" s="290"/>
      <c r="L1808" s="290"/>
      <c r="M1808" s="290"/>
      <c r="N1808" s="290"/>
      <c r="O1808" s="290"/>
      <c r="P1808" s="83" t="str">
        <f t="shared" si="30"/>
        <v/>
      </c>
    </row>
    <row r="1809" spans="1:16" ht="13.2" hidden="1" customHeight="1" x14ac:dyDescent="0.25">
      <c r="A1809" s="285" t="s">
        <v>3802</v>
      </c>
      <c r="B1809" s="285" t="s">
        <v>286</v>
      </c>
      <c r="C1809" s="287">
        <v>201907</v>
      </c>
      <c r="D1809" s="287">
        <v>110577</v>
      </c>
      <c r="E1809" s="287">
        <v>119143</v>
      </c>
      <c r="F1809" s="287">
        <v>225799</v>
      </c>
      <c r="G1809" s="286">
        <v>657426</v>
      </c>
      <c r="H1809" s="290"/>
      <c r="I1809" s="290"/>
      <c r="J1809" s="290"/>
      <c r="K1809" s="290"/>
      <c r="L1809" s="290"/>
      <c r="M1809" s="290"/>
      <c r="N1809" s="290"/>
      <c r="O1809" s="290"/>
      <c r="P1809" s="83" t="str">
        <f t="shared" si="30"/>
        <v/>
      </c>
    </row>
    <row r="1810" spans="1:16" ht="13.2" hidden="1" customHeight="1" x14ac:dyDescent="0.25">
      <c r="A1810" s="285" t="s">
        <v>2685</v>
      </c>
      <c r="B1810" s="285" t="s">
        <v>97</v>
      </c>
      <c r="C1810" s="286">
        <v>-89993</v>
      </c>
      <c r="D1810" s="286">
        <v>-43999</v>
      </c>
      <c r="E1810" s="286">
        <v>-146673</v>
      </c>
      <c r="F1810" s="286">
        <v>307317</v>
      </c>
      <c r="G1810" s="286">
        <v>26652</v>
      </c>
      <c r="H1810" s="290"/>
      <c r="I1810" s="290"/>
      <c r="J1810" s="290"/>
      <c r="K1810" s="290"/>
      <c r="L1810" s="290"/>
      <c r="M1810" s="290"/>
      <c r="N1810" s="290"/>
      <c r="O1810" s="290"/>
      <c r="P1810" s="83" t="str">
        <f t="shared" si="30"/>
        <v/>
      </c>
    </row>
    <row r="1811" spans="1:16" ht="13.2" hidden="1" customHeight="1" x14ac:dyDescent="0.25">
      <c r="A1811" s="285" t="s">
        <v>2686</v>
      </c>
      <c r="B1811" s="285" t="s">
        <v>130</v>
      </c>
      <c r="C1811" s="286">
        <v>-102332</v>
      </c>
      <c r="D1811" s="286">
        <v>-48195</v>
      </c>
      <c r="E1811" s="286">
        <v>-139339</v>
      </c>
      <c r="F1811" s="286">
        <v>510843</v>
      </c>
      <c r="G1811" s="286">
        <v>220977</v>
      </c>
      <c r="H1811" s="290"/>
      <c r="I1811" s="290"/>
      <c r="J1811" s="290"/>
      <c r="K1811" s="290"/>
      <c r="L1811" s="290"/>
      <c r="M1811" s="290"/>
      <c r="N1811" s="290"/>
      <c r="O1811" s="290"/>
      <c r="P1811" s="83" t="str">
        <f t="shared" si="30"/>
        <v/>
      </c>
    </row>
    <row r="1812" spans="1:16" ht="13.2" hidden="1" customHeight="1" x14ac:dyDescent="0.25">
      <c r="A1812" s="285" t="s">
        <v>2663</v>
      </c>
      <c r="B1812" s="285" t="s">
        <v>76</v>
      </c>
      <c r="C1812" s="287">
        <v>882</v>
      </c>
      <c r="D1812" s="287">
        <v>1085</v>
      </c>
      <c r="E1812" s="287">
        <v>193</v>
      </c>
      <c r="F1812" s="287">
        <v>530</v>
      </c>
      <c r="G1812" s="286">
        <v>2690</v>
      </c>
      <c r="H1812" s="290"/>
      <c r="I1812" s="290"/>
      <c r="J1812" s="290"/>
      <c r="K1812" s="290"/>
      <c r="L1812" s="290"/>
      <c r="M1812" s="290"/>
      <c r="N1812" s="290"/>
      <c r="O1812" s="290"/>
      <c r="P1812" s="83" t="str">
        <f t="shared" si="30"/>
        <v/>
      </c>
    </row>
    <row r="1813" spans="1:16" ht="13.2" hidden="1" customHeight="1" x14ac:dyDescent="0.25">
      <c r="A1813" s="285" t="s">
        <v>2664</v>
      </c>
      <c r="B1813" s="285" t="s">
        <v>77</v>
      </c>
      <c r="C1813" s="287">
        <v>141078</v>
      </c>
      <c r="D1813" s="287">
        <v>176342</v>
      </c>
      <c r="E1813" s="287">
        <v>270449</v>
      </c>
      <c r="F1813" s="287">
        <v>393505</v>
      </c>
      <c r="G1813" s="286">
        <v>981374</v>
      </c>
      <c r="H1813" s="290"/>
      <c r="I1813" s="290"/>
      <c r="J1813" s="290"/>
      <c r="K1813" s="290"/>
      <c r="L1813" s="290"/>
      <c r="M1813" s="290"/>
      <c r="N1813" s="290"/>
      <c r="O1813" s="290"/>
      <c r="P1813" s="83" t="str">
        <f t="shared" si="30"/>
        <v/>
      </c>
    </row>
    <row r="1814" spans="1:16" ht="13.2" hidden="1" customHeight="1" x14ac:dyDescent="0.25">
      <c r="A1814" s="285" t="s">
        <v>2665</v>
      </c>
      <c r="B1814" s="285" t="s">
        <v>78</v>
      </c>
      <c r="C1814" s="287">
        <v>43831</v>
      </c>
      <c r="D1814" s="287">
        <v>31094</v>
      </c>
      <c r="E1814" s="287">
        <v>29061</v>
      </c>
      <c r="F1814" s="287">
        <v>24279</v>
      </c>
      <c r="G1814" s="286">
        <v>128265</v>
      </c>
      <c r="H1814" s="290"/>
      <c r="I1814" s="290"/>
      <c r="J1814" s="290"/>
      <c r="K1814" s="290"/>
      <c r="L1814" s="290"/>
      <c r="M1814" s="290"/>
      <c r="N1814" s="290"/>
      <c r="O1814" s="290"/>
      <c r="P1814" s="83" t="str">
        <f t="shared" si="30"/>
        <v/>
      </c>
    </row>
    <row r="1815" spans="1:16" ht="13.2" hidden="1" customHeight="1" x14ac:dyDescent="0.25">
      <c r="A1815" s="285" t="s">
        <v>2666</v>
      </c>
      <c r="B1815" s="285" t="s">
        <v>79</v>
      </c>
      <c r="C1815" s="287">
        <v>4994</v>
      </c>
      <c r="D1815" s="287">
        <v>3346</v>
      </c>
      <c r="E1815" s="287">
        <v>5940</v>
      </c>
      <c r="F1815" s="287">
        <v>4876</v>
      </c>
      <c r="G1815" s="286">
        <v>19156</v>
      </c>
      <c r="H1815" s="290"/>
      <c r="I1815" s="290"/>
      <c r="J1815" s="290"/>
      <c r="K1815" s="290"/>
      <c r="L1815" s="290"/>
      <c r="M1815" s="290"/>
      <c r="N1815" s="290"/>
      <c r="O1815" s="290"/>
      <c r="P1815" s="83" t="str">
        <f t="shared" si="30"/>
        <v/>
      </c>
    </row>
    <row r="1816" spans="1:16" ht="13.2" hidden="1" customHeight="1" x14ac:dyDescent="0.25">
      <c r="A1816" s="285" t="s">
        <v>2667</v>
      </c>
      <c r="B1816" s="285" t="s">
        <v>3671</v>
      </c>
      <c r="C1816" s="287">
        <v>17378</v>
      </c>
      <c r="D1816" s="287">
        <v>8776</v>
      </c>
      <c r="E1816" s="287">
        <v>11015</v>
      </c>
      <c r="F1816" s="287">
        <v>18182</v>
      </c>
      <c r="G1816" s="286">
        <v>55351</v>
      </c>
      <c r="H1816" s="290"/>
      <c r="I1816" s="290"/>
      <c r="J1816" s="290"/>
      <c r="K1816" s="290"/>
      <c r="L1816" s="290"/>
      <c r="M1816" s="290"/>
      <c r="N1816" s="290"/>
      <c r="O1816" s="290"/>
      <c r="P1816" s="83" t="str">
        <f t="shared" si="30"/>
        <v/>
      </c>
    </row>
    <row r="1817" spans="1:16" ht="13.2" hidden="1" customHeight="1" x14ac:dyDescent="0.25">
      <c r="A1817" s="285" t="s">
        <v>2668</v>
      </c>
      <c r="B1817" s="285" t="s">
        <v>84</v>
      </c>
      <c r="C1817" s="287">
        <v>25444</v>
      </c>
      <c r="D1817" s="287">
        <v>23055</v>
      </c>
      <c r="E1817" s="287">
        <v>19601</v>
      </c>
      <c r="F1817" s="287">
        <v>22873</v>
      </c>
      <c r="G1817" s="286">
        <v>90973</v>
      </c>
      <c r="H1817" s="290"/>
      <c r="I1817" s="290"/>
      <c r="J1817" s="290"/>
      <c r="K1817" s="290"/>
      <c r="L1817" s="290"/>
      <c r="M1817" s="290"/>
      <c r="N1817" s="290"/>
      <c r="O1817" s="290"/>
      <c r="P1817" s="83" t="str">
        <f t="shared" si="30"/>
        <v/>
      </c>
    </row>
    <row r="1818" spans="1:16" ht="13.2" hidden="1" customHeight="1" x14ac:dyDescent="0.25">
      <c r="A1818" s="285" t="s">
        <v>2669</v>
      </c>
      <c r="B1818" s="285" t="s">
        <v>85</v>
      </c>
      <c r="C1818" s="286">
        <v>244121</v>
      </c>
      <c r="D1818" s="286">
        <v>249112</v>
      </c>
      <c r="E1818" s="286">
        <v>339101</v>
      </c>
      <c r="F1818" s="286">
        <v>476525</v>
      </c>
      <c r="G1818" s="286">
        <v>1308859</v>
      </c>
      <c r="H1818" s="290"/>
      <c r="I1818" s="290"/>
      <c r="J1818" s="290"/>
      <c r="K1818" s="290"/>
      <c r="L1818" s="290"/>
      <c r="M1818" s="290"/>
      <c r="N1818" s="290"/>
      <c r="O1818" s="290"/>
      <c r="P1818" s="83" t="str">
        <f t="shared" si="30"/>
        <v/>
      </c>
    </row>
    <row r="1819" spans="1:16" ht="13.2" hidden="1" customHeight="1" x14ac:dyDescent="0.25">
      <c r="A1819" s="285" t="s">
        <v>2670</v>
      </c>
      <c r="B1819" s="285" t="s">
        <v>86</v>
      </c>
      <c r="C1819" s="287">
        <v>1004</v>
      </c>
      <c r="D1819" s="287">
        <v>954</v>
      </c>
      <c r="E1819" s="287">
        <v>539</v>
      </c>
      <c r="F1819" s="287">
        <v>889</v>
      </c>
      <c r="G1819" s="286">
        <v>3386</v>
      </c>
      <c r="H1819" s="290"/>
      <c r="I1819" s="290"/>
      <c r="J1819" s="290"/>
      <c r="K1819" s="290"/>
      <c r="L1819" s="290"/>
      <c r="M1819" s="290"/>
      <c r="N1819" s="290"/>
      <c r="O1819" s="290"/>
      <c r="P1819" s="83" t="str">
        <f t="shared" si="30"/>
        <v/>
      </c>
    </row>
    <row r="1820" spans="1:16" ht="13.2" hidden="1" customHeight="1" x14ac:dyDescent="0.25">
      <c r="A1820" s="285" t="s">
        <v>2671</v>
      </c>
      <c r="B1820" s="285" t="s">
        <v>87</v>
      </c>
      <c r="C1820" s="287">
        <v>11747</v>
      </c>
      <c r="D1820" s="287">
        <v>8643</v>
      </c>
      <c r="E1820" s="287">
        <v>15458</v>
      </c>
      <c r="F1820" s="287">
        <v>20486</v>
      </c>
      <c r="G1820" s="286">
        <v>56334</v>
      </c>
      <c r="H1820" s="290"/>
      <c r="I1820" s="290"/>
      <c r="J1820" s="290"/>
      <c r="K1820" s="290"/>
      <c r="L1820" s="290"/>
      <c r="M1820" s="290"/>
      <c r="N1820" s="290"/>
      <c r="O1820" s="290"/>
      <c r="P1820" s="83" t="str">
        <f t="shared" si="30"/>
        <v/>
      </c>
    </row>
    <row r="1821" spans="1:16" ht="13.2" hidden="1" customHeight="1" x14ac:dyDescent="0.25">
      <c r="A1821" s="285" t="s">
        <v>2672</v>
      </c>
      <c r="B1821" s="285" t="s">
        <v>88</v>
      </c>
      <c r="C1821" s="287">
        <v>1396</v>
      </c>
      <c r="D1821" s="287">
        <v>652</v>
      </c>
      <c r="E1821" s="287">
        <v>1678</v>
      </c>
      <c r="F1821" s="287">
        <v>76599</v>
      </c>
      <c r="G1821" s="286">
        <v>80325</v>
      </c>
      <c r="H1821" s="290"/>
      <c r="I1821" s="290"/>
      <c r="J1821" s="290"/>
      <c r="K1821" s="290"/>
      <c r="L1821" s="290"/>
      <c r="M1821" s="290"/>
      <c r="N1821" s="290"/>
      <c r="O1821" s="290"/>
      <c r="P1821" s="83" t="str">
        <f t="shared" si="30"/>
        <v/>
      </c>
    </row>
    <row r="1822" spans="1:16" ht="13.2" hidden="1" customHeight="1" x14ac:dyDescent="0.25">
      <c r="A1822" s="285" t="s">
        <v>2673</v>
      </c>
      <c r="B1822" s="285" t="s">
        <v>144</v>
      </c>
      <c r="C1822" s="286">
        <v>258268</v>
      </c>
      <c r="D1822" s="286">
        <v>259361</v>
      </c>
      <c r="E1822" s="286">
        <v>356776</v>
      </c>
      <c r="F1822" s="286">
        <v>574499</v>
      </c>
      <c r="G1822" s="286">
        <v>1448904</v>
      </c>
      <c r="H1822" s="290"/>
      <c r="I1822" s="290"/>
      <c r="J1822" s="290"/>
      <c r="K1822" s="290"/>
      <c r="L1822" s="290"/>
      <c r="M1822" s="290"/>
      <c r="N1822" s="290"/>
      <c r="O1822" s="290"/>
      <c r="P1822" s="83" t="str">
        <f t="shared" si="30"/>
        <v/>
      </c>
    </row>
    <row r="1823" spans="1:16" ht="13.2" hidden="1" customHeight="1" x14ac:dyDescent="0.25">
      <c r="A1823" s="285" t="s">
        <v>3695</v>
      </c>
      <c r="B1823" s="285" t="s">
        <v>283</v>
      </c>
      <c r="C1823" s="287">
        <v>702</v>
      </c>
      <c r="D1823" s="287">
        <v>70</v>
      </c>
      <c r="E1823" s="287">
        <v>211</v>
      </c>
      <c r="F1823" s="287">
        <v>631</v>
      </c>
      <c r="G1823" s="286">
        <v>1614</v>
      </c>
      <c r="H1823" s="290"/>
      <c r="I1823" s="290"/>
      <c r="J1823" s="290"/>
      <c r="K1823" s="290"/>
      <c r="L1823" s="290"/>
      <c r="M1823" s="290"/>
      <c r="N1823" s="290"/>
      <c r="O1823" s="290"/>
      <c r="P1823" s="83" t="str">
        <f t="shared" si="30"/>
        <v/>
      </c>
    </row>
    <row r="1824" spans="1:16" ht="13.2" hidden="1" customHeight="1" x14ac:dyDescent="0.25">
      <c r="A1824" s="285" t="s">
        <v>3731</v>
      </c>
      <c r="B1824" s="285" t="s">
        <v>284</v>
      </c>
      <c r="C1824" s="287">
        <v>9812</v>
      </c>
      <c r="D1824" s="287">
        <v>5344</v>
      </c>
      <c r="E1824" s="287">
        <v>2631</v>
      </c>
      <c r="F1824" s="287">
        <v>11649</v>
      </c>
      <c r="G1824" s="286">
        <v>29436</v>
      </c>
      <c r="H1824" s="290"/>
      <c r="I1824" s="290"/>
      <c r="J1824" s="290"/>
      <c r="K1824" s="290"/>
      <c r="L1824" s="290"/>
      <c r="M1824" s="290"/>
      <c r="N1824" s="290"/>
      <c r="O1824" s="290"/>
      <c r="P1824" s="83" t="str">
        <f t="shared" si="30"/>
        <v/>
      </c>
    </row>
    <row r="1825" spans="1:16" ht="13.2" hidden="1" customHeight="1" x14ac:dyDescent="0.25">
      <c r="A1825" s="285" t="s">
        <v>2674</v>
      </c>
      <c r="B1825" s="285" t="s">
        <v>76</v>
      </c>
      <c r="C1825" s="287">
        <v>2342</v>
      </c>
      <c r="D1825" s="287">
        <v>2541</v>
      </c>
      <c r="E1825" s="287">
        <v>2559</v>
      </c>
      <c r="F1825" s="287">
        <v>4053</v>
      </c>
      <c r="G1825" s="286">
        <v>11495</v>
      </c>
      <c r="H1825" s="290"/>
      <c r="I1825" s="290"/>
      <c r="J1825" s="290"/>
      <c r="K1825" s="290"/>
      <c r="L1825" s="290"/>
      <c r="M1825" s="290"/>
      <c r="N1825" s="290"/>
      <c r="O1825" s="290"/>
      <c r="P1825" s="83" t="str">
        <f t="shared" si="30"/>
        <v/>
      </c>
    </row>
    <row r="1826" spans="1:16" ht="13.2" hidden="1" customHeight="1" x14ac:dyDescent="0.25">
      <c r="A1826" s="285" t="s">
        <v>2680</v>
      </c>
      <c r="B1826" s="285" t="s">
        <v>85</v>
      </c>
      <c r="C1826" s="286">
        <v>154128</v>
      </c>
      <c r="D1826" s="286">
        <v>205113</v>
      </c>
      <c r="E1826" s="286">
        <v>192428</v>
      </c>
      <c r="F1826" s="286">
        <v>783842</v>
      </c>
      <c r="G1826" s="286">
        <v>1335511</v>
      </c>
      <c r="H1826" s="290"/>
      <c r="I1826" s="290"/>
      <c r="J1826" s="290"/>
      <c r="K1826" s="290"/>
      <c r="L1826" s="290"/>
      <c r="M1826" s="290"/>
      <c r="N1826" s="290"/>
      <c r="O1826" s="290"/>
      <c r="P1826" s="83" t="str">
        <f t="shared" si="30"/>
        <v/>
      </c>
    </row>
    <row r="1827" spans="1:16" ht="13.2" hidden="1" customHeight="1" x14ac:dyDescent="0.25">
      <c r="A1827" s="285" t="s">
        <v>2682</v>
      </c>
      <c r="B1827" s="285" t="s">
        <v>87</v>
      </c>
      <c r="C1827" s="287">
        <v>0</v>
      </c>
      <c r="D1827" s="287">
        <v>5267</v>
      </c>
      <c r="E1827" s="287">
        <v>23971</v>
      </c>
      <c r="F1827" s="287">
        <v>24177</v>
      </c>
      <c r="G1827" s="286">
        <v>53415</v>
      </c>
      <c r="H1827" s="290"/>
      <c r="I1827" s="290"/>
      <c r="J1827" s="290"/>
      <c r="K1827" s="290"/>
      <c r="L1827" s="290"/>
      <c r="M1827" s="290"/>
      <c r="N1827" s="290"/>
      <c r="O1827" s="290"/>
      <c r="P1827" s="83" t="str">
        <f t="shared" si="30"/>
        <v/>
      </c>
    </row>
    <row r="1828" spans="1:16" ht="13.2" hidden="1" customHeight="1" x14ac:dyDescent="0.25">
      <c r="A1828" s="285" t="s">
        <v>2683</v>
      </c>
      <c r="B1828" s="285" t="s">
        <v>88</v>
      </c>
      <c r="C1828" s="287">
        <v>26</v>
      </c>
      <c r="D1828" s="287">
        <v>147</v>
      </c>
      <c r="E1828" s="287">
        <v>30</v>
      </c>
      <c r="F1828" s="287">
        <v>273819</v>
      </c>
      <c r="G1828" s="286">
        <v>274022</v>
      </c>
      <c r="H1828" s="290"/>
      <c r="I1828" s="290"/>
      <c r="J1828" s="290"/>
      <c r="K1828" s="290"/>
      <c r="L1828" s="290"/>
      <c r="M1828" s="290"/>
      <c r="N1828" s="290"/>
      <c r="O1828" s="290"/>
      <c r="P1828" s="83" t="str">
        <f t="shared" si="30"/>
        <v/>
      </c>
    </row>
    <row r="1829" spans="1:16" ht="13.2" hidden="1" customHeight="1" x14ac:dyDescent="0.25">
      <c r="A1829" s="285" t="s">
        <v>2675</v>
      </c>
      <c r="B1829" s="285" t="s">
        <v>89</v>
      </c>
      <c r="C1829" s="287">
        <v>3425</v>
      </c>
      <c r="D1829" s="287">
        <v>9218</v>
      </c>
      <c r="E1829" s="287">
        <v>14368</v>
      </c>
      <c r="F1829" s="287">
        <v>13990</v>
      </c>
      <c r="G1829" s="286">
        <v>41001</v>
      </c>
      <c r="H1829" s="290"/>
      <c r="I1829" s="290"/>
      <c r="J1829" s="290"/>
      <c r="K1829" s="290"/>
      <c r="L1829" s="290"/>
      <c r="M1829" s="290"/>
      <c r="N1829" s="290"/>
      <c r="O1829" s="290"/>
      <c r="P1829" s="83" t="str">
        <f t="shared" si="30"/>
        <v/>
      </c>
    </row>
    <row r="1830" spans="1:16" ht="13.2" hidden="1" customHeight="1" x14ac:dyDescent="0.25">
      <c r="A1830" s="285" t="s">
        <v>2676</v>
      </c>
      <c r="B1830" s="285" t="s">
        <v>90</v>
      </c>
      <c r="C1830" s="287">
        <v>0</v>
      </c>
      <c r="D1830" s="287">
        <v>353</v>
      </c>
      <c r="E1830" s="287">
        <v>7113</v>
      </c>
      <c r="F1830" s="287">
        <v>212</v>
      </c>
      <c r="G1830" s="286">
        <v>7678</v>
      </c>
      <c r="H1830" s="290"/>
      <c r="I1830" s="290"/>
      <c r="J1830" s="290"/>
      <c r="K1830" s="290"/>
      <c r="L1830" s="290"/>
      <c r="M1830" s="290"/>
      <c r="N1830" s="290"/>
      <c r="O1830" s="290"/>
      <c r="P1830" s="83" t="str">
        <f t="shared" si="30"/>
        <v/>
      </c>
    </row>
    <row r="1831" spans="1:16" ht="13.2" hidden="1" customHeight="1" x14ac:dyDescent="0.25">
      <c r="A1831" s="285" t="s">
        <v>2677</v>
      </c>
      <c r="B1831" s="285" t="s">
        <v>91</v>
      </c>
      <c r="C1831" s="287">
        <v>26649</v>
      </c>
      <c r="D1831" s="287">
        <v>14180</v>
      </c>
      <c r="E1831" s="287">
        <v>100830</v>
      </c>
      <c r="F1831" s="287">
        <v>466709</v>
      </c>
      <c r="G1831" s="286">
        <v>608368</v>
      </c>
      <c r="H1831" s="290"/>
      <c r="I1831" s="290"/>
      <c r="J1831" s="290"/>
      <c r="K1831" s="290"/>
      <c r="L1831" s="290"/>
      <c r="M1831" s="290"/>
      <c r="N1831" s="290"/>
      <c r="O1831" s="290"/>
      <c r="P1831" s="83" t="str">
        <f t="shared" si="30"/>
        <v/>
      </c>
    </row>
    <row r="1832" spans="1:16" ht="13.2" hidden="1" customHeight="1" x14ac:dyDescent="0.25">
      <c r="A1832" s="285" t="s">
        <v>2678</v>
      </c>
      <c r="B1832" s="285" t="s">
        <v>3670</v>
      </c>
      <c r="C1832" s="287">
        <v>371</v>
      </c>
      <c r="D1832" s="287">
        <v>4474</v>
      </c>
      <c r="E1832" s="287">
        <v>843</v>
      </c>
      <c r="F1832" s="287">
        <v>85</v>
      </c>
      <c r="G1832" s="286">
        <v>5773</v>
      </c>
      <c r="H1832" s="290"/>
      <c r="I1832" s="290"/>
      <c r="J1832" s="290"/>
      <c r="K1832" s="290"/>
      <c r="L1832" s="290"/>
      <c r="M1832" s="290"/>
      <c r="N1832" s="290"/>
      <c r="O1832" s="290"/>
      <c r="P1832" s="83" t="str">
        <f t="shared" si="30"/>
        <v/>
      </c>
    </row>
    <row r="1833" spans="1:16" ht="13.2" hidden="1" customHeight="1" x14ac:dyDescent="0.25">
      <c r="A1833" s="285" t="s">
        <v>2679</v>
      </c>
      <c r="B1833" s="285" t="s">
        <v>95</v>
      </c>
      <c r="C1833" s="287">
        <v>141</v>
      </c>
      <c r="D1833" s="287">
        <v>19</v>
      </c>
      <c r="E1833" s="287">
        <v>170</v>
      </c>
      <c r="F1833" s="287">
        <v>1028</v>
      </c>
      <c r="G1833" s="286">
        <v>1358</v>
      </c>
      <c r="H1833" s="290"/>
      <c r="I1833" s="290"/>
      <c r="J1833" s="290"/>
      <c r="K1833" s="290"/>
      <c r="L1833" s="290"/>
      <c r="M1833" s="290"/>
      <c r="N1833" s="290"/>
      <c r="O1833" s="290"/>
      <c r="P1833" s="83" t="str">
        <f t="shared" si="30"/>
        <v/>
      </c>
    </row>
    <row r="1834" spans="1:16" ht="13.2" hidden="1" customHeight="1" x14ac:dyDescent="0.25">
      <c r="A1834" s="285" t="s">
        <v>2681</v>
      </c>
      <c r="B1834" s="285" t="s">
        <v>96</v>
      </c>
      <c r="C1834" s="288">
        <v>1782</v>
      </c>
      <c r="D1834" s="288">
        <v>639</v>
      </c>
      <c r="E1834" s="288">
        <v>1008</v>
      </c>
      <c r="F1834" s="288">
        <v>3504</v>
      </c>
      <c r="G1834" s="289">
        <v>6933</v>
      </c>
      <c r="H1834" s="290"/>
      <c r="I1834" s="290"/>
      <c r="J1834" s="290"/>
      <c r="K1834" s="290"/>
      <c r="L1834" s="290"/>
      <c r="M1834" s="290"/>
      <c r="N1834" s="290"/>
      <c r="O1834" s="290"/>
      <c r="P1834" s="83" t="str">
        <f t="shared" si="30"/>
        <v/>
      </c>
    </row>
    <row r="1835" spans="1:16" ht="13.2" hidden="1" customHeight="1" x14ac:dyDescent="0.25">
      <c r="A1835" s="285" t="s">
        <v>2684</v>
      </c>
      <c r="B1835" s="285" t="s">
        <v>155</v>
      </c>
      <c r="C1835" s="286">
        <v>155936</v>
      </c>
      <c r="D1835" s="286">
        <v>211166</v>
      </c>
      <c r="E1835" s="286">
        <v>217437</v>
      </c>
      <c r="F1835" s="286">
        <v>1085342</v>
      </c>
      <c r="G1835" s="286">
        <v>1669881</v>
      </c>
      <c r="H1835" s="290"/>
      <c r="I1835" s="290"/>
      <c r="J1835" s="290"/>
      <c r="K1835" s="290"/>
      <c r="L1835" s="290"/>
      <c r="M1835" s="290"/>
      <c r="N1835" s="290"/>
      <c r="O1835" s="290"/>
      <c r="P1835" s="83" t="str">
        <f t="shared" si="30"/>
        <v/>
      </c>
    </row>
    <row r="1836" spans="1:16" ht="13.2" hidden="1" customHeight="1" x14ac:dyDescent="0.25">
      <c r="A1836" s="285" t="s">
        <v>3767</v>
      </c>
      <c r="B1836" s="285" t="s">
        <v>285</v>
      </c>
      <c r="C1836" s="287">
        <v>119873</v>
      </c>
      <c r="D1836" s="287">
        <v>171596</v>
      </c>
      <c r="E1836" s="287">
        <v>65433</v>
      </c>
      <c r="F1836" s="287">
        <v>295694</v>
      </c>
      <c r="G1836" s="286">
        <v>652596</v>
      </c>
      <c r="H1836" s="290"/>
      <c r="I1836" s="290"/>
      <c r="J1836" s="290"/>
      <c r="K1836" s="290"/>
      <c r="L1836" s="290"/>
      <c r="M1836" s="290"/>
      <c r="N1836" s="290"/>
      <c r="O1836" s="290"/>
      <c r="P1836" s="83" t="str">
        <f t="shared" si="30"/>
        <v/>
      </c>
    </row>
    <row r="1837" spans="1:16" ht="13.2" hidden="1" customHeight="1" x14ac:dyDescent="0.25">
      <c r="A1837" s="285" t="s">
        <v>3803</v>
      </c>
      <c r="B1837" s="285" t="s">
        <v>286</v>
      </c>
      <c r="C1837" s="287">
        <v>1327</v>
      </c>
      <c r="D1837" s="287">
        <v>2732</v>
      </c>
      <c r="E1837" s="287">
        <v>1112</v>
      </c>
      <c r="F1837" s="287">
        <v>2071</v>
      </c>
      <c r="G1837" s="286">
        <v>7242</v>
      </c>
      <c r="H1837" s="290"/>
      <c r="I1837" s="290"/>
      <c r="J1837" s="290"/>
      <c r="K1837" s="290"/>
      <c r="L1837" s="290"/>
      <c r="M1837" s="290"/>
      <c r="N1837" s="290"/>
      <c r="O1837" s="290"/>
      <c r="P1837" s="83" t="str">
        <f t="shared" si="30"/>
        <v/>
      </c>
    </row>
    <row r="1838" spans="1:16" ht="13.2" hidden="1" customHeight="1" x14ac:dyDescent="0.25">
      <c r="A1838" s="285" t="s">
        <v>3069</v>
      </c>
      <c r="B1838" s="285" t="s">
        <v>97</v>
      </c>
      <c r="C1838" s="286">
        <v>291953.30769712455</v>
      </c>
      <c r="D1838" s="286">
        <v>-187368.59797024098</v>
      </c>
      <c r="E1838" s="286">
        <v>-53772.86232350592</v>
      </c>
      <c r="F1838" s="286">
        <v>-65039.359476185986</v>
      </c>
      <c r="G1838" s="286">
        <v>-14227.512072808109</v>
      </c>
      <c r="H1838" s="290"/>
      <c r="I1838" s="290"/>
      <c r="J1838" s="290"/>
      <c r="K1838" s="290"/>
      <c r="L1838" s="290"/>
      <c r="M1838" s="290"/>
      <c r="N1838" s="290"/>
      <c r="O1838" s="290"/>
      <c r="P1838" s="83" t="str">
        <f t="shared" si="30"/>
        <v/>
      </c>
    </row>
    <row r="1839" spans="1:16" ht="13.2" hidden="1" customHeight="1" x14ac:dyDescent="0.25">
      <c r="A1839" s="285" t="s">
        <v>3070</v>
      </c>
      <c r="B1839" s="285" t="s">
        <v>130</v>
      </c>
      <c r="C1839" s="286">
        <v>365983.86879798595</v>
      </c>
      <c r="D1839" s="286">
        <v>-155900.00322424714</v>
      </c>
      <c r="E1839" s="286">
        <v>-28721.074758156785</v>
      </c>
      <c r="F1839" s="286">
        <v>-13360.723805986112</v>
      </c>
      <c r="G1839" s="286">
        <v>168002.06700959615</v>
      </c>
      <c r="H1839" s="290"/>
      <c r="I1839" s="290"/>
      <c r="J1839" s="290"/>
      <c r="K1839" s="290"/>
      <c r="L1839" s="290"/>
      <c r="M1839" s="290"/>
      <c r="N1839" s="290"/>
      <c r="O1839" s="290"/>
      <c r="P1839" s="83" t="str">
        <f t="shared" si="30"/>
        <v/>
      </c>
    </row>
    <row r="1840" spans="1:16" ht="13.2" hidden="1" customHeight="1" x14ac:dyDescent="0.25">
      <c r="A1840" s="285" t="s">
        <v>3047</v>
      </c>
      <c r="B1840" s="285" t="s">
        <v>76</v>
      </c>
      <c r="C1840" s="287">
        <v>0.10660925719478886</v>
      </c>
      <c r="D1840" s="287">
        <v>8.0414816939886968</v>
      </c>
      <c r="E1840" s="287">
        <v>0</v>
      </c>
      <c r="F1840" s="287">
        <v>0</v>
      </c>
      <c r="G1840" s="286">
        <v>8.1480909511834856</v>
      </c>
      <c r="H1840" s="290"/>
      <c r="I1840" s="290"/>
      <c r="J1840" s="290"/>
      <c r="K1840" s="290"/>
      <c r="L1840" s="290"/>
      <c r="M1840" s="290"/>
      <c r="N1840" s="290"/>
      <c r="O1840" s="290"/>
      <c r="P1840" s="83" t="str">
        <f t="shared" si="30"/>
        <v/>
      </c>
    </row>
    <row r="1841" spans="1:16" ht="13.2" hidden="1" customHeight="1" x14ac:dyDescent="0.25">
      <c r="A1841" s="285" t="s">
        <v>3048</v>
      </c>
      <c r="B1841" s="285" t="s">
        <v>77</v>
      </c>
      <c r="C1841" s="287">
        <v>640805.91159516049</v>
      </c>
      <c r="D1841" s="287">
        <v>583732.21413709794</v>
      </c>
      <c r="E1841" s="287">
        <v>616347.3301209436</v>
      </c>
      <c r="F1841" s="287">
        <v>542044.03554141487</v>
      </c>
      <c r="G1841" s="286">
        <v>2382929.4913946167</v>
      </c>
      <c r="H1841" s="290"/>
      <c r="I1841" s="290"/>
      <c r="J1841" s="290"/>
      <c r="K1841" s="290"/>
      <c r="L1841" s="290"/>
      <c r="M1841" s="290"/>
      <c r="N1841" s="290"/>
      <c r="O1841" s="290"/>
      <c r="P1841" s="83" t="str">
        <f t="shared" si="30"/>
        <v/>
      </c>
    </row>
    <row r="1842" spans="1:16" ht="13.2" hidden="1" customHeight="1" x14ac:dyDescent="0.25">
      <c r="A1842" s="285" t="s">
        <v>3049</v>
      </c>
      <c r="B1842" s="285" t="s">
        <v>78</v>
      </c>
      <c r="C1842" s="287">
        <v>64599.716965186039</v>
      </c>
      <c r="D1842" s="287">
        <v>64423.921967639588</v>
      </c>
      <c r="E1842" s="287">
        <v>60473.333463725503</v>
      </c>
      <c r="F1842" s="287">
        <v>89441.76731465086</v>
      </c>
      <c r="G1842" s="286">
        <v>278938.73971120198</v>
      </c>
      <c r="H1842" s="290"/>
      <c r="I1842" s="290"/>
      <c r="J1842" s="290"/>
      <c r="K1842" s="290"/>
      <c r="L1842" s="290"/>
      <c r="M1842" s="290"/>
      <c r="N1842" s="290"/>
      <c r="O1842" s="290"/>
      <c r="P1842" s="83" t="str">
        <f t="shared" si="30"/>
        <v/>
      </c>
    </row>
    <row r="1843" spans="1:16" ht="13.2" hidden="1" customHeight="1" x14ac:dyDescent="0.25">
      <c r="A1843" s="285" t="s">
        <v>3050</v>
      </c>
      <c r="B1843" s="285" t="s">
        <v>79</v>
      </c>
      <c r="C1843" s="287">
        <v>1496.3786000269531</v>
      </c>
      <c r="D1843" s="287">
        <v>2793.7924405757167</v>
      </c>
      <c r="E1843" s="287">
        <v>6322.3162575285796</v>
      </c>
      <c r="F1843" s="287">
        <v>7682.4161522108852</v>
      </c>
      <c r="G1843" s="286">
        <v>18294.903450342135</v>
      </c>
      <c r="H1843" s="290"/>
      <c r="I1843" s="290"/>
      <c r="J1843" s="290"/>
      <c r="K1843" s="290"/>
      <c r="L1843" s="290"/>
      <c r="M1843" s="290"/>
      <c r="N1843" s="290"/>
      <c r="O1843" s="290"/>
      <c r="P1843" s="83" t="str">
        <f t="shared" si="30"/>
        <v/>
      </c>
    </row>
    <row r="1844" spans="1:16" ht="13.2" hidden="1" customHeight="1" x14ac:dyDescent="0.25">
      <c r="A1844" s="285" t="s">
        <v>3051</v>
      </c>
      <c r="B1844" s="285" t="s">
        <v>3671</v>
      </c>
      <c r="C1844" s="287">
        <v>495.91042243788883</v>
      </c>
      <c r="D1844" s="287">
        <v>907.90343771574226</v>
      </c>
      <c r="E1844" s="287">
        <v>1801.6111181971221</v>
      </c>
      <c r="F1844" s="287">
        <v>5495.1610849907565</v>
      </c>
      <c r="G1844" s="286">
        <v>8700.5860633415105</v>
      </c>
      <c r="H1844" s="290"/>
      <c r="I1844" s="290"/>
      <c r="J1844" s="290"/>
      <c r="K1844" s="290"/>
      <c r="L1844" s="290"/>
      <c r="M1844" s="290"/>
      <c r="N1844" s="290"/>
      <c r="O1844" s="290"/>
      <c r="P1844" s="83" t="str">
        <f t="shared" si="30"/>
        <v/>
      </c>
    </row>
    <row r="1845" spans="1:16" ht="13.2" hidden="1" customHeight="1" x14ac:dyDescent="0.25">
      <c r="A1845" s="285" t="s">
        <v>3052</v>
      </c>
      <c r="B1845" s="285" t="s">
        <v>84</v>
      </c>
      <c r="C1845" s="287">
        <v>8749.0558550056303</v>
      </c>
      <c r="D1845" s="287">
        <v>18210.287571710549</v>
      </c>
      <c r="E1845" s="287">
        <v>20869.657430456005</v>
      </c>
      <c r="F1845" s="287">
        <v>35645.845660472085</v>
      </c>
      <c r="G1845" s="286">
        <v>83474.84651764427</v>
      </c>
      <c r="H1845" s="290"/>
      <c r="I1845" s="290"/>
      <c r="J1845" s="290"/>
      <c r="K1845" s="290"/>
      <c r="L1845" s="290"/>
      <c r="M1845" s="290"/>
      <c r="N1845" s="290"/>
      <c r="O1845" s="290"/>
      <c r="P1845" s="83" t="str">
        <f t="shared" si="30"/>
        <v/>
      </c>
    </row>
    <row r="1846" spans="1:16" ht="13.2" hidden="1" customHeight="1" x14ac:dyDescent="0.25">
      <c r="A1846" s="285" t="s">
        <v>3053</v>
      </c>
      <c r="B1846" s="285" t="s">
        <v>85</v>
      </c>
      <c r="C1846" s="286">
        <v>717949.34691715776</v>
      </c>
      <c r="D1846" s="286">
        <v>672263.66696386493</v>
      </c>
      <c r="E1846" s="286">
        <v>709978.86670700216</v>
      </c>
      <c r="F1846" s="286">
        <v>693179.74046202458</v>
      </c>
      <c r="G1846" s="286">
        <v>2793371.6210500496</v>
      </c>
      <c r="H1846" s="290"/>
      <c r="I1846" s="290"/>
      <c r="J1846" s="290"/>
      <c r="K1846" s="290"/>
      <c r="L1846" s="290"/>
      <c r="M1846" s="290"/>
      <c r="N1846" s="290"/>
      <c r="O1846" s="290"/>
      <c r="P1846" s="83" t="str">
        <f t="shared" si="30"/>
        <v/>
      </c>
    </row>
    <row r="1847" spans="1:16" ht="13.2" hidden="1" customHeight="1" x14ac:dyDescent="0.25">
      <c r="A1847" s="285" t="s">
        <v>3054</v>
      </c>
      <c r="B1847" s="285" t="s">
        <v>86</v>
      </c>
      <c r="C1847" s="287">
        <v>0</v>
      </c>
      <c r="D1847" s="287">
        <v>0</v>
      </c>
      <c r="E1847" s="287">
        <v>0</v>
      </c>
      <c r="F1847" s="287">
        <v>1.0545860572435264</v>
      </c>
      <c r="G1847" s="286">
        <v>1.0545860572435264</v>
      </c>
      <c r="H1847" s="290"/>
      <c r="I1847" s="290"/>
      <c r="J1847" s="290"/>
      <c r="K1847" s="290"/>
      <c r="L1847" s="290"/>
      <c r="M1847" s="290"/>
      <c r="N1847" s="290"/>
      <c r="O1847" s="290"/>
      <c r="P1847" s="83" t="str">
        <f t="shared" si="30"/>
        <v/>
      </c>
    </row>
    <row r="1848" spans="1:16" ht="13.2" hidden="1" customHeight="1" x14ac:dyDescent="0.25">
      <c r="A1848" s="285" t="s">
        <v>3055</v>
      </c>
      <c r="B1848" s="285" t="s">
        <v>87</v>
      </c>
      <c r="C1848" s="287">
        <v>2766.6570784565574</v>
      </c>
      <c r="D1848" s="287">
        <v>12712.342973143561</v>
      </c>
      <c r="E1848" s="287">
        <v>12997.208494383491</v>
      </c>
      <c r="F1848" s="287">
        <v>26052.654773999682</v>
      </c>
      <c r="G1848" s="286">
        <v>54528.863319983291</v>
      </c>
      <c r="H1848" s="290"/>
      <c r="I1848" s="290"/>
      <c r="J1848" s="290"/>
      <c r="K1848" s="290"/>
      <c r="L1848" s="290"/>
      <c r="M1848" s="290"/>
      <c r="N1848" s="290"/>
      <c r="O1848" s="290"/>
      <c r="P1848" s="83" t="str">
        <f t="shared" si="30"/>
        <v/>
      </c>
    </row>
    <row r="1849" spans="1:16" ht="13.2" hidden="1" customHeight="1" x14ac:dyDescent="0.25">
      <c r="A1849" s="285" t="s">
        <v>3056</v>
      </c>
      <c r="B1849" s="285" t="s">
        <v>88</v>
      </c>
      <c r="C1849" s="287">
        <v>734.37905154905798</v>
      </c>
      <c r="D1849" s="287">
        <v>551.49711456767136</v>
      </c>
      <c r="E1849" s="287">
        <v>4251.9038562756841</v>
      </c>
      <c r="F1849" s="287">
        <v>23507.174395408947</v>
      </c>
      <c r="G1849" s="286">
        <v>29044.95441780136</v>
      </c>
      <c r="H1849" s="290"/>
      <c r="I1849" s="290"/>
      <c r="J1849" s="290"/>
      <c r="K1849" s="290"/>
      <c r="L1849" s="290"/>
      <c r="M1849" s="290"/>
      <c r="N1849" s="290"/>
      <c r="O1849" s="290"/>
      <c r="P1849" s="83" t="str">
        <f t="shared" si="30"/>
        <v/>
      </c>
    </row>
    <row r="1850" spans="1:16" ht="13.2" hidden="1" customHeight="1" x14ac:dyDescent="0.25">
      <c r="A1850" s="285" t="s">
        <v>3057</v>
      </c>
      <c r="B1850" s="285" t="s">
        <v>144</v>
      </c>
      <c r="C1850" s="286">
        <v>721450.38304716337</v>
      </c>
      <c r="D1850" s="286">
        <v>685527.50705157616</v>
      </c>
      <c r="E1850" s="286">
        <v>727227.97905766137</v>
      </c>
      <c r="F1850" s="286">
        <v>742740.62421749043</v>
      </c>
      <c r="G1850" s="286">
        <v>2876946.4933738913</v>
      </c>
      <c r="H1850" s="290"/>
      <c r="I1850" s="290"/>
      <c r="J1850" s="290"/>
      <c r="K1850" s="290"/>
      <c r="L1850" s="290"/>
      <c r="M1850" s="290"/>
      <c r="N1850" s="290"/>
      <c r="O1850" s="290"/>
      <c r="P1850" s="83" t="str">
        <f t="shared" si="30"/>
        <v/>
      </c>
    </row>
    <row r="1851" spans="1:16" ht="13.2" hidden="1" customHeight="1" x14ac:dyDescent="0.25">
      <c r="A1851" s="285" t="s">
        <v>3696</v>
      </c>
      <c r="B1851" s="285" t="s">
        <v>283</v>
      </c>
      <c r="C1851" s="287">
        <v>588.58098833519091</v>
      </c>
      <c r="D1851" s="287">
        <v>780.20802118506901</v>
      </c>
      <c r="E1851" s="287">
        <v>836.35205666340119</v>
      </c>
      <c r="F1851" s="287">
        <v>2702.0591166353665</v>
      </c>
      <c r="G1851" s="286">
        <v>4907.2001828190278</v>
      </c>
      <c r="H1851" s="290"/>
      <c r="I1851" s="290"/>
      <c r="J1851" s="290"/>
      <c r="K1851" s="290"/>
      <c r="L1851" s="290"/>
      <c r="M1851" s="290"/>
      <c r="N1851" s="290"/>
      <c r="O1851" s="290"/>
      <c r="P1851" s="83" t="str">
        <f t="shared" si="30"/>
        <v/>
      </c>
    </row>
    <row r="1852" spans="1:16" ht="13.2" hidden="1" customHeight="1" x14ac:dyDescent="0.25">
      <c r="A1852" s="285" t="s">
        <v>3732</v>
      </c>
      <c r="B1852" s="285" t="s">
        <v>284</v>
      </c>
      <c r="C1852" s="287">
        <v>1213.6858817482876</v>
      </c>
      <c r="D1852" s="287">
        <v>1407.2979062465074</v>
      </c>
      <c r="E1852" s="287">
        <v>3328.2662594879498</v>
      </c>
      <c r="F1852" s="287">
        <v>10168.455591649901</v>
      </c>
      <c r="G1852" s="286">
        <v>16117.705639132646</v>
      </c>
      <c r="H1852" s="290"/>
      <c r="I1852" s="290"/>
      <c r="J1852" s="290"/>
      <c r="K1852" s="290"/>
      <c r="L1852" s="290"/>
      <c r="M1852" s="290"/>
      <c r="N1852" s="290"/>
      <c r="O1852" s="290"/>
      <c r="P1852" s="83" t="str">
        <f t="shared" si="30"/>
        <v/>
      </c>
    </row>
    <row r="1853" spans="1:16" ht="13.2" hidden="1" customHeight="1" x14ac:dyDescent="0.25">
      <c r="A1853" s="285" t="s">
        <v>3058</v>
      </c>
      <c r="B1853" s="285" t="s">
        <v>76</v>
      </c>
      <c r="C1853" s="287">
        <v>2458.7602153680023</v>
      </c>
      <c r="D1853" s="287">
        <v>0</v>
      </c>
      <c r="E1853" s="287">
        <v>0</v>
      </c>
      <c r="F1853" s="287">
        <v>0</v>
      </c>
      <c r="G1853" s="286">
        <v>2458.7602153680023</v>
      </c>
      <c r="H1853" s="290"/>
      <c r="I1853" s="290"/>
      <c r="J1853" s="290"/>
      <c r="K1853" s="290"/>
      <c r="L1853" s="290"/>
      <c r="M1853" s="290"/>
      <c r="N1853" s="290"/>
      <c r="O1853" s="290"/>
      <c r="P1853" s="83" t="str">
        <f t="shared" si="30"/>
        <v/>
      </c>
    </row>
    <row r="1854" spans="1:16" ht="13.2" hidden="1" customHeight="1" x14ac:dyDescent="0.25">
      <c r="A1854" s="285" t="s">
        <v>3064</v>
      </c>
      <c r="B1854" s="285" t="s">
        <v>85</v>
      </c>
      <c r="C1854" s="286">
        <v>1009902.6546142823</v>
      </c>
      <c r="D1854" s="286">
        <v>484895.06899362395</v>
      </c>
      <c r="E1854" s="286">
        <v>656206.00438349624</v>
      </c>
      <c r="F1854" s="286">
        <v>628140.38098583859</v>
      </c>
      <c r="G1854" s="286">
        <v>2779144.1089772414</v>
      </c>
      <c r="H1854" s="290"/>
      <c r="I1854" s="290"/>
      <c r="J1854" s="290"/>
      <c r="K1854" s="290"/>
      <c r="L1854" s="290"/>
      <c r="M1854" s="290"/>
      <c r="N1854" s="290"/>
      <c r="O1854" s="290"/>
      <c r="P1854" s="83" t="str">
        <f t="shared" si="30"/>
        <v/>
      </c>
    </row>
    <row r="1855" spans="1:16" ht="13.2" hidden="1" customHeight="1" x14ac:dyDescent="0.25">
      <c r="A1855" s="285" t="s">
        <v>3066</v>
      </c>
      <c r="B1855" s="285" t="s">
        <v>87</v>
      </c>
      <c r="C1855" s="287">
        <v>1864.9272712300699</v>
      </c>
      <c r="D1855" s="287">
        <v>14366.41701470684</v>
      </c>
      <c r="E1855" s="287">
        <v>4326.2733670011676</v>
      </c>
      <c r="F1855" s="287">
        <v>23303.232467495323</v>
      </c>
      <c r="G1855" s="286">
        <v>43860.850120433402</v>
      </c>
      <c r="H1855" s="290"/>
      <c r="I1855" s="290"/>
      <c r="J1855" s="290"/>
      <c r="K1855" s="290"/>
      <c r="L1855" s="290"/>
      <c r="M1855" s="290"/>
      <c r="N1855" s="290"/>
      <c r="O1855" s="290"/>
      <c r="P1855" s="83" t="str">
        <f t="shared" si="30"/>
        <v/>
      </c>
    </row>
    <row r="1856" spans="1:16" ht="13.2" hidden="1" customHeight="1" x14ac:dyDescent="0.25">
      <c r="A1856" s="285" t="s">
        <v>3067</v>
      </c>
      <c r="B1856" s="285" t="s">
        <v>88</v>
      </c>
      <c r="C1856" s="287">
        <v>75358.501115011575</v>
      </c>
      <c r="D1856" s="287">
        <v>29852.149335285976</v>
      </c>
      <c r="E1856" s="287">
        <v>37689.448012233064</v>
      </c>
      <c r="F1856" s="287">
        <v>74236.882709269848</v>
      </c>
      <c r="G1856" s="286">
        <v>217136.98117180046</v>
      </c>
      <c r="H1856" s="290"/>
      <c r="I1856" s="290"/>
      <c r="J1856" s="290"/>
      <c r="K1856" s="290"/>
      <c r="L1856" s="290"/>
      <c r="M1856" s="290"/>
      <c r="N1856" s="290"/>
      <c r="O1856" s="290"/>
      <c r="P1856" s="83" t="str">
        <f t="shared" si="30"/>
        <v/>
      </c>
    </row>
    <row r="1857" spans="1:16" ht="13.2" hidden="1" customHeight="1" x14ac:dyDescent="0.25">
      <c r="A1857" s="285" t="s">
        <v>3059</v>
      </c>
      <c r="B1857" s="285" t="s">
        <v>89</v>
      </c>
      <c r="C1857" s="287">
        <v>2940.5323313352319</v>
      </c>
      <c r="D1857" s="287">
        <v>4065.1693013383583</v>
      </c>
      <c r="E1857" s="287">
        <v>4562.4679206003193</v>
      </c>
      <c r="F1857" s="287">
        <v>9218.4565255764483</v>
      </c>
      <c r="G1857" s="286">
        <v>20786.626078850357</v>
      </c>
      <c r="H1857" s="290"/>
      <c r="I1857" s="290"/>
      <c r="J1857" s="290"/>
      <c r="K1857" s="290"/>
      <c r="L1857" s="290"/>
      <c r="M1857" s="290"/>
      <c r="N1857" s="290"/>
      <c r="O1857" s="290"/>
      <c r="P1857" s="83" t="str">
        <f t="shared" si="30"/>
        <v/>
      </c>
    </row>
    <row r="1858" spans="1:16" ht="13.2" hidden="1" customHeight="1" x14ac:dyDescent="0.25">
      <c r="A1858" s="285" t="s">
        <v>3060</v>
      </c>
      <c r="B1858" s="285" t="s">
        <v>90</v>
      </c>
      <c r="C1858" s="287">
        <v>115.23906334619262</v>
      </c>
      <c r="D1858" s="287">
        <v>104.6536594458187</v>
      </c>
      <c r="E1858" s="287">
        <v>184.63660442811192</v>
      </c>
      <c r="F1858" s="287">
        <v>1019.7556508462023</v>
      </c>
      <c r="G1858" s="286">
        <v>1424.2849780663255</v>
      </c>
      <c r="H1858" s="290"/>
      <c r="I1858" s="290"/>
      <c r="J1858" s="290"/>
      <c r="K1858" s="290"/>
      <c r="L1858" s="290"/>
      <c r="M1858" s="290"/>
      <c r="N1858" s="290"/>
      <c r="O1858" s="290"/>
      <c r="P1858" s="83" t="str">
        <f t="shared" si="30"/>
        <v/>
      </c>
    </row>
    <row r="1859" spans="1:16" ht="13.2" hidden="1" customHeight="1" x14ac:dyDescent="0.25">
      <c r="A1859" s="285" t="s">
        <v>3061</v>
      </c>
      <c r="B1859" s="285" t="s">
        <v>91</v>
      </c>
      <c r="C1859" s="287">
        <v>27.648044760896546</v>
      </c>
      <c r="D1859" s="287">
        <v>26.956435864323488</v>
      </c>
      <c r="E1859" s="287">
        <v>10.915406315600135</v>
      </c>
      <c r="F1859" s="287">
        <v>25.538391219818134</v>
      </c>
      <c r="G1859" s="286">
        <v>91.058278160638309</v>
      </c>
      <c r="H1859" s="290"/>
      <c r="I1859" s="290"/>
      <c r="J1859" s="290"/>
      <c r="K1859" s="290"/>
      <c r="L1859" s="290"/>
      <c r="M1859" s="290"/>
      <c r="N1859" s="290"/>
      <c r="O1859" s="290"/>
      <c r="P1859" s="83" t="str">
        <f t="shared" si="30"/>
        <v/>
      </c>
    </row>
    <row r="1860" spans="1:16" ht="13.2" hidden="1" customHeight="1" x14ac:dyDescent="0.25">
      <c r="A1860" s="285" t="s">
        <v>3062</v>
      </c>
      <c r="B1860" s="285" t="s">
        <v>3670</v>
      </c>
      <c r="C1860" s="287">
        <v>5207.2007781510229</v>
      </c>
      <c r="D1860" s="287">
        <v>3741.3961337537835</v>
      </c>
      <c r="E1860" s="287">
        <v>5064.798250236774</v>
      </c>
      <c r="F1860" s="287">
        <v>6582.2492933497988</v>
      </c>
      <c r="G1860" s="286">
        <v>20595.64445549138</v>
      </c>
      <c r="H1860" s="290"/>
      <c r="I1860" s="290"/>
      <c r="J1860" s="290"/>
      <c r="K1860" s="290"/>
      <c r="L1860" s="290"/>
      <c r="M1860" s="290"/>
      <c r="N1860" s="290"/>
      <c r="O1860" s="290"/>
      <c r="P1860" s="83" t="str">
        <f t="shared" ref="P1860:P1923" si="31">IF(COUNTBLANK(Q1860)=0,IF(RIGHT(A1860,10)=Q1860,TRUE,FALSE),"")</f>
        <v/>
      </c>
    </row>
    <row r="1861" spans="1:16" ht="13.2" hidden="1" customHeight="1" x14ac:dyDescent="0.25">
      <c r="A1861" s="285" t="s">
        <v>3063</v>
      </c>
      <c r="B1861" s="285" t="s">
        <v>95</v>
      </c>
      <c r="C1861" s="287">
        <v>66.569165596084446</v>
      </c>
      <c r="D1861" s="287">
        <v>1113.8657460088318</v>
      </c>
      <c r="E1861" s="287">
        <v>1201.9672118484905</v>
      </c>
      <c r="F1861" s="287">
        <v>2989.8743833508047</v>
      </c>
      <c r="G1861" s="286">
        <v>5372.2765068042117</v>
      </c>
      <c r="H1861" s="290"/>
      <c r="I1861" s="290"/>
      <c r="J1861" s="290"/>
      <c r="K1861" s="290"/>
      <c r="L1861" s="290"/>
      <c r="M1861" s="290"/>
      <c r="N1861" s="290"/>
      <c r="O1861" s="290"/>
      <c r="P1861" s="83" t="str">
        <f t="shared" si="31"/>
        <v/>
      </c>
    </row>
    <row r="1862" spans="1:16" ht="13.2" hidden="1" customHeight="1" x14ac:dyDescent="0.25">
      <c r="A1862" s="285" t="s">
        <v>3065</v>
      </c>
      <c r="B1862" s="285" t="s">
        <v>96</v>
      </c>
      <c r="C1862" s="288">
        <v>308.16884462551013</v>
      </c>
      <c r="D1862" s="288">
        <v>513.86848371232577</v>
      </c>
      <c r="E1862" s="288">
        <v>285.17853677406941</v>
      </c>
      <c r="F1862" s="288">
        <v>3699.4042489004569</v>
      </c>
      <c r="G1862" s="289">
        <v>4806.6201140123621</v>
      </c>
      <c r="H1862" s="290"/>
      <c r="I1862" s="290"/>
      <c r="J1862" s="290"/>
      <c r="K1862" s="290"/>
      <c r="L1862" s="290"/>
      <c r="M1862" s="290"/>
      <c r="N1862" s="290"/>
      <c r="O1862" s="290"/>
      <c r="P1862" s="83" t="str">
        <f t="shared" si="31"/>
        <v/>
      </c>
    </row>
    <row r="1863" spans="1:16" ht="13.2" hidden="1" customHeight="1" x14ac:dyDescent="0.25">
      <c r="A1863" s="285" t="s">
        <v>3068</v>
      </c>
      <c r="B1863" s="285" t="s">
        <v>155</v>
      </c>
      <c r="C1863" s="286">
        <v>1087434.2518451493</v>
      </c>
      <c r="D1863" s="286">
        <v>529627.50382732903</v>
      </c>
      <c r="E1863" s="286">
        <v>698506.90429950459</v>
      </c>
      <c r="F1863" s="286">
        <v>729379.90041150432</v>
      </c>
      <c r="G1863" s="286">
        <v>3044948.5603834875</v>
      </c>
      <c r="H1863" s="290"/>
      <c r="I1863" s="290"/>
      <c r="J1863" s="290"/>
      <c r="K1863" s="290"/>
      <c r="L1863" s="290"/>
      <c r="M1863" s="290"/>
      <c r="N1863" s="290"/>
      <c r="O1863" s="290"/>
      <c r="P1863" s="83" t="str">
        <f t="shared" si="31"/>
        <v/>
      </c>
    </row>
    <row r="1864" spans="1:16" ht="13.2" hidden="1" customHeight="1" x14ac:dyDescent="0.25">
      <c r="A1864" s="285" t="s">
        <v>3768</v>
      </c>
      <c r="B1864" s="285" t="s">
        <v>285</v>
      </c>
      <c r="C1864" s="287">
        <v>296087.48126752093</v>
      </c>
      <c r="D1864" s="287">
        <v>171469.93807490074</v>
      </c>
      <c r="E1864" s="287">
        <v>234232.45659734504</v>
      </c>
      <c r="F1864" s="287">
        <v>273647.05734742014</v>
      </c>
      <c r="G1864" s="286">
        <v>975436.9332871869</v>
      </c>
      <c r="H1864" s="290"/>
      <c r="I1864" s="290"/>
      <c r="J1864" s="290"/>
      <c r="K1864" s="290"/>
      <c r="L1864" s="290"/>
      <c r="M1864" s="290"/>
      <c r="N1864" s="290"/>
      <c r="O1864" s="290"/>
      <c r="P1864" s="83" t="str">
        <f t="shared" si="31"/>
        <v/>
      </c>
    </row>
    <row r="1865" spans="1:16" ht="13.2" hidden="1" customHeight="1" x14ac:dyDescent="0.25">
      <c r="A1865" s="285" t="s">
        <v>3804</v>
      </c>
      <c r="B1865" s="285" t="s">
        <v>286</v>
      </c>
      <c r="C1865" s="287">
        <v>702999.22374820407</v>
      </c>
      <c r="D1865" s="287">
        <v>304373.08964231209</v>
      </c>
      <c r="E1865" s="287">
        <v>410948.7623927219</v>
      </c>
      <c r="F1865" s="287">
        <v>334657.44939407543</v>
      </c>
      <c r="G1865" s="286">
        <v>1752978.5251773135</v>
      </c>
      <c r="H1865" s="290"/>
      <c r="I1865" s="290"/>
      <c r="J1865" s="290"/>
      <c r="K1865" s="290"/>
      <c r="L1865" s="290"/>
      <c r="M1865" s="290"/>
      <c r="N1865" s="290"/>
      <c r="O1865" s="290"/>
      <c r="P1865" s="83" t="str">
        <f t="shared" si="31"/>
        <v/>
      </c>
    </row>
    <row r="1866" spans="1:16" ht="13.2" hidden="1" customHeight="1" x14ac:dyDescent="0.25">
      <c r="A1866" s="285" t="s">
        <v>3141</v>
      </c>
      <c r="B1866" s="285" t="s">
        <v>97</v>
      </c>
      <c r="C1866" s="286"/>
      <c r="D1866" s="286"/>
      <c r="E1866" s="286"/>
      <c r="F1866" s="286"/>
      <c r="G1866" s="286"/>
      <c r="H1866" s="290"/>
      <c r="I1866" s="290"/>
      <c r="J1866" s="290"/>
      <c r="K1866" s="290"/>
      <c r="L1866" s="290"/>
      <c r="M1866" s="290"/>
      <c r="N1866" s="290"/>
      <c r="O1866" s="290"/>
      <c r="P1866" s="83" t="str">
        <f t="shared" si="31"/>
        <v/>
      </c>
    </row>
    <row r="1867" spans="1:16" ht="13.2" hidden="1" customHeight="1" x14ac:dyDescent="0.25">
      <c r="A1867" s="285" t="s">
        <v>3142</v>
      </c>
      <c r="B1867" s="285" t="s">
        <v>130</v>
      </c>
      <c r="C1867" s="286"/>
      <c r="D1867" s="286"/>
      <c r="E1867" s="286"/>
      <c r="F1867" s="286"/>
      <c r="G1867" s="286"/>
      <c r="H1867" s="290"/>
      <c r="I1867" s="290"/>
      <c r="J1867" s="290"/>
      <c r="K1867" s="290"/>
      <c r="L1867" s="290"/>
      <c r="M1867" s="290"/>
      <c r="N1867" s="290"/>
      <c r="O1867" s="290"/>
      <c r="P1867" s="83" t="str">
        <f t="shared" si="31"/>
        <v/>
      </c>
    </row>
    <row r="1868" spans="1:16" ht="13.2" hidden="1" customHeight="1" x14ac:dyDescent="0.25">
      <c r="A1868" s="285" t="s">
        <v>3119</v>
      </c>
      <c r="B1868" s="285" t="s">
        <v>76</v>
      </c>
      <c r="C1868" s="287"/>
      <c r="D1868" s="287"/>
      <c r="E1868" s="287"/>
      <c r="F1868" s="287"/>
      <c r="G1868" s="286"/>
      <c r="H1868" s="290"/>
      <c r="I1868" s="290"/>
      <c r="J1868" s="290"/>
      <c r="K1868" s="290"/>
      <c r="L1868" s="290"/>
      <c r="M1868" s="290"/>
      <c r="N1868" s="290"/>
      <c r="O1868" s="290"/>
      <c r="P1868" s="83" t="str">
        <f t="shared" si="31"/>
        <v/>
      </c>
    </row>
    <row r="1869" spans="1:16" ht="13.2" hidden="1" customHeight="1" x14ac:dyDescent="0.25">
      <c r="A1869" s="285" t="s">
        <v>3120</v>
      </c>
      <c r="B1869" s="285" t="s">
        <v>77</v>
      </c>
      <c r="C1869" s="287"/>
      <c r="D1869" s="287"/>
      <c r="E1869" s="287"/>
      <c r="F1869" s="287"/>
      <c r="G1869" s="286"/>
      <c r="H1869" s="290"/>
      <c r="I1869" s="290"/>
      <c r="J1869" s="290"/>
      <c r="K1869" s="290"/>
      <c r="L1869" s="290"/>
      <c r="M1869" s="290"/>
      <c r="N1869" s="290"/>
      <c r="O1869" s="290"/>
      <c r="P1869" s="83" t="str">
        <f t="shared" si="31"/>
        <v/>
      </c>
    </row>
    <row r="1870" spans="1:16" ht="13.2" hidden="1" customHeight="1" x14ac:dyDescent="0.25">
      <c r="A1870" s="285" t="s">
        <v>3121</v>
      </c>
      <c r="B1870" s="285" t="s">
        <v>78</v>
      </c>
      <c r="C1870" s="287"/>
      <c r="D1870" s="287"/>
      <c r="E1870" s="287"/>
      <c r="F1870" s="287"/>
      <c r="G1870" s="286"/>
      <c r="H1870" s="290"/>
      <c r="I1870" s="290"/>
      <c r="J1870" s="290"/>
      <c r="K1870" s="290"/>
      <c r="L1870" s="290"/>
      <c r="M1870" s="290"/>
      <c r="N1870" s="290"/>
      <c r="O1870" s="290"/>
      <c r="P1870" s="83" t="str">
        <f t="shared" si="31"/>
        <v/>
      </c>
    </row>
    <row r="1871" spans="1:16" ht="13.2" hidden="1" customHeight="1" x14ac:dyDescent="0.25">
      <c r="A1871" s="285" t="s">
        <v>3122</v>
      </c>
      <c r="B1871" s="285" t="s">
        <v>79</v>
      </c>
      <c r="C1871" s="287"/>
      <c r="D1871" s="287"/>
      <c r="E1871" s="287"/>
      <c r="F1871" s="287"/>
      <c r="G1871" s="286"/>
      <c r="H1871" s="290"/>
      <c r="I1871" s="290"/>
      <c r="J1871" s="290"/>
      <c r="K1871" s="290"/>
      <c r="L1871" s="290"/>
      <c r="M1871" s="290"/>
      <c r="N1871" s="290"/>
      <c r="O1871" s="290"/>
      <c r="P1871" s="83" t="str">
        <f t="shared" si="31"/>
        <v/>
      </c>
    </row>
    <row r="1872" spans="1:16" ht="13.2" hidden="1" customHeight="1" x14ac:dyDescent="0.25">
      <c r="A1872" s="285" t="s">
        <v>3123</v>
      </c>
      <c r="B1872" s="285" t="s">
        <v>3671</v>
      </c>
      <c r="C1872" s="287"/>
      <c r="D1872" s="287"/>
      <c r="E1872" s="287"/>
      <c r="F1872" s="287"/>
      <c r="G1872" s="286"/>
      <c r="H1872" s="290"/>
      <c r="I1872" s="290"/>
      <c r="J1872" s="290"/>
      <c r="K1872" s="290"/>
      <c r="L1872" s="290"/>
      <c r="M1872" s="290"/>
      <c r="N1872" s="290"/>
      <c r="O1872" s="290"/>
      <c r="P1872" s="83" t="str">
        <f t="shared" si="31"/>
        <v/>
      </c>
    </row>
    <row r="1873" spans="1:16" ht="13.2" hidden="1" customHeight="1" x14ac:dyDescent="0.25">
      <c r="A1873" s="285" t="s">
        <v>3124</v>
      </c>
      <c r="B1873" s="285" t="s">
        <v>84</v>
      </c>
      <c r="C1873" s="287"/>
      <c r="D1873" s="287"/>
      <c r="E1873" s="287"/>
      <c r="F1873" s="287"/>
      <c r="G1873" s="286"/>
      <c r="H1873" s="290"/>
      <c r="I1873" s="290"/>
      <c r="J1873" s="290"/>
      <c r="K1873" s="290"/>
      <c r="L1873" s="290"/>
      <c r="M1873" s="290"/>
      <c r="N1873" s="290"/>
      <c r="O1873" s="290"/>
      <c r="P1873" s="83" t="str">
        <f t="shared" si="31"/>
        <v/>
      </c>
    </row>
    <row r="1874" spans="1:16" ht="13.2" hidden="1" customHeight="1" x14ac:dyDescent="0.25">
      <c r="A1874" s="285" t="s">
        <v>3125</v>
      </c>
      <c r="B1874" s="285" t="s">
        <v>85</v>
      </c>
      <c r="C1874" s="286"/>
      <c r="D1874" s="286"/>
      <c r="E1874" s="286"/>
      <c r="F1874" s="286"/>
      <c r="G1874" s="286"/>
      <c r="H1874" s="290"/>
      <c r="I1874" s="290"/>
      <c r="J1874" s="290"/>
      <c r="K1874" s="290"/>
      <c r="L1874" s="290"/>
      <c r="M1874" s="290"/>
      <c r="N1874" s="290"/>
      <c r="O1874" s="290"/>
      <c r="P1874" s="83" t="str">
        <f t="shared" si="31"/>
        <v/>
      </c>
    </row>
    <row r="1875" spans="1:16" ht="13.2" hidden="1" customHeight="1" x14ac:dyDescent="0.25">
      <c r="A1875" s="285" t="s">
        <v>3126</v>
      </c>
      <c r="B1875" s="285" t="s">
        <v>86</v>
      </c>
      <c r="C1875" s="287"/>
      <c r="D1875" s="287"/>
      <c r="E1875" s="287"/>
      <c r="F1875" s="287"/>
      <c r="G1875" s="286"/>
      <c r="H1875" s="290"/>
      <c r="I1875" s="290"/>
      <c r="J1875" s="290"/>
      <c r="K1875" s="290"/>
      <c r="L1875" s="290"/>
      <c r="M1875" s="290"/>
      <c r="N1875" s="290"/>
      <c r="O1875" s="290"/>
      <c r="P1875" s="83" t="str">
        <f t="shared" si="31"/>
        <v/>
      </c>
    </row>
    <row r="1876" spans="1:16" ht="13.2" hidden="1" customHeight="1" x14ac:dyDescent="0.25">
      <c r="A1876" s="285" t="s">
        <v>3127</v>
      </c>
      <c r="B1876" s="285" t="s">
        <v>87</v>
      </c>
      <c r="C1876" s="287"/>
      <c r="D1876" s="287"/>
      <c r="E1876" s="287"/>
      <c r="F1876" s="287"/>
      <c r="G1876" s="286"/>
      <c r="H1876" s="290"/>
      <c r="I1876" s="290"/>
      <c r="J1876" s="290"/>
      <c r="K1876" s="290"/>
      <c r="L1876" s="290"/>
      <c r="M1876" s="290"/>
      <c r="N1876" s="290"/>
      <c r="O1876" s="290"/>
      <c r="P1876" s="83" t="str">
        <f t="shared" si="31"/>
        <v/>
      </c>
    </row>
    <row r="1877" spans="1:16" ht="13.2" hidden="1" customHeight="1" x14ac:dyDescent="0.25">
      <c r="A1877" s="285" t="s">
        <v>3128</v>
      </c>
      <c r="B1877" s="285" t="s">
        <v>88</v>
      </c>
      <c r="C1877" s="287"/>
      <c r="D1877" s="287"/>
      <c r="E1877" s="287"/>
      <c r="F1877" s="287"/>
      <c r="G1877" s="286"/>
      <c r="H1877" s="290"/>
      <c r="I1877" s="290"/>
      <c r="J1877" s="290"/>
      <c r="K1877" s="290"/>
      <c r="L1877" s="290"/>
      <c r="M1877" s="290"/>
      <c r="N1877" s="290"/>
      <c r="O1877" s="290"/>
      <c r="P1877" s="83" t="str">
        <f t="shared" si="31"/>
        <v/>
      </c>
    </row>
    <row r="1878" spans="1:16" ht="13.2" hidden="1" customHeight="1" x14ac:dyDescent="0.25">
      <c r="A1878" s="285" t="s">
        <v>3129</v>
      </c>
      <c r="B1878" s="285" t="s">
        <v>144</v>
      </c>
      <c r="C1878" s="286"/>
      <c r="D1878" s="286"/>
      <c r="E1878" s="286"/>
      <c r="F1878" s="286"/>
      <c r="G1878" s="286"/>
      <c r="H1878" s="290"/>
      <c r="I1878" s="290"/>
      <c r="J1878" s="290"/>
      <c r="K1878" s="290"/>
      <c r="L1878" s="290"/>
      <c r="M1878" s="290"/>
      <c r="N1878" s="290"/>
      <c r="O1878" s="290"/>
      <c r="P1878" s="83" t="str">
        <f t="shared" si="31"/>
        <v/>
      </c>
    </row>
    <row r="1879" spans="1:16" ht="13.2" hidden="1" customHeight="1" x14ac:dyDescent="0.25">
      <c r="A1879" s="285" t="s">
        <v>3697</v>
      </c>
      <c r="B1879" s="285" t="s">
        <v>283</v>
      </c>
      <c r="C1879" s="287"/>
      <c r="D1879" s="287"/>
      <c r="E1879" s="287"/>
      <c r="F1879" s="287"/>
      <c r="G1879" s="286"/>
      <c r="H1879" s="290"/>
      <c r="I1879" s="290"/>
      <c r="J1879" s="290"/>
      <c r="K1879" s="290"/>
      <c r="L1879" s="290"/>
      <c r="M1879" s="290"/>
      <c r="N1879" s="290"/>
      <c r="O1879" s="290"/>
      <c r="P1879" s="83" t="str">
        <f t="shared" si="31"/>
        <v/>
      </c>
    </row>
    <row r="1880" spans="1:16" ht="13.2" hidden="1" customHeight="1" x14ac:dyDescent="0.25">
      <c r="A1880" s="285" t="s">
        <v>3733</v>
      </c>
      <c r="B1880" s="285" t="s">
        <v>284</v>
      </c>
      <c r="C1880" s="287"/>
      <c r="D1880" s="287"/>
      <c r="E1880" s="287"/>
      <c r="F1880" s="287"/>
      <c r="G1880" s="286"/>
      <c r="H1880" s="290"/>
      <c r="I1880" s="290"/>
      <c r="J1880" s="290"/>
      <c r="K1880" s="290"/>
      <c r="L1880" s="290"/>
      <c r="M1880" s="290"/>
      <c r="N1880" s="290"/>
      <c r="O1880" s="290"/>
      <c r="P1880" s="83" t="str">
        <f t="shared" si="31"/>
        <v/>
      </c>
    </row>
    <row r="1881" spans="1:16" ht="13.2" hidden="1" customHeight="1" x14ac:dyDescent="0.25">
      <c r="A1881" s="285" t="s">
        <v>3130</v>
      </c>
      <c r="B1881" s="285" t="s">
        <v>76</v>
      </c>
      <c r="C1881" s="287"/>
      <c r="D1881" s="287"/>
      <c r="E1881" s="287"/>
      <c r="F1881" s="287"/>
      <c r="G1881" s="286"/>
      <c r="H1881" s="290"/>
      <c r="I1881" s="290"/>
      <c r="J1881" s="290"/>
      <c r="K1881" s="290"/>
      <c r="L1881" s="290"/>
      <c r="M1881" s="290"/>
      <c r="N1881" s="290"/>
      <c r="O1881" s="290"/>
      <c r="P1881" s="83" t="str">
        <f t="shared" si="31"/>
        <v/>
      </c>
    </row>
    <row r="1882" spans="1:16" ht="13.2" hidden="1" customHeight="1" x14ac:dyDescent="0.25">
      <c r="A1882" s="285" t="s">
        <v>3136</v>
      </c>
      <c r="B1882" s="285" t="s">
        <v>85</v>
      </c>
      <c r="C1882" s="286"/>
      <c r="D1882" s="286"/>
      <c r="E1882" s="286"/>
      <c r="F1882" s="286"/>
      <c r="G1882" s="286"/>
      <c r="H1882" s="290"/>
      <c r="I1882" s="290"/>
      <c r="J1882" s="290"/>
      <c r="K1882" s="290"/>
      <c r="L1882" s="290"/>
      <c r="M1882" s="290"/>
      <c r="N1882" s="290"/>
      <c r="O1882" s="290"/>
      <c r="P1882" s="83" t="str">
        <f t="shared" si="31"/>
        <v/>
      </c>
    </row>
    <row r="1883" spans="1:16" ht="13.2" hidden="1" customHeight="1" x14ac:dyDescent="0.25">
      <c r="A1883" s="285" t="s">
        <v>3138</v>
      </c>
      <c r="B1883" s="285" t="s">
        <v>87</v>
      </c>
      <c r="C1883" s="287"/>
      <c r="D1883" s="287"/>
      <c r="E1883" s="287"/>
      <c r="F1883" s="287"/>
      <c r="G1883" s="286"/>
      <c r="H1883" s="290"/>
      <c r="I1883" s="290"/>
      <c r="J1883" s="290"/>
      <c r="K1883" s="290"/>
      <c r="L1883" s="290"/>
      <c r="M1883" s="290"/>
      <c r="N1883" s="290"/>
      <c r="O1883" s="290"/>
      <c r="P1883" s="83" t="str">
        <f t="shared" si="31"/>
        <v/>
      </c>
    </row>
    <row r="1884" spans="1:16" ht="13.2" hidden="1" customHeight="1" x14ac:dyDescent="0.25">
      <c r="A1884" s="285" t="s">
        <v>3139</v>
      </c>
      <c r="B1884" s="285" t="s">
        <v>88</v>
      </c>
      <c r="C1884" s="287"/>
      <c r="D1884" s="287"/>
      <c r="E1884" s="287"/>
      <c r="F1884" s="287"/>
      <c r="G1884" s="286"/>
      <c r="H1884" s="290"/>
      <c r="I1884" s="290"/>
      <c r="J1884" s="290"/>
      <c r="K1884" s="290"/>
      <c r="L1884" s="290"/>
      <c r="M1884" s="290"/>
      <c r="N1884" s="290"/>
      <c r="O1884" s="290"/>
      <c r="P1884" s="83" t="str">
        <f t="shared" si="31"/>
        <v/>
      </c>
    </row>
    <row r="1885" spans="1:16" ht="13.2" hidden="1" customHeight="1" x14ac:dyDescent="0.25">
      <c r="A1885" s="285" t="s">
        <v>3131</v>
      </c>
      <c r="B1885" s="285" t="s">
        <v>89</v>
      </c>
      <c r="C1885" s="287"/>
      <c r="D1885" s="287"/>
      <c r="E1885" s="287"/>
      <c r="F1885" s="287"/>
      <c r="G1885" s="286"/>
      <c r="H1885" s="290"/>
      <c r="I1885" s="290"/>
      <c r="J1885" s="290"/>
      <c r="K1885" s="290"/>
      <c r="L1885" s="290"/>
      <c r="M1885" s="290"/>
      <c r="N1885" s="290"/>
      <c r="O1885" s="290"/>
      <c r="P1885" s="83" t="str">
        <f t="shared" si="31"/>
        <v/>
      </c>
    </row>
    <row r="1886" spans="1:16" ht="13.2" hidden="1" customHeight="1" x14ac:dyDescent="0.25">
      <c r="A1886" s="285" t="s">
        <v>3132</v>
      </c>
      <c r="B1886" s="285" t="s">
        <v>90</v>
      </c>
      <c r="C1886" s="287"/>
      <c r="D1886" s="287"/>
      <c r="E1886" s="287"/>
      <c r="F1886" s="287"/>
      <c r="G1886" s="286"/>
      <c r="H1886" s="290"/>
      <c r="I1886" s="290"/>
      <c r="J1886" s="290"/>
      <c r="K1886" s="290"/>
      <c r="L1886" s="290"/>
      <c r="M1886" s="290"/>
      <c r="N1886" s="290"/>
      <c r="O1886" s="290"/>
      <c r="P1886" s="83" t="str">
        <f t="shared" si="31"/>
        <v/>
      </c>
    </row>
    <row r="1887" spans="1:16" ht="13.2" hidden="1" customHeight="1" x14ac:dyDescent="0.25">
      <c r="A1887" s="285" t="s">
        <v>3133</v>
      </c>
      <c r="B1887" s="285" t="s">
        <v>91</v>
      </c>
      <c r="C1887" s="287"/>
      <c r="D1887" s="287"/>
      <c r="E1887" s="287"/>
      <c r="F1887" s="287"/>
      <c r="G1887" s="286"/>
      <c r="H1887" s="290"/>
      <c r="I1887" s="290"/>
      <c r="J1887" s="290"/>
      <c r="K1887" s="290"/>
      <c r="L1887" s="290"/>
      <c r="M1887" s="290"/>
      <c r="N1887" s="290"/>
      <c r="O1887" s="290"/>
      <c r="P1887" s="83" t="str">
        <f t="shared" si="31"/>
        <v/>
      </c>
    </row>
    <row r="1888" spans="1:16" ht="13.2" hidden="1" customHeight="1" x14ac:dyDescent="0.25">
      <c r="A1888" s="285" t="s">
        <v>3134</v>
      </c>
      <c r="B1888" s="285" t="s">
        <v>3670</v>
      </c>
      <c r="C1888" s="287"/>
      <c r="D1888" s="287"/>
      <c r="E1888" s="287"/>
      <c r="F1888" s="287"/>
      <c r="G1888" s="286"/>
      <c r="H1888" s="290"/>
      <c r="I1888" s="290"/>
      <c r="J1888" s="290"/>
      <c r="K1888" s="290"/>
      <c r="L1888" s="290"/>
      <c r="M1888" s="290"/>
      <c r="N1888" s="290"/>
      <c r="O1888" s="290"/>
      <c r="P1888" s="83" t="str">
        <f t="shared" si="31"/>
        <v/>
      </c>
    </row>
    <row r="1889" spans="1:16" ht="13.2" hidden="1" customHeight="1" x14ac:dyDescent="0.25">
      <c r="A1889" s="285" t="s">
        <v>3135</v>
      </c>
      <c r="B1889" s="285" t="s">
        <v>95</v>
      </c>
      <c r="C1889" s="287"/>
      <c r="D1889" s="287"/>
      <c r="E1889" s="287"/>
      <c r="F1889" s="287"/>
      <c r="G1889" s="286"/>
      <c r="H1889" s="290"/>
      <c r="I1889" s="290"/>
      <c r="J1889" s="290"/>
      <c r="K1889" s="290"/>
      <c r="L1889" s="290"/>
      <c r="M1889" s="290"/>
      <c r="N1889" s="290"/>
      <c r="O1889" s="290"/>
      <c r="P1889" s="83" t="str">
        <f t="shared" si="31"/>
        <v/>
      </c>
    </row>
    <row r="1890" spans="1:16" ht="13.2" hidden="1" customHeight="1" x14ac:dyDescent="0.25">
      <c r="A1890" s="285" t="s">
        <v>3137</v>
      </c>
      <c r="B1890" s="285" t="s">
        <v>96</v>
      </c>
      <c r="C1890" s="288"/>
      <c r="D1890" s="288"/>
      <c r="E1890" s="288"/>
      <c r="F1890" s="288"/>
      <c r="G1890" s="289"/>
      <c r="H1890" s="290"/>
      <c r="I1890" s="290"/>
      <c r="J1890" s="290"/>
      <c r="K1890" s="290"/>
      <c r="L1890" s="290"/>
      <c r="M1890" s="290"/>
      <c r="N1890" s="290"/>
      <c r="O1890" s="290"/>
      <c r="P1890" s="83" t="str">
        <f t="shared" si="31"/>
        <v/>
      </c>
    </row>
    <row r="1891" spans="1:16" ht="13.2" hidden="1" customHeight="1" x14ac:dyDescent="0.25">
      <c r="A1891" s="285" t="s">
        <v>3140</v>
      </c>
      <c r="B1891" s="285" t="s">
        <v>155</v>
      </c>
      <c r="C1891" s="286"/>
      <c r="D1891" s="286"/>
      <c r="E1891" s="286"/>
      <c r="F1891" s="286"/>
      <c r="G1891" s="286"/>
      <c r="H1891" s="290"/>
      <c r="I1891" s="290"/>
      <c r="J1891" s="290"/>
      <c r="K1891" s="290"/>
      <c r="L1891" s="290"/>
      <c r="M1891" s="290"/>
      <c r="N1891" s="290"/>
      <c r="O1891" s="290"/>
      <c r="P1891" s="83" t="str">
        <f t="shared" si="31"/>
        <v/>
      </c>
    </row>
    <row r="1892" spans="1:16" ht="13.2" hidden="1" customHeight="1" x14ac:dyDescent="0.25">
      <c r="A1892" s="285" t="s">
        <v>3769</v>
      </c>
      <c r="B1892" s="285" t="s">
        <v>285</v>
      </c>
      <c r="C1892" s="287"/>
      <c r="D1892" s="287"/>
      <c r="E1892" s="287"/>
      <c r="F1892" s="287"/>
      <c r="G1892" s="286"/>
      <c r="H1892" s="290"/>
      <c r="I1892" s="290"/>
      <c r="J1892" s="290"/>
      <c r="K1892" s="290"/>
      <c r="L1892" s="290"/>
      <c r="M1892" s="290"/>
      <c r="N1892" s="290"/>
      <c r="O1892" s="290"/>
      <c r="P1892" s="83" t="str">
        <f t="shared" si="31"/>
        <v/>
      </c>
    </row>
    <row r="1893" spans="1:16" ht="13.2" hidden="1" customHeight="1" x14ac:dyDescent="0.25">
      <c r="A1893" s="285" t="s">
        <v>3805</v>
      </c>
      <c r="B1893" s="285" t="s">
        <v>286</v>
      </c>
      <c r="C1893" s="287"/>
      <c r="D1893" s="287"/>
      <c r="E1893" s="287"/>
      <c r="F1893" s="287"/>
      <c r="G1893" s="286"/>
      <c r="H1893" s="290"/>
      <c r="I1893" s="290"/>
      <c r="J1893" s="290"/>
      <c r="K1893" s="290"/>
      <c r="L1893" s="290"/>
      <c r="M1893" s="290"/>
      <c r="N1893" s="290"/>
      <c r="O1893" s="290"/>
      <c r="P1893" s="83" t="str">
        <f t="shared" si="31"/>
        <v/>
      </c>
    </row>
    <row r="1894" spans="1:16" ht="13.2" hidden="1" customHeight="1" x14ac:dyDescent="0.25">
      <c r="A1894" s="285" t="s">
        <v>3324</v>
      </c>
      <c r="B1894" s="285" t="s">
        <v>130</v>
      </c>
      <c r="C1894" s="286"/>
      <c r="D1894" s="286"/>
      <c r="E1894" s="286"/>
      <c r="F1894" s="286"/>
      <c r="G1894" s="286"/>
      <c r="H1894" s="286"/>
      <c r="I1894" s="286"/>
      <c r="J1894" s="286"/>
      <c r="K1894" s="286"/>
      <c r="L1894" s="286"/>
      <c r="M1894" s="286"/>
      <c r="N1894" s="286"/>
      <c r="O1894" s="286"/>
      <c r="P1894" s="83" t="str">
        <f t="shared" si="31"/>
        <v/>
      </c>
    </row>
    <row r="1895" spans="1:16" ht="13.2" hidden="1" customHeight="1" x14ac:dyDescent="0.25">
      <c r="A1895" s="285" t="s">
        <v>3310</v>
      </c>
      <c r="B1895" s="285" t="s">
        <v>76</v>
      </c>
      <c r="C1895" s="287"/>
      <c r="D1895" s="287"/>
      <c r="E1895" s="287"/>
      <c r="F1895" s="287"/>
      <c r="G1895" s="287"/>
      <c r="H1895" s="287"/>
      <c r="I1895" s="287"/>
      <c r="J1895" s="287"/>
      <c r="K1895" s="287"/>
      <c r="L1895" s="287"/>
      <c r="M1895" s="287"/>
      <c r="N1895" s="287"/>
      <c r="O1895" s="286"/>
      <c r="P1895" s="83" t="str">
        <f t="shared" si="31"/>
        <v/>
      </c>
    </row>
    <row r="1896" spans="1:16" ht="13.2" hidden="1" customHeight="1" x14ac:dyDescent="0.25">
      <c r="A1896" s="285" t="s">
        <v>3309</v>
      </c>
      <c r="B1896" s="285" t="s">
        <v>79</v>
      </c>
      <c r="C1896" s="287"/>
      <c r="D1896" s="287"/>
      <c r="E1896" s="287"/>
      <c r="F1896" s="287"/>
      <c r="G1896" s="287"/>
      <c r="H1896" s="287"/>
      <c r="I1896" s="287"/>
      <c r="J1896" s="287"/>
      <c r="K1896" s="287"/>
      <c r="L1896" s="287"/>
      <c r="M1896" s="287"/>
      <c r="N1896" s="287"/>
      <c r="O1896" s="286"/>
      <c r="P1896" s="83" t="str">
        <f t="shared" si="31"/>
        <v/>
      </c>
    </row>
    <row r="1897" spans="1:16" ht="13.2" hidden="1" customHeight="1" x14ac:dyDescent="0.25">
      <c r="A1897" s="285" t="s">
        <v>3313</v>
      </c>
      <c r="B1897" s="285" t="s">
        <v>144</v>
      </c>
      <c r="C1897" s="286"/>
      <c r="D1897" s="286"/>
      <c r="E1897" s="286"/>
      <c r="F1897" s="286"/>
      <c r="G1897" s="286"/>
      <c r="H1897" s="286"/>
      <c r="I1897" s="286"/>
      <c r="J1897" s="286"/>
      <c r="K1897" s="286"/>
      <c r="L1897" s="286"/>
      <c r="M1897" s="286"/>
      <c r="N1897" s="286"/>
      <c r="O1897" s="286"/>
      <c r="P1897" s="83" t="str">
        <f t="shared" si="31"/>
        <v/>
      </c>
    </row>
    <row r="1898" spans="1:16" ht="13.2" hidden="1" customHeight="1" x14ac:dyDescent="0.25">
      <c r="A1898" s="285" t="s">
        <v>3302</v>
      </c>
      <c r="B1898" s="285" t="s">
        <v>296</v>
      </c>
      <c r="C1898" s="287"/>
      <c r="D1898" s="287"/>
      <c r="E1898" s="287"/>
      <c r="F1898" s="287"/>
      <c r="G1898" s="287"/>
      <c r="H1898" s="287"/>
      <c r="I1898" s="287"/>
      <c r="J1898" s="287"/>
      <c r="K1898" s="287"/>
      <c r="L1898" s="287"/>
      <c r="M1898" s="287"/>
      <c r="N1898" s="287"/>
      <c r="O1898" s="286"/>
      <c r="P1898" s="83" t="str">
        <f t="shared" si="31"/>
        <v/>
      </c>
    </row>
    <row r="1899" spans="1:16" ht="13.2" hidden="1" customHeight="1" x14ac:dyDescent="0.25">
      <c r="A1899" s="285" t="s">
        <v>3303</v>
      </c>
      <c r="B1899" s="285" t="s">
        <v>297</v>
      </c>
      <c r="C1899" s="287"/>
      <c r="D1899" s="287"/>
      <c r="E1899" s="287"/>
      <c r="F1899" s="287"/>
      <c r="G1899" s="287"/>
      <c r="H1899" s="287"/>
      <c r="I1899" s="287"/>
      <c r="J1899" s="287"/>
      <c r="K1899" s="287"/>
      <c r="L1899" s="287"/>
      <c r="M1899" s="287"/>
      <c r="N1899" s="287"/>
      <c r="O1899" s="286"/>
      <c r="P1899" s="83" t="str">
        <f t="shared" si="31"/>
        <v/>
      </c>
    </row>
    <row r="1900" spans="1:16" ht="13.2" hidden="1" customHeight="1" x14ac:dyDescent="0.25">
      <c r="A1900" s="285" t="s">
        <v>3304</v>
      </c>
      <c r="B1900" s="285" t="s">
        <v>303</v>
      </c>
      <c r="C1900" s="287"/>
      <c r="D1900" s="287"/>
      <c r="E1900" s="287"/>
      <c r="F1900" s="287"/>
      <c r="G1900" s="287"/>
      <c r="H1900" s="287"/>
      <c r="I1900" s="287"/>
      <c r="J1900" s="287"/>
      <c r="K1900" s="287"/>
      <c r="L1900" s="287"/>
      <c r="M1900" s="287"/>
      <c r="N1900" s="287"/>
      <c r="O1900" s="286"/>
      <c r="P1900" s="83" t="str">
        <f t="shared" si="31"/>
        <v/>
      </c>
    </row>
    <row r="1901" spans="1:16" ht="13.2" hidden="1" customHeight="1" x14ac:dyDescent="0.25">
      <c r="A1901" s="285" t="s">
        <v>3305</v>
      </c>
      <c r="B1901" s="285" t="s">
        <v>304</v>
      </c>
      <c r="C1901" s="287"/>
      <c r="D1901" s="287"/>
      <c r="E1901" s="287"/>
      <c r="F1901" s="287"/>
      <c r="G1901" s="287"/>
      <c r="H1901" s="287"/>
      <c r="I1901" s="287"/>
      <c r="J1901" s="287"/>
      <c r="K1901" s="287"/>
      <c r="L1901" s="287"/>
      <c r="M1901" s="287"/>
      <c r="N1901" s="287"/>
      <c r="O1901" s="286"/>
      <c r="P1901" s="83" t="str">
        <f t="shared" si="31"/>
        <v/>
      </c>
    </row>
    <row r="1902" spans="1:16" ht="13.2" hidden="1" customHeight="1" x14ac:dyDescent="0.25">
      <c r="A1902" s="285" t="s">
        <v>3306</v>
      </c>
      <c r="B1902" s="285" t="s">
        <v>305</v>
      </c>
      <c r="C1902" s="287"/>
      <c r="D1902" s="287"/>
      <c r="E1902" s="287"/>
      <c r="F1902" s="287"/>
      <c r="G1902" s="287"/>
      <c r="H1902" s="287"/>
      <c r="I1902" s="287"/>
      <c r="J1902" s="287"/>
      <c r="K1902" s="287"/>
      <c r="L1902" s="287"/>
      <c r="M1902" s="287"/>
      <c r="N1902" s="287"/>
      <c r="O1902" s="286"/>
      <c r="P1902" s="83" t="str">
        <f t="shared" si="31"/>
        <v/>
      </c>
    </row>
    <row r="1903" spans="1:16" ht="13.2" hidden="1" customHeight="1" x14ac:dyDescent="0.25">
      <c r="A1903" s="285" t="s">
        <v>3307</v>
      </c>
      <c r="B1903" s="285" t="s">
        <v>306</v>
      </c>
      <c r="C1903" s="287"/>
      <c r="D1903" s="287"/>
      <c r="E1903" s="287"/>
      <c r="F1903" s="287"/>
      <c r="G1903" s="287"/>
      <c r="H1903" s="287"/>
      <c r="I1903" s="287"/>
      <c r="J1903" s="287"/>
      <c r="K1903" s="287"/>
      <c r="L1903" s="287"/>
      <c r="M1903" s="287"/>
      <c r="N1903" s="287"/>
      <c r="O1903" s="286"/>
      <c r="P1903" s="83" t="str">
        <f t="shared" si="31"/>
        <v/>
      </c>
    </row>
    <row r="1904" spans="1:16" ht="13.2" hidden="1" customHeight="1" x14ac:dyDescent="0.25">
      <c r="A1904" s="285" t="s">
        <v>3308</v>
      </c>
      <c r="B1904" s="285" t="s">
        <v>307</v>
      </c>
      <c r="C1904" s="287"/>
      <c r="D1904" s="287"/>
      <c r="E1904" s="287"/>
      <c r="F1904" s="287"/>
      <c r="G1904" s="287"/>
      <c r="H1904" s="287"/>
      <c r="I1904" s="287"/>
      <c r="J1904" s="287"/>
      <c r="K1904" s="287"/>
      <c r="L1904" s="287"/>
      <c r="M1904" s="287"/>
      <c r="N1904" s="287"/>
      <c r="O1904" s="286"/>
      <c r="P1904" s="83" t="str">
        <f t="shared" si="31"/>
        <v/>
      </c>
    </row>
    <row r="1905" spans="1:16" ht="13.2" hidden="1" customHeight="1" x14ac:dyDescent="0.25">
      <c r="A1905" s="285" t="s">
        <v>3311</v>
      </c>
      <c r="B1905" s="285" t="s">
        <v>308</v>
      </c>
      <c r="C1905" s="286"/>
      <c r="D1905" s="286"/>
      <c r="E1905" s="286"/>
      <c r="F1905" s="286"/>
      <c r="G1905" s="286"/>
      <c r="H1905" s="286"/>
      <c r="I1905" s="286"/>
      <c r="J1905" s="286"/>
      <c r="K1905" s="286"/>
      <c r="L1905" s="286"/>
      <c r="M1905" s="286"/>
      <c r="N1905" s="286"/>
      <c r="O1905" s="286"/>
      <c r="P1905" s="83" t="str">
        <f t="shared" si="31"/>
        <v/>
      </c>
    </row>
    <row r="1906" spans="1:16" ht="13.2" hidden="1" customHeight="1" x14ac:dyDescent="0.25">
      <c r="A1906" s="285" t="s">
        <v>3312</v>
      </c>
      <c r="B1906" s="285" t="s">
        <v>311</v>
      </c>
      <c r="C1906" s="286"/>
      <c r="D1906" s="286"/>
      <c r="E1906" s="286"/>
      <c r="F1906" s="286"/>
      <c r="G1906" s="286"/>
      <c r="H1906" s="286"/>
      <c r="I1906" s="286"/>
      <c r="J1906" s="286"/>
      <c r="K1906" s="286"/>
      <c r="L1906" s="286"/>
      <c r="M1906" s="286"/>
      <c r="N1906" s="286"/>
      <c r="O1906" s="286"/>
      <c r="P1906" s="83" t="str">
        <f t="shared" si="31"/>
        <v/>
      </c>
    </row>
    <row r="1907" spans="1:16" ht="13.2" hidden="1" customHeight="1" x14ac:dyDescent="0.25">
      <c r="A1907" s="285" t="s">
        <v>3320</v>
      </c>
      <c r="B1907" s="285" t="s">
        <v>76</v>
      </c>
      <c r="C1907" s="287"/>
      <c r="D1907" s="287"/>
      <c r="E1907" s="287"/>
      <c r="F1907" s="287"/>
      <c r="G1907" s="287"/>
      <c r="H1907" s="287"/>
      <c r="I1907" s="287"/>
      <c r="J1907" s="287"/>
      <c r="K1907" s="287"/>
      <c r="L1907" s="287"/>
      <c r="M1907" s="287"/>
      <c r="N1907" s="287"/>
      <c r="O1907" s="286"/>
      <c r="P1907" s="83" t="str">
        <f t="shared" si="31"/>
        <v/>
      </c>
    </row>
    <row r="1908" spans="1:16" ht="13.2" hidden="1" customHeight="1" x14ac:dyDescent="0.25">
      <c r="A1908" s="285" t="s">
        <v>3323</v>
      </c>
      <c r="B1908" s="285" t="s">
        <v>155</v>
      </c>
      <c r="C1908" s="286"/>
      <c r="D1908" s="286"/>
      <c r="E1908" s="286"/>
      <c r="F1908" s="286"/>
      <c r="G1908" s="286"/>
      <c r="H1908" s="286"/>
      <c r="I1908" s="286"/>
      <c r="J1908" s="286"/>
      <c r="K1908" s="286"/>
      <c r="L1908" s="286"/>
      <c r="M1908" s="286"/>
      <c r="N1908" s="286"/>
      <c r="O1908" s="286"/>
      <c r="P1908" s="83" t="str">
        <f t="shared" si="31"/>
        <v/>
      </c>
    </row>
    <row r="1909" spans="1:16" ht="13.2" hidden="1" customHeight="1" x14ac:dyDescent="0.25">
      <c r="A1909" s="285" t="s">
        <v>3318</v>
      </c>
      <c r="B1909" s="285" t="s">
        <v>305</v>
      </c>
      <c r="C1909" s="287"/>
      <c r="D1909" s="287"/>
      <c r="E1909" s="287"/>
      <c r="F1909" s="287"/>
      <c r="G1909" s="287"/>
      <c r="H1909" s="287"/>
      <c r="I1909" s="287"/>
      <c r="J1909" s="287"/>
      <c r="K1909" s="287"/>
      <c r="L1909" s="287"/>
      <c r="M1909" s="287"/>
      <c r="N1909" s="287"/>
      <c r="O1909" s="286"/>
      <c r="P1909" s="83" t="str">
        <f t="shared" si="31"/>
        <v/>
      </c>
    </row>
    <row r="1910" spans="1:16" ht="13.2" hidden="1" customHeight="1" x14ac:dyDescent="0.25">
      <c r="A1910" s="285" t="s">
        <v>3322</v>
      </c>
      <c r="B1910" s="285" t="s">
        <v>311</v>
      </c>
      <c r="C1910" s="286"/>
      <c r="D1910" s="286"/>
      <c r="E1910" s="286"/>
      <c r="F1910" s="286"/>
      <c r="G1910" s="286"/>
      <c r="H1910" s="286"/>
      <c r="I1910" s="286"/>
      <c r="J1910" s="286"/>
      <c r="K1910" s="286"/>
      <c r="L1910" s="286"/>
      <c r="M1910" s="286"/>
      <c r="N1910" s="286"/>
      <c r="O1910" s="286"/>
      <c r="P1910" s="83" t="str">
        <f t="shared" si="31"/>
        <v/>
      </c>
    </row>
    <row r="1911" spans="1:16" ht="13.2" hidden="1" customHeight="1" x14ac:dyDescent="0.25">
      <c r="A1911" s="285" t="s">
        <v>3314</v>
      </c>
      <c r="B1911" s="285" t="s">
        <v>312</v>
      </c>
      <c r="C1911" s="287"/>
      <c r="D1911" s="287"/>
      <c r="E1911" s="287"/>
      <c r="F1911" s="287"/>
      <c r="G1911" s="287"/>
      <c r="H1911" s="287"/>
      <c r="I1911" s="287"/>
      <c r="J1911" s="287"/>
      <c r="K1911" s="287"/>
      <c r="L1911" s="287"/>
      <c r="M1911" s="287"/>
      <c r="N1911" s="287"/>
      <c r="O1911" s="286"/>
      <c r="P1911" s="83" t="str">
        <f t="shared" si="31"/>
        <v/>
      </c>
    </row>
    <row r="1912" spans="1:16" ht="13.2" hidden="1" customHeight="1" x14ac:dyDescent="0.25">
      <c r="A1912" s="285" t="s">
        <v>3315</v>
      </c>
      <c r="B1912" s="285" t="s">
        <v>313</v>
      </c>
      <c r="C1912" s="287"/>
      <c r="D1912" s="287"/>
      <c r="E1912" s="287"/>
      <c r="F1912" s="287"/>
      <c r="G1912" s="287"/>
      <c r="H1912" s="287"/>
      <c r="I1912" s="287"/>
      <c r="J1912" s="287"/>
      <c r="K1912" s="287"/>
      <c r="L1912" s="287"/>
      <c r="M1912" s="287"/>
      <c r="N1912" s="287"/>
      <c r="O1912" s="286"/>
      <c r="P1912" s="83" t="str">
        <f t="shared" si="31"/>
        <v/>
      </c>
    </row>
    <row r="1913" spans="1:16" ht="13.2" hidden="1" customHeight="1" x14ac:dyDescent="0.25">
      <c r="A1913" s="285" t="s">
        <v>3316</v>
      </c>
      <c r="B1913" s="285" t="s">
        <v>314</v>
      </c>
      <c r="C1913" s="287"/>
      <c r="D1913" s="287"/>
      <c r="E1913" s="287"/>
      <c r="F1913" s="287"/>
      <c r="G1913" s="287"/>
      <c r="H1913" s="287"/>
      <c r="I1913" s="287"/>
      <c r="J1913" s="287"/>
      <c r="K1913" s="287"/>
      <c r="L1913" s="287"/>
      <c r="M1913" s="287"/>
      <c r="N1913" s="287"/>
      <c r="O1913" s="286"/>
      <c r="P1913" s="83" t="str">
        <f t="shared" si="31"/>
        <v/>
      </c>
    </row>
    <row r="1914" spans="1:16" ht="13.2" hidden="1" customHeight="1" x14ac:dyDescent="0.25">
      <c r="A1914" s="285" t="s">
        <v>3317</v>
      </c>
      <c r="B1914" s="285" t="s">
        <v>315</v>
      </c>
      <c r="C1914" s="287"/>
      <c r="D1914" s="287"/>
      <c r="E1914" s="287"/>
      <c r="F1914" s="287"/>
      <c r="G1914" s="287"/>
      <c r="H1914" s="287"/>
      <c r="I1914" s="287"/>
      <c r="J1914" s="287"/>
      <c r="K1914" s="287"/>
      <c r="L1914" s="287"/>
      <c r="M1914" s="287"/>
      <c r="N1914" s="287"/>
      <c r="O1914" s="286"/>
      <c r="P1914" s="83" t="str">
        <f t="shared" si="31"/>
        <v/>
      </c>
    </row>
    <row r="1915" spans="1:16" ht="13.2" hidden="1" customHeight="1" x14ac:dyDescent="0.25">
      <c r="A1915" s="285" t="s">
        <v>3319</v>
      </c>
      <c r="B1915" s="285" t="s">
        <v>317</v>
      </c>
      <c r="C1915" s="287"/>
      <c r="D1915" s="287"/>
      <c r="E1915" s="287"/>
      <c r="F1915" s="287"/>
      <c r="G1915" s="287"/>
      <c r="H1915" s="287"/>
      <c r="I1915" s="287"/>
      <c r="J1915" s="287"/>
      <c r="K1915" s="287"/>
      <c r="L1915" s="287"/>
      <c r="M1915" s="287"/>
      <c r="N1915" s="287"/>
      <c r="O1915" s="286"/>
      <c r="P1915" s="83" t="str">
        <f t="shared" si="31"/>
        <v/>
      </c>
    </row>
    <row r="1916" spans="1:16" ht="13.2" hidden="1" customHeight="1" x14ac:dyDescent="0.25">
      <c r="A1916" s="285" t="s">
        <v>3321</v>
      </c>
      <c r="B1916" s="285" t="s">
        <v>318</v>
      </c>
      <c r="C1916" s="286"/>
      <c r="D1916" s="286"/>
      <c r="E1916" s="286"/>
      <c r="F1916" s="286"/>
      <c r="G1916" s="286"/>
      <c r="H1916" s="286"/>
      <c r="I1916" s="286"/>
      <c r="J1916" s="286"/>
      <c r="K1916" s="286"/>
      <c r="L1916" s="286"/>
      <c r="M1916" s="286"/>
      <c r="N1916" s="286"/>
      <c r="O1916" s="286"/>
      <c r="P1916" s="83" t="str">
        <f t="shared" si="31"/>
        <v/>
      </c>
    </row>
    <row r="1917" spans="1:16" ht="13.2" hidden="1" customHeight="1" x14ac:dyDescent="0.25">
      <c r="A1917" s="285" t="s">
        <v>3342</v>
      </c>
      <c r="B1917" s="285" t="s">
        <v>130</v>
      </c>
      <c r="C1917" s="286"/>
      <c r="D1917" s="286"/>
      <c r="E1917" s="286"/>
      <c r="F1917" s="286"/>
      <c r="G1917" s="286"/>
      <c r="H1917" s="286"/>
      <c r="I1917" s="286"/>
      <c r="J1917" s="286"/>
      <c r="K1917" s="286"/>
      <c r="L1917" s="286"/>
      <c r="M1917" s="286"/>
      <c r="N1917" s="286"/>
      <c r="O1917" s="286"/>
      <c r="P1917" s="83" t="str">
        <f t="shared" si="31"/>
        <v/>
      </c>
    </row>
    <row r="1918" spans="1:16" ht="13.2" hidden="1" customHeight="1" x14ac:dyDescent="0.25">
      <c r="A1918" s="285" t="s">
        <v>3330</v>
      </c>
      <c r="B1918" s="285" t="s">
        <v>76</v>
      </c>
      <c r="C1918" s="287"/>
      <c r="D1918" s="287"/>
      <c r="E1918" s="287"/>
      <c r="F1918" s="287"/>
      <c r="G1918" s="287"/>
      <c r="H1918" s="287"/>
      <c r="I1918" s="287"/>
      <c r="J1918" s="287"/>
      <c r="K1918" s="287"/>
      <c r="L1918" s="287"/>
      <c r="M1918" s="287"/>
      <c r="N1918" s="287"/>
      <c r="O1918" s="286"/>
      <c r="P1918" s="83" t="str">
        <f t="shared" si="31"/>
        <v/>
      </c>
    </row>
    <row r="1919" spans="1:16" ht="13.2" hidden="1" customHeight="1" x14ac:dyDescent="0.25">
      <c r="A1919" s="285" t="s">
        <v>3329</v>
      </c>
      <c r="B1919" s="285" t="s">
        <v>79</v>
      </c>
      <c r="C1919" s="287"/>
      <c r="D1919" s="287"/>
      <c r="E1919" s="287"/>
      <c r="F1919" s="287"/>
      <c r="G1919" s="287"/>
      <c r="H1919" s="287"/>
      <c r="I1919" s="287"/>
      <c r="J1919" s="287"/>
      <c r="K1919" s="287"/>
      <c r="L1919" s="287"/>
      <c r="M1919" s="287"/>
      <c r="N1919" s="287"/>
      <c r="O1919" s="286"/>
      <c r="P1919" s="83" t="str">
        <f t="shared" si="31"/>
        <v/>
      </c>
    </row>
    <row r="1920" spans="1:16" ht="13.2" hidden="1" customHeight="1" x14ac:dyDescent="0.25">
      <c r="A1920" s="285" t="s">
        <v>3332</v>
      </c>
      <c r="B1920" s="285" t="s">
        <v>144</v>
      </c>
      <c r="C1920" s="286"/>
      <c r="D1920" s="286"/>
      <c r="E1920" s="286"/>
      <c r="F1920" s="286"/>
      <c r="G1920" s="286"/>
      <c r="H1920" s="286"/>
      <c r="I1920" s="286"/>
      <c r="J1920" s="286"/>
      <c r="K1920" s="286"/>
      <c r="L1920" s="286"/>
      <c r="M1920" s="286"/>
      <c r="N1920" s="286"/>
      <c r="O1920" s="286"/>
      <c r="P1920" s="83" t="str">
        <f t="shared" si="31"/>
        <v/>
      </c>
    </row>
    <row r="1921" spans="1:16" ht="13.2" hidden="1" customHeight="1" x14ac:dyDescent="0.25">
      <c r="A1921" s="285" t="s">
        <v>3325</v>
      </c>
      <c r="B1921" s="285" t="s">
        <v>296</v>
      </c>
      <c r="C1921" s="287"/>
      <c r="D1921" s="287"/>
      <c r="E1921" s="287"/>
      <c r="F1921" s="287"/>
      <c r="G1921" s="287"/>
      <c r="H1921" s="287"/>
      <c r="I1921" s="287"/>
      <c r="J1921" s="287"/>
      <c r="K1921" s="287"/>
      <c r="L1921" s="287"/>
      <c r="M1921" s="287"/>
      <c r="N1921" s="287"/>
      <c r="O1921" s="286"/>
      <c r="P1921" s="83" t="str">
        <f t="shared" si="31"/>
        <v/>
      </c>
    </row>
    <row r="1922" spans="1:16" ht="13.2" hidden="1" customHeight="1" x14ac:dyDescent="0.25">
      <c r="A1922" s="285" t="s">
        <v>3326</v>
      </c>
      <c r="B1922" s="285" t="s">
        <v>303</v>
      </c>
      <c r="C1922" s="287"/>
      <c r="D1922" s="287"/>
      <c r="E1922" s="287"/>
      <c r="F1922" s="287"/>
      <c r="G1922" s="287"/>
      <c r="H1922" s="287"/>
      <c r="I1922" s="287"/>
      <c r="J1922" s="287"/>
      <c r="K1922" s="287"/>
      <c r="L1922" s="287"/>
      <c r="M1922" s="287"/>
      <c r="N1922" s="287"/>
      <c r="O1922" s="286"/>
      <c r="P1922" s="83" t="str">
        <f t="shared" si="31"/>
        <v/>
      </c>
    </row>
    <row r="1923" spans="1:16" ht="13.2" hidden="1" customHeight="1" x14ac:dyDescent="0.25">
      <c r="A1923" s="285" t="s">
        <v>3327</v>
      </c>
      <c r="B1923" s="285" t="s">
        <v>304</v>
      </c>
      <c r="C1923" s="287"/>
      <c r="D1923" s="287"/>
      <c r="E1923" s="287"/>
      <c r="F1923" s="287"/>
      <c r="G1923" s="287"/>
      <c r="H1923" s="287"/>
      <c r="I1923" s="287"/>
      <c r="J1923" s="287"/>
      <c r="K1923" s="287"/>
      <c r="L1923" s="287"/>
      <c r="M1923" s="287"/>
      <c r="N1923" s="287"/>
      <c r="O1923" s="286"/>
      <c r="P1923" s="83" t="str">
        <f t="shared" si="31"/>
        <v/>
      </c>
    </row>
    <row r="1924" spans="1:16" ht="13.2" hidden="1" customHeight="1" x14ac:dyDescent="0.25">
      <c r="A1924" s="285" t="s">
        <v>3328</v>
      </c>
      <c r="B1924" s="285" t="s">
        <v>305</v>
      </c>
      <c r="C1924" s="287"/>
      <c r="D1924" s="287"/>
      <c r="E1924" s="287"/>
      <c r="F1924" s="287"/>
      <c r="G1924" s="287"/>
      <c r="H1924" s="287"/>
      <c r="I1924" s="287"/>
      <c r="J1924" s="287"/>
      <c r="K1924" s="287"/>
      <c r="L1924" s="287"/>
      <c r="M1924" s="287"/>
      <c r="N1924" s="287"/>
      <c r="O1924" s="286"/>
      <c r="P1924" s="83" t="str">
        <f t="shared" ref="P1924:P1987" si="32">IF(COUNTBLANK(Q1924)=0,IF(RIGHT(A1924,10)=Q1924,TRUE,FALSE),"")</f>
        <v/>
      </c>
    </row>
    <row r="1925" spans="1:16" ht="13.2" hidden="1" customHeight="1" x14ac:dyDescent="0.25">
      <c r="A1925" s="285" t="s">
        <v>3331</v>
      </c>
      <c r="B1925" s="285" t="s">
        <v>308</v>
      </c>
      <c r="C1925" s="286"/>
      <c r="D1925" s="286"/>
      <c r="E1925" s="286"/>
      <c r="F1925" s="286"/>
      <c r="G1925" s="286"/>
      <c r="H1925" s="286"/>
      <c r="I1925" s="286"/>
      <c r="J1925" s="286"/>
      <c r="K1925" s="286"/>
      <c r="L1925" s="286"/>
      <c r="M1925" s="286"/>
      <c r="N1925" s="286"/>
      <c r="O1925" s="286"/>
      <c r="P1925" s="83" t="str">
        <f t="shared" si="32"/>
        <v/>
      </c>
    </row>
    <row r="1926" spans="1:16" ht="13.2" hidden="1" customHeight="1" x14ac:dyDescent="0.25">
      <c r="A1926" s="285" t="s">
        <v>3339</v>
      </c>
      <c r="B1926" s="285" t="s">
        <v>76</v>
      </c>
      <c r="C1926" s="287"/>
      <c r="D1926" s="287"/>
      <c r="E1926" s="287"/>
      <c r="F1926" s="287"/>
      <c r="G1926" s="287"/>
      <c r="H1926" s="287"/>
      <c r="I1926" s="287"/>
      <c r="J1926" s="287"/>
      <c r="K1926" s="287"/>
      <c r="L1926" s="287"/>
      <c r="M1926" s="287"/>
      <c r="N1926" s="287"/>
      <c r="O1926" s="286"/>
      <c r="P1926" s="83" t="str">
        <f t="shared" si="32"/>
        <v/>
      </c>
    </row>
    <row r="1927" spans="1:16" ht="13.2" hidden="1" customHeight="1" x14ac:dyDescent="0.25">
      <c r="A1927" s="285" t="s">
        <v>3341</v>
      </c>
      <c r="B1927" s="285" t="s">
        <v>155</v>
      </c>
      <c r="C1927" s="286"/>
      <c r="D1927" s="286"/>
      <c r="E1927" s="286"/>
      <c r="F1927" s="286"/>
      <c r="G1927" s="286"/>
      <c r="H1927" s="286"/>
      <c r="I1927" s="286"/>
      <c r="J1927" s="286"/>
      <c r="K1927" s="286"/>
      <c r="L1927" s="286"/>
      <c r="M1927" s="286"/>
      <c r="N1927" s="286"/>
      <c r="O1927" s="286"/>
      <c r="P1927" s="83" t="str">
        <f t="shared" si="32"/>
        <v/>
      </c>
    </row>
    <row r="1928" spans="1:16" ht="13.2" hidden="1" customHeight="1" x14ac:dyDescent="0.25">
      <c r="A1928" s="285" t="s">
        <v>3337</v>
      </c>
      <c r="B1928" s="285" t="s">
        <v>305</v>
      </c>
      <c r="C1928" s="287"/>
      <c r="D1928" s="287"/>
      <c r="E1928" s="287"/>
      <c r="F1928" s="287"/>
      <c r="G1928" s="287"/>
      <c r="H1928" s="287"/>
      <c r="I1928" s="287"/>
      <c r="J1928" s="287"/>
      <c r="K1928" s="287"/>
      <c r="L1928" s="287"/>
      <c r="M1928" s="287"/>
      <c r="N1928" s="287"/>
      <c r="O1928" s="286"/>
      <c r="P1928" s="83" t="str">
        <f t="shared" si="32"/>
        <v/>
      </c>
    </row>
    <row r="1929" spans="1:16" ht="13.2" hidden="1" customHeight="1" x14ac:dyDescent="0.25">
      <c r="A1929" s="285" t="s">
        <v>3333</v>
      </c>
      <c r="B1929" s="285" t="s">
        <v>312</v>
      </c>
      <c r="C1929" s="287"/>
      <c r="D1929" s="287"/>
      <c r="E1929" s="287"/>
      <c r="F1929" s="287"/>
      <c r="G1929" s="287"/>
      <c r="H1929" s="287"/>
      <c r="I1929" s="287"/>
      <c r="J1929" s="287"/>
      <c r="K1929" s="287"/>
      <c r="L1929" s="287"/>
      <c r="M1929" s="287"/>
      <c r="N1929" s="287"/>
      <c r="O1929" s="286"/>
      <c r="P1929" s="83" t="str">
        <f t="shared" si="32"/>
        <v/>
      </c>
    </row>
    <row r="1930" spans="1:16" ht="13.2" hidden="1" customHeight="1" x14ac:dyDescent="0.25">
      <c r="A1930" s="285" t="s">
        <v>3334</v>
      </c>
      <c r="B1930" s="285" t="s">
        <v>313</v>
      </c>
      <c r="C1930" s="287"/>
      <c r="D1930" s="287"/>
      <c r="E1930" s="287"/>
      <c r="F1930" s="287"/>
      <c r="G1930" s="287"/>
      <c r="H1930" s="287"/>
      <c r="I1930" s="287"/>
      <c r="J1930" s="287"/>
      <c r="K1930" s="287"/>
      <c r="L1930" s="287"/>
      <c r="M1930" s="287"/>
      <c r="N1930" s="287"/>
      <c r="O1930" s="286"/>
      <c r="P1930" s="83" t="str">
        <f t="shared" si="32"/>
        <v/>
      </c>
    </row>
    <row r="1931" spans="1:16" ht="13.2" hidden="1" customHeight="1" x14ac:dyDescent="0.25">
      <c r="A1931" s="285" t="s">
        <v>3335</v>
      </c>
      <c r="B1931" s="285" t="s">
        <v>314</v>
      </c>
      <c r="C1931" s="287"/>
      <c r="D1931" s="287"/>
      <c r="E1931" s="287"/>
      <c r="F1931" s="287"/>
      <c r="G1931" s="287"/>
      <c r="H1931" s="287"/>
      <c r="I1931" s="287"/>
      <c r="J1931" s="287"/>
      <c r="K1931" s="287"/>
      <c r="L1931" s="287"/>
      <c r="M1931" s="287"/>
      <c r="N1931" s="287"/>
      <c r="O1931" s="286"/>
      <c r="P1931" s="83" t="str">
        <f t="shared" si="32"/>
        <v/>
      </c>
    </row>
    <row r="1932" spans="1:16" ht="13.2" hidden="1" customHeight="1" x14ac:dyDescent="0.25">
      <c r="A1932" s="285" t="s">
        <v>3336</v>
      </c>
      <c r="B1932" s="285" t="s">
        <v>315</v>
      </c>
      <c r="C1932" s="287"/>
      <c r="D1932" s="287"/>
      <c r="E1932" s="287"/>
      <c r="F1932" s="287"/>
      <c r="G1932" s="287"/>
      <c r="H1932" s="287"/>
      <c r="I1932" s="287"/>
      <c r="J1932" s="287"/>
      <c r="K1932" s="287"/>
      <c r="L1932" s="287"/>
      <c r="M1932" s="287"/>
      <c r="N1932" s="287"/>
      <c r="O1932" s="286"/>
      <c r="P1932" s="83" t="str">
        <f t="shared" si="32"/>
        <v/>
      </c>
    </row>
    <row r="1933" spans="1:16" ht="13.2" hidden="1" customHeight="1" x14ac:dyDescent="0.25">
      <c r="A1933" s="285" t="s">
        <v>3338</v>
      </c>
      <c r="B1933" s="285" t="s">
        <v>317</v>
      </c>
      <c r="C1933" s="287"/>
      <c r="D1933" s="287"/>
      <c r="E1933" s="287"/>
      <c r="F1933" s="287"/>
      <c r="G1933" s="287"/>
      <c r="H1933" s="287"/>
      <c r="I1933" s="287"/>
      <c r="J1933" s="287"/>
      <c r="K1933" s="287"/>
      <c r="L1933" s="287"/>
      <c r="M1933" s="287"/>
      <c r="N1933" s="287"/>
      <c r="O1933" s="286"/>
      <c r="P1933" s="83" t="str">
        <f t="shared" si="32"/>
        <v/>
      </c>
    </row>
    <row r="1934" spans="1:16" ht="13.2" hidden="1" customHeight="1" x14ac:dyDescent="0.25">
      <c r="A1934" s="285" t="s">
        <v>3340</v>
      </c>
      <c r="B1934" s="285" t="s">
        <v>318</v>
      </c>
      <c r="C1934" s="286"/>
      <c r="D1934" s="286"/>
      <c r="E1934" s="286"/>
      <c r="F1934" s="286"/>
      <c r="G1934" s="286"/>
      <c r="H1934" s="286"/>
      <c r="I1934" s="286"/>
      <c r="J1934" s="286"/>
      <c r="K1934" s="286"/>
      <c r="L1934" s="286"/>
      <c r="M1934" s="286"/>
      <c r="N1934" s="286"/>
      <c r="O1934" s="286"/>
      <c r="P1934" s="83" t="str">
        <f t="shared" si="32"/>
        <v/>
      </c>
    </row>
    <row r="1935" spans="1:16" ht="13.2" hidden="1" customHeight="1" x14ac:dyDescent="0.25">
      <c r="A1935" s="285" t="s">
        <v>3301</v>
      </c>
      <c r="B1935" s="285" t="s">
        <v>130</v>
      </c>
      <c r="C1935" s="286"/>
      <c r="D1935" s="286"/>
      <c r="E1935" s="286"/>
      <c r="F1935" s="286"/>
      <c r="G1935" s="286"/>
      <c r="H1935" s="286"/>
      <c r="I1935" s="286"/>
      <c r="J1935" s="286"/>
      <c r="K1935" s="286"/>
      <c r="L1935" s="286"/>
      <c r="M1935" s="286"/>
      <c r="N1935" s="286"/>
      <c r="O1935" s="286"/>
      <c r="P1935" s="83" t="str">
        <f t="shared" si="32"/>
        <v/>
      </c>
    </row>
    <row r="1936" spans="1:16" ht="13.2" hidden="1" customHeight="1" x14ac:dyDescent="0.25">
      <c r="A1936" s="285" t="s">
        <v>3281</v>
      </c>
      <c r="B1936" s="285" t="s">
        <v>76</v>
      </c>
      <c r="C1936" s="287"/>
      <c r="D1936" s="287"/>
      <c r="E1936" s="287"/>
      <c r="F1936" s="287"/>
      <c r="G1936" s="287"/>
      <c r="H1936" s="287"/>
      <c r="I1936" s="287"/>
      <c r="J1936" s="287"/>
      <c r="K1936" s="287"/>
      <c r="L1936" s="287"/>
      <c r="M1936" s="287"/>
      <c r="N1936" s="287"/>
      <c r="O1936" s="286"/>
      <c r="P1936" s="83" t="str">
        <f t="shared" si="32"/>
        <v/>
      </c>
    </row>
    <row r="1937" spans="1:16" ht="13.2" hidden="1" customHeight="1" x14ac:dyDescent="0.25">
      <c r="A1937" s="285" t="s">
        <v>3280</v>
      </c>
      <c r="B1937" s="285" t="s">
        <v>79</v>
      </c>
      <c r="C1937" s="287"/>
      <c r="D1937" s="287"/>
      <c r="E1937" s="287"/>
      <c r="F1937" s="287"/>
      <c r="G1937" s="287"/>
      <c r="H1937" s="287"/>
      <c r="I1937" s="287"/>
      <c r="J1937" s="287"/>
      <c r="K1937" s="287"/>
      <c r="L1937" s="287"/>
      <c r="M1937" s="287"/>
      <c r="N1937" s="287"/>
      <c r="O1937" s="286"/>
      <c r="P1937" s="83" t="str">
        <f t="shared" si="32"/>
        <v/>
      </c>
    </row>
    <row r="1938" spans="1:16" ht="13.2" hidden="1" customHeight="1" x14ac:dyDescent="0.25">
      <c r="A1938" s="285" t="s">
        <v>3286</v>
      </c>
      <c r="B1938" s="285" t="s">
        <v>144</v>
      </c>
      <c r="C1938" s="286"/>
      <c r="D1938" s="286"/>
      <c r="E1938" s="286"/>
      <c r="F1938" s="286"/>
      <c r="G1938" s="286"/>
      <c r="H1938" s="286"/>
      <c r="I1938" s="286"/>
      <c r="J1938" s="286"/>
      <c r="K1938" s="286"/>
      <c r="L1938" s="286"/>
      <c r="M1938" s="286"/>
      <c r="N1938" s="286"/>
      <c r="O1938" s="286"/>
      <c r="P1938" s="83" t="str">
        <f t="shared" si="32"/>
        <v/>
      </c>
    </row>
    <row r="1939" spans="1:16" ht="13.2" hidden="1" customHeight="1" x14ac:dyDescent="0.25">
      <c r="A1939" s="285" t="s">
        <v>3265</v>
      </c>
      <c r="B1939" s="285" t="s">
        <v>296</v>
      </c>
      <c r="C1939" s="287"/>
      <c r="D1939" s="287"/>
      <c r="E1939" s="287"/>
      <c r="F1939" s="287"/>
      <c r="G1939" s="287"/>
      <c r="H1939" s="287"/>
      <c r="I1939" s="287"/>
      <c r="J1939" s="287"/>
      <c r="K1939" s="287"/>
      <c r="L1939" s="287"/>
      <c r="M1939" s="287"/>
      <c r="N1939" s="287"/>
      <c r="O1939" s="286"/>
      <c r="P1939" s="83" t="str">
        <f t="shared" si="32"/>
        <v/>
      </c>
    </row>
    <row r="1940" spans="1:16" ht="13.2" hidden="1" customHeight="1" x14ac:dyDescent="0.25">
      <c r="A1940" s="285" t="s">
        <v>3266</v>
      </c>
      <c r="B1940" s="285" t="s">
        <v>297</v>
      </c>
      <c r="C1940" s="287"/>
      <c r="D1940" s="287"/>
      <c r="E1940" s="287"/>
      <c r="F1940" s="287"/>
      <c r="G1940" s="287"/>
      <c r="H1940" s="287"/>
      <c r="I1940" s="287"/>
      <c r="J1940" s="287"/>
      <c r="K1940" s="287"/>
      <c r="L1940" s="287"/>
      <c r="M1940" s="287"/>
      <c r="N1940" s="287"/>
      <c r="O1940" s="286"/>
      <c r="P1940" s="83" t="str">
        <f t="shared" si="32"/>
        <v/>
      </c>
    </row>
    <row r="1941" spans="1:16" ht="13.2" hidden="1" customHeight="1" x14ac:dyDescent="0.25">
      <c r="A1941" s="285" t="s">
        <v>3267</v>
      </c>
      <c r="B1941" s="285" t="s">
        <v>7344</v>
      </c>
      <c r="C1941" s="287"/>
      <c r="D1941" s="287"/>
      <c r="E1941" s="287"/>
      <c r="F1941" s="287"/>
      <c r="G1941" s="287"/>
      <c r="H1941" s="287"/>
      <c r="I1941" s="287"/>
      <c r="J1941" s="287"/>
      <c r="K1941" s="287"/>
      <c r="L1941" s="287"/>
      <c r="M1941" s="287"/>
      <c r="N1941" s="287"/>
      <c r="O1941" s="286"/>
      <c r="P1941" s="83" t="str">
        <f t="shared" si="32"/>
        <v/>
      </c>
    </row>
    <row r="1942" spans="1:16" ht="13.2" hidden="1" customHeight="1" x14ac:dyDescent="0.25">
      <c r="A1942" s="285" t="s">
        <v>3268</v>
      </c>
      <c r="B1942" s="285" t="s">
        <v>298</v>
      </c>
      <c r="C1942" s="287"/>
      <c r="D1942" s="287"/>
      <c r="E1942" s="287"/>
      <c r="F1942" s="287"/>
      <c r="G1942" s="287"/>
      <c r="H1942" s="287"/>
      <c r="I1942" s="287"/>
      <c r="J1942" s="287"/>
      <c r="K1942" s="287"/>
      <c r="L1942" s="287"/>
      <c r="M1942" s="287"/>
      <c r="N1942" s="287"/>
      <c r="O1942" s="286"/>
      <c r="P1942" s="83" t="str">
        <f t="shared" si="32"/>
        <v/>
      </c>
    </row>
    <row r="1943" spans="1:16" ht="13.2" hidden="1" customHeight="1" x14ac:dyDescent="0.25">
      <c r="A1943" s="285" t="s">
        <v>3269</v>
      </c>
      <c r="B1943" s="285" t="s">
        <v>7345</v>
      </c>
      <c r="C1943" s="287"/>
      <c r="D1943" s="287"/>
      <c r="E1943" s="287"/>
      <c r="F1943" s="287"/>
      <c r="G1943" s="287"/>
      <c r="H1943" s="287"/>
      <c r="I1943" s="287"/>
      <c r="J1943" s="287"/>
      <c r="K1943" s="287"/>
      <c r="L1943" s="287"/>
      <c r="M1943" s="287"/>
      <c r="N1943" s="287"/>
      <c r="O1943" s="286"/>
      <c r="P1943" s="83" t="str">
        <f t="shared" si="32"/>
        <v/>
      </c>
    </row>
    <row r="1944" spans="1:16" ht="13.2" hidden="1" customHeight="1" x14ac:dyDescent="0.25">
      <c r="A1944" s="285" t="s">
        <v>3270</v>
      </c>
      <c r="B1944" s="285" t="s">
        <v>7346</v>
      </c>
      <c r="C1944" s="287"/>
      <c r="D1944" s="287"/>
      <c r="E1944" s="287"/>
      <c r="F1944" s="287"/>
      <c r="G1944" s="287"/>
      <c r="H1944" s="287"/>
      <c r="I1944" s="287"/>
      <c r="J1944" s="287"/>
      <c r="K1944" s="287"/>
      <c r="L1944" s="287"/>
      <c r="M1944" s="287"/>
      <c r="N1944" s="287"/>
      <c r="O1944" s="286"/>
      <c r="P1944" s="83" t="str">
        <f t="shared" si="32"/>
        <v/>
      </c>
    </row>
    <row r="1945" spans="1:16" ht="13.2" hidden="1" customHeight="1" x14ac:dyDescent="0.25">
      <c r="A1945" s="285" t="s">
        <v>3271</v>
      </c>
      <c r="B1945" s="285" t="s">
        <v>299</v>
      </c>
      <c r="C1945" s="287"/>
      <c r="D1945" s="287"/>
      <c r="E1945" s="287"/>
      <c r="F1945" s="287"/>
      <c r="G1945" s="287"/>
      <c r="H1945" s="287"/>
      <c r="I1945" s="287"/>
      <c r="J1945" s="287"/>
      <c r="K1945" s="287"/>
      <c r="L1945" s="287"/>
      <c r="M1945" s="287"/>
      <c r="N1945" s="287"/>
      <c r="O1945" s="286"/>
      <c r="P1945" s="83" t="str">
        <f t="shared" si="32"/>
        <v/>
      </c>
    </row>
    <row r="1946" spans="1:16" ht="13.2" hidden="1" customHeight="1" x14ac:dyDescent="0.25">
      <c r="A1946" s="285" t="s">
        <v>3272</v>
      </c>
      <c r="B1946" s="285" t="s">
        <v>300</v>
      </c>
      <c r="C1946" s="287"/>
      <c r="D1946" s="287"/>
      <c r="E1946" s="287"/>
      <c r="F1946" s="287"/>
      <c r="G1946" s="287"/>
      <c r="H1946" s="287"/>
      <c r="I1946" s="287"/>
      <c r="J1946" s="287"/>
      <c r="K1946" s="287"/>
      <c r="L1946" s="287"/>
      <c r="M1946" s="287"/>
      <c r="N1946" s="287"/>
      <c r="O1946" s="286"/>
      <c r="P1946" s="83" t="str">
        <f t="shared" si="32"/>
        <v/>
      </c>
    </row>
    <row r="1947" spans="1:16" ht="13.2" hidden="1" customHeight="1" x14ac:dyDescent="0.25">
      <c r="A1947" s="285" t="s">
        <v>3273</v>
      </c>
      <c r="B1947" s="285" t="s">
        <v>301</v>
      </c>
      <c r="C1947" s="287"/>
      <c r="D1947" s="287"/>
      <c r="E1947" s="287"/>
      <c r="F1947" s="287"/>
      <c r="G1947" s="287"/>
      <c r="H1947" s="287"/>
      <c r="I1947" s="287"/>
      <c r="J1947" s="287"/>
      <c r="K1947" s="287"/>
      <c r="L1947" s="287"/>
      <c r="M1947" s="287"/>
      <c r="N1947" s="287"/>
      <c r="O1947" s="286"/>
      <c r="P1947" s="83" t="str">
        <f t="shared" si="32"/>
        <v/>
      </c>
    </row>
    <row r="1948" spans="1:16" ht="13.2" hidden="1" customHeight="1" x14ac:dyDescent="0.25">
      <c r="A1948" s="285" t="s">
        <v>3274</v>
      </c>
      <c r="B1948" s="285" t="s">
        <v>302</v>
      </c>
      <c r="C1948" s="287"/>
      <c r="D1948" s="287"/>
      <c r="E1948" s="287"/>
      <c r="F1948" s="287"/>
      <c r="G1948" s="287"/>
      <c r="H1948" s="287"/>
      <c r="I1948" s="287"/>
      <c r="J1948" s="287"/>
      <c r="K1948" s="287"/>
      <c r="L1948" s="287"/>
      <c r="M1948" s="287"/>
      <c r="N1948" s="287"/>
      <c r="O1948" s="286"/>
      <c r="P1948" s="83" t="str">
        <f t="shared" si="32"/>
        <v/>
      </c>
    </row>
    <row r="1949" spans="1:16" ht="13.2" hidden="1" customHeight="1" x14ac:dyDescent="0.25">
      <c r="A1949" s="285" t="s">
        <v>3275</v>
      </c>
      <c r="B1949" s="285" t="s">
        <v>303</v>
      </c>
      <c r="C1949" s="287"/>
      <c r="D1949" s="287"/>
      <c r="E1949" s="287"/>
      <c r="F1949" s="287"/>
      <c r="G1949" s="287"/>
      <c r="H1949" s="287"/>
      <c r="I1949" s="287"/>
      <c r="J1949" s="287"/>
      <c r="K1949" s="287"/>
      <c r="L1949" s="287"/>
      <c r="M1949" s="287"/>
      <c r="N1949" s="287"/>
      <c r="O1949" s="286"/>
      <c r="P1949" s="83" t="str">
        <f t="shared" si="32"/>
        <v/>
      </c>
    </row>
    <row r="1950" spans="1:16" ht="13.2" hidden="1" customHeight="1" x14ac:dyDescent="0.25">
      <c r="A1950" s="285" t="s">
        <v>3276</v>
      </c>
      <c r="B1950" s="285" t="s">
        <v>304</v>
      </c>
      <c r="C1950" s="287"/>
      <c r="D1950" s="287"/>
      <c r="E1950" s="287"/>
      <c r="F1950" s="287"/>
      <c r="G1950" s="287"/>
      <c r="H1950" s="287"/>
      <c r="I1950" s="287"/>
      <c r="J1950" s="287"/>
      <c r="K1950" s="287"/>
      <c r="L1950" s="287"/>
      <c r="M1950" s="287"/>
      <c r="N1950" s="287"/>
      <c r="O1950" s="286"/>
      <c r="P1950" s="83" t="str">
        <f t="shared" si="32"/>
        <v/>
      </c>
    </row>
    <row r="1951" spans="1:16" ht="13.2" hidden="1" customHeight="1" x14ac:dyDescent="0.25">
      <c r="A1951" s="285" t="s">
        <v>3277</v>
      </c>
      <c r="B1951" s="285" t="s">
        <v>305</v>
      </c>
      <c r="C1951" s="287"/>
      <c r="D1951" s="287"/>
      <c r="E1951" s="287"/>
      <c r="F1951" s="287"/>
      <c r="G1951" s="287"/>
      <c r="H1951" s="287"/>
      <c r="I1951" s="287"/>
      <c r="J1951" s="287"/>
      <c r="K1951" s="287"/>
      <c r="L1951" s="287"/>
      <c r="M1951" s="287"/>
      <c r="N1951" s="287"/>
      <c r="O1951" s="286"/>
      <c r="P1951" s="83" t="str">
        <f t="shared" si="32"/>
        <v/>
      </c>
    </row>
    <row r="1952" spans="1:16" ht="13.2" hidden="1" customHeight="1" x14ac:dyDescent="0.25">
      <c r="A1952" s="285" t="s">
        <v>3278</v>
      </c>
      <c r="B1952" s="285" t="s">
        <v>306</v>
      </c>
      <c r="C1952" s="287"/>
      <c r="D1952" s="287"/>
      <c r="E1952" s="287"/>
      <c r="F1952" s="287"/>
      <c r="G1952" s="287"/>
      <c r="H1952" s="287"/>
      <c r="I1952" s="287"/>
      <c r="J1952" s="287"/>
      <c r="K1952" s="287"/>
      <c r="L1952" s="287"/>
      <c r="M1952" s="287"/>
      <c r="N1952" s="287"/>
      <c r="O1952" s="286"/>
      <c r="P1952" s="83" t="str">
        <f t="shared" si="32"/>
        <v/>
      </c>
    </row>
    <row r="1953" spans="1:16" ht="13.2" hidden="1" customHeight="1" x14ac:dyDescent="0.25">
      <c r="A1953" s="285" t="s">
        <v>3279</v>
      </c>
      <c r="B1953" s="285" t="s">
        <v>307</v>
      </c>
      <c r="C1953" s="287"/>
      <c r="D1953" s="287"/>
      <c r="E1953" s="287"/>
      <c r="F1953" s="287"/>
      <c r="G1953" s="287"/>
      <c r="H1953" s="287"/>
      <c r="I1953" s="287"/>
      <c r="J1953" s="287"/>
      <c r="K1953" s="287"/>
      <c r="L1953" s="287"/>
      <c r="M1953" s="287"/>
      <c r="N1953" s="287"/>
      <c r="O1953" s="286"/>
      <c r="P1953" s="83" t="str">
        <f t="shared" si="32"/>
        <v/>
      </c>
    </row>
    <row r="1954" spans="1:16" ht="13.2" hidden="1" customHeight="1" x14ac:dyDescent="0.25">
      <c r="A1954" s="285" t="s">
        <v>3282</v>
      </c>
      <c r="B1954" s="285" t="s">
        <v>308</v>
      </c>
      <c r="C1954" s="286"/>
      <c r="D1954" s="286"/>
      <c r="E1954" s="286"/>
      <c r="F1954" s="286"/>
      <c r="G1954" s="286"/>
      <c r="H1954" s="286"/>
      <c r="I1954" s="286"/>
      <c r="J1954" s="286"/>
      <c r="K1954" s="286"/>
      <c r="L1954" s="286"/>
      <c r="M1954" s="286"/>
      <c r="N1954" s="286"/>
      <c r="O1954" s="286"/>
      <c r="P1954" s="83" t="str">
        <f t="shared" si="32"/>
        <v/>
      </c>
    </row>
    <row r="1955" spans="1:16" ht="13.2" hidden="1" customHeight="1" x14ac:dyDescent="0.25">
      <c r="A1955" s="285" t="s">
        <v>3283</v>
      </c>
      <c r="B1955" s="285" t="s">
        <v>309</v>
      </c>
      <c r="C1955" s="287"/>
      <c r="D1955" s="287"/>
      <c r="E1955" s="287"/>
      <c r="F1955" s="287"/>
      <c r="G1955" s="287"/>
      <c r="H1955" s="287"/>
      <c r="I1955" s="287"/>
      <c r="J1955" s="287"/>
      <c r="K1955" s="287"/>
      <c r="L1955" s="287"/>
      <c r="M1955" s="287"/>
      <c r="N1955" s="287"/>
      <c r="O1955" s="286"/>
      <c r="P1955" s="83" t="str">
        <f t="shared" si="32"/>
        <v/>
      </c>
    </row>
    <row r="1956" spans="1:16" ht="13.2" hidden="1" customHeight="1" x14ac:dyDescent="0.25">
      <c r="A1956" s="285" t="s">
        <v>3284</v>
      </c>
      <c r="B1956" s="285" t="s">
        <v>310</v>
      </c>
      <c r="C1956" s="287"/>
      <c r="D1956" s="287"/>
      <c r="E1956" s="287"/>
      <c r="F1956" s="287"/>
      <c r="G1956" s="287"/>
      <c r="H1956" s="287"/>
      <c r="I1956" s="287"/>
      <c r="J1956" s="287"/>
      <c r="K1956" s="287"/>
      <c r="L1956" s="287"/>
      <c r="M1956" s="287"/>
      <c r="N1956" s="287"/>
      <c r="O1956" s="286"/>
      <c r="P1956" s="83" t="str">
        <f t="shared" si="32"/>
        <v/>
      </c>
    </row>
    <row r="1957" spans="1:16" ht="13.2" hidden="1" customHeight="1" x14ac:dyDescent="0.25">
      <c r="A1957" s="285" t="s">
        <v>3285</v>
      </c>
      <c r="B1957" s="285" t="s">
        <v>311</v>
      </c>
      <c r="C1957" s="286"/>
      <c r="D1957" s="286"/>
      <c r="E1957" s="286"/>
      <c r="F1957" s="286"/>
      <c r="G1957" s="286"/>
      <c r="H1957" s="286"/>
      <c r="I1957" s="286"/>
      <c r="J1957" s="286"/>
      <c r="K1957" s="286"/>
      <c r="L1957" s="286"/>
      <c r="M1957" s="286"/>
      <c r="N1957" s="286"/>
      <c r="O1957" s="286"/>
      <c r="P1957" s="83" t="str">
        <f t="shared" si="32"/>
        <v/>
      </c>
    </row>
    <row r="1958" spans="1:16" ht="13.2" hidden="1" customHeight="1" x14ac:dyDescent="0.25">
      <c r="A1958" s="285" t="s">
        <v>3295</v>
      </c>
      <c r="B1958" s="285" t="s">
        <v>76</v>
      </c>
      <c r="C1958" s="287"/>
      <c r="D1958" s="287"/>
      <c r="E1958" s="287"/>
      <c r="F1958" s="287"/>
      <c r="G1958" s="287"/>
      <c r="H1958" s="287"/>
      <c r="I1958" s="287"/>
      <c r="J1958" s="287"/>
      <c r="K1958" s="287"/>
      <c r="L1958" s="287"/>
      <c r="M1958" s="287"/>
      <c r="N1958" s="287"/>
      <c r="O1958" s="286"/>
      <c r="P1958" s="83" t="str">
        <f t="shared" si="32"/>
        <v/>
      </c>
    </row>
    <row r="1959" spans="1:16" ht="13.2" hidden="1" customHeight="1" x14ac:dyDescent="0.25">
      <c r="A1959" s="285" t="s">
        <v>3300</v>
      </c>
      <c r="B1959" s="285" t="s">
        <v>155</v>
      </c>
      <c r="C1959" s="286"/>
      <c r="D1959" s="286"/>
      <c r="E1959" s="286"/>
      <c r="F1959" s="286"/>
      <c r="G1959" s="286"/>
      <c r="H1959" s="286"/>
      <c r="I1959" s="286"/>
      <c r="J1959" s="286"/>
      <c r="K1959" s="286"/>
      <c r="L1959" s="286"/>
      <c r="M1959" s="286"/>
      <c r="N1959" s="286"/>
      <c r="O1959" s="286"/>
      <c r="P1959" s="83" t="str">
        <f t="shared" si="32"/>
        <v/>
      </c>
    </row>
    <row r="1960" spans="1:16" ht="13.2" hidden="1" customHeight="1" x14ac:dyDescent="0.25">
      <c r="A1960" s="285" t="s">
        <v>3291</v>
      </c>
      <c r="B1960" s="285" t="s">
        <v>305</v>
      </c>
      <c r="C1960" s="287"/>
      <c r="D1960" s="287"/>
      <c r="E1960" s="287"/>
      <c r="F1960" s="287"/>
      <c r="G1960" s="287"/>
      <c r="H1960" s="287"/>
      <c r="I1960" s="287"/>
      <c r="J1960" s="287"/>
      <c r="K1960" s="287"/>
      <c r="L1960" s="287"/>
      <c r="M1960" s="287"/>
      <c r="N1960" s="287"/>
      <c r="O1960" s="286"/>
      <c r="P1960" s="83" t="str">
        <f t="shared" si="32"/>
        <v/>
      </c>
    </row>
    <row r="1961" spans="1:16" ht="13.2" hidden="1" customHeight="1" x14ac:dyDescent="0.25">
      <c r="A1961" s="285" t="s">
        <v>3293</v>
      </c>
      <c r="B1961" s="285" t="s">
        <v>307</v>
      </c>
      <c r="C1961" s="287"/>
      <c r="D1961" s="287"/>
      <c r="E1961" s="287"/>
      <c r="F1961" s="287"/>
      <c r="G1961" s="287"/>
      <c r="H1961" s="287"/>
      <c r="I1961" s="287"/>
      <c r="J1961" s="287"/>
      <c r="K1961" s="287"/>
      <c r="L1961" s="287"/>
      <c r="M1961" s="287"/>
      <c r="N1961" s="287"/>
      <c r="O1961" s="286"/>
      <c r="P1961" s="83" t="str">
        <f t="shared" si="32"/>
        <v/>
      </c>
    </row>
    <row r="1962" spans="1:16" ht="13.2" hidden="1" customHeight="1" x14ac:dyDescent="0.25">
      <c r="A1962" s="285" t="s">
        <v>3298</v>
      </c>
      <c r="B1962" s="285" t="s">
        <v>309</v>
      </c>
      <c r="C1962" s="287"/>
      <c r="D1962" s="287"/>
      <c r="E1962" s="287"/>
      <c r="F1962" s="287"/>
      <c r="G1962" s="287"/>
      <c r="H1962" s="287"/>
      <c r="I1962" s="287"/>
      <c r="J1962" s="287"/>
      <c r="K1962" s="287"/>
      <c r="L1962" s="287"/>
      <c r="M1962" s="287"/>
      <c r="N1962" s="287"/>
      <c r="O1962" s="286"/>
      <c r="P1962" s="83" t="str">
        <f t="shared" si="32"/>
        <v/>
      </c>
    </row>
    <row r="1963" spans="1:16" ht="13.2" hidden="1" customHeight="1" x14ac:dyDescent="0.25">
      <c r="A1963" s="285" t="s">
        <v>3297</v>
      </c>
      <c r="B1963" s="285" t="s">
        <v>310</v>
      </c>
      <c r="C1963" s="287"/>
      <c r="D1963" s="287"/>
      <c r="E1963" s="287"/>
      <c r="F1963" s="287"/>
      <c r="G1963" s="287"/>
      <c r="H1963" s="287"/>
      <c r="I1963" s="287"/>
      <c r="J1963" s="287"/>
      <c r="K1963" s="287"/>
      <c r="L1963" s="287"/>
      <c r="M1963" s="287"/>
      <c r="N1963" s="287"/>
      <c r="O1963" s="286"/>
      <c r="P1963" s="83" t="str">
        <f t="shared" si="32"/>
        <v/>
      </c>
    </row>
    <row r="1964" spans="1:16" ht="13.2" hidden="1" customHeight="1" x14ac:dyDescent="0.25">
      <c r="A1964" s="285" t="s">
        <v>3299</v>
      </c>
      <c r="B1964" s="285" t="s">
        <v>311</v>
      </c>
      <c r="C1964" s="286"/>
      <c r="D1964" s="286"/>
      <c r="E1964" s="286"/>
      <c r="F1964" s="286"/>
      <c r="G1964" s="286"/>
      <c r="H1964" s="286"/>
      <c r="I1964" s="286"/>
      <c r="J1964" s="286"/>
      <c r="K1964" s="286"/>
      <c r="L1964" s="286"/>
      <c r="M1964" s="286"/>
      <c r="N1964" s="286"/>
      <c r="O1964" s="286"/>
      <c r="P1964" s="83" t="str">
        <f t="shared" si="32"/>
        <v/>
      </c>
    </row>
    <row r="1965" spans="1:16" ht="13.2" hidden="1" customHeight="1" x14ac:dyDescent="0.25">
      <c r="A1965" s="285" t="s">
        <v>3287</v>
      </c>
      <c r="B1965" s="285" t="s">
        <v>312</v>
      </c>
      <c r="C1965" s="287"/>
      <c r="D1965" s="287"/>
      <c r="E1965" s="287"/>
      <c r="F1965" s="287"/>
      <c r="G1965" s="287"/>
      <c r="H1965" s="287"/>
      <c r="I1965" s="287"/>
      <c r="J1965" s="287"/>
      <c r="K1965" s="287"/>
      <c r="L1965" s="287"/>
      <c r="M1965" s="287"/>
      <c r="N1965" s="287"/>
      <c r="O1965" s="286"/>
      <c r="P1965" s="83" t="str">
        <f t="shared" si="32"/>
        <v/>
      </c>
    </row>
    <row r="1966" spans="1:16" ht="13.2" hidden="1" customHeight="1" x14ac:dyDescent="0.25">
      <c r="A1966" s="285" t="s">
        <v>3288</v>
      </c>
      <c r="B1966" s="285" t="s">
        <v>313</v>
      </c>
      <c r="C1966" s="287"/>
      <c r="D1966" s="287"/>
      <c r="E1966" s="287"/>
      <c r="F1966" s="287"/>
      <c r="G1966" s="287"/>
      <c r="H1966" s="287"/>
      <c r="I1966" s="287"/>
      <c r="J1966" s="287"/>
      <c r="K1966" s="287"/>
      <c r="L1966" s="287"/>
      <c r="M1966" s="287"/>
      <c r="N1966" s="287"/>
      <c r="O1966" s="286"/>
      <c r="P1966" s="83" t="str">
        <f t="shared" si="32"/>
        <v/>
      </c>
    </row>
    <row r="1967" spans="1:16" ht="13.2" hidden="1" customHeight="1" x14ac:dyDescent="0.25">
      <c r="A1967" s="285" t="s">
        <v>3289</v>
      </c>
      <c r="B1967" s="285" t="s">
        <v>314</v>
      </c>
      <c r="C1967" s="287"/>
      <c r="D1967" s="287"/>
      <c r="E1967" s="287"/>
      <c r="F1967" s="287"/>
      <c r="G1967" s="287"/>
      <c r="H1967" s="287"/>
      <c r="I1967" s="287"/>
      <c r="J1967" s="287"/>
      <c r="K1967" s="287"/>
      <c r="L1967" s="287"/>
      <c r="M1967" s="287"/>
      <c r="N1967" s="287"/>
      <c r="O1967" s="286"/>
      <c r="P1967" s="83" t="str">
        <f t="shared" si="32"/>
        <v/>
      </c>
    </row>
    <row r="1968" spans="1:16" ht="13.2" hidden="1" customHeight="1" x14ac:dyDescent="0.25">
      <c r="A1968" s="285" t="s">
        <v>3290</v>
      </c>
      <c r="B1968" s="285" t="s">
        <v>315</v>
      </c>
      <c r="C1968" s="287"/>
      <c r="D1968" s="287"/>
      <c r="E1968" s="287"/>
      <c r="F1968" s="287"/>
      <c r="G1968" s="287"/>
      <c r="H1968" s="287"/>
      <c r="I1968" s="287"/>
      <c r="J1968" s="287"/>
      <c r="K1968" s="287"/>
      <c r="L1968" s="287"/>
      <c r="M1968" s="287"/>
      <c r="N1968" s="287"/>
      <c r="O1968" s="286"/>
      <c r="P1968" s="83" t="str">
        <f t="shared" si="32"/>
        <v/>
      </c>
    </row>
    <row r="1969" spans="1:16" ht="13.2" hidden="1" customHeight="1" x14ac:dyDescent="0.25">
      <c r="A1969" s="285" t="s">
        <v>3292</v>
      </c>
      <c r="B1969" s="285" t="s">
        <v>316</v>
      </c>
      <c r="C1969" s="287"/>
      <c r="D1969" s="287"/>
      <c r="E1969" s="287"/>
      <c r="F1969" s="287"/>
      <c r="G1969" s="287"/>
      <c r="H1969" s="287"/>
      <c r="I1969" s="287"/>
      <c r="J1969" s="287"/>
      <c r="K1969" s="287"/>
      <c r="L1969" s="287"/>
      <c r="M1969" s="287"/>
      <c r="N1969" s="287"/>
      <c r="O1969" s="286"/>
      <c r="P1969" s="83" t="str">
        <f t="shared" si="32"/>
        <v/>
      </c>
    </row>
    <row r="1970" spans="1:16" ht="13.2" hidden="1" customHeight="1" x14ac:dyDescent="0.25">
      <c r="A1970" s="285" t="s">
        <v>3294</v>
      </c>
      <c r="B1970" s="285" t="s">
        <v>317</v>
      </c>
      <c r="C1970" s="287"/>
      <c r="D1970" s="287"/>
      <c r="E1970" s="287"/>
      <c r="F1970" s="287"/>
      <c r="G1970" s="287"/>
      <c r="H1970" s="287"/>
      <c r="I1970" s="287"/>
      <c r="J1970" s="287"/>
      <c r="K1970" s="287"/>
      <c r="L1970" s="287"/>
      <c r="M1970" s="287"/>
      <c r="N1970" s="287"/>
      <c r="O1970" s="286"/>
      <c r="P1970" s="83" t="str">
        <f t="shared" si="32"/>
        <v/>
      </c>
    </row>
    <row r="1971" spans="1:16" ht="13.2" hidden="1" customHeight="1" x14ac:dyDescent="0.25">
      <c r="A1971" s="285" t="s">
        <v>3296</v>
      </c>
      <c r="B1971" s="285" t="s">
        <v>318</v>
      </c>
      <c r="C1971" s="286"/>
      <c r="D1971" s="286"/>
      <c r="E1971" s="286"/>
      <c r="F1971" s="286"/>
      <c r="G1971" s="286"/>
      <c r="H1971" s="286"/>
      <c r="I1971" s="286"/>
      <c r="J1971" s="286"/>
      <c r="K1971" s="286"/>
      <c r="L1971" s="286"/>
      <c r="M1971" s="286"/>
      <c r="N1971" s="286"/>
      <c r="O1971" s="286"/>
      <c r="P1971" s="83" t="str">
        <f t="shared" si="32"/>
        <v/>
      </c>
    </row>
    <row r="1972" spans="1:16" ht="13.2" hidden="1" customHeight="1" x14ac:dyDescent="0.25">
      <c r="A1972" s="285" t="s">
        <v>1410</v>
      </c>
      <c r="B1972" s="285" t="s">
        <v>97</v>
      </c>
      <c r="C1972" s="286">
        <v>195626.02442</v>
      </c>
      <c r="D1972" s="286">
        <v>-1362598.4914999998</v>
      </c>
      <c r="E1972" s="286">
        <v>198474.06669999997</v>
      </c>
      <c r="F1972" s="286">
        <v>-123812.00925999996</v>
      </c>
      <c r="G1972" s="286">
        <v>83013.257759999949</v>
      </c>
      <c r="H1972" s="286">
        <v>305439.5582999998</v>
      </c>
      <c r="I1972" s="286">
        <v>-180582.45963000017</v>
      </c>
      <c r="J1972" s="286">
        <v>-48067.817840000032</v>
      </c>
      <c r="K1972" s="286">
        <v>352201.17609999992</v>
      </c>
      <c r="L1972" s="286">
        <v>-90447.982859999756</v>
      </c>
      <c r="M1972" s="286">
        <v>101001.93088</v>
      </c>
      <c r="N1972" s="286">
        <v>366022.76203000022</v>
      </c>
      <c r="O1972" s="286">
        <v>-203729.98489999957</v>
      </c>
      <c r="P1972" s="83" t="str">
        <f t="shared" si="32"/>
        <v/>
      </c>
    </row>
    <row r="1973" spans="1:16" ht="13.2" hidden="1" customHeight="1" x14ac:dyDescent="0.25">
      <c r="A1973" s="285" t="s">
        <v>1411</v>
      </c>
      <c r="B1973" s="285" t="s">
        <v>130</v>
      </c>
      <c r="C1973" s="286">
        <v>195626.02442</v>
      </c>
      <c r="D1973" s="286">
        <v>-1389825.4747699997</v>
      </c>
      <c r="E1973" s="286">
        <v>199106.23316000006</v>
      </c>
      <c r="F1973" s="286">
        <v>-111035.00201999996</v>
      </c>
      <c r="G1973" s="286">
        <v>87032.912369999918</v>
      </c>
      <c r="H1973" s="286">
        <v>305656.38810999983</v>
      </c>
      <c r="I1973" s="286">
        <v>-222904.59250000014</v>
      </c>
      <c r="J1973" s="286">
        <v>-48173.952540000028</v>
      </c>
      <c r="K1973" s="286">
        <v>368118.40629999997</v>
      </c>
      <c r="L1973" s="286">
        <v>-89427.746289999806</v>
      </c>
      <c r="M1973" s="286">
        <v>79488.245259999996</v>
      </c>
      <c r="N1973" s="286">
        <v>973945.91881000006</v>
      </c>
      <c r="O1973" s="286">
        <v>347607.36031000037</v>
      </c>
      <c r="P1973" s="83" t="str">
        <f t="shared" si="32"/>
        <v/>
      </c>
    </row>
    <row r="1974" spans="1:16" ht="13.2" hidden="1" customHeight="1" x14ac:dyDescent="0.25">
      <c r="A1974" s="285" t="s">
        <v>1379</v>
      </c>
      <c r="B1974" s="285" t="s">
        <v>76</v>
      </c>
      <c r="C1974" s="287">
        <v>10467.44721</v>
      </c>
      <c r="D1974" s="287">
        <v>72253.633130000017</v>
      </c>
      <c r="E1974" s="287">
        <v>11971.204250000001</v>
      </c>
      <c r="F1974" s="287">
        <v>12190.85814</v>
      </c>
      <c r="G1974" s="287">
        <v>12623.84541</v>
      </c>
      <c r="H1974" s="287">
        <v>69258.514150000003</v>
      </c>
      <c r="I1974" s="287">
        <v>18529.541379999999</v>
      </c>
      <c r="J1974" s="287">
        <v>32215.694789999998</v>
      </c>
      <c r="K1974" s="287">
        <v>21887.039479999999</v>
      </c>
      <c r="L1974" s="287">
        <v>23170.711880000003</v>
      </c>
      <c r="M1974" s="287">
        <v>16269.276800000001</v>
      </c>
      <c r="N1974" s="287">
        <v>142410.45764000001</v>
      </c>
      <c r="O1974" s="286">
        <v>443248.22426000005</v>
      </c>
      <c r="P1974" s="83" t="str">
        <f t="shared" si="32"/>
        <v/>
      </c>
    </row>
    <row r="1975" spans="1:16" ht="13.2" hidden="1" customHeight="1" x14ac:dyDescent="0.25">
      <c r="A1975" s="285" t="s">
        <v>1380</v>
      </c>
      <c r="B1975" s="285" t="s">
        <v>77</v>
      </c>
      <c r="C1975" s="287">
        <v>41643.911799999994</v>
      </c>
      <c r="D1975" s="287">
        <v>40872.794439999998</v>
      </c>
      <c r="E1975" s="287">
        <v>40375.786160000003</v>
      </c>
      <c r="F1975" s="287">
        <v>39570.289579999997</v>
      </c>
      <c r="G1975" s="287">
        <v>61905.70809</v>
      </c>
      <c r="H1975" s="287">
        <v>39558.688799999996</v>
      </c>
      <c r="I1975" s="287">
        <v>39968.292800000003</v>
      </c>
      <c r="J1975" s="287">
        <v>36639.25417</v>
      </c>
      <c r="K1975" s="287">
        <v>51556.477010000002</v>
      </c>
      <c r="L1975" s="287">
        <v>43360.75763</v>
      </c>
      <c r="M1975" s="287">
        <v>38936.015310000003</v>
      </c>
      <c r="N1975" s="287">
        <v>61740.98777</v>
      </c>
      <c r="O1975" s="286">
        <v>536128.96355999995</v>
      </c>
      <c r="P1975" s="83" t="str">
        <f t="shared" si="32"/>
        <v/>
      </c>
    </row>
    <row r="1976" spans="1:16" ht="13.2" hidden="1" customHeight="1" x14ac:dyDescent="0.25">
      <c r="A1976" s="285" t="s">
        <v>1381</v>
      </c>
      <c r="B1976" s="285" t="s">
        <v>78</v>
      </c>
      <c r="C1976" s="287">
        <v>30168.078860000001</v>
      </c>
      <c r="D1976" s="287">
        <v>82527.85583</v>
      </c>
      <c r="E1976" s="287">
        <v>22954.409059999998</v>
      </c>
      <c r="F1976" s="287">
        <v>19006.829689999999</v>
      </c>
      <c r="G1976" s="287">
        <v>17532.71</v>
      </c>
      <c r="H1976" s="287">
        <v>23369.398789999999</v>
      </c>
      <c r="I1976" s="287">
        <v>25593.013740000002</v>
      </c>
      <c r="J1976" s="287">
        <v>19186.343410000001</v>
      </c>
      <c r="K1976" s="287">
        <v>18983.827259999998</v>
      </c>
      <c r="L1976" s="287">
        <v>19423.555560000001</v>
      </c>
      <c r="M1976" s="287">
        <v>19511.139429999999</v>
      </c>
      <c r="N1976" s="287">
        <v>32756.819479999998</v>
      </c>
      <c r="O1976" s="286">
        <v>331013.98110999999</v>
      </c>
      <c r="P1976" s="83" t="str">
        <f t="shared" si="32"/>
        <v/>
      </c>
    </row>
    <row r="1977" spans="1:16" ht="13.2" hidden="1" customHeight="1" x14ac:dyDescent="0.25">
      <c r="A1977" s="285" t="s">
        <v>1382</v>
      </c>
      <c r="B1977" s="285" t="s">
        <v>79</v>
      </c>
      <c r="C1977" s="287">
        <v>0</v>
      </c>
      <c r="D1977" s="287">
        <v>14.927070000000001</v>
      </c>
      <c r="E1977" s="287">
        <v>21059.79293</v>
      </c>
      <c r="F1977" s="287">
        <v>17193</v>
      </c>
      <c r="G1977" s="287">
        <v>76.64</v>
      </c>
      <c r="H1977" s="287">
        <v>124.93635</v>
      </c>
      <c r="I1977" s="287">
        <v>118868.28668</v>
      </c>
      <c r="J1977" s="287">
        <v>10.09853</v>
      </c>
      <c r="K1977" s="287">
        <v>48.652099999999997</v>
      </c>
      <c r="L1977" s="287">
        <v>0</v>
      </c>
      <c r="M1977" s="287">
        <v>72951.944329999998</v>
      </c>
      <c r="N1977" s="287">
        <v>26971.23186</v>
      </c>
      <c r="O1977" s="286">
        <v>257319.50985</v>
      </c>
      <c r="P1977" s="83" t="str">
        <f t="shared" si="32"/>
        <v/>
      </c>
    </row>
    <row r="1978" spans="1:16" ht="13.2" hidden="1" customHeight="1" x14ac:dyDescent="0.25">
      <c r="A1978" s="285" t="s">
        <v>1383</v>
      </c>
      <c r="B1978" s="285" t="s">
        <v>3671</v>
      </c>
      <c r="C1978" s="287">
        <v>53356.850459999994</v>
      </c>
      <c r="D1978" s="287">
        <v>302640.73994000006</v>
      </c>
      <c r="E1978" s="287">
        <v>136568.71275000001</v>
      </c>
      <c r="F1978" s="287">
        <v>157150.29245000001</v>
      </c>
      <c r="G1978" s="287">
        <v>71515.319999999992</v>
      </c>
      <c r="H1978" s="287">
        <v>144554.39136000001</v>
      </c>
      <c r="I1978" s="287">
        <v>195767.88991</v>
      </c>
      <c r="J1978" s="287">
        <v>37813.242170000005</v>
      </c>
      <c r="K1978" s="287">
        <v>66417.730919999987</v>
      </c>
      <c r="L1978" s="287">
        <v>177484.92565999998</v>
      </c>
      <c r="M1978" s="287">
        <v>64350.257120000002</v>
      </c>
      <c r="N1978" s="287">
        <v>170022.67366</v>
      </c>
      <c r="O1978" s="286">
        <v>1577643.0264000003</v>
      </c>
      <c r="P1978" s="83" t="str">
        <f t="shared" si="32"/>
        <v/>
      </c>
    </row>
    <row r="1979" spans="1:16" ht="13.2" hidden="1" customHeight="1" x14ac:dyDescent="0.25">
      <c r="A1979" s="285" t="s">
        <v>1384</v>
      </c>
      <c r="B1979" s="285" t="s">
        <v>120</v>
      </c>
      <c r="C1979" s="287">
        <v>17768.630209999999</v>
      </c>
      <c r="D1979" s="287">
        <v>1019719.93147</v>
      </c>
      <c r="E1979" s="287">
        <v>26229.854640000001</v>
      </c>
      <c r="F1979" s="287">
        <v>284327.98654999997</v>
      </c>
      <c r="G1979" s="287">
        <v>5170.0600000000004</v>
      </c>
      <c r="H1979" s="287">
        <v>14713.251470000001</v>
      </c>
      <c r="I1979" s="287">
        <v>252468.66516999999</v>
      </c>
      <c r="J1979" s="287">
        <v>4940.3032899999998</v>
      </c>
      <c r="K1979" s="287">
        <v>95409.143890000007</v>
      </c>
      <c r="L1979" s="287">
        <v>273402.34306999994</v>
      </c>
      <c r="M1979" s="287">
        <v>25570.788139999997</v>
      </c>
      <c r="N1979" s="287">
        <v>99786.643639999995</v>
      </c>
      <c r="O1979" s="286">
        <v>2119507.6015399997</v>
      </c>
      <c r="P1979" s="83" t="str">
        <f t="shared" si="32"/>
        <v/>
      </c>
    </row>
    <row r="1980" spans="1:16" ht="13.2" hidden="1" customHeight="1" x14ac:dyDescent="0.25">
      <c r="A1980" s="285" t="s">
        <v>1385</v>
      </c>
      <c r="B1980" s="285" t="s">
        <v>121</v>
      </c>
      <c r="C1980" s="287">
        <v>0</v>
      </c>
      <c r="D1980" s="287">
        <v>0</v>
      </c>
      <c r="E1980" s="287">
        <v>0</v>
      </c>
      <c r="F1980" s="287">
        <v>0</v>
      </c>
      <c r="G1980" s="287">
        <v>0</v>
      </c>
      <c r="H1980" s="287">
        <v>0</v>
      </c>
      <c r="I1980" s="287">
        <v>0</v>
      </c>
      <c r="J1980" s="287">
        <v>0</v>
      </c>
      <c r="K1980" s="287">
        <v>0</v>
      </c>
      <c r="L1980" s="287">
        <v>0</v>
      </c>
      <c r="M1980" s="287">
        <v>0</v>
      </c>
      <c r="N1980" s="287">
        <v>0</v>
      </c>
      <c r="O1980" s="286">
        <v>0</v>
      </c>
      <c r="P1980" s="83" t="str">
        <f t="shared" si="32"/>
        <v/>
      </c>
    </row>
    <row r="1981" spans="1:16" ht="13.2" hidden="1" customHeight="1" x14ac:dyDescent="0.25">
      <c r="A1981" s="285" t="s">
        <v>1386</v>
      </c>
      <c r="B1981" s="285" t="s">
        <v>81</v>
      </c>
      <c r="C1981" s="287">
        <v>26729.869650000001</v>
      </c>
      <c r="D1981" s="287">
        <v>423708.25457999995</v>
      </c>
      <c r="E1981" s="287">
        <v>62745.280460000002</v>
      </c>
      <c r="F1981" s="287">
        <v>53665.257720000001</v>
      </c>
      <c r="G1981" s="287">
        <v>394186.98000000004</v>
      </c>
      <c r="H1981" s="287">
        <v>17363.915979999998</v>
      </c>
      <c r="I1981" s="287">
        <v>91990.492240000007</v>
      </c>
      <c r="J1981" s="287">
        <v>313811.81247</v>
      </c>
      <c r="K1981" s="287">
        <v>11786.210800000001</v>
      </c>
      <c r="L1981" s="287">
        <v>102646.94620999999</v>
      </c>
      <c r="M1981" s="287">
        <v>262017.8487</v>
      </c>
      <c r="N1981" s="287">
        <v>93524.300480000005</v>
      </c>
      <c r="O1981" s="286">
        <v>1854177.1692899999</v>
      </c>
      <c r="P1981" s="83" t="str">
        <f t="shared" si="32"/>
        <v/>
      </c>
    </row>
    <row r="1982" spans="1:16" ht="13.2" hidden="1" customHeight="1" x14ac:dyDescent="0.25">
      <c r="A1982" s="285" t="s">
        <v>1387</v>
      </c>
      <c r="B1982" s="285" t="s">
        <v>82</v>
      </c>
      <c r="C1982" s="287">
        <v>0</v>
      </c>
      <c r="D1982" s="287">
        <v>0</v>
      </c>
      <c r="E1982" s="287">
        <v>0</v>
      </c>
      <c r="F1982" s="287">
        <v>0</v>
      </c>
      <c r="G1982" s="287">
        <v>0</v>
      </c>
      <c r="H1982" s="287">
        <v>126</v>
      </c>
      <c r="I1982" s="287">
        <v>0</v>
      </c>
      <c r="J1982" s="287">
        <v>0</v>
      </c>
      <c r="K1982" s="287">
        <v>0</v>
      </c>
      <c r="L1982" s="287">
        <v>0</v>
      </c>
      <c r="M1982" s="287">
        <v>0</v>
      </c>
      <c r="N1982" s="287">
        <v>367.30441000000002</v>
      </c>
      <c r="O1982" s="286">
        <v>493.30441000000002</v>
      </c>
      <c r="P1982" s="83" t="str">
        <f t="shared" si="32"/>
        <v/>
      </c>
    </row>
    <row r="1983" spans="1:16" ht="13.2" hidden="1" customHeight="1" x14ac:dyDescent="0.25">
      <c r="A1983" s="285" t="s">
        <v>1388</v>
      </c>
      <c r="B1983" s="285" t="s">
        <v>83</v>
      </c>
      <c r="C1983" s="287">
        <v>4094.6913199999999</v>
      </c>
      <c r="D1983" s="287">
        <v>3022.2247299999999</v>
      </c>
      <c r="E1983" s="287">
        <v>1320.5826199999999</v>
      </c>
      <c r="F1983" s="287">
        <v>27254.66863</v>
      </c>
      <c r="G1983" s="287">
        <v>2332.83</v>
      </c>
      <c r="H1983" s="287">
        <v>4757.6293300000007</v>
      </c>
      <c r="I1983" s="287">
        <v>5041.1431300000004</v>
      </c>
      <c r="J1983" s="287">
        <v>16870.726579999999</v>
      </c>
      <c r="K1983" s="287">
        <v>1273.91732</v>
      </c>
      <c r="L1983" s="287">
        <v>2863.8887400000003</v>
      </c>
      <c r="M1983" s="287">
        <v>1958.5657099999999</v>
      </c>
      <c r="N1983" s="287">
        <v>16212.36148</v>
      </c>
      <c r="O1983" s="286">
        <v>87003.229589999988</v>
      </c>
      <c r="P1983" s="83" t="str">
        <f t="shared" si="32"/>
        <v/>
      </c>
    </row>
    <row r="1984" spans="1:16" ht="13.2" hidden="1" customHeight="1" x14ac:dyDescent="0.25">
      <c r="A1984" s="285" t="s">
        <v>1389</v>
      </c>
      <c r="B1984" s="285" t="s">
        <v>84</v>
      </c>
      <c r="C1984" s="287">
        <v>15826.881520000001</v>
      </c>
      <c r="D1984" s="287">
        <v>16942.30387</v>
      </c>
      <c r="E1984" s="287">
        <v>9473.8649799999985</v>
      </c>
      <c r="F1984" s="287">
        <v>9861.050290000001</v>
      </c>
      <c r="G1984" s="287">
        <v>6994.8200000000006</v>
      </c>
      <c r="H1984" s="287">
        <v>11333.817369999999</v>
      </c>
      <c r="I1984" s="287">
        <v>17658.674220000001</v>
      </c>
      <c r="J1984" s="287">
        <v>9432.9745899999998</v>
      </c>
      <c r="K1984" s="287">
        <v>13433.182550000001</v>
      </c>
      <c r="L1984" s="287">
        <v>19005.553340000002</v>
      </c>
      <c r="M1984" s="287">
        <v>17359.43505</v>
      </c>
      <c r="N1984" s="287">
        <v>33687.430630000003</v>
      </c>
      <c r="O1984" s="286">
        <v>181009.98840999999</v>
      </c>
      <c r="P1984" s="83" t="str">
        <f t="shared" si="32"/>
        <v/>
      </c>
    </row>
    <row r="1985" spans="1:16" ht="13.2" hidden="1" customHeight="1" x14ac:dyDescent="0.25">
      <c r="A1985" s="285" t="s">
        <v>1390</v>
      </c>
      <c r="B1985" s="285" t="s">
        <v>85</v>
      </c>
      <c r="C1985" s="286">
        <v>200056.36103</v>
      </c>
      <c r="D1985" s="286">
        <v>1961702.6650599998</v>
      </c>
      <c r="E1985" s="286">
        <v>332699.48785000003</v>
      </c>
      <c r="F1985" s="286">
        <v>620220.23304999992</v>
      </c>
      <c r="G1985" s="286">
        <v>572338.91349999991</v>
      </c>
      <c r="H1985" s="286">
        <v>325160.54360000009</v>
      </c>
      <c r="I1985" s="286">
        <v>765885.99927000015</v>
      </c>
      <c r="J1985" s="286">
        <v>470920.45</v>
      </c>
      <c r="K1985" s="286">
        <v>280796.18133000005</v>
      </c>
      <c r="L1985" s="286">
        <v>661358.68208999978</v>
      </c>
      <c r="M1985" s="286">
        <v>518925.27058999997</v>
      </c>
      <c r="N1985" s="286">
        <v>677480.21104999993</v>
      </c>
      <c r="O1985" s="286">
        <v>7387544.9984199991</v>
      </c>
      <c r="P1985" s="83" t="str">
        <f t="shared" si="32"/>
        <v/>
      </c>
    </row>
    <row r="1986" spans="1:16" ht="13.2" hidden="1" customHeight="1" x14ac:dyDescent="0.25">
      <c r="A1986" s="285" t="s">
        <v>1391</v>
      </c>
      <c r="B1986" s="285" t="s">
        <v>86</v>
      </c>
      <c r="C1986" s="287">
        <v>0</v>
      </c>
      <c r="D1986" s="287">
        <v>19796.001179999999</v>
      </c>
      <c r="E1986" s="287">
        <v>95.185379999999995</v>
      </c>
      <c r="F1986" s="287">
        <v>8001.7755799999995</v>
      </c>
      <c r="G1986" s="287">
        <v>496.65</v>
      </c>
      <c r="H1986" s="287">
        <v>5627.1249099999995</v>
      </c>
      <c r="I1986" s="287">
        <v>42322.132870000001</v>
      </c>
      <c r="J1986" s="287">
        <v>2115.0896699999998</v>
      </c>
      <c r="K1986" s="287">
        <v>4153.4039299999995</v>
      </c>
      <c r="L1986" s="287">
        <v>5596.5354100000004</v>
      </c>
      <c r="M1986" s="287">
        <v>21592.36693</v>
      </c>
      <c r="N1986" s="287">
        <v>213995.53234000001</v>
      </c>
      <c r="O1986" s="286">
        <v>323791.79819999996</v>
      </c>
      <c r="P1986" s="83" t="str">
        <f t="shared" si="32"/>
        <v/>
      </c>
    </row>
    <row r="1987" spans="1:16" ht="13.2" hidden="1" customHeight="1" x14ac:dyDescent="0.25">
      <c r="A1987" s="285" t="s">
        <v>1392</v>
      </c>
      <c r="B1987" s="285" t="s">
        <v>87</v>
      </c>
      <c r="C1987" s="287">
        <v>0</v>
      </c>
      <c r="D1987" s="287">
        <v>8675.4397300000001</v>
      </c>
      <c r="E1987" s="287">
        <v>665.98496</v>
      </c>
      <c r="F1987" s="287">
        <v>0</v>
      </c>
      <c r="G1987" s="287">
        <v>1902.03</v>
      </c>
      <c r="H1987" s="287">
        <v>328.75797999999998</v>
      </c>
      <c r="I1987" s="287">
        <v>0</v>
      </c>
      <c r="J1987" s="287">
        <v>283.75092999999998</v>
      </c>
      <c r="K1987" s="287">
        <v>161.63763</v>
      </c>
      <c r="L1987" s="287">
        <v>0</v>
      </c>
      <c r="M1987" s="287">
        <v>288.00009</v>
      </c>
      <c r="N1987" s="287">
        <v>9669.4815099999996</v>
      </c>
      <c r="O1987" s="286">
        <v>21975.082829999999</v>
      </c>
      <c r="P1987" s="83" t="str">
        <f t="shared" si="32"/>
        <v/>
      </c>
    </row>
    <row r="1988" spans="1:16" ht="13.2" hidden="1" customHeight="1" x14ac:dyDescent="0.25">
      <c r="A1988" s="285" t="s">
        <v>1393</v>
      </c>
      <c r="B1988" s="285" t="s">
        <v>88</v>
      </c>
      <c r="C1988" s="287">
        <v>0</v>
      </c>
      <c r="D1988" s="287">
        <v>0</v>
      </c>
      <c r="E1988" s="287">
        <v>0</v>
      </c>
      <c r="F1988" s="287">
        <v>0</v>
      </c>
      <c r="G1988" s="287">
        <v>0</v>
      </c>
      <c r="H1988" s="287">
        <v>0</v>
      </c>
      <c r="I1988" s="287">
        <v>0</v>
      </c>
      <c r="J1988" s="287">
        <v>0</v>
      </c>
      <c r="K1988" s="287">
        <v>0</v>
      </c>
      <c r="L1988" s="287">
        <v>0</v>
      </c>
      <c r="M1988" s="287">
        <v>0</v>
      </c>
      <c r="N1988" s="287">
        <v>0</v>
      </c>
      <c r="O1988" s="286">
        <v>0</v>
      </c>
      <c r="P1988" s="83" t="str">
        <f t="shared" ref="P1988:P2037" si="33">IF(COUNTBLANK(Q1988)=0,IF(RIGHT(A1988,10)=Q1988,TRUE,FALSE),"")</f>
        <v/>
      </c>
    </row>
    <row r="1989" spans="1:16" ht="13.2" hidden="1" customHeight="1" x14ac:dyDescent="0.25">
      <c r="A1989" s="285" t="s">
        <v>1394</v>
      </c>
      <c r="B1989" s="285" t="s">
        <v>144</v>
      </c>
      <c r="C1989" s="286">
        <v>200056.36103</v>
      </c>
      <c r="D1989" s="286">
        <v>1990174.1059699997</v>
      </c>
      <c r="E1989" s="286">
        <v>333460.65818999999</v>
      </c>
      <c r="F1989" s="286">
        <v>628222.00862999994</v>
      </c>
      <c r="G1989" s="286">
        <v>574737.59349999996</v>
      </c>
      <c r="H1989" s="286">
        <v>331116.4264900001</v>
      </c>
      <c r="I1989" s="286">
        <v>808208.13214000012</v>
      </c>
      <c r="J1989" s="286">
        <v>473319.29060000001</v>
      </c>
      <c r="K1989" s="286">
        <v>285111.22289000003</v>
      </c>
      <c r="L1989" s="286">
        <v>666955.2174999998</v>
      </c>
      <c r="M1989" s="286">
        <v>540805.63760999998</v>
      </c>
      <c r="N1989" s="286">
        <v>901145.22489999991</v>
      </c>
      <c r="O1989" s="286">
        <v>7733311.879449999</v>
      </c>
      <c r="P1989" s="83" t="str">
        <f t="shared" si="33"/>
        <v/>
      </c>
    </row>
    <row r="1990" spans="1:16" ht="13.2" hidden="1" customHeight="1" x14ac:dyDescent="0.25">
      <c r="A1990" s="285" t="s">
        <v>1395</v>
      </c>
      <c r="B1990" s="285" t="s">
        <v>76</v>
      </c>
      <c r="C1990" s="287">
        <v>1630.6580200000001</v>
      </c>
      <c r="D1990" s="287">
        <v>3394.6926699999999</v>
      </c>
      <c r="E1990" s="287">
        <v>1796.1787800000002</v>
      </c>
      <c r="F1990" s="287">
        <v>2195.6458199999997</v>
      </c>
      <c r="G1990" s="287">
        <v>726.85703000000001</v>
      </c>
      <c r="H1990" s="287">
        <v>11848.201779999999</v>
      </c>
      <c r="I1990" s="287">
        <v>1082.8726600000002</v>
      </c>
      <c r="J1990" s="287">
        <v>911.64397000000008</v>
      </c>
      <c r="K1990" s="287">
        <v>1861.4033400000001</v>
      </c>
      <c r="L1990" s="287">
        <v>4254.3487999999998</v>
      </c>
      <c r="M1990" s="287">
        <v>1375.2478300000002</v>
      </c>
      <c r="N1990" s="287">
        <v>47668.242340000004</v>
      </c>
      <c r="O1990" s="286">
        <v>78745.993039999972</v>
      </c>
      <c r="P1990" s="83" t="str">
        <f t="shared" si="33"/>
        <v/>
      </c>
    </row>
    <row r="1991" spans="1:16" ht="13.2" hidden="1" customHeight="1" x14ac:dyDescent="0.25">
      <c r="A1991" s="285" t="s">
        <v>1405</v>
      </c>
      <c r="B1991" s="285" t="s">
        <v>85</v>
      </c>
      <c r="C1991" s="286">
        <v>395682.38545</v>
      </c>
      <c r="D1991" s="286">
        <v>599104.17356000002</v>
      </c>
      <c r="E1991" s="286">
        <v>531173.55455</v>
      </c>
      <c r="F1991" s="286">
        <v>496408.22378999996</v>
      </c>
      <c r="G1991" s="286">
        <v>655352.17125999986</v>
      </c>
      <c r="H1991" s="286">
        <v>630600.10189999989</v>
      </c>
      <c r="I1991" s="286">
        <v>585303.53963999997</v>
      </c>
      <c r="J1991" s="286">
        <v>422852.63215999998</v>
      </c>
      <c r="K1991" s="286">
        <v>632997.35742999997</v>
      </c>
      <c r="L1991" s="286">
        <v>570910.69923000003</v>
      </c>
      <c r="M1991" s="286">
        <v>619927.20146999997</v>
      </c>
      <c r="N1991" s="286">
        <v>1043502.9730800001</v>
      </c>
      <c r="O1991" s="286">
        <v>7183815.0135199996</v>
      </c>
      <c r="P1991" s="83" t="str">
        <f t="shared" si="33"/>
        <v/>
      </c>
    </row>
    <row r="1992" spans="1:16" ht="13.2" hidden="1" customHeight="1" x14ac:dyDescent="0.25">
      <c r="A1992" s="285" t="s">
        <v>1407</v>
      </c>
      <c r="B1992" s="285" t="s">
        <v>87</v>
      </c>
      <c r="C1992" s="287">
        <v>0</v>
      </c>
      <c r="D1992" s="287">
        <v>0</v>
      </c>
      <c r="E1992" s="287">
        <v>0</v>
      </c>
      <c r="F1992" s="287">
        <v>0</v>
      </c>
      <c r="G1992" s="287">
        <v>0</v>
      </c>
      <c r="H1992" s="287">
        <v>0</v>
      </c>
      <c r="I1992" s="287">
        <v>0</v>
      </c>
      <c r="J1992" s="287">
        <v>0</v>
      </c>
      <c r="K1992" s="287">
        <v>0</v>
      </c>
      <c r="L1992" s="287">
        <v>2584.9169200000001</v>
      </c>
      <c r="M1992" s="287">
        <v>0</v>
      </c>
      <c r="N1992" s="287">
        <v>831000</v>
      </c>
      <c r="O1992" s="286">
        <v>833584.91691999999</v>
      </c>
      <c r="P1992" s="83" t="str">
        <f t="shared" si="33"/>
        <v/>
      </c>
    </row>
    <row r="1993" spans="1:16" ht="13.2" hidden="1" customHeight="1" x14ac:dyDescent="0.25">
      <c r="A1993" s="285" t="s">
        <v>1408</v>
      </c>
      <c r="B1993" s="285" t="s">
        <v>88</v>
      </c>
      <c r="C1993" s="287">
        <v>0</v>
      </c>
      <c r="D1993" s="287">
        <v>0</v>
      </c>
      <c r="E1993" s="287">
        <v>0</v>
      </c>
      <c r="F1993" s="287">
        <v>0</v>
      </c>
      <c r="G1993" s="287">
        <v>0</v>
      </c>
      <c r="H1993" s="287">
        <v>0</v>
      </c>
      <c r="I1993" s="287">
        <v>0</v>
      </c>
      <c r="J1993" s="287">
        <v>0</v>
      </c>
      <c r="K1993" s="287">
        <v>0</v>
      </c>
      <c r="L1993" s="287">
        <v>0</v>
      </c>
      <c r="M1993" s="287">
        <v>0</v>
      </c>
      <c r="N1993" s="287">
        <v>0</v>
      </c>
      <c r="O1993" s="286">
        <v>0</v>
      </c>
      <c r="P1993" s="83" t="str">
        <f t="shared" si="33"/>
        <v/>
      </c>
    </row>
    <row r="1994" spans="1:16" ht="13.2" hidden="1" customHeight="1" x14ac:dyDescent="0.25">
      <c r="A1994" s="285" t="s">
        <v>1396</v>
      </c>
      <c r="B1994" s="285" t="s">
        <v>89</v>
      </c>
      <c r="C1994" s="287">
        <v>1142.3015600000003</v>
      </c>
      <c r="D1994" s="287">
        <v>1508.2046700000001</v>
      </c>
      <c r="E1994" s="287">
        <v>810.74891000000002</v>
      </c>
      <c r="F1994" s="287">
        <v>1295.5814700000003</v>
      </c>
      <c r="G1994" s="287">
        <v>1104.8874900000001</v>
      </c>
      <c r="H1994" s="287">
        <v>521.26717999999994</v>
      </c>
      <c r="I1994" s="287">
        <v>3599.2220900000007</v>
      </c>
      <c r="J1994" s="287">
        <v>322.86667999999997</v>
      </c>
      <c r="K1994" s="287">
        <v>736.73541</v>
      </c>
      <c r="L1994" s="287">
        <v>3982.4326000000001</v>
      </c>
      <c r="M1994" s="287">
        <v>802.02684999999997</v>
      </c>
      <c r="N1994" s="287">
        <v>2030.5403000000001</v>
      </c>
      <c r="O1994" s="286">
        <v>17856.815210000001</v>
      </c>
      <c r="P1994" s="83" t="str">
        <f t="shared" si="33"/>
        <v/>
      </c>
    </row>
    <row r="1995" spans="1:16" ht="13.2" hidden="1" customHeight="1" x14ac:dyDescent="0.25">
      <c r="A1995" s="285" t="s">
        <v>1397</v>
      </c>
      <c r="B1995" s="285" t="s">
        <v>90</v>
      </c>
      <c r="C1995" s="287">
        <v>749.78922</v>
      </c>
      <c r="D1995" s="287">
        <v>174.31085999999999</v>
      </c>
      <c r="E1995" s="287">
        <v>593.18065999999999</v>
      </c>
      <c r="F1995" s="287">
        <v>686.49775</v>
      </c>
      <c r="G1995" s="287">
        <v>608.7357199999999</v>
      </c>
      <c r="H1995" s="287">
        <v>539.30858000000012</v>
      </c>
      <c r="I1995" s="287">
        <v>130.51809</v>
      </c>
      <c r="J1995" s="287">
        <v>69.003140000000002</v>
      </c>
      <c r="K1995" s="287">
        <v>846.84387000000004</v>
      </c>
      <c r="L1995" s="287">
        <v>1384.5228000000002</v>
      </c>
      <c r="M1995" s="287">
        <v>161.57463999999999</v>
      </c>
      <c r="N1995" s="287">
        <v>289.18360999999999</v>
      </c>
      <c r="O1995" s="286">
        <v>6233.4689400000007</v>
      </c>
      <c r="P1995" s="83" t="str">
        <f t="shared" si="33"/>
        <v/>
      </c>
    </row>
    <row r="1996" spans="1:16" ht="13.2" hidden="1" customHeight="1" x14ac:dyDescent="0.25">
      <c r="A1996" s="285" t="s">
        <v>1398</v>
      </c>
      <c r="B1996" s="285" t="s">
        <v>91</v>
      </c>
      <c r="C1996" s="287">
        <v>51262.457549999999</v>
      </c>
      <c r="D1996" s="287">
        <v>241206.28383000003</v>
      </c>
      <c r="E1996" s="287">
        <v>159714.25773999997</v>
      </c>
      <c r="F1996" s="287">
        <v>163188.66748</v>
      </c>
      <c r="G1996" s="287">
        <v>239508.91697999998</v>
      </c>
      <c r="H1996" s="287">
        <v>235423.84895000001</v>
      </c>
      <c r="I1996" s="287">
        <v>209414.62117000003</v>
      </c>
      <c r="J1996" s="287">
        <v>193264.64816000001</v>
      </c>
      <c r="K1996" s="287">
        <v>256560.03026999999</v>
      </c>
      <c r="L1996" s="287">
        <v>203860.45675000001</v>
      </c>
      <c r="M1996" s="287">
        <v>241953.69514</v>
      </c>
      <c r="N1996" s="287">
        <v>499036.17274000007</v>
      </c>
      <c r="O1996" s="286">
        <v>2694394.0567600001</v>
      </c>
      <c r="P1996" s="83" t="str">
        <f t="shared" si="33"/>
        <v/>
      </c>
    </row>
    <row r="1997" spans="1:16" ht="13.2" hidden="1" customHeight="1" x14ac:dyDescent="0.25">
      <c r="A1997" s="285" t="s">
        <v>1399</v>
      </c>
      <c r="B1997" s="285" t="s">
        <v>3670</v>
      </c>
      <c r="C1997" s="287">
        <v>1373.8105299999997</v>
      </c>
      <c r="D1997" s="287">
        <v>3074.7777700000001</v>
      </c>
      <c r="E1997" s="287">
        <v>1735.8468800000001</v>
      </c>
      <c r="F1997" s="287">
        <v>1364.24702</v>
      </c>
      <c r="G1997" s="287">
        <v>1148.2246499999999</v>
      </c>
      <c r="H1997" s="287">
        <v>2520.4154800000001</v>
      </c>
      <c r="I1997" s="287">
        <v>1141.2729199999999</v>
      </c>
      <c r="J1997" s="287">
        <v>1745.9020699999999</v>
      </c>
      <c r="K1997" s="287">
        <v>1114.85971</v>
      </c>
      <c r="L1997" s="287">
        <v>1278.76252</v>
      </c>
      <c r="M1997" s="287">
        <v>4183.4826000000003</v>
      </c>
      <c r="N1997" s="287">
        <v>3530.0094900000004</v>
      </c>
      <c r="O1997" s="286">
        <v>24211.611639999999</v>
      </c>
      <c r="P1997" s="83" t="str">
        <f t="shared" si="33"/>
        <v/>
      </c>
    </row>
    <row r="1998" spans="1:16" ht="13.2" hidden="1" customHeight="1" x14ac:dyDescent="0.25">
      <c r="A1998" s="285" t="s">
        <v>1400</v>
      </c>
      <c r="B1998" s="285" t="s">
        <v>122</v>
      </c>
      <c r="C1998" s="287">
        <v>0</v>
      </c>
      <c r="D1998" s="287">
        <v>0</v>
      </c>
      <c r="E1998" s="287">
        <v>0</v>
      </c>
      <c r="F1998" s="287">
        <v>0</v>
      </c>
      <c r="G1998" s="287">
        <v>0</v>
      </c>
      <c r="H1998" s="287">
        <v>0</v>
      </c>
      <c r="I1998" s="287">
        <v>0</v>
      </c>
      <c r="J1998" s="287">
        <v>0</v>
      </c>
      <c r="K1998" s="287">
        <v>0</v>
      </c>
      <c r="L1998" s="287">
        <v>0</v>
      </c>
      <c r="M1998" s="287">
        <v>0</v>
      </c>
      <c r="N1998" s="287">
        <v>0</v>
      </c>
      <c r="O1998" s="286">
        <v>0</v>
      </c>
      <c r="P1998" s="83" t="str">
        <f t="shared" si="33"/>
        <v/>
      </c>
    </row>
    <row r="1999" spans="1:16" ht="13.2" hidden="1" customHeight="1" x14ac:dyDescent="0.25">
      <c r="A1999" s="285" t="s">
        <v>1401</v>
      </c>
      <c r="B1999" s="285" t="s">
        <v>92</v>
      </c>
      <c r="C1999" s="287">
        <v>0</v>
      </c>
      <c r="D1999" s="287">
        <v>0</v>
      </c>
      <c r="E1999" s="287">
        <v>0</v>
      </c>
      <c r="F1999" s="287">
        <v>0</v>
      </c>
      <c r="G1999" s="287">
        <v>0</v>
      </c>
      <c r="H1999" s="287">
        <v>0</v>
      </c>
      <c r="I1999" s="287">
        <v>0</v>
      </c>
      <c r="J1999" s="287">
        <v>0</v>
      </c>
      <c r="K1999" s="287">
        <v>0</v>
      </c>
      <c r="L1999" s="287">
        <v>0</v>
      </c>
      <c r="M1999" s="287">
        <v>0</v>
      </c>
      <c r="N1999" s="287">
        <v>0</v>
      </c>
      <c r="O1999" s="286">
        <v>0</v>
      </c>
      <c r="P1999" s="83" t="str">
        <f t="shared" si="33"/>
        <v/>
      </c>
    </row>
    <row r="2000" spans="1:16" ht="13.2" hidden="1" customHeight="1" x14ac:dyDescent="0.25">
      <c r="A2000" s="285" t="s">
        <v>1402</v>
      </c>
      <c r="B2000" s="285" t="s">
        <v>93</v>
      </c>
      <c r="C2000" s="287">
        <v>0</v>
      </c>
      <c r="D2000" s="287">
        <v>0</v>
      </c>
      <c r="E2000" s="287">
        <v>0</v>
      </c>
      <c r="F2000" s="287">
        <v>0</v>
      </c>
      <c r="G2000" s="287">
        <v>0</v>
      </c>
      <c r="H2000" s="287">
        <v>0</v>
      </c>
      <c r="I2000" s="287">
        <v>0</v>
      </c>
      <c r="J2000" s="287">
        <v>0</v>
      </c>
      <c r="K2000" s="287">
        <v>0</v>
      </c>
      <c r="L2000" s="287">
        <v>0</v>
      </c>
      <c r="M2000" s="287">
        <v>0</v>
      </c>
      <c r="N2000" s="287">
        <v>0</v>
      </c>
      <c r="O2000" s="286">
        <v>0</v>
      </c>
      <c r="P2000" s="83" t="str">
        <f t="shared" si="33"/>
        <v/>
      </c>
    </row>
    <row r="2001" spans="1:16" ht="13.2" hidden="1" customHeight="1" x14ac:dyDescent="0.25">
      <c r="A2001" s="285" t="s">
        <v>1403</v>
      </c>
      <c r="B2001" s="285" t="s">
        <v>94</v>
      </c>
      <c r="C2001" s="287">
        <v>339369.18377999996</v>
      </c>
      <c r="D2001" s="287">
        <v>349745.90375999996</v>
      </c>
      <c r="E2001" s="287">
        <v>366363.30287999997</v>
      </c>
      <c r="F2001" s="287">
        <v>327467.58424999996</v>
      </c>
      <c r="G2001" s="287">
        <v>412245.76423999993</v>
      </c>
      <c r="H2001" s="287">
        <v>379679.94055999996</v>
      </c>
      <c r="I2001" s="287">
        <v>369934.36066999997</v>
      </c>
      <c r="J2001" s="287">
        <v>226417.12114</v>
      </c>
      <c r="K2001" s="287">
        <v>371742.48482999997</v>
      </c>
      <c r="L2001" s="287">
        <v>356036.60950999992</v>
      </c>
      <c r="M2001" s="287">
        <v>371430.67440999998</v>
      </c>
      <c r="N2001" s="287">
        <v>490071.44710000005</v>
      </c>
      <c r="O2001" s="286">
        <v>4360504.3771299999</v>
      </c>
      <c r="P2001" s="83" t="str">
        <f t="shared" si="33"/>
        <v/>
      </c>
    </row>
    <row r="2002" spans="1:16" ht="13.2" hidden="1" customHeight="1" x14ac:dyDescent="0.25">
      <c r="A2002" s="285" t="s">
        <v>1404</v>
      </c>
      <c r="B2002" s="285" t="s">
        <v>95</v>
      </c>
      <c r="C2002" s="287">
        <v>154.18478999999999</v>
      </c>
      <c r="D2002" s="287">
        <v>0</v>
      </c>
      <c r="E2002" s="287">
        <v>160.03870000000001</v>
      </c>
      <c r="F2002" s="287">
        <v>210</v>
      </c>
      <c r="G2002" s="287">
        <v>8.7851500000000016</v>
      </c>
      <c r="H2002" s="287">
        <v>67.119370000000004</v>
      </c>
      <c r="I2002" s="287">
        <v>0.67203999999999997</v>
      </c>
      <c r="J2002" s="287">
        <v>121.447</v>
      </c>
      <c r="K2002" s="287">
        <v>135</v>
      </c>
      <c r="L2002" s="287">
        <v>113.56625</v>
      </c>
      <c r="M2002" s="287">
        <v>20.5</v>
      </c>
      <c r="N2002" s="287">
        <v>877.37750000000005</v>
      </c>
      <c r="O2002" s="286">
        <v>1868.6908000000001</v>
      </c>
      <c r="P2002" s="83" t="str">
        <f t="shared" si="33"/>
        <v/>
      </c>
    </row>
    <row r="2003" spans="1:16" ht="13.2" hidden="1" customHeight="1" x14ac:dyDescent="0.25">
      <c r="A2003" s="285" t="s">
        <v>1406</v>
      </c>
      <c r="B2003" s="285" t="s">
        <v>96</v>
      </c>
      <c r="C2003" s="288">
        <v>0</v>
      </c>
      <c r="D2003" s="288">
        <v>1244.4576400000001</v>
      </c>
      <c r="E2003" s="288">
        <v>1393.3368</v>
      </c>
      <c r="F2003" s="288">
        <v>20778.78282</v>
      </c>
      <c r="G2003" s="288">
        <v>6418.3346099999981</v>
      </c>
      <c r="H2003" s="288">
        <v>6172.7127</v>
      </c>
      <c r="I2003" s="288">
        <v>0</v>
      </c>
      <c r="J2003" s="288">
        <v>2292.7059000000004</v>
      </c>
      <c r="K2003" s="288">
        <v>20232.271760000003</v>
      </c>
      <c r="L2003" s="288">
        <v>4031.8550599999999</v>
      </c>
      <c r="M2003" s="288">
        <v>366.6814</v>
      </c>
      <c r="N2003" s="288">
        <v>588.17062999999996</v>
      </c>
      <c r="O2003" s="289">
        <v>63519.30932</v>
      </c>
      <c r="P2003" s="83" t="str">
        <f t="shared" si="33"/>
        <v/>
      </c>
    </row>
    <row r="2004" spans="1:16" ht="13.2" hidden="1" customHeight="1" x14ac:dyDescent="0.25">
      <c r="A2004" s="285" t="s">
        <v>1409</v>
      </c>
      <c r="B2004" s="285" t="s">
        <v>155</v>
      </c>
      <c r="C2004" s="286">
        <v>395682.38545</v>
      </c>
      <c r="D2004" s="286">
        <v>600348.63120000006</v>
      </c>
      <c r="E2004" s="286">
        <v>532566.89135000005</v>
      </c>
      <c r="F2004" s="286">
        <v>517187.00660999998</v>
      </c>
      <c r="G2004" s="286">
        <v>661770.50586999988</v>
      </c>
      <c r="H2004" s="286">
        <v>636772.81459999993</v>
      </c>
      <c r="I2004" s="286">
        <v>585303.53963999997</v>
      </c>
      <c r="J2004" s="286">
        <v>425145.33805999998</v>
      </c>
      <c r="K2004" s="286">
        <v>653229.62919000001</v>
      </c>
      <c r="L2004" s="286">
        <v>577527.47120999999</v>
      </c>
      <c r="M2004" s="286">
        <v>620293.88286999997</v>
      </c>
      <c r="N2004" s="286">
        <v>1875091.14371</v>
      </c>
      <c r="O2004" s="286">
        <v>8080919.2397599993</v>
      </c>
      <c r="P2004" s="83" t="str">
        <f t="shared" si="33"/>
        <v/>
      </c>
    </row>
    <row r="2005" spans="1:16" ht="13.2" hidden="1" customHeight="1" x14ac:dyDescent="0.25">
      <c r="A2005" s="285" t="s">
        <v>1443</v>
      </c>
      <c r="B2005" s="285" t="s">
        <v>97</v>
      </c>
      <c r="C2005" s="286">
        <v>752896.47925287113</v>
      </c>
      <c r="D2005" s="286">
        <v>26297.765725871199</v>
      </c>
      <c r="E2005" s="286">
        <v>109477.38988287118</v>
      </c>
      <c r="F2005" s="286">
        <v>-69933.866303389135</v>
      </c>
      <c r="G2005" s="286">
        <v>-157822.91307238923</v>
      </c>
      <c r="H2005" s="286">
        <v>61499.755504610774</v>
      </c>
      <c r="I2005" s="286">
        <v>-135100.31078272255</v>
      </c>
      <c r="J2005" s="286">
        <v>-121038.67777172255</v>
      </c>
      <c r="K2005" s="286">
        <v>89385.358701277466</v>
      </c>
      <c r="L2005" s="286">
        <v>-163082.18776843412</v>
      </c>
      <c r="M2005" s="286">
        <v>-117179.17319843409</v>
      </c>
      <c r="N2005" s="286">
        <v>-42631.12562293408</v>
      </c>
      <c r="O2005" s="286">
        <v>232768.49454747606</v>
      </c>
      <c r="P2005" s="83" t="str">
        <f t="shared" si="33"/>
        <v/>
      </c>
    </row>
    <row r="2006" spans="1:16" ht="13.2" hidden="1" customHeight="1" x14ac:dyDescent="0.25">
      <c r="A2006" s="285" t="s">
        <v>1444</v>
      </c>
      <c r="B2006" s="285" t="s">
        <v>130</v>
      </c>
      <c r="C2006" s="286">
        <v>752621.94608287117</v>
      </c>
      <c r="D2006" s="286">
        <v>26276.718675871205</v>
      </c>
      <c r="E2006" s="286">
        <v>109501.47100287117</v>
      </c>
      <c r="F2006" s="286">
        <v>134698.47792661085</v>
      </c>
      <c r="G2006" s="286">
        <v>-127181.05350238923</v>
      </c>
      <c r="H2006" s="286">
        <v>99389.476554610766</v>
      </c>
      <c r="I2006" s="286">
        <v>-98928.948332722561</v>
      </c>
      <c r="J2006" s="286">
        <v>-46163.466461722535</v>
      </c>
      <c r="K2006" s="286">
        <v>119917.76545127743</v>
      </c>
      <c r="L2006" s="286">
        <v>-121617.11819843412</v>
      </c>
      <c r="M2006" s="286">
        <v>-99279.607538434066</v>
      </c>
      <c r="N2006" s="286">
        <v>-19870.718152934074</v>
      </c>
      <c r="O2006" s="286">
        <v>729364.94350747578</v>
      </c>
      <c r="P2006" s="83" t="str">
        <f t="shared" si="33"/>
        <v/>
      </c>
    </row>
    <row r="2007" spans="1:16" ht="13.2" hidden="1" customHeight="1" x14ac:dyDescent="0.25">
      <c r="A2007" s="285" t="s">
        <v>1412</v>
      </c>
      <c r="B2007" s="285" t="s">
        <v>76</v>
      </c>
      <c r="C2007" s="287">
        <v>35.010000000000005</v>
      </c>
      <c r="D2007" s="287">
        <v>1.94</v>
      </c>
      <c r="E2007" s="287">
        <v>0.7</v>
      </c>
      <c r="F2007" s="287">
        <v>122.55</v>
      </c>
      <c r="G2007" s="287">
        <v>1.22</v>
      </c>
      <c r="H2007" s="287">
        <v>4220.3999999999996</v>
      </c>
      <c r="I2007" s="287">
        <v>0.99</v>
      </c>
      <c r="J2007" s="287">
        <v>1.25</v>
      </c>
      <c r="K2007" s="287">
        <v>0.54</v>
      </c>
      <c r="L2007" s="287">
        <v>0.5</v>
      </c>
      <c r="M2007" s="287">
        <v>1.1599999999999999</v>
      </c>
      <c r="N2007" s="287">
        <v>509.77600000000001</v>
      </c>
      <c r="O2007" s="286">
        <v>4896.0360000000001</v>
      </c>
      <c r="P2007" s="83" t="str">
        <f t="shared" si="33"/>
        <v/>
      </c>
    </row>
    <row r="2008" spans="1:16" ht="13.2" hidden="1" customHeight="1" x14ac:dyDescent="0.25">
      <c r="A2008" s="285" t="s">
        <v>1413</v>
      </c>
      <c r="B2008" s="285" t="s">
        <v>77</v>
      </c>
      <c r="C2008" s="287">
        <v>56393.053734905647</v>
      </c>
      <c r="D2008" s="287">
        <v>53881.727504905648</v>
      </c>
      <c r="E2008" s="287">
        <v>56053.385464905652</v>
      </c>
      <c r="F2008" s="287">
        <v>51166.974240095093</v>
      </c>
      <c r="G2008" s="287">
        <v>67329.945124095131</v>
      </c>
      <c r="H2008" s="287">
        <v>58935.685634095091</v>
      </c>
      <c r="I2008" s="287">
        <v>52576.289617428425</v>
      </c>
      <c r="J2008" s="287">
        <v>53298.016047428435</v>
      </c>
      <c r="K2008" s="287">
        <v>55625.21514742844</v>
      </c>
      <c r="L2008" s="287">
        <v>56748.931887428436</v>
      </c>
      <c r="M2008" s="287">
        <v>58160.855327428428</v>
      </c>
      <c r="N2008" s="287">
        <v>49664.816617428449</v>
      </c>
      <c r="O2008" s="286">
        <v>669834.89634757291</v>
      </c>
      <c r="P2008" s="83" t="str">
        <f t="shared" si="33"/>
        <v/>
      </c>
    </row>
    <row r="2009" spans="1:16" ht="13.2" hidden="1" customHeight="1" x14ac:dyDescent="0.25">
      <c r="A2009" s="285" t="s">
        <v>1414</v>
      </c>
      <c r="B2009" s="285" t="s">
        <v>78</v>
      </c>
      <c r="C2009" s="287">
        <v>27431.529304166677</v>
      </c>
      <c r="D2009" s="287">
        <v>30974.894254166669</v>
      </c>
      <c r="E2009" s="287">
        <v>43026.684354166668</v>
      </c>
      <c r="F2009" s="287">
        <v>37178.860136166666</v>
      </c>
      <c r="G2009" s="287">
        <v>36556.222208166662</v>
      </c>
      <c r="H2009" s="287">
        <v>44791.309664166671</v>
      </c>
      <c r="I2009" s="287">
        <v>35571.137668166673</v>
      </c>
      <c r="J2009" s="287">
        <v>33014.997004166667</v>
      </c>
      <c r="K2009" s="287">
        <v>67888.879354166667</v>
      </c>
      <c r="L2009" s="287">
        <v>42388.634614166665</v>
      </c>
      <c r="M2009" s="287">
        <v>41185.20900416666</v>
      </c>
      <c r="N2009" s="287">
        <v>47574.508029999983</v>
      </c>
      <c r="O2009" s="286">
        <v>487582.86559583334</v>
      </c>
      <c r="P2009" s="83" t="str">
        <f t="shared" si="33"/>
        <v/>
      </c>
    </row>
    <row r="2010" spans="1:16" ht="13.2" hidden="1" customHeight="1" x14ac:dyDescent="0.25">
      <c r="A2010" s="285" t="s">
        <v>1415</v>
      </c>
      <c r="B2010" s="285" t="s">
        <v>79</v>
      </c>
      <c r="C2010" s="287">
        <v>2734.9680088898244</v>
      </c>
      <c r="D2010" s="287">
        <v>4541.5996888898244</v>
      </c>
      <c r="E2010" s="287">
        <v>7261.1034588898247</v>
      </c>
      <c r="F2010" s="287">
        <v>4084.2140409607837</v>
      </c>
      <c r="G2010" s="287">
        <v>11140.841870960785</v>
      </c>
      <c r="H2010" s="287">
        <v>14484.223130960785</v>
      </c>
      <c r="I2010" s="287">
        <v>18333.091840960788</v>
      </c>
      <c r="J2010" s="287">
        <v>21863.69513096079</v>
      </c>
      <c r="K2010" s="287">
        <v>36285.386300960789</v>
      </c>
      <c r="L2010" s="287">
        <v>35466.720090672352</v>
      </c>
      <c r="M2010" s="287">
        <v>38435.309140672354</v>
      </c>
      <c r="N2010" s="287">
        <v>40154.242290672344</v>
      </c>
      <c r="O2010" s="286">
        <v>234785.39499445123</v>
      </c>
      <c r="P2010" s="83" t="str">
        <f t="shared" si="33"/>
        <v/>
      </c>
    </row>
    <row r="2011" spans="1:16" ht="13.2" hidden="1" customHeight="1" x14ac:dyDescent="0.25">
      <c r="A2011" s="285" t="s">
        <v>1416</v>
      </c>
      <c r="B2011" s="285" t="s">
        <v>3671</v>
      </c>
      <c r="C2011" s="287">
        <v>136430.446</v>
      </c>
      <c r="D2011" s="287">
        <v>52356.189259999999</v>
      </c>
      <c r="E2011" s="287">
        <v>52708.626839999997</v>
      </c>
      <c r="F2011" s="287">
        <v>164212.57659999994</v>
      </c>
      <c r="G2011" s="287">
        <v>50380.343269999998</v>
      </c>
      <c r="H2011" s="287">
        <v>53387.953029999997</v>
      </c>
      <c r="I2011" s="287">
        <v>160613.16536999997</v>
      </c>
      <c r="J2011" s="287">
        <v>44283.878000000004</v>
      </c>
      <c r="K2011" s="287">
        <v>46848.285919999995</v>
      </c>
      <c r="L2011" s="287">
        <v>167924.03101999997</v>
      </c>
      <c r="M2011" s="287">
        <v>71411.172630000015</v>
      </c>
      <c r="N2011" s="287">
        <v>36717.047200000008</v>
      </c>
      <c r="O2011" s="286">
        <v>1037273.71514</v>
      </c>
      <c r="P2011" s="83" t="str">
        <f t="shared" si="33"/>
        <v/>
      </c>
    </row>
    <row r="2012" spans="1:16" ht="13.2" hidden="1" customHeight="1" x14ac:dyDescent="0.25">
      <c r="A2012" s="285" t="s">
        <v>1418</v>
      </c>
      <c r="B2012" s="285" t="s">
        <v>121</v>
      </c>
      <c r="C2012" s="287">
        <v>0</v>
      </c>
      <c r="D2012" s="287">
        <v>0</v>
      </c>
      <c r="E2012" s="287">
        <v>0</v>
      </c>
      <c r="F2012" s="287">
        <v>0</v>
      </c>
      <c r="G2012" s="287">
        <v>0</v>
      </c>
      <c r="H2012" s="287">
        <v>0</v>
      </c>
      <c r="I2012" s="287">
        <v>0</v>
      </c>
      <c r="J2012" s="287">
        <v>0</v>
      </c>
      <c r="K2012" s="287">
        <v>0</v>
      </c>
      <c r="L2012" s="287">
        <v>0</v>
      </c>
      <c r="M2012" s="287">
        <v>0</v>
      </c>
      <c r="N2012" s="287">
        <v>0</v>
      </c>
      <c r="O2012" s="286">
        <v>0</v>
      </c>
      <c r="P2012" s="83" t="str">
        <f t="shared" si="33"/>
        <v/>
      </c>
    </row>
    <row r="2013" spans="1:16" ht="13.2" hidden="1" customHeight="1" x14ac:dyDescent="0.25">
      <c r="A2013" s="285" t="s">
        <v>1419</v>
      </c>
      <c r="B2013" s="285" t="s">
        <v>81</v>
      </c>
      <c r="C2013" s="287">
        <v>31171.437999999998</v>
      </c>
      <c r="D2013" s="287">
        <v>22512.503580000001</v>
      </c>
      <c r="E2013" s="287">
        <v>21430.013799999997</v>
      </c>
      <c r="F2013" s="287">
        <v>34065.414199999999</v>
      </c>
      <c r="G2013" s="287">
        <v>23030.901000000002</v>
      </c>
      <c r="H2013" s="287">
        <v>23247.525999999998</v>
      </c>
      <c r="I2013" s="287">
        <v>35823.416940000003</v>
      </c>
      <c r="J2013" s="287">
        <v>34469.687000000005</v>
      </c>
      <c r="K2013" s="287">
        <v>23216.148000000001</v>
      </c>
      <c r="L2013" s="287">
        <v>38124.688000000002</v>
      </c>
      <c r="M2013" s="287">
        <v>35211.044999999998</v>
      </c>
      <c r="N2013" s="287">
        <v>4451.473</v>
      </c>
      <c r="O2013" s="286">
        <v>326754.25452000002</v>
      </c>
      <c r="P2013" s="83" t="str">
        <f t="shared" si="33"/>
        <v/>
      </c>
    </row>
    <row r="2014" spans="1:16" ht="13.2" hidden="1" customHeight="1" x14ac:dyDescent="0.25">
      <c r="A2014" s="285" t="s">
        <v>1420</v>
      </c>
      <c r="B2014" s="285" t="s">
        <v>82</v>
      </c>
      <c r="C2014" s="287">
        <v>3719.2766000000001</v>
      </c>
      <c r="D2014" s="287">
        <v>2203.7510000000002</v>
      </c>
      <c r="E2014" s="287">
        <v>2940.0639999999999</v>
      </c>
      <c r="F2014" s="287">
        <v>1831.088</v>
      </c>
      <c r="G2014" s="287">
        <v>2246.5529999999999</v>
      </c>
      <c r="H2014" s="287">
        <v>2110.6610000000001</v>
      </c>
      <c r="I2014" s="287">
        <v>666.87800000000004</v>
      </c>
      <c r="J2014" s="287">
        <v>513.27300000000002</v>
      </c>
      <c r="K2014" s="287">
        <v>2220</v>
      </c>
      <c r="L2014" s="287">
        <v>2546</v>
      </c>
      <c r="M2014" s="287">
        <v>2542</v>
      </c>
      <c r="N2014" s="287">
        <v>8643.27</v>
      </c>
      <c r="O2014" s="286">
        <v>32182.814600000002</v>
      </c>
      <c r="P2014" s="83" t="str">
        <f t="shared" si="33"/>
        <v/>
      </c>
    </row>
    <row r="2015" spans="1:16" ht="13.2" hidden="1" customHeight="1" x14ac:dyDescent="0.25">
      <c r="A2015" s="285" t="s">
        <v>1421</v>
      </c>
      <c r="B2015" s="285" t="s">
        <v>83</v>
      </c>
      <c r="C2015" s="287">
        <v>124</v>
      </c>
      <c r="D2015" s="287">
        <v>50</v>
      </c>
      <c r="E2015" s="287">
        <v>518</v>
      </c>
      <c r="F2015" s="287">
        <v>198</v>
      </c>
      <c r="G2015" s="287">
        <v>84</v>
      </c>
      <c r="H2015" s="287">
        <v>11453.045</v>
      </c>
      <c r="I2015" s="287">
        <v>10959</v>
      </c>
      <c r="J2015" s="287">
        <v>382</v>
      </c>
      <c r="K2015" s="287">
        <v>10793</v>
      </c>
      <c r="L2015" s="287">
        <v>10714</v>
      </c>
      <c r="M2015" s="287">
        <v>-14</v>
      </c>
      <c r="N2015" s="287">
        <v>923.9</v>
      </c>
      <c r="O2015" s="286">
        <v>46184.945</v>
      </c>
      <c r="P2015" s="83" t="str">
        <f t="shared" si="33"/>
        <v/>
      </c>
    </row>
    <row r="2016" spans="1:16" ht="13.2" hidden="1" customHeight="1" x14ac:dyDescent="0.25">
      <c r="A2016" s="285" t="s">
        <v>1422</v>
      </c>
      <c r="B2016" s="285" t="s">
        <v>84</v>
      </c>
      <c r="C2016" s="287">
        <v>5089.2450999999983</v>
      </c>
      <c r="D2016" s="287">
        <v>9101.5311099999999</v>
      </c>
      <c r="E2016" s="287">
        <v>17711.661919999999</v>
      </c>
      <c r="F2016" s="287">
        <v>16526.288660000002</v>
      </c>
      <c r="G2016" s="287">
        <v>14304.398819999999</v>
      </c>
      <c r="H2016" s="287">
        <v>31308.550650000005</v>
      </c>
      <c r="I2016" s="287">
        <v>12366.130619999996</v>
      </c>
      <c r="J2016" s="287">
        <v>27893.926479999998</v>
      </c>
      <c r="K2016" s="287">
        <v>28019.733560000001</v>
      </c>
      <c r="L2016" s="287">
        <v>28331.162379999994</v>
      </c>
      <c r="M2016" s="287">
        <v>26125.444210000001</v>
      </c>
      <c r="N2016" s="287">
        <v>29509.59893</v>
      </c>
      <c r="O2016" s="286">
        <v>246287.67243999999</v>
      </c>
      <c r="P2016" s="83" t="str">
        <f t="shared" si="33"/>
        <v/>
      </c>
    </row>
    <row r="2017" spans="1:16" ht="13.2" hidden="1" customHeight="1" x14ac:dyDescent="0.25">
      <c r="A2017" s="285" t="s">
        <v>1423</v>
      </c>
      <c r="B2017" s="285" t="s">
        <v>85</v>
      </c>
      <c r="C2017" s="286">
        <v>263206.54474796215</v>
      </c>
      <c r="D2017" s="286">
        <v>180415.91139796213</v>
      </c>
      <c r="E2017" s="286">
        <v>202987.73983796214</v>
      </c>
      <c r="F2017" s="286">
        <v>309933.26587722247</v>
      </c>
      <c r="G2017" s="286">
        <v>205316.74829322257</v>
      </c>
      <c r="H2017" s="286">
        <v>245738.42510922253</v>
      </c>
      <c r="I2017" s="286">
        <v>327783.1140565559</v>
      </c>
      <c r="J2017" s="286">
        <v>216515.72266255587</v>
      </c>
      <c r="K2017" s="286">
        <v>274680.00428255589</v>
      </c>
      <c r="L2017" s="286">
        <v>392492.22099226748</v>
      </c>
      <c r="M2017" s="286">
        <v>274458.70431226742</v>
      </c>
      <c r="N2017" s="286">
        <v>218271.24206810075</v>
      </c>
      <c r="O2017" s="286">
        <v>3111799.6436378574</v>
      </c>
      <c r="P2017" s="83" t="str">
        <f t="shared" si="33"/>
        <v/>
      </c>
    </row>
    <row r="2018" spans="1:16" ht="13.2" hidden="1" customHeight="1" x14ac:dyDescent="0.25">
      <c r="A2018" s="285" t="s">
        <v>1424</v>
      </c>
      <c r="B2018" s="285" t="s">
        <v>86</v>
      </c>
      <c r="C2018" s="287">
        <v>0</v>
      </c>
      <c r="D2018" s="287">
        <v>13</v>
      </c>
      <c r="E2018" s="287">
        <v>-50</v>
      </c>
      <c r="F2018" s="287">
        <v>-58919</v>
      </c>
      <c r="G2018" s="287">
        <v>-14312.56</v>
      </c>
      <c r="H2018" s="287">
        <v>-17127</v>
      </c>
      <c r="I2018" s="287">
        <v>-17423</v>
      </c>
      <c r="J2018" s="287">
        <v>-9456</v>
      </c>
      <c r="K2018" s="287">
        <v>-16037</v>
      </c>
      <c r="L2018" s="287">
        <v>-10571</v>
      </c>
      <c r="M2018" s="287">
        <v>-6946</v>
      </c>
      <c r="N2018" s="287">
        <v>-6369</v>
      </c>
      <c r="O2018" s="286">
        <v>-157197.56</v>
      </c>
      <c r="P2018" s="83" t="str">
        <f t="shared" si="33"/>
        <v/>
      </c>
    </row>
    <row r="2019" spans="1:16" ht="13.2" hidden="1" customHeight="1" x14ac:dyDescent="0.25">
      <c r="A2019" s="285" t="s">
        <v>1425</v>
      </c>
      <c r="B2019" s="285" t="s">
        <v>87</v>
      </c>
      <c r="C2019" s="287">
        <v>270.5</v>
      </c>
      <c r="D2019" s="287">
        <v>0</v>
      </c>
      <c r="E2019" s="287">
        <v>0</v>
      </c>
      <c r="F2019" s="287">
        <v>-12827</v>
      </c>
      <c r="G2019" s="287">
        <v>-5467</v>
      </c>
      <c r="H2019" s="287">
        <v>-9518</v>
      </c>
      <c r="I2019" s="287">
        <v>-5892</v>
      </c>
      <c r="J2019" s="287">
        <v>-5124</v>
      </c>
      <c r="K2019" s="287">
        <v>-4730</v>
      </c>
      <c r="L2019" s="287">
        <v>-7454</v>
      </c>
      <c r="M2019" s="287">
        <v>-1480.5</v>
      </c>
      <c r="N2019" s="287">
        <v>-5869</v>
      </c>
      <c r="O2019" s="286">
        <v>-58091</v>
      </c>
      <c r="P2019" s="83" t="str">
        <f t="shared" si="33"/>
        <v/>
      </c>
    </row>
    <row r="2020" spans="1:16" ht="13.2" hidden="1" customHeight="1" x14ac:dyDescent="0.25">
      <c r="A2020" s="285" t="s">
        <v>1426</v>
      </c>
      <c r="B2020" s="285" t="s">
        <v>88</v>
      </c>
      <c r="C2020" s="287">
        <v>4.0331700000000001</v>
      </c>
      <c r="D2020" s="287">
        <v>8.0470500000000005</v>
      </c>
      <c r="E2020" s="287">
        <v>61.918880000000009</v>
      </c>
      <c r="F2020" s="287">
        <v>18.65579</v>
      </c>
      <c r="G2020" s="287">
        <v>416.72164999999995</v>
      </c>
      <c r="H2020" s="287">
        <v>466.52895000000007</v>
      </c>
      <c r="I2020" s="287">
        <v>367.63765999999998</v>
      </c>
      <c r="J2020" s="287">
        <v>377.37870000000004</v>
      </c>
      <c r="K2020" s="287">
        <v>668.75334999999995</v>
      </c>
      <c r="L2020" s="287">
        <v>624.31062999999995</v>
      </c>
      <c r="M2020" s="287">
        <v>635.21936000000005</v>
      </c>
      <c r="N2020" s="287">
        <v>2022.2828499999998</v>
      </c>
      <c r="O2020" s="286">
        <v>5671.4880399999993</v>
      </c>
      <c r="P2020" s="83" t="str">
        <f t="shared" si="33"/>
        <v/>
      </c>
    </row>
    <row r="2021" spans="1:16" ht="13.2" hidden="1" customHeight="1" x14ac:dyDescent="0.25">
      <c r="A2021" s="285" t="s">
        <v>1427</v>
      </c>
      <c r="B2021" s="285" t="s">
        <v>144</v>
      </c>
      <c r="C2021" s="286">
        <v>263481.07791796216</v>
      </c>
      <c r="D2021" s="286">
        <v>180436.95844796213</v>
      </c>
      <c r="E2021" s="286">
        <v>202999.65871796216</v>
      </c>
      <c r="F2021" s="286">
        <v>238205.92166722246</v>
      </c>
      <c r="G2021" s="286">
        <v>185953.90994322256</v>
      </c>
      <c r="H2021" s="286">
        <v>219559.95405922254</v>
      </c>
      <c r="I2021" s="286">
        <v>304835.75171655591</v>
      </c>
      <c r="J2021" s="286">
        <v>202313.10136255587</v>
      </c>
      <c r="K2021" s="286">
        <v>254581.75763255591</v>
      </c>
      <c r="L2021" s="286">
        <v>375091.5316222675</v>
      </c>
      <c r="M2021" s="286">
        <v>266667.42367226741</v>
      </c>
      <c r="N2021" s="286">
        <v>208055.52491810074</v>
      </c>
      <c r="O2021" s="286">
        <v>2902182.5716778575</v>
      </c>
      <c r="P2021" s="83" t="str">
        <f t="shared" si="33"/>
        <v/>
      </c>
    </row>
    <row r="2022" spans="1:16" ht="13.2" hidden="1" customHeight="1" x14ac:dyDescent="0.25">
      <c r="A2022" s="285" t="s">
        <v>1417</v>
      </c>
      <c r="B2022" s="285" t="s">
        <v>80</v>
      </c>
      <c r="C2022" s="287">
        <v>77.578000000000003</v>
      </c>
      <c r="D2022" s="287">
        <v>4791.7749999999996</v>
      </c>
      <c r="E2022" s="287">
        <v>1337.5</v>
      </c>
      <c r="F2022" s="287">
        <v>547.29999999999995</v>
      </c>
      <c r="G2022" s="287">
        <v>242.32300000000001</v>
      </c>
      <c r="H2022" s="287">
        <v>1799.0709999999999</v>
      </c>
      <c r="I2022" s="287">
        <v>873.01400000000001</v>
      </c>
      <c r="J2022" s="287">
        <v>795</v>
      </c>
      <c r="K2022" s="287">
        <v>3782.8159999999998</v>
      </c>
      <c r="L2022" s="287">
        <v>10247.553</v>
      </c>
      <c r="M2022" s="287">
        <v>1400.509</v>
      </c>
      <c r="N2022" s="287">
        <v>122.61000000000001</v>
      </c>
      <c r="O2022" s="286">
        <v>26017.048999999999</v>
      </c>
      <c r="P2022" s="83" t="str">
        <f t="shared" si="33"/>
        <v/>
      </c>
    </row>
    <row r="2023" spans="1:16" ht="13.2" hidden="1" customHeight="1" x14ac:dyDescent="0.25">
      <c r="A2023" s="285" t="s">
        <v>1428</v>
      </c>
      <c r="B2023" s="285" t="s">
        <v>76</v>
      </c>
      <c r="C2023" s="287">
        <v>776.70499999999993</v>
      </c>
      <c r="D2023" s="287">
        <v>1012.89251</v>
      </c>
      <c r="E2023" s="287">
        <v>2527.5369999999994</v>
      </c>
      <c r="F2023" s="287">
        <v>13159.018539999999</v>
      </c>
      <c r="G2023" s="287">
        <v>713.43695999999989</v>
      </c>
      <c r="H2023" s="287">
        <v>2605.78006</v>
      </c>
      <c r="I2023" s="287">
        <v>453.83445999999998</v>
      </c>
      <c r="J2023" s="287">
        <v>16840.074660000002</v>
      </c>
      <c r="K2023" s="287">
        <v>6779.4574199999997</v>
      </c>
      <c r="L2023" s="287">
        <v>13462.39971</v>
      </c>
      <c r="M2023" s="287">
        <v>7148.0448400000005</v>
      </c>
      <c r="N2023" s="287">
        <v>23356.797130000003</v>
      </c>
      <c r="O2023" s="286">
        <v>88835.978289999985</v>
      </c>
      <c r="P2023" s="83" t="str">
        <f t="shared" si="33"/>
        <v/>
      </c>
    </row>
    <row r="2024" spans="1:16" ht="13.2" hidden="1" customHeight="1" x14ac:dyDescent="0.25">
      <c r="A2024" s="285" t="s">
        <v>1438</v>
      </c>
      <c r="B2024" s="285" t="s">
        <v>85</v>
      </c>
      <c r="C2024" s="286">
        <v>1016103.0240008333</v>
      </c>
      <c r="D2024" s="286">
        <v>206713.67712383333</v>
      </c>
      <c r="E2024" s="286">
        <v>312465.12972083333</v>
      </c>
      <c r="F2024" s="286">
        <v>239999.39957383333</v>
      </c>
      <c r="G2024" s="286">
        <v>47493.835220833331</v>
      </c>
      <c r="H2024" s="286">
        <v>307238.1806138333</v>
      </c>
      <c r="I2024" s="286">
        <v>192682.80327383336</v>
      </c>
      <c r="J2024" s="286">
        <v>95477.04489083332</v>
      </c>
      <c r="K2024" s="286">
        <v>364065.36298383336</v>
      </c>
      <c r="L2024" s="286">
        <v>229410.03322383336</v>
      </c>
      <c r="M2024" s="286">
        <v>157279.53111383333</v>
      </c>
      <c r="N2024" s="286">
        <v>175640.11644516667</v>
      </c>
      <c r="O2024" s="286">
        <v>3344568.1381853335</v>
      </c>
      <c r="P2024" s="83" t="str">
        <f t="shared" si="33"/>
        <v/>
      </c>
    </row>
    <row r="2025" spans="1:16" ht="13.2" hidden="1" customHeight="1" x14ac:dyDescent="0.25">
      <c r="A2025" s="285" t="s">
        <v>1440</v>
      </c>
      <c r="B2025" s="285" t="s">
        <v>87</v>
      </c>
      <c r="C2025" s="287">
        <v>0</v>
      </c>
      <c r="D2025" s="287">
        <v>0</v>
      </c>
      <c r="E2025" s="287">
        <v>0</v>
      </c>
      <c r="F2025" s="287">
        <v>91582</v>
      </c>
      <c r="G2025" s="287">
        <v>440</v>
      </c>
      <c r="H2025" s="287">
        <v>0</v>
      </c>
      <c r="I2025" s="287">
        <v>0</v>
      </c>
      <c r="J2025" s="287">
        <v>50000</v>
      </c>
      <c r="K2025" s="287">
        <v>0</v>
      </c>
      <c r="L2025" s="287">
        <v>10880</v>
      </c>
      <c r="M2025" s="287">
        <v>0</v>
      </c>
      <c r="N2025" s="287">
        <v>1500</v>
      </c>
      <c r="O2025" s="286">
        <v>154402</v>
      </c>
      <c r="P2025" s="83" t="str">
        <f t="shared" si="33"/>
        <v/>
      </c>
    </row>
    <row r="2026" spans="1:16" ht="13.2" hidden="1" customHeight="1" x14ac:dyDescent="0.25">
      <c r="A2026" s="285" t="s">
        <v>1441</v>
      </c>
      <c r="B2026" s="285" t="s">
        <v>88</v>
      </c>
      <c r="C2026" s="287">
        <v>0</v>
      </c>
      <c r="D2026" s="287">
        <v>0</v>
      </c>
      <c r="E2026" s="287">
        <v>36</v>
      </c>
      <c r="F2026" s="287">
        <v>2.0000000000000002E-5</v>
      </c>
      <c r="G2026" s="287">
        <v>58.02122</v>
      </c>
      <c r="H2026" s="287">
        <v>67.25</v>
      </c>
      <c r="I2026" s="287">
        <v>1.1E-4</v>
      </c>
      <c r="J2026" s="287">
        <v>23.590009999999999</v>
      </c>
      <c r="K2026" s="287">
        <v>1.1600999999999999</v>
      </c>
      <c r="L2026" s="287">
        <v>6.3802000000000003</v>
      </c>
      <c r="M2026" s="287">
        <v>0.28502</v>
      </c>
      <c r="N2026" s="287">
        <v>154.69031999999999</v>
      </c>
      <c r="O2026" s="286">
        <v>347.37700000000001</v>
      </c>
      <c r="P2026" s="83" t="str">
        <f t="shared" si="33"/>
        <v/>
      </c>
    </row>
    <row r="2027" spans="1:16" ht="13.2" hidden="1" customHeight="1" x14ac:dyDescent="0.25">
      <c r="A2027" s="285" t="s">
        <v>1429</v>
      </c>
      <c r="B2027" s="285" t="s">
        <v>89</v>
      </c>
      <c r="C2027" s="287">
        <v>11748.581080000004</v>
      </c>
      <c r="D2027" s="287">
        <v>11888.41309</v>
      </c>
      <c r="E2027" s="287">
        <v>17081.971850000005</v>
      </c>
      <c r="F2027" s="287">
        <v>17297.902019999998</v>
      </c>
      <c r="G2027" s="287">
        <v>12174.242780000002</v>
      </c>
      <c r="H2027" s="287">
        <v>14995.793669999999</v>
      </c>
      <c r="I2027" s="287">
        <v>17631.556779999995</v>
      </c>
      <c r="J2027" s="287">
        <v>13513.32416</v>
      </c>
      <c r="K2027" s="287">
        <v>19779.732090000005</v>
      </c>
      <c r="L2027" s="287">
        <v>16645.500340000006</v>
      </c>
      <c r="M2027" s="287">
        <v>12852.323920000003</v>
      </c>
      <c r="N2027" s="287">
        <v>23683.614444333332</v>
      </c>
      <c r="O2027" s="286">
        <v>189292.95622433332</v>
      </c>
      <c r="P2027" s="83" t="str">
        <f t="shared" si="33"/>
        <v/>
      </c>
    </row>
    <row r="2028" spans="1:16" ht="13.2" hidden="1" customHeight="1" x14ac:dyDescent="0.25">
      <c r="A2028" s="285" t="s">
        <v>1430</v>
      </c>
      <c r="B2028" s="285" t="s">
        <v>90</v>
      </c>
      <c r="C2028" s="287">
        <v>2144.76577</v>
      </c>
      <c r="D2028" s="287">
        <v>4216.5588400000006</v>
      </c>
      <c r="E2028" s="287">
        <v>7477.8873700000004</v>
      </c>
      <c r="F2028" s="287">
        <v>19961.043959999999</v>
      </c>
      <c r="G2028" s="287">
        <v>16068.647420000001</v>
      </c>
      <c r="H2028" s="287">
        <v>24329.581349999997</v>
      </c>
      <c r="I2028" s="287">
        <v>24694.607889999999</v>
      </c>
      <c r="J2028" s="287">
        <v>29772.981110000001</v>
      </c>
      <c r="K2028" s="287">
        <v>45972.890959999997</v>
      </c>
      <c r="L2028" s="287">
        <v>43909.489410000002</v>
      </c>
      <c r="M2028" s="287">
        <v>47403.498843000001</v>
      </c>
      <c r="N2028" s="287">
        <v>52073.668009999994</v>
      </c>
      <c r="O2028" s="286">
        <v>318025.620933</v>
      </c>
      <c r="P2028" s="83" t="str">
        <f t="shared" si="33"/>
        <v/>
      </c>
    </row>
    <row r="2029" spans="1:16" ht="13.2" hidden="1" customHeight="1" x14ac:dyDescent="0.25">
      <c r="A2029" s="285" t="s">
        <v>1431</v>
      </c>
      <c r="B2029" s="285" t="s">
        <v>91</v>
      </c>
      <c r="C2029" s="287">
        <v>119</v>
      </c>
      <c r="D2029" s="287">
        <v>277.18727000000001</v>
      </c>
      <c r="E2029" s="287">
        <v>201.95724999999999</v>
      </c>
      <c r="F2029" s="287">
        <v>229.36832000000001</v>
      </c>
      <c r="G2029" s="287">
        <v>295.31409000000002</v>
      </c>
      <c r="H2029" s="287">
        <v>138</v>
      </c>
      <c r="I2029" s="287">
        <v>253.96970000000002</v>
      </c>
      <c r="J2029" s="287">
        <v>372.34955000000002</v>
      </c>
      <c r="K2029" s="287">
        <v>625.08343000000002</v>
      </c>
      <c r="L2029" s="287">
        <v>14.072859999999999</v>
      </c>
      <c r="M2029" s="287">
        <v>485.32177999999999</v>
      </c>
      <c r="N2029" s="287">
        <v>-753.02603999999997</v>
      </c>
      <c r="O2029" s="286">
        <v>2258.5982100000001</v>
      </c>
      <c r="P2029" s="83" t="str">
        <f t="shared" si="33"/>
        <v/>
      </c>
    </row>
    <row r="2030" spans="1:16" ht="13.2" hidden="1" customHeight="1" x14ac:dyDescent="0.25">
      <c r="A2030" s="285" t="s">
        <v>1432</v>
      </c>
      <c r="B2030" s="285" t="s">
        <v>3670</v>
      </c>
      <c r="C2030" s="287">
        <v>1044.7592808333334</v>
      </c>
      <c r="D2030" s="287">
        <v>252.08926083333336</v>
      </c>
      <c r="E2030" s="287">
        <v>11242.286720833334</v>
      </c>
      <c r="F2030" s="287">
        <v>186.99138083333332</v>
      </c>
      <c r="G2030" s="287">
        <v>516.4447408333333</v>
      </c>
      <c r="H2030" s="287">
        <v>2956.4897908333332</v>
      </c>
      <c r="I2030" s="287">
        <v>71.21121083333334</v>
      </c>
      <c r="J2030" s="287">
        <v>309.06719083333331</v>
      </c>
      <c r="K2030" s="287">
        <v>657.8655408333334</v>
      </c>
      <c r="L2030" s="287">
        <v>446.43971083333332</v>
      </c>
      <c r="M2030" s="287">
        <v>1138.9132508333332</v>
      </c>
      <c r="N2030" s="287">
        <v>8436.5340908333328</v>
      </c>
      <c r="O2030" s="286">
        <v>27259.09217</v>
      </c>
      <c r="P2030" s="83" t="str">
        <f t="shared" si="33"/>
        <v/>
      </c>
    </row>
    <row r="2031" spans="1:16" ht="13.2" hidden="1" customHeight="1" x14ac:dyDescent="0.25">
      <c r="A2031" s="285" t="s">
        <v>1434</v>
      </c>
      <c r="B2031" s="285" t="s">
        <v>92</v>
      </c>
      <c r="C2031" s="287">
        <v>0</v>
      </c>
      <c r="D2031" s="287">
        <v>0</v>
      </c>
      <c r="E2031" s="287">
        <v>0</v>
      </c>
      <c r="F2031" s="287">
        <v>0</v>
      </c>
      <c r="G2031" s="287">
        <v>8</v>
      </c>
      <c r="H2031" s="287">
        <v>2</v>
      </c>
      <c r="I2031" s="287">
        <v>2</v>
      </c>
      <c r="J2031" s="287">
        <v>1</v>
      </c>
      <c r="K2031" s="287">
        <v>644</v>
      </c>
      <c r="L2031" s="287">
        <v>118</v>
      </c>
      <c r="M2031" s="287">
        <v>5</v>
      </c>
      <c r="N2031" s="287">
        <v>0</v>
      </c>
      <c r="O2031" s="286">
        <v>780</v>
      </c>
      <c r="P2031" s="83" t="str">
        <f t="shared" si="33"/>
        <v/>
      </c>
    </row>
    <row r="2032" spans="1:16" ht="13.2" hidden="1" customHeight="1" x14ac:dyDescent="0.25">
      <c r="A2032" s="285" t="s">
        <v>1435</v>
      </c>
      <c r="B2032" s="285" t="s">
        <v>93</v>
      </c>
      <c r="C2032" s="287">
        <v>0</v>
      </c>
      <c r="D2032" s="287">
        <v>0</v>
      </c>
      <c r="E2032" s="287">
        <v>0</v>
      </c>
      <c r="F2032" s="287">
        <v>0</v>
      </c>
      <c r="G2032" s="287">
        <v>0</v>
      </c>
      <c r="H2032" s="287">
        <v>0</v>
      </c>
      <c r="I2032" s="287">
        <v>0</v>
      </c>
      <c r="J2032" s="287">
        <v>0</v>
      </c>
      <c r="K2032" s="287">
        <v>0</v>
      </c>
      <c r="L2032" s="287">
        <v>0</v>
      </c>
      <c r="M2032" s="287">
        <v>0</v>
      </c>
      <c r="N2032" s="287">
        <v>0</v>
      </c>
      <c r="O2032" s="286">
        <v>0</v>
      </c>
      <c r="P2032" s="83" t="str">
        <f t="shared" si="33"/>
        <v/>
      </c>
    </row>
    <row r="2033" spans="1:16" ht="13.2" hidden="1" customHeight="1" x14ac:dyDescent="0.25">
      <c r="A2033" s="285" t="s">
        <v>1436</v>
      </c>
      <c r="B2033" s="285" t="s">
        <v>94</v>
      </c>
      <c r="C2033" s="287">
        <v>12.78</v>
      </c>
      <c r="D2033" s="287">
        <v>1.58</v>
      </c>
      <c r="E2033" s="287">
        <v>251.58</v>
      </c>
      <c r="F2033" s="287">
        <v>1.1599999999999999</v>
      </c>
      <c r="G2033" s="287">
        <v>0</v>
      </c>
      <c r="H2033" s="287">
        <v>1.1599999999999999</v>
      </c>
      <c r="I2033" s="287">
        <v>0</v>
      </c>
      <c r="J2033" s="287">
        <v>0</v>
      </c>
      <c r="K2033" s="287">
        <v>0</v>
      </c>
      <c r="L2033" s="287">
        <v>0</v>
      </c>
      <c r="M2033" s="287">
        <v>378.22</v>
      </c>
      <c r="N2033" s="287">
        <v>908</v>
      </c>
      <c r="O2033" s="286">
        <v>1554.48</v>
      </c>
      <c r="P2033" s="83" t="str">
        <f t="shared" si="33"/>
        <v/>
      </c>
    </row>
    <row r="2034" spans="1:16" ht="13.2" hidden="1" customHeight="1" x14ac:dyDescent="0.25">
      <c r="A2034" s="285" t="s">
        <v>1437</v>
      </c>
      <c r="B2034" s="285" t="s">
        <v>95</v>
      </c>
      <c r="C2034" s="287">
        <v>0.99173999999999995</v>
      </c>
      <c r="D2034" s="287">
        <v>13.1128</v>
      </c>
      <c r="E2034" s="287">
        <v>5.4252700000000003</v>
      </c>
      <c r="F2034" s="287">
        <v>87.941739999999996</v>
      </c>
      <c r="G2034" s="287">
        <v>6.0429699999999995</v>
      </c>
      <c r="H2034" s="287">
        <v>21.94594</v>
      </c>
      <c r="I2034" s="287">
        <v>37.11</v>
      </c>
      <c r="J2034" s="287">
        <v>12.83802</v>
      </c>
      <c r="K2034" s="287">
        <v>730.71726999999998</v>
      </c>
      <c r="L2034" s="287">
        <v>10.818630000000001</v>
      </c>
      <c r="M2034" s="287">
        <v>87.025210000000001</v>
      </c>
      <c r="N2034" s="287">
        <v>1280.71273</v>
      </c>
      <c r="O2034" s="286">
        <v>2294.6823199999999</v>
      </c>
      <c r="P2034" s="83" t="str">
        <f t="shared" si="33"/>
        <v/>
      </c>
    </row>
    <row r="2035" spans="1:16" ht="13.2" hidden="1" customHeight="1" x14ac:dyDescent="0.25">
      <c r="A2035" s="285" t="s">
        <v>1439</v>
      </c>
      <c r="B2035" s="285" t="s">
        <v>96</v>
      </c>
      <c r="C2035" s="288">
        <v>0</v>
      </c>
      <c r="D2035" s="288">
        <v>0</v>
      </c>
      <c r="E2035" s="288">
        <v>0</v>
      </c>
      <c r="F2035" s="288">
        <v>41323</v>
      </c>
      <c r="G2035" s="288">
        <v>10781</v>
      </c>
      <c r="H2035" s="288">
        <v>11644</v>
      </c>
      <c r="I2035" s="288">
        <v>13224</v>
      </c>
      <c r="J2035" s="288">
        <v>10649</v>
      </c>
      <c r="K2035" s="288">
        <v>10433</v>
      </c>
      <c r="L2035" s="288">
        <v>13178</v>
      </c>
      <c r="M2035" s="288">
        <v>10108</v>
      </c>
      <c r="N2035" s="288">
        <v>10890</v>
      </c>
      <c r="O2035" s="289">
        <v>132230</v>
      </c>
      <c r="P2035" s="83" t="str">
        <f t="shared" si="33"/>
        <v/>
      </c>
    </row>
    <row r="2036" spans="1:16" ht="13.2" hidden="1" customHeight="1" x14ac:dyDescent="0.25">
      <c r="A2036" s="285" t="s">
        <v>1442</v>
      </c>
      <c r="B2036" s="285" t="s">
        <v>155</v>
      </c>
      <c r="C2036" s="286">
        <v>1016103.0240008333</v>
      </c>
      <c r="D2036" s="286">
        <v>206713.67712383333</v>
      </c>
      <c r="E2036" s="286">
        <v>312501.12972083333</v>
      </c>
      <c r="F2036" s="286">
        <v>372904.39959383331</v>
      </c>
      <c r="G2036" s="286">
        <v>58772.856440833333</v>
      </c>
      <c r="H2036" s="286">
        <v>318949.4306138333</v>
      </c>
      <c r="I2036" s="286">
        <v>205906.80338383335</v>
      </c>
      <c r="J2036" s="286">
        <v>156149.63490083333</v>
      </c>
      <c r="K2036" s="286">
        <v>374499.52308383334</v>
      </c>
      <c r="L2036" s="286">
        <v>253474.41342383338</v>
      </c>
      <c r="M2036" s="286">
        <v>167387.81613383334</v>
      </c>
      <c r="N2036" s="286">
        <v>188184.80676516666</v>
      </c>
      <c r="O2036" s="286">
        <v>3631547.5151853333</v>
      </c>
      <c r="P2036" s="83" t="str">
        <f t="shared" si="33"/>
        <v/>
      </c>
    </row>
    <row r="2037" spans="1:16" ht="13.2" hidden="1" customHeight="1" x14ac:dyDescent="0.25">
      <c r="A2037" s="285" t="s">
        <v>1433</v>
      </c>
      <c r="B2037" s="285" t="s">
        <v>80</v>
      </c>
      <c r="C2037" s="287">
        <v>1000255.4411299999</v>
      </c>
      <c r="D2037" s="287">
        <v>189051.843353</v>
      </c>
      <c r="E2037" s="287">
        <v>273676.48426</v>
      </c>
      <c r="F2037" s="287">
        <v>189075.97361299998</v>
      </c>
      <c r="G2037" s="287">
        <v>17711.706259999999</v>
      </c>
      <c r="H2037" s="287">
        <v>262187.42980300001</v>
      </c>
      <c r="I2037" s="287">
        <v>149538.51323300003</v>
      </c>
      <c r="J2037" s="287">
        <v>34655.410199999998</v>
      </c>
      <c r="K2037" s="287">
        <v>288875.61627300002</v>
      </c>
      <c r="L2037" s="287">
        <v>154803.31256300001</v>
      </c>
      <c r="M2037" s="287">
        <v>87781.183270000009</v>
      </c>
      <c r="N2037" s="287">
        <v>66653.81607999999</v>
      </c>
      <c r="O2037" s="286">
        <v>2714266.7300380003</v>
      </c>
      <c r="P2037" s="83" t="str">
        <f t="shared" si="33"/>
        <v/>
      </c>
    </row>
    <row r="2038" spans="1:16" ht="13.2" hidden="1" customHeight="1" x14ac:dyDescent="0.25">
      <c r="A2038" s="285" t="s">
        <v>2070</v>
      </c>
      <c r="B2038" s="285" t="s">
        <v>97</v>
      </c>
      <c r="C2038" s="286">
        <v>201888.30720000001</v>
      </c>
      <c r="D2038" s="286">
        <v>90615.364460000012</v>
      </c>
      <c r="E2038" s="286">
        <v>-268089.62956999999</v>
      </c>
      <c r="F2038" s="286">
        <v>-122681.61105000007</v>
      </c>
      <c r="G2038" s="286">
        <v>159695.84037999995</v>
      </c>
      <c r="H2038" s="286">
        <v>-186731.62124999988</v>
      </c>
      <c r="I2038" s="286">
        <v>61413.662510000111</v>
      </c>
      <c r="J2038" s="286">
        <v>45532.54654000001</v>
      </c>
      <c r="K2038" s="286">
        <v>6992.0913499999733</v>
      </c>
      <c r="L2038" s="286">
        <v>-96172.781520000019</v>
      </c>
      <c r="M2038" s="286">
        <v>129755.92206999997</v>
      </c>
      <c r="N2038" s="286">
        <v>-176951.04515000002</v>
      </c>
      <c r="O2038" s="286">
        <v>-154732.9540300006</v>
      </c>
      <c r="P2038" s="83" t="str">
        <f t="shared" ref="P2038:P2069" si="34">IF(COUNTBLANK(Q2038)=0,IF(RIGHT(A2038,12)=Q2038,TRUE,FALSE),"")</f>
        <v/>
      </c>
    </row>
    <row r="2039" spans="1:16" ht="13.2" hidden="1" customHeight="1" x14ac:dyDescent="0.25">
      <c r="A2039" s="285" t="s">
        <v>2071</v>
      </c>
      <c r="B2039" s="285" t="s">
        <v>130</v>
      </c>
      <c r="C2039" s="286">
        <v>201995.51145000002</v>
      </c>
      <c r="D2039" s="286">
        <v>90823.63605999999</v>
      </c>
      <c r="E2039" s="286">
        <v>-267823.33574999997</v>
      </c>
      <c r="F2039" s="286">
        <v>-137466.22342000005</v>
      </c>
      <c r="G2039" s="286">
        <v>160205.70795999997</v>
      </c>
      <c r="H2039" s="286">
        <v>-191698.75222999987</v>
      </c>
      <c r="I2039" s="286">
        <v>-18529.123029999901</v>
      </c>
      <c r="J2039" s="286">
        <v>45532.996540000022</v>
      </c>
      <c r="K2039" s="286">
        <v>37106.52940999993</v>
      </c>
      <c r="L2039" s="286">
        <v>-35495.561459999997</v>
      </c>
      <c r="M2039" s="286">
        <v>130310.30279999995</v>
      </c>
      <c r="N2039" s="286">
        <v>-277612.57275000005</v>
      </c>
      <c r="O2039" s="286">
        <v>-262650.88442000095</v>
      </c>
      <c r="P2039" s="83" t="str">
        <f t="shared" si="34"/>
        <v/>
      </c>
    </row>
    <row r="2040" spans="1:16" ht="13.2" hidden="1" customHeight="1" x14ac:dyDescent="0.25">
      <c r="A2040" s="285" t="s">
        <v>2039</v>
      </c>
      <c r="B2040" s="285" t="s">
        <v>76</v>
      </c>
      <c r="C2040" s="287">
        <v>14547.17353</v>
      </c>
      <c r="D2040" s="287">
        <v>223.56947</v>
      </c>
      <c r="E2040" s="287">
        <v>37.088549999999998</v>
      </c>
      <c r="F2040" s="287">
        <v>100.71793</v>
      </c>
      <c r="G2040" s="287">
        <v>14275.229169999999</v>
      </c>
      <c r="H2040" s="287">
        <v>307.40742999999998</v>
      </c>
      <c r="I2040" s="287">
        <v>7.9321499999999991</v>
      </c>
      <c r="J2040" s="287">
        <v>14539.681119999999</v>
      </c>
      <c r="K2040" s="287">
        <v>0.88</v>
      </c>
      <c r="L2040" s="287">
        <v>293.30458000000004</v>
      </c>
      <c r="M2040" s="287">
        <v>0.18409999999999999</v>
      </c>
      <c r="N2040" s="287">
        <v>8136.2862000000005</v>
      </c>
      <c r="O2040" s="286">
        <v>52469.454230000003</v>
      </c>
      <c r="P2040" s="83" t="str">
        <f t="shared" si="34"/>
        <v/>
      </c>
    </row>
    <row r="2041" spans="1:16" ht="13.2" hidden="1" customHeight="1" x14ac:dyDescent="0.25">
      <c r="A2041" s="285" t="s">
        <v>2040</v>
      </c>
      <c r="B2041" s="285" t="s">
        <v>77</v>
      </c>
      <c r="C2041" s="287">
        <v>17547.660530000005</v>
      </c>
      <c r="D2041" s="287">
        <v>14337.275450000001</v>
      </c>
      <c r="E2041" s="287">
        <v>8979.1100200000001</v>
      </c>
      <c r="F2041" s="287">
        <v>16346.993349999999</v>
      </c>
      <c r="G2041" s="287">
        <v>15707.93269</v>
      </c>
      <c r="H2041" s="287">
        <v>11567.75894</v>
      </c>
      <c r="I2041" s="287">
        <v>16459.795049999997</v>
      </c>
      <c r="J2041" s="287">
        <v>9569.1673100000007</v>
      </c>
      <c r="K2041" s="287">
        <v>9418.0149099999981</v>
      </c>
      <c r="L2041" s="287">
        <v>16620.293400000006</v>
      </c>
      <c r="M2041" s="287">
        <v>12493.185809999997</v>
      </c>
      <c r="N2041" s="287">
        <v>5056.009430000001</v>
      </c>
      <c r="O2041" s="286">
        <v>154103.19688999999</v>
      </c>
      <c r="P2041" s="83" t="str">
        <f t="shared" si="34"/>
        <v/>
      </c>
    </row>
    <row r="2042" spans="1:16" ht="13.2" hidden="1" customHeight="1" x14ac:dyDescent="0.25">
      <c r="A2042" s="285" t="s">
        <v>2041</v>
      </c>
      <c r="B2042" s="285" t="s">
        <v>78</v>
      </c>
      <c r="C2042" s="287">
        <v>5548.9052600000005</v>
      </c>
      <c r="D2042" s="287">
        <v>7317.1110999999983</v>
      </c>
      <c r="E2042" s="287">
        <v>14403.938580000005</v>
      </c>
      <c r="F2042" s="287">
        <v>12992.32979</v>
      </c>
      <c r="G2042" s="287">
        <v>8670.1808800000017</v>
      </c>
      <c r="H2042" s="287">
        <v>15153.737770000003</v>
      </c>
      <c r="I2042" s="287">
        <v>9107.4028999999973</v>
      </c>
      <c r="J2042" s="287">
        <v>8029.8450400000002</v>
      </c>
      <c r="K2042" s="287">
        <v>9699.7799599999998</v>
      </c>
      <c r="L2042" s="287">
        <v>12415.89991</v>
      </c>
      <c r="M2042" s="287">
        <v>9203.6097699999973</v>
      </c>
      <c r="N2042" s="287">
        <v>41320.841800000002</v>
      </c>
      <c r="O2042" s="286">
        <v>153863.58275999999</v>
      </c>
      <c r="P2042" s="83" t="str">
        <f t="shared" si="34"/>
        <v/>
      </c>
    </row>
    <row r="2043" spans="1:16" ht="13.2" hidden="1" customHeight="1" x14ac:dyDescent="0.25">
      <c r="A2043" s="285" t="s">
        <v>2042</v>
      </c>
      <c r="B2043" s="285" t="s">
        <v>79</v>
      </c>
      <c r="C2043" s="287">
        <v>5503.38616</v>
      </c>
      <c r="D2043" s="287">
        <v>2523.6904300000001</v>
      </c>
      <c r="E2043" s="287">
        <v>15701.380349999999</v>
      </c>
      <c r="F2043" s="287">
        <v>12994.68253</v>
      </c>
      <c r="G2043" s="287">
        <v>9358.3395600000003</v>
      </c>
      <c r="H2043" s="287">
        <v>16696.119449999998</v>
      </c>
      <c r="I2043" s="287">
        <v>7565.1510500000004</v>
      </c>
      <c r="J2043" s="287">
        <v>2609.4155000000001</v>
      </c>
      <c r="K2043" s="287">
        <v>9332.2604100000008</v>
      </c>
      <c r="L2043" s="287">
        <v>16319.075130000001</v>
      </c>
      <c r="M2043" s="287">
        <v>4585.1111100000007</v>
      </c>
      <c r="N2043" s="287">
        <v>11851.097159999999</v>
      </c>
      <c r="O2043" s="286">
        <v>115039.70884000001</v>
      </c>
      <c r="P2043" s="83" t="str">
        <f t="shared" si="34"/>
        <v/>
      </c>
    </row>
    <row r="2044" spans="1:16" ht="13.2" hidden="1" customHeight="1" x14ac:dyDescent="0.25">
      <c r="A2044" s="285" t="s">
        <v>2043</v>
      </c>
      <c r="B2044" s="285" t="s">
        <v>3671</v>
      </c>
      <c r="C2044" s="287">
        <v>41363.482389999997</v>
      </c>
      <c r="D2044" s="287">
        <v>52958.782899999998</v>
      </c>
      <c r="E2044" s="287">
        <v>39725.034759999995</v>
      </c>
      <c r="F2044" s="287">
        <v>48606.051600000006</v>
      </c>
      <c r="G2044" s="287">
        <v>56281.261480000001</v>
      </c>
      <c r="H2044" s="287">
        <v>26797.486440000001</v>
      </c>
      <c r="I2044" s="287">
        <v>23719.297630000001</v>
      </c>
      <c r="J2044" s="287">
        <v>44594.824750000007</v>
      </c>
      <c r="K2044" s="287">
        <v>34052.548880000002</v>
      </c>
      <c r="L2044" s="287">
        <v>47017.553940000005</v>
      </c>
      <c r="M2044" s="287">
        <v>31149.878360000002</v>
      </c>
      <c r="N2044" s="287">
        <v>84271.04466</v>
      </c>
      <c r="O2044" s="286">
        <v>530537.24778999994</v>
      </c>
      <c r="P2044" s="83" t="str">
        <f t="shared" si="34"/>
        <v/>
      </c>
    </row>
    <row r="2045" spans="1:16" ht="13.2" hidden="1" customHeight="1" x14ac:dyDescent="0.25">
      <c r="A2045" s="285" t="s">
        <v>2044</v>
      </c>
      <c r="B2045" s="285" t="s">
        <v>120</v>
      </c>
      <c r="C2045" s="287">
        <v>61333.610059999999</v>
      </c>
      <c r="D2045" s="287">
        <v>56755.884290000002</v>
      </c>
      <c r="E2045" s="287">
        <v>331484.07718999998</v>
      </c>
      <c r="F2045" s="287">
        <v>272834.88492000004</v>
      </c>
      <c r="G2045" s="287">
        <v>103223.2015</v>
      </c>
      <c r="H2045" s="287">
        <v>235390.55866000001</v>
      </c>
      <c r="I2045" s="287">
        <v>126172.14717999999</v>
      </c>
      <c r="J2045" s="287">
        <v>103162.58706999999</v>
      </c>
      <c r="K2045" s="287">
        <v>119801.86784000001</v>
      </c>
      <c r="L2045" s="287">
        <v>253806.95959000001</v>
      </c>
      <c r="M2045" s="287">
        <v>56200.697319999999</v>
      </c>
      <c r="N2045" s="287">
        <v>307848.94968000002</v>
      </c>
      <c r="O2045" s="286">
        <v>2028015.4253</v>
      </c>
      <c r="P2045" s="83" t="str">
        <f t="shared" si="34"/>
        <v/>
      </c>
    </row>
    <row r="2046" spans="1:16" ht="13.2" hidden="1" customHeight="1" x14ac:dyDescent="0.25">
      <c r="A2046" s="285" t="s">
        <v>2045</v>
      </c>
      <c r="B2046" s="285" t="s">
        <v>121</v>
      </c>
      <c r="C2046" s="287">
        <v>0</v>
      </c>
      <c r="D2046" s="287">
        <v>0</v>
      </c>
      <c r="E2046" s="287">
        <v>0</v>
      </c>
      <c r="F2046" s="287">
        <v>0</v>
      </c>
      <c r="G2046" s="287">
        <v>0</v>
      </c>
      <c r="H2046" s="287">
        <v>0</v>
      </c>
      <c r="I2046" s="287">
        <v>0</v>
      </c>
      <c r="J2046" s="287">
        <v>0</v>
      </c>
      <c r="K2046" s="287">
        <v>0</v>
      </c>
      <c r="L2046" s="287">
        <v>0</v>
      </c>
      <c r="M2046" s="287">
        <v>0</v>
      </c>
      <c r="N2046" s="287">
        <v>0</v>
      </c>
      <c r="O2046" s="286">
        <v>0</v>
      </c>
      <c r="P2046" s="83" t="str">
        <f t="shared" si="34"/>
        <v/>
      </c>
    </row>
    <row r="2047" spans="1:16" ht="13.2" hidden="1" customHeight="1" x14ac:dyDescent="0.25">
      <c r="A2047" s="285" t="s">
        <v>2046</v>
      </c>
      <c r="B2047" s="285" t="s">
        <v>81</v>
      </c>
      <c r="C2047" s="287">
        <v>4134.1283400000002</v>
      </c>
      <c r="D2047" s="287">
        <v>2630.3579300000001</v>
      </c>
      <c r="E2047" s="287">
        <v>85230.29763999999</v>
      </c>
      <c r="F2047" s="287">
        <v>8215.3323600000003</v>
      </c>
      <c r="G2047" s="287">
        <v>79335.892620000013</v>
      </c>
      <c r="H2047" s="287">
        <v>69214.477510000012</v>
      </c>
      <c r="I2047" s="287">
        <v>14305.368560000004</v>
      </c>
      <c r="J2047" s="287">
        <v>9012.622730000001</v>
      </c>
      <c r="K2047" s="287">
        <v>9848.4557100000002</v>
      </c>
      <c r="L2047" s="287">
        <v>9015.56149</v>
      </c>
      <c r="M2047" s="287">
        <v>34890.93781000001</v>
      </c>
      <c r="N2047" s="287">
        <v>299910.61256000004</v>
      </c>
      <c r="O2047" s="286">
        <v>625744.04526000004</v>
      </c>
      <c r="P2047" s="83" t="str">
        <f t="shared" si="34"/>
        <v/>
      </c>
    </row>
    <row r="2048" spans="1:16" ht="13.2" hidden="1" customHeight="1" x14ac:dyDescent="0.25">
      <c r="A2048" s="285" t="s">
        <v>2047</v>
      </c>
      <c r="B2048" s="285" t="s">
        <v>82</v>
      </c>
      <c r="C2048" s="287">
        <v>25.161849999999998</v>
      </c>
      <c r="D2048" s="287">
        <v>121.64400000000001</v>
      </c>
      <c r="E2048" s="287">
        <v>23</v>
      </c>
      <c r="F2048" s="287">
        <v>26.31851</v>
      </c>
      <c r="G2048" s="287">
        <v>6</v>
      </c>
      <c r="H2048" s="287">
        <v>66.588380000000001</v>
      </c>
      <c r="I2048" s="287">
        <v>11.595000000000001</v>
      </c>
      <c r="J2048" s="287">
        <v>10.039999999999999</v>
      </c>
      <c r="K2048" s="287">
        <v>277.43347999999997</v>
      </c>
      <c r="L2048" s="287">
        <v>20.379529999999999</v>
      </c>
      <c r="M2048" s="287">
        <v>71.265309999999985</v>
      </c>
      <c r="N2048" s="287">
        <v>142.15082000000001</v>
      </c>
      <c r="O2048" s="286">
        <v>801.57687999999985</v>
      </c>
      <c r="P2048" s="83" t="str">
        <f t="shared" si="34"/>
        <v/>
      </c>
    </row>
    <row r="2049" spans="1:16" ht="13.2" hidden="1" customHeight="1" x14ac:dyDescent="0.25">
      <c r="A2049" s="285" t="s">
        <v>2048</v>
      </c>
      <c r="B2049" s="285" t="s">
        <v>83</v>
      </c>
      <c r="C2049" s="287">
        <v>61751.666659999995</v>
      </c>
      <c r="D2049" s="287">
        <v>29934.226279999999</v>
      </c>
      <c r="E2049" s="287">
        <v>29873.833329999998</v>
      </c>
      <c r="F2049" s="287">
        <v>35292.615330000001</v>
      </c>
      <c r="G2049" s="287">
        <v>29942.370329999998</v>
      </c>
      <c r="H2049" s="287">
        <v>59879.407889999995</v>
      </c>
      <c r="I2049" s="287">
        <v>6805.5</v>
      </c>
      <c r="J2049" s="287">
        <v>30061.037569999997</v>
      </c>
      <c r="K2049" s="287">
        <v>35190.703480000004</v>
      </c>
      <c r="L2049" s="287">
        <v>29902.089799999994</v>
      </c>
      <c r="M2049" s="287">
        <v>25711.333259999999</v>
      </c>
      <c r="N2049" s="287">
        <v>22672.27274</v>
      </c>
      <c r="O2049" s="286">
        <v>397017.05667000002</v>
      </c>
      <c r="P2049" s="83" t="str">
        <f t="shared" si="34"/>
        <v/>
      </c>
    </row>
    <row r="2050" spans="1:16" ht="13.2" hidden="1" customHeight="1" x14ac:dyDescent="0.25">
      <c r="A2050" s="285" t="s">
        <v>2049</v>
      </c>
      <c r="B2050" s="285" t="s">
        <v>84</v>
      </c>
      <c r="C2050" s="287">
        <v>12579.637929999997</v>
      </c>
      <c r="D2050" s="287">
        <v>10053.466130000001</v>
      </c>
      <c r="E2050" s="287">
        <v>6785.6429900000003</v>
      </c>
      <c r="F2050" s="287">
        <v>8150.6476500000008</v>
      </c>
      <c r="G2050" s="287">
        <v>7251.2907799999994</v>
      </c>
      <c r="H2050" s="287">
        <v>13413.53752</v>
      </c>
      <c r="I2050" s="287">
        <v>13338.244700000001</v>
      </c>
      <c r="J2050" s="287">
        <v>9675.4120999999996</v>
      </c>
      <c r="K2050" s="287">
        <v>14287.48086</v>
      </c>
      <c r="L2050" s="287">
        <v>8848.8593699999983</v>
      </c>
      <c r="M2050" s="287">
        <v>12241.853669999997</v>
      </c>
      <c r="N2050" s="287">
        <v>31188.64315</v>
      </c>
      <c r="O2050" s="286">
        <v>147814.71685</v>
      </c>
      <c r="P2050" s="83" t="str">
        <f t="shared" si="34"/>
        <v/>
      </c>
    </row>
    <row r="2051" spans="1:16" ht="13.2" hidden="1" customHeight="1" x14ac:dyDescent="0.25">
      <c r="A2051" s="285" t="s">
        <v>2050</v>
      </c>
      <c r="B2051" s="285" t="s">
        <v>85</v>
      </c>
      <c r="C2051" s="286">
        <v>224334.81271</v>
      </c>
      <c r="D2051" s="286">
        <v>176856.00797999999</v>
      </c>
      <c r="E2051" s="286">
        <v>532243.40341000003</v>
      </c>
      <c r="F2051" s="286">
        <v>415560.57397000003</v>
      </c>
      <c r="G2051" s="286">
        <v>324051.69900999998</v>
      </c>
      <c r="H2051" s="286">
        <v>448487.07998999994</v>
      </c>
      <c r="I2051" s="286">
        <v>217492.43422</v>
      </c>
      <c r="J2051" s="286">
        <v>231264.63318999996</v>
      </c>
      <c r="K2051" s="286">
        <v>241909.42553000004</v>
      </c>
      <c r="L2051" s="286">
        <v>394259.97674000001</v>
      </c>
      <c r="M2051" s="286">
        <v>186548.05651999998</v>
      </c>
      <c r="N2051" s="286">
        <v>812397.90820000006</v>
      </c>
      <c r="O2051" s="286">
        <v>4205406.0114700003</v>
      </c>
      <c r="P2051" s="83" t="str">
        <f t="shared" si="34"/>
        <v/>
      </c>
    </row>
    <row r="2052" spans="1:16" ht="13.2" hidden="1" customHeight="1" x14ac:dyDescent="0.25">
      <c r="A2052" s="285" t="s">
        <v>2051</v>
      </c>
      <c r="B2052" s="285" t="s">
        <v>86</v>
      </c>
      <c r="C2052" s="287">
        <v>0</v>
      </c>
      <c r="D2052" s="287">
        <v>0</v>
      </c>
      <c r="E2052" s="287">
        <v>0</v>
      </c>
      <c r="F2052" s="287">
        <v>0</v>
      </c>
      <c r="G2052" s="287">
        <v>0</v>
      </c>
      <c r="H2052" s="287">
        <v>0</v>
      </c>
      <c r="I2052" s="287">
        <v>0</v>
      </c>
      <c r="J2052" s="287">
        <v>0</v>
      </c>
      <c r="K2052" s="287">
        <v>0</v>
      </c>
      <c r="L2052" s="287">
        <v>0</v>
      </c>
      <c r="M2052" s="287">
        <v>0</v>
      </c>
      <c r="N2052" s="287">
        <v>79005.199980000005</v>
      </c>
      <c r="O2052" s="286">
        <v>79005.199980000005</v>
      </c>
      <c r="P2052" s="83" t="str">
        <f t="shared" si="34"/>
        <v/>
      </c>
    </row>
    <row r="2053" spans="1:16" ht="13.2" hidden="1" customHeight="1" x14ac:dyDescent="0.25">
      <c r="A2053" s="285" t="s">
        <v>2052</v>
      </c>
      <c r="B2053" s="285" t="s">
        <v>87</v>
      </c>
      <c r="C2053" s="287">
        <v>0</v>
      </c>
      <c r="D2053" s="287">
        <v>0</v>
      </c>
      <c r="E2053" s="287">
        <v>0</v>
      </c>
      <c r="F2053" s="287">
        <v>15000</v>
      </c>
      <c r="G2053" s="287">
        <v>0</v>
      </c>
      <c r="H2053" s="287">
        <v>25000</v>
      </c>
      <c r="I2053" s="287">
        <v>80000</v>
      </c>
      <c r="J2053" s="287">
        <v>0</v>
      </c>
      <c r="K2053" s="287">
        <v>0</v>
      </c>
      <c r="L2053" s="287">
        <v>36000</v>
      </c>
      <c r="M2053" s="287">
        <v>0</v>
      </c>
      <c r="N2053" s="287">
        <v>0</v>
      </c>
      <c r="O2053" s="286">
        <v>156000</v>
      </c>
      <c r="P2053" s="83" t="str">
        <f t="shared" si="34"/>
        <v/>
      </c>
    </row>
    <row r="2054" spans="1:16" ht="13.2" hidden="1" customHeight="1" x14ac:dyDescent="0.25">
      <c r="A2054" s="285" t="s">
        <v>2053</v>
      </c>
      <c r="B2054" s="285" t="s">
        <v>88</v>
      </c>
      <c r="C2054" s="287">
        <v>0</v>
      </c>
      <c r="D2054" s="287">
        <v>0</v>
      </c>
      <c r="E2054" s="287">
        <v>0</v>
      </c>
      <c r="F2054" s="287">
        <v>0</v>
      </c>
      <c r="G2054" s="287">
        <v>0</v>
      </c>
      <c r="H2054" s="287">
        <v>0</v>
      </c>
      <c r="I2054" s="287">
        <v>0</v>
      </c>
      <c r="J2054" s="287">
        <v>0</v>
      </c>
      <c r="K2054" s="287">
        <v>0</v>
      </c>
      <c r="L2054" s="287">
        <v>105.1</v>
      </c>
      <c r="M2054" s="287">
        <v>0</v>
      </c>
      <c r="N2054" s="287">
        <v>3166.8</v>
      </c>
      <c r="O2054" s="286">
        <v>3271.9</v>
      </c>
      <c r="P2054" s="83" t="str">
        <f t="shared" si="34"/>
        <v/>
      </c>
    </row>
    <row r="2055" spans="1:16" ht="13.2" hidden="1" customHeight="1" x14ac:dyDescent="0.25">
      <c r="A2055" s="285" t="s">
        <v>2054</v>
      </c>
      <c r="B2055" s="285" t="s">
        <v>144</v>
      </c>
      <c r="C2055" s="286">
        <v>224334.81271</v>
      </c>
      <c r="D2055" s="286">
        <v>176856.00797999999</v>
      </c>
      <c r="E2055" s="286">
        <v>532243.40341000003</v>
      </c>
      <c r="F2055" s="286">
        <v>430560.57397000003</v>
      </c>
      <c r="G2055" s="286">
        <v>324051.69900999998</v>
      </c>
      <c r="H2055" s="286">
        <v>473487.07998999994</v>
      </c>
      <c r="I2055" s="286">
        <v>297492.43422</v>
      </c>
      <c r="J2055" s="286">
        <v>231264.63318999996</v>
      </c>
      <c r="K2055" s="286">
        <v>241909.42553000004</v>
      </c>
      <c r="L2055" s="286">
        <v>430365.07673999999</v>
      </c>
      <c r="M2055" s="286">
        <v>186548.05651999998</v>
      </c>
      <c r="N2055" s="286">
        <v>894569.90818000014</v>
      </c>
      <c r="O2055" s="286">
        <v>4443683.1114500007</v>
      </c>
      <c r="P2055" s="83" t="str">
        <f t="shared" si="34"/>
        <v/>
      </c>
    </row>
    <row r="2056" spans="1:16" ht="13.2" hidden="1" customHeight="1" x14ac:dyDescent="0.25">
      <c r="A2056" s="285" t="s">
        <v>2055</v>
      </c>
      <c r="B2056" s="285" t="s">
        <v>76</v>
      </c>
      <c r="C2056" s="287">
        <v>144.20095000000001</v>
      </c>
      <c r="D2056" s="287">
        <v>406.36421000000007</v>
      </c>
      <c r="E2056" s="287">
        <v>552.79831999999999</v>
      </c>
      <c r="F2056" s="287">
        <v>138.18302</v>
      </c>
      <c r="G2056" s="287">
        <v>132.03891999999999</v>
      </c>
      <c r="H2056" s="287">
        <v>379.77504999999996</v>
      </c>
      <c r="I2056" s="287">
        <v>242.94587999999996</v>
      </c>
      <c r="J2056" s="287">
        <v>244.83509000000001</v>
      </c>
      <c r="K2056" s="287">
        <v>124.05915999999999</v>
      </c>
      <c r="L2056" s="287">
        <v>256.99685999999997</v>
      </c>
      <c r="M2056" s="287">
        <v>56966.372790000001</v>
      </c>
      <c r="N2056" s="287">
        <v>6224.9237600000006</v>
      </c>
      <c r="O2056" s="286">
        <v>65813.494009999995</v>
      </c>
      <c r="P2056" s="83" t="str">
        <f t="shared" si="34"/>
        <v/>
      </c>
    </row>
    <row r="2057" spans="1:16" ht="13.2" hidden="1" customHeight="1" x14ac:dyDescent="0.25">
      <c r="A2057" s="285" t="s">
        <v>2065</v>
      </c>
      <c r="B2057" s="285" t="s">
        <v>85</v>
      </c>
      <c r="C2057" s="286">
        <v>426223.11991000001</v>
      </c>
      <c r="D2057" s="286">
        <v>267471.37244000001</v>
      </c>
      <c r="E2057" s="286">
        <v>264153.77384000004</v>
      </c>
      <c r="F2057" s="286">
        <v>292878.96291999996</v>
      </c>
      <c r="G2057" s="286">
        <v>483747.53938999993</v>
      </c>
      <c r="H2057" s="286">
        <v>261755.45874000006</v>
      </c>
      <c r="I2057" s="286">
        <v>278906.09673000011</v>
      </c>
      <c r="J2057" s="286">
        <v>276797.17972999997</v>
      </c>
      <c r="K2057" s="286">
        <v>248901.51688000001</v>
      </c>
      <c r="L2057" s="286">
        <v>298087.19521999999</v>
      </c>
      <c r="M2057" s="286">
        <v>316303.97858999996</v>
      </c>
      <c r="N2057" s="286">
        <v>635446.86305000004</v>
      </c>
      <c r="O2057" s="286">
        <v>4050673.0574399997</v>
      </c>
      <c r="P2057" s="83" t="str">
        <f t="shared" si="34"/>
        <v/>
      </c>
    </row>
    <row r="2058" spans="1:16" ht="13.2" hidden="1" customHeight="1" x14ac:dyDescent="0.25">
      <c r="A2058" s="285" t="s">
        <v>2067</v>
      </c>
      <c r="B2058" s="285" t="s">
        <v>87</v>
      </c>
      <c r="C2058" s="287">
        <v>0</v>
      </c>
      <c r="D2058" s="287">
        <v>0</v>
      </c>
      <c r="E2058" s="287">
        <v>0</v>
      </c>
      <c r="F2058" s="287">
        <v>0</v>
      </c>
      <c r="G2058" s="287">
        <v>0</v>
      </c>
      <c r="H2058" s="287">
        <v>20000</v>
      </c>
      <c r="I2058" s="287">
        <v>0</v>
      </c>
      <c r="J2058" s="287">
        <v>0</v>
      </c>
      <c r="K2058" s="287">
        <v>30000</v>
      </c>
      <c r="L2058" s="287">
        <v>0</v>
      </c>
      <c r="M2058" s="287">
        <v>0</v>
      </c>
      <c r="N2058" s="287">
        <v>0</v>
      </c>
      <c r="O2058" s="286">
        <v>50000</v>
      </c>
      <c r="P2058" s="83" t="str">
        <f t="shared" si="34"/>
        <v/>
      </c>
    </row>
    <row r="2059" spans="1:16" ht="13.2" hidden="1" customHeight="1" x14ac:dyDescent="0.25">
      <c r="A2059" s="285" t="s">
        <v>2068</v>
      </c>
      <c r="B2059" s="285" t="s">
        <v>88</v>
      </c>
      <c r="C2059" s="287">
        <v>0</v>
      </c>
      <c r="D2059" s="287">
        <v>0</v>
      </c>
      <c r="E2059" s="287">
        <v>0</v>
      </c>
      <c r="F2059" s="287">
        <v>0</v>
      </c>
      <c r="G2059" s="287">
        <v>0</v>
      </c>
      <c r="H2059" s="287">
        <v>0</v>
      </c>
      <c r="I2059" s="287">
        <v>0</v>
      </c>
      <c r="J2059" s="287">
        <v>0</v>
      </c>
      <c r="K2059" s="287">
        <v>0</v>
      </c>
      <c r="L2059" s="287">
        <v>0</v>
      </c>
      <c r="M2059" s="287">
        <v>0</v>
      </c>
      <c r="N2059" s="287">
        <v>0</v>
      </c>
      <c r="O2059" s="286">
        <v>0</v>
      </c>
      <c r="P2059" s="83" t="str">
        <f t="shared" si="34"/>
        <v/>
      </c>
    </row>
    <row r="2060" spans="1:16" ht="13.2" hidden="1" customHeight="1" x14ac:dyDescent="0.25">
      <c r="A2060" s="285" t="s">
        <v>2056</v>
      </c>
      <c r="B2060" s="285" t="s">
        <v>89</v>
      </c>
      <c r="C2060" s="287">
        <v>225.72785000000002</v>
      </c>
      <c r="D2060" s="287">
        <v>6603.1717099999996</v>
      </c>
      <c r="E2060" s="287">
        <v>835.59063000000003</v>
      </c>
      <c r="F2060" s="287">
        <v>312.21381999999994</v>
      </c>
      <c r="G2060" s="287">
        <v>233.36583999999999</v>
      </c>
      <c r="H2060" s="287">
        <v>1124.01929</v>
      </c>
      <c r="I2060" s="287">
        <v>540.08997999999997</v>
      </c>
      <c r="J2060" s="287">
        <v>220.23613000000003</v>
      </c>
      <c r="K2060" s="287">
        <v>493.04098999999997</v>
      </c>
      <c r="L2060" s="287">
        <v>635.12734999999986</v>
      </c>
      <c r="M2060" s="287">
        <v>3532.1919500000004</v>
      </c>
      <c r="N2060" s="287">
        <v>7536.6505699999989</v>
      </c>
      <c r="O2060" s="286">
        <v>22291.42611</v>
      </c>
      <c r="P2060" s="83" t="str">
        <f t="shared" si="34"/>
        <v/>
      </c>
    </row>
    <row r="2061" spans="1:16" ht="13.2" hidden="1" customHeight="1" x14ac:dyDescent="0.25">
      <c r="A2061" s="285" t="s">
        <v>2057</v>
      </c>
      <c r="B2061" s="285" t="s">
        <v>90</v>
      </c>
      <c r="C2061" s="287">
        <v>97.211029999999994</v>
      </c>
      <c r="D2061" s="287">
        <v>796.86182000000008</v>
      </c>
      <c r="E2061" s="287">
        <v>13.170159999999999</v>
      </c>
      <c r="F2061" s="287">
        <v>2491.2997599999999</v>
      </c>
      <c r="G2061" s="287">
        <v>2485.0393799999997</v>
      </c>
      <c r="H2061" s="287">
        <v>666.52829000000008</v>
      </c>
      <c r="I2061" s="287">
        <v>1852.3255299999998</v>
      </c>
      <c r="J2061" s="287">
        <v>2.9910600000000001</v>
      </c>
      <c r="K2061" s="287">
        <v>2.1098600000000003</v>
      </c>
      <c r="L2061" s="287">
        <v>24110.462490000002</v>
      </c>
      <c r="M2061" s="287">
        <v>55.117240000000002</v>
      </c>
      <c r="N2061" s="287">
        <v>1294.7326399999999</v>
      </c>
      <c r="O2061" s="286">
        <v>33867.849260000003</v>
      </c>
      <c r="P2061" s="83" t="str">
        <f t="shared" si="34"/>
        <v/>
      </c>
    </row>
    <row r="2062" spans="1:16" ht="13.2" hidden="1" customHeight="1" x14ac:dyDescent="0.25">
      <c r="A2062" s="285" t="s">
        <v>2058</v>
      </c>
      <c r="B2062" s="285" t="s">
        <v>91</v>
      </c>
      <c r="C2062" s="287">
        <v>230432.95708000002</v>
      </c>
      <c r="D2062" s="287">
        <v>157536.79744000002</v>
      </c>
      <c r="E2062" s="287">
        <v>163043.97592999999</v>
      </c>
      <c r="F2062" s="287">
        <v>180938.09193</v>
      </c>
      <c r="G2062" s="287">
        <v>239862.98945999995</v>
      </c>
      <c r="H2062" s="287">
        <v>164389.87420000002</v>
      </c>
      <c r="I2062" s="287">
        <v>184265.73192000005</v>
      </c>
      <c r="J2062" s="287">
        <v>174080.81633999999</v>
      </c>
      <c r="K2062" s="287">
        <v>143671.54042999999</v>
      </c>
      <c r="L2062" s="287">
        <v>175794.93110999998</v>
      </c>
      <c r="M2062" s="287">
        <v>162452.75550999999</v>
      </c>
      <c r="N2062" s="287">
        <v>193704.37160000001</v>
      </c>
      <c r="O2062" s="286">
        <v>2170174.8329499997</v>
      </c>
      <c r="P2062" s="83" t="str">
        <f t="shared" si="34"/>
        <v/>
      </c>
    </row>
    <row r="2063" spans="1:16" ht="13.2" hidden="1" customHeight="1" x14ac:dyDescent="0.25">
      <c r="A2063" s="285" t="s">
        <v>2059</v>
      </c>
      <c r="B2063" s="285" t="s">
        <v>3670</v>
      </c>
      <c r="C2063" s="287">
        <v>426.14408999999995</v>
      </c>
      <c r="D2063" s="287">
        <v>3038.3119899999997</v>
      </c>
      <c r="E2063" s="287">
        <v>378.44756000000007</v>
      </c>
      <c r="F2063" s="287">
        <v>9913.1779400000014</v>
      </c>
      <c r="G2063" s="287">
        <v>401.04948000000007</v>
      </c>
      <c r="H2063" s="287">
        <v>310.81988999999999</v>
      </c>
      <c r="I2063" s="287">
        <v>221.97350999999998</v>
      </c>
      <c r="J2063" s="287">
        <v>1924.4999500000001</v>
      </c>
      <c r="K2063" s="287">
        <v>397.58353999999991</v>
      </c>
      <c r="L2063" s="287">
        <v>310.32029</v>
      </c>
      <c r="M2063" s="287">
        <v>233.71618000000001</v>
      </c>
      <c r="N2063" s="287">
        <v>22583.751240000001</v>
      </c>
      <c r="O2063" s="286">
        <v>40139.795660000003</v>
      </c>
      <c r="P2063" s="83" t="str">
        <f t="shared" si="34"/>
        <v/>
      </c>
    </row>
    <row r="2064" spans="1:16" ht="13.2" hidden="1" customHeight="1" x14ac:dyDescent="0.25">
      <c r="A2064" s="285" t="s">
        <v>2060</v>
      </c>
      <c r="B2064" s="285" t="s">
        <v>122</v>
      </c>
      <c r="C2064" s="287">
        <v>13.849</v>
      </c>
      <c r="D2064" s="287">
        <v>86.835359999999994</v>
      </c>
      <c r="E2064" s="287">
        <v>46.761330000000001</v>
      </c>
      <c r="F2064" s="287">
        <v>48.966540000000002</v>
      </c>
      <c r="G2064" s="287">
        <v>42.026400000000002</v>
      </c>
      <c r="H2064" s="287">
        <v>1.41211</v>
      </c>
      <c r="I2064" s="287">
        <v>0</v>
      </c>
      <c r="J2064" s="287">
        <v>60.771250000000002</v>
      </c>
      <c r="K2064" s="287">
        <v>0</v>
      </c>
      <c r="L2064" s="287">
        <v>3915.5322000000001</v>
      </c>
      <c r="M2064" s="287">
        <v>0</v>
      </c>
      <c r="N2064" s="287">
        <v>215.48904000000002</v>
      </c>
      <c r="O2064" s="286">
        <v>4431.6432300000006</v>
      </c>
      <c r="P2064" s="83" t="str">
        <f t="shared" si="34"/>
        <v/>
      </c>
    </row>
    <row r="2065" spans="1:16" ht="13.2" hidden="1" customHeight="1" x14ac:dyDescent="0.25">
      <c r="A2065" s="285" t="s">
        <v>2061</v>
      </c>
      <c r="B2065" s="285" t="s">
        <v>92</v>
      </c>
      <c r="C2065" s="287">
        <v>0</v>
      </c>
      <c r="D2065" s="287">
        <v>0</v>
      </c>
      <c r="E2065" s="287">
        <v>0</v>
      </c>
      <c r="F2065" s="287">
        <v>0</v>
      </c>
      <c r="G2065" s="287">
        <v>0</v>
      </c>
      <c r="H2065" s="287">
        <v>0</v>
      </c>
      <c r="I2065" s="287">
        <v>0</v>
      </c>
      <c r="J2065" s="287">
        <v>0</v>
      </c>
      <c r="K2065" s="287">
        <v>0</v>
      </c>
      <c r="L2065" s="287">
        <v>0</v>
      </c>
      <c r="M2065" s="287">
        <v>0</v>
      </c>
      <c r="N2065" s="287">
        <v>0</v>
      </c>
      <c r="O2065" s="286">
        <v>0</v>
      </c>
      <c r="P2065" s="83" t="str">
        <f t="shared" si="34"/>
        <v/>
      </c>
    </row>
    <row r="2066" spans="1:16" ht="13.2" hidden="1" customHeight="1" x14ac:dyDescent="0.25">
      <c r="A2066" s="285" t="s">
        <v>2062</v>
      </c>
      <c r="B2066" s="285" t="s">
        <v>93</v>
      </c>
      <c r="C2066" s="287">
        <v>48285</v>
      </c>
      <c r="D2066" s="287">
        <v>7220</v>
      </c>
      <c r="E2066" s="287">
        <v>7500</v>
      </c>
      <c r="F2066" s="287">
        <v>7254</v>
      </c>
      <c r="G2066" s="287">
        <v>11300</v>
      </c>
      <c r="H2066" s="287">
        <v>3100</v>
      </c>
      <c r="I2066" s="287">
        <v>0</v>
      </c>
      <c r="J2066" s="287">
        <v>8480</v>
      </c>
      <c r="K2066" s="287">
        <v>700</v>
      </c>
      <c r="L2066" s="287">
        <v>0</v>
      </c>
      <c r="M2066" s="287">
        <v>0</v>
      </c>
      <c r="N2066" s="287">
        <v>160660</v>
      </c>
      <c r="O2066" s="286">
        <v>254499</v>
      </c>
      <c r="P2066" s="83" t="str">
        <f t="shared" si="34"/>
        <v/>
      </c>
    </row>
    <row r="2067" spans="1:16" ht="13.2" hidden="1" customHeight="1" x14ac:dyDescent="0.25">
      <c r="A2067" s="285" t="s">
        <v>2063</v>
      </c>
      <c r="B2067" s="285" t="s">
        <v>94</v>
      </c>
      <c r="C2067" s="287">
        <v>146598.02991000001</v>
      </c>
      <c r="D2067" s="287">
        <v>91783.029910000012</v>
      </c>
      <c r="E2067" s="287">
        <v>91783.029910000012</v>
      </c>
      <c r="F2067" s="287">
        <v>91783.029910000012</v>
      </c>
      <c r="G2067" s="287">
        <v>229291.02991000001</v>
      </c>
      <c r="H2067" s="287">
        <v>91783.029910000012</v>
      </c>
      <c r="I2067" s="287">
        <v>91783.029910000012</v>
      </c>
      <c r="J2067" s="287">
        <v>91783.029910000012</v>
      </c>
      <c r="K2067" s="287">
        <v>103513.1829</v>
      </c>
      <c r="L2067" s="287">
        <v>93063.824919999999</v>
      </c>
      <c r="M2067" s="287">
        <v>93063.824919999999</v>
      </c>
      <c r="N2067" s="287">
        <v>243102.9442</v>
      </c>
      <c r="O2067" s="286">
        <v>1459331.0162200003</v>
      </c>
      <c r="P2067" s="83" t="str">
        <f t="shared" si="34"/>
        <v/>
      </c>
    </row>
    <row r="2068" spans="1:16" ht="13.2" hidden="1" customHeight="1" x14ac:dyDescent="0.25">
      <c r="A2068" s="285" t="s">
        <v>2064</v>
      </c>
      <c r="B2068" s="285" t="s">
        <v>95</v>
      </c>
      <c r="C2068" s="287">
        <v>0</v>
      </c>
      <c r="D2068" s="287">
        <v>0</v>
      </c>
      <c r="E2068" s="287">
        <v>0</v>
      </c>
      <c r="F2068" s="287">
        <v>0</v>
      </c>
      <c r="G2068" s="287">
        <v>0</v>
      </c>
      <c r="H2068" s="287">
        <v>0</v>
      </c>
      <c r="I2068" s="287">
        <v>0</v>
      </c>
      <c r="J2068" s="287">
        <v>0</v>
      </c>
      <c r="K2068" s="287">
        <v>0</v>
      </c>
      <c r="L2068" s="287">
        <v>0</v>
      </c>
      <c r="M2068" s="287">
        <v>0</v>
      </c>
      <c r="N2068" s="287">
        <v>124</v>
      </c>
      <c r="O2068" s="286">
        <v>124</v>
      </c>
      <c r="P2068" s="83" t="str">
        <f t="shared" si="34"/>
        <v/>
      </c>
    </row>
    <row r="2069" spans="1:16" ht="13.2" hidden="1" customHeight="1" x14ac:dyDescent="0.25">
      <c r="A2069" s="285" t="s">
        <v>2066</v>
      </c>
      <c r="B2069" s="285" t="s">
        <v>96</v>
      </c>
      <c r="C2069" s="288">
        <v>107.20425000000002</v>
      </c>
      <c r="D2069" s="288">
        <v>208.27160000000001</v>
      </c>
      <c r="E2069" s="288">
        <v>266.29381999999998</v>
      </c>
      <c r="F2069" s="288">
        <v>215.38763</v>
      </c>
      <c r="G2069" s="288">
        <v>509.86757999999998</v>
      </c>
      <c r="H2069" s="288">
        <v>32.869019999999999</v>
      </c>
      <c r="I2069" s="288">
        <v>57.214460000000003</v>
      </c>
      <c r="J2069" s="288">
        <v>0.44999999999999996</v>
      </c>
      <c r="K2069" s="288">
        <v>114.43806000000001</v>
      </c>
      <c r="L2069" s="288">
        <v>96782.320059999998</v>
      </c>
      <c r="M2069" s="288">
        <v>554.38072999999997</v>
      </c>
      <c r="N2069" s="288">
        <v>-18489.527619999997</v>
      </c>
      <c r="O2069" s="289">
        <v>80359.169590000005</v>
      </c>
      <c r="P2069" s="83" t="str">
        <f t="shared" si="34"/>
        <v/>
      </c>
    </row>
    <row r="2070" spans="1:16" ht="13.2" hidden="1" customHeight="1" x14ac:dyDescent="0.25">
      <c r="A2070" s="285" t="s">
        <v>2069</v>
      </c>
      <c r="B2070" s="285" t="s">
        <v>155</v>
      </c>
      <c r="C2070" s="286">
        <v>426330.32416000002</v>
      </c>
      <c r="D2070" s="286">
        <v>267679.64403999998</v>
      </c>
      <c r="E2070" s="286">
        <v>264420.06766000006</v>
      </c>
      <c r="F2070" s="286">
        <v>293094.35054999997</v>
      </c>
      <c r="G2070" s="286">
        <v>484257.40696999995</v>
      </c>
      <c r="H2070" s="286">
        <v>281788.32776000007</v>
      </c>
      <c r="I2070" s="286">
        <v>278963.31119000009</v>
      </c>
      <c r="J2070" s="286">
        <v>276797.62972999999</v>
      </c>
      <c r="K2070" s="286">
        <v>279015.95493999997</v>
      </c>
      <c r="L2070" s="286">
        <v>394869.51527999999</v>
      </c>
      <c r="M2070" s="286">
        <v>316858.35931999993</v>
      </c>
      <c r="N2070" s="286">
        <v>616957.33543000009</v>
      </c>
      <c r="O2070" s="286">
        <v>4181032.2270299997</v>
      </c>
      <c r="P2070" s="83" t="str">
        <f t="shared" ref="P2070:P2101" si="35">IF(COUNTBLANK(Q2070)=0,IF(RIGHT(A2070,12)=Q2070,TRUE,FALSE),"")</f>
        <v/>
      </c>
    </row>
    <row r="2071" spans="1:16" ht="13.2" hidden="1" customHeight="1" x14ac:dyDescent="0.25">
      <c r="A2071" s="285" t="s">
        <v>2103</v>
      </c>
      <c r="B2071" s="285" t="s">
        <v>97</v>
      </c>
      <c r="C2071" s="286">
        <v>-62500.777929999946</v>
      </c>
      <c r="D2071" s="286">
        <v>-154110.07128000009</v>
      </c>
      <c r="E2071" s="286">
        <v>539993.52419000003</v>
      </c>
      <c r="F2071" s="286">
        <v>-45725.869989999977</v>
      </c>
      <c r="G2071" s="286">
        <v>-43870.016449999996</v>
      </c>
      <c r="H2071" s="286">
        <v>84760.364560000104</v>
      </c>
      <c r="I2071" s="286">
        <v>-32189.498699999953</v>
      </c>
      <c r="J2071" s="286">
        <v>-64587.325490000017</v>
      </c>
      <c r="K2071" s="286">
        <v>-38316.249809999994</v>
      </c>
      <c r="L2071" s="286">
        <v>-8141.3360699999612</v>
      </c>
      <c r="M2071" s="286">
        <v>-76763.547430000035</v>
      </c>
      <c r="N2071" s="286">
        <v>12114.006320000219</v>
      </c>
      <c r="O2071" s="286">
        <v>110663.2019199999</v>
      </c>
      <c r="P2071" s="83" t="str">
        <f t="shared" si="35"/>
        <v/>
      </c>
    </row>
    <row r="2072" spans="1:16" ht="13.2" hidden="1" customHeight="1" x14ac:dyDescent="0.25">
      <c r="A2072" s="285" t="s">
        <v>2104</v>
      </c>
      <c r="B2072" s="285" t="s">
        <v>130</v>
      </c>
      <c r="C2072" s="286">
        <v>-58707.634549999959</v>
      </c>
      <c r="D2072" s="286">
        <v>-152669.62403000006</v>
      </c>
      <c r="E2072" s="286">
        <v>541228.45373000007</v>
      </c>
      <c r="F2072" s="286">
        <v>-48753.077759999986</v>
      </c>
      <c r="G2072" s="286">
        <v>-50495.993290000013</v>
      </c>
      <c r="H2072" s="286">
        <v>75449.706200000132</v>
      </c>
      <c r="I2072" s="286">
        <v>-27791.858239999943</v>
      </c>
      <c r="J2072" s="286">
        <v>-67598.225139999995</v>
      </c>
      <c r="K2072" s="286">
        <v>-51986.477500000008</v>
      </c>
      <c r="L2072" s="286">
        <v>-17000.045250000025</v>
      </c>
      <c r="M2072" s="286">
        <v>-83553.918120000046</v>
      </c>
      <c r="N2072" s="286">
        <v>45087.594660000177</v>
      </c>
      <c r="O2072" s="286">
        <v>103208.90071000019</v>
      </c>
      <c r="P2072" s="83" t="str">
        <f t="shared" si="35"/>
        <v/>
      </c>
    </row>
    <row r="2073" spans="1:16" ht="13.2" hidden="1" customHeight="1" x14ac:dyDescent="0.25">
      <c r="A2073" s="285" t="s">
        <v>2072</v>
      </c>
      <c r="B2073" s="285" t="s">
        <v>76</v>
      </c>
      <c r="C2073" s="287">
        <v>11.130549999999999</v>
      </c>
      <c r="D2073" s="287">
        <v>3.6568899999999998</v>
      </c>
      <c r="E2073" s="287">
        <v>21.72186</v>
      </c>
      <c r="F2073" s="287">
        <v>20.26925</v>
      </c>
      <c r="G2073" s="287">
        <v>53.355440000000002</v>
      </c>
      <c r="H2073" s="287">
        <v>29.609919999999999</v>
      </c>
      <c r="I2073" s="287">
        <v>27.735499999999998</v>
      </c>
      <c r="J2073" s="287">
        <v>16.07498</v>
      </c>
      <c r="K2073" s="287">
        <v>126.28221000000001</v>
      </c>
      <c r="L2073" s="287">
        <v>46.604589999999995</v>
      </c>
      <c r="M2073" s="287">
        <v>195.27237000000002</v>
      </c>
      <c r="N2073" s="287">
        <v>62340.321599999996</v>
      </c>
      <c r="O2073" s="286">
        <v>62892.035159999999</v>
      </c>
      <c r="P2073" s="83" t="str">
        <f t="shared" si="35"/>
        <v/>
      </c>
    </row>
    <row r="2074" spans="1:16" ht="13.2" hidden="1" customHeight="1" x14ac:dyDescent="0.25">
      <c r="A2074" s="285" t="s">
        <v>2073</v>
      </c>
      <c r="B2074" s="285" t="s">
        <v>77</v>
      </c>
      <c r="C2074" s="287">
        <v>71532.714619999955</v>
      </c>
      <c r="D2074" s="287">
        <v>71883.733160000033</v>
      </c>
      <c r="E2074" s="287">
        <v>72926.734730000011</v>
      </c>
      <c r="F2074" s="287">
        <v>75026.348650000029</v>
      </c>
      <c r="G2074" s="287">
        <v>89143.894490000006</v>
      </c>
      <c r="H2074" s="287">
        <v>72359.597729999965</v>
      </c>
      <c r="I2074" s="287">
        <v>72052.130589999986</v>
      </c>
      <c r="J2074" s="287">
        <v>75153.736150000026</v>
      </c>
      <c r="K2074" s="287">
        <v>74513.186209999985</v>
      </c>
      <c r="L2074" s="287">
        <v>74020.631609999968</v>
      </c>
      <c r="M2074" s="287">
        <v>72541.049280000007</v>
      </c>
      <c r="N2074" s="287">
        <v>115462.53718000006</v>
      </c>
      <c r="O2074" s="286">
        <v>936616.29440000001</v>
      </c>
      <c r="P2074" s="83" t="str">
        <f t="shared" si="35"/>
        <v/>
      </c>
    </row>
    <row r="2075" spans="1:16" ht="13.2" hidden="1" customHeight="1" x14ac:dyDescent="0.25">
      <c r="A2075" s="285" t="s">
        <v>2074</v>
      </c>
      <c r="B2075" s="285" t="s">
        <v>78</v>
      </c>
      <c r="C2075" s="287">
        <v>16276.627110000005</v>
      </c>
      <c r="D2075" s="287">
        <v>23260.660369999998</v>
      </c>
      <c r="E2075" s="287">
        <v>24005.583140000002</v>
      </c>
      <c r="F2075" s="287">
        <v>26034.206600000001</v>
      </c>
      <c r="G2075" s="287">
        <v>25681.626299999989</v>
      </c>
      <c r="H2075" s="287">
        <v>25807.258460000012</v>
      </c>
      <c r="I2075" s="287">
        <v>24929.647169999993</v>
      </c>
      <c r="J2075" s="287">
        <v>25898.182779999999</v>
      </c>
      <c r="K2075" s="287">
        <v>24122.892849999997</v>
      </c>
      <c r="L2075" s="287">
        <v>36544.151430000005</v>
      </c>
      <c r="M2075" s="287">
        <v>2084.0731199999982</v>
      </c>
      <c r="N2075" s="287">
        <v>86589.561369999967</v>
      </c>
      <c r="O2075" s="286">
        <v>341234.47069999995</v>
      </c>
      <c r="P2075" s="83" t="str">
        <f t="shared" si="35"/>
        <v/>
      </c>
    </row>
    <row r="2076" spans="1:16" ht="13.2" hidden="1" customHeight="1" x14ac:dyDescent="0.25">
      <c r="A2076" s="285" t="s">
        <v>2075</v>
      </c>
      <c r="B2076" s="285" t="s">
        <v>79</v>
      </c>
      <c r="C2076" s="287">
        <v>719.03881000000001</v>
      </c>
      <c r="D2076" s="287">
        <v>3155.1477099999997</v>
      </c>
      <c r="E2076" s="287">
        <v>5758.82683</v>
      </c>
      <c r="F2076" s="287">
        <v>4290.5683500000005</v>
      </c>
      <c r="G2076" s="287">
        <v>2307.2633599999999</v>
      </c>
      <c r="H2076" s="287">
        <v>8866.6308200000003</v>
      </c>
      <c r="I2076" s="287">
        <v>5882.3965799999996</v>
      </c>
      <c r="J2076" s="287">
        <v>4502.2781800000002</v>
      </c>
      <c r="K2076" s="287">
        <v>3607.2205199999999</v>
      </c>
      <c r="L2076" s="287">
        <v>371.88729000000012</v>
      </c>
      <c r="M2076" s="287">
        <v>3739.64696</v>
      </c>
      <c r="N2076" s="287">
        <v>10811.47118</v>
      </c>
      <c r="O2076" s="286">
        <v>54012.37659</v>
      </c>
      <c r="P2076" s="83" t="str">
        <f t="shared" si="35"/>
        <v/>
      </c>
    </row>
    <row r="2077" spans="1:16" ht="13.2" hidden="1" customHeight="1" x14ac:dyDescent="0.25">
      <c r="A2077" s="285" t="s">
        <v>2076</v>
      </c>
      <c r="B2077" s="285" t="s">
        <v>3671</v>
      </c>
      <c r="C2077" s="287">
        <v>8733.2683699999998</v>
      </c>
      <c r="D2077" s="287">
        <v>61879.352600000006</v>
      </c>
      <c r="E2077" s="287">
        <v>41281.798600000009</v>
      </c>
      <c r="F2077" s="287">
        <v>40807.623050000002</v>
      </c>
      <c r="G2077" s="287">
        <v>39467.856399999997</v>
      </c>
      <c r="H2077" s="287">
        <v>42512.762649999997</v>
      </c>
      <c r="I2077" s="287">
        <v>26271.572079999994</v>
      </c>
      <c r="J2077" s="287">
        <v>58424.974909999997</v>
      </c>
      <c r="K2077" s="287">
        <v>41002.815640000001</v>
      </c>
      <c r="L2077" s="287">
        <v>39534.806239999998</v>
      </c>
      <c r="M2077" s="287">
        <v>39258.87885999999</v>
      </c>
      <c r="N2077" s="287">
        <v>76053.516309999992</v>
      </c>
      <c r="O2077" s="286">
        <v>515229.22570999997</v>
      </c>
      <c r="P2077" s="83" t="str">
        <f t="shared" si="35"/>
        <v/>
      </c>
    </row>
    <row r="2078" spans="1:16" ht="13.2" hidden="1" customHeight="1" x14ac:dyDescent="0.25">
      <c r="A2078" s="285" t="s">
        <v>2078</v>
      </c>
      <c r="B2078" s="285" t="s">
        <v>121</v>
      </c>
      <c r="C2078" s="287">
        <v>0</v>
      </c>
      <c r="D2078" s="287">
        <v>0</v>
      </c>
      <c r="E2078" s="287">
        <v>0</v>
      </c>
      <c r="F2078" s="287">
        <v>0</v>
      </c>
      <c r="G2078" s="287">
        <v>0</v>
      </c>
      <c r="H2078" s="287">
        <v>0</v>
      </c>
      <c r="I2078" s="287">
        <v>0</v>
      </c>
      <c r="J2078" s="287">
        <v>0</v>
      </c>
      <c r="K2078" s="287">
        <v>0</v>
      </c>
      <c r="L2078" s="287">
        <v>0</v>
      </c>
      <c r="M2078" s="287">
        <v>0</v>
      </c>
      <c r="N2078" s="287">
        <v>0</v>
      </c>
      <c r="O2078" s="286">
        <v>0</v>
      </c>
      <c r="P2078" s="83" t="str">
        <f t="shared" si="35"/>
        <v/>
      </c>
    </row>
    <row r="2079" spans="1:16" ht="13.2" hidden="1" customHeight="1" x14ac:dyDescent="0.25">
      <c r="A2079" s="285" t="s">
        <v>2079</v>
      </c>
      <c r="B2079" s="285" t="s">
        <v>81</v>
      </c>
      <c r="C2079" s="287">
        <v>441.01152000000002</v>
      </c>
      <c r="D2079" s="287">
        <v>24756.758280000002</v>
      </c>
      <c r="E2079" s="287">
        <v>6382.1517900000008</v>
      </c>
      <c r="F2079" s="287">
        <v>11418.729509999999</v>
      </c>
      <c r="G2079" s="287">
        <v>47.583439999999428</v>
      </c>
      <c r="H2079" s="287">
        <v>10033.11946</v>
      </c>
      <c r="I2079" s="287">
        <v>12552.62644</v>
      </c>
      <c r="J2079" s="287">
        <v>20322.902169999998</v>
      </c>
      <c r="K2079" s="287">
        <v>5907.4574500000008</v>
      </c>
      <c r="L2079" s="287">
        <v>28438.369959999996</v>
      </c>
      <c r="M2079" s="287">
        <v>16035.25821</v>
      </c>
      <c r="N2079" s="287">
        <v>35601.682400000005</v>
      </c>
      <c r="O2079" s="286">
        <v>171937.65063000002</v>
      </c>
      <c r="P2079" s="83" t="str">
        <f t="shared" si="35"/>
        <v/>
      </c>
    </row>
    <row r="2080" spans="1:16" ht="13.2" hidden="1" customHeight="1" x14ac:dyDescent="0.25">
      <c r="A2080" s="285" t="s">
        <v>2080</v>
      </c>
      <c r="B2080" s="285" t="s">
        <v>82</v>
      </c>
      <c r="C2080" s="287">
        <v>541.46900000000005</v>
      </c>
      <c r="D2080" s="287">
        <v>1069.85464</v>
      </c>
      <c r="E2080" s="287">
        <v>201.94598999999999</v>
      </c>
      <c r="F2080" s="287">
        <v>271.21571</v>
      </c>
      <c r="G2080" s="287">
        <v>870.72299999999996</v>
      </c>
      <c r="H2080" s="287">
        <v>1106.1085000000003</v>
      </c>
      <c r="I2080" s="287">
        <v>407.90654999999998</v>
      </c>
      <c r="J2080" s="287">
        <v>625.72274999999991</v>
      </c>
      <c r="K2080" s="287">
        <v>1531.1279400000001</v>
      </c>
      <c r="L2080" s="287">
        <v>1171.3203699999999</v>
      </c>
      <c r="M2080" s="287">
        <v>1669.4395500000001</v>
      </c>
      <c r="N2080" s="287">
        <v>7379.2204499999998</v>
      </c>
      <c r="O2080" s="286">
        <v>16846.05445</v>
      </c>
      <c r="P2080" s="83" t="str">
        <f t="shared" si="35"/>
        <v/>
      </c>
    </row>
    <row r="2081" spans="1:16" ht="13.2" hidden="1" customHeight="1" x14ac:dyDescent="0.25">
      <c r="A2081" s="285" t="s">
        <v>2081</v>
      </c>
      <c r="B2081" s="285" t="s">
        <v>83</v>
      </c>
      <c r="C2081" s="287">
        <v>320.17320000000001</v>
      </c>
      <c r="D2081" s="287">
        <v>2523.3448600000002</v>
      </c>
      <c r="E2081" s="287">
        <v>1763.5958299999998</v>
      </c>
      <c r="F2081" s="287">
        <v>433.55993000000001</v>
      </c>
      <c r="G2081" s="287">
        <v>3093.1437000000001</v>
      </c>
      <c r="H2081" s="287">
        <v>1746.3467499999997</v>
      </c>
      <c r="I2081" s="287">
        <v>1606.1531</v>
      </c>
      <c r="J2081" s="287">
        <v>3047.1974700000001</v>
      </c>
      <c r="K2081" s="287">
        <v>2934.3551499999999</v>
      </c>
      <c r="L2081" s="287">
        <v>909.68847999999991</v>
      </c>
      <c r="M2081" s="287">
        <v>839.67939000000001</v>
      </c>
      <c r="N2081" s="287">
        <v>10286.8886</v>
      </c>
      <c r="O2081" s="286">
        <v>29504.126459999999</v>
      </c>
      <c r="P2081" s="83" t="str">
        <f t="shared" si="35"/>
        <v/>
      </c>
    </row>
    <row r="2082" spans="1:16" ht="13.2" hidden="1" customHeight="1" x14ac:dyDescent="0.25">
      <c r="A2082" s="285" t="s">
        <v>2082</v>
      </c>
      <c r="B2082" s="285" t="s">
        <v>84</v>
      </c>
      <c r="C2082" s="287">
        <v>24430.987129999998</v>
      </c>
      <c r="D2082" s="287">
        <v>24853.263439999999</v>
      </c>
      <c r="E2082" s="287">
        <v>3975.5439799999995</v>
      </c>
      <c r="F2082" s="287">
        <v>4351.6656700000003</v>
      </c>
      <c r="G2082" s="287">
        <v>8124.9084899999998</v>
      </c>
      <c r="H2082" s="287">
        <v>12076.580900000001</v>
      </c>
      <c r="I2082" s="287">
        <v>4185.5689399999992</v>
      </c>
      <c r="J2082" s="287">
        <v>7019.4731499999998</v>
      </c>
      <c r="K2082" s="287">
        <v>5632.6260000000002</v>
      </c>
      <c r="L2082" s="287">
        <v>57599.165159999982</v>
      </c>
      <c r="M2082" s="287">
        <v>80824.990019999997</v>
      </c>
      <c r="N2082" s="287">
        <v>74320.407039999991</v>
      </c>
      <c r="O2082" s="286">
        <v>307395.17991999997</v>
      </c>
      <c r="P2082" s="83" t="str">
        <f t="shared" si="35"/>
        <v/>
      </c>
    </row>
    <row r="2083" spans="1:16" ht="13.2" hidden="1" customHeight="1" x14ac:dyDescent="0.25">
      <c r="A2083" s="285" t="s">
        <v>2083</v>
      </c>
      <c r="B2083" s="285" t="s">
        <v>85</v>
      </c>
      <c r="C2083" s="286">
        <v>123026.76403999995</v>
      </c>
      <c r="D2083" s="286">
        <v>215880.92005000007</v>
      </c>
      <c r="E2083" s="286">
        <v>156948.20106000005</v>
      </c>
      <c r="F2083" s="286">
        <v>169602.15075999999</v>
      </c>
      <c r="G2083" s="286">
        <v>171189.53720999998</v>
      </c>
      <c r="H2083" s="286">
        <v>179234.69483999998</v>
      </c>
      <c r="I2083" s="286">
        <v>150766.78565999996</v>
      </c>
      <c r="J2083" s="286">
        <v>197850.54452000002</v>
      </c>
      <c r="K2083" s="286">
        <v>162818.24067999999</v>
      </c>
      <c r="L2083" s="286">
        <v>241913.57764999996</v>
      </c>
      <c r="M2083" s="286">
        <v>222993.53</v>
      </c>
      <c r="N2083" s="286">
        <v>497435.52821999998</v>
      </c>
      <c r="O2083" s="286">
        <v>2489660.4746900001</v>
      </c>
      <c r="P2083" s="83" t="str">
        <f t="shared" si="35"/>
        <v/>
      </c>
    </row>
    <row r="2084" spans="1:16" ht="13.2" hidden="1" customHeight="1" x14ac:dyDescent="0.25">
      <c r="A2084" s="285" t="s">
        <v>2084</v>
      </c>
      <c r="B2084" s="285" t="s">
        <v>86</v>
      </c>
      <c r="C2084" s="287">
        <v>202290.50949</v>
      </c>
      <c r="D2084" s="287">
        <v>2768.9536100000005</v>
      </c>
      <c r="E2084" s="287">
        <v>31806.916799999999</v>
      </c>
      <c r="F2084" s="287">
        <v>36543.259850000002</v>
      </c>
      <c r="G2084" s="287">
        <v>29186.431060000003</v>
      </c>
      <c r="H2084" s="287">
        <v>47540.811740000005</v>
      </c>
      <c r="I2084" s="287">
        <v>31181.284609999999</v>
      </c>
      <c r="J2084" s="287">
        <v>28273.689380000003</v>
      </c>
      <c r="K2084" s="287">
        <v>36644.315239999996</v>
      </c>
      <c r="L2084" s="287">
        <v>18943.456180000001</v>
      </c>
      <c r="M2084" s="287">
        <v>11685.325949999999</v>
      </c>
      <c r="N2084" s="287">
        <v>60785.718929999995</v>
      </c>
      <c r="O2084" s="286">
        <v>537650.6728399999</v>
      </c>
      <c r="P2084" s="83" t="str">
        <f t="shared" si="35"/>
        <v/>
      </c>
    </row>
    <row r="2085" spans="1:16" ht="13.2" hidden="1" customHeight="1" x14ac:dyDescent="0.25">
      <c r="A2085" s="285" t="s">
        <v>2085</v>
      </c>
      <c r="B2085" s="285" t="s">
        <v>87</v>
      </c>
      <c r="C2085" s="287">
        <v>393542.39735000004</v>
      </c>
      <c r="D2085" s="287">
        <v>-17228.873760000002</v>
      </c>
      <c r="E2085" s="287">
        <v>21.311500000000137</v>
      </c>
      <c r="F2085" s="287">
        <v>10871.970679999999</v>
      </c>
      <c r="G2085" s="287">
        <v>30582.394960000001</v>
      </c>
      <c r="H2085" s="287">
        <v>36235.364699999998</v>
      </c>
      <c r="I2085" s="287">
        <v>30476.909270000004</v>
      </c>
      <c r="J2085" s="287">
        <v>27960.494559999999</v>
      </c>
      <c r="K2085" s="287">
        <v>21206.300370000001</v>
      </c>
      <c r="L2085" s="287">
        <v>26134.329099999999</v>
      </c>
      <c r="M2085" s="287">
        <v>-62.122040000000624</v>
      </c>
      <c r="N2085" s="287">
        <v>-9160.6340500000078</v>
      </c>
      <c r="O2085" s="286">
        <v>550579.84264000005</v>
      </c>
      <c r="P2085" s="83" t="str">
        <f t="shared" si="35"/>
        <v/>
      </c>
    </row>
    <row r="2086" spans="1:16" ht="13.2" hidden="1" customHeight="1" x14ac:dyDescent="0.25">
      <c r="A2086" s="285" t="s">
        <v>2086</v>
      </c>
      <c r="B2086" s="285" t="s">
        <v>88</v>
      </c>
      <c r="C2086" s="287">
        <v>1438.0492899999999</v>
      </c>
      <c r="D2086" s="287">
        <v>1437.9676999999999</v>
      </c>
      <c r="E2086" s="287">
        <v>1438.0492899999999</v>
      </c>
      <c r="F2086" s="287">
        <v>1438.07863</v>
      </c>
      <c r="G2086" s="287">
        <v>1438.0492899999999</v>
      </c>
      <c r="H2086" s="287">
        <v>1636.26008</v>
      </c>
      <c r="I2086" s="287">
        <v>1439.2333199999998</v>
      </c>
      <c r="J2086" s="287">
        <v>1437.7965699999997</v>
      </c>
      <c r="K2086" s="287">
        <v>1438.0596899999998</v>
      </c>
      <c r="L2086" s="287">
        <v>1438.12508</v>
      </c>
      <c r="M2086" s="287">
        <v>1438.12508</v>
      </c>
      <c r="N2086" s="287">
        <v>1439.0253100000002</v>
      </c>
      <c r="O2086" s="286">
        <v>17456.819329999998</v>
      </c>
      <c r="P2086" s="83" t="str">
        <f t="shared" si="35"/>
        <v/>
      </c>
    </row>
    <row r="2087" spans="1:16" ht="13.2" hidden="1" customHeight="1" x14ac:dyDescent="0.25">
      <c r="A2087" s="285" t="s">
        <v>2087</v>
      </c>
      <c r="B2087" s="285" t="s">
        <v>144</v>
      </c>
      <c r="C2087" s="286">
        <v>720297.72016999999</v>
      </c>
      <c r="D2087" s="286">
        <v>202858.96760000006</v>
      </c>
      <c r="E2087" s="286">
        <v>190214.47865000006</v>
      </c>
      <c r="F2087" s="286">
        <v>218455.45991999999</v>
      </c>
      <c r="G2087" s="286">
        <v>232396.41251999998</v>
      </c>
      <c r="H2087" s="286">
        <v>264647.13135999994</v>
      </c>
      <c r="I2087" s="286">
        <v>213864.21285999997</v>
      </c>
      <c r="J2087" s="286">
        <v>255522.52503000002</v>
      </c>
      <c r="K2087" s="286">
        <v>222106.91597999999</v>
      </c>
      <c r="L2087" s="286">
        <v>288429.48800999997</v>
      </c>
      <c r="M2087" s="286">
        <v>236054.85899000001</v>
      </c>
      <c r="N2087" s="286">
        <v>550499.63841000001</v>
      </c>
      <c r="O2087" s="286">
        <v>3595347.8094999995</v>
      </c>
      <c r="P2087" s="83" t="str">
        <f t="shared" si="35"/>
        <v/>
      </c>
    </row>
    <row r="2088" spans="1:16" ht="13.2" hidden="1" customHeight="1" x14ac:dyDescent="0.25">
      <c r="A2088" s="285" t="s">
        <v>2077</v>
      </c>
      <c r="B2088" s="285" t="s">
        <v>80</v>
      </c>
      <c r="C2088" s="287">
        <v>20.343730000000001</v>
      </c>
      <c r="D2088" s="287">
        <v>2495.1480999999999</v>
      </c>
      <c r="E2088" s="287">
        <v>630.2983099999999</v>
      </c>
      <c r="F2088" s="287">
        <v>6947.9640399999989</v>
      </c>
      <c r="G2088" s="287">
        <v>2399.1825900000003</v>
      </c>
      <c r="H2088" s="287">
        <v>4696.6796500000009</v>
      </c>
      <c r="I2088" s="287">
        <v>2851.04871</v>
      </c>
      <c r="J2088" s="287">
        <v>2840.00198</v>
      </c>
      <c r="K2088" s="287">
        <v>3440.2767100000001</v>
      </c>
      <c r="L2088" s="287">
        <v>3276.9525200000003</v>
      </c>
      <c r="M2088" s="287">
        <v>5805.2422399999996</v>
      </c>
      <c r="N2088" s="287">
        <v>18589.92209</v>
      </c>
      <c r="O2088" s="286">
        <v>53993.060669999999</v>
      </c>
      <c r="P2088" s="83" t="str">
        <f t="shared" si="35"/>
        <v/>
      </c>
    </row>
    <row r="2089" spans="1:16" ht="13.2" hidden="1" customHeight="1" x14ac:dyDescent="0.25">
      <c r="A2089" s="285" t="s">
        <v>2088</v>
      </c>
      <c r="B2089" s="285" t="s">
        <v>76</v>
      </c>
      <c r="C2089" s="287">
        <v>487.64643999999998</v>
      </c>
      <c r="D2089" s="287">
        <v>313.39242000000002</v>
      </c>
      <c r="E2089" s="287">
        <v>814.87930000000006</v>
      </c>
      <c r="F2089" s="287">
        <v>726.83933999999988</v>
      </c>
      <c r="G2089" s="287">
        <v>747.85551999999984</v>
      </c>
      <c r="H2089" s="287">
        <v>864.20685000000003</v>
      </c>
      <c r="I2089" s="287">
        <v>466.03735000000006</v>
      </c>
      <c r="J2089" s="287">
        <v>1030.59772</v>
      </c>
      <c r="K2089" s="287">
        <v>680.83026000000007</v>
      </c>
      <c r="L2089" s="287">
        <v>342.55318</v>
      </c>
      <c r="M2089" s="287">
        <v>569.42315000000008</v>
      </c>
      <c r="N2089" s="287">
        <v>1158.3787400000001</v>
      </c>
      <c r="O2089" s="286">
        <v>8202.6402699999999</v>
      </c>
      <c r="P2089" s="83" t="str">
        <f t="shared" si="35"/>
        <v/>
      </c>
    </row>
    <row r="2090" spans="1:16" ht="13.2" hidden="1" customHeight="1" x14ac:dyDescent="0.25">
      <c r="A2090" s="285" t="s">
        <v>2098</v>
      </c>
      <c r="B2090" s="285" t="s">
        <v>85</v>
      </c>
      <c r="C2090" s="286">
        <v>60525.986110000005</v>
      </c>
      <c r="D2090" s="286">
        <v>61770.848769999997</v>
      </c>
      <c r="E2090" s="286">
        <v>696941.72525000002</v>
      </c>
      <c r="F2090" s="286">
        <v>123876.28077000001</v>
      </c>
      <c r="G2090" s="286">
        <v>127319.52075999998</v>
      </c>
      <c r="H2090" s="286">
        <v>263995.05940000009</v>
      </c>
      <c r="I2090" s="286">
        <v>118577.28696000001</v>
      </c>
      <c r="J2090" s="286">
        <v>133263.21903000001</v>
      </c>
      <c r="K2090" s="286">
        <v>124501.99086999999</v>
      </c>
      <c r="L2090" s="286">
        <v>233772.24158</v>
      </c>
      <c r="M2090" s="286">
        <v>146229.98256999996</v>
      </c>
      <c r="N2090" s="286">
        <v>509549.5345400002</v>
      </c>
      <c r="O2090" s="286">
        <v>2600323.67661</v>
      </c>
      <c r="P2090" s="83" t="str">
        <f t="shared" si="35"/>
        <v/>
      </c>
    </row>
    <row r="2091" spans="1:16" ht="13.2" hidden="1" customHeight="1" x14ac:dyDescent="0.25">
      <c r="A2091" s="285" t="s">
        <v>2100</v>
      </c>
      <c r="B2091" s="285" t="s">
        <v>87</v>
      </c>
      <c r="C2091" s="287">
        <v>375397.79876999999</v>
      </c>
      <c r="D2091" s="287">
        <v>-1329.8873900000008</v>
      </c>
      <c r="E2091" s="287">
        <v>16442.099259999999</v>
      </c>
      <c r="F2091" s="287">
        <v>29446.728920000001</v>
      </c>
      <c r="G2091" s="287">
        <v>26965.169570000002</v>
      </c>
      <c r="H2091" s="287">
        <v>34139.087020000006</v>
      </c>
      <c r="I2091" s="287">
        <v>26150.401440000001</v>
      </c>
      <c r="J2091" s="287">
        <v>21196.504079999999</v>
      </c>
      <c r="K2091" s="287">
        <v>22674.731639999998</v>
      </c>
      <c r="L2091" s="287">
        <v>11239.474039999999</v>
      </c>
      <c r="M2091" s="287">
        <v>1104.7022500000003</v>
      </c>
      <c r="N2091" s="287">
        <v>108997.13712999999</v>
      </c>
      <c r="O2091" s="286">
        <v>672423.94672999997</v>
      </c>
      <c r="P2091" s="83" t="str">
        <f t="shared" si="35"/>
        <v/>
      </c>
    </row>
    <row r="2092" spans="1:16" ht="13.2" hidden="1" customHeight="1" x14ac:dyDescent="0.25">
      <c r="A2092" s="285" t="s">
        <v>2101</v>
      </c>
      <c r="B2092" s="285" t="s">
        <v>88</v>
      </c>
      <c r="C2092" s="287">
        <v>2222.3472300000003</v>
      </c>
      <c r="D2092" s="287">
        <v>2378.8100400000003</v>
      </c>
      <c r="E2092" s="287">
        <v>2284.4506999999999</v>
      </c>
      <c r="F2092" s="287">
        <v>2469.4197000000004</v>
      </c>
      <c r="G2092" s="287">
        <v>2436.5365200000001</v>
      </c>
      <c r="H2092" s="287">
        <v>2330.5948100000001</v>
      </c>
      <c r="I2092" s="287">
        <v>2385.5547000000001</v>
      </c>
      <c r="J2092" s="287">
        <v>2373.9450600000005</v>
      </c>
      <c r="K2092" s="287">
        <v>2323.7420600000005</v>
      </c>
      <c r="L2092" s="287">
        <v>2588.5325700000003</v>
      </c>
      <c r="M2092" s="287">
        <v>2234.9344300000002</v>
      </c>
      <c r="N2092" s="287">
        <v>4775.8549000000003</v>
      </c>
      <c r="O2092" s="286">
        <v>30804.722720000005</v>
      </c>
      <c r="P2092" s="83" t="str">
        <f t="shared" si="35"/>
        <v/>
      </c>
    </row>
    <row r="2093" spans="1:16" ht="13.2" hidden="1" customHeight="1" x14ac:dyDescent="0.25">
      <c r="A2093" s="285" t="s">
        <v>2089</v>
      </c>
      <c r="B2093" s="285" t="s">
        <v>89</v>
      </c>
      <c r="C2093" s="287">
        <v>25289.531040000009</v>
      </c>
      <c r="D2093" s="287">
        <v>25966.950539999998</v>
      </c>
      <c r="E2093" s="287">
        <v>51997.997840000004</v>
      </c>
      <c r="F2093" s="287">
        <v>30253.239650000003</v>
      </c>
      <c r="G2093" s="287">
        <v>29071.819400000004</v>
      </c>
      <c r="H2093" s="287">
        <v>32742.340709999997</v>
      </c>
      <c r="I2093" s="287">
        <v>29763.491840000006</v>
      </c>
      <c r="J2093" s="287">
        <v>30006.289030000007</v>
      </c>
      <c r="K2093" s="287">
        <v>28588.534769999998</v>
      </c>
      <c r="L2093" s="287">
        <v>36994.435160000015</v>
      </c>
      <c r="M2093" s="287">
        <v>33361.596229999988</v>
      </c>
      <c r="N2093" s="287">
        <v>35341.040400000005</v>
      </c>
      <c r="O2093" s="286">
        <v>389377.26660999999</v>
      </c>
      <c r="P2093" s="83" t="str">
        <f t="shared" si="35"/>
        <v/>
      </c>
    </row>
    <row r="2094" spans="1:16" ht="13.2" hidden="1" customHeight="1" x14ac:dyDescent="0.25">
      <c r="A2094" s="285" t="s">
        <v>2090</v>
      </c>
      <c r="B2094" s="285" t="s">
        <v>90</v>
      </c>
      <c r="C2094" s="287">
        <v>3826.7355000000002</v>
      </c>
      <c r="D2094" s="287">
        <v>3642.6578499999996</v>
      </c>
      <c r="E2094" s="287">
        <v>5910.3387200000006</v>
      </c>
      <c r="F2094" s="287">
        <v>4271.1334699999998</v>
      </c>
      <c r="G2094" s="287">
        <v>4032.68788</v>
      </c>
      <c r="H2094" s="287">
        <v>5562.0385399999996</v>
      </c>
      <c r="I2094" s="287">
        <v>4607.0310800000007</v>
      </c>
      <c r="J2094" s="287">
        <v>3804.8526299999999</v>
      </c>
      <c r="K2094" s="287">
        <v>4326.88652</v>
      </c>
      <c r="L2094" s="287">
        <v>4792.3802199999991</v>
      </c>
      <c r="M2094" s="287">
        <v>2235.0318399999996</v>
      </c>
      <c r="N2094" s="287">
        <v>15662.547859999997</v>
      </c>
      <c r="O2094" s="286">
        <v>62674.322109999994</v>
      </c>
      <c r="P2094" s="83" t="str">
        <f t="shared" si="35"/>
        <v/>
      </c>
    </row>
    <row r="2095" spans="1:16" ht="13.2" hidden="1" customHeight="1" x14ac:dyDescent="0.25">
      <c r="A2095" s="285" t="s">
        <v>2091</v>
      </c>
      <c r="B2095" s="285" t="s">
        <v>91</v>
      </c>
      <c r="C2095" s="287">
        <v>0</v>
      </c>
      <c r="D2095" s="287">
        <v>0</v>
      </c>
      <c r="E2095" s="287">
        <v>0</v>
      </c>
      <c r="F2095" s="287">
        <v>0</v>
      </c>
      <c r="G2095" s="287">
        <v>0</v>
      </c>
      <c r="H2095" s="287">
        <v>0</v>
      </c>
      <c r="I2095" s="287">
        <v>0</v>
      </c>
      <c r="J2095" s="287">
        <v>0</v>
      </c>
      <c r="K2095" s="287">
        <v>0</v>
      </c>
      <c r="L2095" s="287">
        <v>0</v>
      </c>
      <c r="M2095" s="287">
        <v>0</v>
      </c>
      <c r="N2095" s="287">
        <v>0</v>
      </c>
      <c r="O2095" s="286">
        <v>0</v>
      </c>
      <c r="P2095" s="83" t="str">
        <f t="shared" si="35"/>
        <v/>
      </c>
    </row>
    <row r="2096" spans="1:16" ht="13.2" hidden="1" customHeight="1" x14ac:dyDescent="0.25">
      <c r="A2096" s="285" t="s">
        <v>2092</v>
      </c>
      <c r="B2096" s="285" t="s">
        <v>3670</v>
      </c>
      <c r="C2096" s="287">
        <v>108.36229</v>
      </c>
      <c r="D2096" s="287">
        <v>175.97030000000001</v>
      </c>
      <c r="E2096" s="287">
        <v>89.029509999999988</v>
      </c>
      <c r="F2096" s="287">
        <v>94.158879999999996</v>
      </c>
      <c r="G2096" s="287">
        <v>97.074700000000007</v>
      </c>
      <c r="H2096" s="287">
        <v>232.65165999999999</v>
      </c>
      <c r="I2096" s="287">
        <v>194.649</v>
      </c>
      <c r="J2096" s="287">
        <v>2014.50441</v>
      </c>
      <c r="K2096" s="287">
        <v>112.25244000000001</v>
      </c>
      <c r="L2096" s="287">
        <v>210.51683</v>
      </c>
      <c r="M2096" s="287">
        <v>104.74112</v>
      </c>
      <c r="N2096" s="287">
        <v>5811.2907400000013</v>
      </c>
      <c r="O2096" s="286">
        <v>9245.2018800000005</v>
      </c>
      <c r="P2096" s="83" t="str">
        <f t="shared" si="35"/>
        <v/>
      </c>
    </row>
    <row r="2097" spans="1:16" ht="13.2" hidden="1" customHeight="1" x14ac:dyDescent="0.25">
      <c r="A2097" s="285" t="s">
        <v>2094</v>
      </c>
      <c r="B2097" s="285" t="s">
        <v>92</v>
      </c>
      <c r="C2097" s="287">
        <v>0</v>
      </c>
      <c r="D2097" s="287">
        <v>0</v>
      </c>
      <c r="E2097" s="287">
        <v>0</v>
      </c>
      <c r="F2097" s="287">
        <v>0</v>
      </c>
      <c r="G2097" s="287">
        <v>857.73545000000001</v>
      </c>
      <c r="H2097" s="287">
        <v>705.62000999999998</v>
      </c>
      <c r="I2097" s="287">
        <v>0</v>
      </c>
      <c r="J2097" s="287">
        <v>0</v>
      </c>
      <c r="K2097" s="287">
        <v>906.72539000000006</v>
      </c>
      <c r="L2097" s="287">
        <v>0</v>
      </c>
      <c r="M2097" s="287">
        <v>313.79602</v>
      </c>
      <c r="N2097" s="287">
        <v>709.21279000000004</v>
      </c>
      <c r="O2097" s="286">
        <v>3493.0896600000001</v>
      </c>
      <c r="P2097" s="83" t="str">
        <f t="shared" si="35"/>
        <v/>
      </c>
    </row>
    <row r="2098" spans="1:16" ht="13.2" hidden="1" customHeight="1" x14ac:dyDescent="0.25">
      <c r="A2098" s="285" t="s">
        <v>2095</v>
      </c>
      <c r="B2098" s="285" t="s">
        <v>93</v>
      </c>
      <c r="C2098" s="287">
        <v>27.11544</v>
      </c>
      <c r="D2098" s="287">
        <v>234.59152</v>
      </c>
      <c r="E2098" s="287">
        <v>100</v>
      </c>
      <c r="F2098" s="287">
        <v>338.52098000000001</v>
      </c>
      <c r="G2098" s="287">
        <v>446.16065000000003</v>
      </c>
      <c r="H2098" s="287">
        <v>104.61213000000001</v>
      </c>
      <c r="I2098" s="287">
        <v>88.87939999999999</v>
      </c>
      <c r="J2098" s="287">
        <v>0</v>
      </c>
      <c r="K2098" s="287">
        <v>103.64729</v>
      </c>
      <c r="L2098" s="287">
        <v>540.24290000000008</v>
      </c>
      <c r="M2098" s="287">
        <v>20</v>
      </c>
      <c r="N2098" s="287">
        <v>1362.7293</v>
      </c>
      <c r="O2098" s="286">
        <v>3366.4996100000003</v>
      </c>
      <c r="P2098" s="83" t="str">
        <f t="shared" si="35"/>
        <v/>
      </c>
    </row>
    <row r="2099" spans="1:16" ht="13.2" hidden="1" customHeight="1" x14ac:dyDescent="0.25">
      <c r="A2099" s="285" t="s">
        <v>2096</v>
      </c>
      <c r="B2099" s="285" t="s">
        <v>94</v>
      </c>
      <c r="C2099" s="287">
        <v>208.46</v>
      </c>
      <c r="D2099" s="287">
        <v>240.07499999999999</v>
      </c>
      <c r="E2099" s="287">
        <v>624.30178000000001</v>
      </c>
      <c r="F2099" s="287">
        <v>8.4600000000000009</v>
      </c>
      <c r="G2099" s="287">
        <v>511.66475000000003</v>
      </c>
      <c r="H2099" s="287">
        <v>211.63848999999999</v>
      </c>
      <c r="I2099" s="287">
        <v>2626.2364699999998</v>
      </c>
      <c r="J2099" s="287">
        <v>1793.3660299999999</v>
      </c>
      <c r="K2099" s="287">
        <v>190.79136</v>
      </c>
      <c r="L2099" s="287">
        <v>255.64007000000001</v>
      </c>
      <c r="M2099" s="287">
        <v>56300.213489999995</v>
      </c>
      <c r="N2099" s="287">
        <v>7611.7305999999999</v>
      </c>
      <c r="O2099" s="286">
        <v>70582.578039999993</v>
      </c>
      <c r="P2099" s="83" t="str">
        <f t="shared" si="35"/>
        <v/>
      </c>
    </row>
    <row r="2100" spans="1:16" ht="13.2" hidden="1" customHeight="1" x14ac:dyDescent="0.25">
      <c r="A2100" s="285" t="s">
        <v>2097</v>
      </c>
      <c r="B2100" s="285" t="s">
        <v>95</v>
      </c>
      <c r="C2100" s="287">
        <v>1489.09536</v>
      </c>
      <c r="D2100" s="287">
        <v>734.87977999999998</v>
      </c>
      <c r="E2100" s="287">
        <v>777.87913999999989</v>
      </c>
      <c r="F2100" s="287">
        <v>572.45333999999991</v>
      </c>
      <c r="G2100" s="287">
        <v>657.77737999999999</v>
      </c>
      <c r="H2100" s="287">
        <v>2427.8529499999995</v>
      </c>
      <c r="I2100" s="287">
        <v>1012.19408</v>
      </c>
      <c r="J2100" s="287">
        <v>544.21574999999996</v>
      </c>
      <c r="K2100" s="287">
        <v>3678.0023100000003</v>
      </c>
      <c r="L2100" s="287">
        <v>2260.6459300000001</v>
      </c>
      <c r="M2100" s="287">
        <v>3012.9069799999997</v>
      </c>
      <c r="N2100" s="287">
        <v>882.56946000000005</v>
      </c>
      <c r="O2100" s="286">
        <v>18050.472460000001</v>
      </c>
      <c r="P2100" s="83" t="str">
        <f t="shared" si="35"/>
        <v/>
      </c>
    </row>
    <row r="2101" spans="1:16" ht="13.2" hidden="1" customHeight="1" x14ac:dyDescent="0.25">
      <c r="A2101" s="285" t="s">
        <v>2099</v>
      </c>
      <c r="B2101" s="285" t="s">
        <v>96</v>
      </c>
      <c r="C2101" s="288">
        <v>223443.95350999999</v>
      </c>
      <c r="D2101" s="288">
        <v>-12630.427850000004</v>
      </c>
      <c r="E2101" s="288">
        <v>15774.657169999999</v>
      </c>
      <c r="F2101" s="288">
        <v>13909.95277</v>
      </c>
      <c r="G2101" s="288">
        <v>25179.19238</v>
      </c>
      <c r="H2101" s="288">
        <v>39632.096329999993</v>
      </c>
      <c r="I2101" s="288">
        <v>38959.111519999991</v>
      </c>
      <c r="J2101" s="288">
        <v>31090.631719999998</v>
      </c>
      <c r="K2101" s="288">
        <v>20619.973910000001</v>
      </c>
      <c r="L2101" s="288">
        <v>23829.19457</v>
      </c>
      <c r="M2101" s="288">
        <v>2931.3216199999997</v>
      </c>
      <c r="N2101" s="288">
        <v>-27735.2935</v>
      </c>
      <c r="O2101" s="289">
        <v>395004.36414999998</v>
      </c>
      <c r="P2101" s="83" t="str">
        <f t="shared" si="35"/>
        <v/>
      </c>
    </row>
    <row r="2102" spans="1:16" ht="13.2" hidden="1" customHeight="1" x14ac:dyDescent="0.25">
      <c r="A2102" s="285" t="s">
        <v>2102</v>
      </c>
      <c r="B2102" s="285" t="s">
        <v>155</v>
      </c>
      <c r="C2102" s="286">
        <v>661590.08562000003</v>
      </c>
      <c r="D2102" s="286">
        <v>50189.343569999983</v>
      </c>
      <c r="E2102" s="286">
        <v>731442.93238000013</v>
      </c>
      <c r="F2102" s="286">
        <v>169702.38216000001</v>
      </c>
      <c r="G2102" s="286">
        <v>181900.41922999997</v>
      </c>
      <c r="H2102" s="286">
        <v>340096.83756000007</v>
      </c>
      <c r="I2102" s="286">
        <v>186072.35462000003</v>
      </c>
      <c r="J2102" s="286">
        <v>187924.29989000002</v>
      </c>
      <c r="K2102" s="286">
        <v>170120.43847999998</v>
      </c>
      <c r="L2102" s="286">
        <v>271429.44275999995</v>
      </c>
      <c r="M2102" s="286">
        <v>152500.94086999996</v>
      </c>
      <c r="N2102" s="286">
        <v>595587.23307000019</v>
      </c>
      <c r="O2102" s="286">
        <v>3698556.7102099997</v>
      </c>
      <c r="P2102" s="83" t="str">
        <f t="shared" ref="P2102:P2103" si="36">IF(COUNTBLANK(Q2102)=0,IF(RIGHT(A2102,12)=Q2102,TRUE,FALSE),"")</f>
        <v/>
      </c>
    </row>
    <row r="2103" spans="1:16" ht="13.2" hidden="1" customHeight="1" x14ac:dyDescent="0.25">
      <c r="A2103" s="285" t="s">
        <v>2093</v>
      </c>
      <c r="B2103" s="285" t="s">
        <v>80</v>
      </c>
      <c r="C2103" s="287">
        <v>29089.040039999996</v>
      </c>
      <c r="D2103" s="287">
        <v>30462.331359999996</v>
      </c>
      <c r="E2103" s="287">
        <v>636627.29896000004</v>
      </c>
      <c r="F2103" s="287">
        <v>87611.475109999999</v>
      </c>
      <c r="G2103" s="287">
        <v>90896.745029999991</v>
      </c>
      <c r="H2103" s="287">
        <v>221144.09806000008</v>
      </c>
      <c r="I2103" s="287">
        <v>79818.767739999996</v>
      </c>
      <c r="J2103" s="287">
        <v>94069.393459999992</v>
      </c>
      <c r="K2103" s="287">
        <v>85914.320529999997</v>
      </c>
      <c r="L2103" s="287">
        <v>188375.82728999999</v>
      </c>
      <c r="M2103" s="287">
        <v>50312.273740000004</v>
      </c>
      <c r="N2103" s="287">
        <v>441010.0346500001</v>
      </c>
      <c r="O2103" s="286">
        <v>2035331.6059700001</v>
      </c>
      <c r="P2103" s="83" t="str">
        <f t="shared" si="36"/>
        <v/>
      </c>
    </row>
    <row r="2104" spans="1:16" ht="13.2" hidden="1" customHeight="1" x14ac:dyDescent="0.25">
      <c r="A2104" s="285" t="s">
        <v>2853</v>
      </c>
      <c r="B2104" s="285" t="s">
        <v>97</v>
      </c>
      <c r="C2104" s="286">
        <v>-119786.00099999999</v>
      </c>
      <c r="D2104" s="286">
        <v>-192142.19199999998</v>
      </c>
      <c r="E2104" s="286">
        <v>-197609.46600000007</v>
      </c>
      <c r="F2104" s="286">
        <v>529479.54599999997</v>
      </c>
      <c r="G2104" s="286">
        <v>19941.886999999639</v>
      </c>
      <c r="H2104" s="290"/>
      <c r="I2104" s="290"/>
      <c r="J2104" s="290"/>
      <c r="K2104" s="290"/>
      <c r="L2104" s="290"/>
      <c r="M2104" s="290"/>
      <c r="N2104" s="290"/>
      <c r="O2104" s="290"/>
      <c r="P2104" s="83" t="str">
        <f t="shared" ref="P2104:P2167" si="37">IF(COUNTBLANK(Q2104)=0,IF(RIGHT(A2104,10)=Q2104,TRUE,FALSE),"")</f>
        <v/>
      </c>
    </row>
    <row r="2105" spans="1:16" ht="13.2" hidden="1" customHeight="1" x14ac:dyDescent="0.25">
      <c r="A2105" s="285" t="s">
        <v>2854</v>
      </c>
      <c r="B2105" s="285" t="s">
        <v>130</v>
      </c>
      <c r="C2105" s="286">
        <v>-113060.82400000002</v>
      </c>
      <c r="D2105" s="286">
        <v>-201028.59600000008</v>
      </c>
      <c r="E2105" s="286">
        <v>-229362.26600000006</v>
      </c>
      <c r="F2105" s="286">
        <v>663997.6409999996</v>
      </c>
      <c r="G2105" s="286">
        <v>120545.95499999961</v>
      </c>
      <c r="H2105" s="290"/>
      <c r="I2105" s="290"/>
      <c r="J2105" s="290"/>
      <c r="K2105" s="290"/>
      <c r="L2105" s="290"/>
      <c r="M2105" s="290"/>
      <c r="N2105" s="290"/>
      <c r="O2105" s="290"/>
      <c r="P2105" s="83" t="str">
        <f t="shared" si="37"/>
        <v/>
      </c>
    </row>
    <row r="2106" spans="1:16" ht="13.2" hidden="1" customHeight="1" x14ac:dyDescent="0.25">
      <c r="A2106" s="285" t="s">
        <v>2831</v>
      </c>
      <c r="B2106" s="285" t="s">
        <v>76</v>
      </c>
      <c r="C2106" s="287">
        <v>0</v>
      </c>
      <c r="D2106" s="287">
        <v>0</v>
      </c>
      <c r="E2106" s="287">
        <v>0</v>
      </c>
      <c r="F2106" s="287">
        <v>0</v>
      </c>
      <c r="G2106" s="286">
        <v>0</v>
      </c>
      <c r="H2106" s="290"/>
      <c r="I2106" s="290"/>
      <c r="J2106" s="290"/>
      <c r="K2106" s="290"/>
      <c r="L2106" s="290"/>
      <c r="M2106" s="290"/>
      <c r="N2106" s="290"/>
      <c r="O2106" s="290"/>
      <c r="P2106" s="83" t="str">
        <f t="shared" si="37"/>
        <v/>
      </c>
    </row>
    <row r="2107" spans="1:16" ht="13.2" hidden="1" customHeight="1" x14ac:dyDescent="0.25">
      <c r="A2107" s="285" t="s">
        <v>2832</v>
      </c>
      <c r="B2107" s="285" t="s">
        <v>77</v>
      </c>
      <c r="C2107" s="287">
        <v>150642.89000000001</v>
      </c>
      <c r="D2107" s="287">
        <v>214280.41899999999</v>
      </c>
      <c r="E2107" s="287">
        <v>245386.48</v>
      </c>
      <c r="F2107" s="287">
        <v>633498.13699999999</v>
      </c>
      <c r="G2107" s="286">
        <v>1243807.926</v>
      </c>
      <c r="H2107" s="290"/>
      <c r="I2107" s="290"/>
      <c r="J2107" s="290"/>
      <c r="K2107" s="290"/>
      <c r="L2107" s="290"/>
      <c r="M2107" s="290"/>
      <c r="N2107" s="290"/>
      <c r="O2107" s="290"/>
      <c r="P2107" s="83" t="str">
        <f t="shared" si="37"/>
        <v/>
      </c>
    </row>
    <row r="2108" spans="1:16" ht="13.2" hidden="1" customHeight="1" x14ac:dyDescent="0.25">
      <c r="A2108" s="285" t="s">
        <v>2833</v>
      </c>
      <c r="B2108" s="285" t="s">
        <v>78</v>
      </c>
      <c r="C2108" s="287">
        <v>29934.3</v>
      </c>
      <c r="D2108" s="287">
        <v>59665.233</v>
      </c>
      <c r="E2108" s="287">
        <v>46968.145000000004</v>
      </c>
      <c r="F2108" s="287">
        <v>68900.024000000005</v>
      </c>
      <c r="G2108" s="286">
        <v>205467.70200000002</v>
      </c>
      <c r="H2108" s="290"/>
      <c r="I2108" s="290"/>
      <c r="J2108" s="290"/>
      <c r="K2108" s="290"/>
      <c r="L2108" s="290"/>
      <c r="M2108" s="290"/>
      <c r="N2108" s="290"/>
      <c r="O2108" s="290"/>
      <c r="P2108" s="83" t="str">
        <f t="shared" si="37"/>
        <v/>
      </c>
    </row>
    <row r="2109" spans="1:16" ht="13.2" hidden="1" customHeight="1" x14ac:dyDescent="0.25">
      <c r="A2109" s="285" t="s">
        <v>2834</v>
      </c>
      <c r="B2109" s="285" t="s">
        <v>79</v>
      </c>
      <c r="C2109" s="287">
        <v>2777.51</v>
      </c>
      <c r="D2109" s="287">
        <v>4802.482</v>
      </c>
      <c r="E2109" s="287">
        <v>11014.057000000001</v>
      </c>
      <c r="F2109" s="287">
        <v>25676.987000000001</v>
      </c>
      <c r="G2109" s="286">
        <v>44271.036</v>
      </c>
      <c r="H2109" s="290"/>
      <c r="I2109" s="290"/>
      <c r="J2109" s="290"/>
      <c r="K2109" s="290"/>
      <c r="L2109" s="290"/>
      <c r="M2109" s="290"/>
      <c r="N2109" s="290"/>
      <c r="O2109" s="290"/>
      <c r="P2109" s="83" t="str">
        <f t="shared" si="37"/>
        <v/>
      </c>
    </row>
    <row r="2110" spans="1:16" ht="13.2" hidden="1" customHeight="1" x14ac:dyDescent="0.25">
      <c r="A2110" s="285" t="s">
        <v>2835</v>
      </c>
      <c r="B2110" s="285" t="s">
        <v>3671</v>
      </c>
      <c r="C2110" s="287">
        <v>15570.5</v>
      </c>
      <c r="D2110" s="287">
        <v>25994.774000000001</v>
      </c>
      <c r="E2110" s="287">
        <v>26194.324000000001</v>
      </c>
      <c r="F2110" s="287">
        <v>34464.43</v>
      </c>
      <c r="G2110" s="286">
        <v>102224.02799999999</v>
      </c>
      <c r="H2110" s="290"/>
      <c r="I2110" s="290"/>
      <c r="J2110" s="290"/>
      <c r="K2110" s="290"/>
      <c r="L2110" s="290"/>
      <c r="M2110" s="290"/>
      <c r="N2110" s="290"/>
      <c r="O2110" s="290"/>
      <c r="P2110" s="83" t="str">
        <f t="shared" si="37"/>
        <v/>
      </c>
    </row>
    <row r="2111" spans="1:16" ht="13.2" hidden="1" customHeight="1" x14ac:dyDescent="0.25">
      <c r="A2111" s="285" t="s">
        <v>2836</v>
      </c>
      <c r="B2111" s="285" t="s">
        <v>84</v>
      </c>
      <c r="C2111" s="287">
        <v>18965.45</v>
      </c>
      <c r="D2111" s="287">
        <v>61200.17</v>
      </c>
      <c r="E2111" s="287">
        <v>59446.598999999995</v>
      </c>
      <c r="F2111" s="287">
        <v>104904.79399999999</v>
      </c>
      <c r="G2111" s="286">
        <v>244517.01299999998</v>
      </c>
      <c r="H2111" s="290"/>
      <c r="I2111" s="290"/>
      <c r="J2111" s="290"/>
      <c r="K2111" s="290"/>
      <c r="L2111" s="290"/>
      <c r="M2111" s="290"/>
      <c r="N2111" s="290"/>
      <c r="O2111" s="290"/>
      <c r="P2111" s="83" t="str">
        <f t="shared" si="37"/>
        <v/>
      </c>
    </row>
    <row r="2112" spans="1:16" ht="13.2" hidden="1" customHeight="1" x14ac:dyDescent="0.25">
      <c r="A2112" s="285" t="s">
        <v>2837</v>
      </c>
      <c r="B2112" s="285" t="s">
        <v>85</v>
      </c>
      <c r="C2112" s="286">
        <v>389459.3</v>
      </c>
      <c r="D2112" s="286">
        <v>571310.55299999996</v>
      </c>
      <c r="E2112" s="286">
        <v>550446.0340000001</v>
      </c>
      <c r="F2112" s="286">
        <v>1047001.573</v>
      </c>
      <c r="G2112" s="286">
        <v>2558217.46</v>
      </c>
      <c r="H2112" s="290"/>
      <c r="I2112" s="290"/>
      <c r="J2112" s="290"/>
      <c r="K2112" s="290"/>
      <c r="L2112" s="290"/>
      <c r="M2112" s="290"/>
      <c r="N2112" s="290"/>
      <c r="O2112" s="290"/>
      <c r="P2112" s="83" t="str">
        <f t="shared" si="37"/>
        <v/>
      </c>
    </row>
    <row r="2113" spans="1:16" ht="13.2" hidden="1" customHeight="1" x14ac:dyDescent="0.25">
      <c r="A2113" s="285" t="s">
        <v>2838</v>
      </c>
      <c r="B2113" s="285" t="s">
        <v>86</v>
      </c>
      <c r="C2113" s="287">
        <v>2.12</v>
      </c>
      <c r="D2113" s="287">
        <v>1.224</v>
      </c>
      <c r="E2113" s="287">
        <v>350</v>
      </c>
      <c r="F2113" s="287">
        <v>0</v>
      </c>
      <c r="G2113" s="286">
        <v>353.34399999999999</v>
      </c>
      <c r="H2113" s="290"/>
      <c r="I2113" s="290"/>
      <c r="J2113" s="290"/>
      <c r="K2113" s="290"/>
      <c r="L2113" s="290"/>
      <c r="M2113" s="290"/>
      <c r="N2113" s="290"/>
      <c r="O2113" s="290"/>
      <c r="P2113" s="83" t="str">
        <f t="shared" si="37"/>
        <v/>
      </c>
    </row>
    <row r="2114" spans="1:16" ht="13.2" hidden="1" customHeight="1" x14ac:dyDescent="0.25">
      <c r="A2114" s="285" t="s">
        <v>2839</v>
      </c>
      <c r="B2114" s="285" t="s">
        <v>87</v>
      </c>
      <c r="C2114" s="287">
        <v>6566.69</v>
      </c>
      <c r="D2114" s="287">
        <v>30131.359</v>
      </c>
      <c r="E2114" s="287">
        <v>26259.83</v>
      </c>
      <c r="F2114" s="287">
        <v>90296.444000000003</v>
      </c>
      <c r="G2114" s="286">
        <v>153254.323</v>
      </c>
      <c r="H2114" s="290"/>
      <c r="I2114" s="290"/>
      <c r="J2114" s="290"/>
      <c r="K2114" s="290"/>
      <c r="L2114" s="290"/>
      <c r="M2114" s="290"/>
      <c r="N2114" s="290"/>
      <c r="O2114" s="290"/>
      <c r="P2114" s="83" t="str">
        <f t="shared" si="37"/>
        <v/>
      </c>
    </row>
    <row r="2115" spans="1:16" ht="13.2" hidden="1" customHeight="1" x14ac:dyDescent="0.25">
      <c r="A2115" s="285" t="s">
        <v>2840</v>
      </c>
      <c r="B2115" s="285" t="s">
        <v>88</v>
      </c>
      <c r="C2115" s="287">
        <v>11.26</v>
      </c>
      <c r="D2115" s="287">
        <v>0</v>
      </c>
      <c r="E2115" s="287">
        <v>12952.846000000001</v>
      </c>
      <c r="F2115" s="287">
        <v>4969.442</v>
      </c>
      <c r="G2115" s="286">
        <v>17933.548000000003</v>
      </c>
      <c r="H2115" s="290"/>
      <c r="I2115" s="290"/>
      <c r="J2115" s="290"/>
      <c r="K2115" s="290"/>
      <c r="L2115" s="290"/>
      <c r="M2115" s="290"/>
      <c r="N2115" s="290"/>
      <c r="O2115" s="290"/>
      <c r="P2115" s="83" t="str">
        <f t="shared" si="37"/>
        <v/>
      </c>
    </row>
    <row r="2116" spans="1:16" ht="13.2" hidden="1" customHeight="1" x14ac:dyDescent="0.25">
      <c r="A2116" s="285" t="s">
        <v>2841</v>
      </c>
      <c r="B2116" s="285" t="s">
        <v>144</v>
      </c>
      <c r="C2116" s="286">
        <v>396039.37</v>
      </c>
      <c r="D2116" s="286">
        <v>601443.13600000006</v>
      </c>
      <c r="E2116" s="286">
        <v>590008.71000000008</v>
      </c>
      <c r="F2116" s="286">
        <v>1142267.459</v>
      </c>
      <c r="G2116" s="286">
        <v>2729758.6749999998</v>
      </c>
      <c r="H2116" s="290"/>
      <c r="I2116" s="290"/>
      <c r="J2116" s="290"/>
      <c r="K2116" s="290"/>
      <c r="L2116" s="290"/>
      <c r="M2116" s="290"/>
      <c r="N2116" s="290"/>
      <c r="O2116" s="290"/>
      <c r="P2116" s="83" t="str">
        <f t="shared" si="37"/>
        <v/>
      </c>
    </row>
    <row r="2117" spans="1:16" ht="13.2" hidden="1" customHeight="1" x14ac:dyDescent="0.25">
      <c r="A2117" s="285" t="s">
        <v>3698</v>
      </c>
      <c r="B2117" s="285" t="s">
        <v>283</v>
      </c>
      <c r="C2117" s="287">
        <v>204.01</v>
      </c>
      <c r="D2117" s="287">
        <v>617.29600000000005</v>
      </c>
      <c r="E2117" s="287">
        <v>348.464</v>
      </c>
      <c r="F2117" s="287">
        <v>1667.884</v>
      </c>
      <c r="G2117" s="286">
        <v>2837.654</v>
      </c>
      <c r="H2117" s="290"/>
      <c r="I2117" s="290"/>
      <c r="J2117" s="290"/>
      <c r="K2117" s="290"/>
      <c r="L2117" s="290"/>
      <c r="M2117" s="290"/>
      <c r="N2117" s="290"/>
      <c r="O2117" s="290"/>
      <c r="P2117" s="83" t="str">
        <f t="shared" si="37"/>
        <v/>
      </c>
    </row>
    <row r="2118" spans="1:16" ht="13.2" hidden="1" customHeight="1" x14ac:dyDescent="0.25">
      <c r="A2118" s="285" t="s">
        <v>3734</v>
      </c>
      <c r="B2118" s="285" t="s">
        <v>284</v>
      </c>
      <c r="C2118" s="287">
        <v>171364.63999999998</v>
      </c>
      <c r="D2118" s="287">
        <v>204750.179</v>
      </c>
      <c r="E2118" s="287">
        <v>161087.965</v>
      </c>
      <c r="F2118" s="287">
        <v>177889.31700000001</v>
      </c>
      <c r="G2118" s="286">
        <v>715092.10100000002</v>
      </c>
      <c r="H2118" s="290"/>
      <c r="I2118" s="290"/>
      <c r="J2118" s="290"/>
      <c r="K2118" s="290"/>
      <c r="L2118" s="290"/>
      <c r="M2118" s="290"/>
      <c r="N2118" s="290"/>
      <c r="O2118" s="290"/>
      <c r="P2118" s="83" t="str">
        <f t="shared" si="37"/>
        <v/>
      </c>
    </row>
    <row r="2119" spans="1:16" ht="13.2" hidden="1" customHeight="1" x14ac:dyDescent="0.25">
      <c r="A2119" s="285" t="s">
        <v>2842</v>
      </c>
      <c r="B2119" s="285" t="s">
        <v>76</v>
      </c>
      <c r="C2119" s="287">
        <v>0</v>
      </c>
      <c r="D2119" s="287">
        <v>0</v>
      </c>
      <c r="E2119" s="287">
        <v>0</v>
      </c>
      <c r="F2119" s="287">
        <v>754.96100000000001</v>
      </c>
      <c r="G2119" s="286">
        <v>754.96100000000001</v>
      </c>
      <c r="H2119" s="290"/>
      <c r="I2119" s="290"/>
      <c r="J2119" s="290"/>
      <c r="K2119" s="290"/>
      <c r="L2119" s="290"/>
      <c r="M2119" s="290"/>
      <c r="N2119" s="290"/>
      <c r="O2119" s="290"/>
      <c r="P2119" s="83" t="str">
        <f t="shared" si="37"/>
        <v/>
      </c>
    </row>
    <row r="2120" spans="1:16" ht="13.2" hidden="1" customHeight="1" x14ac:dyDescent="0.25">
      <c r="A2120" s="285" t="s">
        <v>2848</v>
      </c>
      <c r="B2120" s="285" t="s">
        <v>85</v>
      </c>
      <c r="C2120" s="286">
        <v>269673.299</v>
      </c>
      <c r="D2120" s="286">
        <v>379168.36099999998</v>
      </c>
      <c r="E2120" s="286">
        <v>352836.56800000003</v>
      </c>
      <c r="F2120" s="286">
        <v>1576481.1189999999</v>
      </c>
      <c r="G2120" s="286">
        <v>2578159.3469999996</v>
      </c>
      <c r="H2120" s="290"/>
      <c r="I2120" s="290"/>
      <c r="J2120" s="290"/>
      <c r="K2120" s="290"/>
      <c r="L2120" s="290"/>
      <c r="M2120" s="290"/>
      <c r="N2120" s="290"/>
      <c r="O2120" s="290"/>
      <c r="P2120" s="83" t="str">
        <f t="shared" si="37"/>
        <v/>
      </c>
    </row>
    <row r="2121" spans="1:16" ht="13.2" hidden="1" customHeight="1" x14ac:dyDescent="0.25">
      <c r="A2121" s="285" t="s">
        <v>2850</v>
      </c>
      <c r="B2121" s="285" t="s">
        <v>87</v>
      </c>
      <c r="C2121" s="287">
        <v>9062.6589999999997</v>
      </c>
      <c r="D2121" s="287">
        <v>3809.7339999999999</v>
      </c>
      <c r="E2121" s="287">
        <v>6052.3429999999998</v>
      </c>
      <c r="F2121" s="287">
        <v>79279.596000000005</v>
      </c>
      <c r="G2121" s="286">
        <v>98204.332000000009</v>
      </c>
      <c r="H2121" s="290"/>
      <c r="I2121" s="290"/>
      <c r="J2121" s="290"/>
      <c r="K2121" s="290"/>
      <c r="L2121" s="290"/>
      <c r="M2121" s="290"/>
      <c r="N2121" s="290"/>
      <c r="O2121" s="290"/>
      <c r="P2121" s="83" t="str">
        <f t="shared" si="37"/>
        <v/>
      </c>
    </row>
    <row r="2122" spans="1:16" ht="13.2" hidden="1" customHeight="1" x14ac:dyDescent="0.25">
      <c r="A2122" s="285" t="s">
        <v>2851</v>
      </c>
      <c r="B2122" s="285" t="s">
        <v>88</v>
      </c>
      <c r="C2122" s="287">
        <v>4236.848</v>
      </c>
      <c r="D2122" s="287">
        <v>17427.589</v>
      </c>
      <c r="E2122" s="287">
        <v>1752.2550000000001</v>
      </c>
      <c r="F2122" s="287">
        <v>150267.228</v>
      </c>
      <c r="G2122" s="286">
        <v>173683.92</v>
      </c>
      <c r="H2122" s="290"/>
      <c r="I2122" s="290"/>
      <c r="J2122" s="290"/>
      <c r="K2122" s="290"/>
      <c r="L2122" s="290"/>
      <c r="M2122" s="290"/>
      <c r="N2122" s="290"/>
      <c r="O2122" s="290"/>
      <c r="P2122" s="83" t="str">
        <f t="shared" si="37"/>
        <v/>
      </c>
    </row>
    <row r="2123" spans="1:16" ht="13.2" hidden="1" customHeight="1" x14ac:dyDescent="0.25">
      <c r="A2123" s="285" t="s">
        <v>2843</v>
      </c>
      <c r="B2123" s="285" t="s">
        <v>89</v>
      </c>
      <c r="C2123" s="287">
        <v>22760.733</v>
      </c>
      <c r="D2123" s="287">
        <v>35924.002</v>
      </c>
      <c r="E2123" s="287">
        <v>22730.379000000001</v>
      </c>
      <c r="F2123" s="287">
        <v>57871.032999999996</v>
      </c>
      <c r="G2123" s="286">
        <v>139286.147</v>
      </c>
      <c r="H2123" s="290"/>
      <c r="I2123" s="290"/>
      <c r="J2123" s="290"/>
      <c r="K2123" s="290"/>
      <c r="L2123" s="290"/>
      <c r="M2123" s="290"/>
      <c r="N2123" s="290"/>
      <c r="O2123" s="290"/>
      <c r="P2123" s="83" t="str">
        <f t="shared" si="37"/>
        <v/>
      </c>
    </row>
    <row r="2124" spans="1:16" ht="13.2" hidden="1" customHeight="1" x14ac:dyDescent="0.25">
      <c r="A2124" s="285" t="s">
        <v>2844</v>
      </c>
      <c r="B2124" s="285" t="s">
        <v>90</v>
      </c>
      <c r="C2124" s="287">
        <v>62.35</v>
      </c>
      <c r="D2124" s="287">
        <v>37634.389000000003</v>
      </c>
      <c r="E2124" s="287">
        <v>30783.625</v>
      </c>
      <c r="F2124" s="287">
        <v>6098.5410000000002</v>
      </c>
      <c r="G2124" s="286">
        <v>74578.904999999999</v>
      </c>
      <c r="H2124" s="290"/>
      <c r="I2124" s="290"/>
      <c r="J2124" s="290"/>
      <c r="K2124" s="290"/>
      <c r="L2124" s="290"/>
      <c r="M2124" s="290"/>
      <c r="N2124" s="290"/>
      <c r="O2124" s="290"/>
      <c r="P2124" s="83" t="str">
        <f t="shared" si="37"/>
        <v/>
      </c>
    </row>
    <row r="2125" spans="1:16" ht="13.2" hidden="1" customHeight="1" x14ac:dyDescent="0.25">
      <c r="A2125" s="285" t="s">
        <v>2845</v>
      </c>
      <c r="B2125" s="285" t="s">
        <v>91</v>
      </c>
      <c r="C2125" s="287">
        <v>106687.742</v>
      </c>
      <c r="D2125" s="287">
        <v>169316.799</v>
      </c>
      <c r="E2125" s="287">
        <v>94113.435999999987</v>
      </c>
      <c r="F2125" s="287">
        <v>719677.57399999991</v>
      </c>
      <c r="G2125" s="286">
        <v>1089795.551</v>
      </c>
      <c r="H2125" s="290"/>
      <c r="I2125" s="290"/>
      <c r="J2125" s="290"/>
      <c r="K2125" s="290"/>
      <c r="L2125" s="290"/>
      <c r="M2125" s="290"/>
      <c r="N2125" s="290"/>
      <c r="O2125" s="290"/>
      <c r="P2125" s="83" t="str">
        <f t="shared" si="37"/>
        <v/>
      </c>
    </row>
    <row r="2126" spans="1:16" ht="13.2" hidden="1" customHeight="1" x14ac:dyDescent="0.25">
      <c r="A2126" s="285" t="s">
        <v>2846</v>
      </c>
      <c r="B2126" s="285" t="s">
        <v>3670</v>
      </c>
      <c r="C2126" s="287">
        <v>3212.848</v>
      </c>
      <c r="D2126" s="287">
        <v>3762.1860000000001</v>
      </c>
      <c r="E2126" s="287">
        <v>3721.3630000000003</v>
      </c>
      <c r="F2126" s="287">
        <v>5547.2940000000008</v>
      </c>
      <c r="G2126" s="286">
        <v>16243.691000000003</v>
      </c>
      <c r="H2126" s="290"/>
      <c r="I2126" s="290"/>
      <c r="J2126" s="290"/>
      <c r="K2126" s="290"/>
      <c r="L2126" s="290"/>
      <c r="M2126" s="290"/>
      <c r="N2126" s="290"/>
      <c r="O2126" s="290"/>
      <c r="P2126" s="83" t="str">
        <f t="shared" si="37"/>
        <v/>
      </c>
    </row>
    <row r="2127" spans="1:16" ht="13.2" hidden="1" customHeight="1" x14ac:dyDescent="0.25">
      <c r="A2127" s="285" t="s">
        <v>2847</v>
      </c>
      <c r="B2127" s="285" t="s">
        <v>95</v>
      </c>
      <c r="C2127" s="287">
        <v>81.667000000000002</v>
      </c>
      <c r="D2127" s="287">
        <v>2.66</v>
      </c>
      <c r="E2127" s="287">
        <v>4716.1170000000002</v>
      </c>
      <c r="F2127" s="287">
        <v>3960.2060000000001</v>
      </c>
      <c r="G2127" s="286">
        <v>8760.6500000000015</v>
      </c>
      <c r="H2127" s="290"/>
      <c r="I2127" s="290"/>
      <c r="J2127" s="290"/>
      <c r="K2127" s="290"/>
      <c r="L2127" s="290"/>
      <c r="M2127" s="290"/>
      <c r="N2127" s="290"/>
      <c r="O2127" s="290"/>
      <c r="P2127" s="83" t="str">
        <f t="shared" si="37"/>
        <v/>
      </c>
    </row>
    <row r="2128" spans="1:16" ht="13.2" hidden="1" customHeight="1" x14ac:dyDescent="0.25">
      <c r="A2128" s="285" t="s">
        <v>2849</v>
      </c>
      <c r="B2128" s="285" t="s">
        <v>96</v>
      </c>
      <c r="C2128" s="288">
        <v>5.74</v>
      </c>
      <c r="D2128" s="288">
        <v>8.8559999999999999</v>
      </c>
      <c r="E2128" s="288">
        <v>5.2779999999999996</v>
      </c>
      <c r="F2128" s="288">
        <v>237.15700000000001</v>
      </c>
      <c r="G2128" s="289">
        <v>257.03100000000001</v>
      </c>
      <c r="H2128" s="290"/>
      <c r="I2128" s="290"/>
      <c r="J2128" s="290"/>
      <c r="K2128" s="290"/>
      <c r="L2128" s="290"/>
      <c r="M2128" s="290"/>
      <c r="N2128" s="290"/>
      <c r="O2128" s="290"/>
      <c r="P2128" s="83" t="str">
        <f t="shared" si="37"/>
        <v/>
      </c>
    </row>
    <row r="2129" spans="1:16" ht="13.2" hidden="1" customHeight="1" x14ac:dyDescent="0.25">
      <c r="A2129" s="285" t="s">
        <v>2852</v>
      </c>
      <c r="B2129" s="285" t="s">
        <v>155</v>
      </c>
      <c r="C2129" s="286">
        <v>282978.54599999997</v>
      </c>
      <c r="D2129" s="286">
        <v>400414.54</v>
      </c>
      <c r="E2129" s="286">
        <v>360646.44400000002</v>
      </c>
      <c r="F2129" s="286">
        <v>1806265.0999999996</v>
      </c>
      <c r="G2129" s="286">
        <v>2850304.6299999994</v>
      </c>
      <c r="H2129" s="290"/>
      <c r="I2129" s="290"/>
      <c r="J2129" s="290"/>
      <c r="K2129" s="290"/>
      <c r="L2129" s="290"/>
      <c r="M2129" s="290"/>
      <c r="N2129" s="290"/>
      <c r="O2129" s="290"/>
      <c r="P2129" s="83" t="str">
        <f t="shared" si="37"/>
        <v/>
      </c>
    </row>
    <row r="2130" spans="1:16" ht="13.2" hidden="1" customHeight="1" x14ac:dyDescent="0.25">
      <c r="A2130" s="285" t="s">
        <v>3770</v>
      </c>
      <c r="B2130" s="285" t="s">
        <v>285</v>
      </c>
      <c r="C2130" s="287">
        <v>124500.072</v>
      </c>
      <c r="D2130" s="287">
        <v>127318.598</v>
      </c>
      <c r="E2130" s="287">
        <v>190898.85200000001</v>
      </c>
      <c r="F2130" s="287">
        <v>774940.03399999999</v>
      </c>
      <c r="G2130" s="286">
        <v>1217657.5559999999</v>
      </c>
      <c r="H2130" s="290"/>
      <c r="I2130" s="290"/>
      <c r="J2130" s="290"/>
      <c r="K2130" s="290"/>
      <c r="L2130" s="290"/>
      <c r="M2130" s="290"/>
      <c r="N2130" s="290"/>
      <c r="O2130" s="290"/>
      <c r="P2130" s="83" t="str">
        <f t="shared" si="37"/>
        <v/>
      </c>
    </row>
    <row r="2131" spans="1:16" ht="13.2" hidden="1" customHeight="1" x14ac:dyDescent="0.25">
      <c r="A2131" s="285" t="s">
        <v>3806</v>
      </c>
      <c r="B2131" s="285" t="s">
        <v>286</v>
      </c>
      <c r="C2131" s="287">
        <v>12367.886999999999</v>
      </c>
      <c r="D2131" s="287">
        <v>5209.7269999999999</v>
      </c>
      <c r="E2131" s="287">
        <v>5872.7959999999994</v>
      </c>
      <c r="F2131" s="287">
        <v>7631.4759999999997</v>
      </c>
      <c r="G2131" s="286">
        <v>31081.885999999995</v>
      </c>
      <c r="H2131" s="290"/>
      <c r="I2131" s="290"/>
      <c r="J2131" s="290"/>
      <c r="K2131" s="290"/>
      <c r="L2131" s="290"/>
      <c r="M2131" s="290"/>
      <c r="N2131" s="290"/>
      <c r="O2131" s="290"/>
      <c r="P2131" s="83" t="str">
        <f t="shared" si="37"/>
        <v/>
      </c>
    </row>
    <row r="2132" spans="1:16" ht="13.2" hidden="1" customHeight="1" x14ac:dyDescent="0.25">
      <c r="A2132" s="285" t="s">
        <v>2268</v>
      </c>
      <c r="B2132" s="285" t="s">
        <v>97</v>
      </c>
      <c r="C2132" s="286">
        <v>-22516</v>
      </c>
      <c r="D2132" s="286">
        <v>2059</v>
      </c>
      <c r="E2132" s="286">
        <v>-1448</v>
      </c>
      <c r="F2132" s="286">
        <v>6201</v>
      </c>
      <c r="G2132" s="286">
        <v>-1626</v>
      </c>
      <c r="H2132" s="286">
        <v>-7628</v>
      </c>
      <c r="I2132" s="286">
        <v>4369</v>
      </c>
      <c r="J2132" s="286">
        <v>2455</v>
      </c>
      <c r="K2132" s="286">
        <v>4296</v>
      </c>
      <c r="L2132" s="286">
        <v>-11896</v>
      </c>
      <c r="M2132" s="286">
        <v>-417</v>
      </c>
      <c r="N2132" s="286">
        <v>107549</v>
      </c>
      <c r="O2132" s="286">
        <v>81398</v>
      </c>
      <c r="P2132" s="83" t="str">
        <f t="shared" si="37"/>
        <v/>
      </c>
    </row>
    <row r="2133" spans="1:16" ht="13.2" hidden="1" customHeight="1" x14ac:dyDescent="0.25">
      <c r="A2133" s="285" t="s">
        <v>2269</v>
      </c>
      <c r="B2133" s="285" t="s">
        <v>130</v>
      </c>
      <c r="C2133" s="286">
        <v>-22516</v>
      </c>
      <c r="D2133" s="286">
        <v>2059</v>
      </c>
      <c r="E2133" s="286">
        <v>-1448</v>
      </c>
      <c r="F2133" s="286">
        <v>6201</v>
      </c>
      <c r="G2133" s="286">
        <v>-1626</v>
      </c>
      <c r="H2133" s="286">
        <v>-7628</v>
      </c>
      <c r="I2133" s="286">
        <v>4369</v>
      </c>
      <c r="J2133" s="286">
        <v>2455</v>
      </c>
      <c r="K2133" s="286">
        <v>4296</v>
      </c>
      <c r="L2133" s="286">
        <v>-11896</v>
      </c>
      <c r="M2133" s="286">
        <v>-417</v>
      </c>
      <c r="N2133" s="286">
        <v>107549</v>
      </c>
      <c r="O2133" s="286">
        <v>81398</v>
      </c>
      <c r="P2133" s="83" t="str">
        <f t="shared" si="37"/>
        <v/>
      </c>
    </row>
    <row r="2134" spans="1:16" ht="13.2" hidden="1" customHeight="1" x14ac:dyDescent="0.25">
      <c r="A2134" s="285" t="s">
        <v>2237</v>
      </c>
      <c r="B2134" s="285" t="s">
        <v>76</v>
      </c>
      <c r="C2134" s="287">
        <v>0</v>
      </c>
      <c r="D2134" s="287">
        <v>0</v>
      </c>
      <c r="E2134" s="287">
        <v>0</v>
      </c>
      <c r="F2134" s="287">
        <v>0</v>
      </c>
      <c r="G2134" s="287">
        <v>0</v>
      </c>
      <c r="H2134" s="287">
        <v>0</v>
      </c>
      <c r="I2134" s="287">
        <v>0</v>
      </c>
      <c r="J2134" s="287">
        <v>0</v>
      </c>
      <c r="K2134" s="287">
        <v>0</v>
      </c>
      <c r="L2134" s="287">
        <v>0</v>
      </c>
      <c r="M2134" s="287">
        <v>0</v>
      </c>
      <c r="N2134" s="287">
        <v>0</v>
      </c>
      <c r="O2134" s="286">
        <v>0</v>
      </c>
      <c r="P2134" s="83" t="str">
        <f t="shared" si="37"/>
        <v/>
      </c>
    </row>
    <row r="2135" spans="1:16" ht="13.2" hidden="1" customHeight="1" x14ac:dyDescent="0.25">
      <c r="A2135" s="285" t="s">
        <v>2238</v>
      </c>
      <c r="B2135" s="285" t="s">
        <v>77</v>
      </c>
      <c r="C2135" s="287">
        <v>1703</v>
      </c>
      <c r="D2135" s="287">
        <v>44</v>
      </c>
      <c r="E2135" s="287">
        <v>6</v>
      </c>
      <c r="F2135" s="287">
        <v>1543</v>
      </c>
      <c r="G2135" s="287">
        <v>277</v>
      </c>
      <c r="H2135" s="287">
        <v>34</v>
      </c>
      <c r="I2135" s="287">
        <v>1625</v>
      </c>
      <c r="J2135" s="287">
        <v>10</v>
      </c>
      <c r="K2135" s="287">
        <v>217</v>
      </c>
      <c r="L2135" s="287">
        <v>103</v>
      </c>
      <c r="M2135" s="287">
        <v>27</v>
      </c>
      <c r="N2135" s="287">
        <v>838</v>
      </c>
      <c r="O2135" s="286">
        <v>6427</v>
      </c>
      <c r="P2135" s="83" t="str">
        <f t="shared" si="37"/>
        <v/>
      </c>
    </row>
    <row r="2136" spans="1:16" ht="13.2" hidden="1" customHeight="1" x14ac:dyDescent="0.25">
      <c r="A2136" s="285" t="s">
        <v>2239</v>
      </c>
      <c r="B2136" s="285" t="s">
        <v>78</v>
      </c>
      <c r="C2136" s="287">
        <v>175</v>
      </c>
      <c r="D2136" s="287">
        <v>326</v>
      </c>
      <c r="E2136" s="287">
        <v>277</v>
      </c>
      <c r="F2136" s="287">
        <v>476</v>
      </c>
      <c r="G2136" s="287">
        <v>293</v>
      </c>
      <c r="H2136" s="287">
        <v>172</v>
      </c>
      <c r="I2136" s="287">
        <v>450</v>
      </c>
      <c r="J2136" s="287">
        <v>374</v>
      </c>
      <c r="K2136" s="287">
        <v>212</v>
      </c>
      <c r="L2136" s="287">
        <v>421</v>
      </c>
      <c r="M2136" s="287">
        <v>168</v>
      </c>
      <c r="N2136" s="287">
        <v>26906</v>
      </c>
      <c r="O2136" s="286">
        <v>30250</v>
      </c>
      <c r="P2136" s="83" t="str">
        <f t="shared" si="37"/>
        <v/>
      </c>
    </row>
    <row r="2137" spans="1:16" ht="13.2" hidden="1" customHeight="1" x14ac:dyDescent="0.25">
      <c r="A2137" s="285" t="s">
        <v>2240</v>
      </c>
      <c r="B2137" s="285" t="s">
        <v>79</v>
      </c>
      <c r="C2137" s="287">
        <v>0</v>
      </c>
      <c r="D2137" s="287">
        <v>0</v>
      </c>
      <c r="E2137" s="287">
        <v>0</v>
      </c>
      <c r="F2137" s="287">
        <v>0</v>
      </c>
      <c r="G2137" s="287">
        <v>0</v>
      </c>
      <c r="H2137" s="287">
        <v>0</v>
      </c>
      <c r="I2137" s="287">
        <v>0</v>
      </c>
      <c r="J2137" s="287">
        <v>0</v>
      </c>
      <c r="K2137" s="287">
        <v>0</v>
      </c>
      <c r="L2137" s="287">
        <v>0</v>
      </c>
      <c r="M2137" s="287">
        <v>0</v>
      </c>
      <c r="N2137" s="287">
        <v>0</v>
      </c>
      <c r="O2137" s="286">
        <v>0</v>
      </c>
      <c r="P2137" s="83" t="str">
        <f t="shared" si="37"/>
        <v/>
      </c>
    </row>
    <row r="2138" spans="1:16" ht="13.2" hidden="1" customHeight="1" x14ac:dyDescent="0.25">
      <c r="A2138" s="285" t="s">
        <v>2241</v>
      </c>
      <c r="B2138" s="285" t="s">
        <v>3671</v>
      </c>
      <c r="C2138" s="287">
        <v>27106</v>
      </c>
      <c r="D2138" s="287">
        <v>4451</v>
      </c>
      <c r="E2138" s="287">
        <v>9408</v>
      </c>
      <c r="F2138" s="287">
        <v>3603</v>
      </c>
      <c r="G2138" s="287">
        <v>3573</v>
      </c>
      <c r="H2138" s="287">
        <v>3743</v>
      </c>
      <c r="I2138" s="287">
        <v>12636</v>
      </c>
      <c r="J2138" s="287">
        <v>998</v>
      </c>
      <c r="K2138" s="287">
        <v>4793</v>
      </c>
      <c r="L2138" s="287">
        <v>10405</v>
      </c>
      <c r="M2138" s="287">
        <v>3098</v>
      </c>
      <c r="N2138" s="287">
        <v>1086872</v>
      </c>
      <c r="O2138" s="286">
        <v>1170686</v>
      </c>
      <c r="P2138" s="83" t="str">
        <f t="shared" si="37"/>
        <v/>
      </c>
    </row>
    <row r="2139" spans="1:16" ht="13.2" hidden="1" customHeight="1" x14ac:dyDescent="0.25">
      <c r="A2139" s="285" t="s">
        <v>2242</v>
      </c>
      <c r="B2139" s="285" t="s">
        <v>120</v>
      </c>
      <c r="C2139" s="287">
        <v>0</v>
      </c>
      <c r="D2139" s="287">
        <v>0</v>
      </c>
      <c r="E2139" s="287">
        <v>0</v>
      </c>
      <c r="F2139" s="287">
        <v>0</v>
      </c>
      <c r="G2139" s="287">
        <v>0</v>
      </c>
      <c r="H2139" s="287">
        <v>0</v>
      </c>
      <c r="I2139" s="287">
        <v>0</v>
      </c>
      <c r="J2139" s="287">
        <v>0</v>
      </c>
      <c r="K2139" s="287">
        <v>0</v>
      </c>
      <c r="L2139" s="287">
        <v>0</v>
      </c>
      <c r="M2139" s="287">
        <v>0</v>
      </c>
      <c r="N2139" s="287">
        <v>0</v>
      </c>
      <c r="O2139" s="286">
        <v>0</v>
      </c>
      <c r="P2139" s="83" t="str">
        <f t="shared" si="37"/>
        <v/>
      </c>
    </row>
    <row r="2140" spans="1:16" ht="13.2" hidden="1" customHeight="1" x14ac:dyDescent="0.25">
      <c r="A2140" s="285" t="s">
        <v>2243</v>
      </c>
      <c r="B2140" s="285" t="s">
        <v>121</v>
      </c>
      <c r="C2140" s="287">
        <v>0</v>
      </c>
      <c r="D2140" s="287">
        <v>0</v>
      </c>
      <c r="E2140" s="287">
        <v>0</v>
      </c>
      <c r="F2140" s="287">
        <v>0</v>
      </c>
      <c r="G2140" s="287">
        <v>0</v>
      </c>
      <c r="H2140" s="287">
        <v>0</v>
      </c>
      <c r="I2140" s="287">
        <v>0</v>
      </c>
      <c r="J2140" s="287">
        <v>0</v>
      </c>
      <c r="K2140" s="287">
        <v>0</v>
      </c>
      <c r="L2140" s="287">
        <v>0</v>
      </c>
      <c r="M2140" s="287">
        <v>0</v>
      </c>
      <c r="N2140" s="287">
        <v>0</v>
      </c>
      <c r="O2140" s="286">
        <v>0</v>
      </c>
      <c r="P2140" s="83" t="str">
        <f t="shared" si="37"/>
        <v/>
      </c>
    </row>
    <row r="2141" spans="1:16" ht="13.2" hidden="1" customHeight="1" x14ac:dyDescent="0.25">
      <c r="A2141" s="285" t="s">
        <v>2244</v>
      </c>
      <c r="B2141" s="285" t="s">
        <v>81</v>
      </c>
      <c r="C2141" s="287">
        <v>1734</v>
      </c>
      <c r="D2141" s="287">
        <v>1549</v>
      </c>
      <c r="E2141" s="287">
        <v>1377</v>
      </c>
      <c r="F2141" s="287">
        <v>1803</v>
      </c>
      <c r="G2141" s="287">
        <v>1780</v>
      </c>
      <c r="H2141" s="287">
        <v>12070</v>
      </c>
      <c r="I2141" s="287">
        <v>3450</v>
      </c>
      <c r="J2141" s="287">
        <v>517</v>
      </c>
      <c r="K2141" s="287">
        <v>1639</v>
      </c>
      <c r="L2141" s="287">
        <v>6467</v>
      </c>
      <c r="M2141" s="287">
        <v>1449</v>
      </c>
      <c r="N2141" s="287">
        <v>2830</v>
      </c>
      <c r="O2141" s="286">
        <v>36665</v>
      </c>
      <c r="P2141" s="83" t="str">
        <f t="shared" si="37"/>
        <v/>
      </c>
    </row>
    <row r="2142" spans="1:16" ht="13.2" hidden="1" customHeight="1" x14ac:dyDescent="0.25">
      <c r="A2142" s="285" t="s">
        <v>2245</v>
      </c>
      <c r="B2142" s="285" t="s">
        <v>82</v>
      </c>
      <c r="C2142" s="287">
        <v>0</v>
      </c>
      <c r="D2142" s="287">
        <v>0</v>
      </c>
      <c r="E2142" s="287">
        <v>0</v>
      </c>
      <c r="F2142" s="287">
        <v>0</v>
      </c>
      <c r="G2142" s="287">
        <v>0</v>
      </c>
      <c r="H2142" s="287">
        <v>0</v>
      </c>
      <c r="I2142" s="287">
        <v>0</v>
      </c>
      <c r="J2142" s="287">
        <v>0</v>
      </c>
      <c r="K2142" s="287">
        <v>0</v>
      </c>
      <c r="L2142" s="287">
        <v>0</v>
      </c>
      <c r="M2142" s="287">
        <v>0</v>
      </c>
      <c r="N2142" s="287">
        <v>0</v>
      </c>
      <c r="O2142" s="286">
        <v>0</v>
      </c>
      <c r="P2142" s="83" t="str">
        <f t="shared" si="37"/>
        <v/>
      </c>
    </row>
    <row r="2143" spans="1:16" ht="13.2" hidden="1" customHeight="1" x14ac:dyDescent="0.25">
      <c r="A2143" s="285" t="s">
        <v>2246</v>
      </c>
      <c r="B2143" s="285" t="s">
        <v>83</v>
      </c>
      <c r="C2143" s="287">
        <v>0</v>
      </c>
      <c r="D2143" s="287">
        <v>6</v>
      </c>
      <c r="E2143" s="287">
        <v>0</v>
      </c>
      <c r="F2143" s="287">
        <v>0</v>
      </c>
      <c r="G2143" s="287">
        <v>10</v>
      </c>
      <c r="H2143" s="287">
        <v>0</v>
      </c>
      <c r="I2143" s="287">
        <v>0</v>
      </c>
      <c r="J2143" s="287">
        <v>0</v>
      </c>
      <c r="K2143" s="287">
        <v>0</v>
      </c>
      <c r="L2143" s="287">
        <v>0</v>
      </c>
      <c r="M2143" s="287">
        <v>0</v>
      </c>
      <c r="N2143" s="287">
        <v>14</v>
      </c>
      <c r="O2143" s="286">
        <v>30</v>
      </c>
      <c r="P2143" s="83" t="str">
        <f t="shared" si="37"/>
        <v/>
      </c>
    </row>
    <row r="2144" spans="1:16" ht="13.2" hidden="1" customHeight="1" x14ac:dyDescent="0.25">
      <c r="A2144" s="285" t="s">
        <v>2247</v>
      </c>
      <c r="B2144" s="285" t="s">
        <v>84</v>
      </c>
      <c r="C2144" s="287">
        <v>2</v>
      </c>
      <c r="D2144" s="287">
        <v>13</v>
      </c>
      <c r="E2144" s="287">
        <v>12</v>
      </c>
      <c r="F2144" s="287">
        <v>83</v>
      </c>
      <c r="G2144" s="287">
        <v>78</v>
      </c>
      <c r="H2144" s="287">
        <v>6</v>
      </c>
      <c r="I2144" s="287">
        <v>68</v>
      </c>
      <c r="J2144" s="287">
        <v>6</v>
      </c>
      <c r="K2144" s="287">
        <v>20</v>
      </c>
      <c r="L2144" s="287">
        <v>32</v>
      </c>
      <c r="M2144" s="287">
        <v>23</v>
      </c>
      <c r="N2144" s="287">
        <v>172</v>
      </c>
      <c r="O2144" s="286">
        <v>515</v>
      </c>
      <c r="P2144" s="83" t="str">
        <f t="shared" si="37"/>
        <v/>
      </c>
    </row>
    <row r="2145" spans="1:16" ht="13.2" hidden="1" customHeight="1" x14ac:dyDescent="0.25">
      <c r="A2145" s="285" t="s">
        <v>2248</v>
      </c>
      <c r="B2145" s="285" t="s">
        <v>85</v>
      </c>
      <c r="C2145" s="286">
        <v>30720</v>
      </c>
      <c r="D2145" s="286">
        <v>6389</v>
      </c>
      <c r="E2145" s="286">
        <v>11080</v>
      </c>
      <c r="F2145" s="286">
        <v>7508</v>
      </c>
      <c r="G2145" s="286">
        <v>6011</v>
      </c>
      <c r="H2145" s="286">
        <v>16025</v>
      </c>
      <c r="I2145" s="286">
        <v>18229</v>
      </c>
      <c r="J2145" s="286">
        <v>1905</v>
      </c>
      <c r="K2145" s="286">
        <v>6881</v>
      </c>
      <c r="L2145" s="286">
        <v>17428</v>
      </c>
      <c r="M2145" s="286">
        <v>4765</v>
      </c>
      <c r="N2145" s="286">
        <v>1117632</v>
      </c>
      <c r="O2145" s="286">
        <v>1244573</v>
      </c>
      <c r="P2145" s="83" t="str">
        <f t="shared" si="37"/>
        <v/>
      </c>
    </row>
    <row r="2146" spans="1:16" ht="13.2" hidden="1" customHeight="1" x14ac:dyDescent="0.25">
      <c r="A2146" s="285" t="s">
        <v>2249</v>
      </c>
      <c r="B2146" s="285" t="s">
        <v>86</v>
      </c>
      <c r="C2146" s="287">
        <v>0</v>
      </c>
      <c r="D2146" s="287">
        <v>0</v>
      </c>
      <c r="E2146" s="287">
        <v>0</v>
      </c>
      <c r="F2146" s="287">
        <v>0</v>
      </c>
      <c r="G2146" s="287">
        <v>0</v>
      </c>
      <c r="H2146" s="287">
        <v>0</v>
      </c>
      <c r="I2146" s="287">
        <v>0</v>
      </c>
      <c r="J2146" s="287">
        <v>0</v>
      </c>
      <c r="K2146" s="287">
        <v>0</v>
      </c>
      <c r="L2146" s="287">
        <v>0</v>
      </c>
      <c r="M2146" s="287">
        <v>0</v>
      </c>
      <c r="N2146" s="287">
        <v>0</v>
      </c>
      <c r="O2146" s="286">
        <v>0</v>
      </c>
      <c r="P2146" s="83" t="str">
        <f t="shared" si="37"/>
        <v/>
      </c>
    </row>
    <row r="2147" spans="1:16" ht="13.2" hidden="1" customHeight="1" x14ac:dyDescent="0.25">
      <c r="A2147" s="285" t="s">
        <v>2250</v>
      </c>
      <c r="B2147" s="285" t="s">
        <v>87</v>
      </c>
      <c r="C2147" s="287">
        <v>0</v>
      </c>
      <c r="D2147" s="287">
        <v>0</v>
      </c>
      <c r="E2147" s="287">
        <v>0</v>
      </c>
      <c r="F2147" s="287">
        <v>0</v>
      </c>
      <c r="G2147" s="287">
        <v>0</v>
      </c>
      <c r="H2147" s="287">
        <v>0</v>
      </c>
      <c r="I2147" s="287">
        <v>0</v>
      </c>
      <c r="J2147" s="287">
        <v>0</v>
      </c>
      <c r="K2147" s="287">
        <v>0</v>
      </c>
      <c r="L2147" s="287">
        <v>0</v>
      </c>
      <c r="M2147" s="287">
        <v>0</v>
      </c>
      <c r="N2147" s="287">
        <v>0</v>
      </c>
      <c r="O2147" s="286">
        <v>0</v>
      </c>
      <c r="P2147" s="83" t="str">
        <f t="shared" si="37"/>
        <v/>
      </c>
    </row>
    <row r="2148" spans="1:16" ht="13.2" hidden="1" customHeight="1" x14ac:dyDescent="0.25">
      <c r="A2148" s="285" t="s">
        <v>2251</v>
      </c>
      <c r="B2148" s="285" t="s">
        <v>88</v>
      </c>
      <c r="C2148" s="287">
        <v>0</v>
      </c>
      <c r="D2148" s="287">
        <v>0</v>
      </c>
      <c r="E2148" s="287">
        <v>0</v>
      </c>
      <c r="F2148" s="287">
        <v>0</v>
      </c>
      <c r="G2148" s="287">
        <v>0</v>
      </c>
      <c r="H2148" s="287">
        <v>0</v>
      </c>
      <c r="I2148" s="287">
        <v>0</v>
      </c>
      <c r="J2148" s="287">
        <v>0</v>
      </c>
      <c r="K2148" s="287">
        <v>0</v>
      </c>
      <c r="L2148" s="287">
        <v>0</v>
      </c>
      <c r="M2148" s="287">
        <v>0</v>
      </c>
      <c r="N2148" s="287">
        <v>0</v>
      </c>
      <c r="O2148" s="286">
        <v>0</v>
      </c>
      <c r="P2148" s="83" t="str">
        <f t="shared" si="37"/>
        <v/>
      </c>
    </row>
    <row r="2149" spans="1:16" ht="13.2" hidden="1" customHeight="1" x14ac:dyDescent="0.25">
      <c r="A2149" s="285" t="s">
        <v>2252</v>
      </c>
      <c r="B2149" s="285" t="s">
        <v>144</v>
      </c>
      <c r="C2149" s="286">
        <v>30720</v>
      </c>
      <c r="D2149" s="286">
        <v>6389</v>
      </c>
      <c r="E2149" s="286">
        <v>11080</v>
      </c>
      <c r="F2149" s="286">
        <v>7508</v>
      </c>
      <c r="G2149" s="286">
        <v>6011</v>
      </c>
      <c r="H2149" s="286">
        <v>16025</v>
      </c>
      <c r="I2149" s="286">
        <v>18229</v>
      </c>
      <c r="J2149" s="286">
        <v>1905</v>
      </c>
      <c r="K2149" s="286">
        <v>6881</v>
      </c>
      <c r="L2149" s="286">
        <v>17428</v>
      </c>
      <c r="M2149" s="286">
        <v>4765</v>
      </c>
      <c r="N2149" s="286">
        <v>1117632</v>
      </c>
      <c r="O2149" s="286">
        <v>1244573</v>
      </c>
      <c r="P2149" s="83" t="str">
        <f t="shared" si="37"/>
        <v/>
      </c>
    </row>
    <row r="2150" spans="1:16" ht="13.2" hidden="1" customHeight="1" x14ac:dyDescent="0.25">
      <c r="A2150" s="285" t="s">
        <v>2253</v>
      </c>
      <c r="B2150" s="285" t="s">
        <v>76</v>
      </c>
      <c r="C2150" s="108">
        <v>24</v>
      </c>
      <c r="D2150" s="108">
        <v>15</v>
      </c>
      <c r="E2150" s="108">
        <v>43</v>
      </c>
      <c r="F2150" s="108">
        <v>13</v>
      </c>
      <c r="G2150" s="108">
        <v>0</v>
      </c>
      <c r="H2150" s="108">
        <v>14</v>
      </c>
      <c r="I2150" s="108">
        <v>0</v>
      </c>
      <c r="J2150" s="108">
        <v>12</v>
      </c>
      <c r="K2150" s="108">
        <v>0</v>
      </c>
      <c r="L2150" s="108">
        <v>31</v>
      </c>
      <c r="M2150" s="108">
        <v>1</v>
      </c>
      <c r="N2150" s="108">
        <v>720</v>
      </c>
      <c r="O2150" s="108">
        <v>873</v>
      </c>
      <c r="P2150" s="83" t="str">
        <f t="shared" si="37"/>
        <v/>
      </c>
    </row>
    <row r="2151" spans="1:16" ht="13.2" hidden="1" customHeight="1" x14ac:dyDescent="0.25">
      <c r="A2151" s="285" t="s">
        <v>2263</v>
      </c>
      <c r="B2151" s="285" t="s">
        <v>85</v>
      </c>
      <c r="C2151" s="286">
        <v>8204</v>
      </c>
      <c r="D2151" s="286">
        <v>8448</v>
      </c>
      <c r="E2151" s="286">
        <v>9632</v>
      </c>
      <c r="F2151" s="286">
        <v>13709</v>
      </c>
      <c r="G2151" s="286">
        <v>4385</v>
      </c>
      <c r="H2151" s="286">
        <v>8397</v>
      </c>
      <c r="I2151" s="286">
        <v>22598</v>
      </c>
      <c r="J2151" s="286">
        <v>4360</v>
      </c>
      <c r="K2151" s="286">
        <v>11177</v>
      </c>
      <c r="L2151" s="286">
        <v>5532</v>
      </c>
      <c r="M2151" s="286">
        <v>4348</v>
      </c>
      <c r="N2151" s="286">
        <v>1225181</v>
      </c>
      <c r="O2151" s="286">
        <v>1325971</v>
      </c>
      <c r="P2151" s="83" t="str">
        <f t="shared" si="37"/>
        <v/>
      </c>
    </row>
    <row r="2152" spans="1:16" ht="13.2" hidden="1" customHeight="1" x14ac:dyDescent="0.25">
      <c r="A2152" s="285" t="s">
        <v>2265</v>
      </c>
      <c r="B2152" s="285" t="s">
        <v>87</v>
      </c>
      <c r="C2152" s="287">
        <v>0</v>
      </c>
      <c r="D2152" s="287">
        <v>0</v>
      </c>
      <c r="E2152" s="287">
        <v>0</v>
      </c>
      <c r="F2152" s="287">
        <v>0</v>
      </c>
      <c r="G2152" s="287">
        <v>0</v>
      </c>
      <c r="H2152" s="287">
        <v>0</v>
      </c>
      <c r="I2152" s="287">
        <v>0</v>
      </c>
      <c r="J2152" s="287">
        <v>0</v>
      </c>
      <c r="K2152" s="287">
        <v>0</v>
      </c>
      <c r="L2152" s="287">
        <v>0</v>
      </c>
      <c r="M2152" s="287">
        <v>0</v>
      </c>
      <c r="N2152" s="287">
        <v>0</v>
      </c>
      <c r="O2152" s="286">
        <v>0</v>
      </c>
      <c r="P2152" s="83" t="str">
        <f t="shared" si="37"/>
        <v/>
      </c>
    </row>
    <row r="2153" spans="1:16" ht="13.2" hidden="1" customHeight="1" x14ac:dyDescent="0.25">
      <c r="A2153" s="285" t="s">
        <v>2266</v>
      </c>
      <c r="B2153" s="285" t="s">
        <v>88</v>
      </c>
      <c r="C2153" s="287">
        <v>0</v>
      </c>
      <c r="D2153" s="287">
        <v>0</v>
      </c>
      <c r="E2153" s="287">
        <v>0</v>
      </c>
      <c r="F2153" s="287">
        <v>0</v>
      </c>
      <c r="G2153" s="287">
        <v>0</v>
      </c>
      <c r="H2153" s="287">
        <v>0</v>
      </c>
      <c r="I2153" s="287">
        <v>0</v>
      </c>
      <c r="J2153" s="287">
        <v>0</v>
      </c>
      <c r="K2153" s="287">
        <v>0</v>
      </c>
      <c r="L2153" s="287">
        <v>0</v>
      </c>
      <c r="M2153" s="287">
        <v>0</v>
      </c>
      <c r="N2153" s="287">
        <v>0</v>
      </c>
      <c r="O2153" s="286">
        <v>0</v>
      </c>
      <c r="P2153" s="83" t="str">
        <f t="shared" si="37"/>
        <v/>
      </c>
    </row>
    <row r="2154" spans="1:16" ht="13.2" hidden="1" customHeight="1" x14ac:dyDescent="0.25">
      <c r="A2154" s="285" t="s">
        <v>2254</v>
      </c>
      <c r="B2154" s="285" t="s">
        <v>89</v>
      </c>
      <c r="C2154" s="287">
        <v>0</v>
      </c>
      <c r="D2154" s="287">
        <v>0</v>
      </c>
      <c r="E2154" s="287">
        <v>0</v>
      </c>
      <c r="F2154" s="287">
        <v>0</v>
      </c>
      <c r="G2154" s="287">
        <v>0</v>
      </c>
      <c r="H2154" s="287">
        <v>0</v>
      </c>
      <c r="I2154" s="287">
        <v>0</v>
      </c>
      <c r="J2154" s="287">
        <v>0</v>
      </c>
      <c r="K2154" s="287">
        <v>0</v>
      </c>
      <c r="L2154" s="287">
        <v>0</v>
      </c>
      <c r="M2154" s="287">
        <v>0</v>
      </c>
      <c r="N2154" s="287">
        <v>0</v>
      </c>
      <c r="O2154" s="286">
        <v>0</v>
      </c>
      <c r="P2154" s="83" t="str">
        <f t="shared" si="37"/>
        <v/>
      </c>
    </row>
    <row r="2155" spans="1:16" ht="13.2" hidden="1" customHeight="1" x14ac:dyDescent="0.25">
      <c r="A2155" s="285" t="s">
        <v>2255</v>
      </c>
      <c r="B2155" s="285" t="s">
        <v>90</v>
      </c>
      <c r="C2155" s="287">
        <v>106</v>
      </c>
      <c r="D2155" s="287">
        <v>1</v>
      </c>
      <c r="E2155" s="287">
        <v>0</v>
      </c>
      <c r="F2155" s="287">
        <v>6</v>
      </c>
      <c r="G2155" s="287">
        <v>1</v>
      </c>
      <c r="H2155" s="287">
        <v>1</v>
      </c>
      <c r="I2155" s="287">
        <v>6</v>
      </c>
      <c r="J2155" s="287">
        <v>1</v>
      </c>
      <c r="K2155" s="287">
        <v>1</v>
      </c>
      <c r="L2155" s="287">
        <v>2</v>
      </c>
      <c r="M2155" s="287">
        <v>0</v>
      </c>
      <c r="N2155" s="287">
        <v>136</v>
      </c>
      <c r="O2155" s="286">
        <v>261</v>
      </c>
      <c r="P2155" s="83" t="str">
        <f t="shared" si="37"/>
        <v/>
      </c>
    </row>
    <row r="2156" spans="1:16" ht="13.2" hidden="1" customHeight="1" x14ac:dyDescent="0.25">
      <c r="A2156" s="285" t="s">
        <v>2256</v>
      </c>
      <c r="B2156" s="285" t="s">
        <v>91</v>
      </c>
      <c r="C2156" s="287">
        <v>0</v>
      </c>
      <c r="D2156" s="287">
        <v>0</v>
      </c>
      <c r="E2156" s="287">
        <v>0</v>
      </c>
      <c r="F2156" s="287">
        <v>0</v>
      </c>
      <c r="G2156" s="287">
        <v>0</v>
      </c>
      <c r="H2156" s="287">
        <v>0</v>
      </c>
      <c r="I2156" s="287">
        <v>0</v>
      </c>
      <c r="J2156" s="287">
        <v>0</v>
      </c>
      <c r="K2156" s="287">
        <v>0</v>
      </c>
      <c r="L2156" s="287">
        <v>0</v>
      </c>
      <c r="M2156" s="287">
        <v>0</v>
      </c>
      <c r="N2156" s="287">
        <v>0</v>
      </c>
      <c r="O2156" s="286">
        <v>0</v>
      </c>
      <c r="P2156" s="83" t="str">
        <f t="shared" si="37"/>
        <v/>
      </c>
    </row>
    <row r="2157" spans="1:16" ht="13.2" hidden="1" customHeight="1" x14ac:dyDescent="0.25">
      <c r="A2157" s="285" t="s">
        <v>2257</v>
      </c>
      <c r="B2157" s="285" t="s">
        <v>3670</v>
      </c>
      <c r="C2157" s="287">
        <v>0</v>
      </c>
      <c r="D2157" s="287">
        <v>0</v>
      </c>
      <c r="E2157" s="287">
        <v>0</v>
      </c>
      <c r="F2157" s="287">
        <v>0</v>
      </c>
      <c r="G2157" s="287">
        <v>0</v>
      </c>
      <c r="H2157" s="287">
        <v>0</v>
      </c>
      <c r="I2157" s="287">
        <v>0</v>
      </c>
      <c r="J2157" s="287">
        <v>0</v>
      </c>
      <c r="K2157" s="287">
        <v>0</v>
      </c>
      <c r="L2157" s="287">
        <v>0</v>
      </c>
      <c r="M2157" s="287">
        <v>0</v>
      </c>
      <c r="N2157" s="287">
        <v>100</v>
      </c>
      <c r="O2157" s="286">
        <v>100</v>
      </c>
      <c r="P2157" s="83" t="str">
        <f t="shared" si="37"/>
        <v/>
      </c>
    </row>
    <row r="2158" spans="1:16" ht="13.2" hidden="1" customHeight="1" x14ac:dyDescent="0.25">
      <c r="A2158" s="285" t="s">
        <v>2258</v>
      </c>
      <c r="B2158" s="285" t="s">
        <v>122</v>
      </c>
      <c r="C2158" s="287">
        <v>0</v>
      </c>
      <c r="D2158" s="287">
        <v>0</v>
      </c>
      <c r="E2158" s="287">
        <v>0</v>
      </c>
      <c r="F2158" s="287">
        <v>0</v>
      </c>
      <c r="G2158" s="287">
        <v>0</v>
      </c>
      <c r="H2158" s="287">
        <v>0</v>
      </c>
      <c r="I2158" s="287">
        <v>0</v>
      </c>
      <c r="J2158" s="287">
        <v>0</v>
      </c>
      <c r="K2158" s="287">
        <v>0</v>
      </c>
      <c r="L2158" s="287">
        <v>0</v>
      </c>
      <c r="M2158" s="287">
        <v>0</v>
      </c>
      <c r="N2158" s="287">
        <v>0</v>
      </c>
      <c r="O2158" s="286">
        <v>0</v>
      </c>
      <c r="P2158" s="83" t="str">
        <f t="shared" si="37"/>
        <v/>
      </c>
    </row>
    <row r="2159" spans="1:16" ht="13.2" hidden="1" customHeight="1" x14ac:dyDescent="0.25">
      <c r="A2159" s="285" t="s">
        <v>2259</v>
      </c>
      <c r="B2159" s="285" t="s">
        <v>92</v>
      </c>
      <c r="C2159" s="287">
        <v>0</v>
      </c>
      <c r="D2159" s="287">
        <v>0</v>
      </c>
      <c r="E2159" s="287">
        <v>0</v>
      </c>
      <c r="F2159" s="287">
        <v>0</v>
      </c>
      <c r="G2159" s="287">
        <v>0</v>
      </c>
      <c r="H2159" s="287">
        <v>0</v>
      </c>
      <c r="I2159" s="287">
        <v>0</v>
      </c>
      <c r="J2159" s="287">
        <v>0</v>
      </c>
      <c r="K2159" s="287">
        <v>0</v>
      </c>
      <c r="L2159" s="287">
        <v>0</v>
      </c>
      <c r="M2159" s="287">
        <v>0</v>
      </c>
      <c r="N2159" s="287">
        <v>0</v>
      </c>
      <c r="O2159" s="286">
        <v>0</v>
      </c>
      <c r="P2159" s="83" t="str">
        <f t="shared" si="37"/>
        <v/>
      </c>
    </row>
    <row r="2160" spans="1:16" ht="13.2" hidden="1" customHeight="1" x14ac:dyDescent="0.25">
      <c r="A2160" s="285" t="s">
        <v>2260</v>
      </c>
      <c r="B2160" s="285" t="s">
        <v>93</v>
      </c>
      <c r="C2160" s="287">
        <v>0</v>
      </c>
      <c r="D2160" s="287">
        <v>0</v>
      </c>
      <c r="E2160" s="287">
        <v>0</v>
      </c>
      <c r="F2160" s="287">
        <v>0</v>
      </c>
      <c r="G2160" s="287">
        <v>0</v>
      </c>
      <c r="H2160" s="287">
        <v>0</v>
      </c>
      <c r="I2160" s="287">
        <v>0</v>
      </c>
      <c r="J2160" s="287">
        <v>0</v>
      </c>
      <c r="K2160" s="287">
        <v>0</v>
      </c>
      <c r="L2160" s="287">
        <v>0</v>
      </c>
      <c r="M2160" s="287">
        <v>0</v>
      </c>
      <c r="N2160" s="287">
        <v>0</v>
      </c>
      <c r="O2160" s="286">
        <v>0</v>
      </c>
      <c r="P2160" s="83" t="str">
        <f t="shared" si="37"/>
        <v/>
      </c>
    </row>
    <row r="2161" spans="1:16" ht="13.2" hidden="1" customHeight="1" x14ac:dyDescent="0.25">
      <c r="A2161" s="285" t="s">
        <v>2261</v>
      </c>
      <c r="B2161" s="285" t="s">
        <v>94</v>
      </c>
      <c r="C2161" s="287">
        <v>8074</v>
      </c>
      <c r="D2161" s="287">
        <v>8432</v>
      </c>
      <c r="E2161" s="287">
        <v>8426</v>
      </c>
      <c r="F2161" s="287">
        <v>13690</v>
      </c>
      <c r="G2161" s="287">
        <v>4384</v>
      </c>
      <c r="H2161" s="287">
        <v>8382</v>
      </c>
      <c r="I2161" s="287">
        <v>22592</v>
      </c>
      <c r="J2161" s="287">
        <v>4347</v>
      </c>
      <c r="K2161" s="287">
        <v>11176</v>
      </c>
      <c r="L2161" s="287">
        <v>5499</v>
      </c>
      <c r="M2161" s="287">
        <v>4347</v>
      </c>
      <c r="N2161" s="287">
        <v>1224225</v>
      </c>
      <c r="O2161" s="286">
        <v>1323574</v>
      </c>
      <c r="P2161" s="83" t="str">
        <f t="shared" si="37"/>
        <v/>
      </c>
    </row>
    <row r="2162" spans="1:16" ht="13.2" hidden="1" customHeight="1" x14ac:dyDescent="0.25">
      <c r="A2162" s="285" t="s">
        <v>2262</v>
      </c>
      <c r="B2162" s="285" t="s">
        <v>95</v>
      </c>
      <c r="C2162" s="287">
        <v>0</v>
      </c>
      <c r="D2162" s="287">
        <v>0</v>
      </c>
      <c r="E2162" s="287">
        <v>1163</v>
      </c>
      <c r="F2162" s="287">
        <v>0</v>
      </c>
      <c r="G2162" s="287">
        <v>0</v>
      </c>
      <c r="H2162" s="287">
        <v>0</v>
      </c>
      <c r="I2162" s="287">
        <v>0</v>
      </c>
      <c r="J2162" s="287">
        <v>0</v>
      </c>
      <c r="K2162" s="287">
        <v>0</v>
      </c>
      <c r="L2162" s="287">
        <v>0</v>
      </c>
      <c r="M2162" s="287">
        <v>0</v>
      </c>
      <c r="N2162" s="287">
        <v>0</v>
      </c>
      <c r="O2162" s="286">
        <v>1163</v>
      </c>
      <c r="P2162" s="83" t="str">
        <f t="shared" si="37"/>
        <v/>
      </c>
    </row>
    <row r="2163" spans="1:16" ht="13.2" hidden="1" customHeight="1" x14ac:dyDescent="0.25">
      <c r="A2163" s="285" t="s">
        <v>2264</v>
      </c>
      <c r="B2163" s="285" t="s">
        <v>96</v>
      </c>
      <c r="C2163" s="288">
        <v>0</v>
      </c>
      <c r="D2163" s="288">
        <v>0</v>
      </c>
      <c r="E2163" s="288">
        <v>0</v>
      </c>
      <c r="F2163" s="288">
        <v>0</v>
      </c>
      <c r="G2163" s="288">
        <v>0</v>
      </c>
      <c r="H2163" s="288">
        <v>0</v>
      </c>
      <c r="I2163" s="288">
        <v>0</v>
      </c>
      <c r="J2163" s="288">
        <v>0</v>
      </c>
      <c r="K2163" s="288">
        <v>0</v>
      </c>
      <c r="L2163" s="288">
        <v>0</v>
      </c>
      <c r="M2163" s="288">
        <v>0</v>
      </c>
      <c r="N2163" s="288">
        <v>0</v>
      </c>
      <c r="O2163" s="289">
        <v>0</v>
      </c>
      <c r="P2163" s="83" t="str">
        <f t="shared" si="37"/>
        <v/>
      </c>
    </row>
    <row r="2164" spans="1:16" ht="13.2" hidden="1" customHeight="1" x14ac:dyDescent="0.25">
      <c r="A2164" s="285" t="s">
        <v>2267</v>
      </c>
      <c r="B2164" s="285" t="s">
        <v>155</v>
      </c>
      <c r="C2164" s="286">
        <v>8204</v>
      </c>
      <c r="D2164" s="286">
        <v>8448</v>
      </c>
      <c r="E2164" s="286">
        <v>9632</v>
      </c>
      <c r="F2164" s="286">
        <v>13709</v>
      </c>
      <c r="G2164" s="286">
        <v>4385</v>
      </c>
      <c r="H2164" s="286">
        <v>8397</v>
      </c>
      <c r="I2164" s="286">
        <v>22598</v>
      </c>
      <c r="J2164" s="286">
        <v>4360</v>
      </c>
      <c r="K2164" s="286">
        <v>11177</v>
      </c>
      <c r="L2164" s="286">
        <v>5532</v>
      </c>
      <c r="M2164" s="286">
        <v>4348</v>
      </c>
      <c r="N2164" s="286">
        <v>1225181</v>
      </c>
      <c r="O2164" s="286">
        <v>1325971</v>
      </c>
      <c r="P2164" s="83" t="str">
        <f t="shared" si="37"/>
        <v/>
      </c>
    </row>
    <row r="2165" spans="1:16" ht="13.2" hidden="1" customHeight="1" x14ac:dyDescent="0.25">
      <c r="A2165" s="285" t="s">
        <v>2301</v>
      </c>
      <c r="B2165" s="285" t="s">
        <v>97</v>
      </c>
      <c r="C2165" s="286"/>
      <c r="D2165" s="286"/>
      <c r="E2165" s="286"/>
      <c r="F2165" s="286"/>
      <c r="G2165" s="286"/>
      <c r="H2165" s="286"/>
      <c r="I2165" s="286"/>
      <c r="J2165" s="286"/>
      <c r="K2165" s="286"/>
      <c r="L2165" s="286"/>
      <c r="M2165" s="286"/>
      <c r="N2165" s="286"/>
      <c r="O2165" s="286"/>
      <c r="P2165" s="83" t="str">
        <f t="shared" si="37"/>
        <v/>
      </c>
    </row>
    <row r="2166" spans="1:16" ht="13.2" hidden="1" customHeight="1" x14ac:dyDescent="0.25">
      <c r="A2166" s="285" t="s">
        <v>2302</v>
      </c>
      <c r="B2166" s="285" t="s">
        <v>130</v>
      </c>
      <c r="C2166" s="286"/>
      <c r="D2166" s="286"/>
      <c r="E2166" s="286"/>
      <c r="F2166" s="286"/>
      <c r="G2166" s="286"/>
      <c r="H2166" s="286"/>
      <c r="I2166" s="286"/>
      <c r="J2166" s="286"/>
      <c r="K2166" s="286"/>
      <c r="L2166" s="286"/>
      <c r="M2166" s="286"/>
      <c r="N2166" s="286"/>
      <c r="O2166" s="286"/>
      <c r="P2166" s="83" t="str">
        <f t="shared" si="37"/>
        <v/>
      </c>
    </row>
    <row r="2167" spans="1:16" ht="13.2" hidden="1" customHeight="1" x14ac:dyDescent="0.25">
      <c r="A2167" s="285" t="s">
        <v>2270</v>
      </c>
      <c r="B2167" s="285" t="s">
        <v>76</v>
      </c>
      <c r="C2167" s="287"/>
      <c r="D2167" s="287"/>
      <c r="E2167" s="287"/>
      <c r="F2167" s="287"/>
      <c r="G2167" s="287"/>
      <c r="H2167" s="287"/>
      <c r="I2167" s="287"/>
      <c r="J2167" s="287"/>
      <c r="K2167" s="287"/>
      <c r="L2167" s="287"/>
      <c r="M2167" s="287"/>
      <c r="N2167" s="287"/>
      <c r="O2167" s="286"/>
      <c r="P2167" s="83" t="str">
        <f t="shared" si="37"/>
        <v/>
      </c>
    </row>
    <row r="2168" spans="1:16" ht="13.2" hidden="1" customHeight="1" x14ac:dyDescent="0.25">
      <c r="A2168" s="285" t="s">
        <v>2271</v>
      </c>
      <c r="B2168" s="285" t="s">
        <v>77</v>
      </c>
      <c r="C2168" s="287"/>
      <c r="D2168" s="287"/>
      <c r="E2168" s="287"/>
      <c r="F2168" s="287"/>
      <c r="G2168" s="287"/>
      <c r="H2168" s="287"/>
      <c r="I2168" s="287"/>
      <c r="J2168" s="287"/>
      <c r="K2168" s="287"/>
      <c r="L2168" s="287"/>
      <c r="M2168" s="287"/>
      <c r="N2168" s="287"/>
      <c r="O2168" s="286"/>
      <c r="P2168" s="83" t="str">
        <f t="shared" ref="P2168:P2231" si="38">IF(COUNTBLANK(Q2168)=0,IF(RIGHT(A2168,10)=Q2168,TRUE,FALSE),"")</f>
        <v/>
      </c>
    </row>
    <row r="2169" spans="1:16" ht="13.2" hidden="1" customHeight="1" x14ac:dyDescent="0.25">
      <c r="A2169" s="285" t="s">
        <v>2272</v>
      </c>
      <c r="B2169" s="285" t="s">
        <v>78</v>
      </c>
      <c r="C2169" s="287"/>
      <c r="D2169" s="287"/>
      <c r="E2169" s="287"/>
      <c r="F2169" s="287"/>
      <c r="G2169" s="287"/>
      <c r="H2169" s="287"/>
      <c r="I2169" s="287"/>
      <c r="J2169" s="287"/>
      <c r="K2169" s="287"/>
      <c r="L2169" s="287"/>
      <c r="M2169" s="287"/>
      <c r="N2169" s="287"/>
      <c r="O2169" s="286"/>
      <c r="P2169" s="83" t="str">
        <f t="shared" si="38"/>
        <v/>
      </c>
    </row>
    <row r="2170" spans="1:16" ht="13.2" hidden="1" customHeight="1" x14ac:dyDescent="0.25">
      <c r="A2170" s="285" t="s">
        <v>2273</v>
      </c>
      <c r="B2170" s="285" t="s">
        <v>79</v>
      </c>
      <c r="C2170" s="287"/>
      <c r="D2170" s="287"/>
      <c r="E2170" s="287"/>
      <c r="F2170" s="287"/>
      <c r="G2170" s="287"/>
      <c r="H2170" s="287"/>
      <c r="I2170" s="287"/>
      <c r="J2170" s="287"/>
      <c r="K2170" s="287"/>
      <c r="L2170" s="287"/>
      <c r="M2170" s="287"/>
      <c r="N2170" s="287"/>
      <c r="O2170" s="286"/>
      <c r="P2170" s="83" t="str">
        <f t="shared" si="38"/>
        <v/>
      </c>
    </row>
    <row r="2171" spans="1:16" ht="13.2" hidden="1" customHeight="1" x14ac:dyDescent="0.25">
      <c r="A2171" s="285" t="s">
        <v>2274</v>
      </c>
      <c r="B2171" s="285" t="s">
        <v>3671</v>
      </c>
      <c r="C2171" s="287"/>
      <c r="D2171" s="287"/>
      <c r="E2171" s="287"/>
      <c r="F2171" s="287"/>
      <c r="G2171" s="287"/>
      <c r="H2171" s="287"/>
      <c r="I2171" s="287"/>
      <c r="J2171" s="287"/>
      <c r="K2171" s="287"/>
      <c r="L2171" s="287"/>
      <c r="M2171" s="287"/>
      <c r="N2171" s="287"/>
      <c r="O2171" s="286"/>
      <c r="P2171" s="83" t="str">
        <f t="shared" si="38"/>
        <v/>
      </c>
    </row>
    <row r="2172" spans="1:16" ht="13.2" hidden="1" customHeight="1" x14ac:dyDescent="0.25">
      <c r="A2172" s="285" t="s">
        <v>2276</v>
      </c>
      <c r="B2172" s="285" t="s">
        <v>121</v>
      </c>
      <c r="C2172" s="287"/>
      <c r="D2172" s="287"/>
      <c r="E2172" s="287"/>
      <c r="F2172" s="287"/>
      <c r="G2172" s="287"/>
      <c r="H2172" s="287"/>
      <c r="I2172" s="287"/>
      <c r="J2172" s="287"/>
      <c r="K2172" s="287"/>
      <c r="L2172" s="287"/>
      <c r="M2172" s="287"/>
      <c r="N2172" s="287"/>
      <c r="O2172" s="286"/>
      <c r="P2172" s="83" t="str">
        <f t="shared" si="38"/>
        <v/>
      </c>
    </row>
    <row r="2173" spans="1:16" ht="13.2" hidden="1" customHeight="1" x14ac:dyDescent="0.25">
      <c r="A2173" s="285" t="s">
        <v>2277</v>
      </c>
      <c r="B2173" s="285" t="s">
        <v>81</v>
      </c>
      <c r="C2173" s="287"/>
      <c r="D2173" s="287"/>
      <c r="E2173" s="287"/>
      <c r="F2173" s="287"/>
      <c r="G2173" s="287"/>
      <c r="H2173" s="287"/>
      <c r="I2173" s="287"/>
      <c r="J2173" s="287"/>
      <c r="K2173" s="287"/>
      <c r="L2173" s="287"/>
      <c r="M2173" s="287"/>
      <c r="N2173" s="287"/>
      <c r="O2173" s="286"/>
      <c r="P2173" s="83" t="str">
        <f t="shared" si="38"/>
        <v/>
      </c>
    </row>
    <row r="2174" spans="1:16" ht="13.2" hidden="1" customHeight="1" x14ac:dyDescent="0.25">
      <c r="A2174" s="285" t="s">
        <v>2278</v>
      </c>
      <c r="B2174" s="285" t="s">
        <v>82</v>
      </c>
      <c r="C2174" s="287"/>
      <c r="D2174" s="287"/>
      <c r="E2174" s="287"/>
      <c r="F2174" s="287"/>
      <c r="G2174" s="287"/>
      <c r="H2174" s="287"/>
      <c r="I2174" s="287"/>
      <c r="J2174" s="287"/>
      <c r="K2174" s="287"/>
      <c r="L2174" s="287"/>
      <c r="M2174" s="287"/>
      <c r="N2174" s="287"/>
      <c r="O2174" s="286"/>
      <c r="P2174" s="83" t="str">
        <f t="shared" si="38"/>
        <v/>
      </c>
    </row>
    <row r="2175" spans="1:16" ht="13.2" hidden="1" customHeight="1" x14ac:dyDescent="0.25">
      <c r="A2175" s="285" t="s">
        <v>2279</v>
      </c>
      <c r="B2175" s="285" t="s">
        <v>83</v>
      </c>
      <c r="C2175" s="287"/>
      <c r="D2175" s="287"/>
      <c r="E2175" s="287"/>
      <c r="F2175" s="287"/>
      <c r="G2175" s="287"/>
      <c r="H2175" s="287"/>
      <c r="I2175" s="287"/>
      <c r="J2175" s="287"/>
      <c r="K2175" s="287"/>
      <c r="L2175" s="287"/>
      <c r="M2175" s="287"/>
      <c r="N2175" s="287"/>
      <c r="O2175" s="286"/>
      <c r="P2175" s="83" t="str">
        <f t="shared" si="38"/>
        <v/>
      </c>
    </row>
    <row r="2176" spans="1:16" ht="13.2" hidden="1" customHeight="1" x14ac:dyDescent="0.25">
      <c r="A2176" s="285" t="s">
        <v>2280</v>
      </c>
      <c r="B2176" s="285" t="s">
        <v>84</v>
      </c>
      <c r="C2176" s="287"/>
      <c r="D2176" s="287"/>
      <c r="E2176" s="287"/>
      <c r="F2176" s="287"/>
      <c r="G2176" s="287"/>
      <c r="H2176" s="287"/>
      <c r="I2176" s="287"/>
      <c r="J2176" s="287"/>
      <c r="K2176" s="287"/>
      <c r="L2176" s="287"/>
      <c r="M2176" s="287"/>
      <c r="N2176" s="287"/>
      <c r="O2176" s="286"/>
      <c r="P2176" s="83" t="str">
        <f t="shared" si="38"/>
        <v/>
      </c>
    </row>
    <row r="2177" spans="1:16" ht="13.2" hidden="1" customHeight="1" x14ac:dyDescent="0.25">
      <c r="A2177" s="285" t="s">
        <v>2281</v>
      </c>
      <c r="B2177" s="285" t="s">
        <v>85</v>
      </c>
      <c r="C2177" s="286"/>
      <c r="D2177" s="286"/>
      <c r="E2177" s="286"/>
      <c r="F2177" s="286"/>
      <c r="G2177" s="286"/>
      <c r="H2177" s="286"/>
      <c r="I2177" s="286"/>
      <c r="J2177" s="286"/>
      <c r="K2177" s="286"/>
      <c r="L2177" s="286"/>
      <c r="M2177" s="286"/>
      <c r="N2177" s="286"/>
      <c r="O2177" s="286"/>
      <c r="P2177" s="83" t="str">
        <f t="shared" si="38"/>
        <v/>
      </c>
    </row>
    <row r="2178" spans="1:16" ht="13.2" hidden="1" customHeight="1" x14ac:dyDescent="0.25">
      <c r="A2178" s="285" t="s">
        <v>2282</v>
      </c>
      <c r="B2178" s="285" t="s">
        <v>86</v>
      </c>
      <c r="C2178" s="287"/>
      <c r="D2178" s="287"/>
      <c r="E2178" s="287"/>
      <c r="F2178" s="287"/>
      <c r="G2178" s="287"/>
      <c r="H2178" s="287"/>
      <c r="I2178" s="287"/>
      <c r="J2178" s="287"/>
      <c r="K2178" s="287"/>
      <c r="L2178" s="287"/>
      <c r="M2178" s="287"/>
      <c r="N2178" s="287"/>
      <c r="O2178" s="286"/>
      <c r="P2178" s="83" t="str">
        <f t="shared" si="38"/>
        <v/>
      </c>
    </row>
    <row r="2179" spans="1:16" ht="13.2" hidden="1" customHeight="1" x14ac:dyDescent="0.25">
      <c r="A2179" s="285" t="s">
        <v>2283</v>
      </c>
      <c r="B2179" s="285" t="s">
        <v>87</v>
      </c>
      <c r="C2179" s="287"/>
      <c r="D2179" s="287"/>
      <c r="E2179" s="287"/>
      <c r="F2179" s="287"/>
      <c r="G2179" s="287"/>
      <c r="H2179" s="287"/>
      <c r="I2179" s="287"/>
      <c r="J2179" s="287"/>
      <c r="K2179" s="287"/>
      <c r="L2179" s="287"/>
      <c r="M2179" s="287"/>
      <c r="N2179" s="287"/>
      <c r="O2179" s="286"/>
      <c r="P2179" s="83" t="str">
        <f t="shared" si="38"/>
        <v/>
      </c>
    </row>
    <row r="2180" spans="1:16" ht="13.2" hidden="1" customHeight="1" x14ac:dyDescent="0.25">
      <c r="A2180" s="285" t="s">
        <v>2284</v>
      </c>
      <c r="B2180" s="285" t="s">
        <v>88</v>
      </c>
      <c r="C2180" s="287"/>
      <c r="D2180" s="287"/>
      <c r="E2180" s="287"/>
      <c r="F2180" s="287"/>
      <c r="G2180" s="287"/>
      <c r="H2180" s="287"/>
      <c r="I2180" s="287"/>
      <c r="J2180" s="287"/>
      <c r="K2180" s="287"/>
      <c r="L2180" s="287"/>
      <c r="M2180" s="287"/>
      <c r="N2180" s="287"/>
      <c r="O2180" s="286"/>
      <c r="P2180" s="83" t="str">
        <f t="shared" si="38"/>
        <v/>
      </c>
    </row>
    <row r="2181" spans="1:16" ht="13.2" hidden="1" customHeight="1" x14ac:dyDescent="0.25">
      <c r="A2181" s="285" t="s">
        <v>2285</v>
      </c>
      <c r="B2181" s="285" t="s">
        <v>144</v>
      </c>
      <c r="C2181" s="286"/>
      <c r="D2181" s="286"/>
      <c r="E2181" s="286"/>
      <c r="F2181" s="286"/>
      <c r="G2181" s="286"/>
      <c r="H2181" s="286"/>
      <c r="I2181" s="286"/>
      <c r="J2181" s="286"/>
      <c r="K2181" s="286"/>
      <c r="L2181" s="286"/>
      <c r="M2181" s="286"/>
      <c r="N2181" s="286"/>
      <c r="O2181" s="286"/>
      <c r="P2181" s="83" t="str">
        <f t="shared" si="38"/>
        <v/>
      </c>
    </row>
    <row r="2182" spans="1:16" ht="13.2" hidden="1" customHeight="1" x14ac:dyDescent="0.25">
      <c r="A2182" s="285" t="s">
        <v>2275</v>
      </c>
      <c r="B2182" s="285" t="s">
        <v>80</v>
      </c>
      <c r="C2182" s="287"/>
      <c r="D2182" s="287"/>
      <c r="E2182" s="287"/>
      <c r="F2182" s="287"/>
      <c r="G2182" s="287"/>
      <c r="H2182" s="287"/>
      <c r="I2182" s="287"/>
      <c r="J2182" s="287"/>
      <c r="K2182" s="287"/>
      <c r="L2182" s="287"/>
      <c r="M2182" s="287"/>
      <c r="N2182" s="287"/>
      <c r="O2182" s="286"/>
      <c r="P2182" s="83" t="str">
        <f t="shared" si="38"/>
        <v/>
      </c>
    </row>
    <row r="2183" spans="1:16" ht="13.2" hidden="1" customHeight="1" x14ac:dyDescent="0.25">
      <c r="A2183" s="285" t="s">
        <v>2286</v>
      </c>
      <c r="B2183" s="285" t="s">
        <v>76</v>
      </c>
      <c r="C2183" s="287"/>
      <c r="D2183" s="287"/>
      <c r="E2183" s="287"/>
      <c r="F2183" s="287"/>
      <c r="G2183" s="287"/>
      <c r="H2183" s="287"/>
      <c r="I2183" s="287"/>
      <c r="J2183" s="287"/>
      <c r="K2183" s="287"/>
      <c r="L2183" s="287"/>
      <c r="M2183" s="287"/>
      <c r="N2183" s="287"/>
      <c r="O2183" s="286"/>
      <c r="P2183" s="83" t="str">
        <f t="shared" si="38"/>
        <v/>
      </c>
    </row>
    <row r="2184" spans="1:16" ht="13.2" hidden="1" customHeight="1" x14ac:dyDescent="0.25">
      <c r="A2184" s="285" t="s">
        <v>2296</v>
      </c>
      <c r="B2184" s="285" t="s">
        <v>85</v>
      </c>
      <c r="C2184" s="286"/>
      <c r="D2184" s="286"/>
      <c r="E2184" s="286"/>
      <c r="F2184" s="286"/>
      <c r="G2184" s="286"/>
      <c r="H2184" s="286"/>
      <c r="I2184" s="286"/>
      <c r="J2184" s="286"/>
      <c r="K2184" s="286"/>
      <c r="L2184" s="286"/>
      <c r="M2184" s="286"/>
      <c r="N2184" s="286"/>
      <c r="O2184" s="286"/>
      <c r="P2184" s="83" t="str">
        <f t="shared" si="38"/>
        <v/>
      </c>
    </row>
    <row r="2185" spans="1:16" ht="13.2" hidden="1" customHeight="1" x14ac:dyDescent="0.25">
      <c r="A2185" s="285" t="s">
        <v>2298</v>
      </c>
      <c r="B2185" s="285" t="s">
        <v>87</v>
      </c>
      <c r="C2185" s="287"/>
      <c r="D2185" s="287"/>
      <c r="E2185" s="287"/>
      <c r="F2185" s="287"/>
      <c r="G2185" s="287"/>
      <c r="H2185" s="287"/>
      <c r="I2185" s="287"/>
      <c r="J2185" s="287"/>
      <c r="K2185" s="287"/>
      <c r="L2185" s="287"/>
      <c r="M2185" s="287"/>
      <c r="N2185" s="287"/>
      <c r="O2185" s="286"/>
      <c r="P2185" s="83" t="str">
        <f t="shared" si="38"/>
        <v/>
      </c>
    </row>
    <row r="2186" spans="1:16" ht="13.2" hidden="1" customHeight="1" x14ac:dyDescent="0.25">
      <c r="A2186" s="285" t="s">
        <v>2299</v>
      </c>
      <c r="B2186" s="285" t="s">
        <v>88</v>
      </c>
      <c r="C2186" s="287"/>
      <c r="D2186" s="287"/>
      <c r="E2186" s="287"/>
      <c r="F2186" s="287"/>
      <c r="G2186" s="287"/>
      <c r="H2186" s="287"/>
      <c r="I2186" s="287"/>
      <c r="J2186" s="287"/>
      <c r="K2186" s="287"/>
      <c r="L2186" s="287"/>
      <c r="M2186" s="287"/>
      <c r="N2186" s="287"/>
      <c r="O2186" s="286"/>
      <c r="P2186" s="83" t="str">
        <f t="shared" si="38"/>
        <v/>
      </c>
    </row>
    <row r="2187" spans="1:16" ht="13.2" hidden="1" customHeight="1" x14ac:dyDescent="0.25">
      <c r="A2187" s="285" t="s">
        <v>2287</v>
      </c>
      <c r="B2187" s="285" t="s">
        <v>89</v>
      </c>
      <c r="C2187" s="287"/>
      <c r="D2187" s="287"/>
      <c r="E2187" s="287"/>
      <c r="F2187" s="287"/>
      <c r="G2187" s="287"/>
      <c r="H2187" s="287"/>
      <c r="I2187" s="287"/>
      <c r="J2187" s="287"/>
      <c r="K2187" s="287"/>
      <c r="L2187" s="287"/>
      <c r="M2187" s="287"/>
      <c r="N2187" s="287"/>
      <c r="O2187" s="286"/>
      <c r="P2187" s="83" t="str">
        <f t="shared" si="38"/>
        <v/>
      </c>
    </row>
    <row r="2188" spans="1:16" ht="13.2" hidden="1" customHeight="1" x14ac:dyDescent="0.25">
      <c r="A2188" s="285" t="s">
        <v>2288</v>
      </c>
      <c r="B2188" s="285" t="s">
        <v>90</v>
      </c>
      <c r="C2188" s="287"/>
      <c r="D2188" s="287"/>
      <c r="E2188" s="287"/>
      <c r="F2188" s="287"/>
      <c r="G2188" s="287"/>
      <c r="H2188" s="287"/>
      <c r="I2188" s="287"/>
      <c r="J2188" s="287"/>
      <c r="K2188" s="287"/>
      <c r="L2188" s="287"/>
      <c r="M2188" s="287"/>
      <c r="N2188" s="287"/>
      <c r="O2188" s="286"/>
      <c r="P2188" s="83" t="str">
        <f t="shared" si="38"/>
        <v/>
      </c>
    </row>
    <row r="2189" spans="1:16" ht="13.2" hidden="1" customHeight="1" x14ac:dyDescent="0.25">
      <c r="A2189" s="285" t="s">
        <v>2289</v>
      </c>
      <c r="B2189" s="285" t="s">
        <v>91</v>
      </c>
      <c r="C2189" s="287"/>
      <c r="D2189" s="287"/>
      <c r="E2189" s="287"/>
      <c r="F2189" s="287"/>
      <c r="G2189" s="287"/>
      <c r="H2189" s="287"/>
      <c r="I2189" s="287"/>
      <c r="J2189" s="287"/>
      <c r="K2189" s="287"/>
      <c r="L2189" s="287"/>
      <c r="M2189" s="287"/>
      <c r="N2189" s="287"/>
      <c r="O2189" s="286"/>
      <c r="P2189" s="83" t="str">
        <f t="shared" si="38"/>
        <v/>
      </c>
    </row>
    <row r="2190" spans="1:16" ht="13.2" hidden="1" customHeight="1" x14ac:dyDescent="0.25">
      <c r="A2190" s="285" t="s">
        <v>2290</v>
      </c>
      <c r="B2190" s="285" t="s">
        <v>3670</v>
      </c>
      <c r="C2190" s="287"/>
      <c r="D2190" s="287"/>
      <c r="E2190" s="287"/>
      <c r="F2190" s="287"/>
      <c r="G2190" s="287"/>
      <c r="H2190" s="287"/>
      <c r="I2190" s="287"/>
      <c r="J2190" s="287"/>
      <c r="K2190" s="287"/>
      <c r="L2190" s="287"/>
      <c r="M2190" s="287"/>
      <c r="N2190" s="287"/>
      <c r="O2190" s="286"/>
      <c r="P2190" s="83" t="str">
        <f t="shared" si="38"/>
        <v/>
      </c>
    </row>
    <row r="2191" spans="1:16" ht="13.2" hidden="1" customHeight="1" x14ac:dyDescent="0.25">
      <c r="A2191" s="285" t="s">
        <v>2292</v>
      </c>
      <c r="B2191" s="285" t="s">
        <v>92</v>
      </c>
      <c r="C2191" s="287"/>
      <c r="D2191" s="287"/>
      <c r="E2191" s="287"/>
      <c r="F2191" s="287"/>
      <c r="G2191" s="287"/>
      <c r="H2191" s="287"/>
      <c r="I2191" s="287"/>
      <c r="J2191" s="287"/>
      <c r="K2191" s="287"/>
      <c r="L2191" s="287"/>
      <c r="M2191" s="287"/>
      <c r="N2191" s="287"/>
      <c r="O2191" s="286"/>
      <c r="P2191" s="83" t="str">
        <f t="shared" si="38"/>
        <v/>
      </c>
    </row>
    <row r="2192" spans="1:16" ht="13.2" hidden="1" customHeight="1" x14ac:dyDescent="0.25">
      <c r="A2192" s="285" t="s">
        <v>2293</v>
      </c>
      <c r="B2192" s="285" t="s">
        <v>93</v>
      </c>
      <c r="C2192" s="287"/>
      <c r="D2192" s="287"/>
      <c r="E2192" s="287"/>
      <c r="F2192" s="287"/>
      <c r="G2192" s="287"/>
      <c r="H2192" s="287"/>
      <c r="I2192" s="287"/>
      <c r="J2192" s="287"/>
      <c r="K2192" s="287"/>
      <c r="L2192" s="287"/>
      <c r="M2192" s="287"/>
      <c r="N2192" s="287"/>
      <c r="O2192" s="286"/>
      <c r="P2192" s="83" t="str">
        <f t="shared" si="38"/>
        <v/>
      </c>
    </row>
    <row r="2193" spans="1:16" ht="13.2" hidden="1" customHeight="1" x14ac:dyDescent="0.25">
      <c r="A2193" s="285" t="s">
        <v>2294</v>
      </c>
      <c r="B2193" s="285" t="s">
        <v>94</v>
      </c>
      <c r="C2193" s="287"/>
      <c r="D2193" s="287"/>
      <c r="E2193" s="287"/>
      <c r="F2193" s="287"/>
      <c r="G2193" s="287"/>
      <c r="H2193" s="287"/>
      <c r="I2193" s="287"/>
      <c r="J2193" s="287"/>
      <c r="K2193" s="287"/>
      <c r="L2193" s="287"/>
      <c r="M2193" s="287"/>
      <c r="N2193" s="287"/>
      <c r="O2193" s="286"/>
      <c r="P2193" s="83" t="str">
        <f t="shared" si="38"/>
        <v/>
      </c>
    </row>
    <row r="2194" spans="1:16" ht="13.2" hidden="1" customHeight="1" x14ac:dyDescent="0.25">
      <c r="A2194" s="285" t="s">
        <v>2295</v>
      </c>
      <c r="B2194" s="285" t="s">
        <v>95</v>
      </c>
      <c r="C2194" s="287"/>
      <c r="D2194" s="287"/>
      <c r="E2194" s="287"/>
      <c r="F2194" s="287"/>
      <c r="G2194" s="287"/>
      <c r="H2194" s="287"/>
      <c r="I2194" s="287"/>
      <c r="J2194" s="287"/>
      <c r="K2194" s="287"/>
      <c r="L2194" s="287"/>
      <c r="M2194" s="287"/>
      <c r="N2194" s="287"/>
      <c r="O2194" s="286"/>
      <c r="P2194" s="83" t="str">
        <f t="shared" si="38"/>
        <v/>
      </c>
    </row>
    <row r="2195" spans="1:16" ht="13.2" hidden="1" customHeight="1" x14ac:dyDescent="0.25">
      <c r="A2195" s="285" t="s">
        <v>2297</v>
      </c>
      <c r="B2195" s="285" t="s">
        <v>96</v>
      </c>
      <c r="C2195" s="288"/>
      <c r="D2195" s="288"/>
      <c r="E2195" s="288"/>
      <c r="F2195" s="288"/>
      <c r="G2195" s="288"/>
      <c r="H2195" s="288"/>
      <c r="I2195" s="288"/>
      <c r="J2195" s="288"/>
      <c r="K2195" s="288"/>
      <c r="L2195" s="288"/>
      <c r="M2195" s="288"/>
      <c r="N2195" s="288"/>
      <c r="O2195" s="289"/>
      <c r="P2195" s="83" t="str">
        <f t="shared" si="38"/>
        <v/>
      </c>
    </row>
    <row r="2196" spans="1:16" ht="13.2" hidden="1" customHeight="1" x14ac:dyDescent="0.25">
      <c r="A2196" s="285" t="s">
        <v>2300</v>
      </c>
      <c r="B2196" s="285" t="s">
        <v>155</v>
      </c>
      <c r="C2196" s="286"/>
      <c r="D2196" s="286"/>
      <c r="E2196" s="286"/>
      <c r="F2196" s="286"/>
      <c r="G2196" s="286"/>
      <c r="H2196" s="286"/>
      <c r="I2196" s="286"/>
      <c r="J2196" s="286"/>
      <c r="K2196" s="286"/>
      <c r="L2196" s="286"/>
      <c r="M2196" s="286"/>
      <c r="N2196" s="286"/>
      <c r="O2196" s="286"/>
      <c r="P2196" s="83" t="str">
        <f t="shared" si="38"/>
        <v/>
      </c>
    </row>
    <row r="2197" spans="1:16" ht="13.2" hidden="1" customHeight="1" x14ac:dyDescent="0.25">
      <c r="A2197" s="285" t="s">
        <v>2291</v>
      </c>
      <c r="B2197" s="285" t="s">
        <v>80</v>
      </c>
      <c r="C2197" s="287"/>
      <c r="D2197" s="287"/>
      <c r="E2197" s="287"/>
      <c r="F2197" s="287"/>
      <c r="G2197" s="287"/>
      <c r="H2197" s="287"/>
      <c r="I2197" s="287"/>
      <c r="J2197" s="287"/>
      <c r="K2197" s="287"/>
      <c r="L2197" s="287"/>
      <c r="M2197" s="287"/>
      <c r="N2197" s="287"/>
      <c r="O2197" s="286"/>
      <c r="P2197" s="83" t="str">
        <f t="shared" si="38"/>
        <v/>
      </c>
    </row>
    <row r="2198" spans="1:16" ht="13.2" hidden="1" customHeight="1" x14ac:dyDescent="0.25">
      <c r="A2198" s="285" t="s">
        <v>2805</v>
      </c>
      <c r="B2198" s="285" t="s">
        <v>97</v>
      </c>
      <c r="C2198" s="286">
        <v>-242446</v>
      </c>
      <c r="D2198" s="286">
        <v>136348</v>
      </c>
      <c r="E2198" s="286">
        <v>204330</v>
      </c>
      <c r="F2198" s="286">
        <v>386732</v>
      </c>
      <c r="G2198" s="286">
        <v>484964</v>
      </c>
      <c r="H2198" s="290"/>
      <c r="I2198" s="290"/>
      <c r="J2198" s="290"/>
      <c r="K2198" s="290"/>
      <c r="L2198" s="290"/>
      <c r="M2198" s="290"/>
      <c r="N2198" s="290"/>
      <c r="O2198" s="290"/>
      <c r="P2198" s="83" t="str">
        <f t="shared" si="38"/>
        <v/>
      </c>
    </row>
    <row r="2199" spans="1:16" ht="13.2" hidden="1" customHeight="1" x14ac:dyDescent="0.25">
      <c r="A2199" s="285" t="s">
        <v>2806</v>
      </c>
      <c r="B2199" s="285" t="s">
        <v>130</v>
      </c>
      <c r="C2199" s="286">
        <v>-268416</v>
      </c>
      <c r="D2199" s="286">
        <v>46574</v>
      </c>
      <c r="E2199" s="286">
        <v>60603</v>
      </c>
      <c r="F2199" s="286">
        <v>185409</v>
      </c>
      <c r="G2199" s="286">
        <v>24170</v>
      </c>
      <c r="H2199" s="290"/>
      <c r="I2199" s="290"/>
      <c r="J2199" s="290"/>
      <c r="K2199" s="290"/>
      <c r="L2199" s="290"/>
      <c r="M2199" s="290"/>
      <c r="N2199" s="290"/>
      <c r="O2199" s="290"/>
      <c r="P2199" s="83" t="str">
        <f t="shared" si="38"/>
        <v/>
      </c>
    </row>
    <row r="2200" spans="1:16" ht="13.2" hidden="1" customHeight="1" x14ac:dyDescent="0.25">
      <c r="A2200" s="285" t="s">
        <v>2783</v>
      </c>
      <c r="B2200" s="285" t="s">
        <v>76</v>
      </c>
      <c r="C2200" s="287">
        <v>13221</v>
      </c>
      <c r="D2200" s="287">
        <v>12382</v>
      </c>
      <c r="E2200" s="287">
        <v>15178</v>
      </c>
      <c r="F2200" s="287">
        <v>19942</v>
      </c>
      <c r="G2200" s="286">
        <v>60723</v>
      </c>
      <c r="H2200" s="290"/>
      <c r="I2200" s="290"/>
      <c r="J2200" s="290"/>
      <c r="K2200" s="290"/>
      <c r="L2200" s="290"/>
      <c r="M2200" s="290"/>
      <c r="N2200" s="290"/>
      <c r="O2200" s="290"/>
      <c r="P2200" s="83" t="str">
        <f t="shared" si="38"/>
        <v/>
      </c>
    </row>
    <row r="2201" spans="1:16" ht="13.2" hidden="1" customHeight="1" x14ac:dyDescent="0.25">
      <c r="A2201" s="285" t="s">
        <v>2784</v>
      </c>
      <c r="B2201" s="285" t="s">
        <v>77</v>
      </c>
      <c r="C2201" s="287">
        <v>699903</v>
      </c>
      <c r="D2201" s="287">
        <v>803365</v>
      </c>
      <c r="E2201" s="287">
        <v>754192</v>
      </c>
      <c r="F2201" s="287">
        <v>1134754</v>
      </c>
      <c r="G2201" s="286">
        <v>3392214</v>
      </c>
      <c r="H2201" s="290"/>
      <c r="I2201" s="290"/>
      <c r="J2201" s="290"/>
      <c r="K2201" s="290"/>
      <c r="L2201" s="290"/>
      <c r="M2201" s="290"/>
      <c r="N2201" s="290"/>
      <c r="O2201" s="290"/>
      <c r="P2201" s="83" t="str">
        <f t="shared" si="38"/>
        <v/>
      </c>
    </row>
    <row r="2202" spans="1:16" ht="13.2" hidden="1" customHeight="1" x14ac:dyDescent="0.25">
      <c r="A2202" s="285" t="s">
        <v>2785</v>
      </c>
      <c r="B2202" s="285" t="s">
        <v>78</v>
      </c>
      <c r="C2202" s="287">
        <v>294528</v>
      </c>
      <c r="D2202" s="287">
        <v>348884</v>
      </c>
      <c r="E2202" s="287">
        <v>362333</v>
      </c>
      <c r="F2202" s="287">
        <v>513099</v>
      </c>
      <c r="G2202" s="286">
        <v>1518844</v>
      </c>
      <c r="H2202" s="290"/>
      <c r="I2202" s="290"/>
      <c r="J2202" s="290"/>
      <c r="K2202" s="290"/>
      <c r="L2202" s="290"/>
      <c r="M2202" s="290"/>
      <c r="N2202" s="290"/>
      <c r="O2202" s="290"/>
      <c r="P2202" s="83" t="str">
        <f t="shared" si="38"/>
        <v/>
      </c>
    </row>
    <row r="2203" spans="1:16" ht="13.2" hidden="1" customHeight="1" x14ac:dyDescent="0.25">
      <c r="A2203" s="285" t="s">
        <v>2786</v>
      </c>
      <c r="B2203" s="285" t="s">
        <v>79</v>
      </c>
      <c r="C2203" s="287">
        <v>13958</v>
      </c>
      <c r="D2203" s="287">
        <v>29332</v>
      </c>
      <c r="E2203" s="287">
        <v>57286</v>
      </c>
      <c r="F2203" s="287">
        <v>116078</v>
      </c>
      <c r="G2203" s="286">
        <v>216654</v>
      </c>
      <c r="H2203" s="290"/>
      <c r="I2203" s="290"/>
      <c r="J2203" s="290"/>
      <c r="K2203" s="290"/>
      <c r="L2203" s="290"/>
      <c r="M2203" s="290"/>
      <c r="N2203" s="290"/>
      <c r="O2203" s="290"/>
      <c r="P2203" s="83" t="str">
        <f t="shared" si="38"/>
        <v/>
      </c>
    </row>
    <row r="2204" spans="1:16" ht="13.2" hidden="1" customHeight="1" x14ac:dyDescent="0.25">
      <c r="A2204" s="285" t="s">
        <v>2787</v>
      </c>
      <c r="B2204" s="285" t="s">
        <v>3671</v>
      </c>
      <c r="C2204" s="287">
        <v>119729</v>
      </c>
      <c r="D2204" s="287">
        <v>124567</v>
      </c>
      <c r="E2204" s="287">
        <v>102769</v>
      </c>
      <c r="F2204" s="287">
        <v>88350</v>
      </c>
      <c r="G2204" s="286">
        <v>435415</v>
      </c>
      <c r="H2204" s="290"/>
      <c r="I2204" s="290"/>
      <c r="J2204" s="290"/>
      <c r="K2204" s="290"/>
      <c r="L2204" s="290"/>
      <c r="M2204" s="290"/>
      <c r="N2204" s="290"/>
      <c r="O2204" s="290"/>
      <c r="P2204" s="83" t="str">
        <f t="shared" si="38"/>
        <v/>
      </c>
    </row>
    <row r="2205" spans="1:16" ht="13.2" hidden="1" customHeight="1" x14ac:dyDescent="0.25">
      <c r="A2205" s="285" t="s">
        <v>2788</v>
      </c>
      <c r="B2205" s="285" t="s">
        <v>84</v>
      </c>
      <c r="C2205" s="287">
        <v>153801</v>
      </c>
      <c r="D2205" s="287">
        <v>238099</v>
      </c>
      <c r="E2205" s="287">
        <v>350606</v>
      </c>
      <c r="F2205" s="287">
        <v>458491</v>
      </c>
      <c r="G2205" s="286">
        <v>1200997</v>
      </c>
      <c r="H2205" s="290"/>
      <c r="I2205" s="290"/>
      <c r="J2205" s="290"/>
      <c r="K2205" s="290"/>
      <c r="L2205" s="290"/>
      <c r="M2205" s="290"/>
      <c r="N2205" s="290"/>
      <c r="O2205" s="290"/>
      <c r="P2205" s="83" t="str">
        <f t="shared" si="38"/>
        <v/>
      </c>
    </row>
    <row r="2206" spans="1:16" ht="13.2" hidden="1" customHeight="1" x14ac:dyDescent="0.25">
      <c r="A2206" s="285" t="s">
        <v>2789</v>
      </c>
      <c r="B2206" s="285" t="s">
        <v>85</v>
      </c>
      <c r="C2206" s="286">
        <v>2175405</v>
      </c>
      <c r="D2206" s="286">
        <v>2164724</v>
      </c>
      <c r="E2206" s="286">
        <v>2209091</v>
      </c>
      <c r="F2206" s="286">
        <v>3020747</v>
      </c>
      <c r="G2206" s="286">
        <v>9569967</v>
      </c>
      <c r="H2206" s="290"/>
      <c r="I2206" s="290"/>
      <c r="J2206" s="290"/>
      <c r="K2206" s="290"/>
      <c r="L2206" s="290"/>
      <c r="M2206" s="290"/>
      <c r="N2206" s="290"/>
      <c r="O2206" s="290"/>
      <c r="P2206" s="83" t="str">
        <f t="shared" si="38"/>
        <v/>
      </c>
    </row>
    <row r="2207" spans="1:16" ht="13.2" hidden="1" customHeight="1" x14ac:dyDescent="0.25">
      <c r="A2207" s="285" t="s">
        <v>2790</v>
      </c>
      <c r="B2207" s="285" t="s">
        <v>86</v>
      </c>
      <c r="C2207" s="287">
        <v>5483</v>
      </c>
      <c r="D2207" s="287">
        <v>35187</v>
      </c>
      <c r="E2207" s="287">
        <v>42915</v>
      </c>
      <c r="F2207" s="287">
        <v>193595</v>
      </c>
      <c r="G2207" s="286">
        <v>277180</v>
      </c>
      <c r="H2207" s="290"/>
      <c r="I2207" s="290"/>
      <c r="J2207" s="290"/>
      <c r="K2207" s="290"/>
      <c r="L2207" s="290"/>
      <c r="M2207" s="290"/>
      <c r="N2207" s="290"/>
      <c r="O2207" s="290"/>
      <c r="P2207" s="83" t="str">
        <f t="shared" si="38"/>
        <v/>
      </c>
    </row>
    <row r="2208" spans="1:16" ht="13.2" hidden="1" customHeight="1" x14ac:dyDescent="0.25">
      <c r="A2208" s="285" t="s">
        <v>2791</v>
      </c>
      <c r="B2208" s="285" t="s">
        <v>87</v>
      </c>
      <c r="C2208" s="287">
        <v>52835</v>
      </c>
      <c r="D2208" s="287">
        <v>91900</v>
      </c>
      <c r="E2208" s="287">
        <v>156532</v>
      </c>
      <c r="F2208" s="287">
        <v>419570</v>
      </c>
      <c r="G2208" s="286">
        <v>720837</v>
      </c>
      <c r="H2208" s="290"/>
      <c r="I2208" s="290"/>
      <c r="J2208" s="290"/>
      <c r="K2208" s="290"/>
      <c r="L2208" s="290"/>
      <c r="M2208" s="290"/>
      <c r="N2208" s="290"/>
      <c r="O2208" s="290"/>
      <c r="P2208" s="83" t="str">
        <f t="shared" si="38"/>
        <v/>
      </c>
    </row>
    <row r="2209" spans="1:16" ht="13.2" hidden="1" customHeight="1" x14ac:dyDescent="0.25">
      <c r="A2209" s="285" t="s">
        <v>2792</v>
      </c>
      <c r="B2209" s="285" t="s">
        <v>88</v>
      </c>
      <c r="C2209" s="287">
        <v>0</v>
      </c>
      <c r="D2209" s="287">
        <v>0</v>
      </c>
      <c r="E2209" s="287">
        <v>0</v>
      </c>
      <c r="F2209" s="287">
        <v>0</v>
      </c>
      <c r="G2209" s="286">
        <v>0</v>
      </c>
      <c r="H2209" s="290"/>
      <c r="I2209" s="290"/>
      <c r="J2209" s="290"/>
      <c r="K2209" s="290"/>
      <c r="L2209" s="290"/>
      <c r="M2209" s="290"/>
      <c r="N2209" s="290"/>
      <c r="O2209" s="290"/>
      <c r="P2209" s="83" t="str">
        <f t="shared" si="38"/>
        <v/>
      </c>
    </row>
    <row r="2210" spans="1:16" ht="13.2" hidden="1" customHeight="1" x14ac:dyDescent="0.25">
      <c r="A2210" s="285" t="s">
        <v>2793</v>
      </c>
      <c r="B2210" s="285" t="s">
        <v>144</v>
      </c>
      <c r="C2210" s="286">
        <v>2233723</v>
      </c>
      <c r="D2210" s="286">
        <v>2291811</v>
      </c>
      <c r="E2210" s="286">
        <v>2408538</v>
      </c>
      <c r="F2210" s="286">
        <v>3633912</v>
      </c>
      <c r="G2210" s="286">
        <v>10567984</v>
      </c>
      <c r="H2210" s="290"/>
      <c r="I2210" s="290"/>
      <c r="J2210" s="290"/>
      <c r="K2210" s="290"/>
      <c r="L2210" s="290"/>
      <c r="M2210" s="290"/>
      <c r="N2210" s="290"/>
      <c r="O2210" s="290"/>
      <c r="P2210" s="83" t="str">
        <f t="shared" si="38"/>
        <v/>
      </c>
    </row>
    <row r="2211" spans="1:16" ht="13.2" hidden="1" customHeight="1" x14ac:dyDescent="0.25">
      <c r="A2211" s="285" t="s">
        <v>3699</v>
      </c>
      <c r="B2211" s="285" t="s">
        <v>283</v>
      </c>
      <c r="C2211" s="287">
        <v>14817</v>
      </c>
      <c r="D2211" s="287">
        <v>7763</v>
      </c>
      <c r="E2211" s="287">
        <v>-982</v>
      </c>
      <c r="F2211" s="287">
        <v>7560</v>
      </c>
      <c r="G2211" s="286">
        <v>29158</v>
      </c>
      <c r="H2211" s="290"/>
      <c r="I2211" s="290"/>
      <c r="J2211" s="290"/>
      <c r="K2211" s="290"/>
      <c r="L2211" s="290"/>
      <c r="M2211" s="290"/>
      <c r="N2211" s="290"/>
      <c r="O2211" s="290"/>
      <c r="P2211" s="83" t="str">
        <f t="shared" si="38"/>
        <v/>
      </c>
    </row>
    <row r="2212" spans="1:16" ht="13.2" hidden="1" customHeight="1" x14ac:dyDescent="0.25">
      <c r="A2212" s="285" t="s">
        <v>3735</v>
      </c>
      <c r="B2212" s="285" t="s">
        <v>284</v>
      </c>
      <c r="C2212" s="287">
        <v>865448</v>
      </c>
      <c r="D2212" s="287">
        <v>600332</v>
      </c>
      <c r="E2212" s="287">
        <v>567709</v>
      </c>
      <c r="F2212" s="287">
        <v>682473</v>
      </c>
      <c r="G2212" s="286">
        <v>2715962</v>
      </c>
      <c r="H2212" s="290"/>
      <c r="I2212" s="290"/>
      <c r="J2212" s="290"/>
      <c r="K2212" s="290"/>
      <c r="L2212" s="290"/>
      <c r="M2212" s="290"/>
      <c r="N2212" s="290"/>
      <c r="O2212" s="290"/>
      <c r="P2212" s="83" t="str">
        <f t="shared" si="38"/>
        <v/>
      </c>
    </row>
    <row r="2213" spans="1:16" ht="13.2" hidden="1" customHeight="1" x14ac:dyDescent="0.25">
      <c r="A2213" s="285" t="s">
        <v>2794</v>
      </c>
      <c r="B2213" s="285" t="s">
        <v>76</v>
      </c>
      <c r="C2213" s="287">
        <v>19308</v>
      </c>
      <c r="D2213" s="287">
        <v>25939</v>
      </c>
      <c r="E2213" s="287">
        <v>41341</v>
      </c>
      <c r="F2213" s="287">
        <v>74639</v>
      </c>
      <c r="G2213" s="286">
        <v>161227</v>
      </c>
      <c r="H2213" s="290"/>
      <c r="I2213" s="290"/>
      <c r="J2213" s="290"/>
      <c r="K2213" s="290"/>
      <c r="L2213" s="290"/>
      <c r="M2213" s="290"/>
      <c r="N2213" s="290"/>
      <c r="O2213" s="290"/>
      <c r="P2213" s="83" t="str">
        <f t="shared" si="38"/>
        <v/>
      </c>
    </row>
    <row r="2214" spans="1:16" ht="13.2" hidden="1" customHeight="1" x14ac:dyDescent="0.25">
      <c r="A2214" s="285" t="s">
        <v>2800</v>
      </c>
      <c r="B2214" s="285" t="s">
        <v>85</v>
      </c>
      <c r="C2214" s="286">
        <v>1932959</v>
      </c>
      <c r="D2214" s="286">
        <v>2301072</v>
      </c>
      <c r="E2214" s="286">
        <v>2413421</v>
      </c>
      <c r="F2214" s="286">
        <v>3407479</v>
      </c>
      <c r="G2214" s="286">
        <v>10054931</v>
      </c>
      <c r="H2214" s="290"/>
      <c r="I2214" s="290"/>
      <c r="J2214" s="290"/>
      <c r="K2214" s="290"/>
      <c r="L2214" s="290"/>
      <c r="M2214" s="290"/>
      <c r="N2214" s="290"/>
      <c r="O2214" s="290"/>
      <c r="P2214" s="83" t="str">
        <f t="shared" si="38"/>
        <v/>
      </c>
    </row>
    <row r="2215" spans="1:16" ht="13.2" hidden="1" customHeight="1" x14ac:dyDescent="0.25">
      <c r="A2215" s="285" t="s">
        <v>2802</v>
      </c>
      <c r="B2215" s="285" t="s">
        <v>87</v>
      </c>
      <c r="C2215" s="287">
        <v>28813</v>
      </c>
      <c r="D2215" s="287">
        <v>29629</v>
      </c>
      <c r="E2215" s="287">
        <v>44776</v>
      </c>
      <c r="F2215" s="287">
        <v>307972</v>
      </c>
      <c r="G2215" s="286">
        <v>411190</v>
      </c>
      <c r="H2215" s="290"/>
      <c r="I2215" s="290"/>
      <c r="J2215" s="290"/>
      <c r="K2215" s="290"/>
      <c r="L2215" s="290"/>
      <c r="M2215" s="290"/>
      <c r="N2215" s="290"/>
      <c r="O2215" s="290"/>
      <c r="P2215" s="83" t="str">
        <f t="shared" si="38"/>
        <v/>
      </c>
    </row>
    <row r="2216" spans="1:16" ht="13.2" hidden="1" customHeight="1" x14ac:dyDescent="0.25">
      <c r="A2216" s="285" t="s">
        <v>2803</v>
      </c>
      <c r="B2216" s="285" t="s">
        <v>88</v>
      </c>
      <c r="C2216" s="287">
        <v>0</v>
      </c>
      <c r="D2216" s="287">
        <v>0</v>
      </c>
      <c r="E2216" s="287">
        <v>0</v>
      </c>
      <c r="F2216" s="287">
        <v>0</v>
      </c>
      <c r="G2216" s="286">
        <v>0</v>
      </c>
      <c r="H2216" s="290"/>
      <c r="I2216" s="290"/>
      <c r="J2216" s="290"/>
      <c r="K2216" s="290"/>
      <c r="L2216" s="290"/>
      <c r="M2216" s="290"/>
      <c r="N2216" s="290"/>
      <c r="O2216" s="290"/>
      <c r="P2216" s="83" t="str">
        <f t="shared" si="38"/>
        <v/>
      </c>
    </row>
    <row r="2217" spans="1:16" ht="13.2" hidden="1" customHeight="1" x14ac:dyDescent="0.25">
      <c r="A2217" s="285" t="s">
        <v>2795</v>
      </c>
      <c r="B2217" s="285" t="s">
        <v>89</v>
      </c>
      <c r="C2217" s="287">
        <v>121552</v>
      </c>
      <c r="D2217" s="287">
        <v>157939</v>
      </c>
      <c r="E2217" s="287">
        <v>165053</v>
      </c>
      <c r="F2217" s="287">
        <v>244448</v>
      </c>
      <c r="G2217" s="286">
        <v>688992</v>
      </c>
      <c r="H2217" s="290"/>
      <c r="I2217" s="290"/>
      <c r="J2217" s="290"/>
      <c r="K2217" s="290"/>
      <c r="L2217" s="290"/>
      <c r="M2217" s="290"/>
      <c r="N2217" s="290"/>
      <c r="O2217" s="290"/>
      <c r="P2217" s="83" t="str">
        <f t="shared" si="38"/>
        <v/>
      </c>
    </row>
    <row r="2218" spans="1:16" ht="13.2" hidden="1" customHeight="1" x14ac:dyDescent="0.25">
      <c r="A2218" s="285" t="s">
        <v>2796</v>
      </c>
      <c r="B2218" s="285" t="s">
        <v>90</v>
      </c>
      <c r="C2218" s="287">
        <v>12622</v>
      </c>
      <c r="D2218" s="287">
        <v>54945</v>
      </c>
      <c r="E2218" s="287">
        <v>62520</v>
      </c>
      <c r="F2218" s="287">
        <v>224658</v>
      </c>
      <c r="G2218" s="286">
        <v>354745</v>
      </c>
      <c r="H2218" s="290"/>
      <c r="I2218" s="290"/>
      <c r="J2218" s="290"/>
      <c r="K2218" s="290"/>
      <c r="L2218" s="290"/>
      <c r="M2218" s="290"/>
      <c r="N2218" s="290"/>
      <c r="O2218" s="290"/>
      <c r="P2218" s="83" t="str">
        <f t="shared" si="38"/>
        <v/>
      </c>
    </row>
    <row r="2219" spans="1:16" ht="13.2" hidden="1" customHeight="1" x14ac:dyDescent="0.25">
      <c r="A2219" s="285" t="s">
        <v>2797</v>
      </c>
      <c r="B2219" s="285" t="s">
        <v>91</v>
      </c>
      <c r="C2219" s="287">
        <v>495299</v>
      </c>
      <c r="D2219" s="287">
        <v>1152923</v>
      </c>
      <c r="E2219" s="287">
        <v>1477877</v>
      </c>
      <c r="F2219" s="287">
        <v>1733063</v>
      </c>
      <c r="G2219" s="286">
        <v>4859162</v>
      </c>
      <c r="H2219" s="290"/>
      <c r="I2219" s="290"/>
      <c r="J2219" s="290"/>
      <c r="K2219" s="290"/>
      <c r="L2219" s="290"/>
      <c r="M2219" s="290"/>
      <c r="N2219" s="290"/>
      <c r="O2219" s="290"/>
      <c r="P2219" s="83" t="str">
        <f t="shared" si="38"/>
        <v/>
      </c>
    </row>
    <row r="2220" spans="1:16" ht="13.2" hidden="1" customHeight="1" x14ac:dyDescent="0.25">
      <c r="A2220" s="285" t="s">
        <v>2798</v>
      </c>
      <c r="B2220" s="285" t="s">
        <v>3670</v>
      </c>
      <c r="C2220" s="287">
        <v>27463</v>
      </c>
      <c r="D2220" s="287">
        <v>10314</v>
      </c>
      <c r="E2220" s="287">
        <v>8266</v>
      </c>
      <c r="F2220" s="287">
        <v>45125</v>
      </c>
      <c r="G2220" s="286">
        <v>91168</v>
      </c>
      <c r="H2220" s="290"/>
      <c r="I2220" s="290"/>
      <c r="J2220" s="290"/>
      <c r="K2220" s="290"/>
      <c r="L2220" s="290"/>
      <c r="M2220" s="290"/>
      <c r="N2220" s="290"/>
      <c r="O2220" s="290"/>
      <c r="P2220" s="83" t="str">
        <f t="shared" si="38"/>
        <v/>
      </c>
    </row>
    <row r="2221" spans="1:16" ht="13.2" hidden="1" customHeight="1" x14ac:dyDescent="0.25">
      <c r="A2221" s="285" t="s">
        <v>2799</v>
      </c>
      <c r="B2221" s="285" t="s">
        <v>95</v>
      </c>
      <c r="C2221" s="287">
        <v>5520</v>
      </c>
      <c r="D2221" s="287">
        <v>32039</v>
      </c>
      <c r="E2221" s="287">
        <v>33148</v>
      </c>
      <c r="F2221" s="287">
        <v>144043</v>
      </c>
      <c r="G2221" s="286">
        <v>214750</v>
      </c>
      <c r="H2221" s="290"/>
      <c r="I2221" s="290"/>
      <c r="J2221" s="290"/>
      <c r="K2221" s="290"/>
      <c r="L2221" s="290"/>
      <c r="M2221" s="290"/>
      <c r="N2221" s="290"/>
      <c r="O2221" s="290"/>
      <c r="P2221" s="83" t="str">
        <f t="shared" si="38"/>
        <v/>
      </c>
    </row>
    <row r="2222" spans="1:16" ht="13.2" hidden="1" customHeight="1" x14ac:dyDescent="0.25">
      <c r="A2222" s="285" t="s">
        <v>2801</v>
      </c>
      <c r="B2222" s="285" t="s">
        <v>96</v>
      </c>
      <c r="C2222" s="288">
        <v>3535</v>
      </c>
      <c r="D2222" s="288">
        <v>7684</v>
      </c>
      <c r="E2222" s="288">
        <v>10944</v>
      </c>
      <c r="F2222" s="288">
        <v>103870</v>
      </c>
      <c r="G2222" s="289">
        <v>126033</v>
      </c>
      <c r="H2222" s="290"/>
      <c r="I2222" s="290"/>
      <c r="J2222" s="290"/>
      <c r="K2222" s="290"/>
      <c r="L2222" s="290"/>
      <c r="M2222" s="290"/>
      <c r="N2222" s="290"/>
      <c r="O2222" s="290"/>
      <c r="P2222" s="83" t="str">
        <f t="shared" si="38"/>
        <v/>
      </c>
    </row>
    <row r="2223" spans="1:16" ht="13.2" hidden="1" customHeight="1" x14ac:dyDescent="0.25">
      <c r="A2223" s="285" t="s">
        <v>2804</v>
      </c>
      <c r="B2223" s="285" t="s">
        <v>155</v>
      </c>
      <c r="C2223" s="286">
        <v>1965307</v>
      </c>
      <c r="D2223" s="286">
        <v>2338385</v>
      </c>
      <c r="E2223" s="286">
        <v>2469141</v>
      </c>
      <c r="F2223" s="286">
        <v>3819321</v>
      </c>
      <c r="G2223" s="286">
        <v>10592154</v>
      </c>
      <c r="H2223" s="290"/>
      <c r="I2223" s="290"/>
      <c r="J2223" s="290"/>
      <c r="K2223" s="290"/>
      <c r="L2223" s="290"/>
      <c r="M2223" s="290"/>
      <c r="N2223" s="290"/>
      <c r="O2223" s="290"/>
      <c r="P2223" s="83" t="str">
        <f t="shared" si="38"/>
        <v/>
      </c>
    </row>
    <row r="2224" spans="1:16" ht="13.2" hidden="1" customHeight="1" x14ac:dyDescent="0.25">
      <c r="A2224" s="285" t="s">
        <v>3771</v>
      </c>
      <c r="B2224" s="285" t="s">
        <v>285</v>
      </c>
      <c r="C2224" s="287">
        <v>1243187</v>
      </c>
      <c r="D2224" s="287">
        <v>846874</v>
      </c>
      <c r="E2224" s="287">
        <v>574804</v>
      </c>
      <c r="F2224" s="287">
        <v>895944</v>
      </c>
      <c r="G2224" s="286">
        <v>3560809</v>
      </c>
      <c r="H2224" s="290"/>
      <c r="I2224" s="290"/>
      <c r="J2224" s="290"/>
      <c r="K2224" s="290"/>
      <c r="L2224" s="290"/>
      <c r="M2224" s="290"/>
      <c r="N2224" s="290"/>
      <c r="O2224" s="290"/>
      <c r="P2224" s="83" t="str">
        <f t="shared" si="38"/>
        <v/>
      </c>
    </row>
    <row r="2225" spans="1:16" ht="13.2" hidden="1" customHeight="1" x14ac:dyDescent="0.25">
      <c r="A2225" s="285" t="s">
        <v>3807</v>
      </c>
      <c r="B2225" s="285" t="s">
        <v>286</v>
      </c>
      <c r="C2225" s="287">
        <v>8008</v>
      </c>
      <c r="D2225" s="287">
        <v>20099</v>
      </c>
      <c r="E2225" s="287">
        <v>50412</v>
      </c>
      <c r="F2225" s="287">
        <v>45559</v>
      </c>
      <c r="G2225" s="286">
        <v>124078</v>
      </c>
      <c r="H2225" s="290"/>
      <c r="I2225" s="290"/>
      <c r="J2225" s="290"/>
      <c r="K2225" s="290"/>
      <c r="L2225" s="290"/>
      <c r="M2225" s="290"/>
      <c r="N2225" s="290"/>
      <c r="O2225" s="290"/>
      <c r="P2225" s="83" t="str">
        <f t="shared" si="38"/>
        <v/>
      </c>
    </row>
    <row r="2226" spans="1:16" ht="13.2" hidden="1" customHeight="1" x14ac:dyDescent="0.25">
      <c r="A2226" s="285" t="s">
        <v>2877</v>
      </c>
      <c r="B2226" s="285" t="s">
        <v>97</v>
      </c>
      <c r="C2226" s="286">
        <v>6917.7045900000085</v>
      </c>
      <c r="D2226" s="286">
        <v>-8063.7971900000175</v>
      </c>
      <c r="E2226" s="286">
        <v>-12458.780899999994</v>
      </c>
      <c r="F2226" s="286">
        <v>0</v>
      </c>
      <c r="G2226" s="286">
        <v>-13604.873500000002</v>
      </c>
      <c r="H2226" s="290"/>
      <c r="I2226" s="290"/>
      <c r="J2226" s="290"/>
      <c r="K2226" s="290"/>
      <c r="L2226" s="290"/>
      <c r="M2226" s="290"/>
      <c r="N2226" s="290"/>
      <c r="O2226" s="290"/>
      <c r="P2226" s="83" t="str">
        <f t="shared" si="38"/>
        <v/>
      </c>
    </row>
    <row r="2227" spans="1:16" ht="13.2" hidden="1" customHeight="1" x14ac:dyDescent="0.25">
      <c r="A2227" s="285" t="s">
        <v>2878</v>
      </c>
      <c r="B2227" s="285" t="s">
        <v>130</v>
      </c>
      <c r="C2227" s="286">
        <v>29896.488100000006</v>
      </c>
      <c r="D2227" s="286">
        <v>-7493.5218500000228</v>
      </c>
      <c r="E2227" s="286">
        <v>-13206.768949999996</v>
      </c>
      <c r="F2227" s="286">
        <v>0</v>
      </c>
      <c r="G2227" s="286">
        <v>9196.1972999999853</v>
      </c>
      <c r="H2227" s="290"/>
      <c r="I2227" s="290"/>
      <c r="J2227" s="290"/>
      <c r="K2227" s="290"/>
      <c r="L2227" s="290"/>
      <c r="M2227" s="290"/>
      <c r="N2227" s="290"/>
      <c r="O2227" s="290"/>
      <c r="P2227" s="83" t="str">
        <f t="shared" si="38"/>
        <v/>
      </c>
    </row>
    <row r="2228" spans="1:16" ht="13.2" hidden="1" customHeight="1" x14ac:dyDescent="0.25">
      <c r="A2228" s="285" t="s">
        <v>2855</v>
      </c>
      <c r="B2228" s="285" t="s">
        <v>76</v>
      </c>
      <c r="C2228" s="287">
        <v>0</v>
      </c>
      <c r="D2228" s="287">
        <v>-0.45561000000000001</v>
      </c>
      <c r="E2228" s="287">
        <v>0</v>
      </c>
      <c r="F2228" s="287">
        <v>0</v>
      </c>
      <c r="G2228" s="286">
        <v>-0.45561000000000001</v>
      </c>
      <c r="H2228" s="290"/>
      <c r="I2228" s="290"/>
      <c r="J2228" s="290"/>
      <c r="K2228" s="290"/>
      <c r="L2228" s="290"/>
      <c r="M2228" s="290"/>
      <c r="N2228" s="290"/>
      <c r="O2228" s="290"/>
      <c r="P2228" s="83" t="str">
        <f t="shared" si="38"/>
        <v/>
      </c>
    </row>
    <row r="2229" spans="1:16" ht="13.2" hidden="1" customHeight="1" x14ac:dyDescent="0.25">
      <c r="A2229" s="285" t="s">
        <v>2856</v>
      </c>
      <c r="B2229" s="285" t="s">
        <v>77</v>
      </c>
      <c r="C2229" s="287">
        <v>8659.2316500000034</v>
      </c>
      <c r="D2229" s="287">
        <v>7445.8906800000004</v>
      </c>
      <c r="E2229" s="287">
        <v>8958.4238400000286</v>
      </c>
      <c r="F2229" s="287">
        <v>0</v>
      </c>
      <c r="G2229" s="286">
        <v>25063.546170000031</v>
      </c>
      <c r="H2229" s="290"/>
      <c r="I2229" s="290"/>
      <c r="J2229" s="290"/>
      <c r="K2229" s="290"/>
      <c r="L2229" s="290"/>
      <c r="M2229" s="290"/>
      <c r="N2229" s="290"/>
      <c r="O2229" s="290"/>
      <c r="P2229" s="83" t="str">
        <f t="shared" si="38"/>
        <v/>
      </c>
    </row>
    <row r="2230" spans="1:16" ht="13.2" hidden="1" customHeight="1" x14ac:dyDescent="0.25">
      <c r="A2230" s="285" t="s">
        <v>2857</v>
      </c>
      <c r="B2230" s="285" t="s">
        <v>78</v>
      </c>
      <c r="C2230" s="287">
        <v>4975.9914699999945</v>
      </c>
      <c r="D2230" s="287">
        <v>5129.8083700000061</v>
      </c>
      <c r="E2230" s="287">
        <v>5317.176419999967</v>
      </c>
      <c r="F2230" s="287">
        <v>0</v>
      </c>
      <c r="G2230" s="286">
        <v>15422.976259999967</v>
      </c>
      <c r="H2230" s="290"/>
      <c r="I2230" s="290"/>
      <c r="J2230" s="290"/>
      <c r="K2230" s="290"/>
      <c r="L2230" s="290"/>
      <c r="M2230" s="290"/>
      <c r="N2230" s="290"/>
      <c r="O2230" s="290"/>
      <c r="P2230" s="83" t="str">
        <f t="shared" si="38"/>
        <v/>
      </c>
    </row>
    <row r="2231" spans="1:16" ht="13.2" hidden="1" customHeight="1" x14ac:dyDescent="0.25">
      <c r="A2231" s="285" t="s">
        <v>2858</v>
      </c>
      <c r="B2231" s="285" t="s">
        <v>79</v>
      </c>
      <c r="C2231" s="287">
        <v>11.16961</v>
      </c>
      <c r="D2231" s="287">
        <v>334.6888800000001</v>
      </c>
      <c r="E2231" s="287">
        <v>554.03973999999948</v>
      </c>
      <c r="F2231" s="287">
        <v>0</v>
      </c>
      <c r="G2231" s="286">
        <v>899.89822999999956</v>
      </c>
      <c r="H2231" s="290"/>
      <c r="I2231" s="290"/>
      <c r="J2231" s="290"/>
      <c r="K2231" s="290"/>
      <c r="L2231" s="290"/>
      <c r="M2231" s="290"/>
      <c r="N2231" s="290"/>
      <c r="O2231" s="290"/>
      <c r="P2231" s="83" t="str">
        <f t="shared" si="38"/>
        <v/>
      </c>
    </row>
    <row r="2232" spans="1:16" ht="13.2" hidden="1" customHeight="1" x14ac:dyDescent="0.25">
      <c r="A2232" s="285" t="s">
        <v>2859</v>
      </c>
      <c r="B2232" s="285" t="s">
        <v>3671</v>
      </c>
      <c r="C2232" s="287">
        <v>1850.47019</v>
      </c>
      <c r="D2232" s="287">
        <v>1744.60079</v>
      </c>
      <c r="E2232" s="287">
        <v>1876.2264700000001</v>
      </c>
      <c r="F2232" s="287">
        <v>0</v>
      </c>
      <c r="G2232" s="286">
        <v>5471.29745</v>
      </c>
      <c r="H2232" s="290"/>
      <c r="I2232" s="290"/>
      <c r="J2232" s="290"/>
      <c r="K2232" s="290"/>
      <c r="L2232" s="290"/>
      <c r="M2232" s="290"/>
      <c r="N2232" s="290"/>
      <c r="O2232" s="290"/>
      <c r="P2232" s="83" t="str">
        <f t="shared" ref="P2232:P2295" si="39">IF(COUNTBLANK(Q2232)=0,IF(RIGHT(A2232,10)=Q2232,TRUE,FALSE),"")</f>
        <v/>
      </c>
    </row>
    <row r="2233" spans="1:16" ht="13.2" hidden="1" customHeight="1" x14ac:dyDescent="0.25">
      <c r="A2233" s="285" t="s">
        <v>2860</v>
      </c>
      <c r="B2233" s="285" t="s">
        <v>84</v>
      </c>
      <c r="C2233" s="287">
        <v>2463.9391000000005</v>
      </c>
      <c r="D2233" s="287">
        <v>4467.7494600000009</v>
      </c>
      <c r="E2233" s="287">
        <v>3714.0545200000015</v>
      </c>
      <c r="F2233" s="287">
        <v>0</v>
      </c>
      <c r="G2233" s="286">
        <v>10645.743080000004</v>
      </c>
      <c r="H2233" s="290"/>
      <c r="I2233" s="290"/>
      <c r="J2233" s="290"/>
      <c r="K2233" s="290"/>
      <c r="L2233" s="290"/>
      <c r="M2233" s="290"/>
      <c r="N2233" s="290"/>
      <c r="O2233" s="290"/>
      <c r="P2233" s="83" t="str">
        <f t="shared" si="39"/>
        <v/>
      </c>
    </row>
    <row r="2234" spans="1:16" ht="13.2" hidden="1" customHeight="1" x14ac:dyDescent="0.25">
      <c r="A2234" s="285" t="s">
        <v>2861</v>
      </c>
      <c r="B2234" s="285" t="s">
        <v>85</v>
      </c>
      <c r="C2234" s="286">
        <v>22710.642369999998</v>
      </c>
      <c r="D2234" s="286">
        <v>23051.858250000005</v>
      </c>
      <c r="E2234" s="286">
        <v>25868.218589999993</v>
      </c>
      <c r="F2234" s="286">
        <v>0</v>
      </c>
      <c r="G2234" s="286">
        <v>71630.719209999981</v>
      </c>
      <c r="H2234" s="290"/>
      <c r="I2234" s="290"/>
      <c r="J2234" s="290"/>
      <c r="K2234" s="290"/>
      <c r="L2234" s="290"/>
      <c r="M2234" s="290"/>
      <c r="N2234" s="290"/>
      <c r="O2234" s="290"/>
      <c r="P2234" s="83" t="str">
        <f t="shared" si="39"/>
        <v/>
      </c>
    </row>
    <row r="2235" spans="1:16" ht="13.2" hidden="1" customHeight="1" x14ac:dyDescent="0.25">
      <c r="A2235" s="285" t="s">
        <v>2862</v>
      </c>
      <c r="B2235" s="285" t="s">
        <v>86</v>
      </c>
      <c r="C2235" s="287">
        <v>18.63</v>
      </c>
      <c r="D2235" s="287">
        <v>314.94883000000004</v>
      </c>
      <c r="E2235" s="287">
        <v>94.101060000000004</v>
      </c>
      <c r="F2235" s="287">
        <v>0</v>
      </c>
      <c r="G2235" s="286">
        <v>427.67989000000006</v>
      </c>
      <c r="H2235" s="290"/>
      <c r="I2235" s="290"/>
      <c r="J2235" s="290"/>
      <c r="K2235" s="290"/>
      <c r="L2235" s="290"/>
      <c r="M2235" s="290"/>
      <c r="N2235" s="290"/>
      <c r="O2235" s="290"/>
      <c r="P2235" s="83" t="str">
        <f t="shared" si="39"/>
        <v/>
      </c>
    </row>
    <row r="2236" spans="1:16" ht="13.2" hidden="1" customHeight="1" x14ac:dyDescent="0.25">
      <c r="A2236" s="285" t="s">
        <v>2863</v>
      </c>
      <c r="B2236" s="285" t="s">
        <v>87</v>
      </c>
      <c r="C2236" s="287">
        <v>100.99169000000001</v>
      </c>
      <c r="D2236" s="287">
        <v>1059.1362099999997</v>
      </c>
      <c r="E2236" s="287">
        <v>1399.56954</v>
      </c>
      <c r="F2236" s="287">
        <v>0</v>
      </c>
      <c r="G2236" s="286">
        <v>2559.6974399999999</v>
      </c>
      <c r="H2236" s="290"/>
      <c r="I2236" s="290"/>
      <c r="J2236" s="290"/>
      <c r="K2236" s="290"/>
      <c r="L2236" s="290"/>
      <c r="M2236" s="290"/>
      <c r="N2236" s="290"/>
      <c r="O2236" s="290"/>
      <c r="P2236" s="83" t="str">
        <f t="shared" si="39"/>
        <v/>
      </c>
    </row>
    <row r="2237" spans="1:16" ht="13.2" hidden="1" customHeight="1" x14ac:dyDescent="0.25">
      <c r="A2237" s="285" t="s">
        <v>2864</v>
      </c>
      <c r="B2237" s="285" t="s">
        <v>88</v>
      </c>
      <c r="C2237" s="287">
        <v>0</v>
      </c>
      <c r="D2237" s="287">
        <v>0</v>
      </c>
      <c r="E2237" s="287">
        <v>0</v>
      </c>
      <c r="F2237" s="287">
        <v>0</v>
      </c>
      <c r="G2237" s="286">
        <v>0</v>
      </c>
      <c r="H2237" s="290"/>
      <c r="I2237" s="290"/>
      <c r="J2237" s="290"/>
      <c r="K2237" s="290"/>
      <c r="L2237" s="290"/>
      <c r="M2237" s="290"/>
      <c r="N2237" s="290"/>
      <c r="O2237" s="290"/>
      <c r="P2237" s="83" t="str">
        <f t="shared" si="39"/>
        <v/>
      </c>
    </row>
    <row r="2238" spans="1:16" ht="13.2" hidden="1" customHeight="1" x14ac:dyDescent="0.25">
      <c r="A2238" s="285" t="s">
        <v>2865</v>
      </c>
      <c r="B2238" s="285" t="s">
        <v>144</v>
      </c>
      <c r="C2238" s="286">
        <v>22830.264059999998</v>
      </c>
      <c r="D2238" s="286">
        <v>24425.943290000007</v>
      </c>
      <c r="E2238" s="286">
        <v>27361.889189999994</v>
      </c>
      <c r="F2238" s="286">
        <v>0</v>
      </c>
      <c r="G2238" s="286">
        <v>74618.096539999984</v>
      </c>
      <c r="H2238" s="290"/>
      <c r="I2238" s="290"/>
      <c r="J2238" s="290"/>
      <c r="K2238" s="290"/>
      <c r="L2238" s="290"/>
      <c r="M2238" s="290"/>
      <c r="N2238" s="290"/>
      <c r="O2238" s="290"/>
      <c r="P2238" s="83" t="str">
        <f t="shared" si="39"/>
        <v/>
      </c>
    </row>
    <row r="2239" spans="1:16" ht="13.2" hidden="1" customHeight="1" x14ac:dyDescent="0.25">
      <c r="A2239" s="285" t="s">
        <v>3700</v>
      </c>
      <c r="B2239" s="285" t="s">
        <v>283</v>
      </c>
      <c r="C2239" s="287">
        <v>26.743829999999999</v>
      </c>
      <c r="D2239" s="287">
        <v>87.159810000000022</v>
      </c>
      <c r="E2239" s="287">
        <v>152.54467</v>
      </c>
      <c r="F2239" s="287">
        <v>0</v>
      </c>
      <c r="G2239" s="286">
        <v>266.44830999999999</v>
      </c>
      <c r="H2239" s="290"/>
      <c r="I2239" s="290"/>
      <c r="J2239" s="290"/>
      <c r="K2239" s="290"/>
      <c r="L2239" s="290"/>
      <c r="M2239" s="290"/>
      <c r="N2239" s="290"/>
      <c r="O2239" s="290"/>
      <c r="P2239" s="83" t="str">
        <f t="shared" si="39"/>
        <v/>
      </c>
    </row>
    <row r="2240" spans="1:16" ht="13.2" hidden="1" customHeight="1" x14ac:dyDescent="0.25">
      <c r="A2240" s="285" t="s">
        <v>3736</v>
      </c>
      <c r="B2240" s="285" t="s">
        <v>284</v>
      </c>
      <c r="C2240" s="287">
        <v>4723.0965199999991</v>
      </c>
      <c r="D2240" s="287">
        <v>3842.4158700000003</v>
      </c>
      <c r="E2240" s="287">
        <v>5295.7529299999951</v>
      </c>
      <c r="F2240" s="287">
        <v>0</v>
      </c>
      <c r="G2240" s="286">
        <v>13861.265319999995</v>
      </c>
      <c r="H2240" s="290"/>
      <c r="I2240" s="290"/>
      <c r="J2240" s="290"/>
      <c r="K2240" s="290"/>
      <c r="L2240" s="290"/>
      <c r="M2240" s="290"/>
      <c r="N2240" s="290"/>
      <c r="O2240" s="290"/>
      <c r="P2240" s="83" t="str">
        <f t="shared" si="39"/>
        <v/>
      </c>
    </row>
    <row r="2241" spans="1:16" ht="13.2" hidden="1" customHeight="1" x14ac:dyDescent="0.25">
      <c r="A2241" s="285" t="s">
        <v>2866</v>
      </c>
      <c r="B2241" s="285" t="s">
        <v>76</v>
      </c>
      <c r="C2241" s="287">
        <v>0</v>
      </c>
      <c r="D2241" s="287">
        <v>0</v>
      </c>
      <c r="E2241" s="287">
        <v>0.54898000000000002</v>
      </c>
      <c r="F2241" s="287">
        <v>0</v>
      </c>
      <c r="G2241" s="286">
        <v>0.54898000000000002</v>
      </c>
      <c r="H2241" s="290"/>
      <c r="I2241" s="290"/>
      <c r="J2241" s="290"/>
      <c r="K2241" s="290"/>
      <c r="L2241" s="290"/>
      <c r="M2241" s="290"/>
      <c r="N2241" s="290"/>
      <c r="O2241" s="290"/>
      <c r="P2241" s="83" t="str">
        <f t="shared" si="39"/>
        <v/>
      </c>
    </row>
    <row r="2242" spans="1:16" ht="13.2" hidden="1" customHeight="1" x14ac:dyDescent="0.25">
      <c r="A2242" s="285" t="s">
        <v>2872</v>
      </c>
      <c r="B2242" s="285" t="s">
        <v>85</v>
      </c>
      <c r="C2242" s="286">
        <v>29628.346960000006</v>
      </c>
      <c r="D2242" s="286">
        <v>14988.061059999987</v>
      </c>
      <c r="E2242" s="286">
        <v>13409.437689999999</v>
      </c>
      <c r="F2242" s="286">
        <v>0</v>
      </c>
      <c r="G2242" s="286">
        <v>58025.84570999998</v>
      </c>
      <c r="H2242" s="290"/>
      <c r="I2242" s="290"/>
      <c r="J2242" s="290"/>
      <c r="K2242" s="290"/>
      <c r="L2242" s="290"/>
      <c r="M2242" s="290"/>
      <c r="N2242" s="290"/>
      <c r="O2242" s="290"/>
      <c r="P2242" s="83" t="str">
        <f t="shared" si="39"/>
        <v/>
      </c>
    </row>
    <row r="2243" spans="1:16" ht="13.2" hidden="1" customHeight="1" x14ac:dyDescent="0.25">
      <c r="A2243" s="285" t="s">
        <v>2874</v>
      </c>
      <c r="B2243" s="285" t="s">
        <v>87</v>
      </c>
      <c r="C2243" s="287">
        <v>0</v>
      </c>
      <c r="D2243" s="287">
        <v>0</v>
      </c>
      <c r="E2243" s="287">
        <v>511.18099999999998</v>
      </c>
      <c r="F2243" s="287">
        <v>0</v>
      </c>
      <c r="G2243" s="286">
        <v>511.18099999999998</v>
      </c>
      <c r="H2243" s="290"/>
      <c r="I2243" s="290"/>
      <c r="J2243" s="290"/>
      <c r="K2243" s="290"/>
      <c r="L2243" s="290"/>
      <c r="M2243" s="290"/>
      <c r="N2243" s="290"/>
      <c r="O2243" s="290"/>
      <c r="P2243" s="83" t="str">
        <f t="shared" si="39"/>
        <v/>
      </c>
    </row>
    <row r="2244" spans="1:16" ht="13.2" hidden="1" customHeight="1" x14ac:dyDescent="0.25">
      <c r="A2244" s="285" t="s">
        <v>2875</v>
      </c>
      <c r="B2244" s="285" t="s">
        <v>88</v>
      </c>
      <c r="C2244" s="287">
        <v>23098.405200000001</v>
      </c>
      <c r="D2244" s="287">
        <v>1914.1388299999962</v>
      </c>
      <c r="E2244" s="287">
        <v>222.90258000000011</v>
      </c>
      <c r="F2244" s="287">
        <v>0</v>
      </c>
      <c r="G2244" s="286">
        <v>25235.446609999999</v>
      </c>
      <c r="H2244" s="290"/>
      <c r="I2244" s="290"/>
      <c r="J2244" s="290"/>
      <c r="K2244" s="290"/>
      <c r="L2244" s="290"/>
      <c r="M2244" s="290"/>
      <c r="N2244" s="290"/>
      <c r="O2244" s="290"/>
      <c r="P2244" s="83" t="str">
        <f t="shared" si="39"/>
        <v/>
      </c>
    </row>
    <row r="2245" spans="1:16" ht="13.2" hidden="1" customHeight="1" x14ac:dyDescent="0.25">
      <c r="A2245" s="285" t="s">
        <v>2867</v>
      </c>
      <c r="B2245" s="285" t="s">
        <v>89</v>
      </c>
      <c r="C2245" s="287">
        <v>4859.6468099999984</v>
      </c>
      <c r="D2245" s="287">
        <v>4843.9952799999974</v>
      </c>
      <c r="E2245" s="287">
        <v>2583.2314899999992</v>
      </c>
      <c r="F2245" s="287">
        <v>0</v>
      </c>
      <c r="G2245" s="286">
        <v>12286.873579999996</v>
      </c>
      <c r="H2245" s="290"/>
      <c r="I2245" s="290"/>
      <c r="J2245" s="290"/>
      <c r="K2245" s="290"/>
      <c r="L2245" s="290"/>
      <c r="M2245" s="290"/>
      <c r="N2245" s="290"/>
      <c r="O2245" s="290"/>
      <c r="P2245" s="83" t="str">
        <f t="shared" si="39"/>
        <v/>
      </c>
    </row>
    <row r="2246" spans="1:16" ht="13.2" hidden="1" customHeight="1" x14ac:dyDescent="0.25">
      <c r="A2246" s="285" t="s">
        <v>2868</v>
      </c>
      <c r="B2246" s="285" t="s">
        <v>90</v>
      </c>
      <c r="C2246" s="287">
        <v>9.3305199999999999</v>
      </c>
      <c r="D2246" s="287">
        <v>749.65675999999996</v>
      </c>
      <c r="E2246" s="287">
        <v>1387.6702600000001</v>
      </c>
      <c r="F2246" s="287">
        <v>0</v>
      </c>
      <c r="G2246" s="286">
        <v>2146.6575400000002</v>
      </c>
      <c r="H2246" s="290"/>
      <c r="I2246" s="290"/>
      <c r="J2246" s="290"/>
      <c r="K2246" s="290"/>
      <c r="L2246" s="290"/>
      <c r="M2246" s="290"/>
      <c r="N2246" s="290"/>
      <c r="O2246" s="290"/>
      <c r="P2246" s="83" t="str">
        <f t="shared" si="39"/>
        <v/>
      </c>
    </row>
    <row r="2247" spans="1:16" ht="13.2" hidden="1" customHeight="1" x14ac:dyDescent="0.25">
      <c r="A2247" s="285" t="s">
        <v>2869</v>
      </c>
      <c r="B2247" s="285" t="s">
        <v>91</v>
      </c>
      <c r="C2247" s="287">
        <v>6949.9588600000006</v>
      </c>
      <c r="D2247" s="287">
        <v>7128.7865599999986</v>
      </c>
      <c r="E2247" s="287">
        <v>4560.2061800000029</v>
      </c>
      <c r="F2247" s="287">
        <v>0</v>
      </c>
      <c r="G2247" s="286">
        <v>18638.9516</v>
      </c>
      <c r="H2247" s="290"/>
      <c r="I2247" s="290"/>
      <c r="J2247" s="290"/>
      <c r="K2247" s="290"/>
      <c r="L2247" s="290"/>
      <c r="M2247" s="290"/>
      <c r="N2247" s="290"/>
      <c r="O2247" s="290"/>
      <c r="P2247" s="83" t="str">
        <f t="shared" si="39"/>
        <v/>
      </c>
    </row>
    <row r="2248" spans="1:16" ht="13.2" hidden="1" customHeight="1" x14ac:dyDescent="0.25">
      <c r="A2248" s="285" t="s">
        <v>2870</v>
      </c>
      <c r="B2248" s="285" t="s">
        <v>3670</v>
      </c>
      <c r="C2248" s="287">
        <v>176.55475999999999</v>
      </c>
      <c r="D2248" s="287">
        <v>370.98005999999998</v>
      </c>
      <c r="E2248" s="287">
        <v>398.84714000000002</v>
      </c>
      <c r="F2248" s="287">
        <v>0</v>
      </c>
      <c r="G2248" s="286">
        <v>946.38195999999994</v>
      </c>
      <c r="H2248" s="290"/>
      <c r="I2248" s="290"/>
      <c r="J2248" s="290"/>
      <c r="K2248" s="290"/>
      <c r="L2248" s="290"/>
      <c r="M2248" s="290"/>
      <c r="N2248" s="290"/>
      <c r="O2248" s="290"/>
      <c r="P2248" s="83" t="str">
        <f t="shared" si="39"/>
        <v/>
      </c>
    </row>
    <row r="2249" spans="1:16" ht="13.2" hidden="1" customHeight="1" x14ac:dyDescent="0.25">
      <c r="A2249" s="285" t="s">
        <v>2871</v>
      </c>
      <c r="B2249" s="285" t="s">
        <v>95</v>
      </c>
      <c r="C2249" s="287">
        <v>88.08</v>
      </c>
      <c r="D2249" s="287">
        <v>345.38146000000006</v>
      </c>
      <c r="E2249" s="287">
        <v>149.24110000000002</v>
      </c>
      <c r="F2249" s="287">
        <v>0</v>
      </c>
      <c r="G2249" s="286">
        <v>582.70256000000006</v>
      </c>
      <c r="H2249" s="290"/>
      <c r="I2249" s="290"/>
      <c r="J2249" s="290"/>
      <c r="K2249" s="290"/>
      <c r="L2249" s="290"/>
      <c r="M2249" s="290"/>
      <c r="N2249" s="290"/>
      <c r="O2249" s="290"/>
      <c r="P2249" s="83" t="str">
        <f t="shared" si="39"/>
        <v/>
      </c>
    </row>
    <row r="2250" spans="1:16" ht="13.2" hidden="1" customHeight="1" x14ac:dyDescent="0.25">
      <c r="A2250" s="285" t="s">
        <v>2873</v>
      </c>
      <c r="B2250" s="285" t="s">
        <v>96</v>
      </c>
      <c r="C2250" s="288">
        <v>0</v>
      </c>
      <c r="D2250" s="288">
        <v>30.221550000000001</v>
      </c>
      <c r="E2250" s="288">
        <v>11.598969999999994</v>
      </c>
      <c r="F2250" s="288">
        <v>0</v>
      </c>
      <c r="G2250" s="289">
        <v>41.820519999999995</v>
      </c>
      <c r="H2250" s="290"/>
      <c r="I2250" s="290"/>
      <c r="J2250" s="290"/>
      <c r="K2250" s="290"/>
      <c r="L2250" s="290"/>
      <c r="M2250" s="290"/>
      <c r="N2250" s="290"/>
      <c r="O2250" s="290"/>
      <c r="P2250" s="83" t="str">
        <f t="shared" si="39"/>
        <v/>
      </c>
    </row>
    <row r="2251" spans="1:16" ht="13.2" hidden="1" customHeight="1" x14ac:dyDescent="0.25">
      <c r="A2251" s="285" t="s">
        <v>2876</v>
      </c>
      <c r="B2251" s="285" t="s">
        <v>155</v>
      </c>
      <c r="C2251" s="286">
        <v>52726.752160000004</v>
      </c>
      <c r="D2251" s="286">
        <v>16932.421439999984</v>
      </c>
      <c r="E2251" s="286">
        <v>14155.120239999998</v>
      </c>
      <c r="F2251" s="286">
        <v>0</v>
      </c>
      <c r="G2251" s="286">
        <v>83814.293839999969</v>
      </c>
      <c r="H2251" s="290"/>
      <c r="I2251" s="290"/>
      <c r="J2251" s="290"/>
      <c r="K2251" s="290"/>
      <c r="L2251" s="290"/>
      <c r="M2251" s="290"/>
      <c r="N2251" s="290"/>
      <c r="O2251" s="290"/>
      <c r="P2251" s="83" t="str">
        <f t="shared" si="39"/>
        <v/>
      </c>
    </row>
    <row r="2252" spans="1:16" ht="13.2" hidden="1" customHeight="1" x14ac:dyDescent="0.25">
      <c r="A2252" s="285" t="s">
        <v>3772</v>
      </c>
      <c r="B2252" s="285" t="s">
        <v>285</v>
      </c>
      <c r="C2252" s="287">
        <v>17356.154350000004</v>
      </c>
      <c r="D2252" s="287">
        <v>1334.0691399999898</v>
      </c>
      <c r="E2252" s="287">
        <v>3796.3165299999991</v>
      </c>
      <c r="F2252" s="287">
        <v>0</v>
      </c>
      <c r="G2252" s="286">
        <v>22486.540019999993</v>
      </c>
      <c r="H2252" s="290"/>
      <c r="I2252" s="290"/>
      <c r="J2252" s="290"/>
      <c r="K2252" s="290"/>
      <c r="L2252" s="290"/>
      <c r="M2252" s="290"/>
      <c r="N2252" s="290"/>
      <c r="O2252" s="290"/>
      <c r="P2252" s="83" t="str">
        <f t="shared" si="39"/>
        <v/>
      </c>
    </row>
    <row r="2253" spans="1:16" ht="13.2" hidden="1" customHeight="1" x14ac:dyDescent="0.25">
      <c r="A2253" s="285" t="s">
        <v>3808</v>
      </c>
      <c r="B2253" s="285" t="s">
        <v>286</v>
      </c>
      <c r="C2253" s="287">
        <v>188.62166000000002</v>
      </c>
      <c r="D2253" s="287">
        <v>215.19179999999994</v>
      </c>
      <c r="E2253" s="287">
        <v>533.37600999999995</v>
      </c>
      <c r="F2253" s="287">
        <v>0</v>
      </c>
      <c r="G2253" s="286">
        <v>937.18946999999991</v>
      </c>
      <c r="H2253" s="290"/>
      <c r="I2253" s="290"/>
      <c r="J2253" s="290"/>
      <c r="K2253" s="290"/>
      <c r="L2253" s="290"/>
      <c r="M2253" s="290"/>
      <c r="N2253" s="290"/>
      <c r="O2253" s="290"/>
      <c r="P2253" s="83" t="str">
        <f t="shared" si="39"/>
        <v/>
      </c>
    </row>
    <row r="2254" spans="1:16" ht="13.2" hidden="1" customHeight="1" x14ac:dyDescent="0.25">
      <c r="A2254" s="285" t="s">
        <v>1740</v>
      </c>
      <c r="B2254" s="285" t="s">
        <v>97</v>
      </c>
      <c r="C2254" s="286">
        <v>-5439906.4269400006</v>
      </c>
      <c r="D2254" s="286">
        <v>-3597776.1308199996</v>
      </c>
      <c r="E2254" s="286">
        <v>-1970497.7242500004</v>
      </c>
      <c r="F2254" s="286">
        <v>613990.06745999865</v>
      </c>
      <c r="G2254" s="286">
        <v>-2353648.1494799992</v>
      </c>
      <c r="H2254" s="286">
        <v>-404200.58415999915</v>
      </c>
      <c r="I2254" s="286">
        <v>2467053.2179099945</v>
      </c>
      <c r="J2254" s="286">
        <v>-2845353.0634400002</v>
      </c>
      <c r="K2254" s="286">
        <v>-1672779.8000199981</v>
      </c>
      <c r="L2254" s="286">
        <v>-1012306.4444100047</v>
      </c>
      <c r="M2254" s="286">
        <v>-3602750.6817699987</v>
      </c>
      <c r="N2254" s="287">
        <v>6475260.2688800041</v>
      </c>
      <c r="O2254" s="286">
        <v>-13342915.451040015</v>
      </c>
      <c r="P2254" s="83" t="str">
        <f t="shared" si="39"/>
        <v/>
      </c>
    </row>
    <row r="2255" spans="1:16" ht="13.2" hidden="1" customHeight="1" x14ac:dyDescent="0.25">
      <c r="A2255" s="285" t="s">
        <v>1741</v>
      </c>
      <c r="B2255" s="285" t="s">
        <v>130</v>
      </c>
      <c r="C2255" s="286">
        <v>-1546671.3189900015</v>
      </c>
      <c r="D2255" s="286">
        <v>-6265303.7481199978</v>
      </c>
      <c r="E2255" s="286">
        <v>-5235503.2195999995</v>
      </c>
      <c r="F2255" s="286">
        <v>9880649.7993199974</v>
      </c>
      <c r="G2255" s="286">
        <v>-2833143.1022499991</v>
      </c>
      <c r="H2255" s="286">
        <v>3052378.5077900002</v>
      </c>
      <c r="I2255" s="286">
        <v>7399602.9106799951</v>
      </c>
      <c r="J2255" s="286">
        <v>-3383815.0578500004</v>
      </c>
      <c r="K2255" s="286">
        <v>-7900654.4173099976</v>
      </c>
      <c r="L2255" s="286">
        <v>-1711500.9473900041</v>
      </c>
      <c r="M2255" s="286">
        <v>-1461727.9032599991</v>
      </c>
      <c r="N2255" s="287">
        <v>3848292.1927600019</v>
      </c>
      <c r="O2255" s="286">
        <v>-6157396.3042200059</v>
      </c>
      <c r="P2255" s="83" t="str">
        <f t="shared" si="39"/>
        <v/>
      </c>
    </row>
    <row r="2256" spans="1:16" ht="13.2" hidden="1" customHeight="1" x14ac:dyDescent="0.25">
      <c r="A2256" s="285" t="s">
        <v>1709</v>
      </c>
      <c r="B2256" s="285" t="s">
        <v>76</v>
      </c>
      <c r="C2256" s="287">
        <v>0</v>
      </c>
      <c r="D2256" s="287">
        <v>0</v>
      </c>
      <c r="E2256" s="287">
        <v>0</v>
      </c>
      <c r="F2256" s="287">
        <v>0</v>
      </c>
      <c r="G2256" s="287">
        <v>0</v>
      </c>
      <c r="H2256" s="287">
        <v>0</v>
      </c>
      <c r="I2256" s="287">
        <v>0</v>
      </c>
      <c r="J2256" s="287">
        <v>0</v>
      </c>
      <c r="K2256" s="287">
        <v>0</v>
      </c>
      <c r="L2256" s="287">
        <v>2339.0714200000002</v>
      </c>
      <c r="M2256" s="287">
        <v>0</v>
      </c>
      <c r="N2256" s="287">
        <v>156.19933</v>
      </c>
      <c r="O2256" s="286">
        <v>2495.2707500000001</v>
      </c>
      <c r="P2256" s="83" t="str">
        <f t="shared" si="39"/>
        <v/>
      </c>
    </row>
    <row r="2257" spans="1:16" ht="13.2" hidden="1" customHeight="1" x14ac:dyDescent="0.25">
      <c r="A2257" s="285" t="s">
        <v>1710</v>
      </c>
      <c r="B2257" s="285" t="s">
        <v>77</v>
      </c>
      <c r="C2257" s="287">
        <v>431636.02714000031</v>
      </c>
      <c r="D2257" s="287">
        <v>427877.92252999998</v>
      </c>
      <c r="E2257" s="287">
        <v>461939.16373000015</v>
      </c>
      <c r="F2257" s="287">
        <v>441828.54825000057</v>
      </c>
      <c r="G2257" s="287">
        <v>771337.43607000017</v>
      </c>
      <c r="H2257" s="287">
        <v>437287.2126300002</v>
      </c>
      <c r="I2257" s="287">
        <v>435525.09928999998</v>
      </c>
      <c r="J2257" s="287">
        <v>442575.80097000027</v>
      </c>
      <c r="K2257" s="287">
        <v>516627.30296000018</v>
      </c>
      <c r="L2257" s="287">
        <v>451286.32775000005</v>
      </c>
      <c r="M2257" s="287">
        <v>444335.36635000026</v>
      </c>
      <c r="N2257" s="287">
        <v>681046.34857000003</v>
      </c>
      <c r="O2257" s="286">
        <v>5943302.5562400036</v>
      </c>
      <c r="P2257" s="83" t="str">
        <f t="shared" si="39"/>
        <v/>
      </c>
    </row>
    <row r="2258" spans="1:16" ht="13.2" hidden="1" customHeight="1" x14ac:dyDescent="0.25">
      <c r="A2258" s="285" t="s">
        <v>1711</v>
      </c>
      <c r="B2258" s="285" t="s">
        <v>78</v>
      </c>
      <c r="C2258" s="287">
        <v>30679.897439999986</v>
      </c>
      <c r="D2258" s="287">
        <v>113082.32967999995</v>
      </c>
      <c r="E2258" s="287">
        <v>145787.91920000003</v>
      </c>
      <c r="F2258" s="287">
        <v>147717.05759999991</v>
      </c>
      <c r="G2258" s="287">
        <v>122823.80877999998</v>
      </c>
      <c r="H2258" s="287">
        <v>149528.47919000027</v>
      </c>
      <c r="I2258" s="287">
        <v>101567.52683000008</v>
      </c>
      <c r="J2258" s="287">
        <v>145690.70174000014</v>
      </c>
      <c r="K2258" s="287">
        <v>148011.67945000003</v>
      </c>
      <c r="L2258" s="287">
        <v>139719.07228000005</v>
      </c>
      <c r="M2258" s="287">
        <v>151115.45397999993</v>
      </c>
      <c r="N2258" s="287">
        <v>388309.67247000011</v>
      </c>
      <c r="O2258" s="286">
        <v>1784033.5986400004</v>
      </c>
      <c r="P2258" s="83" t="str">
        <f t="shared" si="39"/>
        <v/>
      </c>
    </row>
    <row r="2259" spans="1:16" ht="13.2" hidden="1" customHeight="1" x14ac:dyDescent="0.25">
      <c r="A2259" s="285" t="s">
        <v>1712</v>
      </c>
      <c r="B2259" s="285" t="s">
        <v>79</v>
      </c>
      <c r="C2259" s="287">
        <v>879306.14676000003</v>
      </c>
      <c r="D2259" s="287">
        <v>798218.27818000002</v>
      </c>
      <c r="E2259" s="287">
        <v>876844.5675</v>
      </c>
      <c r="F2259" s="287">
        <v>835923.00028000004</v>
      </c>
      <c r="G2259" s="287">
        <v>871677.88697000011</v>
      </c>
      <c r="H2259" s="287">
        <v>882970.26529000013</v>
      </c>
      <c r="I2259" s="287">
        <v>873839.59858000115</v>
      </c>
      <c r="J2259" s="287">
        <v>873277.78741999995</v>
      </c>
      <c r="K2259" s="287">
        <v>842083.07473000011</v>
      </c>
      <c r="L2259" s="287">
        <v>838041.29541000095</v>
      </c>
      <c r="M2259" s="287">
        <v>812007.80294000008</v>
      </c>
      <c r="N2259" s="287">
        <v>845449.09909000003</v>
      </c>
      <c r="O2259" s="286">
        <v>10229638.803150004</v>
      </c>
      <c r="P2259" s="83" t="str">
        <f t="shared" si="39"/>
        <v/>
      </c>
    </row>
    <row r="2260" spans="1:16" ht="13.2" hidden="1" customHeight="1" x14ac:dyDescent="0.25">
      <c r="A2260" s="285" t="s">
        <v>1713</v>
      </c>
      <c r="B2260" s="285" t="s">
        <v>3671</v>
      </c>
      <c r="C2260" s="287">
        <v>1362944.2815700001</v>
      </c>
      <c r="D2260" s="287">
        <v>1328893.0838599997</v>
      </c>
      <c r="E2260" s="287">
        <v>1012785.0533699999</v>
      </c>
      <c r="F2260" s="287">
        <v>1004093.66012</v>
      </c>
      <c r="G2260" s="287">
        <v>597329.63908000011</v>
      </c>
      <c r="H2260" s="287">
        <v>532857.82599999988</v>
      </c>
      <c r="I2260" s="287">
        <v>757254.96051</v>
      </c>
      <c r="J2260" s="287">
        <v>635172.13779999991</v>
      </c>
      <c r="K2260" s="287">
        <v>687765.93034999992</v>
      </c>
      <c r="L2260" s="287">
        <v>693982.38506000012</v>
      </c>
      <c r="M2260" s="287">
        <v>652245.99008999998</v>
      </c>
      <c r="N2260" s="287">
        <v>1383790.8341999997</v>
      </c>
      <c r="O2260" s="286">
        <v>10649115.78201</v>
      </c>
      <c r="P2260" s="83" t="str">
        <f t="shared" si="39"/>
        <v/>
      </c>
    </row>
    <row r="2261" spans="1:16" ht="13.2" hidden="1" customHeight="1" x14ac:dyDescent="0.25">
      <c r="A2261" s="285" t="s">
        <v>1714</v>
      </c>
      <c r="B2261" s="285" t="s">
        <v>120</v>
      </c>
      <c r="C2261" s="287">
        <v>2984270.622</v>
      </c>
      <c r="D2261" s="287">
        <v>63505.388330000002</v>
      </c>
      <c r="E2261" s="287">
        <v>407680.38235999999</v>
      </c>
      <c r="F2261" s="287">
        <v>2086351.7198600001</v>
      </c>
      <c r="G2261" s="287">
        <v>926965.65911000001</v>
      </c>
      <c r="H2261" s="287">
        <v>1279161.14803</v>
      </c>
      <c r="I2261" s="287">
        <v>962439.31553999998</v>
      </c>
      <c r="J2261" s="287">
        <v>1117394.18527</v>
      </c>
      <c r="K2261" s="287">
        <v>175393.23507999998</v>
      </c>
      <c r="L2261" s="287">
        <v>2123269.9265600005</v>
      </c>
      <c r="M2261" s="287">
        <v>526601.54041000013</v>
      </c>
      <c r="N2261" s="287">
        <v>333978.58701000002</v>
      </c>
      <c r="O2261" s="286">
        <v>12987011.709559999</v>
      </c>
      <c r="P2261" s="83" t="str">
        <f t="shared" si="39"/>
        <v/>
      </c>
    </row>
    <row r="2262" spans="1:16" ht="13.2" hidden="1" customHeight="1" x14ac:dyDescent="0.25">
      <c r="A2262" s="285" t="s">
        <v>1715</v>
      </c>
      <c r="B2262" s="285" t="s">
        <v>121</v>
      </c>
      <c r="C2262" s="287">
        <v>2388066.25</v>
      </c>
      <c r="D2262" s="287">
        <v>2828.56655</v>
      </c>
      <c r="E2262" s="287">
        <v>1686880.93869</v>
      </c>
      <c r="F2262" s="287">
        <v>190.28181000000001</v>
      </c>
      <c r="G2262" s="287">
        <v>703080.55440000002</v>
      </c>
      <c r="H2262" s="287">
        <v>1681308.6788399999</v>
      </c>
      <c r="I2262" s="287">
        <v>241.54772000000003</v>
      </c>
      <c r="J2262" s="287">
        <v>1371.9329699999998</v>
      </c>
      <c r="K2262" s="287">
        <v>563778.17748999991</v>
      </c>
      <c r="L2262" s="287">
        <v>561061.53901000007</v>
      </c>
      <c r="M2262" s="287">
        <v>561082.60335999995</v>
      </c>
      <c r="N2262" s="287">
        <v>60526.075700000001</v>
      </c>
      <c r="O2262" s="286">
        <v>8210417.146540001</v>
      </c>
      <c r="P2262" s="83" t="str">
        <f t="shared" si="39"/>
        <v/>
      </c>
    </row>
    <row r="2263" spans="1:16" ht="13.2" hidden="1" customHeight="1" x14ac:dyDescent="0.25">
      <c r="A2263" s="285" t="s">
        <v>1716</v>
      </c>
      <c r="B2263" s="285" t="s">
        <v>81</v>
      </c>
      <c r="C2263" s="287">
        <v>252346.68607999998</v>
      </c>
      <c r="D2263" s="287">
        <v>141299.07112000001</v>
      </c>
      <c r="E2263" s="287">
        <v>192619.95556999999</v>
      </c>
      <c r="F2263" s="287">
        <v>143695.71416</v>
      </c>
      <c r="G2263" s="287">
        <v>138604.02339000005</v>
      </c>
      <c r="H2263" s="287">
        <v>180653.42475000001</v>
      </c>
      <c r="I2263" s="287">
        <v>145029.90249000001</v>
      </c>
      <c r="J2263" s="287">
        <v>158402.72264999998</v>
      </c>
      <c r="K2263" s="287">
        <v>226401.28188000002</v>
      </c>
      <c r="L2263" s="287">
        <v>199326.42256999994</v>
      </c>
      <c r="M2263" s="287">
        <v>155297.05963000009</v>
      </c>
      <c r="N2263" s="287">
        <v>249672.90839000003</v>
      </c>
      <c r="O2263" s="286">
        <v>2183349.1726800003</v>
      </c>
      <c r="P2263" s="83" t="str">
        <f t="shared" si="39"/>
        <v/>
      </c>
    </row>
    <row r="2264" spans="1:16" ht="13.2" hidden="1" customHeight="1" x14ac:dyDescent="0.25">
      <c r="A2264" s="285" t="s">
        <v>1717</v>
      </c>
      <c r="B2264" s="285" t="s">
        <v>82</v>
      </c>
      <c r="C2264" s="287">
        <v>0</v>
      </c>
      <c r="D2264" s="287">
        <v>0</v>
      </c>
      <c r="E2264" s="287">
        <v>5</v>
      </c>
      <c r="F2264" s="287">
        <v>0</v>
      </c>
      <c r="G2264" s="287">
        <v>22108.404999999999</v>
      </c>
      <c r="H2264" s="287">
        <v>8494.5720000000001</v>
      </c>
      <c r="I2264" s="287">
        <v>205.24</v>
      </c>
      <c r="J2264" s="287">
        <v>0</v>
      </c>
      <c r="K2264" s="287">
        <v>307.34199999999998</v>
      </c>
      <c r="L2264" s="287">
        <v>187.94</v>
      </c>
      <c r="M2264" s="287">
        <v>0</v>
      </c>
      <c r="N2264" s="287">
        <v>0</v>
      </c>
      <c r="O2264" s="286">
        <v>31308.499</v>
      </c>
      <c r="P2264" s="83" t="str">
        <f t="shared" si="39"/>
        <v/>
      </c>
    </row>
    <row r="2265" spans="1:16" ht="13.2" hidden="1" customHeight="1" x14ac:dyDescent="0.25">
      <c r="A2265" s="285" t="s">
        <v>1718</v>
      </c>
      <c r="B2265" s="285" t="s">
        <v>83</v>
      </c>
      <c r="C2265" s="287">
        <v>2004676.6880000001</v>
      </c>
      <c r="D2265" s="287">
        <v>1017192.7928800001</v>
      </c>
      <c r="E2265" s="287">
        <v>1006791.6144300002</v>
      </c>
      <c r="F2265" s="287">
        <v>1022808.31784</v>
      </c>
      <c r="G2265" s="287">
        <v>1015900.4855800001</v>
      </c>
      <c r="H2265" s="287">
        <v>1013705.2124099999</v>
      </c>
      <c r="I2265" s="287">
        <v>1093458.04033</v>
      </c>
      <c r="J2265" s="287">
        <v>1187962.1940800003</v>
      </c>
      <c r="K2265" s="287">
        <v>935100.64739999978</v>
      </c>
      <c r="L2265" s="287">
        <v>902927.37078999996</v>
      </c>
      <c r="M2265" s="287">
        <v>1194095.06537</v>
      </c>
      <c r="N2265" s="287">
        <v>175039.02708000003</v>
      </c>
      <c r="O2265" s="286">
        <v>12569657.456190003</v>
      </c>
      <c r="P2265" s="83" t="str">
        <f t="shared" si="39"/>
        <v/>
      </c>
    </row>
    <row r="2266" spans="1:16" ht="13.2" hidden="1" customHeight="1" x14ac:dyDescent="0.25">
      <c r="A2266" s="285" t="s">
        <v>1719</v>
      </c>
      <c r="B2266" s="285" t="s">
        <v>84</v>
      </c>
      <c r="C2266" s="287">
        <v>800.36347999999998</v>
      </c>
      <c r="D2266" s="287">
        <v>35211.132099999995</v>
      </c>
      <c r="E2266" s="287">
        <v>13725.010680000001</v>
      </c>
      <c r="F2266" s="287">
        <v>21023.624889999999</v>
      </c>
      <c r="G2266" s="287">
        <v>23371.579069999992</v>
      </c>
      <c r="H2266" s="287">
        <v>12808.623529999997</v>
      </c>
      <c r="I2266" s="287">
        <v>47240.350559999992</v>
      </c>
      <c r="J2266" s="287">
        <v>18645.460090000004</v>
      </c>
      <c r="K2266" s="287">
        <v>22618.223469999997</v>
      </c>
      <c r="L2266" s="287">
        <v>48614.469200000014</v>
      </c>
      <c r="M2266" s="287">
        <v>55511.726650000004</v>
      </c>
      <c r="N2266" s="287">
        <v>117347.58678999994</v>
      </c>
      <c r="O2266" s="286">
        <v>416918.15050999995</v>
      </c>
      <c r="P2266" s="83" t="str">
        <f t="shared" si="39"/>
        <v/>
      </c>
    </row>
    <row r="2267" spans="1:16" ht="13.2" hidden="1" customHeight="1" x14ac:dyDescent="0.25">
      <c r="A2267" s="285" t="s">
        <v>1720</v>
      </c>
      <c r="B2267" s="285" t="s">
        <v>85</v>
      </c>
      <c r="C2267" s="286">
        <v>10334726.962470001</v>
      </c>
      <c r="D2267" s="286">
        <v>3928108.5652299998</v>
      </c>
      <c r="E2267" s="286">
        <v>5805059.6055300012</v>
      </c>
      <c r="F2267" s="286">
        <v>5703631.9248099998</v>
      </c>
      <c r="G2267" s="286">
        <v>5193199.4774500001</v>
      </c>
      <c r="H2267" s="286">
        <v>6178775.4426700016</v>
      </c>
      <c r="I2267" s="286">
        <v>4416801.5818500016</v>
      </c>
      <c r="J2267" s="286">
        <v>4580492.9229900008</v>
      </c>
      <c r="K2267" s="286">
        <v>4118086.89481</v>
      </c>
      <c r="L2267" s="286">
        <v>5960755.820050003</v>
      </c>
      <c r="M2267" s="286">
        <v>4552292.6087800004</v>
      </c>
      <c r="N2267" s="286">
        <v>4235316.3386300001</v>
      </c>
      <c r="O2267" s="286">
        <v>65007248.145270012</v>
      </c>
      <c r="P2267" s="83" t="str">
        <f t="shared" si="39"/>
        <v/>
      </c>
    </row>
    <row r="2268" spans="1:16" ht="13.2" hidden="1" customHeight="1" x14ac:dyDescent="0.25">
      <c r="A2268" s="285" t="s">
        <v>1721</v>
      </c>
      <c r="B2268" s="285" t="s">
        <v>86</v>
      </c>
      <c r="C2268" s="287">
        <v>1101576.57381</v>
      </c>
      <c r="D2268" s="287">
        <v>2458421.3560899999</v>
      </c>
      <c r="E2268" s="287">
        <v>252293.95023000002</v>
      </c>
      <c r="F2268" s="287">
        <v>492801.40359</v>
      </c>
      <c r="G2268" s="287">
        <v>552522.32923000015</v>
      </c>
      <c r="H2268" s="287">
        <v>555805.79083000019</v>
      </c>
      <c r="I2268" s="287">
        <v>1225986.1513799999</v>
      </c>
      <c r="J2268" s="287">
        <v>484307.42767000006</v>
      </c>
      <c r="K2268" s="287">
        <v>351659.34899999999</v>
      </c>
      <c r="L2268" s="287">
        <v>2628946.39647</v>
      </c>
      <c r="M2268" s="287">
        <v>737013.90667000005</v>
      </c>
      <c r="N2268" s="287">
        <v>604943.32753000001</v>
      </c>
      <c r="O2268" s="286">
        <v>11446277.9625</v>
      </c>
      <c r="P2268" s="83" t="str">
        <f t="shared" si="39"/>
        <v/>
      </c>
    </row>
    <row r="2269" spans="1:16" ht="13.2" hidden="1" customHeight="1" x14ac:dyDescent="0.25">
      <c r="A2269" s="285" t="s">
        <v>1722</v>
      </c>
      <c r="B2269" s="285" t="s">
        <v>87</v>
      </c>
      <c r="C2269" s="287">
        <v>5804.0421500000002</v>
      </c>
      <c r="D2269" s="287">
        <v>3006720</v>
      </c>
      <c r="E2269" s="287">
        <v>9664809.2229500003</v>
      </c>
      <c r="F2269" s="287">
        <v>1734074.7389</v>
      </c>
      <c r="G2269" s="287">
        <v>7161.0386400000007</v>
      </c>
      <c r="H2269" s="287">
        <v>59248.519599999403</v>
      </c>
      <c r="I2269" s="287">
        <v>6242.6884099999997</v>
      </c>
      <c r="J2269" s="287">
        <v>7555</v>
      </c>
      <c r="K2269" s="287">
        <v>13020610</v>
      </c>
      <c r="L2269" s="287">
        <v>2884.8932399999999</v>
      </c>
      <c r="M2269" s="287">
        <v>2270</v>
      </c>
      <c r="N2269" s="287">
        <v>2089705.74978</v>
      </c>
      <c r="O2269" s="286">
        <v>29607085.893670004</v>
      </c>
      <c r="P2269" s="83" t="str">
        <f t="shared" si="39"/>
        <v/>
      </c>
    </row>
    <row r="2270" spans="1:16" ht="13.2" hidden="1" customHeight="1" x14ac:dyDescent="0.25">
      <c r="A2270" s="285" t="s">
        <v>1723</v>
      </c>
      <c r="B2270" s="285" t="s">
        <v>88</v>
      </c>
      <c r="C2270" s="287">
        <v>65552.171100000007</v>
      </c>
      <c r="D2270" s="287">
        <v>61549.812109999999</v>
      </c>
      <c r="E2270" s="287">
        <v>65969.572400000005</v>
      </c>
      <c r="F2270" s="287">
        <v>61252.06351</v>
      </c>
      <c r="G2270" s="287">
        <v>60958.504570000005</v>
      </c>
      <c r="H2270" s="287">
        <v>59246.440629999997</v>
      </c>
      <c r="I2270" s="287">
        <v>61348.770880000004</v>
      </c>
      <c r="J2270" s="287">
        <v>61546.507510000003</v>
      </c>
      <c r="K2270" s="287">
        <v>59753.092899999931</v>
      </c>
      <c r="L2270" s="287">
        <v>61992.287089999998</v>
      </c>
      <c r="M2270" s="287">
        <v>60170.754160000004</v>
      </c>
      <c r="N2270" s="287">
        <v>62381.949490000101</v>
      </c>
      <c r="O2270" s="286">
        <v>741721.9263500002</v>
      </c>
      <c r="P2270" s="83" t="str">
        <f t="shared" si="39"/>
        <v/>
      </c>
    </row>
    <row r="2271" spans="1:16" ht="13.2" hidden="1" customHeight="1" x14ac:dyDescent="0.25">
      <c r="A2271" s="285" t="s">
        <v>1724</v>
      </c>
      <c r="B2271" s="285" t="s">
        <v>144</v>
      </c>
      <c r="C2271" s="286">
        <v>11507659.749530001</v>
      </c>
      <c r="D2271" s="286">
        <v>9454799.7334299982</v>
      </c>
      <c r="E2271" s="286">
        <v>15788132.35111</v>
      </c>
      <c r="F2271" s="286">
        <v>7991760.13081</v>
      </c>
      <c r="G2271" s="286">
        <v>5813841.3498900002</v>
      </c>
      <c r="H2271" s="286">
        <v>6853076.1937300013</v>
      </c>
      <c r="I2271" s="286">
        <v>5710379.192520001</v>
      </c>
      <c r="J2271" s="286">
        <v>5133901.8581700008</v>
      </c>
      <c r="K2271" s="286">
        <v>17550109.336709999</v>
      </c>
      <c r="L2271" s="286">
        <v>8654579.3968500029</v>
      </c>
      <c r="M2271" s="286">
        <v>5351747.2696100008</v>
      </c>
      <c r="N2271" s="287">
        <v>6992347.3654300012</v>
      </c>
      <c r="O2271" s="286">
        <v>106802333.92779002</v>
      </c>
      <c r="P2271" s="83" t="str">
        <f t="shared" si="39"/>
        <v/>
      </c>
    </row>
    <row r="2272" spans="1:16" ht="13.2" hidden="1" customHeight="1" x14ac:dyDescent="0.25">
      <c r="A2272" s="285" t="s">
        <v>1725</v>
      </c>
      <c r="B2272" s="285" t="s">
        <v>76</v>
      </c>
      <c r="C2272" s="287">
        <v>23374.532090000004</v>
      </c>
      <c r="D2272" s="287">
        <v>14254.822399999999</v>
      </c>
      <c r="E2272" s="287">
        <v>11525.106679999999</v>
      </c>
      <c r="F2272" s="287">
        <v>33423.497260000004</v>
      </c>
      <c r="G2272" s="287">
        <v>9552.5481200000013</v>
      </c>
      <c r="H2272" s="287">
        <v>8729.0462700000007</v>
      </c>
      <c r="I2272" s="287">
        <v>11226.35743</v>
      </c>
      <c r="J2272" s="287">
        <v>9313.0287999999982</v>
      </c>
      <c r="K2272" s="287">
        <v>9422.7031100000022</v>
      </c>
      <c r="L2272" s="287">
        <v>5349.9973699999991</v>
      </c>
      <c r="M2272" s="287">
        <v>16806.322689999994</v>
      </c>
      <c r="N2272" s="287">
        <v>21091.213169999999</v>
      </c>
      <c r="O2272" s="286">
        <v>174069.17538999996</v>
      </c>
      <c r="P2272" s="83" t="str">
        <f t="shared" si="39"/>
        <v/>
      </c>
    </row>
    <row r="2273" spans="1:16" ht="13.2" hidden="1" customHeight="1" x14ac:dyDescent="0.25">
      <c r="A2273" s="285" t="s">
        <v>1735</v>
      </c>
      <c r="B2273" s="285" t="s">
        <v>85</v>
      </c>
      <c r="C2273" s="286">
        <v>4894820.53553</v>
      </c>
      <c r="D2273" s="286">
        <v>330332.43441000022</v>
      </c>
      <c r="E2273" s="286">
        <v>3834561.8812800008</v>
      </c>
      <c r="F2273" s="286">
        <v>6317621.9922699984</v>
      </c>
      <c r="G2273" s="286">
        <v>2839551.3279700009</v>
      </c>
      <c r="H2273" s="286">
        <v>5774574.8585100025</v>
      </c>
      <c r="I2273" s="286">
        <v>6883854.7997599961</v>
      </c>
      <c r="J2273" s="286">
        <v>1735139.8595500006</v>
      </c>
      <c r="K2273" s="286">
        <v>2445307.0947900019</v>
      </c>
      <c r="L2273" s="286">
        <v>4948449.3756399984</v>
      </c>
      <c r="M2273" s="286">
        <v>949541.9270100015</v>
      </c>
      <c r="N2273" s="287">
        <v>10710576.607510004</v>
      </c>
      <c r="O2273" s="286">
        <v>51664332.694229998</v>
      </c>
      <c r="P2273" s="83" t="str">
        <f t="shared" si="39"/>
        <v/>
      </c>
    </row>
    <row r="2274" spans="1:16" ht="13.2" hidden="1" customHeight="1" x14ac:dyDescent="0.25">
      <c r="A2274" s="285" t="s">
        <v>1737</v>
      </c>
      <c r="B2274" s="285" t="s">
        <v>87</v>
      </c>
      <c r="C2274" s="287">
        <v>5000000</v>
      </c>
      <c r="D2274" s="287">
        <v>2824000</v>
      </c>
      <c r="E2274" s="287">
        <v>3508630</v>
      </c>
      <c r="F2274" s="287">
        <v>11503045.10132</v>
      </c>
      <c r="G2274" s="287">
        <v>100000</v>
      </c>
      <c r="H2274" s="287">
        <v>4088890.7</v>
      </c>
      <c r="I2274" s="287">
        <v>6157712.4372199997</v>
      </c>
      <c r="J2274" s="287">
        <v>4967.21234</v>
      </c>
      <c r="K2274" s="287">
        <v>4550000</v>
      </c>
      <c r="L2274" s="287">
        <v>1808000</v>
      </c>
      <c r="M2274" s="287">
        <v>2938000</v>
      </c>
      <c r="N2274" s="287">
        <v>19000</v>
      </c>
      <c r="O2274" s="286">
        <v>42502245.450879999</v>
      </c>
      <c r="P2274" s="83" t="str">
        <f t="shared" si="39"/>
        <v/>
      </c>
    </row>
    <row r="2275" spans="1:16" ht="13.2" hidden="1" customHeight="1" x14ac:dyDescent="0.25">
      <c r="A2275" s="285" t="s">
        <v>1738</v>
      </c>
      <c r="B2275" s="285" t="s">
        <v>88</v>
      </c>
      <c r="C2275" s="287">
        <v>2622.9364599999999</v>
      </c>
      <c r="D2275" s="287">
        <v>591.93782999999996</v>
      </c>
      <c r="E2275" s="287">
        <v>279.77744000000001</v>
      </c>
      <c r="F2275" s="287">
        <v>568.78895000000011</v>
      </c>
      <c r="G2275" s="287">
        <v>1715.8669400000001</v>
      </c>
      <c r="H2275" s="287">
        <v>-3268.5654999999997</v>
      </c>
      <c r="I2275" s="287">
        <v>110.53984000000001</v>
      </c>
      <c r="J2275" s="287">
        <v>211.52024</v>
      </c>
      <c r="K2275" s="287">
        <v>-675.14742999999987</v>
      </c>
      <c r="L2275" s="287">
        <v>705.74162000000001</v>
      </c>
      <c r="M2275" s="287">
        <v>237.85225000000003</v>
      </c>
      <c r="N2275" s="287">
        <v>9714.6840900000025</v>
      </c>
      <c r="O2275" s="286">
        <v>12815.932730000002</v>
      </c>
      <c r="P2275" s="83" t="str">
        <f t="shared" si="39"/>
        <v/>
      </c>
    </row>
    <row r="2276" spans="1:16" ht="13.2" hidden="1" customHeight="1" x14ac:dyDescent="0.25">
      <c r="A2276" s="285" t="s">
        <v>1726</v>
      </c>
      <c r="B2276" s="285" t="s">
        <v>89</v>
      </c>
      <c r="C2276" s="287">
        <v>21126.469379999988</v>
      </c>
      <c r="D2276" s="287">
        <v>12752.616979999997</v>
      </c>
      <c r="E2276" s="287">
        <v>22510.445969999997</v>
      </c>
      <c r="F2276" s="287">
        <v>17482.742120000003</v>
      </c>
      <c r="G2276" s="287">
        <v>25785.829800000003</v>
      </c>
      <c r="H2276" s="287">
        <v>107139.47403000004</v>
      </c>
      <c r="I2276" s="287">
        <v>53447.993519999989</v>
      </c>
      <c r="J2276" s="287">
        <v>15979.192480000002</v>
      </c>
      <c r="K2276" s="287">
        <v>14117.513910000001</v>
      </c>
      <c r="L2276" s="287">
        <v>17370.559690000006</v>
      </c>
      <c r="M2276" s="287">
        <v>28291.781349999997</v>
      </c>
      <c r="N2276" s="287">
        <v>593834.64822999993</v>
      </c>
      <c r="O2276" s="286">
        <v>929839.26746</v>
      </c>
      <c r="P2276" s="83" t="str">
        <f t="shared" si="39"/>
        <v/>
      </c>
    </row>
    <row r="2277" spans="1:16" ht="13.2" hidden="1" customHeight="1" x14ac:dyDescent="0.25">
      <c r="A2277" s="285" t="s">
        <v>1727</v>
      </c>
      <c r="B2277" s="285" t="s">
        <v>90</v>
      </c>
      <c r="C2277" s="287">
        <v>10814.491249999999</v>
      </c>
      <c r="D2277" s="287">
        <v>-7113.762209999999</v>
      </c>
      <c r="E2277" s="287">
        <v>271086.97399999999</v>
      </c>
      <c r="F2277" s="287">
        <v>207509.86037999997</v>
      </c>
      <c r="G2277" s="287">
        <v>64141.475510000011</v>
      </c>
      <c r="H2277" s="287">
        <v>321763.63629999995</v>
      </c>
      <c r="I2277" s="287">
        <v>21411.596310000001</v>
      </c>
      <c r="J2277" s="287">
        <v>2432.3917400000009</v>
      </c>
      <c r="K2277" s="287">
        <v>42834.735740000004</v>
      </c>
      <c r="L2277" s="287">
        <v>76699.085800000001</v>
      </c>
      <c r="M2277" s="287">
        <v>-2856.4180899999997</v>
      </c>
      <c r="N2277" s="287">
        <v>134236.62633</v>
      </c>
      <c r="O2277" s="286">
        <v>1142960.69306</v>
      </c>
      <c r="P2277" s="83" t="str">
        <f t="shared" si="39"/>
        <v/>
      </c>
    </row>
    <row r="2278" spans="1:16" ht="13.2" hidden="1" customHeight="1" x14ac:dyDescent="0.25">
      <c r="A2278" s="285" t="s">
        <v>1728</v>
      </c>
      <c r="B2278" s="285" t="s">
        <v>91</v>
      </c>
      <c r="C2278" s="287">
        <v>4606311.9893899998</v>
      </c>
      <c r="D2278" s="287">
        <v>233806.99940000026</v>
      </c>
      <c r="E2278" s="287">
        <v>3446988.0077800006</v>
      </c>
      <c r="F2278" s="287">
        <v>5978581.3127999995</v>
      </c>
      <c r="G2278" s="287">
        <v>2625278.8676800006</v>
      </c>
      <c r="H2278" s="287">
        <v>5270044.7271700017</v>
      </c>
      <c r="I2278" s="287">
        <v>6709269.6355799967</v>
      </c>
      <c r="J2278" s="287">
        <v>1576014.4440200008</v>
      </c>
      <c r="K2278" s="287">
        <v>2327919.3961400017</v>
      </c>
      <c r="L2278" s="287">
        <v>4886932.5946299974</v>
      </c>
      <c r="M2278" s="287">
        <v>858724.7675500015</v>
      </c>
      <c r="N2278" s="287">
        <v>10018930.278060002</v>
      </c>
      <c r="O2278" s="286">
        <v>48538803.020200007</v>
      </c>
      <c r="P2278" s="83" t="str">
        <f t="shared" si="39"/>
        <v/>
      </c>
    </row>
    <row r="2279" spans="1:16" ht="13.2" hidden="1" customHeight="1" x14ac:dyDescent="0.25">
      <c r="A2279" s="285" t="s">
        <v>1729</v>
      </c>
      <c r="B2279" s="285" t="s">
        <v>3670</v>
      </c>
      <c r="C2279" s="287">
        <v>213227.93660000004</v>
      </c>
      <c r="D2279" s="287">
        <v>66498.56964999999</v>
      </c>
      <c r="E2279" s="287">
        <v>82070.620370000019</v>
      </c>
      <c r="F2279" s="287">
        <v>75810.741330000004</v>
      </c>
      <c r="G2279" s="287">
        <v>61949.181899999996</v>
      </c>
      <c r="H2279" s="287">
        <v>65755.366309999998</v>
      </c>
      <c r="I2279" s="287">
        <v>77945.903009999995</v>
      </c>
      <c r="J2279" s="287">
        <v>54785.797639999997</v>
      </c>
      <c r="K2279" s="287">
        <v>33484.928720000011</v>
      </c>
      <c r="L2279" s="287">
        <v>-46601.907309999995</v>
      </c>
      <c r="M2279" s="287">
        <v>40010.250240000008</v>
      </c>
      <c r="N2279" s="287">
        <v>-140878.44247000001</v>
      </c>
      <c r="O2279" s="286">
        <v>584058.94598999992</v>
      </c>
      <c r="P2279" s="83" t="str">
        <f t="shared" si="39"/>
        <v/>
      </c>
    </row>
    <row r="2280" spans="1:16" ht="13.2" hidden="1" customHeight="1" x14ac:dyDescent="0.25">
      <c r="A2280" s="285" t="s">
        <v>1730</v>
      </c>
      <c r="B2280" s="285" t="s">
        <v>122</v>
      </c>
      <c r="C2280" s="287">
        <v>13724.93843</v>
      </c>
      <c r="D2280" s="287">
        <v>3619.7636400000001</v>
      </c>
      <c r="E2280" s="287">
        <v>9.05884</v>
      </c>
      <c r="F2280" s="287">
        <v>3.8377699999999999</v>
      </c>
      <c r="G2280" s="287">
        <v>52309.914460000007</v>
      </c>
      <c r="H2280" s="287">
        <v>231.79394000000002</v>
      </c>
      <c r="I2280" s="287">
        <v>8826.0322799999994</v>
      </c>
      <c r="J2280" s="287">
        <v>76400.591230000005</v>
      </c>
      <c r="K2280" s="287">
        <v>10915.5</v>
      </c>
      <c r="L2280" s="287">
        <v>5380.0608400000001</v>
      </c>
      <c r="M2280" s="287">
        <v>1548.0475200000001</v>
      </c>
      <c r="N2280" s="287">
        <v>2171.6533399999998</v>
      </c>
      <c r="O2280" s="286">
        <v>175141.19228999998</v>
      </c>
      <c r="P2280" s="83" t="str">
        <f t="shared" si="39"/>
        <v/>
      </c>
    </row>
    <row r="2281" spans="1:16" ht="13.2" hidden="1" customHeight="1" x14ac:dyDescent="0.25">
      <c r="A2281" s="285" t="s">
        <v>1731</v>
      </c>
      <c r="B2281" s="285" t="s">
        <v>92</v>
      </c>
      <c r="C2281" s="287">
        <v>0</v>
      </c>
      <c r="D2281" s="287">
        <v>0</v>
      </c>
      <c r="E2281" s="287">
        <v>0</v>
      </c>
      <c r="F2281" s="287">
        <v>85.087350000000001</v>
      </c>
      <c r="G2281" s="287">
        <v>0</v>
      </c>
      <c r="H2281" s="287">
        <v>0</v>
      </c>
      <c r="I2281" s="287">
        <v>0</v>
      </c>
      <c r="J2281" s="287">
        <v>0</v>
      </c>
      <c r="K2281" s="287">
        <v>363.89677</v>
      </c>
      <c r="L2281" s="287">
        <v>0</v>
      </c>
      <c r="M2281" s="287">
        <v>0</v>
      </c>
      <c r="N2281" s="287">
        <v>0</v>
      </c>
      <c r="O2281" s="286">
        <v>448.98412000000002</v>
      </c>
      <c r="P2281" s="83" t="str">
        <f t="shared" si="39"/>
        <v/>
      </c>
    </row>
    <row r="2282" spans="1:16" ht="13.2" hidden="1" customHeight="1" x14ac:dyDescent="0.25">
      <c r="A2282" s="285" t="s">
        <v>1732</v>
      </c>
      <c r="B2282" s="285" t="s">
        <v>93</v>
      </c>
      <c r="C2282" s="287">
        <v>0</v>
      </c>
      <c r="D2282" s="287">
        <v>723.08968000000004</v>
      </c>
      <c r="E2282" s="287">
        <v>0.7</v>
      </c>
      <c r="F2282" s="287">
        <v>38.977989999999998</v>
      </c>
      <c r="G2282" s="287">
        <v>0</v>
      </c>
      <c r="H2282" s="287">
        <v>77.529650000000004</v>
      </c>
      <c r="I2282" s="287">
        <v>0</v>
      </c>
      <c r="J2282" s="287">
        <v>0</v>
      </c>
      <c r="K2282" s="287">
        <v>419.05768</v>
      </c>
      <c r="L2282" s="287">
        <v>90.075149999999994</v>
      </c>
      <c r="M2282" s="287">
        <v>0</v>
      </c>
      <c r="N2282" s="287">
        <v>0</v>
      </c>
      <c r="O2282" s="286">
        <v>1349.4301499999999</v>
      </c>
      <c r="P2282" s="83" t="str">
        <f t="shared" si="39"/>
        <v/>
      </c>
    </row>
    <row r="2283" spans="1:16" ht="13.2" hidden="1" customHeight="1" x14ac:dyDescent="0.25">
      <c r="A2283" s="285" t="s">
        <v>1733</v>
      </c>
      <c r="B2283" s="285" t="s">
        <v>94</v>
      </c>
      <c r="C2283" s="287">
        <v>0</v>
      </c>
      <c r="D2283" s="287">
        <v>0</v>
      </c>
      <c r="E2283" s="287">
        <v>0</v>
      </c>
      <c r="F2283" s="287">
        <v>0</v>
      </c>
      <c r="G2283" s="287">
        <v>0</v>
      </c>
      <c r="H2283" s="287">
        <v>0</v>
      </c>
      <c r="I2283" s="287">
        <v>0</v>
      </c>
      <c r="J2283" s="287">
        <v>0</v>
      </c>
      <c r="K2283" s="287">
        <v>0</v>
      </c>
      <c r="L2283" s="287">
        <v>0</v>
      </c>
      <c r="M2283" s="287">
        <v>0</v>
      </c>
      <c r="N2283" s="287">
        <v>0</v>
      </c>
      <c r="O2283" s="286">
        <v>0</v>
      </c>
      <c r="P2283" s="83" t="str">
        <f t="shared" si="39"/>
        <v/>
      </c>
    </row>
    <row r="2284" spans="1:16" ht="13.2" hidden="1" customHeight="1" x14ac:dyDescent="0.25">
      <c r="A2284" s="285" t="s">
        <v>1734</v>
      </c>
      <c r="B2284" s="285" t="s">
        <v>95</v>
      </c>
      <c r="C2284" s="287">
        <v>6240.17839</v>
      </c>
      <c r="D2284" s="287">
        <v>5790.3348700000006</v>
      </c>
      <c r="E2284" s="287">
        <v>370.96764000000002</v>
      </c>
      <c r="F2284" s="287">
        <v>4685.9352699999999</v>
      </c>
      <c r="G2284" s="287">
        <v>533.51049999999998</v>
      </c>
      <c r="H2284" s="287">
        <v>833.28484000000003</v>
      </c>
      <c r="I2284" s="287">
        <v>1727.28163</v>
      </c>
      <c r="J2284" s="287">
        <v>214.41363999999999</v>
      </c>
      <c r="K2284" s="287">
        <v>5829.3627199999992</v>
      </c>
      <c r="L2284" s="287">
        <v>3228.9094700000001</v>
      </c>
      <c r="M2284" s="287">
        <v>7017.1757500000003</v>
      </c>
      <c r="N2284" s="287">
        <v>81190.630850000001</v>
      </c>
      <c r="O2284" s="286">
        <v>117661.98557</v>
      </c>
      <c r="P2284" s="83" t="str">
        <f t="shared" si="39"/>
        <v/>
      </c>
    </row>
    <row r="2285" spans="1:16" ht="13.2" hidden="1" customHeight="1" x14ac:dyDescent="0.25">
      <c r="A2285" s="285" t="s">
        <v>1736</v>
      </c>
      <c r="B2285" s="285" t="s">
        <v>96</v>
      </c>
      <c r="C2285" s="288">
        <v>63544.958550000003</v>
      </c>
      <c r="D2285" s="288">
        <v>34571.613070000007</v>
      </c>
      <c r="E2285" s="288">
        <v>3209157.47279</v>
      </c>
      <c r="F2285" s="288">
        <v>51174.047589999995</v>
      </c>
      <c r="G2285" s="288">
        <v>39431.052730000003</v>
      </c>
      <c r="H2285" s="288">
        <v>45257.708509999997</v>
      </c>
      <c r="I2285" s="288">
        <v>68304.326379999999</v>
      </c>
      <c r="J2285" s="288">
        <v>9768.2081900000012</v>
      </c>
      <c r="K2285" s="288">
        <v>2654822.9720399999</v>
      </c>
      <c r="L2285" s="288">
        <v>185923.3322</v>
      </c>
      <c r="M2285" s="288">
        <v>2239.58709</v>
      </c>
      <c r="N2285" s="287">
        <v>101348.26659</v>
      </c>
      <c r="O2285" s="289">
        <v>6465543.5457299994</v>
      </c>
      <c r="P2285" s="83" t="str">
        <f t="shared" si="39"/>
        <v/>
      </c>
    </row>
    <row r="2286" spans="1:16" ht="13.2" hidden="1" customHeight="1" x14ac:dyDescent="0.25">
      <c r="A2286" s="285" t="s">
        <v>1739</v>
      </c>
      <c r="B2286" s="285" t="s">
        <v>155</v>
      </c>
      <c r="C2286" s="286">
        <v>9960988.4305399992</v>
      </c>
      <c r="D2286" s="286">
        <v>3189495.9853100004</v>
      </c>
      <c r="E2286" s="286">
        <v>10552629.131510001</v>
      </c>
      <c r="F2286" s="286">
        <v>17872409.930129997</v>
      </c>
      <c r="G2286" s="286">
        <v>2980698.2476400011</v>
      </c>
      <c r="H2286" s="286">
        <v>9905454.7015200015</v>
      </c>
      <c r="I2286" s="286">
        <v>13109982.103199996</v>
      </c>
      <c r="J2286" s="286">
        <v>1750086.8003200006</v>
      </c>
      <c r="K2286" s="286">
        <v>9649454.9194000009</v>
      </c>
      <c r="L2286" s="286">
        <v>6943078.4494599989</v>
      </c>
      <c r="M2286" s="286">
        <v>3890019.3663500017</v>
      </c>
      <c r="N2286" s="287">
        <v>10840639.558190003</v>
      </c>
      <c r="O2286" s="286">
        <v>100644937.62357001</v>
      </c>
      <c r="P2286" s="83" t="str">
        <f t="shared" si="39"/>
        <v/>
      </c>
    </row>
    <row r="2287" spans="1:16" ht="13.2" hidden="1" customHeight="1" x14ac:dyDescent="0.25">
      <c r="A2287" s="285" t="s">
        <v>1773</v>
      </c>
      <c r="B2287" s="285" t="s">
        <v>97</v>
      </c>
      <c r="C2287" s="286">
        <v>215545</v>
      </c>
      <c r="D2287" s="286">
        <v>211695</v>
      </c>
      <c r="E2287" s="286">
        <v>-322499</v>
      </c>
      <c r="F2287" s="286">
        <v>152173</v>
      </c>
      <c r="G2287" s="286">
        <v>308264</v>
      </c>
      <c r="H2287" s="286">
        <v>24021</v>
      </c>
      <c r="I2287" s="286">
        <v>-143562</v>
      </c>
      <c r="J2287" s="286">
        <v>28181</v>
      </c>
      <c r="K2287" s="286">
        <v>-131595</v>
      </c>
      <c r="L2287" s="286">
        <v>-11703</v>
      </c>
      <c r="M2287" s="286">
        <v>210032</v>
      </c>
      <c r="N2287" s="287">
        <v>-222781</v>
      </c>
      <c r="O2287" s="286">
        <v>317771</v>
      </c>
      <c r="P2287" s="83" t="str">
        <f t="shared" si="39"/>
        <v/>
      </c>
    </row>
    <row r="2288" spans="1:16" ht="13.2" hidden="1" customHeight="1" x14ac:dyDescent="0.25">
      <c r="A2288" s="285" t="s">
        <v>1774</v>
      </c>
      <c r="B2288" s="285" t="s">
        <v>130</v>
      </c>
      <c r="C2288" s="286">
        <v>300603</v>
      </c>
      <c r="D2288" s="286">
        <v>198695</v>
      </c>
      <c r="E2288" s="286">
        <v>-363358</v>
      </c>
      <c r="F2288" s="286">
        <v>179312</v>
      </c>
      <c r="G2288" s="286">
        <v>284684</v>
      </c>
      <c r="H2288" s="286">
        <v>-28275</v>
      </c>
      <c r="I2288" s="286">
        <v>-76820</v>
      </c>
      <c r="J2288" s="286">
        <v>87136</v>
      </c>
      <c r="K2288" s="286">
        <v>-175513</v>
      </c>
      <c r="L2288" s="286">
        <v>-3000</v>
      </c>
      <c r="M2288" s="286">
        <v>194822</v>
      </c>
      <c r="N2288" s="286">
        <v>-262898</v>
      </c>
      <c r="O2288" s="286">
        <v>335388</v>
      </c>
      <c r="P2288" s="83" t="str">
        <f t="shared" si="39"/>
        <v/>
      </c>
    </row>
    <row r="2289" spans="1:16" ht="13.2" hidden="1" customHeight="1" x14ac:dyDescent="0.25">
      <c r="A2289" s="285" t="s">
        <v>1742</v>
      </c>
      <c r="B2289" s="285" t="s">
        <v>76</v>
      </c>
      <c r="C2289" s="287">
        <v>13258</v>
      </c>
      <c r="D2289" s="287">
        <v>27830</v>
      </c>
      <c r="E2289" s="287">
        <v>-8618</v>
      </c>
      <c r="F2289" s="287">
        <v>8290</v>
      </c>
      <c r="G2289" s="287">
        <v>14450</v>
      </c>
      <c r="H2289" s="287">
        <v>4492</v>
      </c>
      <c r="I2289" s="287">
        <v>7804</v>
      </c>
      <c r="J2289" s="287">
        <v>818</v>
      </c>
      <c r="K2289" s="287">
        <v>4162</v>
      </c>
      <c r="L2289" s="287">
        <v>11655</v>
      </c>
      <c r="M2289" s="287">
        <v>17654</v>
      </c>
      <c r="N2289" s="287">
        <v>23599</v>
      </c>
      <c r="O2289" s="286">
        <v>125394</v>
      </c>
      <c r="P2289" s="83" t="str">
        <f t="shared" si="39"/>
        <v/>
      </c>
    </row>
    <row r="2290" spans="1:16" ht="13.2" hidden="1" customHeight="1" x14ac:dyDescent="0.25">
      <c r="A2290" s="285" t="s">
        <v>1743</v>
      </c>
      <c r="B2290" s="285" t="s">
        <v>77</v>
      </c>
      <c r="C2290" s="287">
        <v>445801</v>
      </c>
      <c r="D2290" s="287">
        <v>433205</v>
      </c>
      <c r="E2290" s="287">
        <v>419101</v>
      </c>
      <c r="F2290" s="287">
        <v>433018</v>
      </c>
      <c r="G2290" s="287">
        <v>426782</v>
      </c>
      <c r="H2290" s="287">
        <v>407830</v>
      </c>
      <c r="I2290" s="287">
        <v>509308</v>
      </c>
      <c r="J2290" s="287">
        <v>429820</v>
      </c>
      <c r="K2290" s="287">
        <v>443468</v>
      </c>
      <c r="L2290" s="287">
        <v>440010</v>
      </c>
      <c r="M2290" s="287">
        <v>415939</v>
      </c>
      <c r="N2290" s="287">
        <v>443418</v>
      </c>
      <c r="O2290" s="286">
        <v>5247700</v>
      </c>
      <c r="P2290" s="83" t="str">
        <f t="shared" si="39"/>
        <v/>
      </c>
    </row>
    <row r="2291" spans="1:16" ht="13.2" hidden="1" customHeight="1" x14ac:dyDescent="0.25">
      <c r="A2291" s="285" t="s">
        <v>1744</v>
      </c>
      <c r="B2291" s="285" t="s">
        <v>78</v>
      </c>
      <c r="C2291" s="287">
        <v>39927</v>
      </c>
      <c r="D2291" s="287">
        <v>36915</v>
      </c>
      <c r="E2291" s="287">
        <v>248830</v>
      </c>
      <c r="F2291" s="287">
        <v>50161</v>
      </c>
      <c r="G2291" s="287">
        <v>45480</v>
      </c>
      <c r="H2291" s="287">
        <v>53483</v>
      </c>
      <c r="I2291" s="287">
        <v>44014</v>
      </c>
      <c r="J2291" s="287">
        <v>50114</v>
      </c>
      <c r="K2291" s="287">
        <v>262930</v>
      </c>
      <c r="L2291" s="287">
        <v>56368</v>
      </c>
      <c r="M2291" s="287">
        <v>52855</v>
      </c>
      <c r="N2291" s="287">
        <v>84472</v>
      </c>
      <c r="O2291" s="286">
        <v>1025549</v>
      </c>
      <c r="P2291" s="83" t="str">
        <f t="shared" si="39"/>
        <v/>
      </c>
    </row>
    <row r="2292" spans="1:16" ht="13.2" hidden="1" customHeight="1" x14ac:dyDescent="0.25">
      <c r="A2292" s="285" t="s">
        <v>1745</v>
      </c>
      <c r="B2292" s="285" t="s">
        <v>79</v>
      </c>
      <c r="C2292" s="287">
        <v>2450</v>
      </c>
      <c r="D2292" s="287">
        <v>3236</v>
      </c>
      <c r="E2292" s="287">
        <v>2117</v>
      </c>
      <c r="F2292" s="287">
        <v>2181</v>
      </c>
      <c r="G2292" s="287">
        <v>2114</v>
      </c>
      <c r="H2292" s="287">
        <v>2122</v>
      </c>
      <c r="I2292" s="287">
        <v>2269</v>
      </c>
      <c r="J2292" s="287">
        <v>2148</v>
      </c>
      <c r="K2292" s="287">
        <v>2332</v>
      </c>
      <c r="L2292" s="287">
        <v>3781</v>
      </c>
      <c r="M2292" s="287">
        <v>2086</v>
      </c>
      <c r="N2292" s="287">
        <v>2259</v>
      </c>
      <c r="O2292" s="286">
        <v>29095</v>
      </c>
      <c r="P2292" s="83" t="str">
        <f t="shared" si="39"/>
        <v/>
      </c>
    </row>
    <row r="2293" spans="1:16" ht="13.2" hidden="1" customHeight="1" x14ac:dyDescent="0.25">
      <c r="A2293" s="285" t="s">
        <v>1746</v>
      </c>
      <c r="B2293" s="285" t="s">
        <v>3671</v>
      </c>
      <c r="C2293" s="287">
        <v>372974</v>
      </c>
      <c r="D2293" s="287">
        <v>432388</v>
      </c>
      <c r="E2293" s="287">
        <v>352286</v>
      </c>
      <c r="F2293" s="287">
        <v>389336</v>
      </c>
      <c r="G2293" s="287">
        <v>426928</v>
      </c>
      <c r="H2293" s="287">
        <v>389267</v>
      </c>
      <c r="I2293" s="287">
        <v>413750</v>
      </c>
      <c r="J2293" s="287">
        <v>409383</v>
      </c>
      <c r="K2293" s="287">
        <v>531764</v>
      </c>
      <c r="L2293" s="287">
        <v>397954</v>
      </c>
      <c r="M2293" s="287">
        <v>410525</v>
      </c>
      <c r="N2293" s="287">
        <v>365680</v>
      </c>
      <c r="O2293" s="286">
        <v>4892235</v>
      </c>
      <c r="P2293" s="83" t="str">
        <f t="shared" si="39"/>
        <v/>
      </c>
    </row>
    <row r="2294" spans="1:16" ht="13.2" hidden="1" customHeight="1" x14ac:dyDescent="0.25">
      <c r="A2294" s="285" t="s">
        <v>1748</v>
      </c>
      <c r="B2294" s="285" t="s">
        <v>121</v>
      </c>
      <c r="C2294" s="287">
        <v>18</v>
      </c>
      <c r="D2294" s="287">
        <v>892</v>
      </c>
      <c r="E2294" s="287">
        <v>268</v>
      </c>
      <c r="F2294" s="287">
        <v>162</v>
      </c>
      <c r="G2294" s="287">
        <v>1011</v>
      </c>
      <c r="H2294" s="287">
        <v>670</v>
      </c>
      <c r="I2294" s="287">
        <v>15858</v>
      </c>
      <c r="J2294" s="287">
        <v>226</v>
      </c>
      <c r="K2294" s="287">
        <v>444</v>
      </c>
      <c r="L2294" s="287">
        <v>1868</v>
      </c>
      <c r="M2294" s="287">
        <v>427</v>
      </c>
      <c r="N2294" s="287">
        <v>1424</v>
      </c>
      <c r="O2294" s="286">
        <v>23268</v>
      </c>
      <c r="P2294" s="83" t="str">
        <f t="shared" si="39"/>
        <v/>
      </c>
    </row>
    <row r="2295" spans="1:16" ht="13.2" hidden="1" customHeight="1" x14ac:dyDescent="0.25">
      <c r="A2295" s="285" t="s">
        <v>1749</v>
      </c>
      <c r="B2295" s="285" t="s">
        <v>81</v>
      </c>
      <c r="C2295" s="287">
        <v>115756</v>
      </c>
      <c r="D2295" s="287">
        <v>105051</v>
      </c>
      <c r="E2295" s="287">
        <v>110215</v>
      </c>
      <c r="F2295" s="287">
        <v>122776</v>
      </c>
      <c r="G2295" s="287">
        <v>116395</v>
      </c>
      <c r="H2295" s="287">
        <v>111815</v>
      </c>
      <c r="I2295" s="287">
        <v>128284</v>
      </c>
      <c r="J2295" s="287">
        <v>114369</v>
      </c>
      <c r="K2295" s="287">
        <v>113577</v>
      </c>
      <c r="L2295" s="287">
        <v>129866</v>
      </c>
      <c r="M2295" s="287">
        <v>111715</v>
      </c>
      <c r="N2295" s="287">
        <v>112207</v>
      </c>
      <c r="O2295" s="286">
        <v>1392026</v>
      </c>
      <c r="P2295" s="83" t="str">
        <f t="shared" si="39"/>
        <v/>
      </c>
    </row>
    <row r="2296" spans="1:16" ht="13.2" hidden="1" customHeight="1" x14ac:dyDescent="0.25">
      <c r="A2296" s="285" t="s">
        <v>1750</v>
      </c>
      <c r="B2296" s="285" t="s">
        <v>82</v>
      </c>
      <c r="C2296" s="287">
        <v>267730</v>
      </c>
      <c r="D2296" s="287">
        <v>268730</v>
      </c>
      <c r="E2296" s="287">
        <v>268625</v>
      </c>
      <c r="F2296" s="287">
        <v>269017</v>
      </c>
      <c r="G2296" s="287">
        <v>272631</v>
      </c>
      <c r="H2296" s="287">
        <v>275232</v>
      </c>
      <c r="I2296" s="287">
        <v>277258</v>
      </c>
      <c r="J2296" s="287">
        <v>275865</v>
      </c>
      <c r="K2296" s="287">
        <v>280193</v>
      </c>
      <c r="L2296" s="287">
        <v>280367</v>
      </c>
      <c r="M2296" s="287">
        <v>280998</v>
      </c>
      <c r="N2296" s="287">
        <v>281541</v>
      </c>
      <c r="O2296" s="286">
        <v>3298187</v>
      </c>
      <c r="P2296" s="83" t="str">
        <f t="shared" ref="P2296:P2359" si="40">IF(COUNTBLANK(Q2296)=0,IF(RIGHT(A2296,10)=Q2296,TRUE,FALSE),"")</f>
        <v/>
      </c>
    </row>
    <row r="2297" spans="1:16" ht="13.2" hidden="1" customHeight="1" x14ac:dyDescent="0.25">
      <c r="A2297" s="285" t="s">
        <v>1751</v>
      </c>
      <c r="B2297" s="285" t="s">
        <v>83</v>
      </c>
      <c r="C2297" s="287">
        <v>4708</v>
      </c>
      <c r="D2297" s="287">
        <v>4717</v>
      </c>
      <c r="E2297" s="287">
        <v>4710</v>
      </c>
      <c r="F2297" s="287">
        <v>4711</v>
      </c>
      <c r="G2297" s="287">
        <v>4711</v>
      </c>
      <c r="H2297" s="287">
        <v>4708</v>
      </c>
      <c r="I2297" s="287">
        <v>4711</v>
      </c>
      <c r="J2297" s="287">
        <v>4717</v>
      </c>
      <c r="K2297" s="287">
        <v>4710</v>
      </c>
      <c r="L2297" s="287">
        <v>4238</v>
      </c>
      <c r="M2297" s="287">
        <v>4237</v>
      </c>
      <c r="N2297" s="287">
        <v>4239</v>
      </c>
      <c r="O2297" s="286">
        <v>55117</v>
      </c>
      <c r="P2297" s="83" t="str">
        <f t="shared" si="40"/>
        <v/>
      </c>
    </row>
    <row r="2298" spans="1:16" ht="13.2" hidden="1" customHeight="1" x14ac:dyDescent="0.25">
      <c r="A2298" s="285" t="s">
        <v>1752</v>
      </c>
      <c r="B2298" s="285" t="s">
        <v>84</v>
      </c>
      <c r="C2298" s="287">
        <v>3106</v>
      </c>
      <c r="D2298" s="287">
        <v>10843</v>
      </c>
      <c r="E2298" s="287">
        <v>14701</v>
      </c>
      <c r="F2298" s="287">
        <v>12468</v>
      </c>
      <c r="G2298" s="287">
        <v>13695</v>
      </c>
      <c r="H2298" s="287">
        <v>18357</v>
      </c>
      <c r="I2298" s="287">
        <v>18693</v>
      </c>
      <c r="J2298" s="287">
        <v>15831</v>
      </c>
      <c r="K2298" s="287">
        <v>12722</v>
      </c>
      <c r="L2298" s="287">
        <v>14309</v>
      </c>
      <c r="M2298" s="287">
        <v>17562</v>
      </c>
      <c r="N2298" s="287">
        <v>26760</v>
      </c>
      <c r="O2298" s="286">
        <v>179047</v>
      </c>
      <c r="P2298" s="83" t="str">
        <f t="shared" si="40"/>
        <v/>
      </c>
    </row>
    <row r="2299" spans="1:16" ht="13.2" hidden="1" customHeight="1" x14ac:dyDescent="0.25">
      <c r="A2299" s="285" t="s">
        <v>1753</v>
      </c>
      <c r="B2299" s="285" t="s">
        <v>85</v>
      </c>
      <c r="C2299" s="286">
        <v>1271557</v>
      </c>
      <c r="D2299" s="286">
        <v>1336321</v>
      </c>
      <c r="E2299" s="286">
        <v>1414593</v>
      </c>
      <c r="F2299" s="286">
        <v>1295057</v>
      </c>
      <c r="G2299" s="286">
        <v>1384731</v>
      </c>
      <c r="H2299" s="286">
        <v>1270403</v>
      </c>
      <c r="I2299" s="286">
        <v>1434351</v>
      </c>
      <c r="J2299" s="286">
        <v>1390016</v>
      </c>
      <c r="K2299" s="286">
        <v>1659099</v>
      </c>
      <c r="L2299" s="286">
        <v>1341826</v>
      </c>
      <c r="M2299" s="286">
        <v>1325477</v>
      </c>
      <c r="N2299" s="286">
        <v>1358669</v>
      </c>
      <c r="O2299" s="286">
        <v>16482100</v>
      </c>
      <c r="P2299" s="83" t="str">
        <f t="shared" si="40"/>
        <v/>
      </c>
    </row>
    <row r="2300" spans="1:16" ht="13.2" hidden="1" customHeight="1" x14ac:dyDescent="0.25">
      <c r="A2300" s="285" t="s">
        <v>1754</v>
      </c>
      <c r="B2300" s="285" t="s">
        <v>86</v>
      </c>
      <c r="C2300" s="287">
        <v>24308</v>
      </c>
      <c r="D2300" s="287">
        <v>19658</v>
      </c>
      <c r="E2300" s="287">
        <v>59892</v>
      </c>
      <c r="F2300" s="287">
        <v>748670</v>
      </c>
      <c r="G2300" s="287">
        <v>22089</v>
      </c>
      <c r="H2300" s="287">
        <v>55543</v>
      </c>
      <c r="I2300" s="287">
        <v>22628</v>
      </c>
      <c r="J2300" s="287">
        <v>19421</v>
      </c>
      <c r="K2300" s="287">
        <v>53581</v>
      </c>
      <c r="L2300" s="287">
        <v>20405</v>
      </c>
      <c r="M2300" s="287">
        <v>19336</v>
      </c>
      <c r="N2300" s="287">
        <v>58417</v>
      </c>
      <c r="O2300" s="286">
        <v>1123948</v>
      </c>
      <c r="P2300" s="83" t="str">
        <f t="shared" si="40"/>
        <v/>
      </c>
    </row>
    <row r="2301" spans="1:16" ht="13.2" hidden="1" customHeight="1" x14ac:dyDescent="0.25">
      <c r="A2301" s="285" t="s">
        <v>1755</v>
      </c>
      <c r="B2301" s="285" t="s">
        <v>87</v>
      </c>
      <c r="C2301" s="287">
        <v>1784</v>
      </c>
      <c r="D2301" s="287">
        <v>7381</v>
      </c>
      <c r="E2301" s="287">
        <v>40</v>
      </c>
      <c r="F2301" s="287">
        <v>1219</v>
      </c>
      <c r="G2301" s="287">
        <v>3894</v>
      </c>
      <c r="H2301" s="287">
        <v>1618</v>
      </c>
      <c r="I2301" s="287">
        <v>147</v>
      </c>
      <c r="J2301" s="287">
        <v>0</v>
      </c>
      <c r="K2301" s="287">
        <v>5138</v>
      </c>
      <c r="L2301" s="287">
        <v>2378</v>
      </c>
      <c r="M2301" s="287">
        <v>30</v>
      </c>
      <c r="N2301" s="287">
        <v>1623</v>
      </c>
      <c r="O2301" s="286">
        <v>25252</v>
      </c>
      <c r="P2301" s="83" t="str">
        <f t="shared" si="40"/>
        <v/>
      </c>
    </row>
    <row r="2302" spans="1:16" ht="13.2" hidden="1" customHeight="1" x14ac:dyDescent="0.25">
      <c r="A2302" s="285" t="s">
        <v>1756</v>
      </c>
      <c r="B2302" s="285" t="s">
        <v>88</v>
      </c>
      <c r="C2302" s="287">
        <v>147730</v>
      </c>
      <c r="D2302" s="287">
        <v>147636</v>
      </c>
      <c r="E2302" s="287">
        <v>154128</v>
      </c>
      <c r="F2302" s="287">
        <v>149302</v>
      </c>
      <c r="G2302" s="287">
        <v>159702</v>
      </c>
      <c r="H2302" s="287">
        <v>154387</v>
      </c>
      <c r="I2302" s="287">
        <v>167769</v>
      </c>
      <c r="J2302" s="287">
        <v>159516</v>
      </c>
      <c r="K2302" s="287">
        <v>163060</v>
      </c>
      <c r="L2302" s="287">
        <v>155110</v>
      </c>
      <c r="M2302" s="287">
        <v>161371</v>
      </c>
      <c r="N2302" s="287">
        <v>154398</v>
      </c>
      <c r="O2302" s="286">
        <v>1874109</v>
      </c>
      <c r="P2302" s="83" t="str">
        <f t="shared" si="40"/>
        <v/>
      </c>
    </row>
    <row r="2303" spans="1:16" ht="13.2" hidden="1" customHeight="1" x14ac:dyDescent="0.25">
      <c r="A2303" s="285" t="s">
        <v>1757</v>
      </c>
      <c r="B2303" s="285" t="s">
        <v>144</v>
      </c>
      <c r="C2303" s="286">
        <v>1445379</v>
      </c>
      <c r="D2303" s="286">
        <v>1510996</v>
      </c>
      <c r="E2303" s="286">
        <v>1628653</v>
      </c>
      <c r="F2303" s="286">
        <v>2194248</v>
      </c>
      <c r="G2303" s="286">
        <v>1570416</v>
      </c>
      <c r="H2303" s="286">
        <v>1481951</v>
      </c>
      <c r="I2303" s="286">
        <v>1624895</v>
      </c>
      <c r="J2303" s="286">
        <v>1568953</v>
      </c>
      <c r="K2303" s="286">
        <v>1880878</v>
      </c>
      <c r="L2303" s="286">
        <v>1519719</v>
      </c>
      <c r="M2303" s="286">
        <v>1506214</v>
      </c>
      <c r="N2303" s="286">
        <v>1573107</v>
      </c>
      <c r="O2303" s="286">
        <v>19505409</v>
      </c>
      <c r="P2303" s="83" t="str">
        <f t="shared" si="40"/>
        <v/>
      </c>
    </row>
    <row r="2304" spans="1:16" ht="13.2" hidden="1" customHeight="1" x14ac:dyDescent="0.25">
      <c r="A2304" s="285" t="s">
        <v>1747</v>
      </c>
      <c r="B2304" s="285" t="s">
        <v>80</v>
      </c>
      <c r="C2304" s="287">
        <v>5829</v>
      </c>
      <c r="D2304" s="287">
        <v>12514</v>
      </c>
      <c r="E2304" s="287">
        <v>2358</v>
      </c>
      <c r="F2304" s="287">
        <v>2937</v>
      </c>
      <c r="G2304" s="287">
        <v>60534</v>
      </c>
      <c r="H2304" s="287">
        <v>2427</v>
      </c>
      <c r="I2304" s="287">
        <v>12402</v>
      </c>
      <c r="J2304" s="287">
        <v>86725</v>
      </c>
      <c r="K2304" s="287">
        <v>2797</v>
      </c>
      <c r="L2304" s="287">
        <v>1410</v>
      </c>
      <c r="M2304" s="287">
        <v>11479</v>
      </c>
      <c r="N2304" s="287">
        <v>13070</v>
      </c>
      <c r="O2304" s="286">
        <v>214482</v>
      </c>
      <c r="P2304" s="83" t="str">
        <f t="shared" si="40"/>
        <v/>
      </c>
    </row>
    <row r="2305" spans="1:21" ht="13.2" hidden="1" customHeight="1" x14ac:dyDescent="0.25">
      <c r="A2305" s="285" t="s">
        <v>1758</v>
      </c>
      <c r="B2305" s="285" t="s">
        <v>76</v>
      </c>
      <c r="C2305" s="287">
        <v>8753</v>
      </c>
      <c r="D2305" s="287">
        <v>33548</v>
      </c>
      <c r="E2305" s="287">
        <v>-9564</v>
      </c>
      <c r="F2305" s="287">
        <v>11604</v>
      </c>
      <c r="G2305" s="287">
        <v>12675</v>
      </c>
      <c r="H2305" s="287">
        <v>8554</v>
      </c>
      <c r="I2305" s="287">
        <v>83557</v>
      </c>
      <c r="J2305" s="287">
        <v>17162</v>
      </c>
      <c r="K2305" s="287">
        <v>4100</v>
      </c>
      <c r="L2305" s="287">
        <v>21313</v>
      </c>
      <c r="M2305" s="287">
        <v>25057</v>
      </c>
      <c r="N2305" s="287">
        <v>9511</v>
      </c>
      <c r="O2305" s="286">
        <v>226270</v>
      </c>
      <c r="P2305" s="83" t="str">
        <f t="shared" si="40"/>
        <v/>
      </c>
    </row>
    <row r="2306" spans="1:21" ht="13.2" hidden="1" customHeight="1" x14ac:dyDescent="0.25">
      <c r="A2306" s="285" t="s">
        <v>1768</v>
      </c>
      <c r="B2306" s="285" t="s">
        <v>85</v>
      </c>
      <c r="C2306" s="286">
        <v>1487102</v>
      </c>
      <c r="D2306" s="286">
        <v>1548016</v>
      </c>
      <c r="E2306" s="286">
        <v>1092094</v>
      </c>
      <c r="F2306" s="286">
        <v>1447230</v>
      </c>
      <c r="G2306" s="286">
        <v>1692995</v>
      </c>
      <c r="H2306" s="286">
        <v>1294424</v>
      </c>
      <c r="I2306" s="286">
        <v>1290789</v>
      </c>
      <c r="J2306" s="286">
        <v>1418197</v>
      </c>
      <c r="K2306" s="286">
        <v>1527504</v>
      </c>
      <c r="L2306" s="286">
        <v>1330123</v>
      </c>
      <c r="M2306" s="286">
        <v>1535509</v>
      </c>
      <c r="N2306" s="286">
        <v>1135888</v>
      </c>
      <c r="O2306" s="286">
        <v>16799871</v>
      </c>
      <c r="P2306" s="83" t="str">
        <f t="shared" si="40"/>
        <v/>
      </c>
    </row>
    <row r="2307" spans="1:21" ht="13.2" hidden="1" customHeight="1" x14ac:dyDescent="0.25">
      <c r="A2307" s="285" t="s">
        <v>1770</v>
      </c>
      <c r="B2307" s="285" t="s">
        <v>87</v>
      </c>
      <c r="C2307" s="287">
        <v>59</v>
      </c>
      <c r="D2307" s="287">
        <v>351</v>
      </c>
      <c r="E2307" s="287">
        <v>2812</v>
      </c>
      <c r="F2307" s="287">
        <v>85</v>
      </c>
      <c r="G2307" s="287">
        <v>4391</v>
      </c>
      <c r="H2307" s="287">
        <v>2790</v>
      </c>
      <c r="I2307" s="287">
        <v>8244</v>
      </c>
      <c r="J2307" s="287">
        <v>2810</v>
      </c>
      <c r="K2307" s="287">
        <v>3383</v>
      </c>
      <c r="L2307" s="287">
        <v>1878</v>
      </c>
      <c r="M2307" s="287">
        <v>3000</v>
      </c>
      <c r="N2307" s="287">
        <v>2710</v>
      </c>
      <c r="O2307" s="286">
        <v>32513</v>
      </c>
      <c r="P2307" s="83" t="str">
        <f t="shared" si="40"/>
        <v/>
      </c>
    </row>
    <row r="2308" spans="1:21" ht="13.2" hidden="1" customHeight="1" x14ac:dyDescent="0.25">
      <c r="A2308" s="285" t="s">
        <v>1771</v>
      </c>
      <c r="B2308" s="285" t="s">
        <v>88</v>
      </c>
      <c r="C2308" s="287">
        <v>229656</v>
      </c>
      <c r="D2308" s="287">
        <v>155065</v>
      </c>
      <c r="E2308" s="287">
        <v>149824</v>
      </c>
      <c r="F2308" s="287">
        <v>166120</v>
      </c>
      <c r="G2308" s="287">
        <v>151454</v>
      </c>
      <c r="H2308" s="287">
        <v>150195</v>
      </c>
      <c r="I2308" s="287">
        <v>184943</v>
      </c>
      <c r="J2308" s="287">
        <v>228824</v>
      </c>
      <c r="K2308" s="287">
        <v>148220</v>
      </c>
      <c r="L2308" s="287">
        <v>145273</v>
      </c>
      <c r="M2308" s="287">
        <v>156268</v>
      </c>
      <c r="N2308" s="287">
        <v>157326</v>
      </c>
      <c r="O2308" s="286">
        <v>2023168</v>
      </c>
      <c r="P2308" s="83" t="str">
        <f t="shared" si="40"/>
        <v/>
      </c>
    </row>
    <row r="2309" spans="1:21" ht="13.2" hidden="1" customHeight="1" x14ac:dyDescent="0.25">
      <c r="A2309" s="285" t="s">
        <v>1759</v>
      </c>
      <c r="B2309" s="285" t="s">
        <v>89</v>
      </c>
      <c r="C2309" s="287">
        <v>18192</v>
      </c>
      <c r="D2309" s="287">
        <v>23176</v>
      </c>
      <c r="E2309" s="287">
        <v>31014</v>
      </c>
      <c r="F2309" s="287">
        <v>25392</v>
      </c>
      <c r="G2309" s="287">
        <v>24805</v>
      </c>
      <c r="H2309" s="287">
        <v>33462</v>
      </c>
      <c r="I2309" s="287">
        <v>20156</v>
      </c>
      <c r="J2309" s="287">
        <v>53573</v>
      </c>
      <c r="K2309" s="287">
        <v>25071</v>
      </c>
      <c r="L2309" s="287">
        <v>30620</v>
      </c>
      <c r="M2309" s="287">
        <v>36934</v>
      </c>
      <c r="N2309" s="287">
        <v>34089</v>
      </c>
      <c r="O2309" s="286">
        <v>356484</v>
      </c>
      <c r="P2309" s="83" t="str">
        <f t="shared" si="40"/>
        <v/>
      </c>
    </row>
    <row r="2310" spans="1:21" ht="13.2" hidden="1" customHeight="1" x14ac:dyDescent="0.25">
      <c r="A2310" s="285" t="s">
        <v>1760</v>
      </c>
      <c r="B2310" s="285" t="s">
        <v>90</v>
      </c>
      <c r="C2310" s="287">
        <v>12819</v>
      </c>
      <c r="D2310" s="287">
        <v>12769</v>
      </c>
      <c r="E2310" s="287">
        <v>22734</v>
      </c>
      <c r="F2310" s="287">
        <v>12786</v>
      </c>
      <c r="G2310" s="287">
        <v>12820</v>
      </c>
      <c r="H2310" s="287">
        <v>19312</v>
      </c>
      <c r="I2310" s="287">
        <v>12822</v>
      </c>
      <c r="J2310" s="287">
        <v>12787</v>
      </c>
      <c r="K2310" s="287">
        <v>45289</v>
      </c>
      <c r="L2310" s="287">
        <v>12795</v>
      </c>
      <c r="M2310" s="287">
        <v>12784</v>
      </c>
      <c r="N2310" s="287">
        <v>12811</v>
      </c>
      <c r="O2310" s="286">
        <v>202528</v>
      </c>
      <c r="P2310" s="83" t="str">
        <f t="shared" si="40"/>
        <v/>
      </c>
    </row>
    <row r="2311" spans="1:21" ht="13.2" hidden="1" customHeight="1" x14ac:dyDescent="0.25">
      <c r="A2311" s="285" t="s">
        <v>1761</v>
      </c>
      <c r="B2311" s="285" t="s">
        <v>91</v>
      </c>
      <c r="C2311" s="287">
        <v>277160</v>
      </c>
      <c r="D2311" s="287">
        <v>244087</v>
      </c>
      <c r="E2311" s="287">
        <v>104658</v>
      </c>
      <c r="F2311" s="287">
        <v>136195</v>
      </c>
      <c r="G2311" s="287">
        <v>377755</v>
      </c>
      <c r="H2311" s="287">
        <v>292275</v>
      </c>
      <c r="I2311" s="287">
        <v>181165</v>
      </c>
      <c r="J2311" s="287">
        <v>376791</v>
      </c>
      <c r="K2311" s="287">
        <v>229268</v>
      </c>
      <c r="L2311" s="287">
        <v>152927</v>
      </c>
      <c r="M2311" s="287">
        <v>310622</v>
      </c>
      <c r="N2311" s="287">
        <v>241745</v>
      </c>
      <c r="O2311" s="286">
        <v>2924648</v>
      </c>
      <c r="P2311" s="83" t="str">
        <f t="shared" si="40"/>
        <v/>
      </c>
    </row>
    <row r="2312" spans="1:21" ht="13.2" hidden="1" customHeight="1" x14ac:dyDescent="0.25">
      <c r="A2312" s="285" t="s">
        <v>1762</v>
      </c>
      <c r="B2312" s="285" t="s">
        <v>3670</v>
      </c>
      <c r="C2312" s="287">
        <v>417</v>
      </c>
      <c r="D2312" s="287">
        <v>1203</v>
      </c>
      <c r="E2312" s="287">
        <v>1926</v>
      </c>
      <c r="F2312" s="287">
        <v>2910</v>
      </c>
      <c r="G2312" s="287">
        <v>1365</v>
      </c>
      <c r="H2312" s="287">
        <v>3588</v>
      </c>
      <c r="I2312" s="287">
        <v>4257</v>
      </c>
      <c r="J2312" s="287">
        <v>1559</v>
      </c>
      <c r="K2312" s="287">
        <v>1018</v>
      </c>
      <c r="L2312" s="287">
        <v>2836</v>
      </c>
      <c r="M2312" s="287">
        <v>2154</v>
      </c>
      <c r="N2312" s="287">
        <v>5531</v>
      </c>
      <c r="O2312" s="286">
        <v>28764</v>
      </c>
      <c r="P2312" s="83" t="str">
        <f t="shared" si="40"/>
        <v/>
      </c>
    </row>
    <row r="2313" spans="1:21" ht="13.2" hidden="1" customHeight="1" x14ac:dyDescent="0.25">
      <c r="A2313" s="285" t="s">
        <v>1764</v>
      </c>
      <c r="B2313" s="285" t="s">
        <v>92</v>
      </c>
      <c r="C2313" s="287">
        <v>9688</v>
      </c>
      <c r="D2313" s="287">
        <v>20319</v>
      </c>
      <c r="E2313" s="287">
        <v>13510</v>
      </c>
      <c r="F2313" s="287">
        <v>14424</v>
      </c>
      <c r="G2313" s="287">
        <v>10896</v>
      </c>
      <c r="H2313" s="287">
        <v>19597</v>
      </c>
      <c r="I2313" s="287">
        <v>16154</v>
      </c>
      <c r="J2313" s="287">
        <v>15253</v>
      </c>
      <c r="K2313" s="287">
        <v>15044</v>
      </c>
      <c r="L2313" s="287">
        <v>21823</v>
      </c>
      <c r="M2313" s="287">
        <v>18375</v>
      </c>
      <c r="N2313" s="287">
        <v>16958</v>
      </c>
      <c r="O2313" s="286">
        <v>192041</v>
      </c>
      <c r="P2313" s="83" t="str">
        <f t="shared" si="40"/>
        <v/>
      </c>
    </row>
    <row r="2314" spans="1:21" ht="13.2" hidden="1" customHeight="1" x14ac:dyDescent="0.25">
      <c r="A2314" s="285" t="s">
        <v>1765</v>
      </c>
      <c r="B2314" s="285" t="s">
        <v>93</v>
      </c>
      <c r="C2314" s="287">
        <v>0</v>
      </c>
      <c r="D2314" s="287">
        <v>0</v>
      </c>
      <c r="E2314" s="287">
        <v>0</v>
      </c>
      <c r="F2314" s="287">
        <v>0</v>
      </c>
      <c r="G2314" s="287">
        <v>0</v>
      </c>
      <c r="H2314" s="287">
        <v>0</v>
      </c>
      <c r="I2314" s="287">
        <v>0</v>
      </c>
      <c r="J2314" s="287">
        <v>0</v>
      </c>
      <c r="K2314" s="287">
        <v>0</v>
      </c>
      <c r="L2314" s="287">
        <v>0</v>
      </c>
      <c r="M2314" s="287">
        <v>0</v>
      </c>
      <c r="N2314" s="287">
        <v>0</v>
      </c>
      <c r="O2314" s="286">
        <v>0</v>
      </c>
      <c r="P2314" s="83" t="str">
        <f t="shared" si="40"/>
        <v/>
      </c>
    </row>
    <row r="2315" spans="1:21" ht="13.2" hidden="1" customHeight="1" x14ac:dyDescent="0.25">
      <c r="A2315" s="285" t="s">
        <v>1766</v>
      </c>
      <c r="B2315" s="285" t="s">
        <v>94</v>
      </c>
      <c r="C2315" s="287">
        <v>382</v>
      </c>
      <c r="D2315" s="287">
        <v>409</v>
      </c>
      <c r="E2315" s="287">
        <v>1564</v>
      </c>
      <c r="F2315" s="287">
        <v>1043</v>
      </c>
      <c r="G2315" s="287">
        <v>486</v>
      </c>
      <c r="H2315" s="287">
        <v>532</v>
      </c>
      <c r="I2315" s="287">
        <v>447</v>
      </c>
      <c r="J2315" s="287">
        <v>589</v>
      </c>
      <c r="K2315" s="287">
        <v>783</v>
      </c>
      <c r="L2315" s="287">
        <v>760</v>
      </c>
      <c r="M2315" s="287">
        <v>1342</v>
      </c>
      <c r="N2315" s="287">
        <v>1455</v>
      </c>
      <c r="O2315" s="286">
        <v>9792</v>
      </c>
      <c r="P2315" s="83" t="str">
        <f t="shared" si="40"/>
        <v/>
      </c>
    </row>
    <row r="2316" spans="1:21" ht="13.2" hidden="1" customHeight="1" x14ac:dyDescent="0.25">
      <c r="A2316" s="285" t="s">
        <v>1767</v>
      </c>
      <c r="B2316" s="285" t="s">
        <v>95</v>
      </c>
      <c r="C2316" s="287">
        <v>2</v>
      </c>
      <c r="D2316" s="287">
        <v>4</v>
      </c>
      <c r="E2316" s="287">
        <v>1</v>
      </c>
      <c r="F2316" s="287">
        <v>1876</v>
      </c>
      <c r="G2316" s="287">
        <v>4209</v>
      </c>
      <c r="H2316" s="287">
        <v>10111</v>
      </c>
      <c r="I2316" s="287">
        <v>316</v>
      </c>
      <c r="J2316" s="287">
        <v>534</v>
      </c>
      <c r="K2316" s="287">
        <v>4559</v>
      </c>
      <c r="L2316" s="287">
        <v>7099</v>
      </c>
      <c r="M2316" s="287">
        <v>1</v>
      </c>
      <c r="N2316" s="287">
        <v>0</v>
      </c>
      <c r="O2316" s="286">
        <v>28712</v>
      </c>
      <c r="P2316" s="83" t="str">
        <f t="shared" si="40"/>
        <v/>
      </c>
    </row>
    <row r="2317" spans="1:21" ht="13.2" hidden="1" customHeight="1" x14ac:dyDescent="0.25">
      <c r="A2317" s="285" t="s">
        <v>1769</v>
      </c>
      <c r="B2317" s="285" t="s">
        <v>96</v>
      </c>
      <c r="C2317" s="288">
        <v>29165</v>
      </c>
      <c r="D2317" s="288">
        <v>6259</v>
      </c>
      <c r="E2317" s="288">
        <v>20565</v>
      </c>
      <c r="F2317" s="288">
        <v>760125</v>
      </c>
      <c r="G2317" s="288">
        <v>6260</v>
      </c>
      <c r="H2317" s="288">
        <v>6267</v>
      </c>
      <c r="I2317" s="288">
        <v>64099</v>
      </c>
      <c r="J2317" s="288">
        <v>6258</v>
      </c>
      <c r="K2317" s="288">
        <v>26258</v>
      </c>
      <c r="L2317" s="288">
        <v>39445</v>
      </c>
      <c r="M2317" s="288">
        <v>6259</v>
      </c>
      <c r="N2317" s="288">
        <v>14285</v>
      </c>
      <c r="O2317" s="289">
        <v>985245</v>
      </c>
      <c r="P2317" s="83" t="str">
        <f t="shared" si="40"/>
        <v/>
      </c>
    </row>
    <row r="2318" spans="1:21" ht="13.2" hidden="1" customHeight="1" x14ac:dyDescent="0.25">
      <c r="A2318" s="285" t="s">
        <v>1772</v>
      </c>
      <c r="B2318" s="285" t="s">
        <v>155</v>
      </c>
      <c r="C2318" s="286">
        <v>1745982</v>
      </c>
      <c r="D2318" s="286">
        <v>1709691</v>
      </c>
      <c r="E2318" s="286">
        <v>1265295</v>
      </c>
      <c r="F2318" s="286">
        <v>2373560</v>
      </c>
      <c r="G2318" s="286">
        <v>1855100</v>
      </c>
      <c r="H2318" s="286">
        <v>1453676</v>
      </c>
      <c r="I2318" s="286">
        <v>1548075</v>
      </c>
      <c r="J2318" s="286">
        <v>1656089</v>
      </c>
      <c r="K2318" s="286">
        <v>1705365</v>
      </c>
      <c r="L2318" s="286">
        <v>1516719</v>
      </c>
      <c r="M2318" s="286">
        <v>1701036</v>
      </c>
      <c r="N2318" s="286">
        <v>1310209</v>
      </c>
      <c r="O2318" s="286">
        <v>19840797</v>
      </c>
      <c r="P2318" s="83" t="str">
        <f t="shared" si="40"/>
        <v/>
      </c>
    </row>
    <row r="2319" spans="1:21" ht="13.2" hidden="1" customHeight="1" x14ac:dyDescent="0.25">
      <c r="A2319" s="285" t="s">
        <v>1763</v>
      </c>
      <c r="B2319" s="285" t="s">
        <v>80</v>
      </c>
      <c r="C2319" s="287">
        <v>1159689</v>
      </c>
      <c r="D2319" s="287">
        <v>1212501</v>
      </c>
      <c r="E2319" s="287">
        <v>926251</v>
      </c>
      <c r="F2319" s="287">
        <v>1241000</v>
      </c>
      <c r="G2319" s="287">
        <v>1247984</v>
      </c>
      <c r="H2319" s="287">
        <v>906993</v>
      </c>
      <c r="I2319" s="287">
        <v>971915</v>
      </c>
      <c r="J2319" s="287">
        <v>939949</v>
      </c>
      <c r="K2319" s="287">
        <v>1202372</v>
      </c>
      <c r="L2319" s="287">
        <v>1079950</v>
      </c>
      <c r="M2319" s="287">
        <v>1128240</v>
      </c>
      <c r="N2319" s="287">
        <v>813788</v>
      </c>
      <c r="O2319" s="286">
        <v>12830632</v>
      </c>
      <c r="P2319" s="83" t="str">
        <f t="shared" si="40"/>
        <v/>
      </c>
    </row>
    <row r="2320" spans="1:21" ht="13.2" hidden="1" customHeight="1" x14ac:dyDescent="0.25">
      <c r="A2320" s="285" t="s">
        <v>2829</v>
      </c>
      <c r="B2320" s="285" t="s">
        <v>97</v>
      </c>
      <c r="C2320" s="286">
        <v>-231626</v>
      </c>
      <c r="D2320" s="286">
        <v>-271627</v>
      </c>
      <c r="E2320" s="286">
        <v>-386906</v>
      </c>
      <c r="F2320" s="286">
        <v>674898.2702317005</v>
      </c>
      <c r="G2320" s="286">
        <v>-215260.7297682995</v>
      </c>
      <c r="H2320" s="290"/>
      <c r="I2320" s="290"/>
      <c r="J2320" s="290"/>
      <c r="K2320" s="290"/>
      <c r="L2320" s="290"/>
      <c r="M2320" s="290"/>
      <c r="N2320" s="290"/>
      <c r="O2320" s="290"/>
      <c r="P2320" s="83" t="str">
        <f t="shared" si="40"/>
        <v/>
      </c>
      <c r="R2320" s="109"/>
      <c r="S2320" s="109"/>
      <c r="T2320" s="109"/>
      <c r="U2320" s="109"/>
    </row>
    <row r="2321" spans="1:21" ht="13.2" hidden="1" customHeight="1" x14ac:dyDescent="0.25">
      <c r="A2321" s="285" t="s">
        <v>2830</v>
      </c>
      <c r="B2321" s="285" t="s">
        <v>130</v>
      </c>
      <c r="C2321" s="286">
        <v>516485</v>
      </c>
      <c r="D2321" s="286">
        <v>-276282</v>
      </c>
      <c r="E2321" s="286">
        <v>-205513</v>
      </c>
      <c r="F2321" s="286">
        <v>1206242.0200078564</v>
      </c>
      <c r="G2321" s="286">
        <v>1240932.0200078562</v>
      </c>
      <c r="H2321" s="290"/>
      <c r="I2321" s="290"/>
      <c r="J2321" s="290"/>
      <c r="K2321" s="290"/>
      <c r="L2321" s="290"/>
      <c r="M2321" s="290"/>
      <c r="N2321" s="290"/>
      <c r="O2321" s="290"/>
      <c r="P2321" s="83" t="str">
        <f t="shared" si="40"/>
        <v/>
      </c>
      <c r="R2321" s="109"/>
      <c r="S2321" s="109"/>
      <c r="T2321" s="109"/>
      <c r="U2321" s="109"/>
    </row>
    <row r="2322" spans="1:21" ht="13.2" hidden="1" customHeight="1" x14ac:dyDescent="0.25">
      <c r="A2322" s="285" t="s">
        <v>2807</v>
      </c>
      <c r="B2322" s="285" t="s">
        <v>76</v>
      </c>
      <c r="C2322" s="287">
        <v>0</v>
      </c>
      <c r="D2322" s="287">
        <v>0</v>
      </c>
      <c r="E2322" s="287">
        <v>0</v>
      </c>
      <c r="F2322" s="287">
        <v>0</v>
      </c>
      <c r="G2322" s="286">
        <v>0</v>
      </c>
      <c r="H2322" s="290"/>
      <c r="I2322" s="290"/>
      <c r="J2322" s="290"/>
      <c r="K2322" s="290"/>
      <c r="L2322" s="290"/>
      <c r="M2322" s="290"/>
      <c r="N2322" s="290"/>
      <c r="O2322" s="290"/>
      <c r="P2322" s="83" t="str">
        <f t="shared" si="40"/>
        <v/>
      </c>
      <c r="R2322" s="109"/>
      <c r="S2322" s="109"/>
      <c r="T2322" s="109"/>
      <c r="U2322" s="109"/>
    </row>
    <row r="2323" spans="1:21" ht="13.2" hidden="1" customHeight="1" x14ac:dyDescent="0.25">
      <c r="A2323" s="285" t="s">
        <v>2808</v>
      </c>
      <c r="B2323" s="285" t="s">
        <v>77</v>
      </c>
      <c r="C2323" s="287">
        <v>436647</v>
      </c>
      <c r="D2323" s="287">
        <v>472045</v>
      </c>
      <c r="E2323" s="287">
        <v>298578</v>
      </c>
      <c r="F2323" s="287">
        <v>489767.90891238023</v>
      </c>
      <c r="G2323" s="286">
        <v>1697037.9089123802</v>
      </c>
      <c r="H2323" s="290"/>
      <c r="I2323" s="290"/>
      <c r="J2323" s="290"/>
      <c r="K2323" s="290"/>
      <c r="L2323" s="290"/>
      <c r="M2323" s="290"/>
      <c r="N2323" s="290"/>
      <c r="O2323" s="290"/>
      <c r="P2323" s="83" t="str">
        <f t="shared" si="40"/>
        <v/>
      </c>
      <c r="R2323" s="109"/>
      <c r="S2323" s="109"/>
      <c r="T2323" s="109"/>
      <c r="U2323" s="109"/>
    </row>
    <row r="2324" spans="1:21" ht="13.2" hidden="1" customHeight="1" x14ac:dyDescent="0.25">
      <c r="A2324" s="285" t="s">
        <v>2809</v>
      </c>
      <c r="B2324" s="285" t="s">
        <v>78</v>
      </c>
      <c r="C2324" s="287">
        <v>132857</v>
      </c>
      <c r="D2324" s="287">
        <v>158444</v>
      </c>
      <c r="E2324" s="287">
        <v>118765</v>
      </c>
      <c r="F2324" s="287">
        <v>214243.637146122</v>
      </c>
      <c r="G2324" s="286">
        <v>624309.63714612206</v>
      </c>
      <c r="H2324" s="290"/>
      <c r="I2324" s="290"/>
      <c r="J2324" s="290"/>
      <c r="K2324" s="290"/>
      <c r="L2324" s="290"/>
      <c r="M2324" s="290"/>
      <c r="N2324" s="290"/>
      <c r="O2324" s="290"/>
      <c r="P2324" s="83" t="str">
        <f t="shared" si="40"/>
        <v/>
      </c>
      <c r="R2324" s="109"/>
      <c r="S2324" s="109"/>
      <c r="T2324" s="109"/>
      <c r="U2324" s="109"/>
    </row>
    <row r="2325" spans="1:21" ht="13.2" hidden="1" customHeight="1" x14ac:dyDescent="0.25">
      <c r="A2325" s="285" t="s">
        <v>2810</v>
      </c>
      <c r="B2325" s="285" t="s">
        <v>79</v>
      </c>
      <c r="C2325" s="287">
        <v>10915</v>
      </c>
      <c r="D2325" s="287">
        <v>24007</v>
      </c>
      <c r="E2325" s="287">
        <v>42872</v>
      </c>
      <c r="F2325" s="287">
        <v>70102.959765484702</v>
      </c>
      <c r="G2325" s="286">
        <v>147896.9597654847</v>
      </c>
      <c r="H2325" s="290"/>
      <c r="I2325" s="290"/>
      <c r="J2325" s="290"/>
      <c r="K2325" s="290"/>
      <c r="L2325" s="290"/>
      <c r="M2325" s="290"/>
      <c r="N2325" s="290"/>
      <c r="O2325" s="290"/>
      <c r="P2325" s="83" t="str">
        <f t="shared" si="40"/>
        <v/>
      </c>
      <c r="R2325" s="109"/>
      <c r="S2325" s="109"/>
      <c r="T2325" s="109"/>
      <c r="U2325" s="109"/>
    </row>
    <row r="2326" spans="1:21" ht="13.2" hidden="1" customHeight="1" x14ac:dyDescent="0.25">
      <c r="A2326" s="285" t="s">
        <v>2811</v>
      </c>
      <c r="B2326" s="285" t="s">
        <v>3671</v>
      </c>
      <c r="C2326" s="287">
        <v>29843</v>
      </c>
      <c r="D2326" s="287">
        <v>41867</v>
      </c>
      <c r="E2326" s="287">
        <v>48971</v>
      </c>
      <c r="F2326" s="287">
        <v>74426.466201350471</v>
      </c>
      <c r="G2326" s="286">
        <v>195107.46620135047</v>
      </c>
      <c r="H2326" s="290"/>
      <c r="I2326" s="290"/>
      <c r="J2326" s="290"/>
      <c r="K2326" s="290"/>
      <c r="L2326" s="290"/>
      <c r="M2326" s="290"/>
      <c r="N2326" s="290"/>
      <c r="O2326" s="290"/>
      <c r="P2326" s="83" t="str">
        <f t="shared" si="40"/>
        <v/>
      </c>
      <c r="R2326" s="109"/>
      <c r="S2326" s="109"/>
      <c r="T2326" s="109"/>
      <c r="U2326" s="109"/>
    </row>
    <row r="2327" spans="1:21" ht="13.2" hidden="1" customHeight="1" x14ac:dyDescent="0.25">
      <c r="A2327" s="285" t="s">
        <v>2812</v>
      </c>
      <c r="B2327" s="285" t="s">
        <v>84</v>
      </c>
      <c r="C2327" s="287">
        <v>128958</v>
      </c>
      <c r="D2327" s="287">
        <v>205497</v>
      </c>
      <c r="E2327" s="287">
        <v>166639</v>
      </c>
      <c r="F2327" s="287">
        <v>305156.34978410829</v>
      </c>
      <c r="G2327" s="286">
        <v>806250.34978410834</v>
      </c>
      <c r="H2327" s="290"/>
      <c r="I2327" s="290"/>
      <c r="J2327" s="290"/>
      <c r="K2327" s="290"/>
      <c r="L2327" s="290"/>
      <c r="M2327" s="290"/>
      <c r="N2327" s="290"/>
      <c r="O2327" s="290"/>
      <c r="P2327" s="83" t="str">
        <f t="shared" si="40"/>
        <v/>
      </c>
      <c r="R2327" s="109"/>
      <c r="S2327" s="109"/>
      <c r="T2327" s="109"/>
      <c r="U2327" s="109"/>
    </row>
    <row r="2328" spans="1:21" ht="13.2" hidden="1" customHeight="1" x14ac:dyDescent="0.25">
      <c r="A2328" s="285" t="s">
        <v>2813</v>
      </c>
      <c r="B2328" s="285" t="s">
        <v>85</v>
      </c>
      <c r="C2328" s="286">
        <v>1222688</v>
      </c>
      <c r="D2328" s="286">
        <v>1206452</v>
      </c>
      <c r="E2328" s="286">
        <v>885407</v>
      </c>
      <c r="F2328" s="286">
        <v>1478305.0845085778</v>
      </c>
      <c r="G2328" s="286">
        <v>4792852.0845085774</v>
      </c>
      <c r="H2328" s="290"/>
      <c r="I2328" s="290"/>
      <c r="J2328" s="290"/>
      <c r="K2328" s="290"/>
      <c r="L2328" s="290"/>
      <c r="M2328" s="290"/>
      <c r="N2328" s="290"/>
      <c r="O2328" s="290"/>
      <c r="P2328" s="83" t="str">
        <f t="shared" si="40"/>
        <v/>
      </c>
      <c r="R2328" s="109"/>
      <c r="S2328" s="109"/>
      <c r="T2328" s="109"/>
      <c r="U2328" s="109"/>
    </row>
    <row r="2329" spans="1:21" ht="13.2" hidden="1" customHeight="1" x14ac:dyDescent="0.25">
      <c r="A2329" s="285" t="s">
        <v>2814</v>
      </c>
      <c r="B2329" s="285" t="s">
        <v>86</v>
      </c>
      <c r="C2329" s="287">
        <v>453</v>
      </c>
      <c r="D2329" s="287">
        <v>4069</v>
      </c>
      <c r="E2329" s="287">
        <v>5452</v>
      </c>
      <c r="F2329" s="287">
        <v>2597.2453509866441</v>
      </c>
      <c r="G2329" s="286">
        <v>12571.245350986645</v>
      </c>
      <c r="H2329" s="290"/>
      <c r="I2329" s="290"/>
      <c r="J2329" s="290"/>
      <c r="K2329" s="290"/>
      <c r="L2329" s="290"/>
      <c r="M2329" s="290"/>
      <c r="N2329" s="290"/>
      <c r="O2329" s="290"/>
      <c r="P2329" s="83" t="str">
        <f t="shared" si="40"/>
        <v/>
      </c>
      <c r="R2329" s="109"/>
      <c r="S2329" s="109"/>
      <c r="T2329" s="109"/>
      <c r="U2329" s="109"/>
    </row>
    <row r="2330" spans="1:21" ht="13.2" hidden="1" customHeight="1" x14ac:dyDescent="0.25">
      <c r="A2330" s="285" t="s">
        <v>2815</v>
      </c>
      <c r="B2330" s="285" t="s">
        <v>87</v>
      </c>
      <c r="C2330" s="287">
        <v>13574</v>
      </c>
      <c r="D2330" s="287">
        <v>94415</v>
      </c>
      <c r="E2330" s="287">
        <v>99417</v>
      </c>
      <c r="F2330" s="287">
        <v>213657.79458402845</v>
      </c>
      <c r="G2330" s="286">
        <v>421063.79458402842</v>
      </c>
      <c r="H2330" s="290"/>
      <c r="I2330" s="290"/>
      <c r="J2330" s="290"/>
      <c r="K2330" s="290"/>
      <c r="L2330" s="290"/>
      <c r="M2330" s="290"/>
      <c r="N2330" s="290"/>
      <c r="O2330" s="290"/>
      <c r="P2330" s="83" t="str">
        <f t="shared" si="40"/>
        <v/>
      </c>
      <c r="R2330" s="109"/>
      <c r="S2330" s="109"/>
      <c r="T2330" s="109"/>
      <c r="U2330" s="109"/>
    </row>
    <row r="2331" spans="1:21" ht="13.2" hidden="1" customHeight="1" x14ac:dyDescent="0.25">
      <c r="A2331" s="285" t="s">
        <v>2816</v>
      </c>
      <c r="B2331" s="285" t="s">
        <v>88</v>
      </c>
      <c r="C2331" s="287">
        <v>14607</v>
      </c>
      <c r="D2331" s="287">
        <v>9994</v>
      </c>
      <c r="E2331" s="287">
        <v>31127</v>
      </c>
      <c r="F2331" s="287">
        <v>239288.23511378074</v>
      </c>
      <c r="G2331" s="286">
        <v>295016.23511378071</v>
      </c>
      <c r="H2331" s="290"/>
      <c r="I2331" s="290"/>
      <c r="J2331" s="290"/>
      <c r="K2331" s="290"/>
      <c r="L2331" s="290"/>
      <c r="M2331" s="290"/>
      <c r="N2331" s="290"/>
      <c r="O2331" s="290"/>
      <c r="P2331" s="83" t="str">
        <f t="shared" si="40"/>
        <v/>
      </c>
      <c r="R2331" s="109"/>
      <c r="S2331" s="109"/>
      <c r="T2331" s="109"/>
      <c r="U2331" s="109"/>
    </row>
    <row r="2332" spans="1:21" ht="13.2" hidden="1" customHeight="1" x14ac:dyDescent="0.25">
      <c r="A2332" s="285" t="s">
        <v>2817</v>
      </c>
      <c r="B2332" s="285" t="s">
        <v>144</v>
      </c>
      <c r="C2332" s="286">
        <v>1251322</v>
      </c>
      <c r="D2332" s="286">
        <v>1314930</v>
      </c>
      <c r="E2332" s="286">
        <v>1021403</v>
      </c>
      <c r="F2332" s="286">
        <v>1933848.3595573737</v>
      </c>
      <c r="G2332" s="286">
        <v>5521503.3595573734</v>
      </c>
      <c r="H2332" s="290"/>
      <c r="I2332" s="290"/>
      <c r="J2332" s="290"/>
      <c r="K2332" s="290"/>
      <c r="L2332" s="290"/>
      <c r="M2332" s="290"/>
      <c r="N2332" s="290"/>
      <c r="O2332" s="290"/>
      <c r="P2332" s="83" t="str">
        <f t="shared" si="40"/>
        <v/>
      </c>
      <c r="R2332" s="109"/>
      <c r="S2332" s="109"/>
      <c r="T2332" s="109"/>
      <c r="U2332" s="109"/>
    </row>
    <row r="2333" spans="1:21" ht="13.2" hidden="1" customHeight="1" x14ac:dyDescent="0.25">
      <c r="A2333" s="285" t="s">
        <v>3701</v>
      </c>
      <c r="B2333" s="285" t="s">
        <v>283</v>
      </c>
      <c r="C2333" s="287">
        <v>1791</v>
      </c>
      <c r="D2333" s="287">
        <v>5279</v>
      </c>
      <c r="E2333" s="287">
        <v>6352</v>
      </c>
      <c r="F2333" s="287">
        <v>18749.374688080508</v>
      </c>
      <c r="G2333" s="286">
        <v>32171.374688080508</v>
      </c>
      <c r="H2333" s="290"/>
      <c r="I2333" s="290"/>
      <c r="J2333" s="290"/>
      <c r="K2333" s="290"/>
      <c r="L2333" s="290"/>
      <c r="M2333" s="290"/>
      <c r="N2333" s="290"/>
      <c r="O2333" s="290"/>
      <c r="P2333" s="83" t="str">
        <f t="shared" si="40"/>
        <v/>
      </c>
      <c r="R2333" s="109"/>
      <c r="S2333" s="109"/>
      <c r="T2333" s="109"/>
      <c r="U2333" s="109"/>
    </row>
    <row r="2334" spans="1:21" ht="13.2" hidden="1" customHeight="1" x14ac:dyDescent="0.25">
      <c r="A2334" s="285" t="s">
        <v>3737</v>
      </c>
      <c r="B2334" s="285" t="s">
        <v>284</v>
      </c>
      <c r="C2334" s="287">
        <v>481677</v>
      </c>
      <c r="D2334" s="287">
        <v>299313</v>
      </c>
      <c r="E2334" s="287">
        <v>203230</v>
      </c>
      <c r="F2334" s="287">
        <v>305858.38801105169</v>
      </c>
      <c r="G2334" s="286">
        <v>1290078.3880110518</v>
      </c>
      <c r="H2334" s="290"/>
      <c r="I2334" s="290"/>
      <c r="J2334" s="290"/>
      <c r="K2334" s="290"/>
      <c r="L2334" s="290"/>
      <c r="M2334" s="290"/>
      <c r="N2334" s="290"/>
      <c r="O2334" s="290"/>
      <c r="P2334" s="83" t="str">
        <f t="shared" si="40"/>
        <v/>
      </c>
      <c r="R2334" s="109"/>
      <c r="S2334" s="109"/>
      <c r="T2334" s="109"/>
      <c r="U2334" s="109"/>
    </row>
    <row r="2335" spans="1:21" ht="13.2" hidden="1" customHeight="1" x14ac:dyDescent="0.25">
      <c r="A2335" s="285" t="s">
        <v>2818</v>
      </c>
      <c r="B2335" s="285" t="s">
        <v>76</v>
      </c>
      <c r="C2335" s="287">
        <v>182</v>
      </c>
      <c r="D2335" s="287">
        <v>9</v>
      </c>
      <c r="E2335" s="287">
        <v>257</v>
      </c>
      <c r="F2335" s="287">
        <v>704.66613924050637</v>
      </c>
      <c r="G2335" s="286">
        <v>1152.6661392405063</v>
      </c>
      <c r="H2335" s="290"/>
      <c r="I2335" s="290"/>
      <c r="J2335" s="290"/>
      <c r="K2335" s="290"/>
      <c r="L2335" s="290"/>
      <c r="M2335" s="290"/>
      <c r="N2335" s="290"/>
      <c r="O2335" s="290"/>
      <c r="P2335" s="83" t="str">
        <f t="shared" si="40"/>
        <v/>
      </c>
      <c r="R2335" s="109"/>
      <c r="S2335" s="109"/>
      <c r="T2335" s="109"/>
      <c r="U2335" s="109"/>
    </row>
    <row r="2336" spans="1:21" ht="13.2" hidden="1" customHeight="1" x14ac:dyDescent="0.25">
      <c r="A2336" s="285" t="s">
        <v>2824</v>
      </c>
      <c r="B2336" s="285" t="s">
        <v>85</v>
      </c>
      <c r="C2336" s="286">
        <v>991062</v>
      </c>
      <c r="D2336" s="286">
        <v>934825</v>
      </c>
      <c r="E2336" s="286">
        <v>498501</v>
      </c>
      <c r="F2336" s="286">
        <v>2153203.3547402783</v>
      </c>
      <c r="G2336" s="286">
        <v>4577591.3547402779</v>
      </c>
      <c r="H2336" s="290"/>
      <c r="I2336" s="290"/>
      <c r="J2336" s="290"/>
      <c r="K2336" s="290"/>
      <c r="L2336" s="290"/>
      <c r="M2336" s="290"/>
      <c r="N2336" s="290"/>
      <c r="O2336" s="290"/>
      <c r="P2336" s="83" t="str">
        <f t="shared" si="40"/>
        <v/>
      </c>
      <c r="R2336" s="109"/>
      <c r="S2336" s="109"/>
      <c r="T2336" s="109"/>
      <c r="U2336" s="109"/>
    </row>
    <row r="2337" spans="1:21" ht="13.2" hidden="1" customHeight="1" x14ac:dyDescent="0.25">
      <c r="A2337" s="285" t="s">
        <v>2826</v>
      </c>
      <c r="B2337" s="285" t="s">
        <v>87</v>
      </c>
      <c r="C2337" s="287">
        <v>30257</v>
      </c>
      <c r="D2337" s="287">
        <v>59072</v>
      </c>
      <c r="E2337" s="287">
        <v>68122</v>
      </c>
      <c r="F2337" s="287">
        <v>341535.06137367885</v>
      </c>
      <c r="G2337" s="286">
        <v>498986.06137367885</v>
      </c>
      <c r="H2337" s="290"/>
      <c r="I2337" s="290"/>
      <c r="J2337" s="290"/>
      <c r="K2337" s="290"/>
      <c r="L2337" s="290"/>
      <c r="M2337" s="290"/>
      <c r="N2337" s="290"/>
      <c r="O2337" s="290"/>
      <c r="P2337" s="83" t="str">
        <f t="shared" si="40"/>
        <v/>
      </c>
      <c r="R2337" s="109"/>
      <c r="S2337" s="109"/>
      <c r="T2337" s="109"/>
      <c r="U2337" s="109"/>
    </row>
    <row r="2338" spans="1:21" ht="13.2" hidden="1" customHeight="1" x14ac:dyDescent="0.25">
      <c r="A2338" s="285" t="s">
        <v>2827</v>
      </c>
      <c r="B2338" s="285" t="s">
        <v>88</v>
      </c>
      <c r="C2338" s="287">
        <v>746296</v>
      </c>
      <c r="D2338" s="287">
        <v>44228</v>
      </c>
      <c r="E2338" s="287">
        <v>247713</v>
      </c>
      <c r="F2338" s="287">
        <v>636931.76711311378</v>
      </c>
      <c r="G2338" s="286">
        <v>1675168.7671131138</v>
      </c>
      <c r="H2338" s="290"/>
      <c r="I2338" s="290"/>
      <c r="J2338" s="290"/>
      <c r="K2338" s="290"/>
      <c r="L2338" s="290"/>
      <c r="M2338" s="290"/>
      <c r="N2338" s="290"/>
      <c r="O2338" s="290"/>
      <c r="P2338" s="83" t="str">
        <f t="shared" si="40"/>
        <v/>
      </c>
      <c r="R2338" s="109"/>
      <c r="S2338" s="109"/>
      <c r="T2338" s="109"/>
      <c r="U2338" s="109"/>
    </row>
    <row r="2339" spans="1:21" ht="13.2" hidden="1" customHeight="1" x14ac:dyDescent="0.25">
      <c r="A2339" s="285" t="s">
        <v>2819</v>
      </c>
      <c r="B2339" s="285" t="s">
        <v>89</v>
      </c>
      <c r="C2339" s="287">
        <v>46241</v>
      </c>
      <c r="D2339" s="287">
        <v>53190</v>
      </c>
      <c r="E2339" s="287">
        <v>41824</v>
      </c>
      <c r="F2339" s="287">
        <v>121975.09163820607</v>
      </c>
      <c r="G2339" s="286">
        <v>263230.09163820604</v>
      </c>
      <c r="H2339" s="290"/>
      <c r="I2339" s="290"/>
      <c r="J2339" s="290"/>
      <c r="K2339" s="290"/>
      <c r="L2339" s="290"/>
      <c r="M2339" s="290"/>
      <c r="N2339" s="290"/>
      <c r="O2339" s="290"/>
      <c r="P2339" s="83" t="str">
        <f t="shared" si="40"/>
        <v/>
      </c>
      <c r="R2339" s="109"/>
      <c r="S2339" s="109"/>
      <c r="T2339" s="109"/>
      <c r="U2339" s="109"/>
    </row>
    <row r="2340" spans="1:21" ht="13.2" hidden="1" customHeight="1" x14ac:dyDescent="0.25">
      <c r="A2340" s="285" t="s">
        <v>2820</v>
      </c>
      <c r="B2340" s="285" t="s">
        <v>90</v>
      </c>
      <c r="C2340" s="287">
        <v>5080</v>
      </c>
      <c r="D2340" s="287">
        <v>10846</v>
      </c>
      <c r="E2340" s="287">
        <v>29451</v>
      </c>
      <c r="F2340" s="287">
        <v>50633.417728681961</v>
      </c>
      <c r="G2340" s="286">
        <v>96010.417728681961</v>
      </c>
      <c r="H2340" s="290"/>
      <c r="I2340" s="290"/>
      <c r="J2340" s="290"/>
      <c r="K2340" s="290"/>
      <c r="L2340" s="290"/>
      <c r="M2340" s="290"/>
      <c r="N2340" s="290"/>
      <c r="O2340" s="290"/>
      <c r="P2340" s="83" t="str">
        <f t="shared" si="40"/>
        <v/>
      </c>
      <c r="R2340" s="109"/>
      <c r="S2340" s="109"/>
      <c r="T2340" s="109"/>
      <c r="U2340" s="109"/>
    </row>
    <row r="2341" spans="1:21" ht="13.2" hidden="1" customHeight="1" x14ac:dyDescent="0.25">
      <c r="A2341" s="285" t="s">
        <v>2821</v>
      </c>
      <c r="B2341" s="285" t="s">
        <v>91</v>
      </c>
      <c r="C2341" s="287">
        <v>240894</v>
      </c>
      <c r="D2341" s="287">
        <v>500085</v>
      </c>
      <c r="E2341" s="287">
        <v>156577</v>
      </c>
      <c r="F2341" s="287">
        <v>1148731.0859102828</v>
      </c>
      <c r="G2341" s="286">
        <v>2046287.0859102828</v>
      </c>
      <c r="H2341" s="290"/>
      <c r="I2341" s="290"/>
      <c r="J2341" s="290"/>
      <c r="K2341" s="290"/>
      <c r="L2341" s="290"/>
      <c r="M2341" s="290"/>
      <c r="N2341" s="290"/>
      <c r="O2341" s="290"/>
      <c r="P2341" s="83" t="str">
        <f t="shared" si="40"/>
        <v/>
      </c>
      <c r="R2341" s="109"/>
      <c r="S2341" s="109"/>
      <c r="T2341" s="109"/>
      <c r="U2341" s="109"/>
    </row>
    <row r="2342" spans="1:21" ht="13.2" hidden="1" customHeight="1" x14ac:dyDescent="0.25">
      <c r="A2342" s="285" t="s">
        <v>2822</v>
      </c>
      <c r="B2342" s="285" t="s">
        <v>3670</v>
      </c>
      <c r="C2342" s="287">
        <v>8920</v>
      </c>
      <c r="D2342" s="287">
        <v>6941</v>
      </c>
      <c r="E2342" s="287">
        <v>7520</v>
      </c>
      <c r="F2342" s="287">
        <v>19048.859399168909</v>
      </c>
      <c r="G2342" s="286">
        <v>42429.859399168912</v>
      </c>
      <c r="H2342" s="290"/>
      <c r="I2342" s="290"/>
      <c r="J2342" s="290"/>
      <c r="K2342" s="290"/>
      <c r="L2342" s="290"/>
      <c r="M2342" s="290"/>
      <c r="N2342" s="290"/>
      <c r="O2342" s="290"/>
      <c r="P2342" s="83" t="str">
        <f t="shared" si="40"/>
        <v/>
      </c>
      <c r="R2342" s="109"/>
      <c r="S2342" s="109"/>
      <c r="T2342" s="109"/>
      <c r="U2342" s="109"/>
    </row>
    <row r="2343" spans="1:21" ht="13.2" hidden="1" customHeight="1" x14ac:dyDescent="0.25">
      <c r="A2343" s="285" t="s">
        <v>2823</v>
      </c>
      <c r="B2343" s="285" t="s">
        <v>95</v>
      </c>
      <c r="C2343" s="287">
        <v>2158</v>
      </c>
      <c r="D2343" s="287">
        <v>3259</v>
      </c>
      <c r="E2343" s="287">
        <v>2252</v>
      </c>
      <c r="F2343" s="287">
        <v>19336.428939457041</v>
      </c>
      <c r="G2343" s="286">
        <v>27005.428939457041</v>
      </c>
      <c r="H2343" s="290"/>
      <c r="I2343" s="290"/>
      <c r="J2343" s="290"/>
      <c r="K2343" s="290"/>
      <c r="L2343" s="290"/>
      <c r="M2343" s="290"/>
      <c r="N2343" s="290"/>
      <c r="O2343" s="290"/>
      <c r="P2343" s="83" t="str">
        <f t="shared" si="40"/>
        <v/>
      </c>
      <c r="R2343" s="109"/>
      <c r="S2343" s="109"/>
      <c r="T2343" s="109"/>
      <c r="U2343" s="109"/>
    </row>
    <row r="2344" spans="1:21" ht="13.2" hidden="1" customHeight="1" x14ac:dyDescent="0.25">
      <c r="A2344" s="285" t="s">
        <v>2825</v>
      </c>
      <c r="B2344" s="285" t="s">
        <v>96</v>
      </c>
      <c r="C2344" s="288">
        <v>192</v>
      </c>
      <c r="D2344" s="288">
        <v>523</v>
      </c>
      <c r="E2344" s="288">
        <v>1554</v>
      </c>
      <c r="F2344" s="288">
        <v>8420.1963381592141</v>
      </c>
      <c r="G2344" s="289">
        <v>10689.196338159214</v>
      </c>
      <c r="H2344" s="290"/>
      <c r="I2344" s="290"/>
      <c r="J2344" s="290"/>
      <c r="K2344" s="290"/>
      <c r="L2344" s="290"/>
      <c r="M2344" s="290"/>
      <c r="N2344" s="290"/>
      <c r="O2344" s="290"/>
      <c r="P2344" s="83" t="str">
        <f t="shared" si="40"/>
        <v/>
      </c>
      <c r="R2344" s="109"/>
      <c r="S2344" s="109"/>
      <c r="T2344" s="109"/>
      <c r="U2344" s="109"/>
    </row>
    <row r="2345" spans="1:21" ht="13.2" hidden="1" customHeight="1" x14ac:dyDescent="0.25">
      <c r="A2345" s="285" t="s">
        <v>2828</v>
      </c>
      <c r="B2345" s="285" t="s">
        <v>155</v>
      </c>
      <c r="C2345" s="286">
        <v>1767807</v>
      </c>
      <c r="D2345" s="286">
        <v>1038648</v>
      </c>
      <c r="E2345" s="286">
        <v>815890</v>
      </c>
      <c r="F2345" s="286">
        <v>3140090.3795652301</v>
      </c>
      <c r="G2345" s="286">
        <v>6762435.3795652296</v>
      </c>
      <c r="H2345" s="290"/>
      <c r="I2345" s="290"/>
      <c r="J2345" s="290"/>
      <c r="K2345" s="290"/>
      <c r="L2345" s="290"/>
      <c r="M2345" s="290"/>
      <c r="N2345" s="290"/>
      <c r="O2345" s="290"/>
      <c r="P2345" s="83" t="str">
        <f t="shared" si="40"/>
        <v/>
      </c>
      <c r="R2345" s="109"/>
      <c r="S2345" s="109"/>
      <c r="T2345" s="109"/>
      <c r="U2345" s="109"/>
    </row>
    <row r="2346" spans="1:21" ht="13.2" hidden="1" customHeight="1" x14ac:dyDescent="0.25">
      <c r="A2346" s="285" t="s">
        <v>3773</v>
      </c>
      <c r="B2346" s="285" t="s">
        <v>285</v>
      </c>
      <c r="C2346" s="287">
        <v>670813</v>
      </c>
      <c r="D2346" s="287">
        <v>347269</v>
      </c>
      <c r="E2346" s="287">
        <v>247311</v>
      </c>
      <c r="F2346" s="287">
        <v>714601.70584867289</v>
      </c>
      <c r="G2346" s="286">
        <v>1979994.7058486729</v>
      </c>
      <c r="H2346" s="290"/>
      <c r="I2346" s="290"/>
      <c r="J2346" s="290"/>
      <c r="K2346" s="290"/>
      <c r="L2346" s="290"/>
      <c r="M2346" s="290"/>
      <c r="N2346" s="290"/>
      <c r="O2346" s="290"/>
      <c r="P2346" s="83" t="str">
        <f t="shared" si="40"/>
        <v/>
      </c>
      <c r="R2346" s="109"/>
      <c r="S2346" s="109"/>
      <c r="T2346" s="109"/>
      <c r="U2346" s="109"/>
    </row>
    <row r="2347" spans="1:21" ht="13.2" hidden="1" customHeight="1" x14ac:dyDescent="0.25">
      <c r="A2347" s="285" t="s">
        <v>3809</v>
      </c>
      <c r="B2347" s="285" t="s">
        <v>286</v>
      </c>
      <c r="C2347" s="287">
        <v>16774</v>
      </c>
      <c r="D2347" s="287">
        <v>13226</v>
      </c>
      <c r="E2347" s="287">
        <v>13309</v>
      </c>
      <c r="F2347" s="287">
        <v>78172.099136568271</v>
      </c>
      <c r="G2347" s="286">
        <v>121481.09913656827</v>
      </c>
      <c r="H2347" s="290"/>
      <c r="I2347" s="290"/>
      <c r="J2347" s="290"/>
      <c r="K2347" s="290"/>
      <c r="L2347" s="290"/>
      <c r="M2347" s="290"/>
      <c r="N2347" s="290"/>
      <c r="O2347" s="290"/>
      <c r="P2347" s="83" t="str">
        <f t="shared" si="40"/>
        <v/>
      </c>
      <c r="R2347" s="109"/>
      <c r="S2347" s="109"/>
      <c r="T2347" s="109"/>
      <c r="U2347" s="109"/>
    </row>
    <row r="2348" spans="1:21" ht="13.2" hidden="1" customHeight="1" x14ac:dyDescent="0.25">
      <c r="A2348" s="285" t="s">
        <v>1806</v>
      </c>
      <c r="B2348" s="285" t="s">
        <v>97</v>
      </c>
      <c r="C2348" s="286">
        <v>-375736.72799999965</v>
      </c>
      <c r="D2348" s="286">
        <v>605936.35999999987</v>
      </c>
      <c r="E2348" s="286">
        <v>1028884.4129999992</v>
      </c>
      <c r="F2348" s="286">
        <v>469472.39999999991</v>
      </c>
      <c r="G2348" s="286">
        <v>635075.61599999899</v>
      </c>
      <c r="H2348" s="286">
        <v>1006126.8470000003</v>
      </c>
      <c r="I2348" s="286">
        <v>837905.00999999978</v>
      </c>
      <c r="J2348" s="286">
        <v>1017458.7019999998</v>
      </c>
      <c r="K2348" s="286">
        <v>1521037.3179999995</v>
      </c>
      <c r="L2348" s="286">
        <v>934814.19499999983</v>
      </c>
      <c r="M2348" s="286">
        <v>1100907.402</v>
      </c>
      <c r="N2348" s="286">
        <v>-195873.31399999838</v>
      </c>
      <c r="O2348" s="286">
        <v>8586008.2209999971</v>
      </c>
      <c r="P2348" s="83" t="str">
        <f t="shared" si="40"/>
        <v/>
      </c>
    </row>
    <row r="2349" spans="1:21" ht="13.2" hidden="1" customHeight="1" x14ac:dyDescent="0.25">
      <c r="A2349" s="285" t="s">
        <v>1807</v>
      </c>
      <c r="B2349" s="285" t="s">
        <v>130</v>
      </c>
      <c r="C2349" s="286">
        <v>-773997.56499999994</v>
      </c>
      <c r="D2349" s="286">
        <v>407849.59400000004</v>
      </c>
      <c r="E2349" s="286">
        <v>978033.8069999991</v>
      </c>
      <c r="F2349" s="286">
        <v>469915.53499999968</v>
      </c>
      <c r="G2349" s="286">
        <v>315054.17899999907</v>
      </c>
      <c r="H2349" s="286">
        <v>-245329.73899999959</v>
      </c>
      <c r="I2349" s="286">
        <v>836640.00999999978</v>
      </c>
      <c r="J2349" s="286">
        <v>1017441.8469999998</v>
      </c>
      <c r="K2349" s="286">
        <v>1529171.2079999994</v>
      </c>
      <c r="L2349" s="286">
        <v>1982126.1659999997</v>
      </c>
      <c r="M2349" s="286">
        <v>1435071.7829999998</v>
      </c>
      <c r="N2349" s="286">
        <v>-970816.75799999852</v>
      </c>
      <c r="O2349" s="286">
        <v>6981160.0669999905</v>
      </c>
      <c r="P2349" s="83" t="str">
        <f t="shared" si="40"/>
        <v/>
      </c>
    </row>
    <row r="2350" spans="1:21" ht="13.2" hidden="1" customHeight="1" x14ac:dyDescent="0.25">
      <c r="A2350" s="285" t="s">
        <v>1775</v>
      </c>
      <c r="B2350" s="285" t="s">
        <v>76</v>
      </c>
      <c r="C2350" s="287">
        <v>0</v>
      </c>
      <c r="D2350" s="287">
        <v>7.1</v>
      </c>
      <c r="E2350" s="287">
        <v>0</v>
      </c>
      <c r="F2350" s="287">
        <v>0</v>
      </c>
      <c r="G2350" s="287">
        <v>0</v>
      </c>
      <c r="H2350" s="287">
        <v>0</v>
      </c>
      <c r="I2350" s="287">
        <v>17.303000000000001</v>
      </c>
      <c r="J2350" s="287">
        <v>0</v>
      </c>
      <c r="K2350" s="287">
        <v>0</v>
      </c>
      <c r="L2350" s="287">
        <v>0</v>
      </c>
      <c r="M2350" s="287">
        <v>45</v>
      </c>
      <c r="N2350" s="287">
        <v>0</v>
      </c>
      <c r="O2350" s="286">
        <v>69.402999999999992</v>
      </c>
      <c r="P2350" s="83" t="str">
        <f t="shared" si="40"/>
        <v/>
      </c>
    </row>
    <row r="2351" spans="1:21" ht="13.2" hidden="1" customHeight="1" x14ac:dyDescent="0.25">
      <c r="A2351" s="285" t="s">
        <v>1776</v>
      </c>
      <c r="B2351" s="285" t="s">
        <v>77</v>
      </c>
      <c r="C2351" s="287">
        <v>62729</v>
      </c>
      <c r="D2351" s="287">
        <v>64846.642</v>
      </c>
      <c r="E2351" s="287">
        <v>64253.118000000002</v>
      </c>
      <c r="F2351" s="287">
        <v>64459.998</v>
      </c>
      <c r="G2351" s="287">
        <v>67704.082999999999</v>
      </c>
      <c r="H2351" s="287">
        <v>82537.452999999994</v>
      </c>
      <c r="I2351" s="287">
        <v>85124.145999999993</v>
      </c>
      <c r="J2351" s="287">
        <v>77409.909</v>
      </c>
      <c r="K2351" s="287">
        <v>67610.842999999993</v>
      </c>
      <c r="L2351" s="287">
        <v>67857.429000000004</v>
      </c>
      <c r="M2351" s="287">
        <v>66802.349000000002</v>
      </c>
      <c r="N2351" s="287">
        <v>110601.35800000001</v>
      </c>
      <c r="O2351" s="286">
        <v>881936.3280000001</v>
      </c>
      <c r="P2351" s="83" t="str">
        <f t="shared" si="40"/>
        <v/>
      </c>
    </row>
    <row r="2352" spans="1:21" ht="13.2" hidden="1" customHeight="1" x14ac:dyDescent="0.25">
      <c r="A2352" s="285" t="s">
        <v>1777</v>
      </c>
      <c r="B2352" s="285" t="s">
        <v>78</v>
      </c>
      <c r="C2352" s="287">
        <v>40625.777000000002</v>
      </c>
      <c r="D2352" s="287">
        <v>50351.823000000004</v>
      </c>
      <c r="E2352" s="287">
        <v>91741.497999999992</v>
      </c>
      <c r="F2352" s="287">
        <v>74574.962</v>
      </c>
      <c r="G2352" s="287">
        <v>64567.88</v>
      </c>
      <c r="H2352" s="287">
        <v>63177.219000000005</v>
      </c>
      <c r="I2352" s="287">
        <v>56792.848000000005</v>
      </c>
      <c r="J2352" s="287">
        <v>69629.289999999994</v>
      </c>
      <c r="K2352" s="287">
        <v>73171.646999999997</v>
      </c>
      <c r="L2352" s="287">
        <v>63755.554999999993</v>
      </c>
      <c r="M2352" s="287">
        <v>78450.204000000012</v>
      </c>
      <c r="N2352" s="287">
        <v>174195.47</v>
      </c>
      <c r="O2352" s="286">
        <v>901034.17299999995</v>
      </c>
      <c r="P2352" s="83" t="str">
        <f t="shared" si="40"/>
        <v/>
      </c>
    </row>
    <row r="2353" spans="1:16" ht="13.2" hidden="1" customHeight="1" x14ac:dyDescent="0.25">
      <c r="A2353" s="285" t="s">
        <v>1778</v>
      </c>
      <c r="B2353" s="285" t="s">
        <v>79</v>
      </c>
      <c r="C2353" s="287">
        <v>-29455.728999999999</v>
      </c>
      <c r="D2353" s="287">
        <v>2846.1219999999998</v>
      </c>
      <c r="E2353" s="287">
        <v>2168.567</v>
      </c>
      <c r="F2353" s="287">
        <v>1055.4459999999999</v>
      </c>
      <c r="G2353" s="287">
        <v>12673.683000000001</v>
      </c>
      <c r="H2353" s="287">
        <v>52116</v>
      </c>
      <c r="I2353" s="287">
        <v>6627.8670000000002</v>
      </c>
      <c r="J2353" s="287">
        <v>2363.239</v>
      </c>
      <c r="K2353" s="287">
        <v>1246.9159999999999</v>
      </c>
      <c r="L2353" s="287">
        <v>8106.26</v>
      </c>
      <c r="M2353" s="287">
        <v>3373.1019999999999</v>
      </c>
      <c r="N2353" s="287">
        <v>35586.190999999999</v>
      </c>
      <c r="O2353" s="286">
        <v>98707.66399999999</v>
      </c>
      <c r="P2353" s="83" t="str">
        <f t="shared" si="40"/>
        <v/>
      </c>
    </row>
    <row r="2354" spans="1:16" ht="13.2" hidden="1" customHeight="1" x14ac:dyDescent="0.25">
      <c r="A2354" s="285" t="s">
        <v>1779</v>
      </c>
      <c r="B2354" s="285" t="s">
        <v>3671</v>
      </c>
      <c r="C2354" s="287">
        <v>958420.59299999999</v>
      </c>
      <c r="D2354" s="287">
        <v>1549797.2549999999</v>
      </c>
      <c r="E2354" s="287">
        <v>1023941.3690000001</v>
      </c>
      <c r="F2354" s="287">
        <v>933714.4659999999</v>
      </c>
      <c r="G2354" s="287">
        <v>946608.5</v>
      </c>
      <c r="H2354" s="287">
        <v>1002142.6859999999</v>
      </c>
      <c r="I2354" s="287">
        <v>916228.16900000011</v>
      </c>
      <c r="J2354" s="287">
        <v>1121732.8829999997</v>
      </c>
      <c r="K2354" s="287">
        <v>750562.23200000019</v>
      </c>
      <c r="L2354" s="287">
        <v>819033.37899999984</v>
      </c>
      <c r="M2354" s="287">
        <v>914002.147</v>
      </c>
      <c r="N2354" s="287">
        <v>1142301.156</v>
      </c>
      <c r="O2354" s="286">
        <v>12078484.834999999</v>
      </c>
      <c r="P2354" s="83" t="str">
        <f t="shared" si="40"/>
        <v/>
      </c>
    </row>
    <row r="2355" spans="1:16" ht="13.2" hidden="1" customHeight="1" x14ac:dyDescent="0.25">
      <c r="A2355" s="285" t="s">
        <v>1780</v>
      </c>
      <c r="B2355" s="285" t="s">
        <v>120</v>
      </c>
      <c r="C2355" s="287">
        <v>176340.81099999999</v>
      </c>
      <c r="D2355" s="287">
        <v>324393.61599999998</v>
      </c>
      <c r="E2355" s="287">
        <v>312984.239</v>
      </c>
      <c r="F2355" s="287">
        <v>177462.93400000001</v>
      </c>
      <c r="G2355" s="287">
        <v>256537.723</v>
      </c>
      <c r="H2355" s="287">
        <v>188139.821</v>
      </c>
      <c r="I2355" s="287">
        <v>186750.935</v>
      </c>
      <c r="J2355" s="287">
        <v>176321.196</v>
      </c>
      <c r="K2355" s="287">
        <v>186718.30499999999</v>
      </c>
      <c r="L2355" s="287">
        <v>203225.29</v>
      </c>
      <c r="M2355" s="287">
        <v>186203.58100000001</v>
      </c>
      <c r="N2355" s="287">
        <v>444696.52</v>
      </c>
      <c r="O2355" s="286">
        <v>2819774.9709999999</v>
      </c>
      <c r="P2355" s="83" t="str">
        <f t="shared" si="40"/>
        <v/>
      </c>
    </row>
    <row r="2356" spans="1:16" ht="13.2" hidden="1" customHeight="1" x14ac:dyDescent="0.25">
      <c r="A2356" s="285" t="s">
        <v>1781</v>
      </c>
      <c r="B2356" s="285" t="s">
        <v>121</v>
      </c>
      <c r="C2356" s="287">
        <v>497463</v>
      </c>
      <c r="D2356" s="287">
        <v>1000.338</v>
      </c>
      <c r="E2356" s="287">
        <v>14409.036</v>
      </c>
      <c r="F2356" s="287">
        <v>192.74199999999999</v>
      </c>
      <c r="G2356" s="287">
        <v>-2230.2840000000001</v>
      </c>
      <c r="H2356" s="287">
        <v>6202</v>
      </c>
      <c r="I2356" s="287">
        <v>0</v>
      </c>
      <c r="J2356" s="287">
        <v>317.52800000000002</v>
      </c>
      <c r="K2356" s="287">
        <v>7.165</v>
      </c>
      <c r="L2356" s="287">
        <v>-3704</v>
      </c>
      <c r="M2356" s="287">
        <v>-3796</v>
      </c>
      <c r="N2356" s="287">
        <v>13464.347</v>
      </c>
      <c r="O2356" s="286">
        <v>523325.87200000003</v>
      </c>
      <c r="P2356" s="83" t="str">
        <f t="shared" si="40"/>
        <v/>
      </c>
    </row>
    <row r="2357" spans="1:16" ht="13.2" hidden="1" customHeight="1" x14ac:dyDescent="0.25">
      <c r="A2357" s="285" t="s">
        <v>1782</v>
      </c>
      <c r="B2357" s="285" t="s">
        <v>81</v>
      </c>
      <c r="C2357" s="287">
        <v>865825.31700000004</v>
      </c>
      <c r="D2357" s="287">
        <v>157401.13200000001</v>
      </c>
      <c r="E2357" s="287">
        <v>203278.834</v>
      </c>
      <c r="F2357" s="287">
        <v>844408.402</v>
      </c>
      <c r="G2357" s="287">
        <v>336497.23</v>
      </c>
      <c r="H2357" s="287">
        <v>123258.636</v>
      </c>
      <c r="I2357" s="287">
        <v>707212.723</v>
      </c>
      <c r="J2357" s="287">
        <v>154397.28700000001</v>
      </c>
      <c r="K2357" s="287">
        <v>186985.86300000001</v>
      </c>
      <c r="L2357" s="287">
        <v>725104.59</v>
      </c>
      <c r="M2357" s="287">
        <v>315468.51500000001</v>
      </c>
      <c r="N2357" s="287">
        <v>303470.33200000023</v>
      </c>
      <c r="O2357" s="286">
        <v>4923308.8609999996</v>
      </c>
      <c r="P2357" s="83" t="str">
        <f t="shared" si="40"/>
        <v/>
      </c>
    </row>
    <row r="2358" spans="1:16" ht="13.2" hidden="1" customHeight="1" x14ac:dyDescent="0.25">
      <c r="A2358" s="285" t="s">
        <v>1783</v>
      </c>
      <c r="B2358" s="285" t="s">
        <v>82</v>
      </c>
      <c r="C2358" s="287">
        <v>802006.43599999999</v>
      </c>
      <c r="D2358" s="287">
        <v>426756.80900000001</v>
      </c>
      <c r="E2358" s="287">
        <v>444529.07500000001</v>
      </c>
      <c r="F2358" s="287">
        <v>420191.277</v>
      </c>
      <c r="G2358" s="287">
        <v>649944.72600000002</v>
      </c>
      <c r="H2358" s="287">
        <v>497163.103</v>
      </c>
      <c r="I2358" s="287">
        <v>415349.58299999998</v>
      </c>
      <c r="J2358" s="287">
        <v>451858.35700000002</v>
      </c>
      <c r="K2358" s="287">
        <v>389002.17800000001</v>
      </c>
      <c r="L2358" s="287">
        <v>421692.78100000002</v>
      </c>
      <c r="M2358" s="287">
        <v>419857</v>
      </c>
      <c r="N2358" s="287">
        <v>968510.62999999989</v>
      </c>
      <c r="O2358" s="286">
        <v>6306861.955000001</v>
      </c>
      <c r="P2358" s="83" t="str">
        <f t="shared" si="40"/>
        <v/>
      </c>
    </row>
    <row r="2359" spans="1:16" ht="13.2" hidden="1" customHeight="1" x14ac:dyDescent="0.25">
      <c r="A2359" s="285" t="s">
        <v>1784</v>
      </c>
      <c r="B2359" s="285" t="s">
        <v>83</v>
      </c>
      <c r="C2359" s="287">
        <v>44560.51</v>
      </c>
      <c r="D2359" s="287">
        <v>2287.6149999999998</v>
      </c>
      <c r="E2359" s="287">
        <v>15758.423999999999</v>
      </c>
      <c r="F2359" s="287">
        <v>17559.648000000001</v>
      </c>
      <c r="G2359" s="287">
        <v>12656.003000000001</v>
      </c>
      <c r="H2359" s="287">
        <v>10173.448999999999</v>
      </c>
      <c r="I2359" s="287">
        <v>136396.31400000001</v>
      </c>
      <c r="J2359" s="287">
        <v>3406.027</v>
      </c>
      <c r="K2359" s="287">
        <v>9411.9609999999993</v>
      </c>
      <c r="L2359" s="287">
        <v>40352.784</v>
      </c>
      <c r="M2359" s="287">
        <v>2277.6370000000002</v>
      </c>
      <c r="N2359" s="287">
        <v>-76644.251000000004</v>
      </c>
      <c r="O2359" s="286">
        <v>218196.12099999996</v>
      </c>
      <c r="P2359" s="83" t="str">
        <f t="shared" si="40"/>
        <v/>
      </c>
    </row>
    <row r="2360" spans="1:16" ht="13.2" hidden="1" customHeight="1" x14ac:dyDescent="0.25">
      <c r="A2360" s="285" t="s">
        <v>1785</v>
      </c>
      <c r="B2360" s="285" t="s">
        <v>84</v>
      </c>
      <c r="C2360" s="287">
        <v>1873.09</v>
      </c>
      <c r="D2360" s="287">
        <v>3744.9739999999997</v>
      </c>
      <c r="E2360" s="287">
        <v>3768.183</v>
      </c>
      <c r="F2360" s="287">
        <v>1915.0790000000002</v>
      </c>
      <c r="G2360" s="287">
        <v>2765.7</v>
      </c>
      <c r="H2360" s="287">
        <v>8719.5360000000001</v>
      </c>
      <c r="I2360" s="287">
        <v>3954.915</v>
      </c>
      <c r="J2360" s="287">
        <v>7565.4580000000005</v>
      </c>
      <c r="K2360" s="287">
        <v>813.67399999999998</v>
      </c>
      <c r="L2360" s="287">
        <v>3377.8540000000003</v>
      </c>
      <c r="M2360" s="287">
        <v>3726.902</v>
      </c>
      <c r="N2360" s="287">
        <v>7849.2489999999998</v>
      </c>
      <c r="O2360" s="286">
        <v>50074.614000000001</v>
      </c>
      <c r="P2360" s="83" t="str">
        <f t="shared" ref="P2360:P2423" si="41">IF(COUNTBLANK(Q2360)=0,IF(RIGHT(A2360,10)=Q2360,TRUE,FALSE),"")</f>
        <v/>
      </c>
    </row>
    <row r="2361" spans="1:16" ht="13.2" hidden="1" customHeight="1" x14ac:dyDescent="0.25">
      <c r="A2361" s="285" t="s">
        <v>1786</v>
      </c>
      <c r="B2361" s="285" t="s">
        <v>85</v>
      </c>
      <c r="C2361" s="286">
        <v>3420388.8049999997</v>
      </c>
      <c r="D2361" s="286">
        <v>2583433.426</v>
      </c>
      <c r="E2361" s="286">
        <v>2176832.3430000008</v>
      </c>
      <c r="F2361" s="286">
        <v>2535534.9539999999</v>
      </c>
      <c r="G2361" s="286">
        <v>2347725.2440000004</v>
      </c>
      <c r="H2361" s="286">
        <v>2033629.9029999997</v>
      </c>
      <c r="I2361" s="286">
        <v>2514454.8030000003</v>
      </c>
      <c r="J2361" s="286">
        <v>2065001.1739999999</v>
      </c>
      <c r="K2361" s="286">
        <v>1665530.7840000005</v>
      </c>
      <c r="L2361" s="286">
        <v>2348801.9219999998</v>
      </c>
      <c r="M2361" s="286">
        <v>1986410.4370000002</v>
      </c>
      <c r="N2361" s="286">
        <v>3124031.0019999999</v>
      </c>
      <c r="O2361" s="286">
        <v>28801774.797000002</v>
      </c>
      <c r="P2361" s="83" t="str">
        <f t="shared" si="41"/>
        <v/>
      </c>
    </row>
    <row r="2362" spans="1:16" ht="13.2" hidden="1" customHeight="1" x14ac:dyDescent="0.25">
      <c r="A2362" s="285" t="s">
        <v>1787</v>
      </c>
      <c r="B2362" s="285" t="s">
        <v>86</v>
      </c>
      <c r="C2362" s="287">
        <v>399996.56400000001</v>
      </c>
      <c r="D2362" s="287">
        <v>200050</v>
      </c>
      <c r="E2362" s="287">
        <v>0</v>
      </c>
      <c r="F2362" s="287">
        <v>2269.7709999999997</v>
      </c>
      <c r="G2362" s="287">
        <v>320000</v>
      </c>
      <c r="H2362" s="287">
        <v>15338</v>
      </c>
      <c r="I2362" s="287">
        <v>1265</v>
      </c>
      <c r="J2362" s="287">
        <v>5.0999999999999997E-2</v>
      </c>
      <c r="K2362" s="287">
        <v>10</v>
      </c>
      <c r="L2362" s="287">
        <v>200345</v>
      </c>
      <c r="M2362" s="287">
        <v>1315.6010000000001</v>
      </c>
      <c r="N2362" s="287">
        <v>983730.81</v>
      </c>
      <c r="O2362" s="286">
        <v>2124320.7970000003</v>
      </c>
      <c r="P2362" s="83" t="str">
        <f t="shared" si="41"/>
        <v/>
      </c>
    </row>
    <row r="2363" spans="1:16" ht="13.2" hidden="1" customHeight="1" x14ac:dyDescent="0.25">
      <c r="A2363" s="285" t="s">
        <v>1788</v>
      </c>
      <c r="B2363" s="285" t="s">
        <v>87</v>
      </c>
      <c r="C2363" s="287">
        <v>20.273</v>
      </c>
      <c r="D2363" s="287">
        <v>21.221</v>
      </c>
      <c r="E2363" s="287">
        <v>50850.606</v>
      </c>
      <c r="F2363" s="287">
        <v>0</v>
      </c>
      <c r="G2363" s="287">
        <v>21.437000000000001</v>
      </c>
      <c r="H2363" s="287">
        <v>1250712.4310000001</v>
      </c>
      <c r="I2363" s="287">
        <v>0</v>
      </c>
      <c r="J2363" s="287">
        <v>21.654</v>
      </c>
      <c r="K2363" s="287">
        <v>21.11</v>
      </c>
      <c r="L2363" s="287">
        <v>2431.8180000000002</v>
      </c>
      <c r="M2363" s="287">
        <v>39.423000000000002</v>
      </c>
      <c r="N2363" s="287">
        <v>0</v>
      </c>
      <c r="O2363" s="286">
        <v>1304139.9730000002</v>
      </c>
      <c r="P2363" s="83" t="str">
        <f t="shared" si="41"/>
        <v/>
      </c>
    </row>
    <row r="2364" spans="1:16" ht="13.2" hidden="1" customHeight="1" x14ac:dyDescent="0.25">
      <c r="A2364" s="285" t="s">
        <v>1789</v>
      </c>
      <c r="B2364" s="285" t="s">
        <v>88</v>
      </c>
      <c r="C2364" s="287">
        <v>0</v>
      </c>
      <c r="D2364" s="287">
        <v>0</v>
      </c>
      <c r="E2364" s="287">
        <v>0</v>
      </c>
      <c r="F2364" s="287">
        <v>0</v>
      </c>
      <c r="G2364" s="287">
        <v>0</v>
      </c>
      <c r="H2364" s="287">
        <v>0</v>
      </c>
      <c r="I2364" s="287">
        <v>0</v>
      </c>
      <c r="J2364" s="287">
        <v>0</v>
      </c>
      <c r="K2364" s="287">
        <v>0</v>
      </c>
      <c r="L2364" s="287">
        <v>0</v>
      </c>
      <c r="M2364" s="287">
        <v>0</v>
      </c>
      <c r="N2364" s="287">
        <v>0</v>
      </c>
      <c r="O2364" s="286">
        <v>0</v>
      </c>
      <c r="P2364" s="83" t="str">
        <f t="shared" si="41"/>
        <v/>
      </c>
    </row>
    <row r="2365" spans="1:16" ht="13.2" hidden="1" customHeight="1" x14ac:dyDescent="0.25">
      <c r="A2365" s="285" t="s">
        <v>1790</v>
      </c>
      <c r="B2365" s="285" t="s">
        <v>144</v>
      </c>
      <c r="C2365" s="286">
        <v>3820405.642</v>
      </c>
      <c r="D2365" s="286">
        <v>2783504.6469999999</v>
      </c>
      <c r="E2365" s="286">
        <v>2227682.949000001</v>
      </c>
      <c r="F2365" s="286">
        <v>2537804.7250000001</v>
      </c>
      <c r="G2365" s="286">
        <v>2667746.6810000003</v>
      </c>
      <c r="H2365" s="286">
        <v>3299680.3339999998</v>
      </c>
      <c r="I2365" s="286">
        <v>2515719.8030000003</v>
      </c>
      <c r="J2365" s="286">
        <v>2065022.879</v>
      </c>
      <c r="K2365" s="286">
        <v>1665561.8940000006</v>
      </c>
      <c r="L2365" s="286">
        <v>2551578.7399999998</v>
      </c>
      <c r="M2365" s="286">
        <v>1987765.4610000001</v>
      </c>
      <c r="N2365" s="286">
        <v>4107761.8119999999</v>
      </c>
      <c r="O2365" s="286">
        <v>32230235.567000005</v>
      </c>
      <c r="P2365" s="83" t="str">
        <f t="shared" si="41"/>
        <v/>
      </c>
    </row>
    <row r="2366" spans="1:16" ht="13.2" hidden="1" customHeight="1" x14ac:dyDescent="0.25">
      <c r="A2366" s="285" t="s">
        <v>1791</v>
      </c>
      <c r="B2366" s="285" t="s">
        <v>76</v>
      </c>
      <c r="C2366" s="287">
        <v>0</v>
      </c>
      <c r="D2366" s="287">
        <v>0</v>
      </c>
      <c r="E2366" s="287">
        <v>0</v>
      </c>
      <c r="F2366" s="287">
        <v>0</v>
      </c>
      <c r="G2366" s="287">
        <v>0</v>
      </c>
      <c r="H2366" s="287">
        <v>0</v>
      </c>
      <c r="I2366" s="287">
        <v>0</v>
      </c>
      <c r="J2366" s="287">
        <v>0</v>
      </c>
      <c r="K2366" s="287">
        <v>0</v>
      </c>
      <c r="L2366" s="287">
        <v>0</v>
      </c>
      <c r="M2366" s="287">
        <v>0</v>
      </c>
      <c r="N2366" s="287">
        <v>0</v>
      </c>
      <c r="O2366" s="286">
        <v>0</v>
      </c>
      <c r="P2366" s="83" t="str">
        <f t="shared" si="41"/>
        <v/>
      </c>
    </row>
    <row r="2367" spans="1:16" ht="13.2" hidden="1" customHeight="1" x14ac:dyDescent="0.25">
      <c r="A2367" s="285" t="s">
        <v>1801</v>
      </c>
      <c r="B2367" s="285" t="s">
        <v>85</v>
      </c>
      <c r="C2367" s="286">
        <v>3044652.077</v>
      </c>
      <c r="D2367" s="286">
        <v>3189369.7859999998</v>
      </c>
      <c r="E2367" s="286">
        <v>3205716.7560000001</v>
      </c>
      <c r="F2367" s="286">
        <v>3005007.3539999998</v>
      </c>
      <c r="G2367" s="286">
        <v>2982800.8599999994</v>
      </c>
      <c r="H2367" s="286">
        <v>3039756.75</v>
      </c>
      <c r="I2367" s="286">
        <v>3352359.8130000001</v>
      </c>
      <c r="J2367" s="286">
        <v>3082459.8759999997</v>
      </c>
      <c r="K2367" s="286">
        <v>3186568.102</v>
      </c>
      <c r="L2367" s="286">
        <v>3283616.1169999996</v>
      </c>
      <c r="M2367" s="286">
        <v>3087317.8390000002</v>
      </c>
      <c r="N2367" s="286">
        <v>2928157.6880000015</v>
      </c>
      <c r="O2367" s="286">
        <v>37387783.017999999</v>
      </c>
      <c r="P2367" s="83" t="str">
        <f t="shared" si="41"/>
        <v/>
      </c>
    </row>
    <row r="2368" spans="1:16" ht="13.2" hidden="1" customHeight="1" x14ac:dyDescent="0.25">
      <c r="A2368" s="285" t="s">
        <v>1803</v>
      </c>
      <c r="B2368" s="285" t="s">
        <v>87</v>
      </c>
      <c r="C2368" s="287">
        <v>0</v>
      </c>
      <c r="D2368" s="287">
        <v>0</v>
      </c>
      <c r="E2368" s="287">
        <v>0</v>
      </c>
      <c r="F2368" s="287">
        <v>0</v>
      </c>
      <c r="G2368" s="287">
        <v>0</v>
      </c>
      <c r="H2368" s="287">
        <v>0</v>
      </c>
      <c r="I2368" s="287">
        <v>0</v>
      </c>
      <c r="J2368" s="287">
        <v>0</v>
      </c>
      <c r="K2368" s="287">
        <v>0</v>
      </c>
      <c r="L2368" s="287">
        <v>1250000</v>
      </c>
      <c r="M2368" s="287">
        <v>352500</v>
      </c>
      <c r="N2368" s="287">
        <v>0</v>
      </c>
      <c r="O2368" s="286">
        <v>1602500</v>
      </c>
      <c r="P2368" s="83" t="str">
        <f t="shared" si="41"/>
        <v/>
      </c>
    </row>
    <row r="2369" spans="1:16" ht="13.2" hidden="1" customHeight="1" x14ac:dyDescent="0.25">
      <c r="A2369" s="285" t="s">
        <v>1804</v>
      </c>
      <c r="B2369" s="285" t="s">
        <v>88</v>
      </c>
      <c r="C2369" s="287">
        <v>0</v>
      </c>
      <c r="D2369" s="287">
        <v>0</v>
      </c>
      <c r="E2369" s="287">
        <v>0</v>
      </c>
      <c r="F2369" s="287">
        <v>0</v>
      </c>
      <c r="G2369" s="287">
        <v>0</v>
      </c>
      <c r="H2369" s="287">
        <v>0</v>
      </c>
      <c r="I2369" s="287">
        <v>0</v>
      </c>
      <c r="J2369" s="287">
        <v>0</v>
      </c>
      <c r="K2369" s="287">
        <v>0</v>
      </c>
      <c r="L2369" s="287">
        <v>0</v>
      </c>
      <c r="M2369" s="287">
        <v>0</v>
      </c>
      <c r="N2369" s="287">
        <v>0</v>
      </c>
      <c r="O2369" s="286">
        <v>0</v>
      </c>
      <c r="P2369" s="83" t="str">
        <f t="shared" si="41"/>
        <v/>
      </c>
    </row>
    <row r="2370" spans="1:16" ht="13.2" hidden="1" customHeight="1" x14ac:dyDescent="0.25">
      <c r="A2370" s="285" t="s">
        <v>1792</v>
      </c>
      <c r="B2370" s="285" t="s">
        <v>89</v>
      </c>
      <c r="C2370" s="287">
        <v>6761.9660000000003</v>
      </c>
      <c r="D2370" s="287">
        <v>11514.085999999999</v>
      </c>
      <c r="E2370" s="287">
        <v>10341.032000000001</v>
      </c>
      <c r="F2370" s="287">
        <v>3116.011</v>
      </c>
      <c r="G2370" s="287">
        <v>8508.6759999999995</v>
      </c>
      <c r="H2370" s="287">
        <v>21937.815000000002</v>
      </c>
      <c r="I2370" s="287">
        <v>17437.534</v>
      </c>
      <c r="J2370" s="287">
        <v>-2075.4830000000002</v>
      </c>
      <c r="K2370" s="287">
        <v>4096</v>
      </c>
      <c r="L2370" s="287">
        <v>11968.577000000001</v>
      </c>
      <c r="M2370" s="287">
        <v>22321.29</v>
      </c>
      <c r="N2370" s="287">
        <v>175874.93100000001</v>
      </c>
      <c r="O2370" s="286">
        <v>291802.43500000006</v>
      </c>
      <c r="P2370" s="83" t="str">
        <f t="shared" si="41"/>
        <v/>
      </c>
    </row>
    <row r="2371" spans="1:16" ht="13.2" hidden="1" customHeight="1" x14ac:dyDescent="0.25">
      <c r="A2371" s="285" t="s">
        <v>1793</v>
      </c>
      <c r="B2371" s="285" t="s">
        <v>90</v>
      </c>
      <c r="C2371" s="287">
        <v>-1330.5329999999999</v>
      </c>
      <c r="D2371" s="287">
        <v>50.149000000000001</v>
      </c>
      <c r="E2371" s="287">
        <v>209.70400000000001</v>
      </c>
      <c r="F2371" s="287">
        <v>1410.068</v>
      </c>
      <c r="G2371" s="287">
        <v>0</v>
      </c>
      <c r="H2371" s="287">
        <v>13524.739</v>
      </c>
      <c r="I2371" s="287">
        <v>1019.891</v>
      </c>
      <c r="J2371" s="287">
        <v>0</v>
      </c>
      <c r="K2371" s="287">
        <v>0</v>
      </c>
      <c r="L2371" s="287">
        <v>194.37299999999999</v>
      </c>
      <c r="M2371" s="287">
        <v>26043.133999999998</v>
      </c>
      <c r="N2371" s="287">
        <v>8761.8869999999988</v>
      </c>
      <c r="O2371" s="286">
        <v>49883.411999999997</v>
      </c>
      <c r="P2371" s="83" t="str">
        <f t="shared" si="41"/>
        <v/>
      </c>
    </row>
    <row r="2372" spans="1:16" ht="13.2" hidden="1" customHeight="1" x14ac:dyDescent="0.25">
      <c r="A2372" s="285" t="s">
        <v>1794</v>
      </c>
      <c r="B2372" s="285" t="s">
        <v>91</v>
      </c>
      <c r="C2372" s="287">
        <v>1142824.246</v>
      </c>
      <c r="D2372" s="287">
        <v>1250417.7240000002</v>
      </c>
      <c r="E2372" s="287">
        <v>1178125.8130000001</v>
      </c>
      <c r="F2372" s="287">
        <v>1083944.547</v>
      </c>
      <c r="G2372" s="287">
        <v>1076861.8969999999</v>
      </c>
      <c r="H2372" s="287">
        <v>1121041.602</v>
      </c>
      <c r="I2372" s="287">
        <v>1143348.0319999999</v>
      </c>
      <c r="J2372" s="287">
        <v>1103135.584</v>
      </c>
      <c r="K2372" s="287">
        <v>1170399</v>
      </c>
      <c r="L2372" s="287">
        <v>1363874.635</v>
      </c>
      <c r="M2372" s="287">
        <v>1105967.57</v>
      </c>
      <c r="N2372" s="287">
        <v>568021.75</v>
      </c>
      <c r="O2372" s="286">
        <v>13307962.400000002</v>
      </c>
      <c r="P2372" s="83" t="str">
        <f t="shared" si="41"/>
        <v/>
      </c>
    </row>
    <row r="2373" spans="1:16" ht="13.2" hidden="1" customHeight="1" x14ac:dyDescent="0.25">
      <c r="A2373" s="285" t="s">
        <v>1795</v>
      </c>
      <c r="B2373" s="285" t="s">
        <v>3670</v>
      </c>
      <c r="C2373" s="287">
        <v>1350.2349999999999</v>
      </c>
      <c r="D2373" s="287">
        <v>4116.2870000000003</v>
      </c>
      <c r="E2373" s="287">
        <v>124934.34899999999</v>
      </c>
      <c r="F2373" s="287">
        <v>4233.8500000000004</v>
      </c>
      <c r="G2373" s="287">
        <v>8531.5009999999984</v>
      </c>
      <c r="H2373" s="287">
        <v>3503.7679999999996</v>
      </c>
      <c r="I2373" s="287">
        <v>6589.9119999999994</v>
      </c>
      <c r="J2373" s="287">
        <v>43990.945999999996</v>
      </c>
      <c r="K2373" s="287">
        <v>58791</v>
      </c>
      <c r="L2373" s="287">
        <v>4102.6280000000006</v>
      </c>
      <c r="M2373" s="287">
        <v>49898.881000000001</v>
      </c>
      <c r="N2373" s="287">
        <v>81559.189999999988</v>
      </c>
      <c r="O2373" s="286">
        <v>391602.54700000002</v>
      </c>
      <c r="P2373" s="83" t="str">
        <f t="shared" si="41"/>
        <v/>
      </c>
    </row>
    <row r="2374" spans="1:16" ht="13.2" hidden="1" customHeight="1" x14ac:dyDescent="0.25">
      <c r="A2374" s="285" t="s">
        <v>1796</v>
      </c>
      <c r="B2374" s="285" t="s">
        <v>122</v>
      </c>
      <c r="C2374" s="287">
        <v>4.8440000000000003</v>
      </c>
      <c r="D2374" s="287">
        <v>-0.70199999999999996</v>
      </c>
      <c r="E2374" s="287">
        <v>0</v>
      </c>
      <c r="F2374" s="287">
        <v>23444</v>
      </c>
      <c r="G2374" s="287">
        <v>42.399000000000001</v>
      </c>
      <c r="H2374" s="287">
        <v>0</v>
      </c>
      <c r="I2374" s="287">
        <v>0</v>
      </c>
      <c r="J2374" s="287">
        <v>0</v>
      </c>
      <c r="K2374" s="287">
        <v>0</v>
      </c>
      <c r="L2374" s="287">
        <v>0</v>
      </c>
      <c r="M2374" s="287">
        <v>0</v>
      </c>
      <c r="N2374" s="287">
        <v>-0.16700000000000001</v>
      </c>
      <c r="O2374" s="286">
        <v>23490.374</v>
      </c>
      <c r="P2374" s="83" t="str">
        <f t="shared" si="41"/>
        <v/>
      </c>
    </row>
    <row r="2375" spans="1:16" ht="13.2" hidden="1" customHeight="1" x14ac:dyDescent="0.25">
      <c r="A2375" s="285" t="s">
        <v>1797</v>
      </c>
      <c r="B2375" s="285" t="s">
        <v>92</v>
      </c>
      <c r="C2375" s="287">
        <v>119.379</v>
      </c>
      <c r="D2375" s="287">
        <v>152.41</v>
      </c>
      <c r="E2375" s="287">
        <v>664.78</v>
      </c>
      <c r="F2375" s="287">
        <v>10.843999999999999</v>
      </c>
      <c r="G2375" s="287">
        <v>245.96799999999999</v>
      </c>
      <c r="H2375" s="287">
        <v>584.22400000000005</v>
      </c>
      <c r="I2375" s="287">
        <v>0</v>
      </c>
      <c r="J2375" s="287">
        <v>0</v>
      </c>
      <c r="K2375" s="287">
        <v>735</v>
      </c>
      <c r="L2375" s="287">
        <v>42.79</v>
      </c>
      <c r="M2375" s="287">
        <v>80.316999999999993</v>
      </c>
      <c r="N2375" s="287">
        <v>704.56399999999985</v>
      </c>
      <c r="O2375" s="286">
        <v>3340.2759999999998</v>
      </c>
      <c r="P2375" s="83" t="str">
        <f t="shared" si="41"/>
        <v/>
      </c>
    </row>
    <row r="2376" spans="1:16" ht="13.2" hidden="1" customHeight="1" x14ac:dyDescent="0.25">
      <c r="A2376" s="285" t="s">
        <v>1798</v>
      </c>
      <c r="B2376" s="285" t="s">
        <v>93</v>
      </c>
      <c r="C2376" s="287">
        <v>0</v>
      </c>
      <c r="D2376" s="287">
        <v>3.7309999999999999</v>
      </c>
      <c r="E2376" s="287">
        <v>2944.2629999999999</v>
      </c>
      <c r="F2376" s="287">
        <v>358.42700000000002</v>
      </c>
      <c r="G2376" s="287">
        <v>61.470999999999997</v>
      </c>
      <c r="H2376" s="287">
        <v>0</v>
      </c>
      <c r="I2376" s="287">
        <v>21.35</v>
      </c>
      <c r="J2376" s="287">
        <v>0</v>
      </c>
      <c r="K2376" s="287">
        <v>3</v>
      </c>
      <c r="L2376" s="287">
        <v>316.221</v>
      </c>
      <c r="M2376" s="287">
        <v>634.947</v>
      </c>
      <c r="N2376" s="287">
        <v>2.54</v>
      </c>
      <c r="O2376" s="286">
        <v>4345.9500000000007</v>
      </c>
      <c r="P2376" s="83" t="str">
        <f t="shared" si="41"/>
        <v/>
      </c>
    </row>
    <row r="2377" spans="1:16" ht="13.2" hidden="1" customHeight="1" x14ac:dyDescent="0.25">
      <c r="A2377" s="285" t="s">
        <v>1799</v>
      </c>
      <c r="B2377" s="285" t="s">
        <v>94</v>
      </c>
      <c r="C2377" s="287">
        <v>1894925</v>
      </c>
      <c r="D2377" s="287">
        <v>1923072</v>
      </c>
      <c r="E2377" s="287">
        <v>1888487</v>
      </c>
      <c r="F2377" s="287">
        <v>1888487</v>
      </c>
      <c r="G2377" s="287">
        <v>1888535</v>
      </c>
      <c r="H2377" s="287">
        <v>1879134</v>
      </c>
      <c r="I2377" s="287">
        <v>2183940.0860000001</v>
      </c>
      <c r="J2377" s="287">
        <v>1930269.929</v>
      </c>
      <c r="K2377" s="287">
        <v>1951907.102</v>
      </c>
      <c r="L2377" s="287">
        <v>1903114.8929999999</v>
      </c>
      <c r="M2377" s="287">
        <v>1882343.906</v>
      </c>
      <c r="N2377" s="287">
        <v>2093227.9880000018</v>
      </c>
      <c r="O2377" s="286">
        <v>23307443.903999999</v>
      </c>
      <c r="P2377" s="83" t="str">
        <f t="shared" si="41"/>
        <v/>
      </c>
    </row>
    <row r="2378" spans="1:16" ht="13.2" hidden="1" customHeight="1" x14ac:dyDescent="0.25">
      <c r="A2378" s="285" t="s">
        <v>1800</v>
      </c>
      <c r="B2378" s="285" t="s">
        <v>95</v>
      </c>
      <c r="C2378" s="287">
        <v>-3.06</v>
      </c>
      <c r="D2378" s="287">
        <v>44.100999999999999</v>
      </c>
      <c r="E2378" s="287">
        <v>9.8149999999999995</v>
      </c>
      <c r="F2378" s="287">
        <v>2.6070000000000002</v>
      </c>
      <c r="G2378" s="287">
        <v>13.948</v>
      </c>
      <c r="H2378" s="287">
        <v>30.602</v>
      </c>
      <c r="I2378" s="287">
        <v>3.008</v>
      </c>
      <c r="J2378" s="287">
        <v>7138.9</v>
      </c>
      <c r="K2378" s="287">
        <v>637</v>
      </c>
      <c r="L2378" s="287">
        <v>2</v>
      </c>
      <c r="M2378" s="287">
        <v>27.794</v>
      </c>
      <c r="N2378" s="287">
        <v>5.0049999999999999</v>
      </c>
      <c r="O2378" s="286">
        <v>7911.72</v>
      </c>
      <c r="P2378" s="83" t="str">
        <f t="shared" si="41"/>
        <v/>
      </c>
    </row>
    <row r="2379" spans="1:16" ht="13.2" hidden="1" customHeight="1" x14ac:dyDescent="0.25">
      <c r="A2379" s="285" t="s">
        <v>1802</v>
      </c>
      <c r="B2379" s="285" t="s">
        <v>96</v>
      </c>
      <c r="C2379" s="288">
        <v>1756</v>
      </c>
      <c r="D2379" s="288">
        <v>1984.4549999999999</v>
      </c>
      <c r="E2379" s="288">
        <v>0</v>
      </c>
      <c r="F2379" s="288">
        <v>2712.9060000000004</v>
      </c>
      <c r="G2379" s="288">
        <v>0</v>
      </c>
      <c r="H2379" s="288">
        <v>14593.844999999999</v>
      </c>
      <c r="I2379" s="288">
        <v>0</v>
      </c>
      <c r="J2379" s="288">
        <v>4.8499999999999996</v>
      </c>
      <c r="K2379" s="288">
        <v>8165</v>
      </c>
      <c r="L2379" s="288">
        <v>88.789000000000001</v>
      </c>
      <c r="M2379" s="288">
        <v>-16980.595000000001</v>
      </c>
      <c r="N2379" s="288">
        <v>208787.36599999998</v>
      </c>
      <c r="O2379" s="289">
        <v>221112.61600000001</v>
      </c>
      <c r="P2379" s="83" t="str">
        <f t="shared" si="41"/>
        <v/>
      </c>
    </row>
    <row r="2380" spans="1:16" ht="13.2" hidden="1" customHeight="1" x14ac:dyDescent="0.25">
      <c r="A2380" s="285" t="s">
        <v>1805</v>
      </c>
      <c r="B2380" s="285" t="s">
        <v>155</v>
      </c>
      <c r="C2380" s="286">
        <v>3046408.077</v>
      </c>
      <c r="D2380" s="286">
        <v>3191354.2409999999</v>
      </c>
      <c r="E2380" s="286">
        <v>3205716.7560000001</v>
      </c>
      <c r="F2380" s="286">
        <v>3007720.26</v>
      </c>
      <c r="G2380" s="286">
        <v>2982800.8599999994</v>
      </c>
      <c r="H2380" s="286">
        <v>3054350.5950000002</v>
      </c>
      <c r="I2380" s="286">
        <v>3352359.8130000001</v>
      </c>
      <c r="J2380" s="286">
        <v>3082464.7259999998</v>
      </c>
      <c r="K2380" s="286">
        <v>3194733.102</v>
      </c>
      <c r="L2380" s="286">
        <v>4533704.9059999995</v>
      </c>
      <c r="M2380" s="286">
        <v>3422837.2439999999</v>
      </c>
      <c r="N2380" s="286">
        <v>3136945.0540000014</v>
      </c>
      <c r="O2380" s="286">
        <v>39211395.633999996</v>
      </c>
      <c r="P2380" s="83" t="str">
        <f t="shared" si="41"/>
        <v/>
      </c>
    </row>
    <row r="2381" spans="1:16" ht="13.2" hidden="1" customHeight="1" x14ac:dyDescent="0.25">
      <c r="A2381" s="285" t="s">
        <v>1839</v>
      </c>
      <c r="B2381" s="285" t="s">
        <v>97</v>
      </c>
      <c r="C2381" s="286">
        <v>-1038698.3916666665</v>
      </c>
      <c r="D2381" s="286">
        <v>-749544.29500000004</v>
      </c>
      <c r="E2381" s="286">
        <v>-482016.7853333333</v>
      </c>
      <c r="F2381" s="286">
        <v>-702105.78333333344</v>
      </c>
      <c r="G2381" s="286">
        <v>-587615.95733333332</v>
      </c>
      <c r="H2381" s="286">
        <v>-480823.34433333355</v>
      </c>
      <c r="I2381" s="286">
        <v>-841491.56266666646</v>
      </c>
      <c r="J2381" s="286">
        <v>-507561.06166666641</v>
      </c>
      <c r="K2381" s="286">
        <v>-586096.98166666692</v>
      </c>
      <c r="L2381" s="286">
        <v>-803483.21333333314</v>
      </c>
      <c r="M2381" s="286">
        <v>-642139.01699999999</v>
      </c>
      <c r="N2381" s="286">
        <v>-1331334.1816666664</v>
      </c>
      <c r="O2381" s="286">
        <v>-8752910.5750000011</v>
      </c>
      <c r="P2381" s="83" t="str">
        <f t="shared" si="41"/>
        <v/>
      </c>
    </row>
    <row r="2382" spans="1:16" ht="13.2" hidden="1" customHeight="1" x14ac:dyDescent="0.25">
      <c r="A2382" s="285" t="s">
        <v>1840</v>
      </c>
      <c r="B2382" s="285" t="s">
        <v>130</v>
      </c>
      <c r="C2382" s="286">
        <v>-1042637.5213333331</v>
      </c>
      <c r="D2382" s="286">
        <v>-755843.40366666659</v>
      </c>
      <c r="E2382" s="286">
        <v>-529613.53399999999</v>
      </c>
      <c r="F2382" s="286">
        <v>-660867.93399999989</v>
      </c>
      <c r="G2382" s="286">
        <v>-591082.7686666667</v>
      </c>
      <c r="H2382" s="286">
        <v>-218733.36033333355</v>
      </c>
      <c r="I2382" s="286">
        <v>-1110078.0306666666</v>
      </c>
      <c r="J2382" s="286">
        <v>-2381043.8649999998</v>
      </c>
      <c r="K2382" s="286">
        <v>1023075.2546666664</v>
      </c>
      <c r="L2382" s="286">
        <v>-792711.71166666632</v>
      </c>
      <c r="M2382" s="286">
        <v>-762694.18133333349</v>
      </c>
      <c r="N2382" s="286">
        <v>-615585.65333333332</v>
      </c>
      <c r="O2382" s="286">
        <v>-8437816.7093333341</v>
      </c>
      <c r="P2382" s="83" t="str">
        <f t="shared" si="41"/>
        <v/>
      </c>
    </row>
    <row r="2383" spans="1:16" ht="13.2" hidden="1" customHeight="1" x14ac:dyDescent="0.25">
      <c r="A2383" s="285" t="s">
        <v>1808</v>
      </c>
      <c r="B2383" s="285" t="s">
        <v>76</v>
      </c>
      <c r="C2383" s="287">
        <v>3022.8333333333335</v>
      </c>
      <c r="D2383" s="287">
        <v>6445.5223333333333</v>
      </c>
      <c r="E2383" s="287">
        <v>52.934333333333598</v>
      </c>
      <c r="F2383" s="287">
        <v>2910.9413333333337</v>
      </c>
      <c r="G2383" s="287">
        <v>3213.9006666666664</v>
      </c>
      <c r="H2383" s="287">
        <v>-401.37299999999988</v>
      </c>
      <c r="I2383" s="287">
        <v>6502.0000000000009</v>
      </c>
      <c r="J2383" s="287">
        <v>4623.666666666667</v>
      </c>
      <c r="K2383" s="287">
        <v>-6535.8576666666668</v>
      </c>
      <c r="L2383" s="287">
        <v>1020.3333333333358</v>
      </c>
      <c r="M2383" s="287">
        <v>27020.333333333328</v>
      </c>
      <c r="N2383" s="287">
        <v>-1387</v>
      </c>
      <c r="O2383" s="286">
        <v>46488.234666666664</v>
      </c>
      <c r="P2383" s="83" t="str">
        <f t="shared" si="41"/>
        <v/>
      </c>
    </row>
    <row r="2384" spans="1:16" ht="13.2" hidden="1" customHeight="1" x14ac:dyDescent="0.25">
      <c r="A2384" s="285" t="s">
        <v>1809</v>
      </c>
      <c r="B2384" s="285" t="s">
        <v>77</v>
      </c>
      <c r="C2384" s="287">
        <v>149349.7496666667</v>
      </c>
      <c r="D2384" s="287">
        <v>221340.17400000003</v>
      </c>
      <c r="E2384" s="287">
        <v>80141.449333333279</v>
      </c>
      <c r="F2384" s="287">
        <v>151173.08233333324</v>
      </c>
      <c r="G2384" s="287">
        <v>154842.13300000021</v>
      </c>
      <c r="H2384" s="287">
        <v>95428.941666666564</v>
      </c>
      <c r="I2384" s="287">
        <v>224258.52200000014</v>
      </c>
      <c r="J2384" s="287">
        <v>151318.1549999998</v>
      </c>
      <c r="K2384" s="287">
        <v>50837.643000000047</v>
      </c>
      <c r="L2384" s="287">
        <v>151818.462</v>
      </c>
      <c r="M2384" s="287">
        <v>167478.82100000005</v>
      </c>
      <c r="N2384" s="287">
        <v>266652</v>
      </c>
      <c r="O2384" s="286">
        <v>1864639.1330000001</v>
      </c>
      <c r="P2384" s="83" t="str">
        <f t="shared" si="41"/>
        <v/>
      </c>
    </row>
    <row r="2385" spans="1:16" ht="13.2" hidden="1" customHeight="1" x14ac:dyDescent="0.25">
      <c r="A2385" s="285" t="s">
        <v>1810</v>
      </c>
      <c r="B2385" s="285" t="s">
        <v>78</v>
      </c>
      <c r="C2385" s="287">
        <v>133084.79499999995</v>
      </c>
      <c r="D2385" s="287">
        <v>203728.66833333333</v>
      </c>
      <c r="E2385" s="287">
        <v>106324.74066666672</v>
      </c>
      <c r="F2385" s="287">
        <v>100080.36000000013</v>
      </c>
      <c r="G2385" s="287">
        <v>132376.28733333314</v>
      </c>
      <c r="H2385" s="287">
        <v>74040.749666666714</v>
      </c>
      <c r="I2385" s="287">
        <v>227225.54966666643</v>
      </c>
      <c r="J2385" s="287">
        <v>138736.37300000046</v>
      </c>
      <c r="K2385" s="287">
        <v>44571.573333333217</v>
      </c>
      <c r="L2385" s="287">
        <v>144639.94133333329</v>
      </c>
      <c r="M2385" s="287">
        <v>174013.7209999999</v>
      </c>
      <c r="N2385" s="287">
        <v>366849</v>
      </c>
      <c r="O2385" s="286">
        <v>1845671.7593333335</v>
      </c>
      <c r="P2385" s="83" t="str">
        <f t="shared" si="41"/>
        <v/>
      </c>
    </row>
    <row r="2386" spans="1:16" ht="13.2" hidden="1" customHeight="1" x14ac:dyDescent="0.25">
      <c r="A2386" s="285" t="s">
        <v>1811</v>
      </c>
      <c r="B2386" s="285" t="s">
        <v>79</v>
      </c>
      <c r="C2386" s="287">
        <v>29043.219666666668</v>
      </c>
      <c r="D2386" s="287">
        <v>28970.221666666665</v>
      </c>
      <c r="E2386" s="287">
        <v>28368.232666666667</v>
      </c>
      <c r="F2386" s="287">
        <v>29085.17433333334</v>
      </c>
      <c r="G2386" s="287">
        <v>28809.844333333323</v>
      </c>
      <c r="H2386" s="287">
        <v>27458.754333333345</v>
      </c>
      <c r="I2386" s="287">
        <v>30072.492999999995</v>
      </c>
      <c r="J2386" s="287">
        <v>40728.820333333344</v>
      </c>
      <c r="K2386" s="287">
        <v>17103.496666666655</v>
      </c>
      <c r="L2386" s="287">
        <v>29323.543333333357</v>
      </c>
      <c r="M2386" s="287">
        <v>28016.184999999987</v>
      </c>
      <c r="N2386" s="287">
        <v>66378</v>
      </c>
      <c r="O2386" s="286">
        <v>383357.98533333332</v>
      </c>
      <c r="P2386" s="83" t="str">
        <f t="shared" si="41"/>
        <v/>
      </c>
    </row>
    <row r="2387" spans="1:16" ht="13.2" hidden="1" customHeight="1" x14ac:dyDescent="0.25">
      <c r="A2387" s="285" t="s">
        <v>1812</v>
      </c>
      <c r="B2387" s="285" t="s">
        <v>3671</v>
      </c>
      <c r="C2387" s="287">
        <v>794204.12433333322</v>
      </c>
      <c r="D2387" s="287">
        <v>224885.78333333338</v>
      </c>
      <c r="E2387" s="287">
        <v>273425.31233333325</v>
      </c>
      <c r="F2387" s="287">
        <v>388083.50433333346</v>
      </c>
      <c r="G2387" s="287">
        <v>198835.90733333334</v>
      </c>
      <c r="H2387" s="287">
        <v>203715.77933333351</v>
      </c>
      <c r="I2387" s="287">
        <v>364185.41066666669</v>
      </c>
      <c r="J2387" s="287">
        <v>300665.85233333305</v>
      </c>
      <c r="K2387" s="287">
        <v>441665.04000000015</v>
      </c>
      <c r="L2387" s="287">
        <v>347758.39966666669</v>
      </c>
      <c r="M2387" s="287">
        <v>209580.42600000004</v>
      </c>
      <c r="N2387" s="287">
        <v>536040</v>
      </c>
      <c r="O2387" s="286">
        <v>4283045.5396666666</v>
      </c>
      <c r="P2387" s="83" t="str">
        <f t="shared" si="41"/>
        <v/>
      </c>
    </row>
    <row r="2388" spans="1:16" ht="13.2" hidden="1" customHeight="1" x14ac:dyDescent="0.25">
      <c r="A2388" s="285" t="s">
        <v>1814</v>
      </c>
      <c r="B2388" s="285" t="s">
        <v>121</v>
      </c>
      <c r="C2388" s="287">
        <v>0</v>
      </c>
      <c r="D2388" s="287">
        <v>0</v>
      </c>
      <c r="E2388" s="287">
        <v>0</v>
      </c>
      <c r="F2388" s="287">
        <v>0</v>
      </c>
      <c r="G2388" s="287">
        <v>0</v>
      </c>
      <c r="H2388" s="287">
        <v>0</v>
      </c>
      <c r="I2388" s="287">
        <v>0</v>
      </c>
      <c r="J2388" s="287">
        <v>0</v>
      </c>
      <c r="K2388" s="287">
        <v>0</v>
      </c>
      <c r="L2388" s="287">
        <v>0</v>
      </c>
      <c r="M2388" s="287">
        <v>0</v>
      </c>
      <c r="N2388" s="287">
        <v>297</v>
      </c>
      <c r="O2388" s="286">
        <v>297</v>
      </c>
      <c r="P2388" s="83" t="str">
        <f t="shared" si="41"/>
        <v/>
      </c>
    </row>
    <row r="2389" spans="1:16" ht="13.2" hidden="1" customHeight="1" x14ac:dyDescent="0.25">
      <c r="A2389" s="285" t="s">
        <v>1815</v>
      </c>
      <c r="B2389" s="285" t="s">
        <v>81</v>
      </c>
      <c r="C2389" s="287">
        <v>5283.8766666666661</v>
      </c>
      <c r="D2389" s="287">
        <v>16501.719666666664</v>
      </c>
      <c r="E2389" s="287">
        <v>30932.795666666669</v>
      </c>
      <c r="F2389" s="287">
        <v>23135.798666666662</v>
      </c>
      <c r="G2389" s="287">
        <v>8971.019666666667</v>
      </c>
      <c r="H2389" s="287">
        <v>59327.249666666663</v>
      </c>
      <c r="I2389" s="287">
        <v>-785.78866666665999</v>
      </c>
      <c r="J2389" s="287">
        <v>-9010.7930000000051</v>
      </c>
      <c r="K2389" s="287">
        <v>-5544.3733333333284</v>
      </c>
      <c r="L2389" s="287">
        <v>61304.995666666655</v>
      </c>
      <c r="M2389" s="287">
        <v>12604.805666666669</v>
      </c>
      <c r="N2389" s="287">
        <v>78309</v>
      </c>
      <c r="O2389" s="286">
        <v>281030.30633333337</v>
      </c>
      <c r="P2389" s="83" t="str">
        <f t="shared" si="41"/>
        <v/>
      </c>
    </row>
    <row r="2390" spans="1:16" ht="13.2" hidden="1" customHeight="1" x14ac:dyDescent="0.25">
      <c r="A2390" s="285" t="s">
        <v>1816</v>
      </c>
      <c r="B2390" s="285" t="s">
        <v>82</v>
      </c>
      <c r="C2390" s="287">
        <v>24101.21</v>
      </c>
      <c r="D2390" s="287">
        <v>28607.077000000001</v>
      </c>
      <c r="E2390" s="287">
        <v>-9621.8080000000027</v>
      </c>
      <c r="F2390" s="287">
        <v>28290.474999999999</v>
      </c>
      <c r="G2390" s="287">
        <v>21342.312000000005</v>
      </c>
      <c r="H2390" s="287">
        <v>35664.036999999997</v>
      </c>
      <c r="I2390" s="287">
        <v>14412.502</v>
      </c>
      <c r="J2390" s="287">
        <v>26321.257000000005</v>
      </c>
      <c r="K2390" s="287">
        <v>20238.77399999999</v>
      </c>
      <c r="L2390" s="287">
        <v>41979.756333333346</v>
      </c>
      <c r="M2390" s="287">
        <v>11485.522666666642</v>
      </c>
      <c r="N2390" s="287">
        <v>78126</v>
      </c>
      <c r="O2390" s="286">
        <v>320947.11499999999</v>
      </c>
      <c r="P2390" s="83" t="str">
        <f t="shared" si="41"/>
        <v/>
      </c>
    </row>
    <row r="2391" spans="1:16" ht="13.2" hidden="1" customHeight="1" x14ac:dyDescent="0.25">
      <c r="A2391" s="285" t="s">
        <v>1817</v>
      </c>
      <c r="B2391" s="285" t="s">
        <v>83</v>
      </c>
      <c r="C2391" s="287">
        <v>1315.9166666666665</v>
      </c>
      <c r="D2391" s="287">
        <v>1135.6666666666665</v>
      </c>
      <c r="E2391" s="287">
        <v>1210.9166666666667</v>
      </c>
      <c r="F2391" s="287">
        <v>1210.9166666666663</v>
      </c>
      <c r="G2391" s="287">
        <v>1210.9166666666672</v>
      </c>
      <c r="H2391" s="287">
        <v>166.09566666666615</v>
      </c>
      <c r="I2391" s="287">
        <v>2255.737666666666</v>
      </c>
      <c r="J2391" s="287">
        <v>23.583333333333329</v>
      </c>
      <c r="K2391" s="287">
        <v>-1197.5</v>
      </c>
      <c r="L2391" s="287">
        <v>1323.4373333333326</v>
      </c>
      <c r="M2391" s="287">
        <v>192.52033333333321</v>
      </c>
      <c r="N2391" s="287">
        <v>5240</v>
      </c>
      <c r="O2391" s="286">
        <v>14088.207666666665</v>
      </c>
      <c r="P2391" s="83" t="str">
        <f t="shared" si="41"/>
        <v/>
      </c>
    </row>
    <row r="2392" spans="1:16" ht="13.2" hidden="1" customHeight="1" x14ac:dyDescent="0.25">
      <c r="A2392" s="285" t="s">
        <v>1818</v>
      </c>
      <c r="B2392" s="285" t="s">
        <v>84</v>
      </c>
      <c r="C2392" s="287">
        <v>58932.534999999989</v>
      </c>
      <c r="D2392" s="287">
        <v>145896.59666666665</v>
      </c>
      <c r="E2392" s="287">
        <v>94643.406333333318</v>
      </c>
      <c r="F2392" s="287">
        <v>136847.46599999999</v>
      </c>
      <c r="G2392" s="287">
        <v>135597.93666666665</v>
      </c>
      <c r="H2392" s="287">
        <v>51362.11033333333</v>
      </c>
      <c r="I2392" s="287">
        <v>245662.80999999997</v>
      </c>
      <c r="J2392" s="287">
        <v>61544.277666666632</v>
      </c>
      <c r="K2392" s="287">
        <v>36603.479333333395</v>
      </c>
      <c r="L2392" s="287">
        <v>140117.17699999994</v>
      </c>
      <c r="M2392" s="287">
        <v>128911.18100000007</v>
      </c>
      <c r="N2392" s="287">
        <v>412647</v>
      </c>
      <c r="O2392" s="286">
        <v>1648765.9759999998</v>
      </c>
      <c r="P2392" s="83" t="str">
        <f t="shared" si="41"/>
        <v/>
      </c>
    </row>
    <row r="2393" spans="1:16" ht="13.2" hidden="1" customHeight="1" x14ac:dyDescent="0.25">
      <c r="A2393" s="285" t="s">
        <v>1819</v>
      </c>
      <c r="B2393" s="285" t="s">
        <v>85</v>
      </c>
      <c r="C2393" s="286">
        <v>1212256.2603333332</v>
      </c>
      <c r="D2393" s="286">
        <v>891451.14666666673</v>
      </c>
      <c r="E2393" s="286">
        <v>620043.57799999998</v>
      </c>
      <c r="F2393" s="286">
        <v>874735.71866666677</v>
      </c>
      <c r="G2393" s="286">
        <v>699118.25766666664</v>
      </c>
      <c r="H2393" s="286">
        <v>545231.58866666688</v>
      </c>
      <c r="I2393" s="286">
        <v>1143155.9923333332</v>
      </c>
      <c r="J2393" s="286">
        <v>617525.19233333319</v>
      </c>
      <c r="K2393" s="286">
        <v>671971.27533333353</v>
      </c>
      <c r="L2393" s="286">
        <v>964098.57999999984</v>
      </c>
      <c r="M2393" s="286">
        <v>762325.14900000009</v>
      </c>
      <c r="N2393" s="286">
        <v>1914429</v>
      </c>
      <c r="O2393" s="286">
        <v>10916341.739000002</v>
      </c>
      <c r="P2393" s="83" t="str">
        <f t="shared" si="41"/>
        <v/>
      </c>
    </row>
    <row r="2394" spans="1:16" ht="13.2" hidden="1" customHeight="1" x14ac:dyDescent="0.25">
      <c r="A2394" s="285" t="s">
        <v>1820</v>
      </c>
      <c r="B2394" s="285" t="s">
        <v>86</v>
      </c>
      <c r="C2394" s="287">
        <v>189159.48500000004</v>
      </c>
      <c r="D2394" s="287">
        <v>190737.44500000007</v>
      </c>
      <c r="E2394" s="287">
        <v>238423.86799999996</v>
      </c>
      <c r="F2394" s="287">
        <v>140029.89000000007</v>
      </c>
      <c r="G2394" s="287">
        <v>189037.77499999988</v>
      </c>
      <c r="H2394" s="287">
        <v>17540.367000000042</v>
      </c>
      <c r="I2394" s="287">
        <v>360602.03800000006</v>
      </c>
      <c r="J2394" s="287">
        <v>623561.63800000004</v>
      </c>
      <c r="K2394" s="287">
        <v>83060.993999999948</v>
      </c>
      <c r="L2394" s="287">
        <v>261700.98466666677</v>
      </c>
      <c r="M2394" s="287">
        <v>246033.79966666645</v>
      </c>
      <c r="N2394" s="287">
        <v>252254</v>
      </c>
      <c r="O2394" s="286">
        <v>2792142.2843333329</v>
      </c>
      <c r="P2394" s="83" t="str">
        <f t="shared" si="41"/>
        <v/>
      </c>
    </row>
    <row r="2395" spans="1:16" ht="13.2" hidden="1" customHeight="1" x14ac:dyDescent="0.25">
      <c r="A2395" s="285" t="s">
        <v>1821</v>
      </c>
      <c r="B2395" s="285" t="s">
        <v>87</v>
      </c>
      <c r="C2395" s="287">
        <v>77296.413</v>
      </c>
      <c r="D2395" s="287">
        <v>77219.068999999989</v>
      </c>
      <c r="E2395" s="287">
        <v>73277.826000000001</v>
      </c>
      <c r="F2395" s="287">
        <v>78393.349000000017</v>
      </c>
      <c r="G2395" s="287">
        <v>75935.574666666667</v>
      </c>
      <c r="H2395" s="287">
        <v>183048.16133333335</v>
      </c>
      <c r="I2395" s="287">
        <v>-28506.049666666695</v>
      </c>
      <c r="J2395" s="287">
        <v>370274.03166666668</v>
      </c>
      <c r="K2395" s="287">
        <v>-142612.375</v>
      </c>
      <c r="L2395" s="287">
        <v>89077.09600000002</v>
      </c>
      <c r="M2395" s="287">
        <v>64667.491999999969</v>
      </c>
      <c r="N2395" s="287">
        <v>1218093</v>
      </c>
      <c r="O2395" s="286">
        <v>2136163.588</v>
      </c>
      <c r="P2395" s="83" t="str">
        <f t="shared" si="41"/>
        <v/>
      </c>
    </row>
    <row r="2396" spans="1:16" ht="13.2" hidden="1" customHeight="1" x14ac:dyDescent="0.25">
      <c r="A2396" s="285" t="s">
        <v>1822</v>
      </c>
      <c r="B2396" s="285" t="s">
        <v>88</v>
      </c>
      <c r="C2396" s="287">
        <v>3064.3333333333335</v>
      </c>
      <c r="D2396" s="287">
        <v>3064.3333333333335</v>
      </c>
      <c r="E2396" s="287">
        <v>3064.333333333333</v>
      </c>
      <c r="F2396" s="287">
        <v>3064.3333333333339</v>
      </c>
      <c r="G2396" s="287">
        <v>3064.3333333333321</v>
      </c>
      <c r="H2396" s="287">
        <v>-15321.666666666666</v>
      </c>
      <c r="I2396" s="287">
        <v>21450.333333333332</v>
      </c>
      <c r="J2396" s="287">
        <v>2364.3333333333358</v>
      </c>
      <c r="K2396" s="287">
        <v>-23814.666666666668</v>
      </c>
      <c r="L2396" s="287">
        <v>0</v>
      </c>
      <c r="M2396" s="287">
        <v>0</v>
      </c>
      <c r="N2396" s="287">
        <v>0</v>
      </c>
      <c r="O2396" s="286">
        <v>0</v>
      </c>
      <c r="P2396" s="83" t="str">
        <f t="shared" si="41"/>
        <v/>
      </c>
    </row>
    <row r="2397" spans="1:16" ht="13.2" hidden="1" customHeight="1" x14ac:dyDescent="0.25">
      <c r="A2397" s="285" t="s">
        <v>1823</v>
      </c>
      <c r="B2397" s="285" t="s">
        <v>144</v>
      </c>
      <c r="C2397" s="286">
        <v>1481776.4916666665</v>
      </c>
      <c r="D2397" s="286">
        <v>1162471.9939999999</v>
      </c>
      <c r="E2397" s="286">
        <v>934809.60533333337</v>
      </c>
      <c r="F2397" s="286">
        <v>1096223.291</v>
      </c>
      <c r="G2397" s="286">
        <v>967155.9406666666</v>
      </c>
      <c r="H2397" s="286">
        <v>730498.45033333369</v>
      </c>
      <c r="I2397" s="286">
        <v>1496702.3139999998</v>
      </c>
      <c r="J2397" s="286">
        <v>1613725.1953333332</v>
      </c>
      <c r="K2397" s="286">
        <v>588605.22766666685</v>
      </c>
      <c r="L2397" s="286">
        <v>1314876.6606666665</v>
      </c>
      <c r="M2397" s="286">
        <v>1073026.4406666665</v>
      </c>
      <c r="N2397" s="286">
        <v>3384776</v>
      </c>
      <c r="O2397" s="286">
        <v>15844647.611333335</v>
      </c>
      <c r="P2397" s="83" t="str">
        <f t="shared" si="41"/>
        <v/>
      </c>
    </row>
    <row r="2398" spans="1:16" ht="13.2" hidden="1" customHeight="1" x14ac:dyDescent="0.25">
      <c r="A2398" s="285" t="s">
        <v>1813</v>
      </c>
      <c r="B2398" s="285" t="s">
        <v>80</v>
      </c>
      <c r="C2398" s="287">
        <v>13918</v>
      </c>
      <c r="D2398" s="287">
        <v>13939.716999999999</v>
      </c>
      <c r="E2398" s="287">
        <v>14565.598000000002</v>
      </c>
      <c r="F2398" s="287">
        <v>13917.999999999998</v>
      </c>
      <c r="G2398" s="287">
        <v>13918.000000000004</v>
      </c>
      <c r="H2398" s="287">
        <v>-1530.7559999999958</v>
      </c>
      <c r="I2398" s="287">
        <v>29366.755999999998</v>
      </c>
      <c r="J2398" s="287">
        <v>-97426</v>
      </c>
      <c r="K2398" s="287">
        <v>74229</v>
      </c>
      <c r="L2398" s="287">
        <v>44812.533999999992</v>
      </c>
      <c r="M2398" s="287">
        <v>3021.6330000000016</v>
      </c>
      <c r="N2398" s="287">
        <v>105278</v>
      </c>
      <c r="O2398" s="286">
        <v>228010.48199999999</v>
      </c>
      <c r="P2398" s="83" t="str">
        <f t="shared" si="41"/>
        <v/>
      </c>
    </row>
    <row r="2399" spans="1:16" ht="13.2" hidden="1" customHeight="1" x14ac:dyDescent="0.25">
      <c r="A2399" s="285" t="s">
        <v>1824</v>
      </c>
      <c r="B2399" s="285" t="s">
        <v>76</v>
      </c>
      <c r="C2399" s="287">
        <v>0</v>
      </c>
      <c r="D2399" s="287">
        <v>564.45600000000002</v>
      </c>
      <c r="E2399" s="287">
        <v>-564.45600000000002</v>
      </c>
      <c r="F2399" s="287">
        <v>0</v>
      </c>
      <c r="G2399" s="287">
        <v>459.5143333333333</v>
      </c>
      <c r="H2399" s="287">
        <v>-270.83333333333326</v>
      </c>
      <c r="I2399" s="287">
        <v>1017.3506666666667</v>
      </c>
      <c r="J2399" s="287">
        <v>580.4223333333332</v>
      </c>
      <c r="K2399" s="287">
        <v>192.54600000000005</v>
      </c>
      <c r="L2399" s="287">
        <v>-672.98700000000008</v>
      </c>
      <c r="M2399" s="287">
        <v>124.72199999999998</v>
      </c>
      <c r="N2399" s="287">
        <v>38.2650000000001</v>
      </c>
      <c r="O2399" s="286">
        <v>1469</v>
      </c>
      <c r="P2399" s="83" t="str">
        <f t="shared" si="41"/>
        <v/>
      </c>
    </row>
    <row r="2400" spans="1:16" ht="13.2" hidden="1" customHeight="1" x14ac:dyDescent="0.25">
      <c r="A2400" s="285" t="s">
        <v>1834</v>
      </c>
      <c r="B2400" s="285" t="s">
        <v>85</v>
      </c>
      <c r="C2400" s="286">
        <v>173557.86866666668</v>
      </c>
      <c r="D2400" s="286">
        <v>141906.85166666665</v>
      </c>
      <c r="E2400" s="286">
        <v>138026.79266666668</v>
      </c>
      <c r="F2400" s="286">
        <v>172629.93533333333</v>
      </c>
      <c r="G2400" s="286">
        <v>111502.3003333333</v>
      </c>
      <c r="H2400" s="286">
        <v>64408.244333333343</v>
      </c>
      <c r="I2400" s="286">
        <v>301664.42966666672</v>
      </c>
      <c r="J2400" s="286">
        <v>109964.13066666675</v>
      </c>
      <c r="K2400" s="286">
        <v>85874.29366666665</v>
      </c>
      <c r="L2400" s="286">
        <v>160615.36666666664</v>
      </c>
      <c r="M2400" s="286">
        <v>120186.13200000007</v>
      </c>
      <c r="N2400" s="286">
        <v>583094.81833333359</v>
      </c>
      <c r="O2400" s="286">
        <v>2163431.1640000003</v>
      </c>
      <c r="P2400" s="83" t="str">
        <f t="shared" si="41"/>
        <v/>
      </c>
    </row>
    <row r="2401" spans="1:16" ht="13.2" hidden="1" customHeight="1" x14ac:dyDescent="0.25">
      <c r="A2401" s="285" t="s">
        <v>1836</v>
      </c>
      <c r="B2401" s="285" t="s">
        <v>87</v>
      </c>
      <c r="C2401" s="287">
        <v>47505.75</v>
      </c>
      <c r="D2401" s="287">
        <v>47505.75</v>
      </c>
      <c r="E2401" s="287">
        <v>47671.125999999997</v>
      </c>
      <c r="F2401" s="287">
        <v>47505.749999999993</v>
      </c>
      <c r="G2401" s="287">
        <v>47340.374000000033</v>
      </c>
      <c r="H2401" s="287">
        <v>1071162.5190000001</v>
      </c>
      <c r="I2401" s="287">
        <v>-975985.64300000004</v>
      </c>
      <c r="J2401" s="287">
        <v>32007.749999999978</v>
      </c>
      <c r="K2401" s="287">
        <v>1105851.1240000001</v>
      </c>
      <c r="L2401" s="287">
        <v>270988.20566666685</v>
      </c>
      <c r="M2401" s="287">
        <v>65740.361666666344</v>
      </c>
      <c r="N2401" s="287">
        <v>1798835.0116666667</v>
      </c>
      <c r="O2401" s="286">
        <v>3606128.0789999999</v>
      </c>
      <c r="P2401" s="83" t="str">
        <f t="shared" si="41"/>
        <v/>
      </c>
    </row>
    <row r="2402" spans="1:16" ht="13.2" hidden="1" customHeight="1" x14ac:dyDescent="0.25">
      <c r="A2402" s="285" t="s">
        <v>1837</v>
      </c>
      <c r="B2402" s="285" t="s">
        <v>88</v>
      </c>
      <c r="C2402" s="287">
        <v>3056.166666666667</v>
      </c>
      <c r="D2402" s="287">
        <v>3056.166666666667</v>
      </c>
      <c r="E2402" s="287">
        <v>3056.1666666666661</v>
      </c>
      <c r="F2402" s="287">
        <v>3056.1666666666679</v>
      </c>
      <c r="G2402" s="287">
        <v>3056.1666666666642</v>
      </c>
      <c r="H2402" s="287">
        <v>-15280.833333333332</v>
      </c>
      <c r="I2402" s="287">
        <v>21393.166666666664</v>
      </c>
      <c r="J2402" s="287">
        <v>2431.5000000000036</v>
      </c>
      <c r="K2402" s="287">
        <v>-23824.666666666668</v>
      </c>
      <c r="L2402" s="287">
        <v>0</v>
      </c>
      <c r="M2402" s="287">
        <v>0</v>
      </c>
      <c r="N2402" s="287">
        <v>0</v>
      </c>
      <c r="O2402" s="286">
        <v>0</v>
      </c>
      <c r="P2402" s="83" t="str">
        <f t="shared" si="41"/>
        <v/>
      </c>
    </row>
    <row r="2403" spans="1:16" ht="13.2" hidden="1" customHeight="1" x14ac:dyDescent="0.25">
      <c r="A2403" s="285" t="s">
        <v>1825</v>
      </c>
      <c r="B2403" s="285" t="s">
        <v>89</v>
      </c>
      <c r="C2403" s="287">
        <v>78681.543333333335</v>
      </c>
      <c r="D2403" s="287">
        <v>86769.706333333321</v>
      </c>
      <c r="E2403" s="287">
        <v>69443.839333333352</v>
      </c>
      <c r="F2403" s="287">
        <v>58616.381666666653</v>
      </c>
      <c r="G2403" s="287">
        <v>59876.073333333326</v>
      </c>
      <c r="H2403" s="287">
        <v>70320.380999999994</v>
      </c>
      <c r="I2403" s="287">
        <v>98838.518000000011</v>
      </c>
      <c r="J2403" s="287">
        <v>51597.737666666704</v>
      </c>
      <c r="K2403" s="287">
        <v>62984.965333333312</v>
      </c>
      <c r="L2403" s="287">
        <v>71254.435999999929</v>
      </c>
      <c r="M2403" s="287">
        <v>80017.017333333424</v>
      </c>
      <c r="N2403" s="287">
        <v>131550.009666667</v>
      </c>
      <c r="O2403" s="286">
        <v>919950.60900000029</v>
      </c>
      <c r="P2403" s="83" t="str">
        <f t="shared" si="41"/>
        <v/>
      </c>
    </row>
    <row r="2404" spans="1:16" ht="13.2" hidden="1" customHeight="1" x14ac:dyDescent="0.25">
      <c r="A2404" s="285" t="s">
        <v>1826</v>
      </c>
      <c r="B2404" s="285" t="s">
        <v>90</v>
      </c>
      <c r="C2404" s="287">
        <v>31844.047333333336</v>
      </c>
      <c r="D2404" s="287">
        <v>29821.69</v>
      </c>
      <c r="E2404" s="287">
        <v>29871.334666666673</v>
      </c>
      <c r="F2404" s="287">
        <v>31043.315666666669</v>
      </c>
      <c r="G2404" s="287">
        <v>27929.002666666638</v>
      </c>
      <c r="H2404" s="287">
        <v>-22238.447333333312</v>
      </c>
      <c r="I2404" s="287">
        <v>88531.224999999977</v>
      </c>
      <c r="J2404" s="287">
        <v>30770.038333333374</v>
      </c>
      <c r="K2404" s="287">
        <v>14870.662666666656</v>
      </c>
      <c r="L2404" s="287">
        <v>25656.105000000007</v>
      </c>
      <c r="M2404" s="287">
        <v>-12179.851000000017</v>
      </c>
      <c r="N2404" s="287">
        <v>156462.01400000002</v>
      </c>
      <c r="O2404" s="286">
        <v>432381.13699999999</v>
      </c>
      <c r="P2404" s="83" t="str">
        <f t="shared" si="41"/>
        <v/>
      </c>
    </row>
    <row r="2405" spans="1:16" ht="13.2" hidden="1" customHeight="1" x14ac:dyDescent="0.25">
      <c r="A2405" s="285" t="s">
        <v>1827</v>
      </c>
      <c r="B2405" s="285" t="s">
        <v>91</v>
      </c>
      <c r="C2405" s="287">
        <v>11298.239666666668</v>
      </c>
      <c r="D2405" s="287">
        <v>4617.3709999999992</v>
      </c>
      <c r="E2405" s="287">
        <v>4301.2053333333333</v>
      </c>
      <c r="F2405" s="287">
        <v>16064.778333333334</v>
      </c>
      <c r="G2405" s="287">
        <v>4486.9596666666657</v>
      </c>
      <c r="H2405" s="287">
        <v>10280.213</v>
      </c>
      <c r="I2405" s="287">
        <v>14190.512000000001</v>
      </c>
      <c r="J2405" s="287">
        <v>4620.8899999999994</v>
      </c>
      <c r="K2405" s="287">
        <v>7922.1680000000006</v>
      </c>
      <c r="L2405" s="287">
        <v>11131.707333333334</v>
      </c>
      <c r="M2405" s="287">
        <v>11926.181333333332</v>
      </c>
      <c r="N2405" s="287">
        <v>83761.403333333321</v>
      </c>
      <c r="O2405" s="286">
        <v>184601.62899999999</v>
      </c>
      <c r="P2405" s="83" t="str">
        <f t="shared" si="41"/>
        <v/>
      </c>
    </row>
    <row r="2406" spans="1:16" ht="13.2" hidden="1" customHeight="1" x14ac:dyDescent="0.25">
      <c r="A2406" s="285" t="s">
        <v>1828</v>
      </c>
      <c r="B2406" s="285" t="s">
        <v>3670</v>
      </c>
      <c r="C2406" s="287">
        <v>41094.542666666668</v>
      </c>
      <c r="D2406" s="287">
        <v>6384.4566666666678</v>
      </c>
      <c r="E2406" s="287">
        <v>24311.506666666668</v>
      </c>
      <c r="F2406" s="287">
        <v>49600.799666666666</v>
      </c>
      <c r="G2406" s="287">
        <v>7233.9673333333412</v>
      </c>
      <c r="H2406" s="287">
        <v>11671.62899999999</v>
      </c>
      <c r="I2406" s="287">
        <v>63028.337333333337</v>
      </c>
      <c r="J2406" s="287">
        <v>757.68866666666588</v>
      </c>
      <c r="K2406" s="287">
        <v>12944.240000000003</v>
      </c>
      <c r="L2406" s="287">
        <v>38334.050000000003</v>
      </c>
      <c r="M2406" s="287">
        <v>30722.723000000013</v>
      </c>
      <c r="N2406" s="287">
        <v>60187.224999999962</v>
      </c>
      <c r="O2406" s="286">
        <v>346271.16599999997</v>
      </c>
      <c r="P2406" s="83" t="str">
        <f t="shared" si="41"/>
        <v/>
      </c>
    </row>
    <row r="2407" spans="1:16" ht="13.2" hidden="1" customHeight="1" x14ac:dyDescent="0.25">
      <c r="A2407" s="285" t="s">
        <v>1830</v>
      </c>
      <c r="B2407" s="285" t="s">
        <v>92</v>
      </c>
      <c r="C2407" s="287">
        <v>98.333333333333314</v>
      </c>
      <c r="D2407" s="287">
        <v>98.333333333333314</v>
      </c>
      <c r="E2407" s="287">
        <v>98.333333333333357</v>
      </c>
      <c r="F2407" s="287">
        <v>98.333333333333272</v>
      </c>
      <c r="G2407" s="287">
        <v>98.333333333333442</v>
      </c>
      <c r="H2407" s="287">
        <v>673.43633333333332</v>
      </c>
      <c r="I2407" s="287">
        <v>108.95433333333354</v>
      </c>
      <c r="J2407" s="287">
        <v>935.93466666666643</v>
      </c>
      <c r="K2407" s="287">
        <v>9096.5079999999998</v>
      </c>
      <c r="L2407" s="287">
        <v>8851.0723333333353</v>
      </c>
      <c r="M2407" s="287">
        <v>86.298333333333176</v>
      </c>
      <c r="N2407" s="287">
        <v>1663.3993333333274</v>
      </c>
      <c r="O2407" s="286">
        <v>21907.269999999997</v>
      </c>
      <c r="P2407" s="83" t="str">
        <f t="shared" si="41"/>
        <v/>
      </c>
    </row>
    <row r="2408" spans="1:16" ht="13.2" hidden="1" customHeight="1" x14ac:dyDescent="0.25">
      <c r="A2408" s="285" t="s">
        <v>1831</v>
      </c>
      <c r="B2408" s="285" t="s">
        <v>93</v>
      </c>
      <c r="C2408" s="287">
        <v>795.73666666666668</v>
      </c>
      <c r="D2408" s="287">
        <v>872.82866666666666</v>
      </c>
      <c r="E2408" s="287">
        <v>625.93266666666648</v>
      </c>
      <c r="F2408" s="287">
        <v>1880.7846666666669</v>
      </c>
      <c r="G2408" s="287">
        <v>914.67066666666642</v>
      </c>
      <c r="H2408" s="287">
        <v>1621.9946666666669</v>
      </c>
      <c r="I2408" s="287">
        <v>1102.4756666666663</v>
      </c>
      <c r="J2408" s="287">
        <v>562.19066666666731</v>
      </c>
      <c r="K2408" s="287">
        <v>912.86966666666649</v>
      </c>
      <c r="L2408" s="287">
        <v>815.36566666666658</v>
      </c>
      <c r="M2408" s="287">
        <v>4604.3526666666667</v>
      </c>
      <c r="N2408" s="287">
        <v>2617.4116666666664</v>
      </c>
      <c r="O2408" s="286">
        <v>17326.613999999998</v>
      </c>
      <c r="P2408" s="83" t="str">
        <f t="shared" si="41"/>
        <v/>
      </c>
    </row>
    <row r="2409" spans="1:16" ht="13.2" hidden="1" customHeight="1" x14ac:dyDescent="0.25">
      <c r="A2409" s="285" t="s">
        <v>1832</v>
      </c>
      <c r="B2409" s="285" t="s">
        <v>94</v>
      </c>
      <c r="C2409" s="287">
        <v>7087.4166666666661</v>
      </c>
      <c r="D2409" s="287">
        <v>11366.853666666666</v>
      </c>
      <c r="E2409" s="287">
        <v>8425.8066666666673</v>
      </c>
      <c r="F2409" s="287">
        <v>7079.7500000000009</v>
      </c>
      <c r="G2409" s="287">
        <v>7121.7499999999964</v>
      </c>
      <c r="H2409" s="287">
        <v>-7497.5409999999993</v>
      </c>
      <c r="I2409" s="287">
        <v>24114.759333333332</v>
      </c>
      <c r="J2409" s="287">
        <v>11436.249999999998</v>
      </c>
      <c r="K2409" s="287">
        <v>-19396.794333333331</v>
      </c>
      <c r="L2409" s="287">
        <v>4377.3240000000005</v>
      </c>
      <c r="M2409" s="287">
        <v>4708.9309999999987</v>
      </c>
      <c r="N2409" s="287">
        <v>70612.436999999991</v>
      </c>
      <c r="O2409" s="286">
        <v>129436.94299999998</v>
      </c>
      <c r="P2409" s="83" t="str">
        <f t="shared" si="41"/>
        <v/>
      </c>
    </row>
    <row r="2410" spans="1:16" ht="13.2" hidden="1" customHeight="1" x14ac:dyDescent="0.25">
      <c r="A2410" s="285" t="s">
        <v>1833</v>
      </c>
      <c r="B2410" s="285" t="s">
        <v>95</v>
      </c>
      <c r="C2410" s="287">
        <v>2572.5923333333335</v>
      </c>
      <c r="D2410" s="287">
        <v>1325.7393333333337</v>
      </c>
      <c r="E2410" s="287">
        <v>1427.8733333333328</v>
      </c>
      <c r="F2410" s="287">
        <v>8160.3753333333343</v>
      </c>
      <c r="G2410" s="287">
        <v>3296.6123333333321</v>
      </c>
      <c r="H2410" s="287">
        <v>274.49533333333414</v>
      </c>
      <c r="I2410" s="287">
        <v>10134.380666666664</v>
      </c>
      <c r="J2410" s="287">
        <v>8492.8949999999986</v>
      </c>
      <c r="K2410" s="287">
        <v>-3857.3716666666642</v>
      </c>
      <c r="L2410" s="287">
        <v>821.1736666666676</v>
      </c>
      <c r="M2410" s="287">
        <v>142.82366666666462</v>
      </c>
      <c r="N2410" s="287">
        <v>74032.984666666656</v>
      </c>
      <c r="O2410" s="286">
        <v>106824.57399999999</v>
      </c>
      <c r="P2410" s="83" t="str">
        <f t="shared" si="41"/>
        <v/>
      </c>
    </row>
    <row r="2411" spans="1:16" ht="13.2" hidden="1" customHeight="1" x14ac:dyDescent="0.25">
      <c r="A2411" s="285" t="s">
        <v>1835</v>
      </c>
      <c r="B2411" s="285" t="s">
        <v>96</v>
      </c>
      <c r="C2411" s="288">
        <v>215019.185</v>
      </c>
      <c r="D2411" s="288">
        <v>214159.82200000001</v>
      </c>
      <c r="E2411" s="288">
        <v>216441.98599999998</v>
      </c>
      <c r="F2411" s="288">
        <v>212163.50500000003</v>
      </c>
      <c r="G2411" s="288">
        <v>214174.33099999989</v>
      </c>
      <c r="H2411" s="288">
        <v>-608524.84</v>
      </c>
      <c r="I2411" s="288">
        <v>1039552.33</v>
      </c>
      <c r="J2411" s="288">
        <v>-911722.0503333332</v>
      </c>
      <c r="K2411" s="288">
        <v>443779.73133333324</v>
      </c>
      <c r="L2411" s="288">
        <v>90561.376666666678</v>
      </c>
      <c r="M2411" s="288">
        <v>124405.7656666666</v>
      </c>
      <c r="N2411" s="288">
        <v>387260.51666666666</v>
      </c>
      <c r="O2411" s="289">
        <v>1637271.659</v>
      </c>
      <c r="P2411" s="83" t="str">
        <f t="shared" si="41"/>
        <v/>
      </c>
    </row>
    <row r="2412" spans="1:16" ht="13.2" hidden="1" customHeight="1" x14ac:dyDescent="0.25">
      <c r="A2412" s="285" t="s">
        <v>1838</v>
      </c>
      <c r="B2412" s="285" t="s">
        <v>155</v>
      </c>
      <c r="C2412" s="286">
        <v>439138.97033333336</v>
      </c>
      <c r="D2412" s="286">
        <v>406628.59033333336</v>
      </c>
      <c r="E2412" s="286">
        <v>405196.07133333333</v>
      </c>
      <c r="F2412" s="286">
        <v>435355.35700000002</v>
      </c>
      <c r="G2412" s="286">
        <v>376073.1719999999</v>
      </c>
      <c r="H2412" s="286">
        <v>511765.09000000014</v>
      </c>
      <c r="I2412" s="286">
        <v>386624.28333333327</v>
      </c>
      <c r="J2412" s="286">
        <v>-767318.66966666642</v>
      </c>
      <c r="K2412" s="286">
        <v>1611680.4823333332</v>
      </c>
      <c r="L2412" s="286">
        <v>522164.94900000014</v>
      </c>
      <c r="M2412" s="286">
        <v>310332.259333333</v>
      </c>
      <c r="N2412" s="286">
        <v>2769190.3466666667</v>
      </c>
      <c r="O2412" s="286">
        <v>7406830.9020000007</v>
      </c>
      <c r="P2412" s="83" t="str">
        <f t="shared" si="41"/>
        <v/>
      </c>
    </row>
    <row r="2413" spans="1:16" ht="13.2" hidden="1" customHeight="1" x14ac:dyDescent="0.25">
      <c r="A2413" s="285" t="s">
        <v>1829</v>
      </c>
      <c r="B2413" s="285" t="s">
        <v>80</v>
      </c>
      <c r="C2413" s="287">
        <v>85.416666666666671</v>
      </c>
      <c r="D2413" s="287">
        <v>85.416666666666671</v>
      </c>
      <c r="E2413" s="287">
        <v>85.416666666666657</v>
      </c>
      <c r="F2413" s="287">
        <v>85.416666666666686</v>
      </c>
      <c r="G2413" s="287">
        <v>85.416666666666686</v>
      </c>
      <c r="H2413" s="287">
        <v>-427.08333333333337</v>
      </c>
      <c r="I2413" s="287">
        <v>597.91666666666595</v>
      </c>
      <c r="J2413" s="287">
        <v>210.08333333333405</v>
      </c>
      <c r="K2413" s="287">
        <v>204.5</v>
      </c>
      <c r="L2413" s="287">
        <v>47.119666666666717</v>
      </c>
      <c r="M2413" s="287">
        <v>32.933666666666568</v>
      </c>
      <c r="N2413" s="287">
        <v>2169.6686666666669</v>
      </c>
      <c r="O2413" s="286">
        <v>3262.2220000000002</v>
      </c>
      <c r="P2413" s="83" t="str">
        <f t="shared" si="41"/>
        <v/>
      </c>
    </row>
    <row r="2414" spans="1:16" ht="13.2" hidden="1" customHeight="1" x14ac:dyDescent="0.25">
      <c r="A2414" s="285" t="s">
        <v>2202</v>
      </c>
      <c r="B2414" s="285" t="s">
        <v>97</v>
      </c>
      <c r="C2414" s="286">
        <v>59607.449579999993</v>
      </c>
      <c r="D2414" s="286">
        <v>14634.657070000008</v>
      </c>
      <c r="E2414" s="286">
        <v>-7404.816569999999</v>
      </c>
      <c r="F2414" s="286">
        <v>7430.7581100000043</v>
      </c>
      <c r="G2414" s="286">
        <v>-7652.3334699999996</v>
      </c>
      <c r="H2414" s="286">
        <v>-4141.7982500000007</v>
      </c>
      <c r="I2414" s="286">
        <v>-8224.5758300000016</v>
      </c>
      <c r="J2414" s="286">
        <v>-2652.4273000000003</v>
      </c>
      <c r="K2414" s="286">
        <v>-7273.8974299999991</v>
      </c>
      <c r="L2414" s="286">
        <v>-17312.629569999997</v>
      </c>
      <c r="M2414" s="286">
        <v>-4822.150779999999</v>
      </c>
      <c r="N2414" s="286">
        <v>-20080.535919999998</v>
      </c>
      <c r="O2414" s="286">
        <v>2107.699639999948</v>
      </c>
      <c r="P2414" s="83" t="str">
        <f t="shared" si="41"/>
        <v/>
      </c>
    </row>
    <row r="2415" spans="1:16" ht="13.2" hidden="1" customHeight="1" x14ac:dyDescent="0.25">
      <c r="A2415" s="285" t="s">
        <v>2203</v>
      </c>
      <c r="B2415" s="285" t="s">
        <v>130</v>
      </c>
      <c r="C2415" s="286">
        <v>117980.14001</v>
      </c>
      <c r="D2415" s="286">
        <v>14634.657070000008</v>
      </c>
      <c r="E2415" s="286">
        <v>-7537.5270599999985</v>
      </c>
      <c r="F2415" s="286">
        <v>6916.2429900000043</v>
      </c>
      <c r="G2415" s="286">
        <v>-7652.3334699999996</v>
      </c>
      <c r="H2415" s="286">
        <v>-4632.6611600000006</v>
      </c>
      <c r="I2415" s="286">
        <v>-10117.154650000002</v>
      </c>
      <c r="J2415" s="286">
        <v>-2652.4273000000003</v>
      </c>
      <c r="K2415" s="286">
        <v>-7544.9923999999992</v>
      </c>
      <c r="L2415" s="286">
        <v>-17833.673939999997</v>
      </c>
      <c r="M2415" s="286">
        <v>-4822.150779999999</v>
      </c>
      <c r="N2415" s="286">
        <v>-17520.888469999998</v>
      </c>
      <c r="O2415" s="286">
        <v>59217.230839999946</v>
      </c>
      <c r="P2415" s="83" t="str">
        <f t="shared" si="41"/>
        <v/>
      </c>
    </row>
    <row r="2416" spans="1:16" ht="13.2" hidden="1" customHeight="1" x14ac:dyDescent="0.25">
      <c r="A2416" s="285" t="s">
        <v>2171</v>
      </c>
      <c r="B2416" s="285" t="s">
        <v>76</v>
      </c>
      <c r="C2416" s="287">
        <v>0</v>
      </c>
      <c r="D2416" s="287">
        <v>0</v>
      </c>
      <c r="E2416" s="287">
        <v>0</v>
      </c>
      <c r="F2416" s="287">
        <v>0</v>
      </c>
      <c r="G2416" s="287">
        <v>0</v>
      </c>
      <c r="H2416" s="287">
        <v>0</v>
      </c>
      <c r="I2416" s="287">
        <v>0</v>
      </c>
      <c r="J2416" s="287">
        <v>0</v>
      </c>
      <c r="K2416" s="287">
        <v>0</v>
      </c>
      <c r="L2416" s="287">
        <v>0</v>
      </c>
      <c r="M2416" s="287">
        <v>0</v>
      </c>
      <c r="N2416" s="287">
        <v>33</v>
      </c>
      <c r="O2416" s="286">
        <v>33</v>
      </c>
      <c r="P2416" s="83" t="str">
        <f t="shared" si="41"/>
        <v/>
      </c>
    </row>
    <row r="2417" spans="1:16" ht="13.2" hidden="1" customHeight="1" x14ac:dyDescent="0.25">
      <c r="A2417" s="285" t="s">
        <v>2172</v>
      </c>
      <c r="B2417" s="285" t="s">
        <v>77</v>
      </c>
      <c r="C2417" s="287">
        <v>241.22910000000002</v>
      </c>
      <c r="D2417" s="287">
        <v>4169.1121999999996</v>
      </c>
      <c r="E2417" s="287">
        <v>4341.0660800000005</v>
      </c>
      <c r="F2417" s="287">
        <v>5144.7798899999998</v>
      </c>
      <c r="G2417" s="287">
        <v>4640.1073500000002</v>
      </c>
      <c r="H2417" s="287">
        <v>3025.1364200000003</v>
      </c>
      <c r="I2417" s="287">
        <v>4025.9569500000002</v>
      </c>
      <c r="J2417" s="287">
        <v>2743.4246600000001</v>
      </c>
      <c r="K2417" s="287">
        <v>4160.1598599999998</v>
      </c>
      <c r="L2417" s="287">
        <v>3712.0865899999994</v>
      </c>
      <c r="M2417" s="287">
        <v>3829.8962999999994</v>
      </c>
      <c r="N2417" s="287">
        <v>13240.37477</v>
      </c>
      <c r="O2417" s="286">
        <v>53273.330170000001</v>
      </c>
      <c r="P2417" s="83" t="str">
        <f t="shared" si="41"/>
        <v/>
      </c>
    </row>
    <row r="2418" spans="1:16" ht="13.2" hidden="1" customHeight="1" x14ac:dyDescent="0.25">
      <c r="A2418" s="285" t="s">
        <v>2173</v>
      </c>
      <c r="B2418" s="285" t="s">
        <v>78</v>
      </c>
      <c r="C2418" s="287">
        <v>965.08145000000002</v>
      </c>
      <c r="D2418" s="287">
        <v>851.83260999999993</v>
      </c>
      <c r="E2418" s="287">
        <v>1271.8377499999999</v>
      </c>
      <c r="F2418" s="287">
        <v>1150.6740199999999</v>
      </c>
      <c r="G2418" s="287">
        <v>1714.07447</v>
      </c>
      <c r="H2418" s="287">
        <v>1109.5333600000001</v>
      </c>
      <c r="I2418" s="287">
        <v>848.19125000000008</v>
      </c>
      <c r="J2418" s="287">
        <v>925.75009</v>
      </c>
      <c r="K2418" s="287">
        <v>1984.78765</v>
      </c>
      <c r="L2418" s="287">
        <v>1569.4537999999998</v>
      </c>
      <c r="M2418" s="287">
        <v>732.98356000000001</v>
      </c>
      <c r="N2418" s="287">
        <v>2850.7099199999998</v>
      </c>
      <c r="O2418" s="286">
        <v>15974.90993</v>
      </c>
      <c r="P2418" s="83" t="str">
        <f t="shared" si="41"/>
        <v/>
      </c>
    </row>
    <row r="2419" spans="1:16" ht="13.2" hidden="1" customHeight="1" x14ac:dyDescent="0.25">
      <c r="A2419" s="285" t="s">
        <v>2174</v>
      </c>
      <c r="B2419" s="285" t="s">
        <v>79</v>
      </c>
      <c r="C2419" s="287">
        <v>160.65779000000001</v>
      </c>
      <c r="D2419" s="287">
        <v>0</v>
      </c>
      <c r="E2419" s="287">
        <v>18.73114</v>
      </c>
      <c r="F2419" s="287">
        <v>576.88818000000003</v>
      </c>
      <c r="G2419" s="287">
        <v>0</v>
      </c>
      <c r="H2419" s="287">
        <v>462.68468000000001</v>
      </c>
      <c r="I2419" s="287">
        <v>133.10777999999999</v>
      </c>
      <c r="J2419" s="287">
        <v>0</v>
      </c>
      <c r="K2419" s="287">
        <v>461.66246000000001</v>
      </c>
      <c r="L2419" s="287">
        <v>129.81986000000001</v>
      </c>
      <c r="M2419" s="287">
        <v>0</v>
      </c>
      <c r="N2419" s="287">
        <v>448.35329999999999</v>
      </c>
      <c r="O2419" s="286">
        <v>2391.9051900000004</v>
      </c>
      <c r="P2419" s="83" t="str">
        <f t="shared" si="41"/>
        <v/>
      </c>
    </row>
    <row r="2420" spans="1:16" ht="13.2" hidden="1" customHeight="1" x14ac:dyDescent="0.25">
      <c r="A2420" s="285" t="s">
        <v>2175</v>
      </c>
      <c r="B2420" s="285" t="s">
        <v>3671</v>
      </c>
      <c r="C2420" s="287">
        <v>6668.567</v>
      </c>
      <c r="D2420" s="287">
        <v>14229.99001</v>
      </c>
      <c r="E2420" s="287">
        <v>3937.8150000000001</v>
      </c>
      <c r="F2420" s="287">
        <v>2802.0432799999999</v>
      </c>
      <c r="G2420" s="287">
        <v>3412.8590699999995</v>
      </c>
      <c r="H2420" s="287">
        <v>1455.2962299999999</v>
      </c>
      <c r="I2420" s="287">
        <v>2701.3382000000001</v>
      </c>
      <c r="J2420" s="287">
        <v>677.63284999999996</v>
      </c>
      <c r="K2420" s="287">
        <v>1458.704</v>
      </c>
      <c r="L2420" s="287">
        <v>2782.4003900000002</v>
      </c>
      <c r="M2420" s="287">
        <v>1290.19643</v>
      </c>
      <c r="N2420" s="287">
        <v>4194.0465199999999</v>
      </c>
      <c r="O2420" s="286">
        <v>45610.888979999996</v>
      </c>
      <c r="P2420" s="83" t="str">
        <f t="shared" si="41"/>
        <v/>
      </c>
    </row>
    <row r="2421" spans="1:16" ht="13.2" hidden="1" customHeight="1" x14ac:dyDescent="0.25">
      <c r="A2421" s="285" t="s">
        <v>2176</v>
      </c>
      <c r="B2421" s="285" t="s">
        <v>120</v>
      </c>
      <c r="C2421" s="287">
        <v>0</v>
      </c>
      <c r="D2421" s="287">
        <v>0</v>
      </c>
      <c r="E2421" s="287">
        <v>0</v>
      </c>
      <c r="F2421" s="287">
        <v>0</v>
      </c>
      <c r="G2421" s="287">
        <v>0</v>
      </c>
      <c r="H2421" s="287">
        <v>1546</v>
      </c>
      <c r="I2421" s="287">
        <v>0</v>
      </c>
      <c r="J2421" s="287">
        <v>0</v>
      </c>
      <c r="K2421" s="287">
        <v>0</v>
      </c>
      <c r="L2421" s="287">
        <v>0</v>
      </c>
      <c r="M2421" s="287">
        <v>0</v>
      </c>
      <c r="N2421" s="287">
        <v>0</v>
      </c>
      <c r="O2421" s="286">
        <v>1546</v>
      </c>
      <c r="P2421" s="83" t="str">
        <f t="shared" si="41"/>
        <v/>
      </c>
    </row>
    <row r="2422" spans="1:16" ht="13.2" hidden="1" customHeight="1" x14ac:dyDescent="0.25">
      <c r="A2422" s="285" t="s">
        <v>2177</v>
      </c>
      <c r="B2422" s="285" t="s">
        <v>121</v>
      </c>
      <c r="C2422" s="287">
        <v>0</v>
      </c>
      <c r="D2422" s="287">
        <v>0</v>
      </c>
      <c r="E2422" s="287">
        <v>0</v>
      </c>
      <c r="F2422" s="287">
        <v>0</v>
      </c>
      <c r="G2422" s="287">
        <v>0</v>
      </c>
      <c r="H2422" s="287">
        <v>0</v>
      </c>
      <c r="I2422" s="287">
        <v>0</v>
      </c>
      <c r="J2422" s="287">
        <v>0</v>
      </c>
      <c r="K2422" s="287">
        <v>0</v>
      </c>
      <c r="L2422" s="287">
        <v>0</v>
      </c>
      <c r="M2422" s="287">
        <v>0</v>
      </c>
      <c r="N2422" s="287">
        <v>0</v>
      </c>
      <c r="O2422" s="286">
        <v>0</v>
      </c>
      <c r="P2422" s="83" t="str">
        <f t="shared" si="41"/>
        <v/>
      </c>
    </row>
    <row r="2423" spans="1:16" ht="13.2" hidden="1" customHeight="1" x14ac:dyDescent="0.25">
      <c r="A2423" s="285" t="s">
        <v>2178</v>
      </c>
      <c r="B2423" s="285" t="s">
        <v>81</v>
      </c>
      <c r="C2423" s="287">
        <v>35.238349999999997</v>
      </c>
      <c r="D2423" s="287">
        <v>0</v>
      </c>
      <c r="E2423" s="287">
        <v>0</v>
      </c>
      <c r="F2423" s="287">
        <v>0</v>
      </c>
      <c r="G2423" s="287">
        <v>0</v>
      </c>
      <c r="H2423" s="287">
        <v>0</v>
      </c>
      <c r="I2423" s="287">
        <v>0</v>
      </c>
      <c r="J2423" s="287">
        <v>0</v>
      </c>
      <c r="K2423" s="287">
        <v>0</v>
      </c>
      <c r="L2423" s="287">
        <v>0</v>
      </c>
      <c r="M2423" s="287">
        <v>0</v>
      </c>
      <c r="N2423" s="287">
        <v>0</v>
      </c>
      <c r="O2423" s="286">
        <v>35.238349999999997</v>
      </c>
      <c r="P2423" s="83" t="str">
        <f t="shared" si="41"/>
        <v/>
      </c>
    </row>
    <row r="2424" spans="1:16" ht="13.2" hidden="1" customHeight="1" x14ac:dyDescent="0.25">
      <c r="A2424" s="285" t="s">
        <v>2179</v>
      </c>
      <c r="B2424" s="285" t="s">
        <v>82</v>
      </c>
      <c r="C2424" s="287">
        <v>0</v>
      </c>
      <c r="D2424" s="287">
        <v>0</v>
      </c>
      <c r="E2424" s="287">
        <v>0</v>
      </c>
      <c r="F2424" s="287">
        <v>315.08699999999999</v>
      </c>
      <c r="G2424" s="287">
        <v>770</v>
      </c>
      <c r="H2424" s="287">
        <v>0</v>
      </c>
      <c r="I2424" s="287">
        <v>0</v>
      </c>
      <c r="J2424" s="287">
        <v>0</v>
      </c>
      <c r="K2424" s="287">
        <v>0</v>
      </c>
      <c r="L2424" s="287">
        <v>2756</v>
      </c>
      <c r="M2424" s="287">
        <v>500</v>
      </c>
      <c r="N2424" s="287">
        <v>20</v>
      </c>
      <c r="O2424" s="286">
        <v>4361.0869999999995</v>
      </c>
      <c r="P2424" s="83" t="str">
        <f t="shared" ref="P2424:P2479" si="42">IF(COUNTBLANK(Q2424)=0,IF(RIGHT(A2424,10)=Q2424,TRUE,FALSE),"")</f>
        <v/>
      </c>
    </row>
    <row r="2425" spans="1:16" ht="13.2" hidden="1" customHeight="1" x14ac:dyDescent="0.25">
      <c r="A2425" s="285" t="s">
        <v>2180</v>
      </c>
      <c r="B2425" s="285" t="s">
        <v>83</v>
      </c>
      <c r="C2425" s="287">
        <v>0</v>
      </c>
      <c r="D2425" s="287">
        <v>4855.0143399999997</v>
      </c>
      <c r="E2425" s="287">
        <v>7.8064</v>
      </c>
      <c r="F2425" s="287">
        <v>42</v>
      </c>
      <c r="G2425" s="287">
        <v>0</v>
      </c>
      <c r="H2425" s="287">
        <v>21.64218</v>
      </c>
      <c r="I2425" s="287">
        <v>0</v>
      </c>
      <c r="J2425" s="287">
        <v>0</v>
      </c>
      <c r="K2425" s="287">
        <v>43</v>
      </c>
      <c r="L2425" s="287">
        <v>0</v>
      </c>
      <c r="M2425" s="287">
        <v>28.418880000000001</v>
      </c>
      <c r="N2425" s="287">
        <v>8.0501799999999992</v>
      </c>
      <c r="O2425" s="286">
        <v>5005.9319800000003</v>
      </c>
      <c r="P2425" s="83" t="str">
        <f t="shared" si="42"/>
        <v/>
      </c>
    </row>
    <row r="2426" spans="1:16" ht="13.2" hidden="1" customHeight="1" x14ac:dyDescent="0.25">
      <c r="A2426" s="285" t="s">
        <v>2181</v>
      </c>
      <c r="B2426" s="285" t="s">
        <v>84</v>
      </c>
      <c r="C2426" s="287">
        <v>94.754919999999998</v>
      </c>
      <c r="D2426" s="287">
        <v>4384.7415099999998</v>
      </c>
      <c r="E2426" s="287">
        <v>285.41020000000003</v>
      </c>
      <c r="F2426" s="287">
        <v>193.74304000000001</v>
      </c>
      <c r="G2426" s="287">
        <v>251.80710999999999</v>
      </c>
      <c r="H2426" s="287">
        <v>289.65951999999999</v>
      </c>
      <c r="I2426" s="287">
        <v>1113.8963899999999</v>
      </c>
      <c r="J2426" s="287">
        <v>198.22163</v>
      </c>
      <c r="K2426" s="287">
        <v>3071.2207699999999</v>
      </c>
      <c r="L2426" s="287">
        <v>7466.3295899999994</v>
      </c>
      <c r="M2426" s="287">
        <v>108.2903</v>
      </c>
      <c r="N2426" s="287">
        <v>1335.6797099999999</v>
      </c>
      <c r="O2426" s="286">
        <v>18793.754689999998</v>
      </c>
      <c r="P2426" s="83" t="str">
        <f t="shared" si="42"/>
        <v/>
      </c>
    </row>
    <row r="2427" spans="1:16" ht="13.2" hidden="1" customHeight="1" x14ac:dyDescent="0.25">
      <c r="A2427" s="285" t="s">
        <v>2182</v>
      </c>
      <c r="B2427" s="285" t="s">
        <v>85</v>
      </c>
      <c r="C2427" s="286">
        <v>8165.5286100000003</v>
      </c>
      <c r="D2427" s="286">
        <v>28490.690669999996</v>
      </c>
      <c r="E2427" s="286">
        <v>9862.6665699999994</v>
      </c>
      <c r="F2427" s="286">
        <v>10225.215409999999</v>
      </c>
      <c r="G2427" s="286">
        <v>10788.848</v>
      </c>
      <c r="H2427" s="286">
        <v>7909.9523900000004</v>
      </c>
      <c r="I2427" s="286">
        <v>8822.4905700000018</v>
      </c>
      <c r="J2427" s="286">
        <v>4545.0292300000001</v>
      </c>
      <c r="K2427" s="286">
        <v>11179.534739999999</v>
      </c>
      <c r="L2427" s="286">
        <v>18416.090229999998</v>
      </c>
      <c r="M2427" s="286">
        <v>6489.7854699999989</v>
      </c>
      <c r="N2427" s="286">
        <v>22130.214399999997</v>
      </c>
      <c r="O2427" s="286">
        <v>147026.04629</v>
      </c>
      <c r="P2427" s="83" t="str">
        <f t="shared" si="42"/>
        <v/>
      </c>
    </row>
    <row r="2428" spans="1:16" ht="13.2" hidden="1" customHeight="1" x14ac:dyDescent="0.25">
      <c r="A2428" s="285" t="s">
        <v>2183</v>
      </c>
      <c r="B2428" s="285" t="s">
        <v>86</v>
      </c>
      <c r="C2428" s="287">
        <v>0</v>
      </c>
      <c r="D2428" s="287">
        <v>0</v>
      </c>
      <c r="E2428" s="287">
        <v>0</v>
      </c>
      <c r="F2428" s="287">
        <v>0</v>
      </c>
      <c r="G2428" s="287">
        <v>0</v>
      </c>
      <c r="H2428" s="287">
        <v>0</v>
      </c>
      <c r="I2428" s="287">
        <v>0</v>
      </c>
      <c r="J2428" s="287">
        <v>0</v>
      </c>
      <c r="K2428" s="287">
        <v>0</v>
      </c>
      <c r="L2428" s="287">
        <v>0</v>
      </c>
      <c r="M2428" s="287">
        <v>0</v>
      </c>
      <c r="N2428" s="287">
        <v>0</v>
      </c>
      <c r="O2428" s="286">
        <v>0</v>
      </c>
      <c r="P2428" s="83" t="str">
        <f t="shared" si="42"/>
        <v/>
      </c>
    </row>
    <row r="2429" spans="1:16" ht="13.2" hidden="1" customHeight="1" x14ac:dyDescent="0.25">
      <c r="A2429" s="285" t="s">
        <v>2184</v>
      </c>
      <c r="B2429" s="285" t="s">
        <v>87</v>
      </c>
      <c r="C2429" s="287">
        <v>2081.65002</v>
      </c>
      <c r="D2429" s="287">
        <v>0</v>
      </c>
      <c r="E2429" s="287">
        <v>132.71048999999999</v>
      </c>
      <c r="F2429" s="287">
        <v>514.51512000000002</v>
      </c>
      <c r="G2429" s="287">
        <v>0</v>
      </c>
      <c r="H2429" s="287">
        <v>490.86291</v>
      </c>
      <c r="I2429" s="287">
        <v>1892.57882</v>
      </c>
      <c r="J2429" s="287">
        <v>0</v>
      </c>
      <c r="K2429" s="287">
        <v>271.09496999999999</v>
      </c>
      <c r="L2429" s="287">
        <v>521.04436999999996</v>
      </c>
      <c r="M2429" s="287">
        <v>0</v>
      </c>
      <c r="N2429" s="287">
        <v>351.05091000000004</v>
      </c>
      <c r="O2429" s="286">
        <v>6255.5076099999997</v>
      </c>
      <c r="P2429" s="83" t="str">
        <f t="shared" si="42"/>
        <v/>
      </c>
    </row>
    <row r="2430" spans="1:16" ht="13.2" hidden="1" customHeight="1" x14ac:dyDescent="0.25">
      <c r="A2430" s="285" t="s">
        <v>2185</v>
      </c>
      <c r="B2430" s="285" t="s">
        <v>88</v>
      </c>
      <c r="C2430" s="287">
        <v>0</v>
      </c>
      <c r="D2430" s="287">
        <v>0</v>
      </c>
      <c r="E2430" s="287">
        <v>0</v>
      </c>
      <c r="F2430" s="287">
        <v>0</v>
      </c>
      <c r="G2430" s="287">
        <v>0</v>
      </c>
      <c r="H2430" s="287">
        <v>0</v>
      </c>
      <c r="I2430" s="287">
        <v>0</v>
      </c>
      <c r="J2430" s="287">
        <v>0</v>
      </c>
      <c r="K2430" s="287">
        <v>0</v>
      </c>
      <c r="L2430" s="287">
        <v>0</v>
      </c>
      <c r="M2430" s="287">
        <v>0</v>
      </c>
      <c r="N2430" s="287">
        <v>48642.681369999998</v>
      </c>
      <c r="O2430" s="286">
        <v>48642.681369999998</v>
      </c>
      <c r="P2430" s="83" t="str">
        <f t="shared" si="42"/>
        <v/>
      </c>
    </row>
    <row r="2431" spans="1:16" ht="13.2" hidden="1" customHeight="1" x14ac:dyDescent="0.25">
      <c r="A2431" s="285" t="s">
        <v>2186</v>
      </c>
      <c r="B2431" s="285" t="s">
        <v>144</v>
      </c>
      <c r="C2431" s="286">
        <v>10247.17863</v>
      </c>
      <c r="D2431" s="286">
        <v>28490.690669999996</v>
      </c>
      <c r="E2431" s="286">
        <v>9995.3770599999989</v>
      </c>
      <c r="F2431" s="286">
        <v>10739.730529999999</v>
      </c>
      <c r="G2431" s="286">
        <v>10788.848</v>
      </c>
      <c r="H2431" s="286">
        <v>8400.8153000000002</v>
      </c>
      <c r="I2431" s="286">
        <v>10715.069390000002</v>
      </c>
      <c r="J2431" s="286">
        <v>4545.0292300000001</v>
      </c>
      <c r="K2431" s="286">
        <v>11450.629709999999</v>
      </c>
      <c r="L2431" s="286">
        <v>18937.134599999998</v>
      </c>
      <c r="M2431" s="286">
        <v>6489.7854699999989</v>
      </c>
      <c r="N2431" s="286">
        <v>71123.946679999994</v>
      </c>
      <c r="O2431" s="286">
        <v>201924.23527</v>
      </c>
      <c r="P2431" s="83" t="str">
        <f t="shared" si="42"/>
        <v/>
      </c>
    </row>
    <row r="2432" spans="1:16" ht="13.2" hidden="1" customHeight="1" x14ac:dyDescent="0.25">
      <c r="A2432" s="285" t="s">
        <v>2187</v>
      </c>
      <c r="B2432" s="285" t="s">
        <v>76</v>
      </c>
      <c r="C2432" s="287">
        <v>0</v>
      </c>
      <c r="D2432" s="287">
        <v>0</v>
      </c>
      <c r="E2432" s="287">
        <v>0</v>
      </c>
      <c r="F2432" s="287">
        <v>0</v>
      </c>
      <c r="G2432" s="287">
        <v>0</v>
      </c>
      <c r="H2432" s="287">
        <v>0</v>
      </c>
      <c r="I2432" s="287">
        <v>0</v>
      </c>
      <c r="J2432" s="287">
        <v>0</v>
      </c>
      <c r="K2432" s="287">
        <v>0</v>
      </c>
      <c r="L2432" s="287">
        <v>0</v>
      </c>
      <c r="M2432" s="287">
        <v>0</v>
      </c>
      <c r="N2432" s="287">
        <v>0</v>
      </c>
      <c r="O2432" s="286">
        <v>0</v>
      </c>
      <c r="P2432" s="83" t="str">
        <f t="shared" si="42"/>
        <v/>
      </c>
    </row>
    <row r="2433" spans="1:16" ht="13.2" hidden="1" customHeight="1" x14ac:dyDescent="0.25">
      <c r="A2433" s="285" t="s">
        <v>2197</v>
      </c>
      <c r="B2433" s="285" t="s">
        <v>85</v>
      </c>
      <c r="C2433" s="286">
        <v>67772.978189999994</v>
      </c>
      <c r="D2433" s="286">
        <v>43125.347740000005</v>
      </c>
      <c r="E2433" s="286">
        <v>2457.85</v>
      </c>
      <c r="F2433" s="286">
        <v>17655.973520000003</v>
      </c>
      <c r="G2433" s="286">
        <v>3136.5145299999999</v>
      </c>
      <c r="H2433" s="286">
        <v>3768.1541399999996</v>
      </c>
      <c r="I2433" s="286">
        <v>597.91473999999994</v>
      </c>
      <c r="J2433" s="286">
        <v>1892.60193</v>
      </c>
      <c r="K2433" s="286">
        <v>3905.6373100000001</v>
      </c>
      <c r="L2433" s="286">
        <v>1103.46066</v>
      </c>
      <c r="M2433" s="286">
        <v>1667.6346900000001</v>
      </c>
      <c r="N2433" s="286">
        <v>2049.67848</v>
      </c>
      <c r="O2433" s="286">
        <v>149133.74592999995</v>
      </c>
      <c r="P2433" s="83" t="str">
        <f t="shared" si="42"/>
        <v/>
      </c>
    </row>
    <row r="2434" spans="1:16" ht="13.2" hidden="1" customHeight="1" x14ac:dyDescent="0.25">
      <c r="A2434" s="285" t="s">
        <v>2199</v>
      </c>
      <c r="B2434" s="285" t="s">
        <v>87</v>
      </c>
      <c r="C2434" s="287">
        <v>0</v>
      </c>
      <c r="D2434" s="287">
        <v>0</v>
      </c>
      <c r="E2434" s="287">
        <v>0</v>
      </c>
      <c r="F2434" s="287">
        <v>0</v>
      </c>
      <c r="G2434" s="287">
        <v>0</v>
      </c>
      <c r="H2434" s="287">
        <v>0</v>
      </c>
      <c r="I2434" s="287">
        <v>0</v>
      </c>
      <c r="J2434" s="287">
        <v>0</v>
      </c>
      <c r="K2434" s="287">
        <v>0</v>
      </c>
      <c r="L2434" s="287">
        <v>0</v>
      </c>
      <c r="M2434" s="287">
        <v>0</v>
      </c>
      <c r="N2434" s="287">
        <v>9221.6457699999992</v>
      </c>
      <c r="O2434" s="286">
        <v>9221.6457699999992</v>
      </c>
      <c r="P2434" s="83" t="str">
        <f t="shared" si="42"/>
        <v/>
      </c>
    </row>
    <row r="2435" spans="1:16" ht="13.2" hidden="1" customHeight="1" x14ac:dyDescent="0.25">
      <c r="A2435" s="285" t="s">
        <v>2200</v>
      </c>
      <c r="B2435" s="285" t="s">
        <v>88</v>
      </c>
      <c r="C2435" s="287">
        <v>60454.340450000003</v>
      </c>
      <c r="D2435" s="287">
        <v>0</v>
      </c>
      <c r="E2435" s="287">
        <v>0</v>
      </c>
      <c r="F2435" s="287">
        <v>0</v>
      </c>
      <c r="G2435" s="287">
        <v>0</v>
      </c>
      <c r="H2435" s="287">
        <v>0</v>
      </c>
      <c r="I2435" s="287">
        <v>0</v>
      </c>
      <c r="J2435" s="287">
        <v>0</v>
      </c>
      <c r="K2435" s="287">
        <v>0</v>
      </c>
      <c r="L2435" s="287">
        <v>0</v>
      </c>
      <c r="M2435" s="287">
        <v>0</v>
      </c>
      <c r="N2435" s="287">
        <v>42331.733959999998</v>
      </c>
      <c r="O2435" s="286">
        <v>102786.07441</v>
      </c>
      <c r="P2435" s="83" t="str">
        <f t="shared" si="42"/>
        <v/>
      </c>
    </row>
    <row r="2436" spans="1:16" ht="13.2" hidden="1" customHeight="1" x14ac:dyDescent="0.25">
      <c r="A2436" s="285" t="s">
        <v>2188</v>
      </c>
      <c r="B2436" s="285" t="s">
        <v>89</v>
      </c>
      <c r="C2436" s="287">
        <v>69.636350000000007</v>
      </c>
      <c r="D2436" s="287">
        <v>108.54038</v>
      </c>
      <c r="E2436" s="287">
        <v>184.87948</v>
      </c>
      <c r="F2436" s="287">
        <v>239.89291</v>
      </c>
      <c r="G2436" s="287">
        <v>246.94936000000001</v>
      </c>
      <c r="H2436" s="287">
        <v>150.32641000000001</v>
      </c>
      <c r="I2436" s="287">
        <v>140.67283</v>
      </c>
      <c r="J2436" s="287">
        <v>135.08762000000002</v>
      </c>
      <c r="K2436" s="287">
        <v>284.47662000000003</v>
      </c>
      <c r="L2436" s="287">
        <v>87.635239999999996</v>
      </c>
      <c r="M2436" s="287">
        <v>221.91588000000002</v>
      </c>
      <c r="N2436" s="287">
        <v>196.92355000000001</v>
      </c>
      <c r="O2436" s="286">
        <v>2066.9366300000002</v>
      </c>
      <c r="P2436" s="83" t="str">
        <f t="shared" si="42"/>
        <v/>
      </c>
    </row>
    <row r="2437" spans="1:16" ht="13.2" hidden="1" customHeight="1" x14ac:dyDescent="0.25">
      <c r="A2437" s="285" t="s">
        <v>2189</v>
      </c>
      <c r="B2437" s="285" t="s">
        <v>90</v>
      </c>
      <c r="C2437" s="287">
        <v>3.12073</v>
      </c>
      <c r="D2437" s="287">
        <v>2.28172</v>
      </c>
      <c r="E2437" s="287">
        <v>0.44219000000000003</v>
      </c>
      <c r="F2437" s="287">
        <v>1.0240100000000001</v>
      </c>
      <c r="G2437" s="287">
        <v>2.74471</v>
      </c>
      <c r="H2437" s="287">
        <v>1.8381099999999999</v>
      </c>
      <c r="I2437" s="287">
        <v>0.80469000000000002</v>
      </c>
      <c r="J2437" s="287">
        <v>6.8783000000000003</v>
      </c>
      <c r="K2437" s="287">
        <v>0.47454000000000002</v>
      </c>
      <c r="L2437" s="287">
        <v>1.88273</v>
      </c>
      <c r="M2437" s="287">
        <v>0.32644000000000001</v>
      </c>
      <c r="N2437" s="287">
        <v>2.0666899999999999</v>
      </c>
      <c r="O2437" s="286">
        <v>23.884860000000003</v>
      </c>
      <c r="P2437" s="83" t="str">
        <f t="shared" si="42"/>
        <v/>
      </c>
    </row>
    <row r="2438" spans="1:16" ht="13.2" hidden="1" customHeight="1" x14ac:dyDescent="0.25">
      <c r="A2438" s="285" t="s">
        <v>2190</v>
      </c>
      <c r="B2438" s="285" t="s">
        <v>91</v>
      </c>
      <c r="C2438" s="287">
        <v>0</v>
      </c>
      <c r="D2438" s="287">
        <v>0</v>
      </c>
      <c r="E2438" s="287">
        <v>0</v>
      </c>
      <c r="F2438" s="287">
        <v>0</v>
      </c>
      <c r="G2438" s="287">
        <v>0</v>
      </c>
      <c r="H2438" s="287">
        <v>0</v>
      </c>
      <c r="I2438" s="287">
        <v>0</v>
      </c>
      <c r="J2438" s="287">
        <v>0</v>
      </c>
      <c r="K2438" s="287">
        <v>0</v>
      </c>
      <c r="L2438" s="287">
        <v>0</v>
      </c>
      <c r="M2438" s="287">
        <v>0</v>
      </c>
      <c r="N2438" s="287">
        <v>0</v>
      </c>
      <c r="O2438" s="286">
        <v>0</v>
      </c>
      <c r="P2438" s="83" t="str">
        <f t="shared" si="42"/>
        <v/>
      </c>
    </row>
    <row r="2439" spans="1:16" ht="13.2" hidden="1" customHeight="1" x14ac:dyDescent="0.25">
      <c r="A2439" s="285" t="s">
        <v>2191</v>
      </c>
      <c r="B2439" s="285" t="s">
        <v>3670</v>
      </c>
      <c r="C2439" s="287">
        <v>23.996300000000002</v>
      </c>
      <c r="D2439" s="287">
        <v>5.1026999999999996</v>
      </c>
      <c r="E2439" s="287">
        <v>9.4200000000000006E-2</v>
      </c>
      <c r="F2439" s="287">
        <v>7.8097099999999999</v>
      </c>
      <c r="G2439" s="287">
        <v>0.56415000000000004</v>
      </c>
      <c r="H2439" s="287">
        <v>8.3126800000000003</v>
      </c>
      <c r="I2439" s="287">
        <v>9.3431999999999995</v>
      </c>
      <c r="J2439" s="287">
        <v>0</v>
      </c>
      <c r="K2439" s="287">
        <v>6.1043599999999998</v>
      </c>
      <c r="L2439" s="287">
        <v>33.863419999999998</v>
      </c>
      <c r="M2439" s="287">
        <v>1.35215</v>
      </c>
      <c r="N2439" s="287">
        <v>2.7223600000000001</v>
      </c>
      <c r="O2439" s="286">
        <v>99.265229999999988</v>
      </c>
      <c r="P2439" s="83" t="str">
        <f t="shared" si="42"/>
        <v/>
      </c>
    </row>
    <row r="2440" spans="1:16" ht="13.2" hidden="1" customHeight="1" x14ac:dyDescent="0.25">
      <c r="A2440" s="285" t="s">
        <v>2192</v>
      </c>
      <c r="B2440" s="285" t="s">
        <v>122</v>
      </c>
      <c r="C2440" s="287">
        <v>0</v>
      </c>
      <c r="D2440" s="287">
        <v>0</v>
      </c>
      <c r="E2440" s="287">
        <v>0</v>
      </c>
      <c r="F2440" s="287">
        <v>0</v>
      </c>
      <c r="G2440" s="287">
        <v>0</v>
      </c>
      <c r="H2440" s="287">
        <v>0</v>
      </c>
      <c r="I2440" s="287">
        <v>0</v>
      </c>
      <c r="J2440" s="287">
        <v>0</v>
      </c>
      <c r="K2440" s="287">
        <v>0</v>
      </c>
      <c r="L2440" s="287">
        <v>0</v>
      </c>
      <c r="M2440" s="287">
        <v>0</v>
      </c>
      <c r="N2440" s="287">
        <v>0</v>
      </c>
      <c r="O2440" s="286">
        <v>0</v>
      </c>
      <c r="P2440" s="83" t="str">
        <f t="shared" si="42"/>
        <v/>
      </c>
    </row>
    <row r="2441" spans="1:16" ht="13.2" hidden="1" customHeight="1" x14ac:dyDescent="0.25">
      <c r="A2441" s="285" t="s">
        <v>2193</v>
      </c>
      <c r="B2441" s="285" t="s">
        <v>92</v>
      </c>
      <c r="C2441" s="287">
        <v>0</v>
      </c>
      <c r="D2441" s="287">
        <v>0</v>
      </c>
      <c r="E2441" s="287">
        <v>0</v>
      </c>
      <c r="F2441" s="287">
        <v>0</v>
      </c>
      <c r="G2441" s="287">
        <v>0</v>
      </c>
      <c r="H2441" s="287">
        <v>0</v>
      </c>
      <c r="I2441" s="287">
        <v>0</v>
      </c>
      <c r="J2441" s="287">
        <v>0</v>
      </c>
      <c r="K2441" s="287">
        <v>0</v>
      </c>
      <c r="L2441" s="287">
        <v>0</v>
      </c>
      <c r="M2441" s="287">
        <v>0</v>
      </c>
      <c r="N2441" s="287">
        <v>0</v>
      </c>
      <c r="O2441" s="286">
        <v>0</v>
      </c>
      <c r="P2441" s="83" t="str">
        <f t="shared" si="42"/>
        <v/>
      </c>
    </row>
    <row r="2442" spans="1:16" ht="13.2" hidden="1" customHeight="1" x14ac:dyDescent="0.25">
      <c r="A2442" s="285" t="s">
        <v>2194</v>
      </c>
      <c r="B2442" s="285" t="s">
        <v>93</v>
      </c>
      <c r="C2442" s="287">
        <v>0</v>
      </c>
      <c r="D2442" s="287">
        <v>0</v>
      </c>
      <c r="E2442" s="287">
        <v>0</v>
      </c>
      <c r="F2442" s="287">
        <v>0</v>
      </c>
      <c r="G2442" s="287">
        <v>0</v>
      </c>
      <c r="H2442" s="287">
        <v>0</v>
      </c>
      <c r="I2442" s="287">
        <v>0</v>
      </c>
      <c r="J2442" s="287">
        <v>0</v>
      </c>
      <c r="K2442" s="287">
        <v>0</v>
      </c>
      <c r="L2442" s="287">
        <v>0</v>
      </c>
      <c r="M2442" s="287">
        <v>0</v>
      </c>
      <c r="N2442" s="287">
        <v>0</v>
      </c>
      <c r="O2442" s="286">
        <v>0</v>
      </c>
      <c r="P2442" s="83" t="str">
        <f t="shared" si="42"/>
        <v/>
      </c>
    </row>
    <row r="2443" spans="1:16" ht="13.2" hidden="1" customHeight="1" x14ac:dyDescent="0.25">
      <c r="A2443" s="285" t="s">
        <v>2195</v>
      </c>
      <c r="B2443" s="285" t="s">
        <v>94</v>
      </c>
      <c r="C2443" s="287">
        <v>67676.22481</v>
      </c>
      <c r="D2443" s="287">
        <v>43009.422940000004</v>
      </c>
      <c r="E2443" s="287">
        <v>2272.4341300000001</v>
      </c>
      <c r="F2443" s="287">
        <v>17407.246890000002</v>
      </c>
      <c r="G2443" s="287">
        <v>2886.2563099999998</v>
      </c>
      <c r="H2443" s="287">
        <v>3607.6769399999998</v>
      </c>
      <c r="I2443" s="287">
        <v>447.09402</v>
      </c>
      <c r="J2443" s="287">
        <v>1750.6360099999999</v>
      </c>
      <c r="K2443" s="287">
        <v>2564.5817900000002</v>
      </c>
      <c r="L2443" s="287">
        <v>980.07926999999995</v>
      </c>
      <c r="M2443" s="287">
        <v>1444.0402200000001</v>
      </c>
      <c r="N2443" s="287">
        <v>1847.96588</v>
      </c>
      <c r="O2443" s="286">
        <v>145893.65920999995</v>
      </c>
      <c r="P2443" s="83" t="str">
        <f t="shared" si="42"/>
        <v/>
      </c>
    </row>
    <row r="2444" spans="1:16" ht="13.2" hidden="1" customHeight="1" x14ac:dyDescent="0.25">
      <c r="A2444" s="285" t="s">
        <v>2196</v>
      </c>
      <c r="B2444" s="285" t="s">
        <v>95</v>
      </c>
      <c r="C2444" s="287">
        <v>0</v>
      </c>
      <c r="D2444" s="287">
        <v>0</v>
      </c>
      <c r="E2444" s="287">
        <v>0</v>
      </c>
      <c r="F2444" s="287">
        <v>0</v>
      </c>
      <c r="G2444" s="287">
        <v>0</v>
      </c>
      <c r="H2444" s="287">
        <v>0</v>
      </c>
      <c r="I2444" s="287">
        <v>0</v>
      </c>
      <c r="J2444" s="287">
        <v>0</v>
      </c>
      <c r="K2444" s="287">
        <v>1050</v>
      </c>
      <c r="L2444" s="287">
        <v>0</v>
      </c>
      <c r="M2444" s="287">
        <v>0</v>
      </c>
      <c r="N2444" s="287">
        <v>0</v>
      </c>
      <c r="O2444" s="286">
        <v>1050</v>
      </c>
      <c r="P2444" s="83" t="str">
        <f t="shared" si="42"/>
        <v/>
      </c>
    </row>
    <row r="2445" spans="1:16" ht="13.2" hidden="1" customHeight="1" x14ac:dyDescent="0.25">
      <c r="A2445" s="285" t="s">
        <v>2198</v>
      </c>
      <c r="B2445" s="285" t="s">
        <v>96</v>
      </c>
      <c r="C2445" s="288">
        <v>0</v>
      </c>
      <c r="D2445" s="288">
        <v>0</v>
      </c>
      <c r="E2445" s="288">
        <v>0</v>
      </c>
      <c r="F2445" s="288">
        <v>0</v>
      </c>
      <c r="G2445" s="288">
        <v>0</v>
      </c>
      <c r="H2445" s="288">
        <v>0</v>
      </c>
      <c r="I2445" s="288">
        <v>0</v>
      </c>
      <c r="J2445" s="288">
        <v>0</v>
      </c>
      <c r="K2445" s="288">
        <v>0</v>
      </c>
      <c r="L2445" s="288">
        <v>0</v>
      </c>
      <c r="M2445" s="288">
        <v>0</v>
      </c>
      <c r="N2445" s="288">
        <v>0</v>
      </c>
      <c r="O2445" s="289">
        <v>0</v>
      </c>
      <c r="P2445" s="83" t="str">
        <f t="shared" si="42"/>
        <v/>
      </c>
    </row>
    <row r="2446" spans="1:16" ht="13.2" hidden="1" customHeight="1" x14ac:dyDescent="0.25">
      <c r="A2446" s="285" t="s">
        <v>2201</v>
      </c>
      <c r="B2446" s="285" t="s">
        <v>155</v>
      </c>
      <c r="C2446" s="286">
        <v>128227.31864</v>
      </c>
      <c r="D2446" s="286">
        <v>43125.347740000005</v>
      </c>
      <c r="E2446" s="286">
        <v>2457.85</v>
      </c>
      <c r="F2446" s="286">
        <v>17655.973520000003</v>
      </c>
      <c r="G2446" s="286">
        <v>3136.5145299999999</v>
      </c>
      <c r="H2446" s="286">
        <v>3768.1541399999996</v>
      </c>
      <c r="I2446" s="286">
        <v>597.91473999999994</v>
      </c>
      <c r="J2446" s="286">
        <v>1892.60193</v>
      </c>
      <c r="K2446" s="286">
        <v>3905.6373100000001</v>
      </c>
      <c r="L2446" s="286">
        <v>1103.46066</v>
      </c>
      <c r="M2446" s="286">
        <v>1667.6346900000001</v>
      </c>
      <c r="N2446" s="286">
        <v>53603.058209999996</v>
      </c>
      <c r="O2446" s="286">
        <v>261141.46610999995</v>
      </c>
      <c r="P2446" s="83" t="str">
        <f t="shared" si="42"/>
        <v/>
      </c>
    </row>
    <row r="2447" spans="1:16" ht="13.2" hidden="1" customHeight="1" x14ac:dyDescent="0.25">
      <c r="A2447" s="285" t="s">
        <v>2235</v>
      </c>
      <c r="B2447" s="285" t="s">
        <v>97</v>
      </c>
      <c r="C2447" s="286"/>
      <c r="D2447" s="286"/>
      <c r="E2447" s="286"/>
      <c r="F2447" s="286"/>
      <c r="G2447" s="286"/>
      <c r="H2447" s="286"/>
      <c r="I2447" s="286"/>
      <c r="J2447" s="286"/>
      <c r="K2447" s="286"/>
      <c r="L2447" s="286"/>
      <c r="M2447" s="286"/>
      <c r="N2447" s="286"/>
      <c r="O2447" s="286"/>
      <c r="P2447" s="83" t="str">
        <f t="shared" si="42"/>
        <v/>
      </c>
    </row>
    <row r="2448" spans="1:16" ht="13.2" hidden="1" customHeight="1" x14ac:dyDescent="0.25">
      <c r="A2448" s="285" t="s">
        <v>2236</v>
      </c>
      <c r="B2448" s="285" t="s">
        <v>130</v>
      </c>
      <c r="C2448" s="286"/>
      <c r="D2448" s="286"/>
      <c r="E2448" s="286"/>
      <c r="F2448" s="286"/>
      <c r="G2448" s="286"/>
      <c r="H2448" s="286"/>
      <c r="I2448" s="286"/>
      <c r="J2448" s="286"/>
      <c r="K2448" s="286"/>
      <c r="L2448" s="286"/>
      <c r="M2448" s="286"/>
      <c r="N2448" s="286"/>
      <c r="O2448" s="286"/>
      <c r="P2448" s="83" t="str">
        <f t="shared" si="42"/>
        <v/>
      </c>
    </row>
    <row r="2449" spans="1:16" ht="13.2" hidden="1" customHeight="1" x14ac:dyDescent="0.25">
      <c r="A2449" s="285" t="s">
        <v>2204</v>
      </c>
      <c r="B2449" s="285" t="s">
        <v>76</v>
      </c>
      <c r="C2449" s="287"/>
      <c r="D2449" s="287"/>
      <c r="E2449" s="287"/>
      <c r="F2449" s="287"/>
      <c r="G2449" s="287"/>
      <c r="H2449" s="287"/>
      <c r="I2449" s="287"/>
      <c r="J2449" s="287"/>
      <c r="K2449" s="287"/>
      <c r="L2449" s="287"/>
      <c r="M2449" s="287"/>
      <c r="N2449" s="287"/>
      <c r="O2449" s="286"/>
      <c r="P2449" s="83" t="str">
        <f t="shared" si="42"/>
        <v/>
      </c>
    </row>
    <row r="2450" spans="1:16" ht="13.2" hidden="1" customHeight="1" x14ac:dyDescent="0.25">
      <c r="A2450" s="285" t="s">
        <v>2205</v>
      </c>
      <c r="B2450" s="285" t="s">
        <v>77</v>
      </c>
      <c r="C2450" s="287"/>
      <c r="D2450" s="287"/>
      <c r="E2450" s="287"/>
      <c r="F2450" s="287"/>
      <c r="G2450" s="287"/>
      <c r="H2450" s="287"/>
      <c r="I2450" s="287"/>
      <c r="J2450" s="287"/>
      <c r="K2450" s="287"/>
      <c r="L2450" s="287"/>
      <c r="M2450" s="287"/>
      <c r="N2450" s="287"/>
      <c r="O2450" s="286"/>
      <c r="P2450" s="83" t="str">
        <f t="shared" si="42"/>
        <v/>
      </c>
    </row>
    <row r="2451" spans="1:16" ht="13.2" hidden="1" customHeight="1" x14ac:dyDescent="0.25">
      <c r="A2451" s="285" t="s">
        <v>2206</v>
      </c>
      <c r="B2451" s="285" t="s">
        <v>78</v>
      </c>
      <c r="C2451" s="287"/>
      <c r="D2451" s="287"/>
      <c r="E2451" s="287"/>
      <c r="F2451" s="287"/>
      <c r="G2451" s="287"/>
      <c r="H2451" s="287"/>
      <c r="I2451" s="287"/>
      <c r="J2451" s="287"/>
      <c r="K2451" s="287"/>
      <c r="L2451" s="287"/>
      <c r="M2451" s="287"/>
      <c r="N2451" s="287"/>
      <c r="O2451" s="286"/>
      <c r="P2451" s="83" t="str">
        <f t="shared" si="42"/>
        <v/>
      </c>
    </row>
    <row r="2452" spans="1:16" ht="13.2" hidden="1" customHeight="1" x14ac:dyDescent="0.25">
      <c r="A2452" s="285" t="s">
        <v>2207</v>
      </c>
      <c r="B2452" s="285" t="s">
        <v>79</v>
      </c>
      <c r="C2452" s="287"/>
      <c r="D2452" s="287"/>
      <c r="E2452" s="287"/>
      <c r="F2452" s="287"/>
      <c r="G2452" s="287"/>
      <c r="H2452" s="287"/>
      <c r="I2452" s="287"/>
      <c r="J2452" s="287"/>
      <c r="K2452" s="287"/>
      <c r="L2452" s="287"/>
      <c r="M2452" s="287"/>
      <c r="N2452" s="287"/>
      <c r="O2452" s="286"/>
      <c r="P2452" s="83" t="str">
        <f t="shared" si="42"/>
        <v/>
      </c>
    </row>
    <row r="2453" spans="1:16" ht="13.2" hidden="1" customHeight="1" x14ac:dyDescent="0.25">
      <c r="A2453" s="285" t="s">
        <v>2208</v>
      </c>
      <c r="B2453" s="285" t="s">
        <v>3671</v>
      </c>
      <c r="C2453" s="287"/>
      <c r="D2453" s="287"/>
      <c r="E2453" s="287"/>
      <c r="F2453" s="287"/>
      <c r="G2453" s="287"/>
      <c r="H2453" s="287"/>
      <c r="I2453" s="287"/>
      <c r="J2453" s="287"/>
      <c r="K2453" s="287"/>
      <c r="L2453" s="287"/>
      <c r="M2453" s="287"/>
      <c r="N2453" s="287"/>
      <c r="O2453" s="286"/>
      <c r="P2453" s="83" t="str">
        <f t="shared" si="42"/>
        <v/>
      </c>
    </row>
    <row r="2454" spans="1:16" ht="13.2" hidden="1" customHeight="1" x14ac:dyDescent="0.25">
      <c r="A2454" s="285" t="s">
        <v>2210</v>
      </c>
      <c r="B2454" s="285" t="s">
        <v>121</v>
      </c>
      <c r="C2454" s="287"/>
      <c r="D2454" s="287"/>
      <c r="E2454" s="287"/>
      <c r="F2454" s="287"/>
      <c r="G2454" s="287"/>
      <c r="H2454" s="287"/>
      <c r="I2454" s="287"/>
      <c r="J2454" s="287"/>
      <c r="K2454" s="287"/>
      <c r="L2454" s="287"/>
      <c r="M2454" s="287"/>
      <c r="N2454" s="287"/>
      <c r="O2454" s="286"/>
      <c r="P2454" s="83" t="str">
        <f t="shared" si="42"/>
        <v/>
      </c>
    </row>
    <row r="2455" spans="1:16" ht="13.2" hidden="1" customHeight="1" x14ac:dyDescent="0.25">
      <c r="A2455" s="285" t="s">
        <v>2211</v>
      </c>
      <c r="B2455" s="285" t="s">
        <v>81</v>
      </c>
      <c r="C2455" s="287"/>
      <c r="D2455" s="287"/>
      <c r="E2455" s="287"/>
      <c r="F2455" s="287"/>
      <c r="G2455" s="287"/>
      <c r="H2455" s="287"/>
      <c r="I2455" s="287"/>
      <c r="J2455" s="287"/>
      <c r="K2455" s="287"/>
      <c r="L2455" s="287"/>
      <c r="M2455" s="287"/>
      <c r="N2455" s="287"/>
      <c r="O2455" s="286"/>
      <c r="P2455" s="83" t="str">
        <f t="shared" si="42"/>
        <v/>
      </c>
    </row>
    <row r="2456" spans="1:16" ht="13.2" hidden="1" customHeight="1" x14ac:dyDescent="0.25">
      <c r="A2456" s="285" t="s">
        <v>2212</v>
      </c>
      <c r="B2456" s="285" t="s">
        <v>82</v>
      </c>
      <c r="C2456" s="287"/>
      <c r="D2456" s="287"/>
      <c r="E2456" s="287"/>
      <c r="F2456" s="287"/>
      <c r="G2456" s="287"/>
      <c r="H2456" s="287"/>
      <c r="I2456" s="287"/>
      <c r="J2456" s="287"/>
      <c r="K2456" s="287"/>
      <c r="L2456" s="287"/>
      <c r="M2456" s="287"/>
      <c r="N2456" s="287"/>
      <c r="O2456" s="286"/>
      <c r="P2456" s="83" t="str">
        <f t="shared" si="42"/>
        <v/>
      </c>
    </row>
    <row r="2457" spans="1:16" ht="13.2" hidden="1" customHeight="1" x14ac:dyDescent="0.25">
      <c r="A2457" s="285" t="s">
        <v>2213</v>
      </c>
      <c r="B2457" s="285" t="s">
        <v>83</v>
      </c>
      <c r="C2457" s="287"/>
      <c r="D2457" s="287"/>
      <c r="E2457" s="287"/>
      <c r="F2457" s="287"/>
      <c r="G2457" s="287"/>
      <c r="H2457" s="287"/>
      <c r="I2457" s="287"/>
      <c r="J2457" s="287"/>
      <c r="K2457" s="287"/>
      <c r="L2457" s="287"/>
      <c r="M2457" s="287"/>
      <c r="N2457" s="287"/>
      <c r="O2457" s="286"/>
      <c r="P2457" s="83" t="str">
        <f t="shared" si="42"/>
        <v/>
      </c>
    </row>
    <row r="2458" spans="1:16" ht="13.2" hidden="1" customHeight="1" x14ac:dyDescent="0.25">
      <c r="A2458" s="285" t="s">
        <v>2214</v>
      </c>
      <c r="B2458" s="285" t="s">
        <v>84</v>
      </c>
      <c r="C2458" s="287"/>
      <c r="D2458" s="287"/>
      <c r="E2458" s="287"/>
      <c r="F2458" s="287"/>
      <c r="G2458" s="287"/>
      <c r="H2458" s="287"/>
      <c r="I2458" s="287"/>
      <c r="J2458" s="287"/>
      <c r="K2458" s="287"/>
      <c r="L2458" s="287"/>
      <c r="M2458" s="287"/>
      <c r="N2458" s="287"/>
      <c r="O2458" s="286"/>
      <c r="P2458" s="83" t="str">
        <f t="shared" si="42"/>
        <v/>
      </c>
    </row>
    <row r="2459" spans="1:16" ht="13.2" hidden="1" customHeight="1" x14ac:dyDescent="0.25">
      <c r="A2459" s="285" t="s">
        <v>2215</v>
      </c>
      <c r="B2459" s="285" t="s">
        <v>85</v>
      </c>
      <c r="C2459" s="286"/>
      <c r="D2459" s="286"/>
      <c r="E2459" s="286"/>
      <c r="F2459" s="286"/>
      <c r="G2459" s="286"/>
      <c r="H2459" s="286"/>
      <c r="I2459" s="286"/>
      <c r="J2459" s="286"/>
      <c r="K2459" s="286"/>
      <c r="L2459" s="286"/>
      <c r="M2459" s="286"/>
      <c r="N2459" s="286"/>
      <c r="O2459" s="286"/>
      <c r="P2459" s="83" t="str">
        <f t="shared" si="42"/>
        <v/>
      </c>
    </row>
    <row r="2460" spans="1:16" ht="13.2" hidden="1" customHeight="1" x14ac:dyDescent="0.25">
      <c r="A2460" s="285" t="s">
        <v>2216</v>
      </c>
      <c r="B2460" s="285" t="s">
        <v>86</v>
      </c>
      <c r="C2460" s="287"/>
      <c r="D2460" s="287"/>
      <c r="E2460" s="287"/>
      <c r="F2460" s="287"/>
      <c r="G2460" s="287"/>
      <c r="H2460" s="287"/>
      <c r="I2460" s="287"/>
      <c r="J2460" s="287"/>
      <c r="K2460" s="287"/>
      <c r="L2460" s="287"/>
      <c r="M2460" s="287"/>
      <c r="N2460" s="287"/>
      <c r="O2460" s="286"/>
      <c r="P2460" s="83" t="str">
        <f t="shared" si="42"/>
        <v/>
      </c>
    </row>
    <row r="2461" spans="1:16" ht="13.2" hidden="1" customHeight="1" x14ac:dyDescent="0.25">
      <c r="A2461" s="285" t="s">
        <v>2217</v>
      </c>
      <c r="B2461" s="285" t="s">
        <v>87</v>
      </c>
      <c r="C2461" s="287"/>
      <c r="D2461" s="287"/>
      <c r="E2461" s="287"/>
      <c r="F2461" s="287"/>
      <c r="G2461" s="287"/>
      <c r="H2461" s="287"/>
      <c r="I2461" s="287"/>
      <c r="J2461" s="287"/>
      <c r="K2461" s="287"/>
      <c r="L2461" s="287"/>
      <c r="M2461" s="287"/>
      <c r="N2461" s="287"/>
      <c r="O2461" s="286"/>
      <c r="P2461" s="83" t="str">
        <f t="shared" si="42"/>
        <v/>
      </c>
    </row>
    <row r="2462" spans="1:16" ht="13.2" hidden="1" customHeight="1" x14ac:dyDescent="0.25">
      <c r="A2462" s="285" t="s">
        <v>2218</v>
      </c>
      <c r="B2462" s="285" t="s">
        <v>88</v>
      </c>
      <c r="C2462" s="287"/>
      <c r="D2462" s="287"/>
      <c r="E2462" s="287"/>
      <c r="F2462" s="287"/>
      <c r="G2462" s="287"/>
      <c r="H2462" s="287"/>
      <c r="I2462" s="287"/>
      <c r="J2462" s="287"/>
      <c r="K2462" s="287"/>
      <c r="L2462" s="287"/>
      <c r="M2462" s="287"/>
      <c r="N2462" s="287"/>
      <c r="O2462" s="286"/>
      <c r="P2462" s="83" t="str">
        <f t="shared" si="42"/>
        <v/>
      </c>
    </row>
    <row r="2463" spans="1:16" ht="13.2" hidden="1" customHeight="1" x14ac:dyDescent="0.25">
      <c r="A2463" s="285" t="s">
        <v>2219</v>
      </c>
      <c r="B2463" s="285" t="s">
        <v>144</v>
      </c>
      <c r="C2463" s="286"/>
      <c r="D2463" s="286"/>
      <c r="E2463" s="286"/>
      <c r="F2463" s="286"/>
      <c r="G2463" s="286"/>
      <c r="H2463" s="286"/>
      <c r="I2463" s="286"/>
      <c r="J2463" s="286"/>
      <c r="K2463" s="286"/>
      <c r="L2463" s="286"/>
      <c r="M2463" s="286"/>
      <c r="N2463" s="286"/>
      <c r="O2463" s="286"/>
      <c r="P2463" s="83" t="str">
        <f t="shared" si="42"/>
        <v/>
      </c>
    </row>
    <row r="2464" spans="1:16" ht="13.2" hidden="1" customHeight="1" x14ac:dyDescent="0.25">
      <c r="A2464" s="285" t="s">
        <v>2209</v>
      </c>
      <c r="B2464" s="285" t="s">
        <v>80</v>
      </c>
      <c r="C2464" s="287"/>
      <c r="D2464" s="287"/>
      <c r="E2464" s="287"/>
      <c r="F2464" s="287"/>
      <c r="G2464" s="287"/>
      <c r="H2464" s="287"/>
      <c r="I2464" s="287"/>
      <c r="J2464" s="287"/>
      <c r="K2464" s="287"/>
      <c r="L2464" s="287"/>
      <c r="M2464" s="287"/>
      <c r="N2464" s="287"/>
      <c r="O2464" s="286"/>
      <c r="P2464" s="83" t="str">
        <f t="shared" si="42"/>
        <v/>
      </c>
    </row>
    <row r="2465" spans="1:16" ht="13.2" hidden="1" customHeight="1" x14ac:dyDescent="0.25">
      <c r="A2465" s="285" t="s">
        <v>2220</v>
      </c>
      <c r="B2465" s="285" t="s">
        <v>76</v>
      </c>
      <c r="C2465" s="287"/>
      <c r="D2465" s="287"/>
      <c r="E2465" s="287"/>
      <c r="F2465" s="287"/>
      <c r="G2465" s="287"/>
      <c r="H2465" s="287"/>
      <c r="I2465" s="287"/>
      <c r="J2465" s="287"/>
      <c r="K2465" s="287"/>
      <c r="L2465" s="287"/>
      <c r="M2465" s="287"/>
      <c r="N2465" s="287"/>
      <c r="O2465" s="286"/>
      <c r="P2465" s="83" t="str">
        <f t="shared" si="42"/>
        <v/>
      </c>
    </row>
    <row r="2466" spans="1:16" ht="13.2" hidden="1" customHeight="1" x14ac:dyDescent="0.25">
      <c r="A2466" s="285" t="s">
        <v>2230</v>
      </c>
      <c r="B2466" s="285" t="s">
        <v>85</v>
      </c>
      <c r="C2466" s="286"/>
      <c r="D2466" s="286"/>
      <c r="E2466" s="286"/>
      <c r="F2466" s="286"/>
      <c r="G2466" s="286"/>
      <c r="H2466" s="286"/>
      <c r="I2466" s="286"/>
      <c r="J2466" s="286"/>
      <c r="K2466" s="286"/>
      <c r="L2466" s="286"/>
      <c r="M2466" s="286"/>
      <c r="N2466" s="286"/>
      <c r="O2466" s="286"/>
      <c r="P2466" s="83" t="str">
        <f t="shared" si="42"/>
        <v/>
      </c>
    </row>
    <row r="2467" spans="1:16" ht="13.2" hidden="1" customHeight="1" x14ac:dyDescent="0.25">
      <c r="A2467" s="285" t="s">
        <v>2232</v>
      </c>
      <c r="B2467" s="285" t="s">
        <v>87</v>
      </c>
      <c r="C2467" s="287"/>
      <c r="D2467" s="287"/>
      <c r="E2467" s="287"/>
      <c r="F2467" s="287"/>
      <c r="G2467" s="287"/>
      <c r="H2467" s="287"/>
      <c r="I2467" s="287"/>
      <c r="J2467" s="287"/>
      <c r="K2467" s="287"/>
      <c r="L2467" s="287"/>
      <c r="M2467" s="287"/>
      <c r="N2467" s="287"/>
      <c r="O2467" s="286"/>
      <c r="P2467" s="83" t="str">
        <f t="shared" si="42"/>
        <v/>
      </c>
    </row>
    <row r="2468" spans="1:16" ht="13.2" hidden="1" customHeight="1" x14ac:dyDescent="0.25">
      <c r="A2468" s="285" t="s">
        <v>2233</v>
      </c>
      <c r="B2468" s="285" t="s">
        <v>88</v>
      </c>
      <c r="C2468" s="287"/>
      <c r="D2468" s="287"/>
      <c r="E2468" s="287"/>
      <c r="F2468" s="287"/>
      <c r="G2468" s="287"/>
      <c r="H2468" s="287"/>
      <c r="I2468" s="287"/>
      <c r="J2468" s="287"/>
      <c r="K2468" s="287"/>
      <c r="L2468" s="287"/>
      <c r="M2468" s="287"/>
      <c r="N2468" s="287"/>
      <c r="O2468" s="286"/>
      <c r="P2468" s="83" t="str">
        <f t="shared" si="42"/>
        <v/>
      </c>
    </row>
    <row r="2469" spans="1:16" ht="13.2" hidden="1" customHeight="1" x14ac:dyDescent="0.25">
      <c r="A2469" s="285" t="s">
        <v>2221</v>
      </c>
      <c r="B2469" s="285" t="s">
        <v>89</v>
      </c>
      <c r="C2469" s="287"/>
      <c r="D2469" s="287"/>
      <c r="E2469" s="287"/>
      <c r="F2469" s="287"/>
      <c r="G2469" s="287"/>
      <c r="H2469" s="287"/>
      <c r="I2469" s="287"/>
      <c r="J2469" s="287"/>
      <c r="K2469" s="287"/>
      <c r="L2469" s="287"/>
      <c r="M2469" s="287"/>
      <c r="N2469" s="287"/>
      <c r="O2469" s="286"/>
      <c r="P2469" s="83" t="str">
        <f t="shared" si="42"/>
        <v/>
      </c>
    </row>
    <row r="2470" spans="1:16" ht="13.2" hidden="1" customHeight="1" x14ac:dyDescent="0.25">
      <c r="A2470" s="285" t="s">
        <v>2222</v>
      </c>
      <c r="B2470" s="285" t="s">
        <v>90</v>
      </c>
      <c r="C2470" s="287"/>
      <c r="D2470" s="287"/>
      <c r="E2470" s="287"/>
      <c r="F2470" s="287"/>
      <c r="G2470" s="287"/>
      <c r="H2470" s="287"/>
      <c r="I2470" s="287"/>
      <c r="J2470" s="287"/>
      <c r="K2470" s="287"/>
      <c r="L2470" s="287"/>
      <c r="M2470" s="287"/>
      <c r="N2470" s="287"/>
      <c r="O2470" s="286"/>
      <c r="P2470" s="83" t="str">
        <f t="shared" si="42"/>
        <v/>
      </c>
    </row>
    <row r="2471" spans="1:16" ht="13.2" hidden="1" customHeight="1" x14ac:dyDescent="0.25">
      <c r="A2471" s="285" t="s">
        <v>2223</v>
      </c>
      <c r="B2471" s="285" t="s">
        <v>91</v>
      </c>
      <c r="C2471" s="287"/>
      <c r="D2471" s="287"/>
      <c r="E2471" s="287"/>
      <c r="F2471" s="287"/>
      <c r="G2471" s="287"/>
      <c r="H2471" s="287"/>
      <c r="I2471" s="287"/>
      <c r="J2471" s="287"/>
      <c r="K2471" s="287"/>
      <c r="L2471" s="287"/>
      <c r="M2471" s="287"/>
      <c r="N2471" s="287"/>
      <c r="O2471" s="286"/>
      <c r="P2471" s="83" t="str">
        <f t="shared" si="42"/>
        <v/>
      </c>
    </row>
    <row r="2472" spans="1:16" ht="13.2" hidden="1" customHeight="1" x14ac:dyDescent="0.25">
      <c r="A2472" s="285" t="s">
        <v>2224</v>
      </c>
      <c r="B2472" s="285" t="s">
        <v>3670</v>
      </c>
      <c r="C2472" s="287"/>
      <c r="D2472" s="287"/>
      <c r="E2472" s="287"/>
      <c r="F2472" s="287"/>
      <c r="G2472" s="287"/>
      <c r="H2472" s="287"/>
      <c r="I2472" s="287"/>
      <c r="J2472" s="287"/>
      <c r="K2472" s="287"/>
      <c r="L2472" s="287"/>
      <c r="M2472" s="287"/>
      <c r="N2472" s="287"/>
      <c r="O2472" s="286"/>
      <c r="P2472" s="83" t="str">
        <f t="shared" si="42"/>
        <v/>
      </c>
    </row>
    <row r="2473" spans="1:16" ht="13.2" hidden="1" customHeight="1" x14ac:dyDescent="0.25">
      <c r="A2473" s="285" t="s">
        <v>2226</v>
      </c>
      <c r="B2473" s="285" t="s">
        <v>92</v>
      </c>
      <c r="C2473" s="287"/>
      <c r="D2473" s="287"/>
      <c r="E2473" s="287"/>
      <c r="F2473" s="287"/>
      <c r="G2473" s="287"/>
      <c r="H2473" s="287"/>
      <c r="I2473" s="287"/>
      <c r="J2473" s="287"/>
      <c r="K2473" s="287"/>
      <c r="L2473" s="287"/>
      <c r="M2473" s="287"/>
      <c r="N2473" s="287"/>
      <c r="O2473" s="286"/>
      <c r="P2473" s="83" t="str">
        <f t="shared" si="42"/>
        <v/>
      </c>
    </row>
    <row r="2474" spans="1:16" ht="13.2" hidden="1" customHeight="1" x14ac:dyDescent="0.25">
      <c r="A2474" s="285" t="s">
        <v>2227</v>
      </c>
      <c r="B2474" s="285" t="s">
        <v>93</v>
      </c>
      <c r="C2474" s="287"/>
      <c r="D2474" s="287"/>
      <c r="E2474" s="287"/>
      <c r="F2474" s="287"/>
      <c r="G2474" s="287"/>
      <c r="H2474" s="287"/>
      <c r="I2474" s="287"/>
      <c r="J2474" s="287"/>
      <c r="K2474" s="287"/>
      <c r="L2474" s="287"/>
      <c r="M2474" s="287"/>
      <c r="N2474" s="287"/>
      <c r="O2474" s="286"/>
      <c r="P2474" s="83" t="str">
        <f t="shared" si="42"/>
        <v/>
      </c>
    </row>
    <row r="2475" spans="1:16" ht="13.2" hidden="1" customHeight="1" x14ac:dyDescent="0.25">
      <c r="A2475" s="285" t="s">
        <v>2228</v>
      </c>
      <c r="B2475" s="285" t="s">
        <v>94</v>
      </c>
      <c r="C2475" s="287"/>
      <c r="D2475" s="287"/>
      <c r="E2475" s="287"/>
      <c r="F2475" s="287"/>
      <c r="G2475" s="287"/>
      <c r="H2475" s="287"/>
      <c r="I2475" s="287"/>
      <c r="J2475" s="287"/>
      <c r="K2475" s="287"/>
      <c r="L2475" s="287"/>
      <c r="M2475" s="287"/>
      <c r="N2475" s="287"/>
      <c r="O2475" s="286"/>
      <c r="P2475" s="83" t="str">
        <f t="shared" si="42"/>
        <v/>
      </c>
    </row>
    <row r="2476" spans="1:16" ht="13.2" hidden="1" customHeight="1" x14ac:dyDescent="0.25">
      <c r="A2476" s="285" t="s">
        <v>2229</v>
      </c>
      <c r="B2476" s="285" t="s">
        <v>95</v>
      </c>
      <c r="C2476" s="287"/>
      <c r="D2476" s="287"/>
      <c r="E2476" s="287"/>
      <c r="F2476" s="287"/>
      <c r="G2476" s="287"/>
      <c r="H2476" s="287"/>
      <c r="I2476" s="287"/>
      <c r="J2476" s="287"/>
      <c r="K2476" s="287"/>
      <c r="L2476" s="287"/>
      <c r="M2476" s="287"/>
      <c r="N2476" s="287"/>
      <c r="O2476" s="286"/>
      <c r="P2476" s="83" t="str">
        <f t="shared" si="42"/>
        <v/>
      </c>
    </row>
    <row r="2477" spans="1:16" ht="13.2" hidden="1" customHeight="1" x14ac:dyDescent="0.25">
      <c r="A2477" s="285" t="s">
        <v>2231</v>
      </c>
      <c r="B2477" s="285" t="s">
        <v>96</v>
      </c>
      <c r="C2477" s="288"/>
      <c r="D2477" s="288"/>
      <c r="E2477" s="288"/>
      <c r="F2477" s="288"/>
      <c r="G2477" s="288"/>
      <c r="H2477" s="288"/>
      <c r="I2477" s="288"/>
      <c r="J2477" s="288"/>
      <c r="K2477" s="288"/>
      <c r="L2477" s="288"/>
      <c r="M2477" s="288"/>
      <c r="N2477" s="288"/>
      <c r="O2477" s="289"/>
      <c r="P2477" s="83" t="str">
        <f t="shared" si="42"/>
        <v/>
      </c>
    </row>
    <row r="2478" spans="1:16" ht="13.2" hidden="1" customHeight="1" x14ac:dyDescent="0.25">
      <c r="A2478" s="285" t="s">
        <v>2234</v>
      </c>
      <c r="B2478" s="285" t="s">
        <v>155</v>
      </c>
      <c r="C2478" s="286"/>
      <c r="D2478" s="286"/>
      <c r="E2478" s="286"/>
      <c r="F2478" s="286"/>
      <c r="G2478" s="286"/>
      <c r="H2478" s="286"/>
      <c r="I2478" s="286"/>
      <c r="J2478" s="286"/>
      <c r="K2478" s="286"/>
      <c r="L2478" s="286"/>
      <c r="M2478" s="286"/>
      <c r="N2478" s="286"/>
      <c r="O2478" s="286"/>
      <c r="P2478" s="83" t="str">
        <f t="shared" si="42"/>
        <v/>
      </c>
    </row>
    <row r="2479" spans="1:16" ht="13.2" hidden="1" customHeight="1" x14ac:dyDescent="0.25">
      <c r="A2479" s="285" t="s">
        <v>2225</v>
      </c>
      <c r="B2479" s="285" t="s">
        <v>80</v>
      </c>
      <c r="C2479" s="287"/>
      <c r="D2479" s="287"/>
      <c r="E2479" s="287"/>
      <c r="F2479" s="287"/>
      <c r="G2479" s="287"/>
      <c r="H2479" s="287"/>
      <c r="I2479" s="287"/>
      <c r="J2479" s="287"/>
      <c r="K2479" s="287"/>
      <c r="L2479" s="287"/>
      <c r="M2479" s="287"/>
      <c r="N2479" s="287"/>
      <c r="O2479" s="286"/>
      <c r="P2479" s="83" t="str">
        <f t="shared" si="42"/>
        <v/>
      </c>
    </row>
    <row r="2480" spans="1:16" ht="13.2" hidden="1" customHeight="1" x14ac:dyDescent="0.25">
      <c r="A2480" s="285" t="s">
        <v>1872</v>
      </c>
      <c r="B2480" s="285" t="s">
        <v>97</v>
      </c>
      <c r="C2480" s="286">
        <v>-851035.31976999983</v>
      </c>
      <c r="D2480" s="286">
        <v>34432.671700000064</v>
      </c>
      <c r="E2480" s="286">
        <v>-127665.16077000007</v>
      </c>
      <c r="F2480" s="286">
        <v>-220898.47100999998</v>
      </c>
      <c r="G2480" s="286">
        <v>121046.42291000008</v>
      </c>
      <c r="H2480" s="286">
        <v>57209.768430000055</v>
      </c>
      <c r="I2480" s="286">
        <v>104822.89388999995</v>
      </c>
      <c r="J2480" s="286">
        <v>113506.55212000001</v>
      </c>
      <c r="K2480" s="286">
        <v>-9869.7457399999257</v>
      </c>
      <c r="L2480" s="286">
        <v>-9970.6997200000333</v>
      </c>
      <c r="M2480" s="286">
        <v>100661.46497000009</v>
      </c>
      <c r="N2480" s="286">
        <v>343627.74882556917</v>
      </c>
      <c r="O2480" s="286">
        <v>-344131.87416443042</v>
      </c>
      <c r="P2480" s="83" t="str">
        <f t="shared" ref="P2480:P2511" si="43">IF(COUNTBLANK(Q2480)=0,IF(RIGHT(A2480,12)=Q2480,TRUE,FALSE),"")</f>
        <v/>
      </c>
    </row>
    <row r="2481" spans="1:16" ht="13.2" hidden="1" customHeight="1" x14ac:dyDescent="0.25">
      <c r="A2481" s="285" t="s">
        <v>1873</v>
      </c>
      <c r="B2481" s="285" t="s">
        <v>130</v>
      </c>
      <c r="C2481" s="286">
        <v>-856488.06267999974</v>
      </c>
      <c r="D2481" s="286">
        <v>31480.249670000048</v>
      </c>
      <c r="E2481" s="286">
        <v>-127652.57501000003</v>
      </c>
      <c r="F2481" s="286">
        <v>-220933.15495</v>
      </c>
      <c r="G2481" s="286">
        <v>121045.89701000007</v>
      </c>
      <c r="H2481" s="286">
        <v>57215.621240000008</v>
      </c>
      <c r="I2481" s="286">
        <v>104825.43898999994</v>
      </c>
      <c r="J2481" s="286">
        <v>113508.02992999996</v>
      </c>
      <c r="K2481" s="286">
        <v>-9874.380559999845</v>
      </c>
      <c r="L2481" s="286">
        <v>-9969.1997200000333</v>
      </c>
      <c r="M2481" s="286">
        <v>100420.71628000005</v>
      </c>
      <c r="N2481" s="286">
        <v>343611.21392556932</v>
      </c>
      <c r="O2481" s="286">
        <v>-352810.20587443002</v>
      </c>
      <c r="P2481" s="83" t="str">
        <f t="shared" si="43"/>
        <v/>
      </c>
    </row>
    <row r="2482" spans="1:16" ht="13.2" hidden="1" customHeight="1" x14ac:dyDescent="0.25">
      <c r="A2482" s="285" t="s">
        <v>1841</v>
      </c>
      <c r="B2482" s="285" t="s">
        <v>76</v>
      </c>
      <c r="C2482" s="287">
        <v>33198.074809999998</v>
      </c>
      <c r="D2482" s="287">
        <v>13847.607099999999</v>
      </c>
      <c r="E2482" s="287">
        <v>5150.10862</v>
      </c>
      <c r="F2482" s="287">
        <v>6401.4884899999997</v>
      </c>
      <c r="G2482" s="287">
        <v>4623.7690000000002</v>
      </c>
      <c r="H2482" s="287">
        <v>6123.0110000000004</v>
      </c>
      <c r="I2482" s="287">
        <v>41204.719960000002</v>
      </c>
      <c r="J2482" s="287">
        <v>2695.8375000000001</v>
      </c>
      <c r="K2482" s="287">
        <v>20438.58798</v>
      </c>
      <c r="L2482" s="287">
        <v>6304.2020599999996</v>
      </c>
      <c r="M2482" s="287">
        <v>10949.839620000001</v>
      </c>
      <c r="N2482" s="287">
        <v>-118740.11251000004</v>
      </c>
      <c r="O2482" s="286">
        <v>32197.133629999997</v>
      </c>
      <c r="P2482" s="83" t="str">
        <f t="shared" si="43"/>
        <v/>
      </c>
    </row>
    <row r="2483" spans="1:16" ht="13.2" hidden="1" customHeight="1" x14ac:dyDescent="0.25">
      <c r="A2483" s="285" t="s">
        <v>1842</v>
      </c>
      <c r="B2483" s="285" t="s">
        <v>77</v>
      </c>
      <c r="C2483" s="287">
        <v>188371.22635000001</v>
      </c>
      <c r="D2483" s="287">
        <v>99068.771770000007</v>
      </c>
      <c r="E2483" s="287">
        <v>105336.68265</v>
      </c>
      <c r="F2483" s="287">
        <v>161798.03294999999</v>
      </c>
      <c r="G2483" s="287">
        <v>111605.95600000001</v>
      </c>
      <c r="H2483" s="287">
        <v>118698.91759</v>
      </c>
      <c r="I2483" s="287">
        <v>88153.683879999997</v>
      </c>
      <c r="J2483" s="287">
        <v>108072.70371</v>
      </c>
      <c r="K2483" s="287">
        <v>100615.82124999999</v>
      </c>
      <c r="L2483" s="287">
        <v>122072.52509</v>
      </c>
      <c r="M2483" s="287">
        <v>123984.72951</v>
      </c>
      <c r="N2483" s="287">
        <v>95874.223449999845</v>
      </c>
      <c r="O2483" s="286">
        <v>1423653.2741999999</v>
      </c>
      <c r="P2483" s="83" t="str">
        <f t="shared" si="43"/>
        <v/>
      </c>
    </row>
    <row r="2484" spans="1:16" ht="13.2" hidden="1" customHeight="1" x14ac:dyDescent="0.25">
      <c r="A2484" s="285" t="s">
        <v>1843</v>
      </c>
      <c r="B2484" s="285" t="s">
        <v>78</v>
      </c>
      <c r="C2484" s="287">
        <v>28360.97954</v>
      </c>
      <c r="D2484" s="287">
        <v>7602.9626900000003</v>
      </c>
      <c r="E2484" s="287">
        <v>25779.35626</v>
      </c>
      <c r="F2484" s="287">
        <v>3842.5004800000002</v>
      </c>
      <c r="G2484" s="287">
        <v>4734.3059999999996</v>
      </c>
      <c r="H2484" s="287">
        <v>12666.86018</v>
      </c>
      <c r="I2484" s="287">
        <v>6332.2938000000004</v>
      </c>
      <c r="J2484" s="287">
        <v>17706.161489999999</v>
      </c>
      <c r="K2484" s="287">
        <v>7705.4317000000001</v>
      </c>
      <c r="L2484" s="287">
        <v>5714.5376200000001</v>
      </c>
      <c r="M2484" s="287">
        <v>15819.18497</v>
      </c>
      <c r="N2484" s="287">
        <v>21531.237779999989</v>
      </c>
      <c r="O2484" s="286">
        <v>157795.81250999999</v>
      </c>
      <c r="P2484" s="83" t="str">
        <f t="shared" si="43"/>
        <v/>
      </c>
    </row>
    <row r="2485" spans="1:16" ht="13.2" hidden="1" customHeight="1" x14ac:dyDescent="0.25">
      <c r="A2485" s="285" t="s">
        <v>1844</v>
      </c>
      <c r="B2485" s="285" t="s">
        <v>79</v>
      </c>
      <c r="C2485" s="287">
        <v>16537.728019999999</v>
      </c>
      <c r="D2485" s="287">
        <v>40024.813999999998</v>
      </c>
      <c r="E2485" s="287">
        <v>24074.314729999998</v>
      </c>
      <c r="F2485" s="287">
        <v>8048.6636699999999</v>
      </c>
      <c r="G2485" s="287">
        <v>33369.338000000003</v>
      </c>
      <c r="H2485" s="287">
        <v>9149.7449699999997</v>
      </c>
      <c r="I2485" s="287">
        <v>5861.3090599999996</v>
      </c>
      <c r="J2485" s="287">
        <v>8333.4129900000007</v>
      </c>
      <c r="K2485" s="287">
        <v>4850.2014200000003</v>
      </c>
      <c r="L2485" s="287">
        <v>2070.65058</v>
      </c>
      <c r="M2485" s="287">
        <v>21336.560740000001</v>
      </c>
      <c r="N2485" s="287">
        <v>682.12319000004936</v>
      </c>
      <c r="O2485" s="286">
        <v>174338.86137000003</v>
      </c>
      <c r="P2485" s="83" t="str">
        <f t="shared" si="43"/>
        <v/>
      </c>
    </row>
    <row r="2486" spans="1:16" ht="13.2" hidden="1" customHeight="1" x14ac:dyDescent="0.25">
      <c r="A2486" s="285" t="s">
        <v>1845</v>
      </c>
      <c r="B2486" s="285" t="s">
        <v>3671</v>
      </c>
      <c r="C2486" s="287">
        <v>113515.25013999999</v>
      </c>
      <c r="D2486" s="287">
        <v>56123.022140000001</v>
      </c>
      <c r="E2486" s="287">
        <v>154420.93434000001</v>
      </c>
      <c r="F2486" s="287">
        <v>51937.373790000005</v>
      </c>
      <c r="G2486" s="287">
        <v>33726.808999999994</v>
      </c>
      <c r="H2486" s="287">
        <v>43695.445209999998</v>
      </c>
      <c r="I2486" s="287">
        <v>48364.318760000009</v>
      </c>
      <c r="J2486" s="287">
        <v>28404.264089999997</v>
      </c>
      <c r="K2486" s="287">
        <v>32101.908520000001</v>
      </c>
      <c r="L2486" s="287">
        <v>52319.859889999992</v>
      </c>
      <c r="M2486" s="287">
        <v>37970.280799999993</v>
      </c>
      <c r="N2486" s="287">
        <v>62283.759919999902</v>
      </c>
      <c r="O2486" s="286">
        <v>714863.22660000005</v>
      </c>
      <c r="P2486" s="83" t="str">
        <f t="shared" si="43"/>
        <v/>
      </c>
    </row>
    <row r="2487" spans="1:16" ht="13.2" hidden="1" customHeight="1" x14ac:dyDescent="0.25">
      <c r="A2487" s="285" t="s">
        <v>1846</v>
      </c>
      <c r="B2487" s="285" t="s">
        <v>120</v>
      </c>
      <c r="C2487" s="287">
        <v>222230.90317999999</v>
      </c>
      <c r="D2487" s="287">
        <v>175037.39958</v>
      </c>
      <c r="E2487" s="287">
        <v>163354.53385000001</v>
      </c>
      <c r="F2487" s="287">
        <v>156457.21249999999</v>
      </c>
      <c r="G2487" s="287">
        <v>43200.332999999999</v>
      </c>
      <c r="H2487" s="287">
        <v>139868.23488999999</v>
      </c>
      <c r="I2487" s="287">
        <v>97167.6011</v>
      </c>
      <c r="J2487" s="287">
        <v>24896.660169999999</v>
      </c>
      <c r="K2487" s="287">
        <v>171762.95058999999</v>
      </c>
      <c r="L2487" s="287">
        <v>183157.82964000001</v>
      </c>
      <c r="M2487" s="287">
        <v>60803.763140000003</v>
      </c>
      <c r="N2487" s="287">
        <v>118599.78670000023</v>
      </c>
      <c r="O2487" s="286">
        <v>1556537.2083399999</v>
      </c>
      <c r="P2487" s="83" t="str">
        <f t="shared" si="43"/>
        <v/>
      </c>
    </row>
    <row r="2488" spans="1:16" ht="13.2" hidden="1" customHeight="1" x14ac:dyDescent="0.25">
      <c r="A2488" s="285" t="s">
        <v>1847</v>
      </c>
      <c r="B2488" s="285" t="s">
        <v>121</v>
      </c>
      <c r="C2488" s="287">
        <v>0</v>
      </c>
      <c r="D2488" s="287">
        <v>0</v>
      </c>
      <c r="E2488" s="287">
        <v>0</v>
      </c>
      <c r="F2488" s="287">
        <v>0</v>
      </c>
      <c r="G2488" s="287">
        <v>0</v>
      </c>
      <c r="H2488" s="287">
        <v>0</v>
      </c>
      <c r="I2488" s="287">
        <v>0</v>
      </c>
      <c r="J2488" s="287">
        <v>0</v>
      </c>
      <c r="K2488" s="287">
        <v>0</v>
      </c>
      <c r="L2488" s="287">
        <v>0</v>
      </c>
      <c r="M2488" s="287">
        <v>0</v>
      </c>
      <c r="N2488" s="287">
        <v>0</v>
      </c>
      <c r="O2488" s="286">
        <v>0</v>
      </c>
      <c r="P2488" s="83" t="str">
        <f t="shared" si="43"/>
        <v/>
      </c>
    </row>
    <row r="2489" spans="1:16" ht="13.2" hidden="1" customHeight="1" x14ac:dyDescent="0.25">
      <c r="A2489" s="285" t="s">
        <v>1848</v>
      </c>
      <c r="B2489" s="285" t="s">
        <v>81</v>
      </c>
      <c r="C2489" s="287">
        <v>341365.47080999997</v>
      </c>
      <c r="D2489" s="287">
        <v>130100.05372</v>
      </c>
      <c r="E2489" s="287">
        <v>161949.45018000001</v>
      </c>
      <c r="F2489" s="287">
        <v>232471.93917999999</v>
      </c>
      <c r="G2489" s="287">
        <v>125651.22</v>
      </c>
      <c r="H2489" s="287">
        <v>127329.18538</v>
      </c>
      <c r="I2489" s="287">
        <v>114331.37178999999</v>
      </c>
      <c r="J2489" s="287">
        <v>164469.83711999998</v>
      </c>
      <c r="K2489" s="287">
        <v>175110.23704000001</v>
      </c>
      <c r="L2489" s="287">
        <v>158644.37500999999</v>
      </c>
      <c r="M2489" s="287">
        <v>123807.2141</v>
      </c>
      <c r="N2489" s="287">
        <v>129161.80128000036</v>
      </c>
      <c r="O2489" s="286">
        <v>1984392.1556100002</v>
      </c>
      <c r="P2489" s="83" t="str">
        <f t="shared" si="43"/>
        <v/>
      </c>
    </row>
    <row r="2490" spans="1:16" ht="13.2" hidden="1" customHeight="1" x14ac:dyDescent="0.25">
      <c r="A2490" s="285" t="s">
        <v>1849</v>
      </c>
      <c r="B2490" s="285" t="s">
        <v>82</v>
      </c>
      <c r="C2490" s="287">
        <v>636039.21002</v>
      </c>
      <c r="D2490" s="287">
        <v>219310.09296000001</v>
      </c>
      <c r="E2490" s="287">
        <v>240168.64861</v>
      </c>
      <c r="F2490" s="287">
        <v>361903.62153</v>
      </c>
      <c r="G2490" s="287">
        <v>249780.40100000001</v>
      </c>
      <c r="H2490" s="287">
        <v>208475.58312</v>
      </c>
      <c r="I2490" s="287">
        <v>248817.06731000001</v>
      </c>
      <c r="J2490" s="287">
        <v>245058.47544000001</v>
      </c>
      <c r="K2490" s="287">
        <v>310428.32124999998</v>
      </c>
      <c r="L2490" s="287">
        <v>247864.40880999999</v>
      </c>
      <c r="M2490" s="287">
        <v>248092.75287999999</v>
      </c>
      <c r="N2490" s="287">
        <v>222685.29114000004</v>
      </c>
      <c r="O2490" s="286">
        <v>3438623.8740700004</v>
      </c>
      <c r="P2490" s="83" t="str">
        <f t="shared" si="43"/>
        <v/>
      </c>
    </row>
    <row r="2491" spans="1:16" ht="13.2" hidden="1" customHeight="1" x14ac:dyDescent="0.25">
      <c r="A2491" s="285" t="s">
        <v>1850</v>
      </c>
      <c r="B2491" s="285" t="s">
        <v>83</v>
      </c>
      <c r="C2491" s="287">
        <v>74608.5</v>
      </c>
      <c r="D2491" s="287">
        <v>37304.25</v>
      </c>
      <c r="E2491" s="287">
        <v>38896.625399999997</v>
      </c>
      <c r="F2491" s="287">
        <v>39818.7886</v>
      </c>
      <c r="G2491" s="287">
        <v>43870.084999999999</v>
      </c>
      <c r="H2491" s="287">
        <v>41453.593800000002</v>
      </c>
      <c r="I2491" s="287">
        <v>38788.335919999998</v>
      </c>
      <c r="J2491" s="287">
        <v>42388.558949999999</v>
      </c>
      <c r="K2491" s="287">
        <v>41816.654670000004</v>
      </c>
      <c r="L2491" s="287">
        <v>40546.941469999998</v>
      </c>
      <c r="M2491" s="287">
        <v>41916.923459999998</v>
      </c>
      <c r="N2491" s="287">
        <v>3604095.34432443</v>
      </c>
      <c r="O2491" s="286">
        <v>4085504.6015944299</v>
      </c>
      <c r="P2491" s="83" t="str">
        <f t="shared" si="43"/>
        <v/>
      </c>
    </row>
    <row r="2492" spans="1:16" ht="13.2" hidden="1" customHeight="1" x14ac:dyDescent="0.25">
      <c r="A2492" s="285" t="s">
        <v>1851</v>
      </c>
      <c r="B2492" s="285" t="s">
        <v>84</v>
      </c>
      <c r="C2492" s="287">
        <v>2665.51253</v>
      </c>
      <c r="D2492" s="287">
        <v>2792.4240399999999</v>
      </c>
      <c r="E2492" s="287">
        <v>571.03170999999998</v>
      </c>
      <c r="F2492" s="287">
        <v>742.61157000000003</v>
      </c>
      <c r="G2492" s="287">
        <v>775.31299999999999</v>
      </c>
      <c r="H2492" s="287">
        <v>1310.71309</v>
      </c>
      <c r="I2492" s="287">
        <v>932.34298000000001</v>
      </c>
      <c r="J2492" s="287">
        <v>589.60877000000005</v>
      </c>
      <c r="K2492" s="287">
        <v>636.26731999999993</v>
      </c>
      <c r="L2492" s="287">
        <v>945.68376000000001</v>
      </c>
      <c r="M2492" s="287">
        <v>1434.92812</v>
      </c>
      <c r="N2492" s="287">
        <v>34373.609230000009</v>
      </c>
      <c r="O2492" s="286">
        <v>47770.046120000006</v>
      </c>
      <c r="P2492" s="83" t="str">
        <f t="shared" si="43"/>
        <v/>
      </c>
    </row>
    <row r="2493" spans="1:16" ht="13.2" hidden="1" customHeight="1" x14ac:dyDescent="0.25">
      <c r="A2493" s="285" t="s">
        <v>1852</v>
      </c>
      <c r="B2493" s="285" t="s">
        <v>85</v>
      </c>
      <c r="C2493" s="286">
        <v>1656892.8553999998</v>
      </c>
      <c r="D2493" s="286">
        <v>781211.39799999993</v>
      </c>
      <c r="E2493" s="286">
        <v>919701.68635000009</v>
      </c>
      <c r="F2493" s="286">
        <v>1023422.2327599999</v>
      </c>
      <c r="G2493" s="286">
        <v>651337.52999999991</v>
      </c>
      <c r="H2493" s="286">
        <v>708771.28922999999</v>
      </c>
      <c r="I2493" s="286">
        <v>689953.04456000007</v>
      </c>
      <c r="J2493" s="286">
        <v>642615.52023000002</v>
      </c>
      <c r="K2493" s="286">
        <v>865466.38173999987</v>
      </c>
      <c r="L2493" s="286">
        <v>819641.01393000002</v>
      </c>
      <c r="M2493" s="286">
        <v>686116.17733999994</v>
      </c>
      <c r="N2493" s="286">
        <v>4170547.0645044302</v>
      </c>
      <c r="O2493" s="286">
        <v>13615676.19404443</v>
      </c>
      <c r="P2493" s="83" t="str">
        <f t="shared" si="43"/>
        <v/>
      </c>
    </row>
    <row r="2494" spans="1:16" ht="13.2" hidden="1" customHeight="1" x14ac:dyDescent="0.25">
      <c r="A2494" s="285" t="s">
        <v>1853</v>
      </c>
      <c r="B2494" s="285" t="s">
        <v>86</v>
      </c>
      <c r="C2494" s="287">
        <v>40.75</v>
      </c>
      <c r="D2494" s="287">
        <v>0</v>
      </c>
      <c r="E2494" s="287">
        <v>0</v>
      </c>
      <c r="F2494" s="287">
        <v>35.280349999999999</v>
      </c>
      <c r="G2494" s="287">
        <v>0.69599999999999995</v>
      </c>
      <c r="H2494" s="287">
        <v>0</v>
      </c>
      <c r="I2494" s="287">
        <v>0</v>
      </c>
      <c r="J2494" s="287">
        <v>0</v>
      </c>
      <c r="K2494" s="287">
        <v>4.9130000000000003</v>
      </c>
      <c r="L2494" s="287">
        <v>0</v>
      </c>
      <c r="M2494" s="287">
        <v>0</v>
      </c>
      <c r="N2494" s="287">
        <v>36.973979999999997</v>
      </c>
      <c r="O2494" s="286">
        <v>118.61332999999999</v>
      </c>
      <c r="P2494" s="83" t="str">
        <f t="shared" si="43"/>
        <v/>
      </c>
    </row>
    <row r="2495" spans="1:16" ht="13.2" hidden="1" customHeight="1" x14ac:dyDescent="0.25">
      <c r="A2495" s="285" t="s">
        <v>1854</v>
      </c>
      <c r="B2495" s="285" t="s">
        <v>87</v>
      </c>
      <c r="C2495" s="287">
        <v>5414.4400299999998</v>
      </c>
      <c r="D2495" s="287">
        <v>2986.8117099999999</v>
      </c>
      <c r="E2495" s="287">
        <v>0</v>
      </c>
      <c r="F2495" s="287">
        <v>0</v>
      </c>
      <c r="G2495" s="287">
        <v>0</v>
      </c>
      <c r="H2495" s="287">
        <v>0</v>
      </c>
      <c r="I2495" s="287">
        <v>0</v>
      </c>
      <c r="J2495" s="287">
        <v>0</v>
      </c>
      <c r="K2495" s="287">
        <v>0</v>
      </c>
      <c r="L2495" s="287">
        <v>0</v>
      </c>
      <c r="M2495" s="287">
        <v>244.69869</v>
      </c>
      <c r="N2495" s="287">
        <v>0</v>
      </c>
      <c r="O2495" s="286">
        <v>8645.950429999999</v>
      </c>
      <c r="P2495" s="83" t="str">
        <f t="shared" si="43"/>
        <v/>
      </c>
    </row>
    <row r="2496" spans="1:16" ht="13.2" hidden="1" customHeight="1" x14ac:dyDescent="0.25">
      <c r="A2496" s="285" t="s">
        <v>1855</v>
      </c>
      <c r="B2496" s="285" t="s">
        <v>88</v>
      </c>
      <c r="C2496" s="287">
        <v>0</v>
      </c>
      <c r="D2496" s="287">
        <v>0</v>
      </c>
      <c r="E2496" s="287">
        <v>0</v>
      </c>
      <c r="F2496" s="287">
        <v>0</v>
      </c>
      <c r="G2496" s="287">
        <v>0</v>
      </c>
      <c r="H2496" s="287">
        <v>0</v>
      </c>
      <c r="I2496" s="287">
        <v>0</v>
      </c>
      <c r="J2496" s="287">
        <v>0</v>
      </c>
      <c r="K2496" s="287">
        <v>0</v>
      </c>
      <c r="L2496" s="287">
        <v>0</v>
      </c>
      <c r="M2496" s="287">
        <v>0</v>
      </c>
      <c r="N2496" s="287">
        <v>0</v>
      </c>
      <c r="O2496" s="286">
        <v>0</v>
      </c>
      <c r="P2496" s="83" t="str">
        <f t="shared" si="43"/>
        <v/>
      </c>
    </row>
    <row r="2497" spans="1:16" ht="13.2" hidden="1" customHeight="1" x14ac:dyDescent="0.25">
      <c r="A2497" s="285" t="s">
        <v>1856</v>
      </c>
      <c r="B2497" s="285" t="s">
        <v>144</v>
      </c>
      <c r="C2497" s="286">
        <v>1662348.0454299997</v>
      </c>
      <c r="D2497" s="286">
        <v>784198.20970999997</v>
      </c>
      <c r="E2497" s="286">
        <v>919701.68635000009</v>
      </c>
      <c r="F2497" s="286">
        <v>1023457.5131099999</v>
      </c>
      <c r="G2497" s="286">
        <v>651338.22599999991</v>
      </c>
      <c r="H2497" s="286">
        <v>708771.28922999999</v>
      </c>
      <c r="I2497" s="286">
        <v>689953.04456000007</v>
      </c>
      <c r="J2497" s="286">
        <v>642615.52023000002</v>
      </c>
      <c r="K2497" s="286">
        <v>865471.29473999981</v>
      </c>
      <c r="L2497" s="286">
        <v>819641.01393000002</v>
      </c>
      <c r="M2497" s="286">
        <v>686360.87602999993</v>
      </c>
      <c r="N2497" s="286">
        <v>4170584.0384844299</v>
      </c>
      <c r="O2497" s="286">
        <v>13624440.757804429</v>
      </c>
      <c r="P2497" s="83" t="str">
        <f t="shared" si="43"/>
        <v/>
      </c>
    </row>
    <row r="2498" spans="1:16" ht="13.2" hidden="1" customHeight="1" x14ac:dyDescent="0.25">
      <c r="A2498" s="285" t="s">
        <v>1857</v>
      </c>
      <c r="B2498" s="285" t="s">
        <v>76</v>
      </c>
      <c r="C2498" s="287">
        <v>5184.8419299999996</v>
      </c>
      <c r="D2498" s="287">
        <v>8785.7384199999997</v>
      </c>
      <c r="E2498" s="287">
        <v>1904.17812</v>
      </c>
      <c r="F2498" s="287">
        <v>1553.3802600000001</v>
      </c>
      <c r="G2498" s="287">
        <v>3963.9891199999997</v>
      </c>
      <c r="H2498" s="287">
        <v>1643.1124</v>
      </c>
      <c r="I2498" s="287">
        <v>1517.17886</v>
      </c>
      <c r="J2498" s="287">
        <v>2460.6104999999998</v>
      </c>
      <c r="K2498" s="287">
        <v>5361.9742999999999</v>
      </c>
      <c r="L2498" s="287">
        <v>1641.32755</v>
      </c>
      <c r="M2498" s="287">
        <v>3343.3349499999999</v>
      </c>
      <c r="N2498" s="287">
        <v>6779.7415599999968</v>
      </c>
      <c r="O2498" s="286">
        <v>44139.407969999993</v>
      </c>
      <c r="P2498" s="83" t="str">
        <f t="shared" si="43"/>
        <v/>
      </c>
    </row>
    <row r="2499" spans="1:16" ht="13.2" hidden="1" customHeight="1" x14ac:dyDescent="0.25">
      <c r="A2499" s="285" t="s">
        <v>1867</v>
      </c>
      <c r="B2499" s="285" t="s">
        <v>85</v>
      </c>
      <c r="C2499" s="286">
        <v>805857.53562999994</v>
      </c>
      <c r="D2499" s="286">
        <v>815644.06969999999</v>
      </c>
      <c r="E2499" s="286">
        <v>792036.52558000002</v>
      </c>
      <c r="F2499" s="286">
        <v>802523.76174999995</v>
      </c>
      <c r="G2499" s="286">
        <v>772383.95290999999</v>
      </c>
      <c r="H2499" s="286">
        <v>765981.05766000005</v>
      </c>
      <c r="I2499" s="286">
        <v>794775.93845000002</v>
      </c>
      <c r="J2499" s="286">
        <v>756122.07235000003</v>
      </c>
      <c r="K2499" s="286">
        <v>855596.63599999994</v>
      </c>
      <c r="L2499" s="286">
        <v>809670.31420999998</v>
      </c>
      <c r="M2499" s="286">
        <v>786777.64231000002</v>
      </c>
      <c r="N2499" s="286">
        <v>4514174.8133299993</v>
      </c>
      <c r="O2499" s="286">
        <v>13271544.319879999</v>
      </c>
      <c r="P2499" s="83" t="str">
        <f t="shared" si="43"/>
        <v/>
      </c>
    </row>
    <row r="2500" spans="1:16" ht="13.2" hidden="1" customHeight="1" x14ac:dyDescent="0.25">
      <c r="A2500" s="285" t="s">
        <v>1869</v>
      </c>
      <c r="B2500" s="285" t="s">
        <v>87</v>
      </c>
      <c r="C2500" s="287">
        <v>0</v>
      </c>
      <c r="D2500" s="287">
        <v>0</v>
      </c>
      <c r="E2500" s="287">
        <v>0</v>
      </c>
      <c r="F2500" s="287">
        <v>0</v>
      </c>
      <c r="G2500" s="287">
        <v>0</v>
      </c>
      <c r="H2500" s="287">
        <v>0</v>
      </c>
      <c r="I2500" s="287">
        <v>0</v>
      </c>
      <c r="J2500" s="287">
        <v>0</v>
      </c>
      <c r="K2500" s="287">
        <v>0</v>
      </c>
      <c r="L2500" s="287">
        <v>0</v>
      </c>
      <c r="M2500" s="287">
        <v>0</v>
      </c>
      <c r="N2500" s="287">
        <v>0</v>
      </c>
      <c r="O2500" s="286">
        <v>0</v>
      </c>
      <c r="P2500" s="83" t="str">
        <f t="shared" si="43"/>
        <v/>
      </c>
    </row>
    <row r="2501" spans="1:16" ht="13.2" hidden="1" customHeight="1" x14ac:dyDescent="0.25">
      <c r="A2501" s="285" t="s">
        <v>1870</v>
      </c>
      <c r="B2501" s="285" t="s">
        <v>88</v>
      </c>
      <c r="C2501" s="287">
        <v>0</v>
      </c>
      <c r="D2501" s="287">
        <v>0</v>
      </c>
      <c r="E2501" s="287">
        <v>0</v>
      </c>
      <c r="F2501" s="287">
        <v>0</v>
      </c>
      <c r="G2501" s="287">
        <v>0</v>
      </c>
      <c r="H2501" s="287">
        <v>0</v>
      </c>
      <c r="I2501" s="287">
        <v>0</v>
      </c>
      <c r="J2501" s="287">
        <v>0</v>
      </c>
      <c r="K2501" s="287">
        <v>0</v>
      </c>
      <c r="L2501" s="287">
        <v>0</v>
      </c>
      <c r="M2501" s="287">
        <v>0</v>
      </c>
      <c r="N2501" s="287">
        <v>0</v>
      </c>
      <c r="O2501" s="286">
        <v>0</v>
      </c>
      <c r="P2501" s="83" t="str">
        <f t="shared" si="43"/>
        <v/>
      </c>
    </row>
    <row r="2502" spans="1:16" ht="13.2" hidden="1" customHeight="1" x14ac:dyDescent="0.25">
      <c r="A2502" s="285" t="s">
        <v>1858</v>
      </c>
      <c r="B2502" s="285" t="s">
        <v>89</v>
      </c>
      <c r="C2502" s="287">
        <v>9765.7986799999999</v>
      </c>
      <c r="D2502" s="287">
        <v>1415.01415</v>
      </c>
      <c r="E2502" s="287">
        <v>972.60830999999996</v>
      </c>
      <c r="F2502" s="287">
        <v>823.77441999999996</v>
      </c>
      <c r="G2502" s="287">
        <v>724.27756999999997</v>
      </c>
      <c r="H2502" s="287">
        <v>2079.6566699999998</v>
      </c>
      <c r="I2502" s="287">
        <v>1475.5955200000001</v>
      </c>
      <c r="J2502" s="287">
        <v>605.49608000000001</v>
      </c>
      <c r="K2502" s="287">
        <v>2422.5630200000001</v>
      </c>
      <c r="L2502" s="287">
        <v>1543.22992</v>
      </c>
      <c r="M2502" s="287">
        <v>5733.7543500000002</v>
      </c>
      <c r="N2502" s="287">
        <v>5080.4237800000001</v>
      </c>
      <c r="O2502" s="286">
        <v>32642.192470000002</v>
      </c>
      <c r="P2502" s="83" t="str">
        <f t="shared" si="43"/>
        <v/>
      </c>
    </row>
    <row r="2503" spans="1:16" ht="13.2" hidden="1" customHeight="1" x14ac:dyDescent="0.25">
      <c r="A2503" s="285" t="s">
        <v>1859</v>
      </c>
      <c r="B2503" s="285" t="s">
        <v>90</v>
      </c>
      <c r="C2503" s="287">
        <v>771.81488999999999</v>
      </c>
      <c r="D2503" s="287">
        <v>149.89519000000001</v>
      </c>
      <c r="E2503" s="287">
        <v>1138.5382199999999</v>
      </c>
      <c r="F2503" s="287">
        <v>5.0550699999999997</v>
      </c>
      <c r="G2503" s="287">
        <v>25.25067</v>
      </c>
      <c r="H2503" s="287">
        <v>1445.1743799999999</v>
      </c>
      <c r="I2503" s="287">
        <v>114.87752999999999</v>
      </c>
      <c r="J2503" s="287">
        <v>95.239530000000002</v>
      </c>
      <c r="K2503" s="287">
        <v>118.71042</v>
      </c>
      <c r="L2503" s="287">
        <v>6.7215400000000001</v>
      </c>
      <c r="M2503" s="287">
        <v>12.24681</v>
      </c>
      <c r="N2503" s="287">
        <v>1207.8554800000002</v>
      </c>
      <c r="O2503" s="286">
        <v>5091.3797300000006</v>
      </c>
      <c r="P2503" s="83" t="str">
        <f t="shared" si="43"/>
        <v/>
      </c>
    </row>
    <row r="2504" spans="1:16" ht="13.2" hidden="1" customHeight="1" x14ac:dyDescent="0.25">
      <c r="A2504" s="285" t="s">
        <v>1860</v>
      </c>
      <c r="B2504" s="285" t="s">
        <v>91</v>
      </c>
      <c r="C2504" s="287">
        <v>8.25</v>
      </c>
      <c r="D2504" s="287">
        <v>509.67520999999999</v>
      </c>
      <c r="E2504" s="287">
        <v>0</v>
      </c>
      <c r="F2504" s="287">
        <v>0</v>
      </c>
      <c r="G2504" s="287">
        <v>0</v>
      </c>
      <c r="H2504" s="287">
        <v>4.9574999999999996</v>
      </c>
      <c r="I2504" s="287">
        <v>0</v>
      </c>
      <c r="J2504" s="287">
        <v>1062.3940299999999</v>
      </c>
      <c r="K2504" s="287">
        <v>0</v>
      </c>
      <c r="L2504" s="287">
        <v>0</v>
      </c>
      <c r="M2504" s="287">
        <v>1.1285499999999999</v>
      </c>
      <c r="N2504" s="287">
        <v>3.5500099999999999</v>
      </c>
      <c r="O2504" s="286">
        <v>1589.9552999999996</v>
      </c>
      <c r="P2504" s="83" t="str">
        <f t="shared" si="43"/>
        <v/>
      </c>
    </row>
    <row r="2505" spans="1:16" ht="13.2" hidden="1" customHeight="1" x14ac:dyDescent="0.25">
      <c r="A2505" s="285" t="s">
        <v>1861</v>
      </c>
      <c r="B2505" s="285" t="s">
        <v>3670</v>
      </c>
      <c r="C2505" s="287">
        <v>85.588480000000004</v>
      </c>
      <c r="D2505" s="287">
        <v>41.910649999999997</v>
      </c>
      <c r="E2505" s="287">
        <v>77.708340000000007</v>
      </c>
      <c r="F2505" s="287">
        <v>16.179600000000001</v>
      </c>
      <c r="G2505" s="287">
        <v>209.03617</v>
      </c>
      <c r="H2505" s="287">
        <v>214.74405000000002</v>
      </c>
      <c r="I2505" s="287">
        <v>5529.3781599999993</v>
      </c>
      <c r="J2505" s="287">
        <v>10242.32201</v>
      </c>
      <c r="K2505" s="287">
        <v>1013.48272</v>
      </c>
      <c r="L2505" s="287">
        <v>17744.89933</v>
      </c>
      <c r="M2505" s="287">
        <v>2198.2455500000001</v>
      </c>
      <c r="N2505" s="287">
        <v>20120.518649999995</v>
      </c>
      <c r="O2505" s="286">
        <v>57494.013709999999</v>
      </c>
      <c r="P2505" s="83" t="str">
        <f t="shared" si="43"/>
        <v/>
      </c>
    </row>
    <row r="2506" spans="1:16" ht="13.2" hidden="1" customHeight="1" x14ac:dyDescent="0.25">
      <c r="A2506" s="285" t="s">
        <v>1862</v>
      </c>
      <c r="B2506" s="285" t="s">
        <v>122</v>
      </c>
      <c r="C2506" s="287">
        <v>0</v>
      </c>
      <c r="D2506" s="287">
        <v>0</v>
      </c>
      <c r="E2506" s="287">
        <v>0</v>
      </c>
      <c r="F2506" s="287">
        <v>0</v>
      </c>
      <c r="G2506" s="287">
        <v>0</v>
      </c>
      <c r="H2506" s="287">
        <v>0</v>
      </c>
      <c r="I2506" s="287">
        <v>0</v>
      </c>
      <c r="J2506" s="287">
        <v>0</v>
      </c>
      <c r="K2506" s="287">
        <v>0</v>
      </c>
      <c r="L2506" s="287">
        <v>0</v>
      </c>
      <c r="M2506" s="287">
        <v>0</v>
      </c>
      <c r="N2506" s="287">
        <v>0</v>
      </c>
      <c r="O2506" s="286">
        <v>0</v>
      </c>
      <c r="P2506" s="83" t="str">
        <f t="shared" si="43"/>
        <v/>
      </c>
    </row>
    <row r="2507" spans="1:16" ht="13.2" hidden="1" customHeight="1" x14ac:dyDescent="0.25">
      <c r="A2507" s="285" t="s">
        <v>1863</v>
      </c>
      <c r="B2507" s="285" t="s">
        <v>92</v>
      </c>
      <c r="C2507" s="287">
        <v>0</v>
      </c>
      <c r="D2507" s="287">
        <v>0</v>
      </c>
      <c r="E2507" s="287">
        <v>0</v>
      </c>
      <c r="F2507" s="287">
        <v>0</v>
      </c>
      <c r="G2507" s="287">
        <v>0</v>
      </c>
      <c r="H2507" s="287">
        <v>0</v>
      </c>
      <c r="I2507" s="287">
        <v>0</v>
      </c>
      <c r="J2507" s="287">
        <v>0</v>
      </c>
      <c r="K2507" s="287">
        <v>0</v>
      </c>
      <c r="L2507" s="287">
        <v>0</v>
      </c>
      <c r="M2507" s="287">
        <v>0</v>
      </c>
      <c r="N2507" s="287">
        <v>0</v>
      </c>
      <c r="O2507" s="286">
        <v>0</v>
      </c>
      <c r="P2507" s="83" t="str">
        <f t="shared" si="43"/>
        <v/>
      </c>
    </row>
    <row r="2508" spans="1:16" ht="13.2" hidden="1" customHeight="1" x14ac:dyDescent="0.25">
      <c r="A2508" s="285" t="s">
        <v>1864</v>
      </c>
      <c r="B2508" s="285" t="s">
        <v>93</v>
      </c>
      <c r="C2508" s="287">
        <v>0</v>
      </c>
      <c r="D2508" s="287">
        <v>0</v>
      </c>
      <c r="E2508" s="287">
        <v>0</v>
      </c>
      <c r="F2508" s="287">
        <v>0</v>
      </c>
      <c r="G2508" s="287">
        <v>0</v>
      </c>
      <c r="H2508" s="287">
        <v>0</v>
      </c>
      <c r="I2508" s="287">
        <v>0</v>
      </c>
      <c r="J2508" s="287">
        <v>0</v>
      </c>
      <c r="K2508" s="287">
        <v>0</v>
      </c>
      <c r="L2508" s="287">
        <v>0</v>
      </c>
      <c r="M2508" s="287">
        <v>0</v>
      </c>
      <c r="N2508" s="287">
        <v>0</v>
      </c>
      <c r="O2508" s="286">
        <v>0</v>
      </c>
      <c r="P2508" s="83" t="str">
        <f t="shared" si="43"/>
        <v/>
      </c>
    </row>
    <row r="2509" spans="1:16" ht="13.2" hidden="1" customHeight="1" x14ac:dyDescent="0.25">
      <c r="A2509" s="285" t="s">
        <v>1865</v>
      </c>
      <c r="B2509" s="285" t="s">
        <v>94</v>
      </c>
      <c r="C2509" s="287">
        <v>790041.24164999998</v>
      </c>
      <c r="D2509" s="287">
        <v>804741.83608000004</v>
      </c>
      <c r="E2509" s="287">
        <v>787943.49259000004</v>
      </c>
      <c r="F2509" s="287">
        <v>800125.37239999999</v>
      </c>
      <c r="G2509" s="287">
        <v>767461.39937999996</v>
      </c>
      <c r="H2509" s="287">
        <v>760593.41266000003</v>
      </c>
      <c r="I2509" s="287">
        <v>786138.90838000004</v>
      </c>
      <c r="J2509" s="287">
        <v>741656.01020000002</v>
      </c>
      <c r="K2509" s="287">
        <v>846679.90553999995</v>
      </c>
      <c r="L2509" s="287">
        <v>788109.52520000003</v>
      </c>
      <c r="M2509" s="287">
        <v>775488.93209999998</v>
      </c>
      <c r="N2509" s="287">
        <v>4480982.1642499994</v>
      </c>
      <c r="O2509" s="286">
        <v>13129962.20043</v>
      </c>
      <c r="P2509" s="83" t="str">
        <f t="shared" si="43"/>
        <v/>
      </c>
    </row>
    <row r="2510" spans="1:16" ht="13.2" hidden="1" customHeight="1" x14ac:dyDescent="0.25">
      <c r="A2510" s="285" t="s">
        <v>1866</v>
      </c>
      <c r="B2510" s="285" t="s">
        <v>95</v>
      </c>
      <c r="C2510" s="287">
        <v>0</v>
      </c>
      <c r="D2510" s="287">
        <v>0</v>
      </c>
      <c r="E2510" s="287">
        <v>0</v>
      </c>
      <c r="F2510" s="287">
        <v>0</v>
      </c>
      <c r="G2510" s="287">
        <v>0</v>
      </c>
      <c r="H2510" s="287">
        <v>0</v>
      </c>
      <c r="I2510" s="287">
        <v>0</v>
      </c>
      <c r="J2510" s="287">
        <v>0</v>
      </c>
      <c r="K2510" s="287">
        <v>0</v>
      </c>
      <c r="L2510" s="287">
        <v>624.61067000000003</v>
      </c>
      <c r="M2510" s="287">
        <v>0</v>
      </c>
      <c r="N2510" s="287">
        <v>0.55959999999999999</v>
      </c>
      <c r="O2510" s="286">
        <v>625.17027000000007</v>
      </c>
      <c r="P2510" s="83" t="str">
        <f t="shared" si="43"/>
        <v/>
      </c>
    </row>
    <row r="2511" spans="1:16" ht="13.2" hidden="1" customHeight="1" x14ac:dyDescent="0.25">
      <c r="A2511" s="285" t="s">
        <v>1868</v>
      </c>
      <c r="B2511" s="285" t="s">
        <v>96</v>
      </c>
      <c r="C2511" s="288">
        <v>2.44712</v>
      </c>
      <c r="D2511" s="288">
        <v>34.389679999999998</v>
      </c>
      <c r="E2511" s="288">
        <v>12.585760000000001</v>
      </c>
      <c r="F2511" s="288">
        <v>0.59641</v>
      </c>
      <c r="G2511" s="288">
        <v>0.1701</v>
      </c>
      <c r="H2511" s="288">
        <v>5.8528099999999998</v>
      </c>
      <c r="I2511" s="288">
        <v>2.5451000000000001</v>
      </c>
      <c r="J2511" s="288">
        <v>1.4778100000000001</v>
      </c>
      <c r="K2511" s="288">
        <v>0.27817999999999998</v>
      </c>
      <c r="L2511" s="288">
        <v>1.5</v>
      </c>
      <c r="M2511" s="288">
        <v>3.95</v>
      </c>
      <c r="N2511" s="288">
        <v>20.439080000000015</v>
      </c>
      <c r="O2511" s="289">
        <v>86.232050000000001</v>
      </c>
      <c r="P2511" s="83" t="str">
        <f t="shared" si="43"/>
        <v/>
      </c>
    </row>
    <row r="2512" spans="1:16" ht="13.2" hidden="1" customHeight="1" x14ac:dyDescent="0.25">
      <c r="A2512" s="285" t="s">
        <v>1871</v>
      </c>
      <c r="B2512" s="285" t="s">
        <v>155</v>
      </c>
      <c r="C2512" s="286">
        <v>805859.98274999997</v>
      </c>
      <c r="D2512" s="286">
        <v>815678.45938000001</v>
      </c>
      <c r="E2512" s="286">
        <v>792049.11134000006</v>
      </c>
      <c r="F2512" s="286">
        <v>802524.35815999995</v>
      </c>
      <c r="G2512" s="286">
        <v>772384.12300999998</v>
      </c>
      <c r="H2512" s="286">
        <v>765986.91047</v>
      </c>
      <c r="I2512" s="286">
        <v>794778.48355</v>
      </c>
      <c r="J2512" s="286">
        <v>756123.55015999998</v>
      </c>
      <c r="K2512" s="286">
        <v>855596.91417999996</v>
      </c>
      <c r="L2512" s="286">
        <v>809671.81420999998</v>
      </c>
      <c r="M2512" s="286">
        <v>786781.59230999998</v>
      </c>
      <c r="N2512" s="286">
        <v>4514195.2524099993</v>
      </c>
      <c r="O2512" s="286">
        <v>13271630.551929999</v>
      </c>
      <c r="P2512" s="83" t="str">
        <f t="shared" ref="P2512:P2543" si="44">IF(COUNTBLANK(Q2512)=0,IF(RIGHT(A2512,12)=Q2512,TRUE,FALSE),"")</f>
        <v/>
      </c>
    </row>
    <row r="2513" spans="1:16" ht="13.2" hidden="1" customHeight="1" x14ac:dyDescent="0.25">
      <c r="A2513" s="285" t="s">
        <v>1905</v>
      </c>
      <c r="B2513" s="285" t="s">
        <v>97</v>
      </c>
      <c r="C2513" s="286">
        <v>258599.96193633351</v>
      </c>
      <c r="D2513" s="286">
        <v>15715.534540833352</v>
      </c>
      <c r="E2513" s="286">
        <v>14740.737737833348</v>
      </c>
      <c r="F2513" s="286">
        <v>78098.610580000095</v>
      </c>
      <c r="G2513" s="286">
        <v>-17422.295650000015</v>
      </c>
      <c r="H2513" s="286">
        <v>-95670.789023331716</v>
      </c>
      <c r="I2513" s="286">
        <v>-4648.6562833316566</v>
      </c>
      <c r="J2513" s="286">
        <v>-13464.093293331622</v>
      </c>
      <c r="K2513" s="286">
        <v>-2199.4633491649874</v>
      </c>
      <c r="L2513" s="286">
        <v>29838.830782068602</v>
      </c>
      <c r="M2513" s="286">
        <v>-12197.68838793147</v>
      </c>
      <c r="N2513" s="286">
        <v>-71710.76415438368</v>
      </c>
      <c r="O2513" s="286">
        <v>179679.92543559335</v>
      </c>
      <c r="P2513" s="83" t="str">
        <f t="shared" si="44"/>
        <v/>
      </c>
    </row>
    <row r="2514" spans="1:16" ht="13.2" hidden="1" customHeight="1" x14ac:dyDescent="0.25">
      <c r="A2514" s="285" t="s">
        <v>1906</v>
      </c>
      <c r="B2514" s="285" t="s">
        <v>130</v>
      </c>
      <c r="C2514" s="286">
        <v>448371.0336496667</v>
      </c>
      <c r="D2514" s="286">
        <v>9106.7589908333903</v>
      </c>
      <c r="E2514" s="286">
        <v>7562.1635978333361</v>
      </c>
      <c r="F2514" s="286">
        <v>60284.105546666775</v>
      </c>
      <c r="G2514" s="286">
        <v>-18126.236163333349</v>
      </c>
      <c r="H2514" s="286">
        <v>-72550.505514165096</v>
      </c>
      <c r="I2514" s="286">
        <v>-9766.3161183316261</v>
      </c>
      <c r="J2514" s="286">
        <v>-20094.654598331603</v>
      </c>
      <c r="K2514" s="286">
        <v>-26559.162182498258</v>
      </c>
      <c r="L2514" s="286">
        <v>24399.258982068597</v>
      </c>
      <c r="M2514" s="286">
        <v>-15124.359837931435</v>
      </c>
      <c r="N2514" s="286">
        <v>-67373.232918962254</v>
      </c>
      <c r="O2514" s="286">
        <v>320128.85343351448</v>
      </c>
      <c r="P2514" s="83" t="str">
        <f t="shared" si="44"/>
        <v/>
      </c>
    </row>
    <row r="2515" spans="1:16" ht="13.2" hidden="1" customHeight="1" x14ac:dyDescent="0.25">
      <c r="A2515" s="285" t="s">
        <v>1874</v>
      </c>
      <c r="B2515" s="285" t="s">
        <v>76</v>
      </c>
      <c r="C2515" s="287">
        <v>3963.98999</v>
      </c>
      <c r="D2515" s="287">
        <v>16506.598019999998</v>
      </c>
      <c r="E2515" s="287">
        <v>66.81747</v>
      </c>
      <c r="F2515" s="287">
        <v>29.904379999999996</v>
      </c>
      <c r="G2515" s="287">
        <v>20.324449999999999</v>
      </c>
      <c r="H2515" s="287">
        <v>620.09355999999991</v>
      </c>
      <c r="I2515" s="287">
        <v>14.506129999999999</v>
      </c>
      <c r="J2515" s="287">
        <v>12.39</v>
      </c>
      <c r="K2515" s="287">
        <v>491.41879</v>
      </c>
      <c r="L2515" s="287">
        <v>92.250470000000007</v>
      </c>
      <c r="M2515" s="287">
        <v>9.5725300000000004</v>
      </c>
      <c r="N2515" s="287">
        <v>-21827.86579</v>
      </c>
      <c r="O2515" s="286">
        <v>0</v>
      </c>
      <c r="P2515" s="83" t="str">
        <f t="shared" si="44"/>
        <v/>
      </c>
    </row>
    <row r="2516" spans="1:16" ht="13.2" hidden="1" customHeight="1" x14ac:dyDescent="0.25">
      <c r="A2516" s="285" t="s">
        <v>1875</v>
      </c>
      <c r="B2516" s="285" t="s">
        <v>77</v>
      </c>
      <c r="C2516" s="287">
        <v>102306.1955733333</v>
      </c>
      <c r="D2516" s="287">
        <v>111291.2808208333</v>
      </c>
      <c r="E2516" s="287">
        <v>117563.52134083332</v>
      </c>
      <c r="F2516" s="287">
        <v>100348.54260083333</v>
      </c>
      <c r="G2516" s="287">
        <v>106480.05400083332</v>
      </c>
      <c r="H2516" s="287">
        <v>183427.97513500007</v>
      </c>
      <c r="I2516" s="287">
        <v>102070.22026499997</v>
      </c>
      <c r="J2516" s="287">
        <v>109932.51156499998</v>
      </c>
      <c r="K2516" s="287">
        <v>129153.87898166667</v>
      </c>
      <c r="L2516" s="287">
        <v>123438.0550985</v>
      </c>
      <c r="M2516" s="287">
        <v>104938.13344849998</v>
      </c>
      <c r="N2516" s="287">
        <v>304175.31122966547</v>
      </c>
      <c r="O2516" s="286">
        <v>1595125.680059999</v>
      </c>
      <c r="P2516" s="83" t="str">
        <f t="shared" si="44"/>
        <v/>
      </c>
    </row>
    <row r="2517" spans="1:16" ht="13.2" hidden="1" customHeight="1" x14ac:dyDescent="0.25">
      <c r="A2517" s="285" t="s">
        <v>1876</v>
      </c>
      <c r="B2517" s="285" t="s">
        <v>78</v>
      </c>
      <c r="C2517" s="287">
        <v>46881.56618699996</v>
      </c>
      <c r="D2517" s="287">
        <v>47727.393909166654</v>
      </c>
      <c r="E2517" s="287">
        <v>65452.701769166655</v>
      </c>
      <c r="F2517" s="287">
        <v>55124.137732499985</v>
      </c>
      <c r="G2517" s="287">
        <v>60691.634622499987</v>
      </c>
      <c r="H2517" s="287">
        <v>69721.110013333324</v>
      </c>
      <c r="I2517" s="287">
        <v>54764.343353333323</v>
      </c>
      <c r="J2517" s="287">
        <v>68044.950053333334</v>
      </c>
      <c r="K2517" s="287">
        <v>71348.034543333328</v>
      </c>
      <c r="L2517" s="287">
        <v>67208.364392499949</v>
      </c>
      <c r="M2517" s="287">
        <v>59307.963362500006</v>
      </c>
      <c r="N2517" s="287">
        <v>35389.830109254734</v>
      </c>
      <c r="O2517" s="286">
        <v>701662.03004792111</v>
      </c>
      <c r="P2517" s="83" t="str">
        <f t="shared" si="44"/>
        <v/>
      </c>
    </row>
    <row r="2518" spans="1:16" ht="13.2" hidden="1" customHeight="1" x14ac:dyDescent="0.25">
      <c r="A2518" s="285" t="s">
        <v>1877</v>
      </c>
      <c r="B2518" s="285" t="s">
        <v>79</v>
      </c>
      <c r="C2518" s="287">
        <v>350.6451766666666</v>
      </c>
      <c r="D2518" s="287">
        <v>1113.1068966666667</v>
      </c>
      <c r="E2518" s="287">
        <v>1468.1272266666667</v>
      </c>
      <c r="F2518" s="287">
        <v>1114.8611066666667</v>
      </c>
      <c r="G2518" s="287">
        <v>3674.4918866666667</v>
      </c>
      <c r="H2518" s="287">
        <v>386.20310666666683</v>
      </c>
      <c r="I2518" s="287">
        <v>874.64045666666675</v>
      </c>
      <c r="J2518" s="287">
        <v>480.0102366666668</v>
      </c>
      <c r="K2518" s="287">
        <v>6369.1040533333344</v>
      </c>
      <c r="L2518" s="287">
        <v>1337.3374916609976</v>
      </c>
      <c r="M2518" s="287">
        <v>3856.312841660997</v>
      </c>
      <c r="N2518" s="287">
        <v>7468.768520011341</v>
      </c>
      <c r="O2518" s="286">
        <v>28493.609000000004</v>
      </c>
      <c r="P2518" s="83" t="str">
        <f t="shared" si="44"/>
        <v/>
      </c>
    </row>
    <row r="2519" spans="1:16" ht="13.2" hidden="1" customHeight="1" x14ac:dyDescent="0.25">
      <c r="A2519" s="285" t="s">
        <v>1878</v>
      </c>
      <c r="B2519" s="285" t="s">
        <v>3671</v>
      </c>
      <c r="C2519" s="287">
        <v>122620.31075999999</v>
      </c>
      <c r="D2519" s="287">
        <v>31350.958123333327</v>
      </c>
      <c r="E2519" s="287">
        <v>17847.926363333336</v>
      </c>
      <c r="F2519" s="287">
        <v>29325.392397499996</v>
      </c>
      <c r="G2519" s="287">
        <v>21663.075477499999</v>
      </c>
      <c r="H2519" s="287">
        <v>29074.028067499999</v>
      </c>
      <c r="I2519" s="287">
        <v>28837.486413333329</v>
      </c>
      <c r="J2519" s="287">
        <v>24500.820713333331</v>
      </c>
      <c r="K2519" s="287">
        <v>25467.323439166674</v>
      </c>
      <c r="L2519" s="287">
        <v>35410.221892499998</v>
      </c>
      <c r="M2519" s="287">
        <v>35925.400462500002</v>
      </c>
      <c r="N2519" s="287">
        <v>-107633.44886000008</v>
      </c>
      <c r="O2519" s="286">
        <v>294389.49525000004</v>
      </c>
      <c r="P2519" s="83" t="str">
        <f t="shared" si="44"/>
        <v/>
      </c>
    </row>
    <row r="2520" spans="1:16" ht="13.2" hidden="1" customHeight="1" x14ac:dyDescent="0.25">
      <c r="A2520" s="285" t="s">
        <v>1880</v>
      </c>
      <c r="B2520" s="285" t="s">
        <v>121</v>
      </c>
      <c r="C2520" s="287">
        <v>0</v>
      </c>
      <c r="D2520" s="287">
        <v>0</v>
      </c>
      <c r="E2520" s="287">
        <v>0</v>
      </c>
      <c r="F2520" s="287">
        <v>0</v>
      </c>
      <c r="G2520" s="287">
        <v>0</v>
      </c>
      <c r="H2520" s="287">
        <v>0</v>
      </c>
      <c r="I2520" s="287">
        <v>0</v>
      </c>
      <c r="J2520" s="287">
        <v>0</v>
      </c>
      <c r="K2520" s="287">
        <v>0</v>
      </c>
      <c r="L2520" s="287">
        <v>0</v>
      </c>
      <c r="M2520" s="287">
        <v>0</v>
      </c>
      <c r="N2520" s="287">
        <v>0</v>
      </c>
      <c r="O2520" s="286">
        <v>0</v>
      </c>
      <c r="P2520" s="83" t="str">
        <f t="shared" si="44"/>
        <v/>
      </c>
    </row>
    <row r="2521" spans="1:16" ht="13.2" hidden="1" customHeight="1" x14ac:dyDescent="0.25">
      <c r="A2521" s="285" t="s">
        <v>1881</v>
      </c>
      <c r="B2521" s="285" t="s">
        <v>81</v>
      </c>
      <c r="C2521" s="287">
        <v>3838.4285800000002</v>
      </c>
      <c r="D2521" s="287">
        <v>10509.36931</v>
      </c>
      <c r="E2521" s="287">
        <v>863.54485999999997</v>
      </c>
      <c r="F2521" s="287">
        <v>671.71024</v>
      </c>
      <c r="G2521" s="287">
        <v>793.42363</v>
      </c>
      <c r="H2521" s="287">
        <v>607.73577999999998</v>
      </c>
      <c r="I2521" s="287">
        <v>2226.4918799999996</v>
      </c>
      <c r="J2521" s="287">
        <v>523.19072000000006</v>
      </c>
      <c r="K2521" s="287">
        <v>5344.7048100000002</v>
      </c>
      <c r="L2521" s="287">
        <v>1336.7948700000002</v>
      </c>
      <c r="M2521" s="287">
        <v>2281.37815</v>
      </c>
      <c r="N2521" s="287">
        <v>-4889.1511799999989</v>
      </c>
      <c r="O2521" s="286">
        <v>24107.621650000001</v>
      </c>
      <c r="P2521" s="83" t="str">
        <f t="shared" si="44"/>
        <v/>
      </c>
    </row>
    <row r="2522" spans="1:16" ht="13.2" hidden="1" customHeight="1" x14ac:dyDescent="0.25">
      <c r="A2522" s="285" t="s">
        <v>1882</v>
      </c>
      <c r="B2522" s="285" t="s">
        <v>82</v>
      </c>
      <c r="C2522" s="287">
        <v>166.27968000000001</v>
      </c>
      <c r="D2522" s="287">
        <v>24.160589999999999</v>
      </c>
      <c r="E2522" s="287">
        <v>955.74868000000015</v>
      </c>
      <c r="F2522" s="287">
        <v>161.35467</v>
      </c>
      <c r="G2522" s="287">
        <v>102.58708999999999</v>
      </c>
      <c r="H2522" s="287">
        <v>0</v>
      </c>
      <c r="I2522" s="287">
        <v>1343.2293499999998</v>
      </c>
      <c r="J2522" s="287">
        <v>201.56182000000004</v>
      </c>
      <c r="K2522" s="287">
        <v>617.35838000000001</v>
      </c>
      <c r="L2522" s="287">
        <v>2217.8079708333335</v>
      </c>
      <c r="M2522" s="287">
        <v>1884.5565008333335</v>
      </c>
      <c r="N2522" s="287">
        <v>-1918.5059216666657</v>
      </c>
      <c r="O2522" s="286">
        <v>5756.1388100000004</v>
      </c>
      <c r="P2522" s="83" t="str">
        <f t="shared" si="44"/>
        <v/>
      </c>
    </row>
    <row r="2523" spans="1:16" ht="13.2" hidden="1" customHeight="1" x14ac:dyDescent="0.25">
      <c r="A2523" s="285" t="s">
        <v>1883</v>
      </c>
      <c r="B2523" s="285" t="s">
        <v>83</v>
      </c>
      <c r="C2523" s="287">
        <v>97.510759999999991</v>
      </c>
      <c r="D2523" s="287">
        <v>0</v>
      </c>
      <c r="E2523" s="287">
        <v>0.22611999999999999</v>
      </c>
      <c r="F2523" s="287">
        <v>0.999</v>
      </c>
      <c r="G2523" s="287">
        <v>0</v>
      </c>
      <c r="H2523" s="287">
        <v>0</v>
      </c>
      <c r="I2523" s="287">
        <v>0</v>
      </c>
      <c r="J2523" s="287">
        <v>0</v>
      </c>
      <c r="K2523" s="287">
        <v>102.11011999999999</v>
      </c>
      <c r="L2523" s="287">
        <v>0</v>
      </c>
      <c r="M2523" s="287">
        <v>0.17335</v>
      </c>
      <c r="N2523" s="287">
        <v>8883.5041099999999</v>
      </c>
      <c r="O2523" s="286">
        <v>9084.5234600000003</v>
      </c>
      <c r="P2523" s="83" t="str">
        <f t="shared" si="44"/>
        <v/>
      </c>
    </row>
    <row r="2524" spans="1:16" ht="13.2" hidden="1" customHeight="1" x14ac:dyDescent="0.25">
      <c r="A2524" s="285" t="s">
        <v>1884</v>
      </c>
      <c r="B2524" s="285" t="s">
        <v>84</v>
      </c>
      <c r="C2524" s="287">
        <v>8102.95111</v>
      </c>
      <c r="D2524" s="287">
        <v>4352.1560599999993</v>
      </c>
      <c r="E2524" s="287">
        <v>3948.7416300000004</v>
      </c>
      <c r="F2524" s="287">
        <v>3194.1437899999996</v>
      </c>
      <c r="G2524" s="287">
        <v>6529.4402400000008</v>
      </c>
      <c r="H2524" s="287">
        <v>5456.3461500000003</v>
      </c>
      <c r="I2524" s="287">
        <v>4456.9678400000003</v>
      </c>
      <c r="J2524" s="287">
        <v>4546.5267199999998</v>
      </c>
      <c r="K2524" s="287">
        <v>10358.161429166666</v>
      </c>
      <c r="L2524" s="287">
        <v>6352.0980366666663</v>
      </c>
      <c r="M2524" s="287">
        <v>8556.5422366666662</v>
      </c>
      <c r="N2524" s="287">
        <v>130488.53462750002</v>
      </c>
      <c r="O2524" s="286">
        <v>196342.60987000004</v>
      </c>
      <c r="P2524" s="83" t="str">
        <f t="shared" si="44"/>
        <v/>
      </c>
    </row>
    <row r="2525" spans="1:16" ht="13.2" hidden="1" customHeight="1" x14ac:dyDescent="0.25">
      <c r="A2525" s="285" t="s">
        <v>1885</v>
      </c>
      <c r="B2525" s="285" t="s">
        <v>85</v>
      </c>
      <c r="C2525" s="286">
        <v>287718.50531699992</v>
      </c>
      <c r="D2525" s="286">
        <v>224414.78122999996</v>
      </c>
      <c r="E2525" s="286">
        <v>209191.97155999998</v>
      </c>
      <c r="F2525" s="286">
        <v>190657.88031749998</v>
      </c>
      <c r="G2525" s="286">
        <v>201628.68889749996</v>
      </c>
      <c r="H2525" s="286">
        <v>290010.89931250003</v>
      </c>
      <c r="I2525" s="286">
        <v>198119.82318833328</v>
      </c>
      <c r="J2525" s="286">
        <v>214172.1479483333</v>
      </c>
      <c r="K2525" s="286">
        <v>249882.53204666669</v>
      </c>
      <c r="L2525" s="286">
        <v>240495.35772266093</v>
      </c>
      <c r="M2525" s="286">
        <v>218920.64038266099</v>
      </c>
      <c r="N2525" s="286">
        <v>422496.2354247648</v>
      </c>
      <c r="O2525" s="286">
        <v>2947709.4633479202</v>
      </c>
      <c r="P2525" s="83" t="str">
        <f t="shared" si="44"/>
        <v/>
      </c>
    </row>
    <row r="2526" spans="1:16" ht="13.2" hidden="1" customHeight="1" x14ac:dyDescent="0.25">
      <c r="A2526" s="285" t="s">
        <v>1886</v>
      </c>
      <c r="B2526" s="285" t="s">
        <v>86</v>
      </c>
      <c r="C2526" s="287">
        <v>9.6666666666666661</v>
      </c>
      <c r="D2526" s="287">
        <v>9.6666666666666661</v>
      </c>
      <c r="E2526" s="287">
        <v>8.6666666666666661</v>
      </c>
      <c r="F2526" s="287">
        <v>5558.7556166666673</v>
      </c>
      <c r="G2526" s="287">
        <v>154.66666666666666</v>
      </c>
      <c r="H2526" s="287">
        <v>159.66666666666666</v>
      </c>
      <c r="I2526" s="287">
        <v>24.666666666666664</v>
      </c>
      <c r="J2526" s="287">
        <v>11.666666666666666</v>
      </c>
      <c r="K2526" s="287">
        <v>-4643.4222833333333</v>
      </c>
      <c r="L2526" s="287">
        <v>288.66666666666669</v>
      </c>
      <c r="M2526" s="287">
        <v>108.66666666666667</v>
      </c>
      <c r="N2526" s="287">
        <v>1026.3692866666647</v>
      </c>
      <c r="O2526" s="286">
        <v>2717.7026199999996</v>
      </c>
      <c r="P2526" s="83" t="str">
        <f t="shared" si="44"/>
        <v/>
      </c>
    </row>
    <row r="2527" spans="1:16" ht="13.2" hidden="1" customHeight="1" x14ac:dyDescent="0.25">
      <c r="A2527" s="285" t="s">
        <v>1887</v>
      </c>
      <c r="B2527" s="285" t="s">
        <v>87</v>
      </c>
      <c r="C2527" s="287">
        <v>239.02414666666667</v>
      </c>
      <c r="D2527" s="287">
        <v>294.45949666666667</v>
      </c>
      <c r="E2527" s="287">
        <v>356.07022666666671</v>
      </c>
      <c r="F2527" s="287">
        <v>17.910986666666666</v>
      </c>
      <c r="G2527" s="287">
        <v>46.923306666666662</v>
      </c>
      <c r="H2527" s="287">
        <v>2948.2864766666667</v>
      </c>
      <c r="I2527" s="287">
        <v>300.46742666666665</v>
      </c>
      <c r="J2527" s="287">
        <v>135.60995666666668</v>
      </c>
      <c r="K2527" s="287">
        <v>10468.515256666666</v>
      </c>
      <c r="L2527" s="287">
        <v>164.85029583333335</v>
      </c>
      <c r="M2527" s="287">
        <v>664.44583583333338</v>
      </c>
      <c r="N2527" s="287">
        <v>19825.279838333328</v>
      </c>
      <c r="O2527" s="286">
        <v>35461.843249999998</v>
      </c>
      <c r="P2527" s="83" t="str">
        <f t="shared" si="44"/>
        <v/>
      </c>
    </row>
    <row r="2528" spans="1:16" ht="13.2" hidden="1" customHeight="1" x14ac:dyDescent="0.25">
      <c r="A2528" s="285" t="s">
        <v>1888</v>
      </c>
      <c r="B2528" s="285" t="s">
        <v>88</v>
      </c>
      <c r="C2528" s="287">
        <v>277715.6655133334</v>
      </c>
      <c r="D2528" s="287">
        <v>18482.503753333331</v>
      </c>
      <c r="E2528" s="287">
        <v>11885.130663333333</v>
      </c>
      <c r="F2528" s="287">
        <v>20341.446489999998</v>
      </c>
      <c r="G2528" s="287">
        <v>15217.970989999998</v>
      </c>
      <c r="H2528" s="287">
        <v>6654.6229499999999</v>
      </c>
      <c r="I2528" s="287">
        <v>7881.5099399999999</v>
      </c>
      <c r="J2528" s="287">
        <v>9740.1912199999988</v>
      </c>
      <c r="K2528" s="287">
        <v>35659.162810000002</v>
      </c>
      <c r="L2528" s="287">
        <v>13059.751979166665</v>
      </c>
      <c r="M2528" s="287">
        <v>13311.668899166665</v>
      </c>
      <c r="N2528" s="287">
        <v>370948.50664374523</v>
      </c>
      <c r="O2528" s="286">
        <v>800898.13185207872</v>
      </c>
      <c r="P2528" s="83" t="str">
        <f t="shared" si="44"/>
        <v/>
      </c>
    </row>
    <row r="2529" spans="1:16" ht="13.2" hidden="1" customHeight="1" x14ac:dyDescent="0.25">
      <c r="A2529" s="285" t="s">
        <v>1889</v>
      </c>
      <c r="B2529" s="285" t="s">
        <v>144</v>
      </c>
      <c r="C2529" s="286">
        <v>565682.86164366663</v>
      </c>
      <c r="D2529" s="286">
        <v>243201.41114666662</v>
      </c>
      <c r="E2529" s="286">
        <v>221441.83911666664</v>
      </c>
      <c r="F2529" s="286">
        <v>216575.9934108333</v>
      </c>
      <c r="G2529" s="286">
        <v>217048.24986083328</v>
      </c>
      <c r="H2529" s="286">
        <v>299773.47540583339</v>
      </c>
      <c r="I2529" s="286">
        <v>206326.46722166659</v>
      </c>
      <c r="J2529" s="286">
        <v>224059.61579166661</v>
      </c>
      <c r="K2529" s="286">
        <v>291366.78782999999</v>
      </c>
      <c r="L2529" s="286">
        <v>254008.6266643276</v>
      </c>
      <c r="M2529" s="286">
        <v>233005.42178432763</v>
      </c>
      <c r="N2529" s="286">
        <v>814296.39119351003</v>
      </c>
      <c r="O2529" s="286">
        <v>3786787.141069999</v>
      </c>
      <c r="P2529" s="83" t="str">
        <f t="shared" si="44"/>
        <v/>
      </c>
    </row>
    <row r="2530" spans="1:16" ht="13.2" hidden="1" customHeight="1" x14ac:dyDescent="0.25">
      <c r="A2530" s="285" t="s">
        <v>1879</v>
      </c>
      <c r="B2530" s="285" t="s">
        <v>80</v>
      </c>
      <c r="C2530" s="287">
        <v>-609.37249999999995</v>
      </c>
      <c r="D2530" s="287">
        <v>1539.7574999999999</v>
      </c>
      <c r="E2530" s="287">
        <v>1024.6161</v>
      </c>
      <c r="F2530" s="287">
        <v>686.83440000000007</v>
      </c>
      <c r="G2530" s="287">
        <v>1673.6575</v>
      </c>
      <c r="H2530" s="287">
        <v>717.40750000000003</v>
      </c>
      <c r="I2530" s="287">
        <v>3531.9375</v>
      </c>
      <c r="J2530" s="287">
        <v>5930.1861200000003</v>
      </c>
      <c r="K2530" s="287">
        <v>630.4375</v>
      </c>
      <c r="L2530" s="287">
        <v>3102.4274999999998</v>
      </c>
      <c r="M2530" s="287">
        <v>2160.6075000000001</v>
      </c>
      <c r="N2530" s="287">
        <v>72359.258580000009</v>
      </c>
      <c r="O2530" s="286">
        <v>92747.755200000014</v>
      </c>
      <c r="P2530" s="83" t="str">
        <f t="shared" si="44"/>
        <v/>
      </c>
    </row>
    <row r="2531" spans="1:16" ht="13.2" hidden="1" customHeight="1" x14ac:dyDescent="0.25">
      <c r="A2531" s="285" t="s">
        <v>1890</v>
      </c>
      <c r="B2531" s="285" t="s">
        <v>76</v>
      </c>
      <c r="C2531" s="287">
        <v>424.75603333333333</v>
      </c>
      <c r="D2531" s="287">
        <v>12026.693583333335</v>
      </c>
      <c r="E2531" s="287">
        <v>12549.250393333336</v>
      </c>
      <c r="F2531" s="287">
        <v>26920.499693333331</v>
      </c>
      <c r="G2531" s="287">
        <v>18445.768673333332</v>
      </c>
      <c r="H2531" s="287">
        <v>14541.909023333334</v>
      </c>
      <c r="I2531" s="287">
        <v>4705.6983833333334</v>
      </c>
      <c r="J2531" s="287">
        <v>3719.2269033333337</v>
      </c>
      <c r="K2531" s="287">
        <v>2607.2730533333333</v>
      </c>
      <c r="L2531" s="287">
        <v>6786.8036837916661</v>
      </c>
      <c r="M2531" s="287">
        <v>6775.8191437916666</v>
      </c>
      <c r="N2531" s="287">
        <v>-107114.02273758333</v>
      </c>
      <c r="O2531" s="286">
        <v>2389.6758300000001</v>
      </c>
      <c r="P2531" s="83" t="str">
        <f t="shared" si="44"/>
        <v/>
      </c>
    </row>
    <row r="2532" spans="1:16" ht="13.2" hidden="1" customHeight="1" x14ac:dyDescent="0.25">
      <c r="A2532" s="285" t="s">
        <v>1900</v>
      </c>
      <c r="B2532" s="285" t="s">
        <v>85</v>
      </c>
      <c r="C2532" s="286">
        <v>546318.46725333342</v>
      </c>
      <c r="D2532" s="286">
        <v>240130.31577083332</v>
      </c>
      <c r="E2532" s="286">
        <v>223932.70929783332</v>
      </c>
      <c r="F2532" s="286">
        <v>268756.49089750007</v>
      </c>
      <c r="G2532" s="286">
        <v>184206.39324749995</v>
      </c>
      <c r="H2532" s="286">
        <v>194340.11028916831</v>
      </c>
      <c r="I2532" s="286">
        <v>193471.16690500162</v>
      </c>
      <c r="J2532" s="286">
        <v>200708.05465500167</v>
      </c>
      <c r="K2532" s="286">
        <v>247683.0686975017</v>
      </c>
      <c r="L2532" s="286">
        <v>270334.18850472954</v>
      </c>
      <c r="M2532" s="286">
        <v>206722.95199472952</v>
      </c>
      <c r="N2532" s="286">
        <v>350785.47127038112</v>
      </c>
      <c r="O2532" s="286">
        <v>3127389.3887835136</v>
      </c>
      <c r="P2532" s="83" t="str">
        <f t="shared" si="44"/>
        <v/>
      </c>
    </row>
    <row r="2533" spans="1:16" ht="13.2" hidden="1" customHeight="1" x14ac:dyDescent="0.25">
      <c r="A2533" s="285" t="s">
        <v>1902</v>
      </c>
      <c r="B2533" s="285" t="s">
        <v>87</v>
      </c>
      <c r="C2533" s="287">
        <v>106.97302000000001</v>
      </c>
      <c r="D2533" s="287">
        <v>44.476480000000002</v>
      </c>
      <c r="E2533" s="287">
        <v>48.660559999999997</v>
      </c>
      <c r="F2533" s="287">
        <v>76.912289999999999</v>
      </c>
      <c r="G2533" s="287">
        <v>92.667699999999996</v>
      </c>
      <c r="H2533" s="287">
        <v>15.737200000000001</v>
      </c>
      <c r="I2533" s="287">
        <v>0</v>
      </c>
      <c r="J2533" s="287">
        <v>37.168129999999998</v>
      </c>
      <c r="K2533" s="287">
        <v>17.041229999999999</v>
      </c>
      <c r="L2533" s="287">
        <v>0</v>
      </c>
      <c r="M2533" s="287">
        <v>0</v>
      </c>
      <c r="N2533" s="287">
        <v>34927.352559999999</v>
      </c>
      <c r="O2533" s="286">
        <v>35366.989170000001</v>
      </c>
      <c r="P2533" s="83" t="str">
        <f t="shared" si="44"/>
        <v/>
      </c>
    </row>
    <row r="2534" spans="1:16" ht="13.2" hidden="1" customHeight="1" x14ac:dyDescent="0.25">
      <c r="A2534" s="285" t="s">
        <v>1903</v>
      </c>
      <c r="B2534" s="285" t="s">
        <v>88</v>
      </c>
      <c r="C2534" s="287">
        <v>467031.57905333332</v>
      </c>
      <c r="D2534" s="287">
        <v>11888.882210000002</v>
      </c>
      <c r="E2534" s="287">
        <v>4640.3747199999998</v>
      </c>
      <c r="F2534" s="287">
        <v>7501.6029533333331</v>
      </c>
      <c r="G2534" s="287">
        <v>14354.417573333334</v>
      </c>
      <c r="H2534" s="287">
        <v>32457.106925833334</v>
      </c>
      <c r="I2534" s="287">
        <v>3003.7597916666678</v>
      </c>
      <c r="J2534" s="287">
        <v>3001.6518216666673</v>
      </c>
      <c r="K2534" s="287">
        <v>16997.507323333331</v>
      </c>
      <c r="L2534" s="287">
        <v>7867.2785349999995</v>
      </c>
      <c r="M2534" s="287">
        <v>10614.348564999998</v>
      </c>
      <c r="N2534" s="287">
        <v>360432.81749749999</v>
      </c>
      <c r="O2534" s="286">
        <v>939791.32696999994</v>
      </c>
      <c r="P2534" s="83" t="str">
        <f t="shared" si="44"/>
        <v/>
      </c>
    </row>
    <row r="2535" spans="1:16" ht="13.2" hidden="1" customHeight="1" x14ac:dyDescent="0.25">
      <c r="A2535" s="285" t="s">
        <v>1891</v>
      </c>
      <c r="B2535" s="285" t="s">
        <v>89</v>
      </c>
      <c r="C2535" s="287">
        <v>25932.698920000003</v>
      </c>
      <c r="D2535" s="287">
        <v>28401.786530000005</v>
      </c>
      <c r="E2535" s="287">
        <v>34205.438130000002</v>
      </c>
      <c r="F2535" s="287">
        <v>30175.581816666676</v>
      </c>
      <c r="G2535" s="287">
        <v>26629.194666666674</v>
      </c>
      <c r="H2535" s="287">
        <v>37312.81365250166</v>
      </c>
      <c r="I2535" s="287">
        <v>27489.166271668339</v>
      </c>
      <c r="J2535" s="287">
        <v>31602.128321668344</v>
      </c>
      <c r="K2535" s="287">
        <v>74467.866900001653</v>
      </c>
      <c r="L2535" s="287">
        <v>40844.538624168337</v>
      </c>
      <c r="M2535" s="287">
        <v>21575.909834168346</v>
      </c>
      <c r="N2535" s="287">
        <v>62616.814682490098</v>
      </c>
      <c r="O2535" s="286">
        <v>441253.93835000007</v>
      </c>
      <c r="P2535" s="83" t="str">
        <f t="shared" si="44"/>
        <v/>
      </c>
    </row>
    <row r="2536" spans="1:16" ht="13.2" hidden="1" customHeight="1" x14ac:dyDescent="0.25">
      <c r="A2536" s="285" t="s">
        <v>1892</v>
      </c>
      <c r="B2536" s="285" t="s">
        <v>90</v>
      </c>
      <c r="C2536" s="287">
        <v>-1026.5332999999998</v>
      </c>
      <c r="D2536" s="287">
        <v>226.8549208333333</v>
      </c>
      <c r="E2536" s="287">
        <v>1409.9767208333333</v>
      </c>
      <c r="F2536" s="287">
        <v>635.67318083333328</v>
      </c>
      <c r="G2536" s="287">
        <v>869.8878308333334</v>
      </c>
      <c r="H2536" s="287">
        <v>2157.1149908333336</v>
      </c>
      <c r="I2536" s="287">
        <v>729.383710833333</v>
      </c>
      <c r="J2536" s="287">
        <v>84.358700833333273</v>
      </c>
      <c r="K2536" s="287">
        <v>2014.6193633333337</v>
      </c>
      <c r="L2536" s="287">
        <v>1111.4242408333334</v>
      </c>
      <c r="M2536" s="287">
        <v>1143.7955008333338</v>
      </c>
      <c r="N2536" s="287">
        <v>2675.1866991666679</v>
      </c>
      <c r="O2536" s="286">
        <v>12031.742560000002</v>
      </c>
      <c r="P2536" s="83" t="str">
        <f t="shared" si="44"/>
        <v/>
      </c>
    </row>
    <row r="2537" spans="1:16" ht="13.2" hidden="1" customHeight="1" x14ac:dyDescent="0.25">
      <c r="A2537" s="285" t="s">
        <v>1893</v>
      </c>
      <c r="B2537" s="285" t="s">
        <v>91</v>
      </c>
      <c r="C2537" s="287">
        <v>0</v>
      </c>
      <c r="D2537" s="287">
        <v>0</v>
      </c>
      <c r="E2537" s="287">
        <v>0</v>
      </c>
      <c r="F2537" s="287">
        <v>0</v>
      </c>
      <c r="G2537" s="287">
        <v>0</v>
      </c>
      <c r="H2537" s="287">
        <v>0</v>
      </c>
      <c r="I2537" s="287">
        <v>0</v>
      </c>
      <c r="J2537" s="287">
        <v>0</v>
      </c>
      <c r="K2537" s="287">
        <v>0</v>
      </c>
      <c r="L2537" s="287">
        <v>0</v>
      </c>
      <c r="M2537" s="287">
        <v>0</v>
      </c>
      <c r="N2537" s="287">
        <v>0</v>
      </c>
      <c r="O2537" s="286">
        <v>0</v>
      </c>
      <c r="P2537" s="83" t="str">
        <f t="shared" si="44"/>
        <v/>
      </c>
    </row>
    <row r="2538" spans="1:16" ht="13.2" hidden="1" customHeight="1" x14ac:dyDescent="0.25">
      <c r="A2538" s="285" t="s">
        <v>1894</v>
      </c>
      <c r="B2538" s="285" t="s">
        <v>3670</v>
      </c>
      <c r="C2538" s="287">
        <v>-530.90032666666639</v>
      </c>
      <c r="D2538" s="287">
        <v>8982.0712533333335</v>
      </c>
      <c r="E2538" s="287">
        <v>16553.961550333333</v>
      </c>
      <c r="F2538" s="287">
        <v>14938.178170000003</v>
      </c>
      <c r="G2538" s="287">
        <v>6723.4597999999987</v>
      </c>
      <c r="H2538" s="287">
        <v>7150.3165325</v>
      </c>
      <c r="I2538" s="287">
        <v>4337.8801724999976</v>
      </c>
      <c r="J2538" s="287">
        <v>4677.8827724999992</v>
      </c>
      <c r="K2538" s="287">
        <v>12667.4661025</v>
      </c>
      <c r="L2538" s="287">
        <v>7875.1346450000001</v>
      </c>
      <c r="M2538" s="287">
        <v>11760.216634999997</v>
      </c>
      <c r="N2538" s="287">
        <v>73769.216293000005</v>
      </c>
      <c r="O2538" s="286">
        <v>168904.88360000003</v>
      </c>
      <c r="P2538" s="83" t="str">
        <f t="shared" si="44"/>
        <v/>
      </c>
    </row>
    <row r="2539" spans="1:16" ht="13.2" hidden="1" customHeight="1" x14ac:dyDescent="0.25">
      <c r="A2539" s="285" t="s">
        <v>1896</v>
      </c>
      <c r="B2539" s="285" t="s">
        <v>92</v>
      </c>
      <c r="C2539" s="287">
        <v>0</v>
      </c>
      <c r="D2539" s="287">
        <v>0</v>
      </c>
      <c r="E2539" s="287">
        <v>0</v>
      </c>
      <c r="F2539" s="287">
        <v>0</v>
      </c>
      <c r="G2539" s="287">
        <v>0</v>
      </c>
      <c r="H2539" s="287">
        <v>0</v>
      </c>
      <c r="I2539" s="287">
        <v>0</v>
      </c>
      <c r="J2539" s="287">
        <v>0</v>
      </c>
      <c r="K2539" s="287">
        <v>0</v>
      </c>
      <c r="L2539" s="287">
        <v>261.54555499999998</v>
      </c>
      <c r="M2539" s="287">
        <v>261.54555499999998</v>
      </c>
      <c r="N2539" s="287">
        <v>-523.09111000000007</v>
      </c>
      <c r="O2539" s="286">
        <v>0</v>
      </c>
      <c r="P2539" s="83" t="str">
        <f t="shared" si="44"/>
        <v/>
      </c>
    </row>
    <row r="2540" spans="1:16" ht="13.2" hidden="1" customHeight="1" x14ac:dyDescent="0.25">
      <c r="A2540" s="285" t="s">
        <v>1897</v>
      </c>
      <c r="B2540" s="285" t="s">
        <v>93</v>
      </c>
      <c r="C2540" s="287">
        <v>377.16237999999998</v>
      </c>
      <c r="D2540" s="287">
        <v>847.83629999999994</v>
      </c>
      <c r="E2540" s="287">
        <v>383.48938000000004</v>
      </c>
      <c r="F2540" s="287">
        <v>863.65599999999995</v>
      </c>
      <c r="G2540" s="287">
        <v>96.478429999999989</v>
      </c>
      <c r="H2540" s="287">
        <v>501.49866999999995</v>
      </c>
      <c r="I2540" s="287">
        <v>96.407700000000006</v>
      </c>
      <c r="J2540" s="287">
        <v>57.21951</v>
      </c>
      <c r="K2540" s="287">
        <v>89.345550000000046</v>
      </c>
      <c r="L2540" s="287">
        <v>224.81054</v>
      </c>
      <c r="M2540" s="287">
        <v>161.91003000000001</v>
      </c>
      <c r="N2540" s="287">
        <v>-574.19504000000006</v>
      </c>
      <c r="O2540" s="286">
        <v>3125.6194499999997</v>
      </c>
      <c r="P2540" s="83" t="str">
        <f t="shared" si="44"/>
        <v/>
      </c>
    </row>
    <row r="2541" spans="1:16" ht="13.2" hidden="1" customHeight="1" x14ac:dyDescent="0.25">
      <c r="A2541" s="285" t="s">
        <v>1898</v>
      </c>
      <c r="B2541" s="285" t="s">
        <v>94</v>
      </c>
      <c r="C2541" s="287">
        <v>7513.7615900000001</v>
      </c>
      <c r="D2541" s="287">
        <v>16223.908509999999</v>
      </c>
      <c r="E2541" s="287">
        <v>41580.480629999998</v>
      </c>
      <c r="F2541" s="287">
        <v>24120.483663333333</v>
      </c>
      <c r="G2541" s="287">
        <v>24454.269613333334</v>
      </c>
      <c r="H2541" s="287">
        <v>17196.899530000002</v>
      </c>
      <c r="I2541" s="287">
        <v>17933.165440000001</v>
      </c>
      <c r="J2541" s="287">
        <v>15177.09845</v>
      </c>
      <c r="K2541" s="287">
        <v>16378.324953333333</v>
      </c>
      <c r="L2541" s="287">
        <v>16575.162715833332</v>
      </c>
      <c r="M2541" s="287">
        <v>13401.94190583333</v>
      </c>
      <c r="N2541" s="287">
        <v>17365.710798333337</v>
      </c>
      <c r="O2541" s="286">
        <v>227921.20780000003</v>
      </c>
      <c r="P2541" s="83" t="str">
        <f t="shared" si="44"/>
        <v/>
      </c>
    </row>
    <row r="2542" spans="1:16" ht="13.2" hidden="1" customHeight="1" x14ac:dyDescent="0.25">
      <c r="A2542" s="285" t="s">
        <v>1899</v>
      </c>
      <c r="B2542" s="285" t="s">
        <v>95</v>
      </c>
      <c r="C2542" s="287">
        <v>1239.0480833333334</v>
      </c>
      <c r="D2542" s="287">
        <v>17.048083333333334</v>
      </c>
      <c r="E2542" s="287">
        <v>7012.9950833333332</v>
      </c>
      <c r="F2542" s="287">
        <v>430.04808333333335</v>
      </c>
      <c r="G2542" s="287">
        <v>15.048083333333333</v>
      </c>
      <c r="H2542" s="287">
        <v>9.0480833333333326</v>
      </c>
      <c r="I2542" s="287">
        <v>4.8083333333333332E-2</v>
      </c>
      <c r="J2542" s="287">
        <v>5.6480833333333331</v>
      </c>
      <c r="K2542" s="287">
        <v>659.04808333333335</v>
      </c>
      <c r="L2542" s="287">
        <v>2.1147499999999999</v>
      </c>
      <c r="M2542" s="287">
        <v>31.114750000000001</v>
      </c>
      <c r="N2542" s="287">
        <v>4178.4143999999997</v>
      </c>
      <c r="O2542" s="286">
        <v>13599.62365</v>
      </c>
      <c r="P2542" s="83" t="str">
        <f t="shared" si="44"/>
        <v/>
      </c>
    </row>
    <row r="2543" spans="1:16" ht="13.2" hidden="1" customHeight="1" x14ac:dyDescent="0.25">
      <c r="A2543" s="285" t="s">
        <v>1901</v>
      </c>
      <c r="B2543" s="285" t="s">
        <v>96</v>
      </c>
      <c r="C2543" s="288">
        <v>596.87596666666661</v>
      </c>
      <c r="D2543" s="288">
        <v>244.49567666666664</v>
      </c>
      <c r="E2543" s="288">
        <v>382.2581366666667</v>
      </c>
      <c r="F2543" s="288">
        <v>525.09281666666664</v>
      </c>
      <c r="G2543" s="288">
        <v>268.5351766666667</v>
      </c>
      <c r="H2543" s="288">
        <v>410.0154766666667</v>
      </c>
      <c r="I2543" s="288">
        <v>85.224406666666667</v>
      </c>
      <c r="J2543" s="288">
        <v>218.08658666666665</v>
      </c>
      <c r="K2543" s="288">
        <v>110.00839666666667</v>
      </c>
      <c r="L2543" s="288">
        <v>206.41860666666665</v>
      </c>
      <c r="M2543" s="288">
        <v>543.76138666666668</v>
      </c>
      <c r="N2543" s="288">
        <v>777.51694666666572</v>
      </c>
      <c r="O2543" s="289">
        <v>4368.2895799999997</v>
      </c>
      <c r="P2543" s="83" t="str">
        <f t="shared" si="44"/>
        <v/>
      </c>
    </row>
    <row r="2544" spans="1:16" ht="13.2" hidden="1" customHeight="1" x14ac:dyDescent="0.25">
      <c r="A2544" s="285" t="s">
        <v>1904</v>
      </c>
      <c r="B2544" s="285" t="s">
        <v>155</v>
      </c>
      <c r="C2544" s="286">
        <v>1014053.8952933333</v>
      </c>
      <c r="D2544" s="286">
        <v>252308.17013750001</v>
      </c>
      <c r="E2544" s="286">
        <v>229004.00271449998</v>
      </c>
      <c r="F2544" s="286">
        <v>276860.09895750007</v>
      </c>
      <c r="G2544" s="286">
        <v>198922.01369749993</v>
      </c>
      <c r="H2544" s="286">
        <v>227222.9698916683</v>
      </c>
      <c r="I2544" s="286">
        <v>196560.15110333497</v>
      </c>
      <c r="J2544" s="286">
        <v>203964.96119333501</v>
      </c>
      <c r="K2544" s="286">
        <v>264807.62564750173</v>
      </c>
      <c r="L2544" s="286">
        <v>278407.8856463962</v>
      </c>
      <c r="M2544" s="286">
        <v>217881.06194639619</v>
      </c>
      <c r="N2544" s="286">
        <v>746923.15827454778</v>
      </c>
      <c r="O2544" s="286">
        <v>4106915.9945035134</v>
      </c>
      <c r="P2544" s="83" t="str">
        <f t="shared" ref="P2544:P2545" si="45">IF(COUNTBLANK(Q2544)=0,IF(RIGHT(A2544,12)=Q2544,TRUE,FALSE),"")</f>
        <v/>
      </c>
    </row>
    <row r="2545" spans="1:30" ht="13.2" hidden="1" customHeight="1" x14ac:dyDescent="0.25">
      <c r="A2545" s="285" t="s">
        <v>1895</v>
      </c>
      <c r="B2545" s="285" t="s">
        <v>80</v>
      </c>
      <c r="C2545" s="287">
        <v>512388.47387333342</v>
      </c>
      <c r="D2545" s="287">
        <v>173404.11658999999</v>
      </c>
      <c r="E2545" s="287">
        <v>110237.11740999996</v>
      </c>
      <c r="F2545" s="287">
        <v>170672.37029000005</v>
      </c>
      <c r="G2545" s="287">
        <v>106972.28614999997</v>
      </c>
      <c r="H2545" s="287">
        <v>115470.50980666667</v>
      </c>
      <c r="I2545" s="287">
        <v>138179.41714333327</v>
      </c>
      <c r="J2545" s="287">
        <v>145384.49191333333</v>
      </c>
      <c r="K2545" s="287">
        <v>138799.12469166672</v>
      </c>
      <c r="L2545" s="287">
        <v>196652.65375010285</v>
      </c>
      <c r="M2545" s="287">
        <v>151610.69864010287</v>
      </c>
      <c r="N2545" s="287">
        <v>298391.43728497432</v>
      </c>
      <c r="O2545" s="286">
        <v>2258162.6975435135</v>
      </c>
      <c r="P2545" s="83" t="str">
        <f t="shared" si="45"/>
        <v/>
      </c>
    </row>
    <row r="2546" spans="1:30" ht="13.2" hidden="1" customHeight="1" x14ac:dyDescent="0.25">
      <c r="A2546" s="285" t="s">
        <v>2136</v>
      </c>
      <c r="B2546" s="285" t="s">
        <v>97</v>
      </c>
      <c r="C2546" s="286">
        <v>-47489</v>
      </c>
      <c r="D2546" s="286">
        <v>9399</v>
      </c>
      <c r="E2546" s="286">
        <v>-12286</v>
      </c>
      <c r="F2546" s="286">
        <v>-11920</v>
      </c>
      <c r="G2546" s="286">
        <v>12471</v>
      </c>
      <c r="H2546" s="286">
        <v>-16649</v>
      </c>
      <c r="I2546" s="286">
        <v>12653</v>
      </c>
      <c r="J2546" s="286">
        <v>8885</v>
      </c>
      <c r="K2546" s="286">
        <v>4103</v>
      </c>
      <c r="L2546" s="286">
        <v>11074</v>
      </c>
      <c r="M2546" s="286">
        <v>9397</v>
      </c>
      <c r="N2546" s="286">
        <v>32985</v>
      </c>
      <c r="O2546" s="286">
        <v>12623</v>
      </c>
      <c r="P2546" s="83" t="str">
        <f t="shared" ref="P2546:P2577" si="46">IF(COUNTBLANK(Q2546)=0,IF(RIGHT(A2546,10)=Q2546,TRUE,FALSE),"")</f>
        <v/>
      </c>
      <c r="R2546" s="110"/>
      <c r="S2546" s="110"/>
      <c r="T2546" s="110"/>
      <c r="U2546" s="110"/>
      <c r="V2546" s="110"/>
      <c r="W2546" s="110"/>
      <c r="X2546" s="110"/>
      <c r="Y2546" s="110"/>
      <c r="Z2546" s="110"/>
      <c r="AA2546" s="110"/>
      <c r="AB2546" s="110"/>
      <c r="AC2546" s="110"/>
      <c r="AD2546" s="110"/>
    </row>
    <row r="2547" spans="1:30" ht="13.2" hidden="1" customHeight="1" x14ac:dyDescent="0.25">
      <c r="A2547" s="285" t="s">
        <v>2137</v>
      </c>
      <c r="B2547" s="285" t="s">
        <v>130</v>
      </c>
      <c r="C2547" s="286">
        <v>-47489</v>
      </c>
      <c r="D2547" s="286">
        <v>9393</v>
      </c>
      <c r="E2547" s="286">
        <v>-12286</v>
      </c>
      <c r="F2547" s="286">
        <v>-11920</v>
      </c>
      <c r="G2547" s="286">
        <v>12388</v>
      </c>
      <c r="H2547" s="286">
        <v>-16649</v>
      </c>
      <c r="I2547" s="286">
        <v>12653</v>
      </c>
      <c r="J2547" s="286">
        <v>8885</v>
      </c>
      <c r="K2547" s="286">
        <v>4103</v>
      </c>
      <c r="L2547" s="286">
        <v>11074</v>
      </c>
      <c r="M2547" s="286">
        <v>8441</v>
      </c>
      <c r="N2547" s="286">
        <v>40344</v>
      </c>
      <c r="O2547" s="286">
        <v>18937</v>
      </c>
      <c r="P2547" s="83" t="str">
        <f t="shared" si="46"/>
        <v/>
      </c>
      <c r="R2547" s="110"/>
      <c r="S2547" s="110"/>
      <c r="T2547" s="110"/>
      <c r="U2547" s="110"/>
      <c r="V2547" s="110"/>
      <c r="W2547" s="110"/>
      <c r="X2547" s="110"/>
      <c r="Y2547" s="110"/>
      <c r="Z2547" s="110"/>
      <c r="AA2547" s="110"/>
      <c r="AB2547" s="110"/>
      <c r="AC2547" s="110"/>
      <c r="AD2547" s="110"/>
    </row>
    <row r="2548" spans="1:30" ht="13.2" hidden="1" customHeight="1" x14ac:dyDescent="0.25">
      <c r="A2548" s="285" t="s">
        <v>2105</v>
      </c>
      <c r="B2548" s="285" t="s">
        <v>76</v>
      </c>
      <c r="C2548" s="287">
        <v>0</v>
      </c>
      <c r="D2548" s="287">
        <v>7</v>
      </c>
      <c r="E2548" s="287">
        <v>1203</v>
      </c>
      <c r="F2548" s="287">
        <v>312</v>
      </c>
      <c r="G2548" s="287">
        <v>1203</v>
      </c>
      <c r="H2548" s="287">
        <v>20</v>
      </c>
      <c r="I2548" s="287">
        <v>36</v>
      </c>
      <c r="J2548" s="287">
        <v>1203</v>
      </c>
      <c r="K2548" s="287">
        <v>149</v>
      </c>
      <c r="L2548" s="287">
        <v>0</v>
      </c>
      <c r="M2548" s="287">
        <v>1016</v>
      </c>
      <c r="N2548" s="287">
        <v>4342</v>
      </c>
      <c r="O2548" s="286">
        <v>9491</v>
      </c>
      <c r="P2548" s="83" t="str">
        <f t="shared" si="46"/>
        <v/>
      </c>
      <c r="R2548" s="107"/>
      <c r="S2548" s="110"/>
      <c r="T2548" s="110"/>
      <c r="U2548" s="110"/>
      <c r="V2548" s="110"/>
      <c r="W2548" s="110"/>
      <c r="X2548" s="110"/>
      <c r="Y2548" s="110"/>
      <c r="Z2548" s="110"/>
      <c r="AA2548" s="110"/>
      <c r="AB2548" s="107"/>
      <c r="AC2548" s="110"/>
      <c r="AD2548" s="110"/>
    </row>
    <row r="2549" spans="1:30" ht="13.2" hidden="1" customHeight="1" x14ac:dyDescent="0.25">
      <c r="A2549" s="285" t="s">
        <v>2106</v>
      </c>
      <c r="B2549" s="285" t="s">
        <v>77</v>
      </c>
      <c r="C2549" s="287">
        <v>3988</v>
      </c>
      <c r="D2549" s="287">
        <v>7852</v>
      </c>
      <c r="E2549" s="287">
        <v>3674</v>
      </c>
      <c r="F2549" s="287">
        <v>3631</v>
      </c>
      <c r="G2549" s="287">
        <v>7548</v>
      </c>
      <c r="H2549" s="287">
        <v>3616</v>
      </c>
      <c r="I2549" s="287">
        <v>3612</v>
      </c>
      <c r="J2549" s="287">
        <v>4580</v>
      </c>
      <c r="K2549" s="287">
        <v>3680</v>
      </c>
      <c r="L2549" s="287">
        <v>3864</v>
      </c>
      <c r="M2549" s="287">
        <v>4286</v>
      </c>
      <c r="N2549" s="287">
        <v>6089</v>
      </c>
      <c r="O2549" s="286">
        <v>56420</v>
      </c>
      <c r="P2549" s="83" t="str">
        <f t="shared" si="46"/>
        <v/>
      </c>
      <c r="R2549" s="107"/>
      <c r="S2549" s="110"/>
      <c r="T2549" s="110"/>
      <c r="U2549" s="110"/>
      <c r="V2549" s="110"/>
      <c r="W2549" s="110"/>
      <c r="X2549" s="110"/>
      <c r="Y2549" s="110"/>
      <c r="Z2549" s="110"/>
      <c r="AA2549" s="110"/>
      <c r="AB2549" s="107"/>
      <c r="AC2549" s="110"/>
      <c r="AD2549" s="110"/>
    </row>
    <row r="2550" spans="1:30" ht="13.2" hidden="1" customHeight="1" x14ac:dyDescent="0.25">
      <c r="A2550" s="285" t="s">
        <v>2107</v>
      </c>
      <c r="B2550" s="285" t="s">
        <v>78</v>
      </c>
      <c r="C2550" s="287">
        <v>3231</v>
      </c>
      <c r="D2550" s="287">
        <v>1575</v>
      </c>
      <c r="E2550" s="287">
        <v>2100</v>
      </c>
      <c r="F2550" s="287">
        <v>1025</v>
      </c>
      <c r="G2550" s="287">
        <v>1817</v>
      </c>
      <c r="H2550" s="287">
        <v>1689</v>
      </c>
      <c r="I2550" s="287">
        <v>1556</v>
      </c>
      <c r="J2550" s="287">
        <v>561</v>
      </c>
      <c r="K2550" s="287">
        <v>1758</v>
      </c>
      <c r="L2550" s="287">
        <v>2157</v>
      </c>
      <c r="M2550" s="287">
        <v>1615</v>
      </c>
      <c r="N2550" s="287">
        <v>2616</v>
      </c>
      <c r="O2550" s="286">
        <v>21700</v>
      </c>
      <c r="P2550" s="83" t="str">
        <f t="shared" si="46"/>
        <v/>
      </c>
      <c r="R2550" s="107"/>
      <c r="S2550" s="110"/>
      <c r="T2550" s="110"/>
      <c r="U2550" s="110"/>
      <c r="V2550" s="110"/>
      <c r="W2550" s="110"/>
      <c r="X2550" s="110"/>
      <c r="Y2550" s="110"/>
      <c r="Z2550" s="110"/>
      <c r="AA2550" s="110"/>
      <c r="AB2550" s="107"/>
      <c r="AC2550" s="110"/>
      <c r="AD2550" s="110"/>
    </row>
    <row r="2551" spans="1:30" ht="13.2" hidden="1" customHeight="1" x14ac:dyDescent="0.25">
      <c r="A2551" s="285" t="s">
        <v>2108</v>
      </c>
      <c r="B2551" s="285" t="s">
        <v>79</v>
      </c>
      <c r="C2551" s="287">
        <v>0</v>
      </c>
      <c r="D2551" s="287">
        <v>0</v>
      </c>
      <c r="E2551" s="287">
        <v>0</v>
      </c>
      <c r="F2551" s="287">
        <v>0</v>
      </c>
      <c r="G2551" s="287">
        <v>7</v>
      </c>
      <c r="H2551" s="287">
        <v>0</v>
      </c>
      <c r="I2551" s="287">
        <v>3</v>
      </c>
      <c r="J2551" s="287">
        <v>0</v>
      </c>
      <c r="K2551" s="287">
        <v>0</v>
      </c>
      <c r="L2551" s="287">
        <v>0</v>
      </c>
      <c r="M2551" s="287">
        <v>763</v>
      </c>
      <c r="N2551" s="287">
        <v>24</v>
      </c>
      <c r="O2551" s="286">
        <v>797</v>
      </c>
      <c r="P2551" s="83" t="str">
        <f t="shared" si="46"/>
        <v/>
      </c>
      <c r="R2551" s="107"/>
      <c r="S2551" s="110"/>
      <c r="T2551" s="110"/>
      <c r="U2551" s="110"/>
      <c r="V2551" s="110"/>
      <c r="W2551" s="110"/>
      <c r="X2551" s="110"/>
      <c r="Y2551" s="110"/>
      <c r="Z2551" s="110"/>
      <c r="AA2551" s="110"/>
      <c r="AB2551" s="107"/>
      <c r="AC2551" s="110"/>
      <c r="AD2551" s="110"/>
    </row>
    <row r="2552" spans="1:30" ht="13.2" hidden="1" customHeight="1" x14ac:dyDescent="0.25">
      <c r="A2552" s="285" t="s">
        <v>2109</v>
      </c>
      <c r="B2552" s="285" t="s">
        <v>3671</v>
      </c>
      <c r="C2552" s="287">
        <v>21997</v>
      </c>
      <c r="D2552" s="287">
        <v>6056</v>
      </c>
      <c r="E2552" s="287">
        <v>817</v>
      </c>
      <c r="F2552" s="287">
        <v>19172</v>
      </c>
      <c r="G2552" s="287">
        <v>11759</v>
      </c>
      <c r="H2552" s="287">
        <v>11610</v>
      </c>
      <c r="I2552" s="287">
        <v>13947</v>
      </c>
      <c r="J2552" s="287">
        <v>2649</v>
      </c>
      <c r="K2552" s="287">
        <v>5115</v>
      </c>
      <c r="L2552" s="287">
        <v>16279</v>
      </c>
      <c r="M2552" s="287">
        <v>6591</v>
      </c>
      <c r="N2552" s="287">
        <v>4124</v>
      </c>
      <c r="O2552" s="286">
        <v>120116</v>
      </c>
      <c r="P2552" s="83" t="str">
        <f t="shared" si="46"/>
        <v/>
      </c>
      <c r="R2552" s="107"/>
      <c r="S2552" s="110"/>
      <c r="T2552" s="110"/>
      <c r="U2552" s="110"/>
      <c r="V2552" s="110"/>
      <c r="W2552" s="110"/>
      <c r="X2552" s="110"/>
      <c r="Y2552" s="110"/>
      <c r="Z2552" s="110"/>
      <c r="AA2552" s="110"/>
      <c r="AB2552" s="107"/>
      <c r="AC2552" s="110"/>
      <c r="AD2552" s="110"/>
    </row>
    <row r="2553" spans="1:30" ht="13.2" hidden="1" customHeight="1" x14ac:dyDescent="0.25">
      <c r="A2553" s="285" t="s">
        <v>2110</v>
      </c>
      <c r="B2553" s="285" t="s">
        <v>120</v>
      </c>
      <c r="C2553" s="287">
        <v>52164</v>
      </c>
      <c r="D2553" s="287">
        <v>0</v>
      </c>
      <c r="E2553" s="287">
        <v>38247</v>
      </c>
      <c r="F2553" s="287">
        <v>21068</v>
      </c>
      <c r="G2553" s="287">
        <v>820</v>
      </c>
      <c r="H2553" s="287">
        <v>35644</v>
      </c>
      <c r="I2553" s="287">
        <v>12</v>
      </c>
      <c r="J2553" s="287">
        <v>16538</v>
      </c>
      <c r="K2553" s="287">
        <v>25006</v>
      </c>
      <c r="L2553" s="287">
        <v>34</v>
      </c>
      <c r="M2553" s="287">
        <v>10480</v>
      </c>
      <c r="N2553" s="287">
        <v>11461</v>
      </c>
      <c r="O2553" s="286">
        <v>211474</v>
      </c>
      <c r="P2553" s="83" t="str">
        <f t="shared" si="46"/>
        <v/>
      </c>
      <c r="R2553" s="107"/>
      <c r="S2553" s="110"/>
      <c r="T2553" s="110"/>
      <c r="U2553" s="110"/>
      <c r="V2553" s="110"/>
      <c r="W2553" s="110"/>
      <c r="X2553" s="110"/>
      <c r="Y2553" s="110"/>
      <c r="Z2553" s="110"/>
      <c r="AA2553" s="110"/>
      <c r="AB2553" s="107"/>
      <c r="AC2553" s="110"/>
      <c r="AD2553" s="110"/>
    </row>
    <row r="2554" spans="1:30" ht="13.2" hidden="1" customHeight="1" x14ac:dyDescent="0.25">
      <c r="A2554" s="285" t="s">
        <v>2111</v>
      </c>
      <c r="B2554" s="285" t="s">
        <v>121</v>
      </c>
      <c r="C2554" s="287">
        <v>0</v>
      </c>
      <c r="D2554" s="287">
        <v>0</v>
      </c>
      <c r="E2554" s="287">
        <v>0</v>
      </c>
      <c r="F2554" s="287">
        <v>0</v>
      </c>
      <c r="G2554" s="287">
        <v>0</v>
      </c>
      <c r="H2554" s="287">
        <v>0</v>
      </c>
      <c r="I2554" s="287">
        <v>0</v>
      </c>
      <c r="J2554" s="287">
        <v>0</v>
      </c>
      <c r="K2554" s="287">
        <v>0</v>
      </c>
      <c r="L2554" s="287">
        <v>0</v>
      </c>
      <c r="M2554" s="287">
        <v>0</v>
      </c>
      <c r="N2554" s="287">
        <v>0</v>
      </c>
      <c r="O2554" s="286">
        <v>0</v>
      </c>
      <c r="P2554" s="83" t="str">
        <f t="shared" si="46"/>
        <v/>
      </c>
      <c r="R2554" s="107"/>
      <c r="S2554" s="110"/>
      <c r="T2554" s="110"/>
      <c r="U2554" s="110"/>
      <c r="V2554" s="110"/>
      <c r="W2554" s="110"/>
      <c r="X2554" s="110"/>
      <c r="Y2554" s="110"/>
      <c r="Z2554" s="110"/>
      <c r="AA2554" s="110"/>
      <c r="AB2554" s="107"/>
      <c r="AC2554" s="110"/>
      <c r="AD2554" s="110"/>
    </row>
    <row r="2555" spans="1:30" ht="13.2" hidden="1" customHeight="1" x14ac:dyDescent="0.25">
      <c r="A2555" s="285" t="s">
        <v>2112</v>
      </c>
      <c r="B2555" s="285" t="s">
        <v>81</v>
      </c>
      <c r="C2555" s="287">
        <v>52</v>
      </c>
      <c r="D2555" s="287">
        <v>16</v>
      </c>
      <c r="E2555" s="287">
        <v>21</v>
      </c>
      <c r="F2555" s="287">
        <v>162</v>
      </c>
      <c r="G2555" s="287">
        <v>520</v>
      </c>
      <c r="H2555" s="287">
        <v>223</v>
      </c>
      <c r="I2555" s="287">
        <v>306</v>
      </c>
      <c r="J2555" s="287">
        <v>0</v>
      </c>
      <c r="K2555" s="287">
        <v>136</v>
      </c>
      <c r="L2555" s="287">
        <v>431</v>
      </c>
      <c r="M2555" s="287">
        <v>6</v>
      </c>
      <c r="N2555" s="287">
        <v>63</v>
      </c>
      <c r="O2555" s="286">
        <v>1936</v>
      </c>
      <c r="P2555" s="83" t="str">
        <f t="shared" si="46"/>
        <v/>
      </c>
      <c r="R2555" s="107"/>
      <c r="S2555" s="110"/>
      <c r="T2555" s="110"/>
      <c r="U2555" s="110"/>
      <c r="V2555" s="110"/>
      <c r="W2555" s="110"/>
      <c r="X2555" s="110"/>
      <c r="Y2555" s="110"/>
      <c r="Z2555" s="110"/>
      <c r="AA2555" s="110"/>
      <c r="AB2555" s="107"/>
      <c r="AC2555" s="110"/>
      <c r="AD2555" s="110"/>
    </row>
    <row r="2556" spans="1:30" ht="13.2" hidden="1" customHeight="1" x14ac:dyDescent="0.25">
      <c r="A2556" s="285" t="s">
        <v>2113</v>
      </c>
      <c r="B2556" s="285" t="s">
        <v>82</v>
      </c>
      <c r="C2556" s="287">
        <v>0</v>
      </c>
      <c r="D2556" s="287">
        <v>0</v>
      </c>
      <c r="E2556" s="287">
        <v>0</v>
      </c>
      <c r="F2556" s="287">
        <v>0</v>
      </c>
      <c r="G2556" s="287">
        <v>0</v>
      </c>
      <c r="H2556" s="287">
        <v>0</v>
      </c>
      <c r="I2556" s="287">
        <v>0</v>
      </c>
      <c r="J2556" s="287">
        <v>0</v>
      </c>
      <c r="K2556" s="287">
        <v>0</v>
      </c>
      <c r="L2556" s="287">
        <v>0</v>
      </c>
      <c r="M2556" s="287">
        <v>0</v>
      </c>
      <c r="N2556" s="287">
        <v>0</v>
      </c>
      <c r="O2556" s="286">
        <v>0</v>
      </c>
      <c r="P2556" s="83" t="str">
        <f t="shared" si="46"/>
        <v/>
      </c>
      <c r="R2556" s="107"/>
      <c r="S2556" s="110"/>
      <c r="T2556" s="110"/>
      <c r="U2556" s="110"/>
      <c r="V2556" s="110"/>
      <c r="W2556" s="110"/>
      <c r="X2556" s="110"/>
      <c r="Y2556" s="110"/>
      <c r="Z2556" s="110"/>
      <c r="AA2556" s="110"/>
      <c r="AB2556" s="107"/>
      <c r="AC2556" s="110"/>
      <c r="AD2556" s="110"/>
    </row>
    <row r="2557" spans="1:30" ht="13.2" hidden="1" customHeight="1" x14ac:dyDescent="0.25">
      <c r="A2557" s="285" t="s">
        <v>2114</v>
      </c>
      <c r="B2557" s="285" t="s">
        <v>83</v>
      </c>
      <c r="C2557" s="287">
        <v>0</v>
      </c>
      <c r="D2557" s="287">
        <v>232</v>
      </c>
      <c r="E2557" s="287">
        <v>41</v>
      </c>
      <c r="F2557" s="287">
        <v>46</v>
      </c>
      <c r="G2557" s="287">
        <v>8</v>
      </c>
      <c r="H2557" s="287">
        <v>0</v>
      </c>
      <c r="I2557" s="287">
        <v>1105</v>
      </c>
      <c r="J2557" s="287">
        <v>0</v>
      </c>
      <c r="K2557" s="287">
        <v>0</v>
      </c>
      <c r="L2557" s="287">
        <v>65</v>
      </c>
      <c r="M2557" s="287">
        <v>0</v>
      </c>
      <c r="N2557" s="287">
        <v>0</v>
      </c>
      <c r="O2557" s="286">
        <v>1497</v>
      </c>
      <c r="P2557" s="83" t="str">
        <f t="shared" si="46"/>
        <v/>
      </c>
      <c r="R2557" s="107"/>
      <c r="S2557" s="110"/>
      <c r="T2557" s="110"/>
      <c r="U2557" s="110"/>
      <c r="V2557" s="110"/>
      <c r="W2557" s="110"/>
      <c r="X2557" s="110"/>
      <c r="Y2557" s="110"/>
      <c r="Z2557" s="110"/>
      <c r="AA2557" s="110"/>
      <c r="AB2557" s="107"/>
      <c r="AC2557" s="110"/>
      <c r="AD2557" s="110"/>
    </row>
    <row r="2558" spans="1:30" ht="13.2" hidden="1" customHeight="1" x14ac:dyDescent="0.25">
      <c r="A2558" s="285" t="s">
        <v>2115</v>
      </c>
      <c r="B2558" s="285" t="s">
        <v>84</v>
      </c>
      <c r="C2558" s="287">
        <v>172</v>
      </c>
      <c r="D2558" s="287">
        <v>142</v>
      </c>
      <c r="E2558" s="287">
        <v>38</v>
      </c>
      <c r="F2558" s="287">
        <v>155</v>
      </c>
      <c r="G2558" s="287">
        <v>72</v>
      </c>
      <c r="H2558" s="287">
        <v>87</v>
      </c>
      <c r="I2558" s="287">
        <v>111</v>
      </c>
      <c r="J2558" s="287">
        <v>72</v>
      </c>
      <c r="K2558" s="287">
        <v>152</v>
      </c>
      <c r="L2558" s="287">
        <v>88</v>
      </c>
      <c r="M2558" s="287">
        <v>244</v>
      </c>
      <c r="N2558" s="287">
        <v>107</v>
      </c>
      <c r="O2558" s="286">
        <v>1440</v>
      </c>
      <c r="P2558" s="83" t="str">
        <f t="shared" si="46"/>
        <v/>
      </c>
      <c r="R2558" s="107"/>
      <c r="S2558" s="110"/>
      <c r="T2558" s="110"/>
      <c r="U2558" s="110"/>
      <c r="V2558" s="110"/>
      <c r="W2558" s="110"/>
      <c r="X2558" s="110"/>
      <c r="Y2558" s="110"/>
      <c r="Z2558" s="110"/>
      <c r="AA2558" s="110"/>
      <c r="AB2558" s="107"/>
      <c r="AC2558" s="110"/>
      <c r="AD2558" s="110"/>
    </row>
    <row r="2559" spans="1:30" ht="13.2" hidden="1" customHeight="1" x14ac:dyDescent="0.25">
      <c r="A2559" s="285" t="s">
        <v>2116</v>
      </c>
      <c r="B2559" s="285" t="s">
        <v>85</v>
      </c>
      <c r="C2559" s="286">
        <v>81604</v>
      </c>
      <c r="D2559" s="286">
        <v>15880</v>
      </c>
      <c r="E2559" s="286">
        <v>46141</v>
      </c>
      <c r="F2559" s="286">
        <v>45571</v>
      </c>
      <c r="G2559" s="286">
        <v>23754</v>
      </c>
      <c r="H2559" s="286">
        <v>52889</v>
      </c>
      <c r="I2559" s="286">
        <v>20688</v>
      </c>
      <c r="J2559" s="286">
        <v>25603</v>
      </c>
      <c r="K2559" s="286">
        <v>35996</v>
      </c>
      <c r="L2559" s="286">
        <v>22918</v>
      </c>
      <c r="M2559" s="286">
        <v>25001</v>
      </c>
      <c r="N2559" s="286">
        <v>28826</v>
      </c>
      <c r="O2559" s="286">
        <v>424871</v>
      </c>
      <c r="P2559" s="83" t="str">
        <f t="shared" si="46"/>
        <v/>
      </c>
      <c r="R2559" s="107"/>
      <c r="S2559" s="110"/>
      <c r="T2559" s="110"/>
      <c r="U2559" s="110"/>
      <c r="V2559" s="110"/>
      <c r="W2559" s="110"/>
      <c r="X2559" s="110"/>
      <c r="Y2559" s="110"/>
      <c r="Z2559" s="110"/>
      <c r="AA2559" s="110"/>
      <c r="AB2559" s="107"/>
      <c r="AC2559" s="110"/>
      <c r="AD2559" s="110"/>
    </row>
    <row r="2560" spans="1:30" ht="13.2" hidden="1" customHeight="1" x14ac:dyDescent="0.25">
      <c r="A2560" s="285" t="s">
        <v>2117</v>
      </c>
      <c r="B2560" s="285" t="s">
        <v>86</v>
      </c>
      <c r="C2560" s="287">
        <v>0</v>
      </c>
      <c r="D2560" s="287">
        <v>0</v>
      </c>
      <c r="E2560" s="287">
        <v>0</v>
      </c>
      <c r="F2560" s="287">
        <v>0</v>
      </c>
      <c r="G2560" s="287">
        <v>0</v>
      </c>
      <c r="H2560" s="287">
        <v>0</v>
      </c>
      <c r="I2560" s="287">
        <v>0</v>
      </c>
      <c r="J2560" s="287">
        <v>0</v>
      </c>
      <c r="K2560" s="287">
        <v>0</v>
      </c>
      <c r="L2560" s="287">
        <v>0</v>
      </c>
      <c r="M2560" s="287">
        <v>0</v>
      </c>
      <c r="N2560" s="287">
        <v>0</v>
      </c>
      <c r="O2560" s="286">
        <v>0</v>
      </c>
      <c r="P2560" s="83" t="str">
        <f t="shared" si="46"/>
        <v/>
      </c>
      <c r="R2560" s="107"/>
      <c r="S2560" s="110"/>
      <c r="T2560" s="110"/>
      <c r="U2560" s="110"/>
      <c r="V2560" s="110"/>
      <c r="W2560" s="110"/>
      <c r="X2560" s="110"/>
      <c r="Y2560" s="110"/>
      <c r="Z2560" s="110"/>
      <c r="AA2560" s="110"/>
      <c r="AB2560" s="107"/>
      <c r="AC2560" s="110"/>
      <c r="AD2560" s="110"/>
    </row>
    <row r="2561" spans="1:32" ht="13.2" hidden="1" customHeight="1" x14ac:dyDescent="0.25">
      <c r="A2561" s="285" t="s">
        <v>2118</v>
      </c>
      <c r="B2561" s="285" t="s">
        <v>87</v>
      </c>
      <c r="C2561" s="287">
        <v>0</v>
      </c>
      <c r="D2561" s="287">
        <v>6</v>
      </c>
      <c r="E2561" s="287">
        <v>0</v>
      </c>
      <c r="F2561" s="287">
        <v>0</v>
      </c>
      <c r="G2561" s="287">
        <v>83</v>
      </c>
      <c r="H2561" s="287">
        <v>0</v>
      </c>
      <c r="I2561" s="287">
        <v>0</v>
      </c>
      <c r="J2561" s="287">
        <v>0</v>
      </c>
      <c r="K2561" s="287">
        <v>0</v>
      </c>
      <c r="L2561" s="287">
        <v>0</v>
      </c>
      <c r="M2561" s="287">
        <v>956</v>
      </c>
      <c r="N2561" s="287">
        <v>0</v>
      </c>
      <c r="O2561" s="286">
        <v>1045</v>
      </c>
      <c r="P2561" s="83" t="str">
        <f t="shared" si="46"/>
        <v/>
      </c>
      <c r="R2561" s="107"/>
      <c r="S2561" s="110"/>
      <c r="T2561" s="110"/>
      <c r="U2561" s="110"/>
      <c r="V2561" s="110"/>
      <c r="W2561" s="110"/>
      <c r="X2561" s="110"/>
      <c r="Y2561" s="110"/>
      <c r="Z2561" s="110"/>
      <c r="AA2561" s="110"/>
      <c r="AB2561" s="107"/>
      <c r="AC2561" s="110"/>
      <c r="AD2561" s="110"/>
    </row>
    <row r="2562" spans="1:32" ht="13.2" hidden="1" customHeight="1" x14ac:dyDescent="0.25">
      <c r="A2562" s="285" t="s">
        <v>2119</v>
      </c>
      <c r="B2562" s="285" t="s">
        <v>88</v>
      </c>
      <c r="C2562" s="287">
        <v>0</v>
      </c>
      <c r="D2562" s="287">
        <v>0</v>
      </c>
      <c r="E2562" s="287">
        <v>0</v>
      </c>
      <c r="F2562" s="287">
        <v>0</v>
      </c>
      <c r="G2562" s="287">
        <v>0</v>
      </c>
      <c r="H2562" s="287">
        <v>0</v>
      </c>
      <c r="I2562" s="287">
        <v>0</v>
      </c>
      <c r="J2562" s="287">
        <v>0</v>
      </c>
      <c r="K2562" s="287">
        <v>0</v>
      </c>
      <c r="L2562" s="287">
        <v>0</v>
      </c>
      <c r="M2562" s="287">
        <v>0</v>
      </c>
      <c r="N2562" s="287">
        <v>0</v>
      </c>
      <c r="O2562" s="286">
        <v>0</v>
      </c>
      <c r="P2562" s="83" t="str">
        <f t="shared" si="46"/>
        <v/>
      </c>
      <c r="R2562" s="107"/>
      <c r="S2562" s="110"/>
      <c r="T2562" s="110"/>
      <c r="U2562" s="110"/>
      <c r="V2562" s="110"/>
      <c r="W2562" s="110"/>
      <c r="X2562" s="110"/>
      <c r="Y2562" s="110"/>
      <c r="Z2562" s="110"/>
      <c r="AA2562" s="110"/>
      <c r="AB2562" s="107"/>
      <c r="AC2562" s="110"/>
      <c r="AD2562" s="110"/>
    </row>
    <row r="2563" spans="1:32" ht="13.2" hidden="1" customHeight="1" x14ac:dyDescent="0.25">
      <c r="A2563" s="285" t="s">
        <v>2120</v>
      </c>
      <c r="B2563" s="285" t="s">
        <v>144</v>
      </c>
      <c r="C2563" s="286">
        <v>81604</v>
      </c>
      <c r="D2563" s="286">
        <v>15886</v>
      </c>
      <c r="E2563" s="286">
        <v>46141</v>
      </c>
      <c r="F2563" s="286">
        <v>45571</v>
      </c>
      <c r="G2563" s="286">
        <v>23837</v>
      </c>
      <c r="H2563" s="286">
        <v>52889</v>
      </c>
      <c r="I2563" s="286">
        <v>20688</v>
      </c>
      <c r="J2563" s="286">
        <v>25603</v>
      </c>
      <c r="K2563" s="286">
        <v>35996</v>
      </c>
      <c r="L2563" s="286">
        <v>22918</v>
      </c>
      <c r="M2563" s="286">
        <v>25957</v>
      </c>
      <c r="N2563" s="286">
        <v>28826</v>
      </c>
      <c r="O2563" s="286">
        <v>425916</v>
      </c>
      <c r="P2563" s="83" t="str">
        <f t="shared" si="46"/>
        <v/>
      </c>
      <c r="R2563" s="110"/>
      <c r="S2563" s="110"/>
      <c r="T2563" s="110"/>
      <c r="U2563" s="110"/>
      <c r="V2563" s="110"/>
      <c r="W2563" s="110"/>
      <c r="X2563" s="110"/>
      <c r="Y2563" s="110"/>
      <c r="Z2563" s="110"/>
      <c r="AA2563" s="110"/>
      <c r="AB2563" s="110"/>
      <c r="AC2563" s="110"/>
      <c r="AD2563" s="110"/>
    </row>
    <row r="2564" spans="1:32" ht="13.2" hidden="1" customHeight="1" x14ac:dyDescent="0.25">
      <c r="A2564" s="285" t="s">
        <v>2121</v>
      </c>
      <c r="B2564" s="285" t="s">
        <v>76</v>
      </c>
      <c r="C2564" s="287">
        <v>253</v>
      </c>
      <c r="D2564" s="287">
        <v>5</v>
      </c>
      <c r="E2564" s="287">
        <v>40</v>
      </c>
      <c r="F2564" s="287">
        <v>9</v>
      </c>
      <c r="G2564" s="287">
        <v>22</v>
      </c>
      <c r="H2564" s="287">
        <v>65</v>
      </c>
      <c r="I2564" s="287">
        <v>34</v>
      </c>
      <c r="J2564" s="287">
        <v>52</v>
      </c>
      <c r="K2564" s="287">
        <v>648</v>
      </c>
      <c r="L2564" s="287">
        <v>239</v>
      </c>
      <c r="M2564" s="287">
        <v>652</v>
      </c>
      <c r="N2564" s="287">
        <v>441</v>
      </c>
      <c r="O2564" s="286">
        <v>2460</v>
      </c>
      <c r="P2564" s="83" t="str">
        <f t="shared" si="46"/>
        <v/>
      </c>
      <c r="R2564" s="110"/>
      <c r="S2564" s="110"/>
      <c r="T2564" s="110"/>
      <c r="U2564" s="110"/>
      <c r="V2564" s="110"/>
      <c r="W2564" s="110"/>
      <c r="X2564" s="110"/>
      <c r="Y2564" s="110"/>
      <c r="Z2564" s="110"/>
      <c r="AA2564" s="110"/>
      <c r="AB2564" s="110"/>
      <c r="AC2564" s="110"/>
      <c r="AD2564" s="110"/>
      <c r="AE2564" s="85"/>
      <c r="AF2564" s="85"/>
    </row>
    <row r="2565" spans="1:32" ht="13.2" hidden="1" customHeight="1" x14ac:dyDescent="0.25">
      <c r="A2565" s="285" t="s">
        <v>2131</v>
      </c>
      <c r="B2565" s="285" t="s">
        <v>85</v>
      </c>
      <c r="C2565" s="286">
        <v>34115</v>
      </c>
      <c r="D2565" s="286">
        <v>25279</v>
      </c>
      <c r="E2565" s="286">
        <v>33855</v>
      </c>
      <c r="F2565" s="286">
        <v>33651</v>
      </c>
      <c r="G2565" s="286">
        <v>36225</v>
      </c>
      <c r="H2565" s="286">
        <v>36240</v>
      </c>
      <c r="I2565" s="286">
        <v>33341</v>
      </c>
      <c r="J2565" s="286">
        <v>34488</v>
      </c>
      <c r="K2565" s="286">
        <v>40099</v>
      </c>
      <c r="L2565" s="286">
        <v>33992</v>
      </c>
      <c r="M2565" s="286">
        <v>34398</v>
      </c>
      <c r="N2565" s="286">
        <v>61811</v>
      </c>
      <c r="O2565" s="286">
        <v>437494</v>
      </c>
      <c r="P2565" s="83" t="str">
        <f t="shared" si="46"/>
        <v/>
      </c>
      <c r="R2565" s="110"/>
      <c r="S2565" s="110"/>
      <c r="T2565" s="110"/>
      <c r="U2565" s="110"/>
      <c r="V2565" s="110"/>
      <c r="W2565" s="110"/>
      <c r="X2565" s="110"/>
      <c r="Y2565" s="110"/>
      <c r="Z2565" s="110"/>
      <c r="AA2565" s="110"/>
      <c r="AB2565" s="110"/>
      <c r="AC2565" s="110"/>
      <c r="AD2565" s="110"/>
      <c r="AE2565" s="85"/>
      <c r="AF2565" s="85"/>
    </row>
    <row r="2566" spans="1:32" ht="13.2" hidden="1" customHeight="1" x14ac:dyDescent="0.25">
      <c r="A2566" s="285" t="s">
        <v>2133</v>
      </c>
      <c r="B2566" s="285" t="s">
        <v>87</v>
      </c>
      <c r="C2566" s="287">
        <v>0</v>
      </c>
      <c r="D2566" s="287">
        <v>0</v>
      </c>
      <c r="E2566" s="287">
        <v>0</v>
      </c>
      <c r="F2566" s="287">
        <v>0</v>
      </c>
      <c r="G2566" s="287">
        <v>0</v>
      </c>
      <c r="H2566" s="287">
        <v>0</v>
      </c>
      <c r="I2566" s="287">
        <v>0</v>
      </c>
      <c r="J2566" s="287">
        <v>0</v>
      </c>
      <c r="K2566" s="287">
        <v>0</v>
      </c>
      <c r="L2566" s="287">
        <v>0</v>
      </c>
      <c r="M2566" s="287">
        <v>0</v>
      </c>
      <c r="N2566" s="287">
        <v>0</v>
      </c>
      <c r="O2566" s="286">
        <v>0</v>
      </c>
      <c r="P2566" s="83" t="str">
        <f t="shared" si="46"/>
        <v/>
      </c>
      <c r="R2566" s="110"/>
      <c r="S2566" s="110"/>
      <c r="T2566" s="110"/>
      <c r="U2566" s="110"/>
      <c r="V2566" s="110"/>
      <c r="W2566" s="110"/>
      <c r="X2566" s="110"/>
      <c r="Y2566" s="110"/>
      <c r="Z2566" s="110"/>
      <c r="AA2566" s="110"/>
      <c r="AB2566" s="110"/>
      <c r="AC2566" s="110"/>
      <c r="AD2566" s="110"/>
      <c r="AE2566" s="85"/>
      <c r="AF2566" s="85"/>
    </row>
    <row r="2567" spans="1:32" ht="13.2" hidden="1" customHeight="1" x14ac:dyDescent="0.25">
      <c r="A2567" s="285" t="s">
        <v>2134</v>
      </c>
      <c r="B2567" s="285" t="s">
        <v>88</v>
      </c>
      <c r="C2567" s="287">
        <v>0</v>
      </c>
      <c r="D2567" s="287">
        <v>0</v>
      </c>
      <c r="E2567" s="287">
        <v>0</v>
      </c>
      <c r="F2567" s="287">
        <v>0</v>
      </c>
      <c r="G2567" s="287">
        <v>0</v>
      </c>
      <c r="H2567" s="287">
        <v>0</v>
      </c>
      <c r="I2567" s="287">
        <v>0</v>
      </c>
      <c r="J2567" s="287">
        <v>0</v>
      </c>
      <c r="K2567" s="287">
        <v>0</v>
      </c>
      <c r="L2567" s="287">
        <v>0</v>
      </c>
      <c r="M2567" s="287">
        <v>0</v>
      </c>
      <c r="N2567" s="287">
        <v>0</v>
      </c>
      <c r="O2567" s="286">
        <v>0</v>
      </c>
      <c r="P2567" s="83" t="str">
        <f t="shared" si="46"/>
        <v/>
      </c>
      <c r="R2567" s="110"/>
      <c r="S2567" s="110"/>
      <c r="T2567" s="110"/>
      <c r="U2567" s="110"/>
      <c r="V2567" s="110"/>
      <c r="W2567" s="110"/>
      <c r="X2567" s="110"/>
      <c r="Y2567" s="110"/>
      <c r="Z2567" s="110"/>
      <c r="AA2567" s="110"/>
      <c r="AB2567" s="110"/>
      <c r="AC2567" s="110"/>
      <c r="AD2567" s="110"/>
      <c r="AE2567" s="85"/>
      <c r="AF2567" s="85"/>
    </row>
    <row r="2568" spans="1:32" ht="13.2" hidden="1" customHeight="1" x14ac:dyDescent="0.25">
      <c r="A2568" s="285" t="s">
        <v>2122</v>
      </c>
      <c r="B2568" s="285" t="s">
        <v>89</v>
      </c>
      <c r="C2568" s="287">
        <v>20</v>
      </c>
      <c r="D2568" s="287">
        <v>0</v>
      </c>
      <c r="E2568" s="287">
        <v>0</v>
      </c>
      <c r="F2568" s="287">
        <v>0</v>
      </c>
      <c r="G2568" s="287">
        <v>0</v>
      </c>
      <c r="H2568" s="287">
        <v>0</v>
      </c>
      <c r="I2568" s="287">
        <v>0</v>
      </c>
      <c r="J2568" s="287">
        <v>178</v>
      </c>
      <c r="K2568" s="287">
        <v>0</v>
      </c>
      <c r="L2568" s="287">
        <v>0</v>
      </c>
      <c r="M2568" s="287">
        <v>0</v>
      </c>
      <c r="N2568" s="287">
        <v>84</v>
      </c>
      <c r="O2568" s="286">
        <v>282</v>
      </c>
      <c r="P2568" s="83" t="str">
        <f t="shared" si="46"/>
        <v/>
      </c>
      <c r="R2568" s="110"/>
      <c r="S2568" s="110"/>
      <c r="T2568" s="110"/>
      <c r="U2568" s="110"/>
      <c r="V2568" s="110"/>
      <c r="W2568" s="110"/>
      <c r="X2568" s="110"/>
      <c r="Y2568" s="110"/>
      <c r="Z2568" s="110"/>
      <c r="AA2568" s="110"/>
      <c r="AB2568" s="110"/>
      <c r="AC2568" s="110"/>
      <c r="AD2568" s="110"/>
      <c r="AE2568" s="85"/>
      <c r="AF2568" s="85"/>
    </row>
    <row r="2569" spans="1:32" ht="13.2" hidden="1" customHeight="1" x14ac:dyDescent="0.25">
      <c r="A2569" s="285" t="s">
        <v>2123</v>
      </c>
      <c r="B2569" s="285" t="s">
        <v>90</v>
      </c>
      <c r="C2569" s="287">
        <v>0</v>
      </c>
      <c r="D2569" s="287">
        <v>0</v>
      </c>
      <c r="E2569" s="287">
        <v>0</v>
      </c>
      <c r="F2569" s="287">
        <v>0</v>
      </c>
      <c r="G2569" s="287">
        <v>0</v>
      </c>
      <c r="H2569" s="287">
        <v>0</v>
      </c>
      <c r="I2569" s="287">
        <v>0</v>
      </c>
      <c r="J2569" s="287">
        <v>0</v>
      </c>
      <c r="K2569" s="287">
        <v>0</v>
      </c>
      <c r="L2569" s="287">
        <v>0</v>
      </c>
      <c r="M2569" s="287">
        <v>0</v>
      </c>
      <c r="N2569" s="287">
        <v>0</v>
      </c>
      <c r="O2569" s="286">
        <v>0</v>
      </c>
      <c r="P2569" s="83" t="str">
        <f t="shared" si="46"/>
        <v/>
      </c>
      <c r="R2569" s="110"/>
      <c r="S2569" s="110"/>
      <c r="T2569" s="110"/>
      <c r="U2569" s="110"/>
      <c r="V2569" s="110"/>
      <c r="W2569" s="110"/>
      <c r="X2569" s="110"/>
      <c r="Y2569" s="110"/>
      <c r="Z2569" s="110"/>
      <c r="AA2569" s="110"/>
      <c r="AB2569" s="110"/>
      <c r="AC2569" s="110"/>
      <c r="AD2569" s="110"/>
      <c r="AE2569" s="85"/>
      <c r="AF2569" s="85"/>
    </row>
    <row r="2570" spans="1:32" ht="13.2" hidden="1" customHeight="1" x14ac:dyDescent="0.25">
      <c r="A2570" s="285" t="s">
        <v>2124</v>
      </c>
      <c r="B2570" s="285" t="s">
        <v>91</v>
      </c>
      <c r="C2570" s="287">
        <v>0</v>
      </c>
      <c r="D2570" s="287">
        <v>0</v>
      </c>
      <c r="E2570" s="287">
        <v>0</v>
      </c>
      <c r="F2570" s="287">
        <v>0</v>
      </c>
      <c r="G2570" s="287">
        <v>0</v>
      </c>
      <c r="H2570" s="287">
        <v>0</v>
      </c>
      <c r="I2570" s="287">
        <v>0</v>
      </c>
      <c r="J2570" s="287">
        <v>0</v>
      </c>
      <c r="K2570" s="287">
        <v>0</v>
      </c>
      <c r="L2570" s="287">
        <v>0</v>
      </c>
      <c r="M2570" s="287">
        <v>0</v>
      </c>
      <c r="N2570" s="287">
        <v>0</v>
      </c>
      <c r="O2570" s="286">
        <v>0</v>
      </c>
      <c r="P2570" s="83" t="str">
        <f t="shared" si="46"/>
        <v/>
      </c>
      <c r="R2570" s="110"/>
      <c r="S2570" s="110"/>
      <c r="T2570" s="110"/>
      <c r="U2570" s="110"/>
      <c r="V2570" s="110"/>
      <c r="W2570" s="110"/>
      <c r="X2570" s="110"/>
      <c r="Y2570" s="110"/>
      <c r="Z2570" s="110"/>
      <c r="AA2570" s="110"/>
      <c r="AB2570" s="110"/>
      <c r="AC2570" s="110"/>
      <c r="AD2570" s="110"/>
      <c r="AE2570" s="85"/>
      <c r="AF2570" s="85"/>
    </row>
    <row r="2571" spans="1:32" ht="13.2" hidden="1" customHeight="1" x14ac:dyDescent="0.25">
      <c r="A2571" s="285" t="s">
        <v>2125</v>
      </c>
      <c r="B2571" s="285" t="s">
        <v>3670</v>
      </c>
      <c r="C2571" s="287">
        <v>0</v>
      </c>
      <c r="D2571" s="287">
        <v>0</v>
      </c>
      <c r="E2571" s="287">
        <v>0</v>
      </c>
      <c r="F2571" s="287">
        <v>0</v>
      </c>
      <c r="G2571" s="287">
        <v>0</v>
      </c>
      <c r="H2571" s="287">
        <v>0</v>
      </c>
      <c r="I2571" s="287">
        <v>0</v>
      </c>
      <c r="J2571" s="287">
        <v>0</v>
      </c>
      <c r="K2571" s="287">
        <v>0</v>
      </c>
      <c r="L2571" s="287">
        <v>0</v>
      </c>
      <c r="M2571" s="287">
        <v>0</v>
      </c>
      <c r="N2571" s="287">
        <v>0</v>
      </c>
      <c r="O2571" s="286">
        <v>0</v>
      </c>
      <c r="P2571" s="83" t="str">
        <f t="shared" si="46"/>
        <v/>
      </c>
      <c r="R2571" s="110"/>
      <c r="S2571" s="110"/>
      <c r="T2571" s="110"/>
      <c r="U2571" s="110"/>
      <c r="V2571" s="110"/>
      <c r="W2571" s="110"/>
      <c r="X2571" s="110"/>
      <c r="Y2571" s="110"/>
      <c r="Z2571" s="110"/>
      <c r="AA2571" s="110"/>
      <c r="AB2571" s="110"/>
      <c r="AC2571" s="110"/>
      <c r="AD2571" s="110"/>
      <c r="AE2571" s="85"/>
      <c r="AF2571" s="85"/>
    </row>
    <row r="2572" spans="1:32" ht="13.2" hidden="1" customHeight="1" x14ac:dyDescent="0.25">
      <c r="A2572" s="285" t="s">
        <v>2126</v>
      </c>
      <c r="B2572" s="285" t="s">
        <v>122</v>
      </c>
      <c r="C2572" s="287">
        <v>0</v>
      </c>
      <c r="D2572" s="287">
        <v>0</v>
      </c>
      <c r="E2572" s="287">
        <v>0</v>
      </c>
      <c r="F2572" s="287">
        <v>0</v>
      </c>
      <c r="G2572" s="287">
        <v>0</v>
      </c>
      <c r="H2572" s="287">
        <v>0</v>
      </c>
      <c r="I2572" s="287">
        <v>0</v>
      </c>
      <c r="J2572" s="287">
        <v>0</v>
      </c>
      <c r="K2572" s="287">
        <v>0</v>
      </c>
      <c r="L2572" s="287">
        <v>0</v>
      </c>
      <c r="M2572" s="287">
        <v>0</v>
      </c>
      <c r="N2572" s="287">
        <v>0</v>
      </c>
      <c r="O2572" s="286">
        <v>0</v>
      </c>
      <c r="P2572" s="83" t="str">
        <f t="shared" si="46"/>
        <v/>
      </c>
      <c r="R2572" s="110"/>
      <c r="S2572" s="110"/>
      <c r="T2572" s="110"/>
      <c r="U2572" s="110"/>
      <c r="V2572" s="110"/>
      <c r="W2572" s="110"/>
      <c r="X2572" s="110"/>
      <c r="Y2572" s="110"/>
      <c r="Z2572" s="110"/>
      <c r="AA2572" s="110"/>
      <c r="AB2572" s="110"/>
      <c r="AC2572" s="110"/>
      <c r="AD2572" s="110"/>
      <c r="AE2572" s="85"/>
      <c r="AF2572" s="85"/>
    </row>
    <row r="2573" spans="1:32" ht="13.2" hidden="1" customHeight="1" x14ac:dyDescent="0.25">
      <c r="A2573" s="285" t="s">
        <v>2127</v>
      </c>
      <c r="B2573" s="285" t="s">
        <v>92</v>
      </c>
      <c r="C2573" s="287">
        <v>0</v>
      </c>
      <c r="D2573" s="287">
        <v>0</v>
      </c>
      <c r="E2573" s="287">
        <v>0</v>
      </c>
      <c r="F2573" s="287">
        <v>0</v>
      </c>
      <c r="G2573" s="287">
        <v>0</v>
      </c>
      <c r="H2573" s="287">
        <v>0</v>
      </c>
      <c r="I2573" s="287">
        <v>0</v>
      </c>
      <c r="J2573" s="287">
        <v>0</v>
      </c>
      <c r="K2573" s="287">
        <v>0</v>
      </c>
      <c r="L2573" s="287">
        <v>0</v>
      </c>
      <c r="M2573" s="287">
        <v>0</v>
      </c>
      <c r="N2573" s="287">
        <v>0</v>
      </c>
      <c r="O2573" s="286">
        <v>0</v>
      </c>
      <c r="P2573" s="83" t="str">
        <f t="shared" si="46"/>
        <v/>
      </c>
      <c r="R2573" s="110"/>
      <c r="S2573" s="110"/>
      <c r="T2573" s="110"/>
      <c r="U2573" s="110"/>
      <c r="V2573" s="110"/>
      <c r="W2573" s="110"/>
      <c r="X2573" s="110"/>
      <c r="Y2573" s="110"/>
      <c r="Z2573" s="110"/>
      <c r="AA2573" s="110"/>
      <c r="AB2573" s="110"/>
      <c r="AC2573" s="110"/>
      <c r="AD2573" s="110"/>
      <c r="AE2573" s="85"/>
      <c r="AF2573" s="85"/>
    </row>
    <row r="2574" spans="1:32" ht="13.2" hidden="1" customHeight="1" x14ac:dyDescent="0.25">
      <c r="A2574" s="285" t="s">
        <v>2128</v>
      </c>
      <c r="B2574" s="285" t="s">
        <v>93</v>
      </c>
      <c r="C2574" s="287">
        <v>0</v>
      </c>
      <c r="D2574" s="287">
        <v>0</v>
      </c>
      <c r="E2574" s="287">
        <v>0</v>
      </c>
      <c r="F2574" s="287">
        <v>0</v>
      </c>
      <c r="G2574" s="287">
        <v>0</v>
      </c>
      <c r="H2574" s="287">
        <v>0</v>
      </c>
      <c r="I2574" s="287">
        <v>0</v>
      </c>
      <c r="J2574" s="287">
        <v>0</v>
      </c>
      <c r="K2574" s="287">
        <v>0</v>
      </c>
      <c r="L2574" s="287">
        <v>0</v>
      </c>
      <c r="M2574" s="287">
        <v>0</v>
      </c>
      <c r="N2574" s="287">
        <v>0</v>
      </c>
      <c r="O2574" s="286">
        <v>0</v>
      </c>
      <c r="P2574" s="83" t="str">
        <f t="shared" si="46"/>
        <v/>
      </c>
      <c r="R2574" s="110"/>
      <c r="S2574" s="110"/>
      <c r="T2574" s="110"/>
      <c r="U2574" s="110"/>
      <c r="V2574" s="110"/>
      <c r="W2574" s="110"/>
      <c r="X2574" s="110"/>
      <c r="Y2574" s="110"/>
      <c r="Z2574" s="110"/>
      <c r="AA2574" s="110"/>
      <c r="AB2574" s="110"/>
      <c r="AC2574" s="110"/>
      <c r="AD2574" s="110"/>
      <c r="AE2574" s="85"/>
      <c r="AF2574" s="85"/>
    </row>
    <row r="2575" spans="1:32" ht="13.2" hidden="1" customHeight="1" x14ac:dyDescent="0.25">
      <c r="A2575" s="285" t="s">
        <v>2129</v>
      </c>
      <c r="B2575" s="285" t="s">
        <v>94</v>
      </c>
      <c r="C2575" s="287">
        <v>33842</v>
      </c>
      <c r="D2575" s="287">
        <v>25274</v>
      </c>
      <c r="E2575" s="287">
        <v>33815</v>
      </c>
      <c r="F2575" s="287">
        <v>33642</v>
      </c>
      <c r="G2575" s="287">
        <v>36203</v>
      </c>
      <c r="H2575" s="287">
        <v>36175</v>
      </c>
      <c r="I2575" s="287">
        <v>33307</v>
      </c>
      <c r="J2575" s="287">
        <v>34258</v>
      </c>
      <c r="K2575" s="287">
        <v>39451</v>
      </c>
      <c r="L2575" s="287">
        <v>33753</v>
      </c>
      <c r="M2575" s="287">
        <v>33746</v>
      </c>
      <c r="N2575" s="287">
        <v>61286</v>
      </c>
      <c r="O2575" s="286">
        <v>434752</v>
      </c>
      <c r="P2575" s="83" t="str">
        <f t="shared" si="46"/>
        <v/>
      </c>
      <c r="R2575" s="110"/>
      <c r="S2575" s="110"/>
      <c r="T2575" s="110"/>
      <c r="U2575" s="110"/>
      <c r="V2575" s="110"/>
      <c r="W2575" s="110"/>
      <c r="X2575" s="110"/>
      <c r="Y2575" s="110"/>
      <c r="Z2575" s="110"/>
      <c r="AA2575" s="110"/>
      <c r="AB2575" s="110"/>
      <c r="AC2575" s="110"/>
      <c r="AD2575" s="110"/>
      <c r="AE2575" s="85"/>
      <c r="AF2575" s="85"/>
    </row>
    <row r="2576" spans="1:32" ht="13.2" hidden="1" customHeight="1" x14ac:dyDescent="0.25">
      <c r="A2576" s="285" t="s">
        <v>2130</v>
      </c>
      <c r="B2576" s="285" t="s">
        <v>95</v>
      </c>
      <c r="C2576" s="287">
        <v>0</v>
      </c>
      <c r="D2576" s="287">
        <v>0</v>
      </c>
      <c r="E2576" s="287">
        <v>0</v>
      </c>
      <c r="F2576" s="287">
        <v>0</v>
      </c>
      <c r="G2576" s="287">
        <v>0</v>
      </c>
      <c r="H2576" s="287">
        <v>0</v>
      </c>
      <c r="I2576" s="287">
        <v>0</v>
      </c>
      <c r="J2576" s="287">
        <v>0</v>
      </c>
      <c r="K2576" s="287">
        <v>0</v>
      </c>
      <c r="L2576" s="287">
        <v>0</v>
      </c>
      <c r="M2576" s="287">
        <v>0</v>
      </c>
      <c r="N2576" s="287">
        <v>0</v>
      </c>
      <c r="O2576" s="286">
        <v>0</v>
      </c>
      <c r="P2576" s="83" t="str">
        <f t="shared" si="46"/>
        <v/>
      </c>
      <c r="R2576" s="110"/>
      <c r="S2576" s="110"/>
      <c r="T2576" s="110"/>
      <c r="U2576" s="110"/>
      <c r="V2576" s="110"/>
      <c r="W2576" s="110"/>
      <c r="X2576" s="110"/>
      <c r="Y2576" s="110"/>
      <c r="Z2576" s="110"/>
      <c r="AA2576" s="110"/>
      <c r="AB2576" s="110"/>
      <c r="AC2576" s="110"/>
      <c r="AD2576" s="110"/>
      <c r="AE2576" s="85"/>
      <c r="AF2576" s="85"/>
    </row>
    <row r="2577" spans="1:32" ht="13.2" hidden="1" customHeight="1" x14ac:dyDescent="0.25">
      <c r="A2577" s="285" t="s">
        <v>2132</v>
      </c>
      <c r="B2577" s="285" t="s">
        <v>96</v>
      </c>
      <c r="C2577" s="288">
        <v>0</v>
      </c>
      <c r="D2577" s="288">
        <v>0</v>
      </c>
      <c r="E2577" s="288">
        <v>0</v>
      </c>
      <c r="F2577" s="288">
        <v>0</v>
      </c>
      <c r="G2577" s="288">
        <v>0</v>
      </c>
      <c r="H2577" s="288">
        <v>0</v>
      </c>
      <c r="I2577" s="288">
        <v>0</v>
      </c>
      <c r="J2577" s="288">
        <v>0</v>
      </c>
      <c r="K2577" s="288">
        <v>0</v>
      </c>
      <c r="L2577" s="288">
        <v>0</v>
      </c>
      <c r="M2577" s="288">
        <v>0</v>
      </c>
      <c r="N2577" s="288">
        <v>7359</v>
      </c>
      <c r="O2577" s="289">
        <v>7359</v>
      </c>
      <c r="P2577" s="83" t="str">
        <f t="shared" si="46"/>
        <v/>
      </c>
      <c r="R2577" s="110"/>
      <c r="S2577" s="110"/>
      <c r="T2577" s="110"/>
      <c r="U2577" s="110"/>
      <c r="V2577" s="110"/>
      <c r="W2577" s="110"/>
      <c r="X2577" s="110"/>
      <c r="Y2577" s="110"/>
      <c r="Z2577" s="110"/>
      <c r="AA2577" s="110"/>
      <c r="AB2577" s="110"/>
      <c r="AC2577" s="110"/>
      <c r="AD2577" s="110"/>
      <c r="AE2577" s="85"/>
      <c r="AF2577" s="85"/>
    </row>
    <row r="2578" spans="1:32" ht="13.2" hidden="1" customHeight="1" x14ac:dyDescent="0.25">
      <c r="A2578" s="285" t="s">
        <v>2135</v>
      </c>
      <c r="B2578" s="285" t="s">
        <v>155</v>
      </c>
      <c r="C2578" s="286">
        <v>34115</v>
      </c>
      <c r="D2578" s="286">
        <v>25279</v>
      </c>
      <c r="E2578" s="286">
        <v>33855</v>
      </c>
      <c r="F2578" s="286">
        <v>33651</v>
      </c>
      <c r="G2578" s="286">
        <v>36225</v>
      </c>
      <c r="H2578" s="286">
        <v>36240</v>
      </c>
      <c r="I2578" s="286">
        <v>33341</v>
      </c>
      <c r="J2578" s="286">
        <v>34488</v>
      </c>
      <c r="K2578" s="286">
        <v>40099</v>
      </c>
      <c r="L2578" s="286">
        <v>33992</v>
      </c>
      <c r="M2578" s="286">
        <v>34398</v>
      </c>
      <c r="N2578" s="286">
        <v>69170</v>
      </c>
      <c r="O2578" s="286">
        <v>444853</v>
      </c>
      <c r="P2578" s="83" t="str">
        <f t="shared" ref="P2578:P2609" si="47">IF(COUNTBLANK(Q2578)=0,IF(RIGHT(A2578,10)=Q2578,TRUE,FALSE),"")</f>
        <v/>
      </c>
      <c r="R2578" s="110"/>
      <c r="S2578" s="110"/>
      <c r="T2578" s="110"/>
      <c r="U2578" s="110"/>
      <c r="V2578" s="110"/>
      <c r="W2578" s="110"/>
      <c r="X2578" s="110"/>
      <c r="Y2578" s="110"/>
      <c r="Z2578" s="110"/>
      <c r="AA2578" s="110"/>
      <c r="AB2578" s="110"/>
      <c r="AC2578" s="110"/>
      <c r="AD2578" s="110"/>
      <c r="AE2578" s="85"/>
      <c r="AF2578" s="85"/>
    </row>
    <row r="2579" spans="1:32" ht="13.2" hidden="1" customHeight="1" x14ac:dyDescent="0.25">
      <c r="A2579" s="285" t="s">
        <v>2169</v>
      </c>
      <c r="B2579" s="285" t="s">
        <v>97</v>
      </c>
      <c r="C2579" s="286">
        <v>44242</v>
      </c>
      <c r="D2579" s="286">
        <v>-17447</v>
      </c>
      <c r="E2579" s="286">
        <v>17322</v>
      </c>
      <c r="F2579" s="286">
        <v>-15250</v>
      </c>
      <c r="G2579" s="286">
        <v>-16228.5</v>
      </c>
      <c r="H2579" s="286">
        <v>19447</v>
      </c>
      <c r="I2579" s="286">
        <v>-10352</v>
      </c>
      <c r="J2579" s="286">
        <v>-20081</v>
      </c>
      <c r="K2579" s="286">
        <v>14376</v>
      </c>
      <c r="L2579" s="286">
        <v>-14934</v>
      </c>
      <c r="M2579" s="286">
        <v>-3914</v>
      </c>
      <c r="N2579" s="286">
        <v>-2260</v>
      </c>
      <c r="O2579" s="286">
        <v>-5079.5</v>
      </c>
      <c r="P2579" s="83" t="str">
        <f t="shared" si="47"/>
        <v/>
      </c>
      <c r="R2579" s="110"/>
      <c r="S2579" s="110"/>
      <c r="T2579" s="110"/>
      <c r="U2579" s="110"/>
      <c r="V2579" s="110"/>
      <c r="W2579" s="110"/>
      <c r="X2579" s="110"/>
      <c r="Y2579" s="110"/>
      <c r="Z2579" s="110"/>
      <c r="AA2579" s="110"/>
      <c r="AB2579" s="110"/>
      <c r="AC2579" s="110"/>
      <c r="AD2579" s="110"/>
    </row>
    <row r="2580" spans="1:32" ht="13.2" hidden="1" customHeight="1" x14ac:dyDescent="0.25">
      <c r="A2580" s="285" t="s">
        <v>2170</v>
      </c>
      <c r="B2580" s="285" t="s">
        <v>130</v>
      </c>
      <c r="C2580" s="286">
        <v>43662</v>
      </c>
      <c r="D2580" s="286">
        <v>-17373</v>
      </c>
      <c r="E2580" s="286">
        <v>17322</v>
      </c>
      <c r="F2580" s="286">
        <v>-15250</v>
      </c>
      <c r="G2580" s="286">
        <v>-16229.5</v>
      </c>
      <c r="H2580" s="286">
        <v>19447</v>
      </c>
      <c r="I2580" s="286">
        <v>-10375</v>
      </c>
      <c r="J2580" s="286">
        <v>-19979</v>
      </c>
      <c r="K2580" s="286">
        <v>14312</v>
      </c>
      <c r="L2580" s="286">
        <v>-15127</v>
      </c>
      <c r="M2580" s="286">
        <v>-4027</v>
      </c>
      <c r="N2580" s="286">
        <v>-2830</v>
      </c>
      <c r="O2580" s="286">
        <v>-6447.5</v>
      </c>
      <c r="P2580" s="83" t="str">
        <f t="shared" si="47"/>
        <v/>
      </c>
      <c r="R2580" s="110"/>
      <c r="S2580" s="110"/>
      <c r="T2580" s="110"/>
      <c r="U2580" s="110"/>
      <c r="V2580" s="110"/>
      <c r="W2580" s="110"/>
      <c r="X2580" s="110"/>
      <c r="Y2580" s="110"/>
      <c r="Z2580" s="110"/>
      <c r="AA2580" s="110"/>
      <c r="AB2580" s="110"/>
      <c r="AC2580" s="110"/>
      <c r="AD2580" s="110"/>
    </row>
    <row r="2581" spans="1:32" ht="13.2" hidden="1" customHeight="1" x14ac:dyDescent="0.25">
      <c r="A2581" s="285" t="s">
        <v>2138</v>
      </c>
      <c r="B2581" s="285" t="s">
        <v>76</v>
      </c>
      <c r="C2581" s="287">
        <v>0</v>
      </c>
      <c r="D2581" s="287">
        <v>0</v>
      </c>
      <c r="E2581" s="287">
        <v>0</v>
      </c>
      <c r="F2581" s="287">
        <v>0</v>
      </c>
      <c r="G2581" s="287">
        <v>0.5</v>
      </c>
      <c r="H2581" s="287">
        <v>0</v>
      </c>
      <c r="I2581" s="287">
        <v>0</v>
      </c>
      <c r="J2581" s="287">
        <v>0</v>
      </c>
      <c r="K2581" s="287">
        <v>0</v>
      </c>
      <c r="L2581" s="287">
        <v>0</v>
      </c>
      <c r="M2581" s="287">
        <v>0</v>
      </c>
      <c r="N2581" s="287">
        <v>222</v>
      </c>
      <c r="O2581" s="286">
        <v>222.5</v>
      </c>
      <c r="P2581" s="83" t="str">
        <f t="shared" si="47"/>
        <v/>
      </c>
      <c r="R2581" s="110"/>
      <c r="S2581" s="110"/>
      <c r="T2581" s="110"/>
      <c r="U2581" s="110"/>
      <c r="V2581" s="110"/>
      <c r="W2581" s="110"/>
      <c r="X2581" s="110"/>
      <c r="Y2581" s="110"/>
      <c r="Z2581" s="110"/>
      <c r="AA2581" s="110"/>
      <c r="AB2581" s="110"/>
      <c r="AC2581" s="110"/>
      <c r="AD2581" s="110"/>
    </row>
    <row r="2582" spans="1:32" ht="13.2" hidden="1" customHeight="1" x14ac:dyDescent="0.25">
      <c r="A2582" s="285" t="s">
        <v>2139</v>
      </c>
      <c r="B2582" s="285" t="s">
        <v>77</v>
      </c>
      <c r="C2582" s="287">
        <v>2317</v>
      </c>
      <c r="D2582" s="287">
        <v>2555</v>
      </c>
      <c r="E2582" s="287">
        <v>2289</v>
      </c>
      <c r="F2582" s="287">
        <v>2169</v>
      </c>
      <c r="G2582" s="287">
        <v>2945</v>
      </c>
      <c r="H2582" s="287">
        <v>2937</v>
      </c>
      <c r="I2582" s="287">
        <v>27</v>
      </c>
      <c r="J2582" s="287">
        <v>4607</v>
      </c>
      <c r="K2582" s="287">
        <v>2376</v>
      </c>
      <c r="L2582" s="287">
        <v>2641</v>
      </c>
      <c r="M2582" s="287">
        <v>2373</v>
      </c>
      <c r="N2582" s="287">
        <v>4027</v>
      </c>
      <c r="O2582" s="286">
        <v>31263</v>
      </c>
      <c r="P2582" s="83" t="str">
        <f t="shared" si="47"/>
        <v/>
      </c>
      <c r="R2582" s="110"/>
      <c r="S2582" s="110"/>
      <c r="T2582" s="110"/>
      <c r="U2582" s="110"/>
      <c r="V2582" s="110"/>
      <c r="W2582" s="110"/>
      <c r="X2582" s="110"/>
      <c r="Y2582" s="110"/>
      <c r="Z2582" s="110"/>
      <c r="AA2582" s="110"/>
      <c r="AB2582" s="110"/>
      <c r="AC2582" s="110"/>
      <c r="AD2582" s="110"/>
    </row>
    <row r="2583" spans="1:32" ht="13.2" hidden="1" customHeight="1" x14ac:dyDescent="0.25">
      <c r="A2583" s="285" t="s">
        <v>2140</v>
      </c>
      <c r="B2583" s="285" t="s">
        <v>78</v>
      </c>
      <c r="C2583" s="287">
        <v>2631</v>
      </c>
      <c r="D2583" s="287">
        <v>2100</v>
      </c>
      <c r="E2583" s="287">
        <v>573</v>
      </c>
      <c r="F2583" s="287">
        <v>771</v>
      </c>
      <c r="G2583" s="287">
        <v>205</v>
      </c>
      <c r="H2583" s="287">
        <v>1178</v>
      </c>
      <c r="I2583" s="287">
        <v>475</v>
      </c>
      <c r="J2583" s="287">
        <v>449</v>
      </c>
      <c r="K2583" s="287">
        <v>981</v>
      </c>
      <c r="L2583" s="287">
        <v>478</v>
      </c>
      <c r="M2583" s="287">
        <v>653</v>
      </c>
      <c r="N2583" s="287">
        <v>1034</v>
      </c>
      <c r="O2583" s="286">
        <v>11528</v>
      </c>
      <c r="P2583" s="83" t="str">
        <f t="shared" si="47"/>
        <v/>
      </c>
      <c r="R2583" s="110"/>
      <c r="S2583" s="110"/>
      <c r="T2583" s="110"/>
      <c r="U2583" s="110"/>
      <c r="V2583" s="110"/>
      <c r="W2583" s="110"/>
      <c r="X2583" s="110"/>
      <c r="Y2583" s="110"/>
      <c r="Z2583" s="110"/>
      <c r="AA2583" s="110"/>
      <c r="AB2583" s="110"/>
      <c r="AC2583" s="110"/>
      <c r="AD2583" s="110"/>
    </row>
    <row r="2584" spans="1:32" ht="13.2" hidden="1" customHeight="1" x14ac:dyDescent="0.25">
      <c r="A2584" s="285" t="s">
        <v>2141</v>
      </c>
      <c r="B2584" s="285" t="s">
        <v>79</v>
      </c>
      <c r="C2584" s="287">
        <v>193</v>
      </c>
      <c r="D2584" s="287">
        <v>11</v>
      </c>
      <c r="E2584" s="287">
        <v>0</v>
      </c>
      <c r="F2584" s="287">
        <v>0</v>
      </c>
      <c r="G2584" s="287">
        <v>0</v>
      </c>
      <c r="H2584" s="287">
        <v>0</v>
      </c>
      <c r="I2584" s="287">
        <v>0</v>
      </c>
      <c r="J2584" s="287">
        <v>-31</v>
      </c>
      <c r="K2584" s="287">
        <v>26</v>
      </c>
      <c r="L2584" s="287">
        <v>0</v>
      </c>
      <c r="M2584" s="287">
        <v>0</v>
      </c>
      <c r="N2584" s="287">
        <v>0</v>
      </c>
      <c r="O2584" s="286">
        <v>199</v>
      </c>
      <c r="P2584" s="83" t="str">
        <f t="shared" si="47"/>
        <v/>
      </c>
      <c r="R2584" s="110"/>
      <c r="S2584" s="110"/>
      <c r="T2584" s="110"/>
      <c r="U2584" s="110"/>
      <c r="V2584" s="110"/>
      <c r="W2584" s="110"/>
      <c r="X2584" s="110"/>
      <c r="Y2584" s="110"/>
      <c r="Z2584" s="110"/>
      <c r="AA2584" s="110"/>
      <c r="AB2584" s="110"/>
      <c r="AC2584" s="110"/>
      <c r="AD2584" s="110"/>
    </row>
    <row r="2585" spans="1:32" ht="13.2" hidden="1" customHeight="1" x14ac:dyDescent="0.25">
      <c r="A2585" s="285" t="s">
        <v>2142</v>
      </c>
      <c r="B2585" s="285" t="s">
        <v>3671</v>
      </c>
      <c r="C2585" s="287">
        <v>28283</v>
      </c>
      <c r="D2585" s="287">
        <v>12701</v>
      </c>
      <c r="E2585" s="287">
        <v>15159</v>
      </c>
      <c r="F2585" s="287">
        <v>11944</v>
      </c>
      <c r="G2585" s="287">
        <v>12542</v>
      </c>
      <c r="H2585" s="287">
        <v>13194</v>
      </c>
      <c r="I2585" s="287">
        <v>12314</v>
      </c>
      <c r="J2585" s="287">
        <v>15592</v>
      </c>
      <c r="K2585" s="287">
        <v>13747</v>
      </c>
      <c r="L2585" s="287">
        <v>12250</v>
      </c>
      <c r="M2585" s="287">
        <v>12281</v>
      </c>
      <c r="N2585" s="287">
        <v>4329</v>
      </c>
      <c r="O2585" s="286">
        <v>164336</v>
      </c>
      <c r="P2585" s="83" t="str">
        <f t="shared" si="47"/>
        <v/>
      </c>
      <c r="R2585" s="110"/>
      <c r="S2585" s="110"/>
      <c r="T2585" s="110"/>
      <c r="U2585" s="110"/>
      <c r="V2585" s="110"/>
      <c r="W2585" s="110"/>
      <c r="X2585" s="110"/>
      <c r="Y2585" s="110"/>
      <c r="Z2585" s="110"/>
      <c r="AA2585" s="110"/>
      <c r="AB2585" s="110"/>
      <c r="AC2585" s="110"/>
      <c r="AD2585" s="110"/>
    </row>
    <row r="2586" spans="1:32" ht="13.2" hidden="1" customHeight="1" x14ac:dyDescent="0.25">
      <c r="A2586" s="285" t="s">
        <v>2144</v>
      </c>
      <c r="B2586" s="285" t="s">
        <v>121</v>
      </c>
      <c r="C2586" s="287">
        <v>0</v>
      </c>
      <c r="D2586" s="287">
        <v>0</v>
      </c>
      <c r="E2586" s="287">
        <v>0</v>
      </c>
      <c r="F2586" s="287">
        <v>0</v>
      </c>
      <c r="G2586" s="287">
        <v>0</v>
      </c>
      <c r="H2586" s="287">
        <v>0</v>
      </c>
      <c r="I2586" s="287">
        <v>0</v>
      </c>
      <c r="J2586" s="287">
        <v>0</v>
      </c>
      <c r="K2586" s="287">
        <v>0</v>
      </c>
      <c r="L2586" s="287">
        <v>0</v>
      </c>
      <c r="M2586" s="287">
        <v>0</v>
      </c>
      <c r="N2586" s="287">
        <v>0</v>
      </c>
      <c r="O2586" s="286">
        <v>0</v>
      </c>
      <c r="P2586" s="83" t="str">
        <f t="shared" si="47"/>
        <v/>
      </c>
      <c r="R2586" s="110"/>
      <c r="S2586" s="110"/>
      <c r="T2586" s="110"/>
      <c r="U2586" s="110"/>
      <c r="V2586" s="110"/>
      <c r="W2586" s="110"/>
      <c r="X2586" s="110"/>
      <c r="Y2586" s="110"/>
      <c r="Z2586" s="110"/>
      <c r="AA2586" s="110"/>
      <c r="AB2586" s="110"/>
      <c r="AC2586" s="110"/>
      <c r="AD2586" s="110"/>
    </row>
    <row r="2587" spans="1:32" ht="13.2" hidden="1" customHeight="1" x14ac:dyDescent="0.25">
      <c r="A2587" s="285" t="s">
        <v>2145</v>
      </c>
      <c r="B2587" s="285" t="s">
        <v>81</v>
      </c>
      <c r="C2587" s="287">
        <v>0</v>
      </c>
      <c r="D2587" s="287">
        <v>0</v>
      </c>
      <c r="E2587" s="287">
        <v>0</v>
      </c>
      <c r="F2587" s="287">
        <v>0</v>
      </c>
      <c r="G2587" s="287">
        <v>0</v>
      </c>
      <c r="H2587" s="287">
        <v>0</v>
      </c>
      <c r="I2587" s="287">
        <v>0</v>
      </c>
      <c r="J2587" s="287">
        <v>0</v>
      </c>
      <c r="K2587" s="287">
        <v>0</v>
      </c>
      <c r="L2587" s="287">
        <v>0</v>
      </c>
      <c r="M2587" s="287">
        <v>0</v>
      </c>
      <c r="N2587" s="287">
        <v>0</v>
      </c>
      <c r="O2587" s="286">
        <v>0</v>
      </c>
      <c r="P2587" s="83" t="str">
        <f t="shared" si="47"/>
        <v/>
      </c>
      <c r="R2587" s="110"/>
      <c r="S2587" s="110"/>
      <c r="T2587" s="110"/>
      <c r="U2587" s="110"/>
      <c r="V2587" s="110"/>
      <c r="W2587" s="110"/>
      <c r="X2587" s="110"/>
      <c r="Y2587" s="110"/>
      <c r="Z2587" s="110"/>
      <c r="AA2587" s="110"/>
      <c r="AB2587" s="110"/>
      <c r="AC2587" s="110"/>
      <c r="AD2587" s="110"/>
    </row>
    <row r="2588" spans="1:32" ht="13.2" hidden="1" customHeight="1" x14ac:dyDescent="0.25">
      <c r="A2588" s="285" t="s">
        <v>2146</v>
      </c>
      <c r="B2588" s="285" t="s">
        <v>82</v>
      </c>
      <c r="C2588" s="287">
        <v>0</v>
      </c>
      <c r="D2588" s="287">
        <v>0</v>
      </c>
      <c r="E2588" s="287">
        <v>0</v>
      </c>
      <c r="F2588" s="287">
        <v>0</v>
      </c>
      <c r="G2588" s="287">
        <v>0</v>
      </c>
      <c r="H2588" s="287">
        <v>0</v>
      </c>
      <c r="I2588" s="287">
        <v>0</v>
      </c>
      <c r="J2588" s="287">
        <v>0</v>
      </c>
      <c r="K2588" s="287">
        <v>0</v>
      </c>
      <c r="L2588" s="287">
        <v>0</v>
      </c>
      <c r="M2588" s="287">
        <v>0</v>
      </c>
      <c r="N2588" s="287">
        <v>0</v>
      </c>
      <c r="O2588" s="286">
        <v>0</v>
      </c>
      <c r="P2588" s="83" t="str">
        <f t="shared" si="47"/>
        <v/>
      </c>
      <c r="R2588" s="110"/>
      <c r="S2588" s="110"/>
      <c r="T2588" s="110"/>
      <c r="U2588" s="110"/>
      <c r="V2588" s="110"/>
      <c r="W2588" s="110"/>
      <c r="X2588" s="110"/>
      <c r="Y2588" s="110"/>
      <c r="Z2588" s="110"/>
      <c r="AA2588" s="110"/>
      <c r="AB2588" s="110"/>
      <c r="AC2588" s="110"/>
      <c r="AD2588" s="110"/>
    </row>
    <row r="2589" spans="1:32" ht="13.2" hidden="1" customHeight="1" x14ac:dyDescent="0.25">
      <c r="A2589" s="285" t="s">
        <v>2147</v>
      </c>
      <c r="B2589" s="285" t="s">
        <v>83</v>
      </c>
      <c r="C2589" s="287">
        <v>0</v>
      </c>
      <c r="D2589" s="287">
        <v>0</v>
      </c>
      <c r="E2589" s="287">
        <v>0</v>
      </c>
      <c r="F2589" s="287">
        <v>0</v>
      </c>
      <c r="G2589" s="287">
        <v>0</v>
      </c>
      <c r="H2589" s="287">
        <v>0</v>
      </c>
      <c r="I2589" s="287">
        <v>0</v>
      </c>
      <c r="J2589" s="287">
        <v>0</v>
      </c>
      <c r="K2589" s="287">
        <v>0</v>
      </c>
      <c r="L2589" s="287">
        <v>0</v>
      </c>
      <c r="M2589" s="287">
        <v>0</v>
      </c>
      <c r="N2589" s="287">
        <v>360</v>
      </c>
      <c r="O2589" s="286">
        <v>360</v>
      </c>
      <c r="P2589" s="83" t="str">
        <f t="shared" si="47"/>
        <v/>
      </c>
      <c r="R2589" s="110"/>
      <c r="S2589" s="110"/>
      <c r="T2589" s="110"/>
      <c r="U2589" s="110"/>
      <c r="V2589" s="110"/>
      <c r="W2589" s="110"/>
      <c r="X2589" s="110"/>
      <c r="Y2589" s="110"/>
      <c r="Z2589" s="110"/>
      <c r="AA2589" s="110"/>
      <c r="AB2589" s="110"/>
      <c r="AC2589" s="110"/>
      <c r="AD2589" s="110"/>
    </row>
    <row r="2590" spans="1:32" ht="13.2" hidden="1" customHeight="1" x14ac:dyDescent="0.25">
      <c r="A2590" s="285" t="s">
        <v>2148</v>
      </c>
      <c r="B2590" s="285" t="s">
        <v>84</v>
      </c>
      <c r="C2590" s="287">
        <v>234</v>
      </c>
      <c r="D2590" s="287">
        <v>177</v>
      </c>
      <c r="E2590" s="287">
        <v>405</v>
      </c>
      <c r="F2590" s="287">
        <v>471</v>
      </c>
      <c r="G2590" s="287">
        <v>645</v>
      </c>
      <c r="H2590" s="287">
        <v>1485</v>
      </c>
      <c r="I2590" s="287">
        <v>70</v>
      </c>
      <c r="J2590" s="287">
        <v>110</v>
      </c>
      <c r="K2590" s="287">
        <v>925</v>
      </c>
      <c r="L2590" s="287">
        <v>904</v>
      </c>
      <c r="M2590" s="287">
        <v>1106</v>
      </c>
      <c r="N2590" s="287">
        <v>2448</v>
      </c>
      <c r="O2590" s="286">
        <v>8980</v>
      </c>
      <c r="P2590" s="83" t="str">
        <f t="shared" si="47"/>
        <v/>
      </c>
      <c r="R2590" s="110"/>
      <c r="S2590" s="110"/>
      <c r="T2590" s="110"/>
      <c r="U2590" s="110"/>
      <c r="V2590" s="110"/>
      <c r="W2590" s="110"/>
      <c r="X2590" s="110"/>
      <c r="Y2590" s="110"/>
      <c r="Z2590" s="110"/>
      <c r="AA2590" s="110"/>
      <c r="AB2590" s="110"/>
      <c r="AC2590" s="110"/>
      <c r="AD2590" s="110"/>
    </row>
    <row r="2591" spans="1:32" ht="13.2" hidden="1" customHeight="1" x14ac:dyDescent="0.25">
      <c r="A2591" s="285" t="s">
        <v>2149</v>
      </c>
      <c r="B2591" s="285" t="s">
        <v>85</v>
      </c>
      <c r="C2591" s="286">
        <v>33658</v>
      </c>
      <c r="D2591" s="286">
        <v>17544</v>
      </c>
      <c r="E2591" s="286">
        <v>18426</v>
      </c>
      <c r="F2591" s="286">
        <v>15355</v>
      </c>
      <c r="G2591" s="286">
        <v>16337.5</v>
      </c>
      <c r="H2591" s="286">
        <v>18794</v>
      </c>
      <c r="I2591" s="286">
        <v>12886</v>
      </c>
      <c r="J2591" s="286">
        <v>20727</v>
      </c>
      <c r="K2591" s="286">
        <v>18055</v>
      </c>
      <c r="L2591" s="286">
        <v>16273</v>
      </c>
      <c r="M2591" s="286">
        <v>16413</v>
      </c>
      <c r="N2591" s="286">
        <v>12435</v>
      </c>
      <c r="O2591" s="286">
        <v>216903.5</v>
      </c>
      <c r="P2591" s="83" t="str">
        <f t="shared" si="47"/>
        <v/>
      </c>
      <c r="R2591" s="110"/>
      <c r="S2591" s="110"/>
      <c r="T2591" s="110"/>
      <c r="U2591" s="110"/>
      <c r="V2591" s="110"/>
      <c r="W2591" s="110"/>
      <c r="X2591" s="110"/>
      <c r="Y2591" s="110"/>
      <c r="Z2591" s="110"/>
      <c r="AA2591" s="110"/>
      <c r="AB2591" s="110"/>
      <c r="AC2591" s="110"/>
      <c r="AD2591" s="110"/>
    </row>
    <row r="2592" spans="1:32" ht="13.2" hidden="1" customHeight="1" x14ac:dyDescent="0.25">
      <c r="A2592" s="285" t="s">
        <v>2150</v>
      </c>
      <c r="B2592" s="285" t="s">
        <v>86</v>
      </c>
      <c r="C2592" s="287">
        <v>0</v>
      </c>
      <c r="D2592" s="287">
        <v>-176</v>
      </c>
      <c r="E2592" s="287">
        <v>0</v>
      </c>
      <c r="F2592" s="287">
        <v>0</v>
      </c>
      <c r="G2592" s="287">
        <v>1</v>
      </c>
      <c r="H2592" s="287">
        <v>0</v>
      </c>
      <c r="I2592" s="287">
        <v>23</v>
      </c>
      <c r="J2592" s="287">
        <v>0</v>
      </c>
      <c r="K2592" s="287">
        <v>0</v>
      </c>
      <c r="L2592" s="287">
        <v>152</v>
      </c>
      <c r="M2592" s="287">
        <v>113</v>
      </c>
      <c r="N2592" s="287">
        <v>0</v>
      </c>
      <c r="O2592" s="286">
        <v>113</v>
      </c>
      <c r="P2592" s="83" t="str">
        <f t="shared" si="47"/>
        <v/>
      </c>
      <c r="R2592" s="110"/>
      <c r="S2592" s="110"/>
      <c r="T2592" s="110"/>
      <c r="U2592" s="110"/>
      <c r="V2592" s="110"/>
      <c r="W2592" s="110"/>
      <c r="X2592" s="110"/>
      <c r="Y2592" s="110"/>
      <c r="Z2592" s="110"/>
      <c r="AA2592" s="110"/>
      <c r="AB2592" s="110"/>
      <c r="AC2592" s="110"/>
      <c r="AD2592" s="110"/>
    </row>
    <row r="2593" spans="1:30" ht="13.2" hidden="1" customHeight="1" x14ac:dyDescent="0.25">
      <c r="A2593" s="285" t="s">
        <v>2151</v>
      </c>
      <c r="B2593" s="285" t="s">
        <v>87</v>
      </c>
      <c r="C2593" s="287">
        <v>580</v>
      </c>
      <c r="D2593" s="287">
        <v>102</v>
      </c>
      <c r="E2593" s="287">
        <v>0</v>
      </c>
      <c r="F2593" s="287">
        <v>0</v>
      </c>
      <c r="G2593" s="287">
        <v>0</v>
      </c>
      <c r="H2593" s="287">
        <v>0</v>
      </c>
      <c r="I2593" s="287">
        <v>0</v>
      </c>
      <c r="J2593" s="287">
        <v>-102</v>
      </c>
      <c r="K2593" s="287">
        <v>64</v>
      </c>
      <c r="L2593" s="287">
        <v>41</v>
      </c>
      <c r="M2593" s="287">
        <v>0</v>
      </c>
      <c r="N2593" s="287">
        <v>570</v>
      </c>
      <c r="O2593" s="286">
        <v>1255</v>
      </c>
      <c r="P2593" s="83" t="str">
        <f t="shared" si="47"/>
        <v/>
      </c>
      <c r="R2593" s="110"/>
      <c r="S2593" s="110"/>
      <c r="T2593" s="110"/>
      <c r="U2593" s="110"/>
      <c r="V2593" s="110"/>
      <c r="W2593" s="110"/>
      <c r="X2593" s="110"/>
      <c r="Y2593" s="110"/>
      <c r="Z2593" s="110"/>
      <c r="AA2593" s="110"/>
      <c r="AB2593" s="110"/>
      <c r="AC2593" s="110"/>
      <c r="AD2593" s="110"/>
    </row>
    <row r="2594" spans="1:30" ht="13.2" hidden="1" customHeight="1" x14ac:dyDescent="0.25">
      <c r="A2594" s="285" t="s">
        <v>2152</v>
      </c>
      <c r="B2594" s="285" t="s">
        <v>88</v>
      </c>
      <c r="C2594" s="287">
        <v>0</v>
      </c>
      <c r="D2594" s="287">
        <v>0</v>
      </c>
      <c r="E2594" s="287">
        <v>0</v>
      </c>
      <c r="F2594" s="287">
        <v>0</v>
      </c>
      <c r="G2594" s="287">
        <v>0</v>
      </c>
      <c r="H2594" s="287">
        <v>0</v>
      </c>
      <c r="I2594" s="287">
        <v>0</v>
      </c>
      <c r="J2594" s="287">
        <v>0</v>
      </c>
      <c r="K2594" s="287">
        <v>0</v>
      </c>
      <c r="L2594" s="287">
        <v>0</v>
      </c>
      <c r="M2594" s="287">
        <v>0</v>
      </c>
      <c r="N2594" s="287">
        <v>0</v>
      </c>
      <c r="O2594" s="286">
        <v>0</v>
      </c>
      <c r="P2594" s="83" t="str">
        <f t="shared" si="47"/>
        <v/>
      </c>
      <c r="R2594" s="110"/>
      <c r="S2594" s="110"/>
      <c r="T2594" s="110"/>
      <c r="U2594" s="110"/>
      <c r="V2594" s="110"/>
      <c r="W2594" s="110"/>
      <c r="X2594" s="110"/>
      <c r="Y2594" s="110"/>
      <c r="Z2594" s="110"/>
      <c r="AA2594" s="110"/>
      <c r="AB2594" s="110"/>
      <c r="AC2594" s="110"/>
      <c r="AD2594" s="110"/>
    </row>
    <row r="2595" spans="1:30" ht="13.2" hidden="1" customHeight="1" x14ac:dyDescent="0.25">
      <c r="A2595" s="285" t="s">
        <v>2153</v>
      </c>
      <c r="B2595" s="285" t="s">
        <v>144</v>
      </c>
      <c r="C2595" s="286">
        <v>34238</v>
      </c>
      <c r="D2595" s="286">
        <v>17470</v>
      </c>
      <c r="E2595" s="286">
        <v>18426</v>
      </c>
      <c r="F2595" s="286">
        <v>15355</v>
      </c>
      <c r="G2595" s="286">
        <v>16338.5</v>
      </c>
      <c r="H2595" s="286">
        <v>18794</v>
      </c>
      <c r="I2595" s="286">
        <v>12909</v>
      </c>
      <c r="J2595" s="286">
        <v>20625</v>
      </c>
      <c r="K2595" s="286">
        <v>18119</v>
      </c>
      <c r="L2595" s="286">
        <v>16466</v>
      </c>
      <c r="M2595" s="286">
        <v>16526</v>
      </c>
      <c r="N2595" s="286">
        <v>13005</v>
      </c>
      <c r="O2595" s="286">
        <v>218271.5</v>
      </c>
      <c r="P2595" s="83" t="str">
        <f t="shared" si="47"/>
        <v/>
      </c>
      <c r="R2595" s="110"/>
      <c r="S2595" s="110"/>
      <c r="T2595" s="110"/>
      <c r="U2595" s="110"/>
      <c r="V2595" s="110"/>
      <c r="W2595" s="110"/>
      <c r="X2595" s="110"/>
      <c r="Y2595" s="110"/>
      <c r="Z2595" s="110"/>
      <c r="AA2595" s="110"/>
      <c r="AB2595" s="110"/>
      <c r="AC2595" s="110"/>
      <c r="AD2595" s="110"/>
    </row>
    <row r="2596" spans="1:30" ht="13.2" hidden="1" customHeight="1" x14ac:dyDescent="0.25">
      <c r="A2596" s="285" t="s">
        <v>2143</v>
      </c>
      <c r="B2596" s="285" t="s">
        <v>80</v>
      </c>
      <c r="C2596" s="287">
        <v>0</v>
      </c>
      <c r="D2596" s="287">
        <v>0</v>
      </c>
      <c r="E2596" s="287">
        <v>0</v>
      </c>
      <c r="F2596" s="287">
        <v>0</v>
      </c>
      <c r="G2596" s="287">
        <v>0</v>
      </c>
      <c r="H2596" s="287">
        <v>0</v>
      </c>
      <c r="I2596" s="287">
        <v>0</v>
      </c>
      <c r="J2596" s="287">
        <v>0</v>
      </c>
      <c r="K2596" s="287">
        <v>0</v>
      </c>
      <c r="L2596" s="287">
        <v>0</v>
      </c>
      <c r="M2596" s="287">
        <v>0</v>
      </c>
      <c r="N2596" s="287">
        <v>15</v>
      </c>
      <c r="O2596" s="286">
        <v>15</v>
      </c>
      <c r="P2596" s="83" t="str">
        <f t="shared" si="47"/>
        <v/>
      </c>
      <c r="R2596" s="110"/>
      <c r="S2596" s="110"/>
      <c r="T2596" s="110"/>
      <c r="U2596" s="110"/>
      <c r="V2596" s="110"/>
      <c r="W2596" s="110"/>
      <c r="X2596" s="110"/>
      <c r="Y2596" s="110"/>
      <c r="Z2596" s="110"/>
      <c r="AA2596" s="110"/>
      <c r="AB2596" s="110"/>
      <c r="AC2596" s="110"/>
      <c r="AD2596" s="110"/>
    </row>
    <row r="2597" spans="1:30" ht="13.2" hidden="1" customHeight="1" x14ac:dyDescent="0.25">
      <c r="A2597" s="285" t="s">
        <v>2154</v>
      </c>
      <c r="B2597" s="285" t="s">
        <v>76</v>
      </c>
      <c r="C2597" s="287">
        <v>492</v>
      </c>
      <c r="D2597" s="287">
        <v>10</v>
      </c>
      <c r="E2597" s="287">
        <v>38</v>
      </c>
      <c r="F2597" s="287">
        <v>9</v>
      </c>
      <c r="G2597" s="287">
        <v>37</v>
      </c>
      <c r="H2597" s="287">
        <v>187</v>
      </c>
      <c r="I2597" s="287">
        <v>67</v>
      </c>
      <c r="J2597" s="287">
        <v>23</v>
      </c>
      <c r="K2597" s="287">
        <v>50</v>
      </c>
      <c r="L2597" s="287">
        <v>588</v>
      </c>
      <c r="M2597" s="287">
        <v>10</v>
      </c>
      <c r="N2597" s="287">
        <v>1066</v>
      </c>
      <c r="O2597" s="286">
        <v>2577</v>
      </c>
      <c r="P2597" s="83" t="str">
        <f t="shared" si="47"/>
        <v/>
      </c>
      <c r="R2597" s="110"/>
      <c r="S2597" s="110"/>
      <c r="T2597" s="110"/>
      <c r="U2597" s="110"/>
      <c r="V2597" s="110"/>
      <c r="W2597" s="110"/>
      <c r="X2597" s="110"/>
      <c r="Y2597" s="110"/>
      <c r="Z2597" s="110"/>
      <c r="AA2597" s="110"/>
      <c r="AB2597" s="110"/>
      <c r="AC2597" s="110"/>
      <c r="AD2597" s="110"/>
    </row>
    <row r="2598" spans="1:30" ht="13.2" hidden="1" customHeight="1" x14ac:dyDescent="0.25">
      <c r="A2598" s="285" t="s">
        <v>2164</v>
      </c>
      <c r="B2598" s="285" t="s">
        <v>85</v>
      </c>
      <c r="C2598" s="286">
        <v>77900</v>
      </c>
      <c r="D2598" s="286">
        <v>97</v>
      </c>
      <c r="E2598" s="286">
        <v>35748</v>
      </c>
      <c r="F2598" s="286">
        <v>105</v>
      </c>
      <c r="G2598" s="286">
        <v>109</v>
      </c>
      <c r="H2598" s="286">
        <v>38241</v>
      </c>
      <c r="I2598" s="286">
        <v>2534</v>
      </c>
      <c r="J2598" s="286">
        <v>646</v>
      </c>
      <c r="K2598" s="286">
        <v>32431</v>
      </c>
      <c r="L2598" s="286">
        <v>1339</v>
      </c>
      <c r="M2598" s="286">
        <v>12499</v>
      </c>
      <c r="N2598" s="286">
        <v>10175</v>
      </c>
      <c r="O2598" s="286">
        <v>211824</v>
      </c>
      <c r="P2598" s="83" t="str">
        <f t="shared" si="47"/>
        <v/>
      </c>
      <c r="R2598" s="110"/>
      <c r="S2598" s="110"/>
      <c r="T2598" s="110"/>
      <c r="U2598" s="110"/>
      <c r="V2598" s="110"/>
      <c r="W2598" s="110"/>
      <c r="X2598" s="110"/>
      <c r="Y2598" s="110"/>
      <c r="Z2598" s="110"/>
      <c r="AA2598" s="110"/>
      <c r="AB2598" s="110"/>
      <c r="AC2598" s="110"/>
      <c r="AD2598" s="110"/>
    </row>
    <row r="2599" spans="1:30" ht="13.2" hidden="1" customHeight="1" x14ac:dyDescent="0.25">
      <c r="A2599" s="285" t="s">
        <v>2166</v>
      </c>
      <c r="B2599" s="285" t="s">
        <v>87</v>
      </c>
      <c r="C2599" s="287">
        <v>0</v>
      </c>
      <c r="D2599" s="287">
        <v>0</v>
      </c>
      <c r="E2599" s="287">
        <v>0</v>
      </c>
      <c r="F2599" s="287">
        <v>0</v>
      </c>
      <c r="G2599" s="287">
        <v>0</v>
      </c>
      <c r="H2599" s="287">
        <v>0</v>
      </c>
      <c r="I2599" s="287">
        <v>0</v>
      </c>
      <c r="J2599" s="287">
        <v>0</v>
      </c>
      <c r="K2599" s="287">
        <v>0</v>
      </c>
      <c r="L2599" s="287">
        <v>0</v>
      </c>
      <c r="M2599" s="287">
        <v>0</v>
      </c>
      <c r="N2599" s="287">
        <v>0</v>
      </c>
      <c r="O2599" s="286">
        <v>0</v>
      </c>
      <c r="P2599" s="83" t="str">
        <f t="shared" si="47"/>
        <v/>
      </c>
      <c r="R2599" s="110"/>
      <c r="S2599" s="110"/>
      <c r="T2599" s="110"/>
      <c r="U2599" s="110"/>
      <c r="V2599" s="110"/>
      <c r="W2599" s="110"/>
      <c r="X2599" s="110"/>
      <c r="Y2599" s="110"/>
      <c r="Z2599" s="110"/>
      <c r="AA2599" s="110"/>
      <c r="AB2599" s="110"/>
      <c r="AC2599" s="110"/>
      <c r="AD2599" s="110"/>
    </row>
    <row r="2600" spans="1:30" ht="13.2" hidden="1" customHeight="1" x14ac:dyDescent="0.25">
      <c r="A2600" s="285" t="s">
        <v>2167</v>
      </c>
      <c r="B2600" s="285" t="s">
        <v>88</v>
      </c>
      <c r="C2600" s="287">
        <v>0</v>
      </c>
      <c r="D2600" s="287">
        <v>0</v>
      </c>
      <c r="E2600" s="287">
        <v>0</v>
      </c>
      <c r="F2600" s="287">
        <v>0</v>
      </c>
      <c r="G2600" s="287">
        <v>0</v>
      </c>
      <c r="H2600" s="287">
        <v>0</v>
      </c>
      <c r="I2600" s="287">
        <v>0</v>
      </c>
      <c r="J2600" s="287">
        <v>0</v>
      </c>
      <c r="K2600" s="287">
        <v>0</v>
      </c>
      <c r="L2600" s="287">
        <v>0</v>
      </c>
      <c r="M2600" s="287">
        <v>0</v>
      </c>
      <c r="N2600" s="287">
        <v>0</v>
      </c>
      <c r="O2600" s="286">
        <v>0</v>
      </c>
      <c r="P2600" s="83" t="str">
        <f t="shared" si="47"/>
        <v/>
      </c>
      <c r="R2600" s="110"/>
      <c r="S2600" s="110"/>
      <c r="T2600" s="110"/>
      <c r="U2600" s="110"/>
      <c r="V2600" s="110"/>
      <c r="W2600" s="110"/>
      <c r="X2600" s="110"/>
      <c r="Y2600" s="110"/>
      <c r="Z2600" s="110"/>
      <c r="AA2600" s="110"/>
      <c r="AB2600" s="110"/>
      <c r="AC2600" s="110"/>
      <c r="AD2600" s="110"/>
    </row>
    <row r="2601" spans="1:30" ht="13.2" hidden="1" customHeight="1" x14ac:dyDescent="0.25">
      <c r="A2601" s="285" t="s">
        <v>2155</v>
      </c>
      <c r="B2601" s="285" t="s">
        <v>89</v>
      </c>
      <c r="C2601" s="287">
        <v>27</v>
      </c>
      <c r="D2601" s="287">
        <v>87</v>
      </c>
      <c r="E2601" s="287">
        <v>84</v>
      </c>
      <c r="F2601" s="287">
        <v>89</v>
      </c>
      <c r="G2601" s="287">
        <v>72</v>
      </c>
      <c r="H2601" s="287">
        <v>270</v>
      </c>
      <c r="I2601" s="287">
        <v>56</v>
      </c>
      <c r="J2601" s="287">
        <v>46</v>
      </c>
      <c r="K2601" s="287">
        <v>138</v>
      </c>
      <c r="L2601" s="287">
        <v>38</v>
      </c>
      <c r="M2601" s="287">
        <v>180</v>
      </c>
      <c r="N2601" s="287">
        <v>146</v>
      </c>
      <c r="O2601" s="286">
        <v>1233</v>
      </c>
      <c r="P2601" s="83" t="str">
        <f t="shared" si="47"/>
        <v/>
      </c>
      <c r="R2601" s="110"/>
      <c r="S2601" s="110"/>
      <c r="T2601" s="110"/>
      <c r="U2601" s="110"/>
      <c r="V2601" s="110"/>
      <c r="W2601" s="110"/>
      <c r="X2601" s="110"/>
      <c r="Y2601" s="110"/>
      <c r="Z2601" s="110"/>
      <c r="AA2601" s="110"/>
      <c r="AB2601" s="110"/>
      <c r="AC2601" s="110"/>
      <c r="AD2601" s="110"/>
    </row>
    <row r="2602" spans="1:30" ht="13.2" hidden="1" customHeight="1" x14ac:dyDescent="0.25">
      <c r="A2602" s="285" t="s">
        <v>2156</v>
      </c>
      <c r="B2602" s="285" t="s">
        <v>90</v>
      </c>
      <c r="C2602" s="287">
        <v>0</v>
      </c>
      <c r="D2602" s="287">
        <v>0</v>
      </c>
      <c r="E2602" s="287">
        <v>0</v>
      </c>
      <c r="F2602" s="287">
        <v>7</v>
      </c>
      <c r="G2602" s="287">
        <v>0</v>
      </c>
      <c r="H2602" s="287">
        <v>25</v>
      </c>
      <c r="I2602" s="287">
        <v>0</v>
      </c>
      <c r="J2602" s="287">
        <v>0</v>
      </c>
      <c r="K2602" s="287">
        <v>0</v>
      </c>
      <c r="L2602" s="287">
        <v>27</v>
      </c>
      <c r="M2602" s="287">
        <v>8</v>
      </c>
      <c r="N2602" s="287">
        <v>9</v>
      </c>
      <c r="O2602" s="286">
        <v>76</v>
      </c>
      <c r="P2602" s="83" t="str">
        <f t="shared" si="47"/>
        <v/>
      </c>
      <c r="R2602" s="110"/>
      <c r="S2602" s="110"/>
      <c r="T2602" s="110"/>
      <c r="U2602" s="110"/>
      <c r="V2602" s="110"/>
      <c r="W2602" s="110"/>
      <c r="X2602" s="110"/>
      <c r="Y2602" s="110"/>
      <c r="Z2602" s="110"/>
      <c r="AA2602" s="110"/>
      <c r="AB2602" s="110"/>
      <c r="AC2602" s="110"/>
      <c r="AD2602" s="110"/>
    </row>
    <row r="2603" spans="1:30" ht="13.2" hidden="1" customHeight="1" x14ac:dyDescent="0.25">
      <c r="A2603" s="285" t="s">
        <v>2157</v>
      </c>
      <c r="B2603" s="285" t="s">
        <v>91</v>
      </c>
      <c r="C2603" s="287">
        <v>0</v>
      </c>
      <c r="D2603" s="287">
        <v>0</v>
      </c>
      <c r="E2603" s="287">
        <v>0</v>
      </c>
      <c r="F2603" s="287">
        <v>0</v>
      </c>
      <c r="G2603" s="287">
        <v>0</v>
      </c>
      <c r="H2603" s="287">
        <v>0</v>
      </c>
      <c r="I2603" s="287">
        <v>0</v>
      </c>
      <c r="J2603" s="287">
        <v>0</v>
      </c>
      <c r="K2603" s="287">
        <v>0</v>
      </c>
      <c r="L2603" s="287">
        <v>0</v>
      </c>
      <c r="M2603" s="287">
        <v>0</v>
      </c>
      <c r="N2603" s="287">
        <v>0</v>
      </c>
      <c r="O2603" s="286">
        <v>0</v>
      </c>
      <c r="P2603" s="83" t="str">
        <f t="shared" si="47"/>
        <v/>
      </c>
      <c r="R2603" s="110"/>
      <c r="S2603" s="110"/>
      <c r="T2603" s="110"/>
      <c r="U2603" s="110"/>
      <c r="V2603" s="110"/>
      <c r="W2603" s="110"/>
      <c r="X2603" s="110"/>
      <c r="Y2603" s="110"/>
      <c r="Z2603" s="110"/>
      <c r="AA2603" s="110"/>
      <c r="AB2603" s="110"/>
      <c r="AC2603" s="110"/>
      <c r="AD2603" s="110"/>
    </row>
    <row r="2604" spans="1:30" ht="13.2" hidden="1" customHeight="1" x14ac:dyDescent="0.25">
      <c r="A2604" s="285" t="s">
        <v>2158</v>
      </c>
      <c r="B2604" s="285" t="s">
        <v>3670</v>
      </c>
      <c r="C2604" s="287">
        <v>0</v>
      </c>
      <c r="D2604" s="287">
        <v>0</v>
      </c>
      <c r="E2604" s="287">
        <v>0</v>
      </c>
      <c r="F2604" s="287">
        <v>0</v>
      </c>
      <c r="G2604" s="287">
        <v>0</v>
      </c>
      <c r="H2604" s="287">
        <v>0</v>
      </c>
      <c r="I2604" s="287">
        <v>1920</v>
      </c>
      <c r="J2604" s="287">
        <v>0</v>
      </c>
      <c r="K2604" s="287">
        <v>1737</v>
      </c>
      <c r="L2604" s="287">
        <v>686</v>
      </c>
      <c r="M2604" s="287">
        <v>1831</v>
      </c>
      <c r="N2604" s="287">
        <v>-42</v>
      </c>
      <c r="O2604" s="286">
        <v>6132</v>
      </c>
      <c r="P2604" s="83" t="str">
        <f t="shared" si="47"/>
        <v/>
      </c>
      <c r="R2604" s="110"/>
      <c r="S2604" s="110"/>
      <c r="T2604" s="110"/>
      <c r="U2604" s="110"/>
      <c r="V2604" s="110"/>
      <c r="W2604" s="110"/>
      <c r="X2604" s="110"/>
      <c r="Y2604" s="110"/>
      <c r="Z2604" s="110"/>
      <c r="AA2604" s="110"/>
      <c r="AB2604" s="110"/>
      <c r="AC2604" s="110"/>
      <c r="AD2604" s="110"/>
    </row>
    <row r="2605" spans="1:30" ht="13.2" hidden="1" customHeight="1" x14ac:dyDescent="0.25">
      <c r="A2605" s="285" t="s">
        <v>2160</v>
      </c>
      <c r="B2605" s="285" t="s">
        <v>92</v>
      </c>
      <c r="C2605" s="287">
        <v>0</v>
      </c>
      <c r="D2605" s="287">
        <v>0</v>
      </c>
      <c r="E2605" s="287">
        <v>0</v>
      </c>
      <c r="F2605" s="287">
        <v>0</v>
      </c>
      <c r="G2605" s="287">
        <v>0</v>
      </c>
      <c r="H2605" s="287">
        <v>0</v>
      </c>
      <c r="I2605" s="287">
        <v>0</v>
      </c>
      <c r="J2605" s="287">
        <v>0</v>
      </c>
      <c r="K2605" s="287">
        <v>0</v>
      </c>
      <c r="L2605" s="287">
        <v>0</v>
      </c>
      <c r="M2605" s="287">
        <v>0</v>
      </c>
      <c r="N2605" s="287">
        <v>0</v>
      </c>
      <c r="O2605" s="286">
        <v>0</v>
      </c>
      <c r="P2605" s="83" t="str">
        <f t="shared" si="47"/>
        <v/>
      </c>
      <c r="R2605" s="110"/>
      <c r="S2605" s="110"/>
      <c r="T2605" s="110"/>
      <c r="U2605" s="110"/>
      <c r="V2605" s="110"/>
      <c r="W2605" s="110"/>
      <c r="X2605" s="110"/>
      <c r="Y2605" s="110"/>
      <c r="Z2605" s="110"/>
      <c r="AA2605" s="110"/>
      <c r="AB2605" s="110"/>
      <c r="AC2605" s="110"/>
      <c r="AD2605" s="110"/>
    </row>
    <row r="2606" spans="1:30" ht="13.2" hidden="1" customHeight="1" x14ac:dyDescent="0.25">
      <c r="A2606" s="285" t="s">
        <v>2161</v>
      </c>
      <c r="B2606" s="285" t="s">
        <v>93</v>
      </c>
      <c r="C2606" s="287">
        <v>0</v>
      </c>
      <c r="D2606" s="287">
        <v>0</v>
      </c>
      <c r="E2606" s="287">
        <v>0</v>
      </c>
      <c r="F2606" s="287">
        <v>0</v>
      </c>
      <c r="G2606" s="287">
        <v>0</v>
      </c>
      <c r="H2606" s="287">
        <v>0</v>
      </c>
      <c r="I2606" s="287">
        <v>0</v>
      </c>
      <c r="J2606" s="287">
        <v>0</v>
      </c>
      <c r="K2606" s="287">
        <v>0</v>
      </c>
      <c r="L2606" s="287">
        <v>0</v>
      </c>
      <c r="M2606" s="287">
        <v>0</v>
      </c>
      <c r="N2606" s="287">
        <v>0</v>
      </c>
      <c r="O2606" s="286">
        <v>0</v>
      </c>
      <c r="P2606" s="83" t="str">
        <f t="shared" si="47"/>
        <v/>
      </c>
      <c r="R2606" s="110"/>
      <c r="S2606" s="110"/>
      <c r="T2606" s="110"/>
      <c r="U2606" s="110"/>
      <c r="V2606" s="110"/>
      <c r="W2606" s="110"/>
      <c r="X2606" s="110"/>
      <c r="Y2606" s="110"/>
      <c r="Z2606" s="110"/>
      <c r="AA2606" s="110"/>
      <c r="AB2606" s="110"/>
      <c r="AC2606" s="110"/>
      <c r="AD2606" s="110"/>
    </row>
    <row r="2607" spans="1:30" ht="13.2" hidden="1" customHeight="1" x14ac:dyDescent="0.25">
      <c r="A2607" s="285" t="s">
        <v>2162</v>
      </c>
      <c r="B2607" s="285" t="s">
        <v>94</v>
      </c>
      <c r="C2607" s="287">
        <v>0</v>
      </c>
      <c r="D2607" s="287">
        <v>0</v>
      </c>
      <c r="E2607" s="287">
        <v>0</v>
      </c>
      <c r="F2607" s="287">
        <v>0</v>
      </c>
      <c r="G2607" s="287">
        <v>0</v>
      </c>
      <c r="H2607" s="287">
        <v>0</v>
      </c>
      <c r="I2607" s="287">
        <v>0</v>
      </c>
      <c r="J2607" s="287">
        <v>0</v>
      </c>
      <c r="K2607" s="287">
        <v>0</v>
      </c>
      <c r="L2607" s="287">
        <v>0</v>
      </c>
      <c r="M2607" s="287">
        <v>0</v>
      </c>
      <c r="N2607" s="287">
        <v>90</v>
      </c>
      <c r="O2607" s="286">
        <v>90</v>
      </c>
      <c r="P2607" s="83" t="str">
        <f t="shared" si="47"/>
        <v/>
      </c>
      <c r="R2607" s="110"/>
      <c r="S2607" s="110"/>
      <c r="T2607" s="110"/>
      <c r="U2607" s="110"/>
      <c r="V2607" s="110"/>
      <c r="W2607" s="110"/>
      <c r="X2607" s="110"/>
      <c r="Y2607" s="110"/>
      <c r="Z2607" s="110"/>
      <c r="AA2607" s="110"/>
      <c r="AB2607" s="110"/>
      <c r="AC2607" s="110"/>
      <c r="AD2607" s="110"/>
    </row>
    <row r="2608" spans="1:30" ht="13.2" hidden="1" customHeight="1" x14ac:dyDescent="0.25">
      <c r="A2608" s="285" t="s">
        <v>2163</v>
      </c>
      <c r="B2608" s="285" t="s">
        <v>95</v>
      </c>
      <c r="C2608" s="287">
        <v>0</v>
      </c>
      <c r="D2608" s="287">
        <v>0</v>
      </c>
      <c r="E2608" s="287">
        <v>0</v>
      </c>
      <c r="F2608" s="287">
        <v>0</v>
      </c>
      <c r="G2608" s="287">
        <v>0</v>
      </c>
      <c r="H2608" s="287">
        <v>0</v>
      </c>
      <c r="I2608" s="287">
        <v>0</v>
      </c>
      <c r="J2608" s="287">
        <v>0</v>
      </c>
      <c r="K2608" s="287">
        <v>0</v>
      </c>
      <c r="L2608" s="287">
        <v>0</v>
      </c>
      <c r="M2608" s="287">
        <v>0</v>
      </c>
      <c r="N2608" s="287">
        <v>0</v>
      </c>
      <c r="O2608" s="286">
        <v>0</v>
      </c>
      <c r="P2608" s="83" t="str">
        <f t="shared" si="47"/>
        <v/>
      </c>
      <c r="R2608" s="110"/>
      <c r="S2608" s="110"/>
      <c r="T2608" s="110"/>
      <c r="U2608" s="110"/>
      <c r="V2608" s="110"/>
      <c r="W2608" s="110"/>
      <c r="X2608" s="110"/>
      <c r="Y2608" s="110"/>
      <c r="Z2608" s="110"/>
      <c r="AA2608" s="110"/>
      <c r="AB2608" s="110"/>
      <c r="AC2608" s="110"/>
      <c r="AD2608" s="110"/>
    </row>
    <row r="2609" spans="1:30" ht="13.2" hidden="1" customHeight="1" x14ac:dyDescent="0.25">
      <c r="A2609" s="285" t="s">
        <v>2165</v>
      </c>
      <c r="B2609" s="285" t="s">
        <v>96</v>
      </c>
      <c r="C2609" s="288">
        <v>0</v>
      </c>
      <c r="D2609" s="288">
        <v>0</v>
      </c>
      <c r="E2609" s="288">
        <v>0</v>
      </c>
      <c r="F2609" s="288">
        <v>0</v>
      </c>
      <c r="G2609" s="288">
        <v>0</v>
      </c>
      <c r="H2609" s="288">
        <v>0</v>
      </c>
      <c r="I2609" s="288">
        <v>0</v>
      </c>
      <c r="J2609" s="288">
        <v>0</v>
      </c>
      <c r="K2609" s="288">
        <v>0</v>
      </c>
      <c r="L2609" s="288">
        <v>0</v>
      </c>
      <c r="M2609" s="288">
        <v>0</v>
      </c>
      <c r="N2609" s="288">
        <v>0</v>
      </c>
      <c r="O2609" s="289">
        <v>0</v>
      </c>
      <c r="P2609" s="83" t="str">
        <f t="shared" si="47"/>
        <v/>
      </c>
      <c r="R2609" s="110"/>
      <c r="S2609" s="110"/>
      <c r="T2609" s="110"/>
      <c r="U2609" s="110"/>
      <c r="V2609" s="110"/>
      <c r="W2609" s="110"/>
      <c r="X2609" s="110"/>
      <c r="Y2609" s="110"/>
      <c r="Z2609" s="110"/>
      <c r="AA2609" s="110"/>
      <c r="AB2609" s="110"/>
      <c r="AC2609" s="110"/>
      <c r="AD2609" s="110"/>
    </row>
    <row r="2610" spans="1:30" ht="13.2" hidden="1" customHeight="1" x14ac:dyDescent="0.25">
      <c r="A2610" s="285" t="s">
        <v>2168</v>
      </c>
      <c r="B2610" s="285" t="s">
        <v>155</v>
      </c>
      <c r="C2610" s="286">
        <v>77900</v>
      </c>
      <c r="D2610" s="286">
        <v>97</v>
      </c>
      <c r="E2610" s="286">
        <v>35748</v>
      </c>
      <c r="F2610" s="286">
        <v>105</v>
      </c>
      <c r="G2610" s="286">
        <v>109</v>
      </c>
      <c r="H2610" s="286">
        <v>38241</v>
      </c>
      <c r="I2610" s="286">
        <v>2534</v>
      </c>
      <c r="J2610" s="286">
        <v>646</v>
      </c>
      <c r="K2610" s="286">
        <v>32431</v>
      </c>
      <c r="L2610" s="286">
        <v>1339</v>
      </c>
      <c r="M2610" s="286">
        <v>12499</v>
      </c>
      <c r="N2610" s="286">
        <v>10175</v>
      </c>
      <c r="O2610" s="286">
        <v>211824</v>
      </c>
      <c r="P2610" s="83" t="str">
        <f t="shared" ref="P2610:P2611" si="48">IF(COUNTBLANK(Q2610)=0,IF(RIGHT(A2610,10)=Q2610,TRUE,FALSE),"")</f>
        <v/>
      </c>
      <c r="R2610" s="110"/>
      <c r="S2610" s="110"/>
      <c r="T2610" s="110"/>
      <c r="U2610" s="110"/>
      <c r="V2610" s="110"/>
      <c r="W2610" s="110"/>
      <c r="X2610" s="110"/>
      <c r="Y2610" s="110"/>
      <c r="Z2610" s="110"/>
      <c r="AA2610" s="110"/>
      <c r="AB2610" s="110"/>
      <c r="AC2610" s="110"/>
      <c r="AD2610" s="110"/>
    </row>
    <row r="2611" spans="1:30" ht="13.2" hidden="1" customHeight="1" x14ac:dyDescent="0.25">
      <c r="A2611" s="285" t="s">
        <v>2159</v>
      </c>
      <c r="B2611" s="285" t="s">
        <v>80</v>
      </c>
      <c r="C2611" s="287">
        <v>77381</v>
      </c>
      <c r="D2611" s="287">
        <v>0</v>
      </c>
      <c r="E2611" s="287">
        <v>35626</v>
      </c>
      <c r="F2611" s="287">
        <v>0</v>
      </c>
      <c r="G2611" s="287">
        <v>0</v>
      </c>
      <c r="H2611" s="287">
        <v>37759</v>
      </c>
      <c r="I2611" s="287">
        <v>491</v>
      </c>
      <c r="J2611" s="287">
        <v>577</v>
      </c>
      <c r="K2611" s="287">
        <v>30506</v>
      </c>
      <c r="L2611" s="287">
        <v>0</v>
      </c>
      <c r="M2611" s="287">
        <v>10470</v>
      </c>
      <c r="N2611" s="287">
        <v>8906</v>
      </c>
      <c r="O2611" s="286">
        <v>201716</v>
      </c>
      <c r="P2611" s="83" t="str">
        <f t="shared" si="48"/>
        <v/>
      </c>
      <c r="R2611" s="110"/>
      <c r="S2611" s="110"/>
      <c r="T2611" s="110"/>
      <c r="U2611" s="110"/>
      <c r="V2611" s="110"/>
      <c r="W2611" s="110"/>
      <c r="X2611" s="110"/>
      <c r="Y2611" s="110"/>
      <c r="Z2611" s="110"/>
      <c r="AA2611" s="110"/>
      <c r="AB2611" s="110"/>
      <c r="AC2611" s="110"/>
      <c r="AD2611" s="110"/>
    </row>
    <row r="2612" spans="1:30" ht="13.2" hidden="1" customHeight="1" x14ac:dyDescent="0.25">
      <c r="A2612" s="285" t="s">
        <v>1938</v>
      </c>
      <c r="B2612" s="285" t="s">
        <v>97</v>
      </c>
      <c r="C2612" s="286">
        <v>91.173670000000129</v>
      </c>
      <c r="D2612" s="286">
        <v>-6232.0408300000017</v>
      </c>
      <c r="E2612" s="286">
        <v>-4358.1570200000024</v>
      </c>
      <c r="F2612" s="286">
        <v>17495.772629999999</v>
      </c>
      <c r="G2612" s="286">
        <v>-8695.7675600000002</v>
      </c>
      <c r="H2612" s="286">
        <v>12808.818989999992</v>
      </c>
      <c r="I2612" s="286">
        <v>-1576.199750000007</v>
      </c>
      <c r="J2612" s="286">
        <v>-722.72321000000011</v>
      </c>
      <c r="K2612" s="286">
        <v>-1529.1504199999981</v>
      </c>
      <c r="L2612" s="286">
        <v>-5103.0169399999977</v>
      </c>
      <c r="M2612" s="286">
        <v>-7270.6642600000014</v>
      </c>
      <c r="N2612" s="286">
        <v>-38417.351559999996</v>
      </c>
      <c r="O2612" s="286">
        <v>-43509.306259999983</v>
      </c>
      <c r="P2612" s="83" t="str">
        <f t="shared" ref="P2612:P2643" si="49">IF(COUNTBLANK(Q2612)=0,IF(RIGHT(A2612,12)=Q2612,TRUE,FALSE),"")</f>
        <v/>
      </c>
      <c r="R2612" s="293"/>
      <c r="S2612" s="293"/>
      <c r="T2612" s="293"/>
      <c r="U2612" s="293"/>
      <c r="V2612" s="293"/>
      <c r="W2612" s="293"/>
      <c r="X2612" s="293"/>
      <c r="Y2612" s="293"/>
      <c r="Z2612" s="293"/>
      <c r="AA2612" s="293"/>
      <c r="AB2612" s="293"/>
      <c r="AC2612" s="293"/>
    </row>
    <row r="2613" spans="1:30" ht="13.2" hidden="1" customHeight="1" x14ac:dyDescent="0.25">
      <c r="A2613" s="285" t="s">
        <v>1939</v>
      </c>
      <c r="B2613" s="285" t="s">
        <v>130</v>
      </c>
      <c r="C2613" s="286">
        <v>-3566.5346800000007</v>
      </c>
      <c r="D2613" s="286">
        <v>-6243.6233700000012</v>
      </c>
      <c r="E2613" s="286">
        <v>-4507.6661100000019</v>
      </c>
      <c r="F2613" s="286">
        <v>17508.928369999998</v>
      </c>
      <c r="G2613" s="286">
        <v>33293.381130000002</v>
      </c>
      <c r="H2613" s="286">
        <v>12301.997889999991</v>
      </c>
      <c r="I2613" s="286">
        <v>-1587.1174100000062</v>
      </c>
      <c r="J2613" s="286">
        <v>-733.67420000000129</v>
      </c>
      <c r="K2613" s="286">
        <v>-1540.1348399999988</v>
      </c>
      <c r="L2613" s="286">
        <v>-5114.034889999999</v>
      </c>
      <c r="M2613" s="286">
        <v>-7281.7158500000005</v>
      </c>
      <c r="N2613" s="286">
        <v>-37738.338549999993</v>
      </c>
      <c r="O2613" s="286">
        <v>-5208.53250999999</v>
      </c>
      <c r="P2613" s="83" t="str">
        <f t="shared" si="49"/>
        <v/>
      </c>
      <c r="R2613" s="293"/>
      <c r="S2613" s="293"/>
      <c r="T2613" s="293"/>
      <c r="U2613" s="293"/>
      <c r="V2613" s="293"/>
      <c r="W2613" s="293"/>
      <c r="X2613" s="293"/>
      <c r="Y2613" s="293"/>
      <c r="Z2613" s="293"/>
      <c r="AA2613" s="293"/>
      <c r="AB2613" s="293"/>
      <c r="AC2613" s="293"/>
    </row>
    <row r="2614" spans="1:30" ht="13.2" hidden="1" customHeight="1" x14ac:dyDescent="0.25">
      <c r="A2614" s="285" t="s">
        <v>1907</v>
      </c>
      <c r="B2614" s="285" t="s">
        <v>76</v>
      </c>
      <c r="C2614" s="287">
        <v>10.83333</v>
      </c>
      <c r="D2614" s="287">
        <v>10.83333</v>
      </c>
      <c r="E2614" s="287">
        <v>10.83333</v>
      </c>
      <c r="F2614" s="287">
        <v>10.83333</v>
      </c>
      <c r="G2614" s="287">
        <v>10.83333</v>
      </c>
      <c r="H2614" s="287">
        <v>10.83333</v>
      </c>
      <c r="I2614" s="287">
        <v>10.83333</v>
      </c>
      <c r="J2614" s="287">
        <v>10.83333</v>
      </c>
      <c r="K2614" s="287">
        <v>10.83333</v>
      </c>
      <c r="L2614" s="287">
        <v>10.83333</v>
      </c>
      <c r="M2614" s="287">
        <v>10.83333</v>
      </c>
      <c r="N2614" s="287">
        <v>10.83337</v>
      </c>
      <c r="O2614" s="286">
        <v>130.00000000000003</v>
      </c>
      <c r="P2614" s="83" t="str">
        <f t="shared" si="49"/>
        <v/>
      </c>
      <c r="R2614" s="293"/>
      <c r="S2614" s="293"/>
      <c r="T2614" s="293"/>
      <c r="U2614" s="293"/>
      <c r="V2614" s="293"/>
      <c r="W2614" s="293"/>
      <c r="X2614" s="293"/>
      <c r="Y2614" s="293"/>
      <c r="Z2614" s="293"/>
      <c r="AB2614" s="293"/>
      <c r="AC2614" s="293"/>
    </row>
    <row r="2615" spans="1:30" ht="13.2" hidden="1" customHeight="1" x14ac:dyDescent="0.25">
      <c r="A2615" s="285" t="s">
        <v>1908</v>
      </c>
      <c r="B2615" s="285" t="s">
        <v>77</v>
      </c>
      <c r="C2615" s="287">
        <v>4862.2927400000008</v>
      </c>
      <c r="D2615" s="287">
        <v>4846.0917200000013</v>
      </c>
      <c r="E2615" s="287">
        <v>4976.1001699999997</v>
      </c>
      <c r="F2615" s="287">
        <v>5853.4481599999999</v>
      </c>
      <c r="G2615" s="287">
        <v>6566.5114700000004</v>
      </c>
      <c r="H2615" s="287">
        <v>4856.7795300000007</v>
      </c>
      <c r="I2615" s="287">
        <v>3489.50452</v>
      </c>
      <c r="J2615" s="287">
        <v>3508.4887599999997</v>
      </c>
      <c r="K2615" s="287">
        <v>5057.6705000000011</v>
      </c>
      <c r="L2615" s="287">
        <v>5144.4729200000002</v>
      </c>
      <c r="M2615" s="287">
        <v>6043.7265099999986</v>
      </c>
      <c r="N2615" s="287">
        <v>6140.9591099999998</v>
      </c>
      <c r="O2615" s="286">
        <v>61346.046109999996</v>
      </c>
      <c r="P2615" s="83" t="str">
        <f t="shared" si="49"/>
        <v/>
      </c>
      <c r="R2615" s="293"/>
      <c r="S2615" s="293"/>
      <c r="T2615" s="293"/>
      <c r="U2615" s="293"/>
      <c r="V2615" s="293"/>
      <c r="W2615" s="293"/>
      <c r="X2615" s="293"/>
      <c r="Y2615" s="293"/>
      <c r="Z2615" s="293"/>
      <c r="AB2615" s="293"/>
      <c r="AC2615" s="293"/>
    </row>
    <row r="2616" spans="1:30" ht="13.2" hidden="1" customHeight="1" x14ac:dyDescent="0.25">
      <c r="A2616" s="285" t="s">
        <v>1909</v>
      </c>
      <c r="B2616" s="285" t="s">
        <v>78</v>
      </c>
      <c r="C2616" s="287">
        <v>1152.1573999999994</v>
      </c>
      <c r="D2616" s="287">
        <v>2197.3790599999993</v>
      </c>
      <c r="E2616" s="287">
        <v>1670.7325499999997</v>
      </c>
      <c r="F2616" s="287">
        <v>1489.7921399999998</v>
      </c>
      <c r="G2616" s="287">
        <v>1777.4695999999992</v>
      </c>
      <c r="H2616" s="287">
        <v>1548.8596200000006</v>
      </c>
      <c r="I2616" s="287">
        <v>1517.9904899999992</v>
      </c>
      <c r="J2616" s="287">
        <v>1071.3492100000001</v>
      </c>
      <c r="K2616" s="287">
        <v>1146.7419100000002</v>
      </c>
      <c r="L2616" s="287">
        <v>1462.4611999999995</v>
      </c>
      <c r="M2616" s="287">
        <v>2017.2527999999998</v>
      </c>
      <c r="N2616" s="287">
        <v>2797.4242199999999</v>
      </c>
      <c r="O2616" s="286">
        <v>19849.610199999999</v>
      </c>
      <c r="P2616" s="83" t="str">
        <f t="shared" si="49"/>
        <v/>
      </c>
      <c r="R2616" s="293"/>
      <c r="S2616" s="293"/>
      <c r="T2616" s="293"/>
      <c r="U2616" s="293"/>
      <c r="V2616" s="293"/>
      <c r="W2616" s="293"/>
      <c r="X2616" s="293"/>
      <c r="Y2616" s="293"/>
      <c r="Z2616" s="293"/>
      <c r="AB2616" s="293"/>
      <c r="AC2616" s="293"/>
    </row>
    <row r="2617" spans="1:30" ht="13.2" hidden="1" customHeight="1" x14ac:dyDescent="0.25">
      <c r="A2617" s="285" t="s">
        <v>1910</v>
      </c>
      <c r="B2617" s="285" t="s">
        <v>79</v>
      </c>
      <c r="C2617" s="287">
        <v>1122.3887299999997</v>
      </c>
      <c r="D2617" s="287">
        <v>3.1023000000000001</v>
      </c>
      <c r="E2617" s="287">
        <v>289.07204999999999</v>
      </c>
      <c r="F2617" s="287">
        <v>3.0288400000000002</v>
      </c>
      <c r="G2617" s="287">
        <v>2.9958100000000001</v>
      </c>
      <c r="H2617" s="287">
        <v>467.81844000000001</v>
      </c>
      <c r="I2617" s="287">
        <v>2.9294600000000002</v>
      </c>
      <c r="J2617" s="287">
        <v>2.8961300000000003</v>
      </c>
      <c r="K2617" s="287">
        <v>2.8626999999999998</v>
      </c>
      <c r="L2617" s="287">
        <v>2.8291399999999998</v>
      </c>
      <c r="M2617" s="287">
        <v>2.7955300000000003</v>
      </c>
      <c r="N2617" s="287">
        <v>74.555199999999999</v>
      </c>
      <c r="O2617" s="286">
        <v>1977.2743299999997</v>
      </c>
      <c r="P2617" s="83" t="str">
        <f t="shared" si="49"/>
        <v/>
      </c>
      <c r="R2617" s="293"/>
      <c r="S2617" s="293"/>
      <c r="T2617" s="293"/>
      <c r="U2617" s="293"/>
      <c r="V2617" s="293"/>
      <c r="W2617" s="293"/>
      <c r="X2617" s="293"/>
      <c r="Y2617" s="293"/>
      <c r="Z2617" s="293"/>
      <c r="AB2617" s="293"/>
      <c r="AC2617" s="293"/>
    </row>
    <row r="2618" spans="1:30" ht="13.2" hidden="1" customHeight="1" x14ac:dyDescent="0.25">
      <c r="A2618" s="285" t="s">
        <v>1911</v>
      </c>
      <c r="B2618" s="285" t="s">
        <v>3671</v>
      </c>
      <c r="C2618" s="287">
        <v>-953.13492999999971</v>
      </c>
      <c r="D2618" s="287">
        <v>2234.2204400000001</v>
      </c>
      <c r="E2618" s="287">
        <v>11608.728419999999</v>
      </c>
      <c r="F2618" s="287">
        <v>12946.332510000002</v>
      </c>
      <c r="G2618" s="287">
        <v>8149.2396899999994</v>
      </c>
      <c r="H2618" s="287">
        <v>7912.5717300000015</v>
      </c>
      <c r="I2618" s="287">
        <v>6357.0455600000014</v>
      </c>
      <c r="J2618" s="287">
        <v>7790.6664600000004</v>
      </c>
      <c r="K2618" s="287">
        <v>7888.7306500000013</v>
      </c>
      <c r="L2618" s="287">
        <v>6764.2136999999984</v>
      </c>
      <c r="M2618" s="287">
        <v>8735.7938900000008</v>
      </c>
      <c r="N2618" s="287">
        <v>24636.882310000001</v>
      </c>
      <c r="O2618" s="286">
        <v>104071.29042999999</v>
      </c>
      <c r="P2618" s="83" t="str">
        <f t="shared" si="49"/>
        <v/>
      </c>
      <c r="R2618" s="293"/>
      <c r="S2618" s="293"/>
      <c r="T2618" s="293"/>
      <c r="U2618" s="293"/>
      <c r="V2618" s="293"/>
      <c r="W2618" s="293"/>
      <c r="X2618" s="293"/>
      <c r="Y2618" s="293"/>
      <c r="Z2618" s="293"/>
      <c r="AB2618" s="293"/>
      <c r="AC2618" s="293"/>
    </row>
    <row r="2619" spans="1:30" ht="13.2" hidden="1" customHeight="1" x14ac:dyDescent="0.25">
      <c r="A2619" s="285" t="s">
        <v>1912</v>
      </c>
      <c r="B2619" s="285" t="s">
        <v>120</v>
      </c>
      <c r="C2619" s="287">
        <v>3538.0024800000001</v>
      </c>
      <c r="D2619" s="287">
        <v>2700.0024800000001</v>
      </c>
      <c r="E2619" s="287">
        <v>2755.5968800000001</v>
      </c>
      <c r="F2619" s="287">
        <v>2700.0024800000001</v>
      </c>
      <c r="G2619" s="287">
        <v>2701.4357200000004</v>
      </c>
      <c r="H2619" s="287">
        <v>6865.0906800000012</v>
      </c>
      <c r="I2619" s="287">
        <v>2703.0124800000003</v>
      </c>
      <c r="J2619" s="287">
        <v>2700.00236</v>
      </c>
      <c r="K2619" s="287">
        <v>2343.2712200000001</v>
      </c>
      <c r="L2619" s="287">
        <v>3343.5878899999998</v>
      </c>
      <c r="M2619" s="287">
        <v>2743.4918400000001</v>
      </c>
      <c r="N2619" s="287">
        <v>3651.6786400000001</v>
      </c>
      <c r="O2619" s="286">
        <v>38745.175150000003</v>
      </c>
      <c r="P2619" s="83" t="str">
        <f t="shared" si="49"/>
        <v/>
      </c>
      <c r="R2619" s="293"/>
      <c r="S2619" s="293"/>
      <c r="T2619" s="293"/>
      <c r="U2619" s="293"/>
      <c r="V2619" s="293"/>
      <c r="W2619" s="293"/>
      <c r="X2619" s="293"/>
      <c r="Y2619" s="293"/>
      <c r="Z2619" s="293"/>
      <c r="AB2619" s="293"/>
      <c r="AC2619" s="293"/>
    </row>
    <row r="2620" spans="1:30" ht="13.2" hidden="1" customHeight="1" x14ac:dyDescent="0.25">
      <c r="A2620" s="285" t="s">
        <v>1913</v>
      </c>
      <c r="B2620" s="285" t="s">
        <v>121</v>
      </c>
      <c r="C2620" s="287">
        <v>4498.42</v>
      </c>
      <c r="D2620" s="287">
        <v>4524.0749999999998</v>
      </c>
      <c r="E2620" s="287">
        <v>-5050.4949999999999</v>
      </c>
      <c r="F2620" s="287">
        <v>-3972</v>
      </c>
      <c r="G2620" s="287">
        <v>0</v>
      </c>
      <c r="H2620" s="287">
        <v>12818.25</v>
      </c>
      <c r="I2620" s="287">
        <v>0</v>
      </c>
      <c r="J2620" s="287">
        <v>0</v>
      </c>
      <c r="K2620" s="287">
        <v>360</v>
      </c>
      <c r="L2620" s="287">
        <v>0</v>
      </c>
      <c r="M2620" s="287">
        <v>0</v>
      </c>
      <c r="N2620" s="287">
        <v>0</v>
      </c>
      <c r="O2620" s="286">
        <v>13178.25</v>
      </c>
      <c r="P2620" s="83" t="str">
        <f t="shared" si="49"/>
        <v/>
      </c>
      <c r="R2620" s="293"/>
      <c r="S2620" s="293"/>
      <c r="T2620" s="293"/>
      <c r="U2620" s="293"/>
      <c r="V2620" s="293"/>
      <c r="W2620" s="293"/>
      <c r="X2620" s="293"/>
      <c r="Y2620" s="293"/>
      <c r="Z2620" s="293"/>
      <c r="AB2620" s="293"/>
      <c r="AC2620" s="293"/>
    </row>
    <row r="2621" spans="1:30" ht="13.2" hidden="1" customHeight="1" x14ac:dyDescent="0.25">
      <c r="A2621" s="285" t="s">
        <v>1914</v>
      </c>
      <c r="B2621" s="285" t="s">
        <v>81</v>
      </c>
      <c r="C2621" s="287">
        <v>4448.6282200000014</v>
      </c>
      <c r="D2621" s="287">
        <v>4896.6295900000005</v>
      </c>
      <c r="E2621" s="287">
        <v>4871.099830000001</v>
      </c>
      <c r="F2621" s="287">
        <v>5240.1192700000011</v>
      </c>
      <c r="G2621" s="287">
        <v>6561.4725500000013</v>
      </c>
      <c r="H2621" s="287">
        <v>4600.4605200000005</v>
      </c>
      <c r="I2621" s="287">
        <v>4509.9754999999996</v>
      </c>
      <c r="J2621" s="287">
        <v>4062.6873200000005</v>
      </c>
      <c r="K2621" s="287">
        <v>4651.4236299999993</v>
      </c>
      <c r="L2621" s="287">
        <v>5111.872910000001</v>
      </c>
      <c r="M2621" s="287">
        <v>5432.7234500000013</v>
      </c>
      <c r="N2621" s="287">
        <v>15738.617429999998</v>
      </c>
      <c r="O2621" s="286">
        <v>70125.710220000008</v>
      </c>
      <c r="P2621" s="83" t="str">
        <f t="shared" si="49"/>
        <v/>
      </c>
      <c r="R2621" s="293"/>
      <c r="S2621" s="293"/>
      <c r="T2621" s="293"/>
      <c r="U2621" s="293"/>
      <c r="V2621" s="293"/>
      <c r="W2621" s="293"/>
      <c r="X2621" s="293"/>
      <c r="Y2621" s="293"/>
      <c r="Z2621" s="293"/>
      <c r="AB2621" s="293"/>
      <c r="AC2621" s="293"/>
    </row>
    <row r="2622" spans="1:30" ht="13.2" hidden="1" customHeight="1" x14ac:dyDescent="0.25">
      <c r="A2622" s="285" t="s">
        <v>1915</v>
      </c>
      <c r="B2622" s="285" t="s">
        <v>82</v>
      </c>
      <c r="C2622" s="287">
        <v>1814.6364100000001</v>
      </c>
      <c r="D2622" s="287">
        <v>1821.4854000000003</v>
      </c>
      <c r="E2622" s="287">
        <v>1920.4186499999996</v>
      </c>
      <c r="F2622" s="287">
        <v>1815.0225499999999</v>
      </c>
      <c r="G2622" s="287">
        <v>3046.9210499999995</v>
      </c>
      <c r="H2622" s="287">
        <v>1787.2409899999998</v>
      </c>
      <c r="I2622" s="287">
        <v>1351.4780699999999</v>
      </c>
      <c r="J2622" s="287">
        <v>1372.7610300000001</v>
      </c>
      <c r="K2622" s="287">
        <v>1836.9800400000001</v>
      </c>
      <c r="L2622" s="287">
        <v>1905.3657499999999</v>
      </c>
      <c r="M2622" s="287">
        <v>1897.3123300000002</v>
      </c>
      <c r="N2622" s="287">
        <v>2591.4102599999997</v>
      </c>
      <c r="O2622" s="286">
        <v>23161.032529999993</v>
      </c>
      <c r="P2622" s="83" t="str">
        <f t="shared" si="49"/>
        <v/>
      </c>
      <c r="R2622" s="293"/>
      <c r="S2622" s="293"/>
      <c r="T2622" s="293"/>
      <c r="U2622" s="293"/>
      <c r="V2622" s="293"/>
      <c r="W2622" s="293"/>
      <c r="X2622" s="293"/>
      <c r="Y2622" s="293"/>
      <c r="Z2622" s="293"/>
      <c r="AB2622" s="293"/>
      <c r="AC2622" s="293"/>
    </row>
    <row r="2623" spans="1:30" ht="13.2" hidden="1" customHeight="1" x14ac:dyDescent="0.25">
      <c r="A2623" s="285" t="s">
        <v>1916</v>
      </c>
      <c r="B2623" s="285" t="s">
        <v>83</v>
      </c>
      <c r="C2623" s="287">
        <v>1130.75</v>
      </c>
      <c r="D2623" s="287">
        <v>0</v>
      </c>
      <c r="E2623" s="287">
        <v>1130.75</v>
      </c>
      <c r="F2623" s="287">
        <v>-2261.5</v>
      </c>
      <c r="G2623" s="287">
        <v>0</v>
      </c>
      <c r="H2623" s="287">
        <v>0</v>
      </c>
      <c r="I2623" s="287">
        <v>0</v>
      </c>
      <c r="J2623" s="287">
        <v>0</v>
      </c>
      <c r="K2623" s="287">
        <v>0</v>
      </c>
      <c r="L2623" s="287">
        <v>0</v>
      </c>
      <c r="M2623" s="287">
        <v>0</v>
      </c>
      <c r="N2623" s="287">
        <v>0</v>
      </c>
      <c r="O2623" s="286">
        <v>0</v>
      </c>
      <c r="P2623" s="83" t="str">
        <f t="shared" si="49"/>
        <v/>
      </c>
      <c r="R2623" s="293"/>
      <c r="S2623" s="293"/>
      <c r="T2623" s="293"/>
      <c r="U2623" s="293"/>
      <c r="V2623" s="293"/>
      <c r="W2623" s="293"/>
      <c r="X2623" s="293"/>
      <c r="Y2623" s="293"/>
      <c r="Z2623" s="293"/>
      <c r="AB2623" s="293"/>
      <c r="AC2623" s="293"/>
    </row>
    <row r="2624" spans="1:30" ht="13.2" hidden="1" customHeight="1" x14ac:dyDescent="0.25">
      <c r="A2624" s="285" t="s">
        <v>1917</v>
      </c>
      <c r="B2624" s="285" t="s">
        <v>84</v>
      </c>
      <c r="C2624" s="287">
        <v>42.385799999999996</v>
      </c>
      <c r="D2624" s="287">
        <v>4091.9966799999997</v>
      </c>
      <c r="E2624" s="287">
        <v>406.01656000000003</v>
      </c>
      <c r="F2624" s="287">
        <v>3830.3768700000005</v>
      </c>
      <c r="G2624" s="287">
        <v>182.65939</v>
      </c>
      <c r="H2624" s="287">
        <v>327.67971999999997</v>
      </c>
      <c r="I2624" s="287">
        <v>3745.8494500000002</v>
      </c>
      <c r="J2624" s="287">
        <v>212.11639</v>
      </c>
      <c r="K2624" s="287">
        <v>323.26985000000002</v>
      </c>
      <c r="L2624" s="287">
        <v>4044.9242800000002</v>
      </c>
      <c r="M2624" s="287">
        <v>594.32644000000005</v>
      </c>
      <c r="N2624" s="287">
        <v>5515.9058199999999</v>
      </c>
      <c r="O2624" s="286">
        <v>23317.507249999999</v>
      </c>
      <c r="P2624" s="83" t="str">
        <f t="shared" si="49"/>
        <v/>
      </c>
      <c r="R2624" s="293"/>
      <c r="S2624" s="293"/>
      <c r="T2624" s="293"/>
      <c r="U2624" s="293"/>
      <c r="V2624" s="293"/>
      <c r="W2624" s="293"/>
      <c r="X2624" s="293"/>
      <c r="Y2624" s="293"/>
      <c r="Z2624" s="293"/>
      <c r="AB2624" s="293"/>
      <c r="AC2624" s="293"/>
    </row>
    <row r="2625" spans="1:29" ht="13.2" hidden="1" customHeight="1" x14ac:dyDescent="0.25">
      <c r="A2625" s="285" t="s">
        <v>1918</v>
      </c>
      <c r="B2625" s="285" t="s">
        <v>85</v>
      </c>
      <c r="C2625" s="286">
        <v>21667.36018</v>
      </c>
      <c r="D2625" s="286">
        <v>27325.816000000003</v>
      </c>
      <c r="E2625" s="286">
        <v>24588.853440000003</v>
      </c>
      <c r="F2625" s="286">
        <v>27655.456150000005</v>
      </c>
      <c r="G2625" s="286">
        <v>28999.538610000003</v>
      </c>
      <c r="H2625" s="286">
        <v>41195.584560000003</v>
      </c>
      <c r="I2625" s="286">
        <v>23688.618860000006</v>
      </c>
      <c r="J2625" s="286">
        <v>20731.80099</v>
      </c>
      <c r="K2625" s="286">
        <v>23621.78383</v>
      </c>
      <c r="L2625" s="286">
        <v>27790.561119999998</v>
      </c>
      <c r="M2625" s="286">
        <v>27478.256120000002</v>
      </c>
      <c r="N2625" s="286">
        <v>61158.266359999994</v>
      </c>
      <c r="O2625" s="286">
        <v>355901.89622</v>
      </c>
      <c r="P2625" s="83" t="str">
        <f t="shared" si="49"/>
        <v/>
      </c>
      <c r="R2625" s="293"/>
      <c r="S2625" s="293"/>
      <c r="T2625" s="293"/>
      <c r="U2625" s="293"/>
      <c r="V2625" s="293"/>
      <c r="W2625" s="293"/>
      <c r="X2625" s="293"/>
      <c r="Y2625" s="293"/>
      <c r="Z2625" s="293"/>
      <c r="AB2625" s="293"/>
      <c r="AC2625" s="293"/>
    </row>
    <row r="2626" spans="1:29" ht="13.2" hidden="1" customHeight="1" x14ac:dyDescent="0.25">
      <c r="A2626" s="285" t="s">
        <v>1919</v>
      </c>
      <c r="B2626" s="285" t="s">
        <v>86</v>
      </c>
      <c r="C2626" s="287">
        <v>0</v>
      </c>
      <c r="D2626" s="287">
        <v>0</v>
      </c>
      <c r="E2626" s="287">
        <v>0</v>
      </c>
      <c r="F2626" s="287">
        <v>0</v>
      </c>
      <c r="G2626" s="287">
        <v>0</v>
      </c>
      <c r="H2626" s="287">
        <v>100</v>
      </c>
      <c r="I2626" s="287">
        <v>0</v>
      </c>
      <c r="J2626" s="287">
        <v>0</v>
      </c>
      <c r="K2626" s="287">
        <v>0</v>
      </c>
      <c r="L2626" s="287">
        <v>0</v>
      </c>
      <c r="M2626" s="287">
        <v>0</v>
      </c>
      <c r="N2626" s="287">
        <v>81</v>
      </c>
      <c r="O2626" s="286">
        <v>181</v>
      </c>
      <c r="P2626" s="83" t="str">
        <f t="shared" si="49"/>
        <v/>
      </c>
      <c r="R2626" s="293"/>
      <c r="S2626" s="293"/>
      <c r="T2626" s="293"/>
      <c r="U2626" s="293"/>
      <c r="V2626" s="293"/>
      <c r="W2626" s="293"/>
      <c r="X2626" s="293"/>
      <c r="Y2626" s="293"/>
      <c r="Z2626" s="293"/>
      <c r="AB2626" s="293"/>
      <c r="AC2626" s="293"/>
    </row>
    <row r="2627" spans="1:29" ht="13.2" hidden="1" customHeight="1" x14ac:dyDescent="0.25">
      <c r="A2627" s="285" t="s">
        <v>1920</v>
      </c>
      <c r="B2627" s="285" t="s">
        <v>87</v>
      </c>
      <c r="C2627" s="287">
        <v>3657.7083499999999</v>
      </c>
      <c r="D2627" s="287">
        <v>11.582540000000002</v>
      </c>
      <c r="E2627" s="287">
        <v>154.50908999999999</v>
      </c>
      <c r="F2627" s="287">
        <v>11.84426</v>
      </c>
      <c r="G2627" s="287">
        <v>10.85131</v>
      </c>
      <c r="H2627" s="287">
        <v>485.67450000000002</v>
      </c>
      <c r="I2627" s="287">
        <v>10.91766</v>
      </c>
      <c r="J2627" s="287">
        <v>10.950989999999999</v>
      </c>
      <c r="K2627" s="287">
        <v>10.98442</v>
      </c>
      <c r="L2627" s="287">
        <v>11.017950000000001</v>
      </c>
      <c r="M2627" s="287">
        <v>11.051590000000001</v>
      </c>
      <c r="N2627" s="287">
        <v>226.62020000000001</v>
      </c>
      <c r="O2627" s="286">
        <v>4613.7128600000005</v>
      </c>
      <c r="P2627" s="83" t="str">
        <f t="shared" si="49"/>
        <v/>
      </c>
      <c r="R2627" s="293"/>
      <c r="S2627" s="293"/>
      <c r="T2627" s="293"/>
      <c r="U2627" s="293"/>
      <c r="V2627" s="293"/>
      <c r="W2627" s="293"/>
      <c r="X2627" s="293"/>
      <c r="Y2627" s="293"/>
      <c r="Z2627" s="293"/>
      <c r="AB2627" s="293"/>
      <c r="AC2627" s="293"/>
    </row>
    <row r="2628" spans="1:29" ht="13.2" hidden="1" customHeight="1" x14ac:dyDescent="0.25">
      <c r="A2628" s="285" t="s">
        <v>1921</v>
      </c>
      <c r="B2628" s="285" t="s">
        <v>88</v>
      </c>
      <c r="C2628" s="287">
        <v>0</v>
      </c>
      <c r="D2628" s="287">
        <v>0</v>
      </c>
      <c r="E2628" s="287">
        <v>0</v>
      </c>
      <c r="F2628" s="287">
        <v>0</v>
      </c>
      <c r="G2628" s="287">
        <v>0</v>
      </c>
      <c r="H2628" s="287">
        <v>0</v>
      </c>
      <c r="I2628" s="287">
        <v>0</v>
      </c>
      <c r="J2628" s="287">
        <v>0</v>
      </c>
      <c r="K2628" s="287">
        <v>0</v>
      </c>
      <c r="L2628" s="287">
        <v>0</v>
      </c>
      <c r="M2628" s="287">
        <v>0</v>
      </c>
      <c r="N2628" s="287">
        <v>0</v>
      </c>
      <c r="O2628" s="286">
        <v>0</v>
      </c>
      <c r="P2628" s="83" t="str">
        <f t="shared" si="49"/>
        <v/>
      </c>
      <c r="R2628" s="293"/>
      <c r="S2628" s="293"/>
      <c r="T2628" s="293"/>
      <c r="U2628" s="293"/>
      <c r="V2628" s="293"/>
      <c r="W2628" s="293"/>
      <c r="X2628" s="293"/>
      <c r="Y2628" s="293"/>
      <c r="Z2628" s="293"/>
      <c r="AB2628" s="293"/>
      <c r="AC2628" s="293"/>
    </row>
    <row r="2629" spans="1:29" ht="13.2" hidden="1" customHeight="1" x14ac:dyDescent="0.25">
      <c r="A2629" s="285" t="s">
        <v>1922</v>
      </c>
      <c r="B2629" s="285" t="s">
        <v>144</v>
      </c>
      <c r="C2629" s="286">
        <v>25325.06853</v>
      </c>
      <c r="D2629" s="286">
        <v>27337.398540000002</v>
      </c>
      <c r="E2629" s="286">
        <v>24743.362530000002</v>
      </c>
      <c r="F2629" s="286">
        <v>27667.300410000007</v>
      </c>
      <c r="G2629" s="286">
        <v>29010.389920000001</v>
      </c>
      <c r="H2629" s="286">
        <v>41781.259060000004</v>
      </c>
      <c r="I2629" s="286">
        <v>23699.536520000005</v>
      </c>
      <c r="J2629" s="286">
        <v>20742.751980000001</v>
      </c>
      <c r="K2629" s="286">
        <v>23632.768250000001</v>
      </c>
      <c r="L2629" s="286">
        <v>27801.57907</v>
      </c>
      <c r="M2629" s="286">
        <v>27489.307710000001</v>
      </c>
      <c r="N2629" s="286">
        <v>61465.886559999992</v>
      </c>
      <c r="O2629" s="286">
        <v>360696.60908000002</v>
      </c>
      <c r="P2629" s="83" t="str">
        <f t="shared" si="49"/>
        <v/>
      </c>
      <c r="R2629" s="293"/>
      <c r="S2629" s="293"/>
      <c r="T2629" s="293"/>
      <c r="U2629" s="293"/>
      <c r="V2629" s="293"/>
      <c r="W2629" s="293"/>
      <c r="X2629" s="293"/>
      <c r="Y2629" s="293"/>
      <c r="Z2629" s="293"/>
      <c r="AA2629" s="293"/>
      <c r="AB2629" s="293"/>
      <c r="AC2629" s="293"/>
    </row>
    <row r="2630" spans="1:29" ht="13.2" hidden="1" customHeight="1" x14ac:dyDescent="0.25">
      <c r="A2630" s="285" t="s">
        <v>1923</v>
      </c>
      <c r="B2630" s="285" t="s">
        <v>76</v>
      </c>
      <c r="C2630" s="287">
        <v>0</v>
      </c>
      <c r="D2630" s="287">
        <v>0</v>
      </c>
      <c r="E2630" s="287">
        <v>0</v>
      </c>
      <c r="F2630" s="287">
        <v>0</v>
      </c>
      <c r="G2630" s="287">
        <v>0</v>
      </c>
      <c r="H2630" s="287">
        <v>0</v>
      </c>
      <c r="I2630" s="287">
        <v>0</v>
      </c>
      <c r="J2630" s="287">
        <v>0</v>
      </c>
      <c r="K2630" s="287">
        <v>0</v>
      </c>
      <c r="L2630" s="287">
        <v>0</v>
      </c>
      <c r="M2630" s="287">
        <v>0</v>
      </c>
      <c r="N2630" s="287">
        <v>0</v>
      </c>
      <c r="O2630" s="286">
        <v>0</v>
      </c>
      <c r="P2630" s="83" t="str">
        <f t="shared" si="49"/>
        <v/>
      </c>
      <c r="R2630" s="293"/>
      <c r="S2630" s="293"/>
      <c r="T2630" s="293"/>
      <c r="U2630" s="293"/>
      <c r="V2630" s="293"/>
      <c r="W2630" s="293"/>
      <c r="X2630" s="293"/>
      <c r="Y2630" s="293"/>
      <c r="Z2630" s="293"/>
      <c r="AA2630" s="293"/>
      <c r="AB2630" s="293"/>
      <c r="AC2630" s="293"/>
    </row>
    <row r="2631" spans="1:29" ht="13.2" hidden="1" customHeight="1" x14ac:dyDescent="0.25">
      <c r="A2631" s="285" t="s">
        <v>1933</v>
      </c>
      <c r="B2631" s="285" t="s">
        <v>85</v>
      </c>
      <c r="C2631" s="286">
        <v>21758.53385</v>
      </c>
      <c r="D2631" s="286">
        <v>21093.775170000001</v>
      </c>
      <c r="E2631" s="286">
        <v>20230.69642</v>
      </c>
      <c r="F2631" s="286">
        <v>45151.228780000005</v>
      </c>
      <c r="G2631" s="286">
        <v>20303.771050000003</v>
      </c>
      <c r="H2631" s="286">
        <v>54004.403549999995</v>
      </c>
      <c r="I2631" s="286">
        <v>22112.419109999999</v>
      </c>
      <c r="J2631" s="286">
        <v>20009.07778</v>
      </c>
      <c r="K2631" s="286">
        <v>22092.633410000002</v>
      </c>
      <c r="L2631" s="286">
        <v>22687.544180000001</v>
      </c>
      <c r="M2631" s="286">
        <v>20207.59186</v>
      </c>
      <c r="N2631" s="286">
        <v>22740.914799999999</v>
      </c>
      <c r="O2631" s="286">
        <v>312392.58996000001</v>
      </c>
      <c r="P2631" s="83" t="str">
        <f t="shared" si="49"/>
        <v/>
      </c>
      <c r="R2631" s="293"/>
      <c r="S2631" s="293"/>
      <c r="T2631" s="293"/>
      <c r="U2631" s="293"/>
      <c r="V2631" s="293"/>
      <c r="W2631" s="293"/>
      <c r="X2631" s="293"/>
      <c r="Y2631" s="293"/>
      <c r="Z2631" s="293"/>
      <c r="AA2631" s="293"/>
      <c r="AB2631" s="293"/>
      <c r="AC2631" s="293"/>
    </row>
    <row r="2632" spans="1:29" ht="13.2" hidden="1" customHeight="1" x14ac:dyDescent="0.25">
      <c r="A2632" s="285" t="s">
        <v>1935</v>
      </c>
      <c r="B2632" s="285" t="s">
        <v>87</v>
      </c>
      <c r="C2632" s="287">
        <v>0</v>
      </c>
      <c r="D2632" s="287">
        <v>0</v>
      </c>
      <c r="E2632" s="287">
        <v>0</v>
      </c>
      <c r="F2632" s="287">
        <v>0</v>
      </c>
      <c r="G2632" s="287">
        <v>42000</v>
      </c>
      <c r="H2632" s="287">
        <v>0</v>
      </c>
      <c r="I2632" s="287">
        <v>0</v>
      </c>
      <c r="J2632" s="287">
        <v>0</v>
      </c>
      <c r="K2632" s="287">
        <v>0</v>
      </c>
      <c r="L2632" s="287">
        <v>0</v>
      </c>
      <c r="M2632" s="287">
        <v>0</v>
      </c>
      <c r="N2632" s="287">
        <v>896.63320999999996</v>
      </c>
      <c r="O2632" s="286">
        <v>42896.63321</v>
      </c>
      <c r="P2632" s="83" t="str">
        <f t="shared" si="49"/>
        <v/>
      </c>
      <c r="R2632" s="293"/>
      <c r="S2632" s="293"/>
      <c r="T2632" s="293"/>
      <c r="U2632" s="293"/>
      <c r="V2632" s="293"/>
      <c r="W2632" s="293"/>
      <c r="X2632" s="293"/>
      <c r="Y2632" s="293"/>
      <c r="Z2632" s="293"/>
      <c r="AA2632" s="293"/>
      <c r="AB2632" s="293"/>
      <c r="AC2632" s="293"/>
    </row>
    <row r="2633" spans="1:29" ht="13.2" hidden="1" customHeight="1" x14ac:dyDescent="0.25">
      <c r="A2633" s="285" t="s">
        <v>1936</v>
      </c>
      <c r="B2633" s="285" t="s">
        <v>88</v>
      </c>
      <c r="C2633" s="287">
        <v>0</v>
      </c>
      <c r="D2633" s="287">
        <v>0</v>
      </c>
      <c r="E2633" s="287">
        <v>0</v>
      </c>
      <c r="F2633" s="287">
        <v>0</v>
      </c>
      <c r="G2633" s="287">
        <v>0</v>
      </c>
      <c r="H2633" s="287">
        <v>0</v>
      </c>
      <c r="I2633" s="287">
        <v>0</v>
      </c>
      <c r="J2633" s="287">
        <v>0</v>
      </c>
      <c r="K2633" s="287">
        <v>0</v>
      </c>
      <c r="L2633" s="287">
        <v>0</v>
      </c>
      <c r="M2633" s="287">
        <v>0</v>
      </c>
      <c r="N2633" s="287">
        <v>0</v>
      </c>
      <c r="O2633" s="286">
        <v>0</v>
      </c>
      <c r="P2633" s="83" t="str">
        <f t="shared" si="49"/>
        <v/>
      </c>
      <c r="R2633" s="293"/>
      <c r="S2633" s="293"/>
      <c r="T2633" s="293"/>
      <c r="U2633" s="293"/>
      <c r="V2633" s="293"/>
      <c r="W2633" s="293"/>
      <c r="X2633" s="293"/>
      <c r="Y2633" s="293"/>
      <c r="Z2633" s="293"/>
      <c r="AA2633" s="293"/>
      <c r="AB2633" s="293"/>
      <c r="AC2633" s="293"/>
    </row>
    <row r="2634" spans="1:29" ht="13.2" hidden="1" customHeight="1" x14ac:dyDescent="0.25">
      <c r="A2634" s="285" t="s">
        <v>1924</v>
      </c>
      <c r="B2634" s="285" t="s">
        <v>89</v>
      </c>
      <c r="C2634" s="287">
        <v>512.93457999999998</v>
      </c>
      <c r="D2634" s="287">
        <v>1310.9553700000001</v>
      </c>
      <c r="E2634" s="287">
        <v>756.05875000000026</v>
      </c>
      <c r="F2634" s="287">
        <v>424.25092999999998</v>
      </c>
      <c r="G2634" s="287">
        <v>498.64456999999999</v>
      </c>
      <c r="H2634" s="287">
        <v>793.23878999999999</v>
      </c>
      <c r="I2634" s="287">
        <v>638.80958999999996</v>
      </c>
      <c r="J2634" s="287">
        <v>584.88400000000001</v>
      </c>
      <c r="K2634" s="287">
        <v>980.24698000000001</v>
      </c>
      <c r="L2634" s="287">
        <v>480.10257000000007</v>
      </c>
      <c r="M2634" s="287">
        <v>610.24270999999999</v>
      </c>
      <c r="N2634" s="287">
        <v>798.29532000000006</v>
      </c>
      <c r="O2634" s="286">
        <v>8388.6641600000003</v>
      </c>
      <c r="P2634" s="83" t="str">
        <f t="shared" si="49"/>
        <v/>
      </c>
      <c r="R2634" s="293"/>
      <c r="S2634" s="293"/>
      <c r="T2634" s="293"/>
      <c r="U2634" s="293"/>
      <c r="V2634" s="293"/>
      <c r="W2634" s="293"/>
      <c r="X2634" s="293"/>
      <c r="Y2634" s="293"/>
      <c r="Z2634" s="293"/>
      <c r="AA2634" s="293"/>
      <c r="AB2634" s="293"/>
      <c r="AC2634" s="293"/>
    </row>
    <row r="2635" spans="1:29" ht="13.2" hidden="1" customHeight="1" x14ac:dyDescent="0.25">
      <c r="A2635" s="285" t="s">
        <v>1925</v>
      </c>
      <c r="B2635" s="285" t="s">
        <v>90</v>
      </c>
      <c r="C2635" s="287">
        <v>0</v>
      </c>
      <c r="D2635" s="287">
        <v>0</v>
      </c>
      <c r="E2635" s="287">
        <v>0</v>
      </c>
      <c r="F2635" s="287">
        <v>0</v>
      </c>
      <c r="G2635" s="287">
        <v>17.339009999999998</v>
      </c>
      <c r="H2635" s="287">
        <v>1.125</v>
      </c>
      <c r="I2635" s="287">
        <v>10.322569999999999</v>
      </c>
      <c r="J2635" s="287">
        <v>0</v>
      </c>
      <c r="K2635" s="287">
        <v>0</v>
      </c>
      <c r="L2635" s="287">
        <v>3.69333</v>
      </c>
      <c r="M2635" s="287">
        <v>16.947320000000001</v>
      </c>
      <c r="N2635" s="287">
        <v>0.87897999999999998</v>
      </c>
      <c r="O2635" s="286">
        <v>50.30621</v>
      </c>
      <c r="P2635" s="83" t="str">
        <f t="shared" si="49"/>
        <v/>
      </c>
      <c r="R2635" s="293"/>
      <c r="S2635" s="293"/>
      <c r="T2635" s="293"/>
      <c r="U2635" s="293"/>
      <c r="V2635" s="293"/>
      <c r="W2635" s="293"/>
      <c r="X2635" s="293"/>
      <c r="Y2635" s="293"/>
      <c r="Z2635" s="293"/>
      <c r="AA2635" s="293"/>
      <c r="AB2635" s="293"/>
      <c r="AC2635" s="293"/>
    </row>
    <row r="2636" spans="1:29" ht="13.2" hidden="1" customHeight="1" x14ac:dyDescent="0.25">
      <c r="A2636" s="285" t="s">
        <v>1926</v>
      </c>
      <c r="B2636" s="285" t="s">
        <v>91</v>
      </c>
      <c r="C2636" s="287">
        <v>0</v>
      </c>
      <c r="D2636" s="287">
        <v>0</v>
      </c>
      <c r="E2636" s="287">
        <v>0</v>
      </c>
      <c r="F2636" s="287">
        <v>0</v>
      </c>
      <c r="G2636" s="287">
        <v>0</v>
      </c>
      <c r="H2636" s="287">
        <v>0</v>
      </c>
      <c r="I2636" s="287">
        <v>0</v>
      </c>
      <c r="J2636" s="287">
        <v>0</v>
      </c>
      <c r="K2636" s="287">
        <v>0</v>
      </c>
      <c r="L2636" s="287">
        <v>0</v>
      </c>
      <c r="M2636" s="287">
        <v>0</v>
      </c>
      <c r="N2636" s="287">
        <v>0</v>
      </c>
      <c r="O2636" s="286">
        <v>0</v>
      </c>
      <c r="P2636" s="83" t="str">
        <f t="shared" si="49"/>
        <v/>
      </c>
      <c r="R2636" s="293"/>
      <c r="S2636" s="293"/>
      <c r="T2636" s="293"/>
      <c r="U2636" s="293"/>
      <c r="V2636" s="293"/>
      <c r="W2636" s="293"/>
      <c r="X2636" s="293"/>
      <c r="Y2636" s="293"/>
      <c r="Z2636" s="293"/>
      <c r="AA2636" s="293"/>
      <c r="AB2636" s="293"/>
      <c r="AC2636" s="293"/>
    </row>
    <row r="2637" spans="1:29" ht="13.2" hidden="1" customHeight="1" x14ac:dyDescent="0.25">
      <c r="A2637" s="285" t="s">
        <v>1927</v>
      </c>
      <c r="B2637" s="285" t="s">
        <v>3670</v>
      </c>
      <c r="C2637" s="287">
        <v>0</v>
      </c>
      <c r="D2637" s="287">
        <v>310.2</v>
      </c>
      <c r="E2637" s="287">
        <v>0.35191</v>
      </c>
      <c r="F2637" s="287">
        <v>88.263739999999999</v>
      </c>
      <c r="G2637" s="287">
        <v>374.96605</v>
      </c>
      <c r="H2637" s="287">
        <v>771.38364000000001</v>
      </c>
      <c r="I2637" s="287">
        <v>1.05572</v>
      </c>
      <c r="J2637" s="287">
        <v>-0.36703999999999998</v>
      </c>
      <c r="K2637" s="287">
        <v>6.9134800000000007</v>
      </c>
      <c r="L2637" s="287">
        <v>2.2956000000000003</v>
      </c>
      <c r="M2637" s="287">
        <v>5.9109800000000003</v>
      </c>
      <c r="N2637" s="287">
        <v>-15.060540000000001</v>
      </c>
      <c r="O2637" s="286">
        <v>1545.91354</v>
      </c>
      <c r="P2637" s="83" t="str">
        <f t="shared" si="49"/>
        <v/>
      </c>
      <c r="R2637" s="293"/>
      <c r="S2637" s="293"/>
      <c r="T2637" s="293"/>
      <c r="U2637" s="293"/>
      <c r="V2637" s="293"/>
      <c r="W2637" s="293"/>
      <c r="X2637" s="293"/>
      <c r="Y2637" s="293"/>
      <c r="Z2637" s="293"/>
      <c r="AA2637" s="293"/>
      <c r="AB2637" s="293"/>
      <c r="AC2637" s="293"/>
    </row>
    <row r="2638" spans="1:29" ht="13.2" hidden="1" customHeight="1" x14ac:dyDescent="0.25">
      <c r="A2638" s="285" t="s">
        <v>1928</v>
      </c>
      <c r="B2638" s="285" t="s">
        <v>122</v>
      </c>
      <c r="C2638" s="287">
        <v>1863.22227</v>
      </c>
      <c r="D2638" s="287">
        <v>11.716670000000001</v>
      </c>
      <c r="E2638" s="287">
        <v>85.998740000000012</v>
      </c>
      <c r="F2638" s="287">
        <v>14.975809999999999</v>
      </c>
      <c r="G2638" s="287">
        <v>21.680979999999995</v>
      </c>
      <c r="H2638" s="287">
        <v>71.865589999999997</v>
      </c>
      <c r="I2638" s="287">
        <v>502.91667000000001</v>
      </c>
      <c r="J2638" s="287">
        <v>31.228620000000003</v>
      </c>
      <c r="K2638" s="287">
        <v>76.116410000000002</v>
      </c>
      <c r="L2638" s="287">
        <v>12.189069999999999</v>
      </c>
      <c r="M2638" s="287">
        <v>51.67109</v>
      </c>
      <c r="N2638" s="287">
        <v>1186.55906</v>
      </c>
      <c r="O2638" s="286">
        <v>3930.1409800000001</v>
      </c>
      <c r="P2638" s="83" t="str">
        <f t="shared" si="49"/>
        <v/>
      </c>
      <c r="R2638" s="293"/>
      <c r="S2638" s="293"/>
      <c r="T2638" s="293"/>
      <c r="U2638" s="293"/>
      <c r="V2638" s="293"/>
      <c r="W2638" s="293"/>
      <c r="X2638" s="293"/>
      <c r="Y2638" s="293"/>
      <c r="Z2638" s="293"/>
      <c r="AA2638" s="293"/>
      <c r="AB2638" s="293"/>
      <c r="AC2638" s="293"/>
    </row>
    <row r="2639" spans="1:29" ht="13.2" hidden="1" customHeight="1" x14ac:dyDescent="0.25">
      <c r="A2639" s="285" t="s">
        <v>1929</v>
      </c>
      <c r="B2639" s="285" t="s">
        <v>92</v>
      </c>
      <c r="C2639" s="287">
        <v>0.496</v>
      </c>
      <c r="D2639" s="287">
        <v>8.5908799999999985</v>
      </c>
      <c r="E2639" s="287">
        <v>6.4060200000000007</v>
      </c>
      <c r="F2639" s="287">
        <v>7.8573000000000004</v>
      </c>
      <c r="G2639" s="287">
        <v>9.2594399999999997</v>
      </c>
      <c r="H2639" s="287">
        <v>84.736530000000002</v>
      </c>
      <c r="I2639" s="287">
        <v>4.7320600000000006</v>
      </c>
      <c r="J2639" s="287">
        <v>11.4512</v>
      </c>
      <c r="K2639" s="287">
        <v>4.9608800000000004</v>
      </c>
      <c r="L2639" s="287">
        <v>4.6450100000000001</v>
      </c>
      <c r="M2639" s="287">
        <v>5.1637599999999999</v>
      </c>
      <c r="N2639" s="287">
        <v>9.2544900000000005</v>
      </c>
      <c r="O2639" s="286">
        <v>157.55357000000001</v>
      </c>
      <c r="P2639" s="83" t="str">
        <f t="shared" si="49"/>
        <v/>
      </c>
      <c r="R2639" s="293"/>
      <c r="S2639" s="293"/>
      <c r="T2639" s="293"/>
      <c r="U2639" s="293"/>
      <c r="V2639" s="293"/>
      <c r="W2639" s="293"/>
      <c r="X2639" s="293"/>
      <c r="Y2639" s="293"/>
      <c r="Z2639" s="293"/>
      <c r="AA2639" s="293"/>
      <c r="AB2639" s="293"/>
      <c r="AC2639" s="293"/>
    </row>
    <row r="2640" spans="1:29" ht="13.2" hidden="1" customHeight="1" x14ac:dyDescent="0.25">
      <c r="A2640" s="285" t="s">
        <v>1930</v>
      </c>
      <c r="B2640" s="285" t="s">
        <v>93</v>
      </c>
      <c r="C2640" s="287">
        <v>0</v>
      </c>
      <c r="D2640" s="287">
        <v>0</v>
      </c>
      <c r="E2640" s="287">
        <v>0</v>
      </c>
      <c r="F2640" s="287">
        <v>0</v>
      </c>
      <c r="G2640" s="287">
        <v>0</v>
      </c>
      <c r="H2640" s="287">
        <v>0</v>
      </c>
      <c r="I2640" s="287">
        <v>0</v>
      </c>
      <c r="J2640" s="287">
        <v>0</v>
      </c>
      <c r="K2640" s="287">
        <v>0</v>
      </c>
      <c r="L2640" s="287">
        <v>0</v>
      </c>
      <c r="M2640" s="287">
        <v>0</v>
      </c>
      <c r="N2640" s="287">
        <v>418</v>
      </c>
      <c r="O2640" s="286">
        <v>418</v>
      </c>
      <c r="P2640" s="83" t="str">
        <f t="shared" si="49"/>
        <v/>
      </c>
      <c r="R2640" s="293"/>
      <c r="S2640" s="293"/>
      <c r="T2640" s="293"/>
      <c r="U2640" s="293"/>
      <c r="V2640" s="293"/>
      <c r="W2640" s="293"/>
      <c r="X2640" s="293"/>
      <c r="Y2640" s="293"/>
      <c r="Z2640" s="293"/>
      <c r="AA2640" s="293"/>
      <c r="AB2640" s="293"/>
      <c r="AC2640" s="293"/>
    </row>
    <row r="2641" spans="1:29" ht="13.2" hidden="1" customHeight="1" x14ac:dyDescent="0.25">
      <c r="A2641" s="285" t="s">
        <v>1931</v>
      </c>
      <c r="B2641" s="285" t="s">
        <v>94</v>
      </c>
      <c r="C2641" s="287">
        <v>19381.881000000001</v>
      </c>
      <c r="D2641" s="287">
        <v>19452.312249999999</v>
      </c>
      <c r="E2641" s="287">
        <v>19381.881000000001</v>
      </c>
      <c r="F2641" s="287">
        <v>44615.881000000001</v>
      </c>
      <c r="G2641" s="287">
        <v>19381.881000000001</v>
      </c>
      <c r="H2641" s="287">
        <v>52282.053999999996</v>
      </c>
      <c r="I2641" s="287">
        <v>20954.5825</v>
      </c>
      <c r="J2641" s="287">
        <v>19381.881000000001</v>
      </c>
      <c r="K2641" s="287">
        <v>21024.395660000002</v>
      </c>
      <c r="L2641" s="287">
        <v>22184.618600000002</v>
      </c>
      <c r="M2641" s="287">
        <v>19517.655999999999</v>
      </c>
      <c r="N2641" s="287">
        <v>20342.98749</v>
      </c>
      <c r="O2641" s="286">
        <v>297902.01150000002</v>
      </c>
      <c r="P2641" s="83" t="str">
        <f t="shared" si="49"/>
        <v/>
      </c>
      <c r="R2641" s="293"/>
      <c r="S2641" s="293"/>
      <c r="T2641" s="293"/>
      <c r="U2641" s="293"/>
      <c r="V2641" s="293"/>
      <c r="W2641" s="293"/>
      <c r="X2641" s="293"/>
      <c r="Y2641" s="293"/>
      <c r="Z2641" s="293"/>
      <c r="AA2641" s="293"/>
      <c r="AB2641" s="293"/>
      <c r="AC2641" s="293"/>
    </row>
    <row r="2642" spans="1:29" ht="13.2" hidden="1" customHeight="1" x14ac:dyDescent="0.25">
      <c r="A2642" s="285" t="s">
        <v>1932</v>
      </c>
      <c r="B2642" s="285" t="s">
        <v>95</v>
      </c>
      <c r="C2642" s="287">
        <v>0</v>
      </c>
      <c r="D2642" s="287">
        <v>0</v>
      </c>
      <c r="E2642" s="287">
        <v>0</v>
      </c>
      <c r="F2642" s="287">
        <v>0</v>
      </c>
      <c r="G2642" s="287">
        <v>0</v>
      </c>
      <c r="H2642" s="287">
        <v>0</v>
      </c>
      <c r="I2642" s="287">
        <v>0</v>
      </c>
      <c r="J2642" s="287">
        <v>0</v>
      </c>
      <c r="K2642" s="287">
        <v>0</v>
      </c>
      <c r="L2642" s="287">
        <v>0</v>
      </c>
      <c r="M2642" s="287">
        <v>0</v>
      </c>
      <c r="N2642" s="287">
        <v>0</v>
      </c>
      <c r="O2642" s="286">
        <v>0</v>
      </c>
      <c r="P2642" s="83" t="str">
        <f t="shared" si="49"/>
        <v/>
      </c>
      <c r="R2642" s="293"/>
      <c r="S2642" s="293"/>
      <c r="T2642" s="293"/>
      <c r="U2642" s="293"/>
      <c r="V2642" s="293"/>
      <c r="W2642" s="293"/>
      <c r="X2642" s="293"/>
      <c r="Y2642" s="293"/>
      <c r="Z2642" s="293"/>
      <c r="AA2642" s="293"/>
      <c r="AB2642" s="293"/>
      <c r="AC2642" s="293"/>
    </row>
    <row r="2643" spans="1:29" ht="13.2" hidden="1" customHeight="1" x14ac:dyDescent="0.25">
      <c r="A2643" s="285" t="s">
        <v>1934</v>
      </c>
      <c r="B2643" s="285" t="s">
        <v>96</v>
      </c>
      <c r="C2643" s="288">
        <v>0</v>
      </c>
      <c r="D2643" s="288">
        <v>0</v>
      </c>
      <c r="E2643" s="288">
        <v>5</v>
      </c>
      <c r="F2643" s="288">
        <v>25</v>
      </c>
      <c r="G2643" s="288">
        <v>0</v>
      </c>
      <c r="H2643" s="288">
        <v>78.853399999999993</v>
      </c>
      <c r="I2643" s="288">
        <v>0</v>
      </c>
      <c r="J2643" s="288">
        <v>0</v>
      </c>
      <c r="K2643" s="288">
        <v>0</v>
      </c>
      <c r="L2643" s="288">
        <v>0</v>
      </c>
      <c r="M2643" s="288">
        <v>0</v>
      </c>
      <c r="N2643" s="288">
        <v>90</v>
      </c>
      <c r="O2643" s="289">
        <v>198.85339999999999</v>
      </c>
      <c r="P2643" s="83" t="str">
        <f t="shared" si="49"/>
        <v/>
      </c>
      <c r="R2643" s="293"/>
      <c r="S2643" s="293"/>
      <c r="T2643" s="293"/>
      <c r="U2643" s="293"/>
      <c r="V2643" s="293"/>
      <c r="W2643" s="293"/>
      <c r="X2643" s="293"/>
      <c r="Y2643" s="293"/>
      <c r="Z2643" s="293"/>
      <c r="AA2643" s="293"/>
      <c r="AB2643" s="293"/>
      <c r="AC2643" s="293"/>
    </row>
    <row r="2644" spans="1:29" ht="13.2" hidden="1" customHeight="1" x14ac:dyDescent="0.25">
      <c r="A2644" s="285" t="s">
        <v>1937</v>
      </c>
      <c r="B2644" s="285" t="s">
        <v>155</v>
      </c>
      <c r="C2644" s="286">
        <v>21758.53385</v>
      </c>
      <c r="D2644" s="286">
        <v>21093.775170000001</v>
      </c>
      <c r="E2644" s="286">
        <v>20235.69642</v>
      </c>
      <c r="F2644" s="286">
        <v>45176.228780000005</v>
      </c>
      <c r="G2644" s="286">
        <v>62303.771050000003</v>
      </c>
      <c r="H2644" s="286">
        <v>54083.256949999995</v>
      </c>
      <c r="I2644" s="286">
        <v>22112.419109999999</v>
      </c>
      <c r="J2644" s="286">
        <v>20009.07778</v>
      </c>
      <c r="K2644" s="286">
        <v>22092.633410000002</v>
      </c>
      <c r="L2644" s="286">
        <v>22687.544180000001</v>
      </c>
      <c r="M2644" s="286">
        <v>20207.59186</v>
      </c>
      <c r="N2644" s="286">
        <v>23727.548009999999</v>
      </c>
      <c r="O2644" s="286">
        <v>355488.07657000003</v>
      </c>
      <c r="P2644" s="83" t="str">
        <f t="shared" ref="P2644:P2675" si="50">IF(COUNTBLANK(Q2644)=0,IF(RIGHT(A2644,12)=Q2644,TRUE,FALSE),"")</f>
        <v/>
      </c>
      <c r="R2644" s="293"/>
      <c r="S2644" s="293"/>
      <c r="T2644" s="293"/>
      <c r="U2644" s="293"/>
      <c r="V2644" s="293"/>
      <c r="W2644" s="293"/>
      <c r="X2644" s="293"/>
      <c r="Y2644" s="293"/>
      <c r="Z2644" s="293"/>
      <c r="AA2644" s="293"/>
      <c r="AB2644" s="293"/>
      <c r="AC2644" s="293"/>
    </row>
    <row r="2645" spans="1:29" ht="13.2" hidden="1" customHeight="1" x14ac:dyDescent="0.25">
      <c r="A2645" s="285" t="s">
        <v>1971</v>
      </c>
      <c r="B2645" s="285" t="s">
        <v>97</v>
      </c>
      <c r="C2645" s="286">
        <v>300.74792000000025</v>
      </c>
      <c r="D2645" s="286">
        <v>363.72416000000021</v>
      </c>
      <c r="E2645" s="286">
        <v>-182.92110000000002</v>
      </c>
      <c r="F2645" s="286">
        <v>135.2893999999992</v>
      </c>
      <c r="G2645" s="286">
        <v>283.19661999999971</v>
      </c>
      <c r="H2645" s="286">
        <v>-254.8147799999997</v>
      </c>
      <c r="I2645" s="286">
        <v>467.04371000000015</v>
      </c>
      <c r="J2645" s="286">
        <v>525.44865999999934</v>
      </c>
      <c r="K2645" s="286">
        <v>574.36959000000024</v>
      </c>
      <c r="L2645" s="286">
        <v>136.95203999999967</v>
      </c>
      <c r="M2645" s="286">
        <v>155.21361999999954</v>
      </c>
      <c r="N2645" s="286">
        <v>-1405.88186</v>
      </c>
      <c r="O2645" s="286">
        <v>1098.3679799999991</v>
      </c>
      <c r="P2645" s="83" t="str">
        <f t="shared" si="50"/>
        <v/>
      </c>
      <c r="R2645" s="293"/>
      <c r="S2645" s="293"/>
      <c r="T2645" s="293"/>
      <c r="U2645" s="293"/>
      <c r="V2645" s="293"/>
      <c r="W2645" s="293"/>
      <c r="X2645" s="293"/>
      <c r="Y2645" s="293"/>
      <c r="Z2645" s="293"/>
      <c r="AA2645" s="293"/>
      <c r="AB2645" s="293"/>
      <c r="AC2645" s="293"/>
    </row>
    <row r="2646" spans="1:29" ht="13.2" hidden="1" customHeight="1" x14ac:dyDescent="0.25">
      <c r="A2646" s="285" t="s">
        <v>1972</v>
      </c>
      <c r="B2646" s="285" t="s">
        <v>130</v>
      </c>
      <c r="C2646" s="286">
        <v>299.05320000000029</v>
      </c>
      <c r="D2646" s="286">
        <v>362.02283000000034</v>
      </c>
      <c r="E2646" s="286">
        <v>-184.62908000000016</v>
      </c>
      <c r="F2646" s="286">
        <v>133.57473999999911</v>
      </c>
      <c r="G2646" s="286">
        <v>281.47524999999951</v>
      </c>
      <c r="H2646" s="286">
        <v>-256.54287999999951</v>
      </c>
      <c r="I2646" s="286">
        <v>465.43682000000013</v>
      </c>
      <c r="J2646" s="286">
        <v>523.83625999999936</v>
      </c>
      <c r="K2646" s="286">
        <v>467.86644000000024</v>
      </c>
      <c r="L2646" s="286">
        <v>135.20008999999982</v>
      </c>
      <c r="M2646" s="286">
        <v>153.45481999999947</v>
      </c>
      <c r="N2646" s="286">
        <v>-1407.6475599999999</v>
      </c>
      <c r="O2646" s="286">
        <v>973.10093000000052</v>
      </c>
      <c r="P2646" s="83" t="str">
        <f t="shared" si="50"/>
        <v/>
      </c>
      <c r="R2646" s="293"/>
      <c r="S2646" s="293"/>
      <c r="T2646" s="293"/>
      <c r="U2646" s="293"/>
      <c r="V2646" s="293"/>
      <c r="W2646" s="293"/>
      <c r="X2646" s="293"/>
      <c r="Y2646" s="293"/>
      <c r="Z2646" s="293"/>
      <c r="AA2646" s="293"/>
      <c r="AB2646" s="293"/>
      <c r="AC2646" s="293"/>
    </row>
    <row r="2647" spans="1:29" ht="13.2" hidden="1" customHeight="1" x14ac:dyDescent="0.25">
      <c r="A2647" s="285" t="s">
        <v>1940</v>
      </c>
      <c r="B2647" s="285" t="s">
        <v>76</v>
      </c>
      <c r="C2647" s="287">
        <v>0</v>
      </c>
      <c r="D2647" s="287">
        <v>0</v>
      </c>
      <c r="E2647" s="287">
        <v>0</v>
      </c>
      <c r="F2647" s="287">
        <v>0</v>
      </c>
      <c r="G2647" s="287">
        <v>0</v>
      </c>
      <c r="H2647" s="287">
        <v>0</v>
      </c>
      <c r="I2647" s="287">
        <v>0</v>
      </c>
      <c r="J2647" s="287">
        <v>0</v>
      </c>
      <c r="K2647" s="287">
        <v>0</v>
      </c>
      <c r="L2647" s="287">
        <v>0</v>
      </c>
      <c r="M2647" s="287">
        <v>0</v>
      </c>
      <c r="N2647" s="287">
        <v>0</v>
      </c>
      <c r="O2647" s="286">
        <v>0</v>
      </c>
      <c r="P2647" s="83" t="str">
        <f t="shared" si="50"/>
        <v/>
      </c>
      <c r="R2647" s="293"/>
      <c r="S2647" s="293"/>
      <c r="T2647" s="293"/>
      <c r="U2647" s="293"/>
      <c r="V2647" s="293"/>
      <c r="W2647" s="293"/>
      <c r="X2647" s="293"/>
      <c r="Y2647" s="293"/>
      <c r="Z2647" s="293"/>
      <c r="AA2647" s="293"/>
      <c r="AB2647" s="293"/>
      <c r="AC2647" s="293"/>
    </row>
    <row r="2648" spans="1:29" ht="13.2" hidden="1" customHeight="1" x14ac:dyDescent="0.25">
      <c r="A2648" s="285" t="s">
        <v>1941</v>
      </c>
      <c r="B2648" s="285" t="s">
        <v>77</v>
      </c>
      <c r="C2648" s="287">
        <v>857.68906000000004</v>
      </c>
      <c r="D2648" s="287">
        <v>865.71569</v>
      </c>
      <c r="E2648" s="287">
        <v>871.43291000000011</v>
      </c>
      <c r="F2648" s="287">
        <v>871.19696999999996</v>
      </c>
      <c r="G2648" s="287">
        <v>1187.6311499999999</v>
      </c>
      <c r="H2648" s="287">
        <v>1039.24514</v>
      </c>
      <c r="I2648" s="287">
        <v>907.73429999999996</v>
      </c>
      <c r="J2648" s="287">
        <v>905.15637000000004</v>
      </c>
      <c r="K2648" s="287">
        <v>931.96296999999993</v>
      </c>
      <c r="L2648" s="287">
        <v>928.62311</v>
      </c>
      <c r="M2648" s="287">
        <v>992.36269000000004</v>
      </c>
      <c r="N2648" s="287">
        <v>1421.7757699999997</v>
      </c>
      <c r="O2648" s="286">
        <v>11780.52613</v>
      </c>
      <c r="P2648" s="83" t="str">
        <f t="shared" si="50"/>
        <v/>
      </c>
      <c r="R2648" s="293"/>
      <c r="S2648" s="293"/>
      <c r="T2648" s="293"/>
      <c r="U2648" s="293"/>
      <c r="V2648" s="293"/>
      <c r="W2648" s="293"/>
      <c r="X2648" s="293"/>
      <c r="Y2648" s="293"/>
      <c r="Z2648" s="293"/>
      <c r="AA2648" s="293"/>
      <c r="AB2648" s="293"/>
      <c r="AC2648" s="293"/>
    </row>
    <row r="2649" spans="1:29" ht="13.2" hidden="1" customHeight="1" x14ac:dyDescent="0.25">
      <c r="A2649" s="285" t="s">
        <v>1942</v>
      </c>
      <c r="B2649" s="285" t="s">
        <v>78</v>
      </c>
      <c r="C2649" s="287">
        <v>547.04033000000004</v>
      </c>
      <c r="D2649" s="287">
        <v>307.76196000000004</v>
      </c>
      <c r="E2649" s="287">
        <v>338.23199</v>
      </c>
      <c r="F2649" s="287">
        <v>390.17602999999997</v>
      </c>
      <c r="G2649" s="287">
        <v>239.02238999999997</v>
      </c>
      <c r="H2649" s="287">
        <v>409.15485000000001</v>
      </c>
      <c r="I2649" s="287">
        <v>233.55111000000002</v>
      </c>
      <c r="J2649" s="287">
        <v>310.01642999999996</v>
      </c>
      <c r="K2649" s="287">
        <v>265.41502999999989</v>
      </c>
      <c r="L2649" s="287">
        <v>355.92960000000005</v>
      </c>
      <c r="M2649" s="287">
        <v>323.36598999999995</v>
      </c>
      <c r="N2649" s="287">
        <v>603.78951000000006</v>
      </c>
      <c r="O2649" s="286">
        <v>4323.4552199999998</v>
      </c>
      <c r="P2649" s="83" t="str">
        <f t="shared" si="50"/>
        <v/>
      </c>
      <c r="R2649" s="293"/>
      <c r="S2649" s="293"/>
      <c r="T2649" s="293"/>
      <c r="U2649" s="293"/>
      <c r="V2649" s="293"/>
      <c r="W2649" s="293"/>
      <c r="X2649" s="293"/>
      <c r="Y2649" s="293"/>
      <c r="Z2649" s="293"/>
      <c r="AA2649" s="293"/>
      <c r="AB2649" s="293"/>
      <c r="AC2649" s="293"/>
    </row>
    <row r="2650" spans="1:29" ht="13.2" hidden="1" customHeight="1" x14ac:dyDescent="0.25">
      <c r="A2650" s="285" t="s">
        <v>1943</v>
      </c>
      <c r="B2650" s="285" t="s">
        <v>79</v>
      </c>
      <c r="C2650" s="287">
        <v>1.0951399999999998</v>
      </c>
      <c r="D2650" s="287">
        <v>0.88609999999999989</v>
      </c>
      <c r="E2650" s="287">
        <v>1.0602800000000001</v>
      </c>
      <c r="F2650" s="287">
        <v>1.18215</v>
      </c>
      <c r="G2650" s="287">
        <v>1.11483</v>
      </c>
      <c r="H2650" s="287">
        <v>1.0079</v>
      </c>
      <c r="I2650" s="287">
        <v>1.0768000000000002</v>
      </c>
      <c r="J2650" s="287">
        <v>0.95715000000000006</v>
      </c>
      <c r="K2650" s="287">
        <v>64.910579999999996</v>
      </c>
      <c r="L2650" s="287">
        <v>1.4204400000000001</v>
      </c>
      <c r="M2650" s="287">
        <v>1.29477</v>
      </c>
      <c r="N2650" s="287">
        <v>1.48943</v>
      </c>
      <c r="O2650" s="286">
        <v>77.495570000000001</v>
      </c>
      <c r="P2650" s="83" t="str">
        <f t="shared" si="50"/>
        <v/>
      </c>
      <c r="R2650" s="293"/>
      <c r="S2650" s="293"/>
      <c r="T2650" s="293"/>
      <c r="U2650" s="293"/>
      <c r="V2650" s="293"/>
      <c r="W2650" s="293"/>
      <c r="X2650" s="293"/>
      <c r="Y2650" s="293"/>
      <c r="Z2650" s="293"/>
      <c r="AA2650" s="293"/>
      <c r="AB2650" s="293"/>
      <c r="AC2650" s="293"/>
    </row>
    <row r="2651" spans="1:29" ht="13.2" hidden="1" customHeight="1" x14ac:dyDescent="0.25">
      <c r="A2651" s="285" t="s">
        <v>1944</v>
      </c>
      <c r="B2651" s="285" t="s">
        <v>3671</v>
      </c>
      <c r="C2651" s="287">
        <v>1135.4370000000001</v>
      </c>
      <c r="D2651" s="287">
        <v>877.12301999999988</v>
      </c>
      <c r="E2651" s="287">
        <v>1268.6449900000002</v>
      </c>
      <c r="F2651" s="287">
        <v>953.10638000000017</v>
      </c>
      <c r="G2651" s="287">
        <v>978.26331000000016</v>
      </c>
      <c r="H2651" s="287">
        <v>1332.2361600000002</v>
      </c>
      <c r="I2651" s="287">
        <v>719.40844000000004</v>
      </c>
      <c r="J2651" s="287">
        <v>577.24140000000011</v>
      </c>
      <c r="K2651" s="287">
        <v>1169.4392</v>
      </c>
      <c r="L2651" s="287">
        <v>1217.66103</v>
      </c>
      <c r="M2651" s="287">
        <v>912.14910000000009</v>
      </c>
      <c r="N2651" s="287">
        <v>1638.6970100000003</v>
      </c>
      <c r="O2651" s="286">
        <v>12779.40704</v>
      </c>
      <c r="P2651" s="83" t="str">
        <f t="shared" si="50"/>
        <v/>
      </c>
      <c r="R2651" s="293"/>
      <c r="S2651" s="293"/>
      <c r="T2651" s="293"/>
      <c r="U2651" s="293"/>
      <c r="V2651" s="293"/>
      <c r="W2651" s="293"/>
      <c r="X2651" s="293"/>
      <c r="Y2651" s="293"/>
      <c r="Z2651" s="293"/>
      <c r="AA2651" s="293"/>
      <c r="AB2651" s="293"/>
      <c r="AC2651" s="293"/>
    </row>
    <row r="2652" spans="1:29" ht="13.2" hidden="1" customHeight="1" x14ac:dyDescent="0.25">
      <c r="A2652" s="285" t="s">
        <v>1946</v>
      </c>
      <c r="B2652" s="285" t="s">
        <v>121</v>
      </c>
      <c r="C2652" s="287">
        <v>0</v>
      </c>
      <c r="D2652" s="287">
        <v>0</v>
      </c>
      <c r="E2652" s="287">
        <v>0</v>
      </c>
      <c r="F2652" s="287">
        <v>0</v>
      </c>
      <c r="G2652" s="287">
        <v>0</v>
      </c>
      <c r="H2652" s="287">
        <v>0</v>
      </c>
      <c r="I2652" s="287">
        <v>0</v>
      </c>
      <c r="J2652" s="287">
        <v>0</v>
      </c>
      <c r="K2652" s="287">
        <v>0</v>
      </c>
      <c r="L2652" s="287">
        <v>0</v>
      </c>
      <c r="M2652" s="287">
        <v>0</v>
      </c>
      <c r="N2652" s="287">
        <v>0</v>
      </c>
      <c r="O2652" s="286">
        <v>0</v>
      </c>
      <c r="P2652" s="83" t="str">
        <f t="shared" si="50"/>
        <v/>
      </c>
      <c r="R2652" s="293"/>
      <c r="S2652" s="293"/>
      <c r="T2652" s="293"/>
      <c r="U2652" s="293"/>
      <c r="V2652" s="293"/>
      <c r="W2652" s="293"/>
      <c r="X2652" s="293"/>
      <c r="Y2652" s="293"/>
      <c r="Z2652" s="293"/>
      <c r="AA2652" s="293"/>
      <c r="AB2652" s="293"/>
      <c r="AC2652" s="293"/>
    </row>
    <row r="2653" spans="1:29" ht="13.2" hidden="1" customHeight="1" x14ac:dyDescent="0.25">
      <c r="A2653" s="285" t="s">
        <v>1947</v>
      </c>
      <c r="B2653" s="285" t="s">
        <v>81</v>
      </c>
      <c r="C2653" s="287">
        <v>0</v>
      </c>
      <c r="D2653" s="287">
        <v>0</v>
      </c>
      <c r="E2653" s="287">
        <v>0</v>
      </c>
      <c r="F2653" s="287">
        <v>0</v>
      </c>
      <c r="G2653" s="287">
        <v>0</v>
      </c>
      <c r="H2653" s="287">
        <v>0</v>
      </c>
      <c r="I2653" s="287">
        <v>0</v>
      </c>
      <c r="J2653" s="287">
        <v>0</v>
      </c>
      <c r="K2653" s="287">
        <v>0</v>
      </c>
      <c r="L2653" s="287">
        <v>0</v>
      </c>
      <c r="M2653" s="287">
        <v>0</v>
      </c>
      <c r="N2653" s="287">
        <v>0</v>
      </c>
      <c r="O2653" s="286">
        <v>0</v>
      </c>
      <c r="P2653" s="83" t="str">
        <f t="shared" si="50"/>
        <v/>
      </c>
      <c r="R2653" s="293"/>
      <c r="S2653" s="293"/>
      <c r="T2653" s="293"/>
      <c r="U2653" s="293"/>
      <c r="V2653" s="293"/>
      <c r="W2653" s="293"/>
      <c r="X2653" s="293"/>
      <c r="Y2653" s="293"/>
      <c r="Z2653" s="293"/>
      <c r="AA2653" s="293"/>
      <c r="AB2653" s="293"/>
      <c r="AC2653" s="293"/>
    </row>
    <row r="2654" spans="1:29" ht="13.2" hidden="1" customHeight="1" x14ac:dyDescent="0.25">
      <c r="A2654" s="285" t="s">
        <v>1948</v>
      </c>
      <c r="B2654" s="285" t="s">
        <v>82</v>
      </c>
      <c r="C2654" s="287">
        <v>0</v>
      </c>
      <c r="D2654" s="287">
        <v>0</v>
      </c>
      <c r="E2654" s="287">
        <v>0</v>
      </c>
      <c r="F2654" s="287">
        <v>0</v>
      </c>
      <c r="G2654" s="287">
        <v>0</v>
      </c>
      <c r="H2654" s="287">
        <v>0</v>
      </c>
      <c r="I2654" s="287">
        <v>0</v>
      </c>
      <c r="J2654" s="287">
        <v>0</v>
      </c>
      <c r="K2654" s="287">
        <v>0</v>
      </c>
      <c r="L2654" s="287">
        <v>0</v>
      </c>
      <c r="M2654" s="287">
        <v>0</v>
      </c>
      <c r="N2654" s="287">
        <v>0</v>
      </c>
      <c r="O2654" s="286">
        <v>0</v>
      </c>
      <c r="P2654" s="83" t="str">
        <f t="shared" si="50"/>
        <v/>
      </c>
      <c r="R2654" s="293"/>
      <c r="S2654" s="293"/>
      <c r="T2654" s="293"/>
      <c r="U2654" s="293"/>
      <c r="V2654" s="293"/>
      <c r="W2654" s="293"/>
      <c r="X2654" s="293"/>
      <c r="Y2654" s="293"/>
      <c r="Z2654" s="293"/>
      <c r="AA2654" s="293"/>
      <c r="AB2654" s="293"/>
      <c r="AC2654" s="293"/>
    </row>
    <row r="2655" spans="1:29" ht="13.2" hidden="1" customHeight="1" x14ac:dyDescent="0.25">
      <c r="A2655" s="285" t="s">
        <v>1949</v>
      </c>
      <c r="B2655" s="285" t="s">
        <v>83</v>
      </c>
      <c r="C2655" s="287">
        <v>0</v>
      </c>
      <c r="D2655" s="287">
        <v>0</v>
      </c>
      <c r="E2655" s="287">
        <v>0</v>
      </c>
      <c r="F2655" s="287">
        <v>0</v>
      </c>
      <c r="G2655" s="287">
        <v>0</v>
      </c>
      <c r="H2655" s="287">
        <v>0</v>
      </c>
      <c r="I2655" s="287">
        <v>0</v>
      </c>
      <c r="J2655" s="287">
        <v>0</v>
      </c>
      <c r="K2655" s="287">
        <v>371.62846999999999</v>
      </c>
      <c r="L2655" s="287">
        <v>0</v>
      </c>
      <c r="M2655" s="287">
        <v>0</v>
      </c>
      <c r="N2655" s="287">
        <v>0</v>
      </c>
      <c r="O2655" s="286">
        <v>371.62846999999999</v>
      </c>
      <c r="P2655" s="83" t="str">
        <f t="shared" si="50"/>
        <v/>
      </c>
      <c r="R2655" s="293"/>
      <c r="S2655" s="293"/>
      <c r="T2655" s="293"/>
      <c r="U2655" s="293"/>
      <c r="V2655" s="293"/>
      <c r="W2655" s="293"/>
      <c r="X2655" s="293"/>
      <c r="Y2655" s="293"/>
      <c r="Z2655" s="293"/>
      <c r="AA2655" s="293"/>
      <c r="AB2655" s="293"/>
      <c r="AC2655" s="293"/>
    </row>
    <row r="2656" spans="1:29" ht="13.2" hidden="1" customHeight="1" x14ac:dyDescent="0.25">
      <c r="A2656" s="285" t="s">
        <v>1950</v>
      </c>
      <c r="B2656" s="285" t="s">
        <v>84</v>
      </c>
      <c r="C2656" s="287">
        <v>11.063650000000001</v>
      </c>
      <c r="D2656" s="287">
        <v>28.377230000000001</v>
      </c>
      <c r="E2656" s="287">
        <v>49.123380000000004</v>
      </c>
      <c r="F2656" s="287">
        <v>34.410510000000002</v>
      </c>
      <c r="G2656" s="287">
        <v>25.13147</v>
      </c>
      <c r="H2656" s="287">
        <v>21.45637</v>
      </c>
      <c r="I2656" s="287">
        <v>50.039720000000003</v>
      </c>
      <c r="J2656" s="287">
        <v>9.0705099999999987</v>
      </c>
      <c r="K2656" s="287">
        <v>52.022539999999999</v>
      </c>
      <c r="L2656" s="287">
        <v>18.00234</v>
      </c>
      <c r="M2656" s="287">
        <v>58.153329999999997</v>
      </c>
      <c r="N2656" s="287">
        <v>205.92016999999998</v>
      </c>
      <c r="O2656" s="286">
        <v>562.77121999999997</v>
      </c>
      <c r="P2656" s="83" t="str">
        <f t="shared" si="50"/>
        <v/>
      </c>
      <c r="R2656" s="293"/>
      <c r="S2656" s="293"/>
      <c r="T2656" s="293"/>
      <c r="U2656" s="293"/>
      <c r="V2656" s="293"/>
      <c r="W2656" s="293"/>
      <c r="X2656" s="293"/>
      <c r="Y2656" s="293"/>
      <c r="Z2656" s="293"/>
      <c r="AA2656" s="293"/>
      <c r="AB2656" s="293"/>
      <c r="AC2656" s="293"/>
    </row>
    <row r="2657" spans="1:29" ht="13.2" hidden="1" customHeight="1" x14ac:dyDescent="0.25">
      <c r="A2657" s="285" t="s">
        <v>1951</v>
      </c>
      <c r="B2657" s="285" t="s">
        <v>85</v>
      </c>
      <c r="C2657" s="286">
        <v>2552.3251799999998</v>
      </c>
      <c r="D2657" s="286">
        <v>2079.864</v>
      </c>
      <c r="E2657" s="286">
        <v>2528.4935500000001</v>
      </c>
      <c r="F2657" s="286">
        <v>2250.0720400000005</v>
      </c>
      <c r="G2657" s="286">
        <v>2431.1631499999999</v>
      </c>
      <c r="H2657" s="286">
        <v>2803.1004199999998</v>
      </c>
      <c r="I2657" s="286">
        <v>1911.8103699999999</v>
      </c>
      <c r="J2657" s="286">
        <v>1802.4418600000001</v>
      </c>
      <c r="K2657" s="286">
        <v>2855.3787899999998</v>
      </c>
      <c r="L2657" s="286">
        <v>2521.63652</v>
      </c>
      <c r="M2657" s="286">
        <v>2287.3258800000003</v>
      </c>
      <c r="N2657" s="286">
        <v>3887.6778899999999</v>
      </c>
      <c r="O2657" s="286">
        <v>29911.289649999999</v>
      </c>
      <c r="P2657" s="83" t="str">
        <f t="shared" si="50"/>
        <v/>
      </c>
      <c r="R2657" s="293"/>
      <c r="S2657" s="293"/>
      <c r="T2657" s="293"/>
      <c r="U2657" s="293"/>
      <c r="V2657" s="293"/>
      <c r="W2657" s="293"/>
      <c r="X2657" s="293"/>
      <c r="Y2657" s="293"/>
      <c r="Z2657" s="293"/>
      <c r="AA2657" s="293"/>
      <c r="AB2657" s="293"/>
      <c r="AC2657" s="293"/>
    </row>
    <row r="2658" spans="1:29" ht="13.2" hidden="1" customHeight="1" x14ac:dyDescent="0.25">
      <c r="A2658" s="285" t="s">
        <v>1952</v>
      </c>
      <c r="B2658" s="285" t="s">
        <v>86</v>
      </c>
      <c r="C2658" s="287">
        <v>0</v>
      </c>
      <c r="D2658" s="287">
        <v>0</v>
      </c>
      <c r="E2658" s="287">
        <v>0</v>
      </c>
      <c r="F2658" s="287">
        <v>0</v>
      </c>
      <c r="G2658" s="287">
        <v>0</v>
      </c>
      <c r="H2658" s="287">
        <v>0</v>
      </c>
      <c r="I2658" s="287">
        <v>0</v>
      </c>
      <c r="J2658" s="287">
        <v>0</v>
      </c>
      <c r="K2658" s="287">
        <v>0</v>
      </c>
      <c r="L2658" s="287">
        <v>0</v>
      </c>
      <c r="M2658" s="287">
        <v>0</v>
      </c>
      <c r="N2658" s="287">
        <v>0</v>
      </c>
      <c r="O2658" s="286">
        <v>0</v>
      </c>
      <c r="P2658" s="83" t="str">
        <f t="shared" si="50"/>
        <v/>
      </c>
      <c r="R2658" s="293"/>
      <c r="S2658" s="293"/>
      <c r="T2658" s="293"/>
      <c r="U2658" s="293"/>
      <c r="V2658" s="293"/>
      <c r="W2658" s="293"/>
      <c r="X2658" s="293"/>
      <c r="Y2658" s="293"/>
      <c r="Z2658" s="293"/>
      <c r="AA2658" s="293"/>
      <c r="AB2658" s="293"/>
      <c r="AC2658" s="293"/>
    </row>
    <row r="2659" spans="1:29" ht="13.2" hidden="1" customHeight="1" x14ac:dyDescent="0.25">
      <c r="A2659" s="285" t="s">
        <v>1953</v>
      </c>
      <c r="B2659" s="285" t="s">
        <v>87</v>
      </c>
      <c r="C2659" s="287">
        <v>1.69472</v>
      </c>
      <c r="D2659" s="287">
        <v>1.70133</v>
      </c>
      <c r="E2659" s="287">
        <v>1.7079800000000001</v>
      </c>
      <c r="F2659" s="287">
        <v>1.7146600000000001</v>
      </c>
      <c r="G2659" s="287">
        <v>1.7213700000000001</v>
      </c>
      <c r="H2659" s="287">
        <v>1.7281000000000002</v>
      </c>
      <c r="I2659" s="287">
        <v>1.6068900000000002</v>
      </c>
      <c r="J2659" s="287">
        <v>1.6124000000000001</v>
      </c>
      <c r="K2659" s="287">
        <v>106.50314999999999</v>
      </c>
      <c r="L2659" s="287">
        <v>1.7519500000000001</v>
      </c>
      <c r="M2659" s="287">
        <v>1.7587999999999999</v>
      </c>
      <c r="N2659" s="287">
        <v>1.7657</v>
      </c>
      <c r="O2659" s="286">
        <v>125.26704999999997</v>
      </c>
      <c r="P2659" s="83" t="str">
        <f t="shared" si="50"/>
        <v/>
      </c>
      <c r="R2659" s="293"/>
      <c r="S2659" s="293"/>
      <c r="T2659" s="293"/>
      <c r="U2659" s="293"/>
      <c r="V2659" s="293"/>
      <c r="W2659" s="293"/>
      <c r="X2659" s="293"/>
      <c r="Y2659" s="293"/>
      <c r="Z2659" s="293"/>
      <c r="AA2659" s="293"/>
      <c r="AB2659" s="293"/>
      <c r="AC2659" s="293"/>
    </row>
    <row r="2660" spans="1:29" ht="13.2" hidden="1" customHeight="1" x14ac:dyDescent="0.25">
      <c r="A2660" s="285" t="s">
        <v>1954</v>
      </c>
      <c r="B2660" s="285" t="s">
        <v>88</v>
      </c>
      <c r="C2660" s="287">
        <v>0</v>
      </c>
      <c r="D2660" s="287">
        <v>0</v>
      </c>
      <c r="E2660" s="287">
        <v>0</v>
      </c>
      <c r="F2660" s="287">
        <v>0</v>
      </c>
      <c r="G2660" s="287">
        <v>0</v>
      </c>
      <c r="H2660" s="287">
        <v>0</v>
      </c>
      <c r="I2660" s="287">
        <v>0</v>
      </c>
      <c r="J2660" s="287">
        <v>0</v>
      </c>
      <c r="K2660" s="287">
        <v>0</v>
      </c>
      <c r="L2660" s="287">
        <v>0</v>
      </c>
      <c r="M2660" s="287">
        <v>0</v>
      </c>
      <c r="N2660" s="287">
        <v>0</v>
      </c>
      <c r="O2660" s="286">
        <v>0</v>
      </c>
      <c r="P2660" s="83" t="str">
        <f t="shared" si="50"/>
        <v/>
      </c>
      <c r="R2660" s="293"/>
      <c r="S2660" s="293"/>
      <c r="T2660" s="293"/>
      <c r="U2660" s="293"/>
      <c r="V2660" s="293"/>
      <c r="W2660" s="293"/>
      <c r="X2660" s="293"/>
      <c r="Y2660" s="293"/>
      <c r="Z2660" s="293"/>
      <c r="AA2660" s="293"/>
      <c r="AB2660" s="293"/>
      <c r="AC2660" s="293"/>
    </row>
    <row r="2661" spans="1:29" ht="13.2" hidden="1" customHeight="1" x14ac:dyDescent="0.25">
      <c r="A2661" s="285" t="s">
        <v>1955</v>
      </c>
      <c r="B2661" s="285" t="s">
        <v>144</v>
      </c>
      <c r="C2661" s="286">
        <v>2554.0198999999998</v>
      </c>
      <c r="D2661" s="286">
        <v>2081.5653299999999</v>
      </c>
      <c r="E2661" s="286">
        <v>2530.2015300000003</v>
      </c>
      <c r="F2661" s="286">
        <v>2251.7867000000006</v>
      </c>
      <c r="G2661" s="286">
        <v>2432.8845200000001</v>
      </c>
      <c r="H2661" s="286">
        <v>2804.8285199999996</v>
      </c>
      <c r="I2661" s="286">
        <v>1913.4172599999999</v>
      </c>
      <c r="J2661" s="286">
        <v>1804.0542600000001</v>
      </c>
      <c r="K2661" s="286">
        <v>2961.8819399999998</v>
      </c>
      <c r="L2661" s="286">
        <v>2523.3884699999999</v>
      </c>
      <c r="M2661" s="286">
        <v>2289.0846800000004</v>
      </c>
      <c r="N2661" s="286">
        <v>3889.4435899999999</v>
      </c>
      <c r="O2661" s="286">
        <v>30036.556699999997</v>
      </c>
      <c r="P2661" s="83" t="str">
        <f t="shared" si="50"/>
        <v/>
      </c>
      <c r="R2661" s="293"/>
      <c r="S2661" s="293"/>
      <c r="T2661" s="293"/>
      <c r="U2661" s="293"/>
      <c r="V2661" s="293"/>
      <c r="W2661" s="293"/>
      <c r="X2661" s="293"/>
      <c r="Y2661" s="293"/>
      <c r="Z2661" s="293"/>
      <c r="AA2661" s="293"/>
      <c r="AB2661" s="293"/>
      <c r="AC2661" s="293"/>
    </row>
    <row r="2662" spans="1:29" ht="13.2" hidden="1" customHeight="1" x14ac:dyDescent="0.25">
      <c r="A2662" s="285" t="s">
        <v>1945</v>
      </c>
      <c r="B2662" s="285" t="s">
        <v>80</v>
      </c>
      <c r="C2662" s="287">
        <v>0</v>
      </c>
      <c r="D2662" s="287">
        <v>0</v>
      </c>
      <c r="E2662" s="287">
        <v>0</v>
      </c>
      <c r="F2662" s="287">
        <v>0</v>
      </c>
      <c r="G2662" s="287">
        <v>0</v>
      </c>
      <c r="H2662" s="287">
        <v>0</v>
      </c>
      <c r="I2662" s="287">
        <v>0</v>
      </c>
      <c r="J2662" s="287">
        <v>0</v>
      </c>
      <c r="K2662" s="287">
        <v>0</v>
      </c>
      <c r="L2662" s="287">
        <v>0</v>
      </c>
      <c r="M2662" s="287">
        <v>0</v>
      </c>
      <c r="N2662" s="287">
        <v>16.006</v>
      </c>
      <c r="O2662" s="286">
        <v>16.006</v>
      </c>
      <c r="P2662" s="83" t="str">
        <f t="shared" si="50"/>
        <v/>
      </c>
      <c r="R2662" s="293"/>
      <c r="S2662" s="293"/>
      <c r="T2662" s="293"/>
      <c r="U2662" s="293"/>
      <c r="V2662" s="293"/>
      <c r="W2662" s="293"/>
      <c r="X2662" s="293"/>
      <c r="Y2662" s="293"/>
      <c r="Z2662" s="293"/>
      <c r="AA2662" s="293"/>
      <c r="AB2662" s="293"/>
      <c r="AC2662" s="293"/>
    </row>
    <row r="2663" spans="1:29" ht="13.2" hidden="1" customHeight="1" x14ac:dyDescent="0.25">
      <c r="A2663" s="285" t="s">
        <v>1956</v>
      </c>
      <c r="B2663" s="285" t="s">
        <v>76</v>
      </c>
      <c r="C2663" s="287">
        <v>6.2121700000000004</v>
      </c>
      <c r="D2663" s="287">
        <v>0.21217</v>
      </c>
      <c r="E2663" s="287">
        <v>0.45472000000000001</v>
      </c>
      <c r="F2663" s="287">
        <v>0.21415999999999999</v>
      </c>
      <c r="G2663" s="287">
        <v>1.0825199999999999</v>
      </c>
      <c r="H2663" s="287">
        <v>0.23116999999999999</v>
      </c>
      <c r="I2663" s="287">
        <v>0.21217</v>
      </c>
      <c r="J2663" s="287">
        <v>0.22776999999999997</v>
      </c>
      <c r="K2663" s="287">
        <v>24.143709999999999</v>
      </c>
      <c r="L2663" s="287">
        <v>0.79067999999999994</v>
      </c>
      <c r="M2663" s="287">
        <v>5.9201699999999997</v>
      </c>
      <c r="N2663" s="287">
        <v>14.90006</v>
      </c>
      <c r="O2663" s="286">
        <v>54.601470000000006</v>
      </c>
      <c r="P2663" s="83" t="str">
        <f t="shared" si="50"/>
        <v/>
      </c>
      <c r="R2663" s="293"/>
      <c r="S2663" s="293"/>
      <c r="T2663" s="293"/>
      <c r="U2663" s="293"/>
      <c r="V2663" s="293"/>
      <c r="W2663" s="293"/>
      <c r="X2663" s="293"/>
      <c r="Y2663" s="293"/>
      <c r="Z2663" s="293"/>
      <c r="AA2663" s="293"/>
      <c r="AB2663" s="293"/>
      <c r="AC2663" s="293"/>
    </row>
    <row r="2664" spans="1:29" ht="13.2" hidden="1" customHeight="1" x14ac:dyDescent="0.25">
      <c r="A2664" s="285" t="s">
        <v>1966</v>
      </c>
      <c r="B2664" s="285" t="s">
        <v>85</v>
      </c>
      <c r="C2664" s="286">
        <v>2853.0731000000001</v>
      </c>
      <c r="D2664" s="286">
        <v>2443.5881600000002</v>
      </c>
      <c r="E2664" s="286">
        <v>2345.5724500000001</v>
      </c>
      <c r="F2664" s="286">
        <v>2385.3614399999997</v>
      </c>
      <c r="G2664" s="286">
        <v>2714.3597699999996</v>
      </c>
      <c r="H2664" s="286">
        <v>2548.2856400000001</v>
      </c>
      <c r="I2664" s="286">
        <v>2378.8540800000001</v>
      </c>
      <c r="J2664" s="286">
        <v>2327.8905199999995</v>
      </c>
      <c r="K2664" s="286">
        <v>3429.74838</v>
      </c>
      <c r="L2664" s="286">
        <v>2658.5885599999997</v>
      </c>
      <c r="M2664" s="286">
        <v>2442.5394999999999</v>
      </c>
      <c r="N2664" s="286">
        <v>2481.79603</v>
      </c>
      <c r="O2664" s="286">
        <v>31009.657629999998</v>
      </c>
      <c r="P2664" s="83" t="str">
        <f t="shared" si="50"/>
        <v/>
      </c>
      <c r="R2664" s="293"/>
      <c r="S2664" s="293"/>
      <c r="T2664" s="293"/>
      <c r="U2664" s="293"/>
      <c r="V2664" s="293"/>
      <c r="W2664" s="293"/>
      <c r="X2664" s="293"/>
      <c r="Y2664" s="293"/>
      <c r="Z2664" s="293"/>
      <c r="AA2664" s="293"/>
      <c r="AB2664" s="293"/>
      <c r="AC2664" s="293"/>
    </row>
    <row r="2665" spans="1:29" ht="13.2" hidden="1" customHeight="1" x14ac:dyDescent="0.25">
      <c r="A2665" s="285" t="s">
        <v>1968</v>
      </c>
      <c r="B2665" s="285" t="s">
        <v>87</v>
      </c>
      <c r="C2665" s="287">
        <v>0</v>
      </c>
      <c r="D2665" s="287">
        <v>0</v>
      </c>
      <c r="E2665" s="287">
        <v>0</v>
      </c>
      <c r="F2665" s="287">
        <v>0</v>
      </c>
      <c r="G2665" s="287">
        <v>0</v>
      </c>
      <c r="H2665" s="287">
        <v>0</v>
      </c>
      <c r="I2665" s="287">
        <v>0</v>
      </c>
      <c r="J2665" s="287">
        <v>0</v>
      </c>
      <c r="K2665" s="287">
        <v>0</v>
      </c>
      <c r="L2665" s="287">
        <v>0</v>
      </c>
      <c r="M2665" s="287">
        <v>0</v>
      </c>
      <c r="N2665" s="287">
        <v>0</v>
      </c>
      <c r="O2665" s="286">
        <v>0</v>
      </c>
      <c r="P2665" s="83" t="str">
        <f t="shared" si="50"/>
        <v/>
      </c>
      <c r="R2665" s="293"/>
      <c r="S2665" s="293"/>
      <c r="T2665" s="293"/>
      <c r="U2665" s="293"/>
      <c r="V2665" s="293"/>
      <c r="W2665" s="293"/>
      <c r="X2665" s="293"/>
      <c r="Y2665" s="293"/>
      <c r="Z2665" s="293"/>
      <c r="AA2665" s="293"/>
      <c r="AB2665" s="293"/>
      <c r="AC2665" s="293"/>
    </row>
    <row r="2666" spans="1:29" ht="13.2" hidden="1" customHeight="1" x14ac:dyDescent="0.25">
      <c r="A2666" s="285" t="s">
        <v>1969</v>
      </c>
      <c r="B2666" s="285" t="s">
        <v>88</v>
      </c>
      <c r="C2666" s="287">
        <v>0</v>
      </c>
      <c r="D2666" s="287">
        <v>0</v>
      </c>
      <c r="E2666" s="287">
        <v>0</v>
      </c>
      <c r="F2666" s="287">
        <v>0</v>
      </c>
      <c r="G2666" s="287">
        <v>0</v>
      </c>
      <c r="H2666" s="287">
        <v>0</v>
      </c>
      <c r="I2666" s="287">
        <v>0</v>
      </c>
      <c r="J2666" s="287">
        <v>0</v>
      </c>
      <c r="K2666" s="287">
        <v>0</v>
      </c>
      <c r="L2666" s="287">
        <v>0</v>
      </c>
      <c r="M2666" s="287">
        <v>0</v>
      </c>
      <c r="N2666" s="287">
        <v>0</v>
      </c>
      <c r="O2666" s="286">
        <v>0</v>
      </c>
      <c r="P2666" s="83" t="str">
        <f t="shared" si="50"/>
        <v/>
      </c>
      <c r="R2666" s="293"/>
      <c r="S2666" s="293"/>
      <c r="T2666" s="293"/>
      <c r="U2666" s="293"/>
      <c r="V2666" s="293"/>
      <c r="W2666" s="293"/>
      <c r="X2666" s="293"/>
      <c r="Y2666" s="293"/>
      <c r="Z2666" s="293"/>
      <c r="AA2666" s="293"/>
      <c r="AB2666" s="293"/>
      <c r="AC2666" s="293"/>
    </row>
    <row r="2667" spans="1:29" ht="13.2" hidden="1" customHeight="1" x14ac:dyDescent="0.25">
      <c r="A2667" s="285" t="s">
        <v>1957</v>
      </c>
      <c r="B2667" s="285" t="s">
        <v>89</v>
      </c>
      <c r="C2667" s="287">
        <v>190.39872</v>
      </c>
      <c r="D2667" s="287">
        <v>109.64746</v>
      </c>
      <c r="E2667" s="287">
        <v>127.23310000000001</v>
      </c>
      <c r="F2667" s="287">
        <v>108.43953999999999</v>
      </c>
      <c r="G2667" s="287">
        <v>128.63836000000001</v>
      </c>
      <c r="H2667" s="287">
        <v>221.89449999999999</v>
      </c>
      <c r="I2667" s="287">
        <v>123.76156</v>
      </c>
      <c r="J2667" s="287">
        <v>111.70035</v>
      </c>
      <c r="K2667" s="287">
        <v>209.54096000000001</v>
      </c>
      <c r="L2667" s="287">
        <v>146.66814000000002</v>
      </c>
      <c r="M2667" s="287">
        <v>137.26066</v>
      </c>
      <c r="N2667" s="287">
        <v>237.14914000000002</v>
      </c>
      <c r="O2667" s="286">
        <v>1852.33249</v>
      </c>
      <c r="P2667" s="83" t="str">
        <f t="shared" si="50"/>
        <v/>
      </c>
      <c r="R2667" s="293"/>
      <c r="S2667" s="293"/>
      <c r="T2667" s="293"/>
      <c r="U2667" s="293"/>
      <c r="V2667" s="293"/>
      <c r="W2667" s="293"/>
      <c r="X2667" s="293"/>
      <c r="Y2667" s="293"/>
      <c r="Z2667" s="293"/>
      <c r="AA2667" s="293"/>
      <c r="AB2667" s="293"/>
      <c r="AC2667" s="293"/>
    </row>
    <row r="2668" spans="1:29" ht="13.2" hidden="1" customHeight="1" x14ac:dyDescent="0.25">
      <c r="A2668" s="285" t="s">
        <v>1958</v>
      </c>
      <c r="B2668" s="285" t="s">
        <v>90</v>
      </c>
      <c r="C2668" s="287">
        <v>5.3600000000000002E-2</v>
      </c>
      <c r="D2668" s="287">
        <v>1.0000000000000001E-5</v>
      </c>
      <c r="E2668" s="287">
        <v>0.13398000000000002</v>
      </c>
      <c r="F2668" s="287">
        <v>0.88756999999999997</v>
      </c>
      <c r="G2668" s="287">
        <v>1.0000000000000001E-5</v>
      </c>
      <c r="H2668" s="287">
        <v>4.2100000000000002E-3</v>
      </c>
      <c r="I2668" s="287">
        <v>0.45480000000000004</v>
      </c>
      <c r="J2668" s="287">
        <v>6.069999999999999E-3</v>
      </c>
      <c r="K2668" s="287">
        <v>1.0000000000000001E-5</v>
      </c>
      <c r="L2668" s="287">
        <v>0.75305</v>
      </c>
      <c r="M2668" s="287">
        <v>0</v>
      </c>
      <c r="N2668" s="287">
        <v>0.30992000000000003</v>
      </c>
      <c r="O2668" s="286">
        <v>2.6032299999999999</v>
      </c>
      <c r="P2668" s="83" t="str">
        <f t="shared" si="50"/>
        <v/>
      </c>
      <c r="R2668" s="293"/>
      <c r="S2668" s="293"/>
      <c r="T2668" s="293"/>
      <c r="U2668" s="293"/>
      <c r="V2668" s="293"/>
      <c r="W2668" s="293"/>
      <c r="X2668" s="293"/>
      <c r="Y2668" s="293"/>
      <c r="Z2668" s="293"/>
      <c r="AA2668" s="293"/>
      <c r="AB2668" s="293"/>
      <c r="AC2668" s="293"/>
    </row>
    <row r="2669" spans="1:29" ht="13.2" hidden="1" customHeight="1" x14ac:dyDescent="0.25">
      <c r="A2669" s="285" t="s">
        <v>1959</v>
      </c>
      <c r="B2669" s="285" t="s">
        <v>91</v>
      </c>
      <c r="C2669" s="287">
        <v>0</v>
      </c>
      <c r="D2669" s="287">
        <v>0</v>
      </c>
      <c r="E2669" s="287">
        <v>0</v>
      </c>
      <c r="F2669" s="287">
        <v>0</v>
      </c>
      <c r="G2669" s="287">
        <v>0</v>
      </c>
      <c r="H2669" s="287">
        <v>2.6686799999999997</v>
      </c>
      <c r="I2669" s="287">
        <v>0</v>
      </c>
      <c r="J2669" s="287">
        <v>0</v>
      </c>
      <c r="K2669" s="287">
        <v>0</v>
      </c>
      <c r="L2669" s="287">
        <v>0</v>
      </c>
      <c r="M2669" s="287">
        <v>0</v>
      </c>
      <c r="N2669" s="287">
        <v>-2.6686799999999997</v>
      </c>
      <c r="O2669" s="286">
        <v>0</v>
      </c>
      <c r="P2669" s="83" t="str">
        <f t="shared" si="50"/>
        <v/>
      </c>
      <c r="R2669" s="293"/>
      <c r="S2669" s="293"/>
      <c r="T2669" s="293"/>
      <c r="U2669" s="293"/>
      <c r="V2669" s="293"/>
      <c r="W2669" s="293"/>
      <c r="X2669" s="293"/>
      <c r="Y2669" s="293"/>
      <c r="Z2669" s="293"/>
      <c r="AA2669" s="293"/>
      <c r="AB2669" s="293"/>
      <c r="AC2669" s="293"/>
    </row>
    <row r="2670" spans="1:29" ht="13.2" hidden="1" customHeight="1" x14ac:dyDescent="0.25">
      <c r="A2670" s="285" t="s">
        <v>1960</v>
      </c>
      <c r="B2670" s="285" t="s">
        <v>3670</v>
      </c>
      <c r="C2670" s="287">
        <v>3.22</v>
      </c>
      <c r="D2670" s="287">
        <v>0.64949999999999997</v>
      </c>
      <c r="E2670" s="287">
        <v>6.4353600000000002</v>
      </c>
      <c r="F2670" s="287">
        <v>3.8860799999999998</v>
      </c>
      <c r="G2670" s="287">
        <v>5.70479</v>
      </c>
      <c r="H2670" s="287">
        <v>69.134259999999998</v>
      </c>
      <c r="I2670" s="287">
        <v>0.70430999999999999</v>
      </c>
      <c r="J2670" s="287">
        <v>5.1109099999999996</v>
      </c>
      <c r="K2670" s="287">
        <v>0.67094000000000009</v>
      </c>
      <c r="L2670" s="287">
        <v>1.45869</v>
      </c>
      <c r="M2670" s="287">
        <v>3.2621800000000003</v>
      </c>
      <c r="N2670" s="287">
        <v>9.8368299999999991</v>
      </c>
      <c r="O2670" s="286">
        <v>110.07385000000002</v>
      </c>
      <c r="P2670" s="83" t="str">
        <f t="shared" si="50"/>
        <v/>
      </c>
      <c r="R2670" s="293"/>
      <c r="S2670" s="293"/>
      <c r="T2670" s="293"/>
      <c r="U2670" s="293"/>
      <c r="V2670" s="293"/>
      <c r="W2670" s="293"/>
      <c r="X2670" s="293"/>
      <c r="Y2670" s="293"/>
      <c r="Z2670" s="293"/>
      <c r="AA2670" s="293"/>
      <c r="AB2670" s="293"/>
      <c r="AC2670" s="293"/>
    </row>
    <row r="2671" spans="1:29" ht="13.2" hidden="1" customHeight="1" x14ac:dyDescent="0.25">
      <c r="A2671" s="285" t="s">
        <v>1962</v>
      </c>
      <c r="B2671" s="285" t="s">
        <v>92</v>
      </c>
      <c r="C2671" s="287">
        <v>0</v>
      </c>
      <c r="D2671" s="287">
        <v>0</v>
      </c>
      <c r="E2671" s="287">
        <v>0</v>
      </c>
      <c r="F2671" s="287">
        <v>0</v>
      </c>
      <c r="G2671" s="287">
        <v>0</v>
      </c>
      <c r="H2671" s="287">
        <v>0</v>
      </c>
      <c r="I2671" s="287">
        <v>0</v>
      </c>
      <c r="J2671" s="287">
        <v>0</v>
      </c>
      <c r="K2671" s="287">
        <v>0</v>
      </c>
      <c r="L2671" s="287">
        <v>0</v>
      </c>
      <c r="M2671" s="287">
        <v>0</v>
      </c>
      <c r="N2671" s="287">
        <v>0</v>
      </c>
      <c r="O2671" s="286">
        <v>0</v>
      </c>
      <c r="P2671" s="83" t="str">
        <f t="shared" si="50"/>
        <v/>
      </c>
      <c r="R2671" s="293"/>
      <c r="S2671" s="293"/>
      <c r="T2671" s="293"/>
      <c r="U2671" s="293"/>
      <c r="V2671" s="293"/>
      <c r="W2671" s="293"/>
      <c r="X2671" s="293"/>
      <c r="Y2671" s="293"/>
      <c r="Z2671" s="293"/>
      <c r="AA2671" s="293"/>
      <c r="AB2671" s="293"/>
      <c r="AC2671" s="293"/>
    </row>
    <row r="2672" spans="1:29" ht="13.2" hidden="1" customHeight="1" x14ac:dyDescent="0.25">
      <c r="A2672" s="285" t="s">
        <v>1963</v>
      </c>
      <c r="B2672" s="285" t="s">
        <v>93</v>
      </c>
      <c r="C2672" s="287">
        <v>99</v>
      </c>
      <c r="D2672" s="287">
        <v>0</v>
      </c>
      <c r="E2672" s="287">
        <v>0</v>
      </c>
      <c r="F2672" s="287">
        <v>0</v>
      </c>
      <c r="G2672" s="287">
        <v>0</v>
      </c>
      <c r="H2672" s="287">
        <v>0</v>
      </c>
      <c r="I2672" s="287">
        <v>0</v>
      </c>
      <c r="J2672" s="287">
        <v>0</v>
      </c>
      <c r="K2672" s="287">
        <v>0</v>
      </c>
      <c r="L2672" s="287">
        <v>0</v>
      </c>
      <c r="M2672" s="287">
        <v>0</v>
      </c>
      <c r="N2672" s="287">
        <v>90</v>
      </c>
      <c r="O2672" s="286">
        <v>189</v>
      </c>
      <c r="P2672" s="83" t="str">
        <f t="shared" si="50"/>
        <v/>
      </c>
      <c r="R2672" s="293"/>
      <c r="S2672" s="293"/>
      <c r="T2672" s="293"/>
      <c r="U2672" s="293"/>
      <c r="V2672" s="293"/>
      <c r="W2672" s="293"/>
      <c r="X2672" s="293"/>
      <c r="Y2672" s="293"/>
      <c r="Z2672" s="293"/>
      <c r="AA2672" s="293"/>
      <c r="AB2672" s="293"/>
      <c r="AC2672" s="293"/>
    </row>
    <row r="2673" spans="1:29" ht="13.2" hidden="1" customHeight="1" x14ac:dyDescent="0.25">
      <c r="A2673" s="285" t="s">
        <v>1964</v>
      </c>
      <c r="B2673" s="285" t="s">
        <v>94</v>
      </c>
      <c r="C2673" s="287">
        <v>0</v>
      </c>
      <c r="D2673" s="287">
        <v>115.1828</v>
      </c>
      <c r="E2673" s="287">
        <v>10.451600000000001</v>
      </c>
      <c r="F2673" s="287">
        <v>0</v>
      </c>
      <c r="G2673" s="287">
        <v>0</v>
      </c>
      <c r="H2673" s="287">
        <v>0</v>
      </c>
      <c r="I2673" s="287">
        <v>40.613999999999997</v>
      </c>
      <c r="J2673" s="287">
        <v>0</v>
      </c>
      <c r="K2673" s="287">
        <v>983.31808999999998</v>
      </c>
      <c r="L2673" s="287">
        <v>0</v>
      </c>
      <c r="M2673" s="287">
        <v>0</v>
      </c>
      <c r="N2673" s="287">
        <v>-107.02539999999999</v>
      </c>
      <c r="O2673" s="286">
        <v>1042.5410899999999</v>
      </c>
      <c r="P2673" s="83" t="str">
        <f t="shared" si="50"/>
        <v/>
      </c>
      <c r="R2673" s="293"/>
      <c r="S2673" s="293"/>
      <c r="T2673" s="293"/>
      <c r="U2673" s="293"/>
      <c r="V2673" s="293"/>
      <c r="W2673" s="293"/>
      <c r="X2673" s="293"/>
      <c r="Y2673" s="293"/>
      <c r="Z2673" s="293"/>
      <c r="AA2673" s="293"/>
      <c r="AB2673" s="293"/>
      <c r="AC2673" s="293"/>
    </row>
    <row r="2674" spans="1:29" ht="13.2" hidden="1" customHeight="1" x14ac:dyDescent="0.25">
      <c r="A2674" s="285" t="s">
        <v>1965</v>
      </c>
      <c r="B2674" s="285" t="s">
        <v>95</v>
      </c>
      <c r="C2674" s="287">
        <v>0</v>
      </c>
      <c r="D2674" s="287">
        <v>0</v>
      </c>
      <c r="E2674" s="287">
        <v>0</v>
      </c>
      <c r="F2674" s="287">
        <v>0</v>
      </c>
      <c r="G2674" s="287">
        <v>0</v>
      </c>
      <c r="H2674" s="287">
        <v>0</v>
      </c>
      <c r="I2674" s="287">
        <v>0</v>
      </c>
      <c r="J2674" s="287">
        <v>0</v>
      </c>
      <c r="K2674" s="287">
        <v>0</v>
      </c>
      <c r="L2674" s="287">
        <v>0</v>
      </c>
      <c r="M2674" s="287">
        <v>0</v>
      </c>
      <c r="N2674" s="287">
        <v>0</v>
      </c>
      <c r="O2674" s="286">
        <v>0</v>
      </c>
      <c r="P2674" s="83" t="str">
        <f t="shared" si="50"/>
        <v/>
      </c>
      <c r="R2674" s="293"/>
      <c r="S2674" s="293"/>
      <c r="T2674" s="293"/>
      <c r="U2674" s="293"/>
      <c r="V2674" s="293"/>
      <c r="W2674" s="293"/>
      <c r="X2674" s="293"/>
      <c r="Y2674" s="293"/>
      <c r="Z2674" s="293"/>
      <c r="AA2674" s="293"/>
      <c r="AB2674" s="293"/>
      <c r="AC2674" s="293"/>
    </row>
    <row r="2675" spans="1:29" ht="13.2" hidden="1" customHeight="1" x14ac:dyDescent="0.25">
      <c r="A2675" s="285" t="s">
        <v>1967</v>
      </c>
      <c r="B2675" s="285" t="s">
        <v>96</v>
      </c>
      <c r="C2675" s="288">
        <v>0</v>
      </c>
      <c r="D2675" s="288">
        <v>0</v>
      </c>
      <c r="E2675" s="288">
        <v>0</v>
      </c>
      <c r="F2675" s="288">
        <v>0</v>
      </c>
      <c r="G2675" s="288">
        <v>0</v>
      </c>
      <c r="H2675" s="288">
        <v>0</v>
      </c>
      <c r="I2675" s="288">
        <v>0</v>
      </c>
      <c r="J2675" s="288">
        <v>0</v>
      </c>
      <c r="K2675" s="288">
        <v>0</v>
      </c>
      <c r="L2675" s="288">
        <v>0</v>
      </c>
      <c r="M2675" s="288">
        <v>0</v>
      </c>
      <c r="N2675" s="288">
        <v>0</v>
      </c>
      <c r="O2675" s="289">
        <v>0</v>
      </c>
      <c r="P2675" s="83" t="str">
        <f t="shared" si="50"/>
        <v/>
      </c>
      <c r="R2675" s="293"/>
      <c r="S2675" s="293"/>
      <c r="T2675" s="293"/>
      <c r="U2675" s="293"/>
      <c r="V2675" s="293"/>
      <c r="W2675" s="293"/>
      <c r="X2675" s="293"/>
      <c r="Y2675" s="293"/>
      <c r="Z2675" s="293"/>
      <c r="AA2675" s="293"/>
      <c r="AB2675" s="293"/>
      <c r="AC2675" s="293"/>
    </row>
    <row r="2676" spans="1:29" ht="13.2" hidden="1" customHeight="1" x14ac:dyDescent="0.25">
      <c r="A2676" s="285" t="s">
        <v>1970</v>
      </c>
      <c r="B2676" s="285" t="s">
        <v>155</v>
      </c>
      <c r="C2676" s="286">
        <v>2853.0731000000001</v>
      </c>
      <c r="D2676" s="286">
        <v>2443.5881600000002</v>
      </c>
      <c r="E2676" s="286">
        <v>2345.5724500000001</v>
      </c>
      <c r="F2676" s="286">
        <v>2385.3614399999997</v>
      </c>
      <c r="G2676" s="286">
        <v>2714.3597699999996</v>
      </c>
      <c r="H2676" s="286">
        <v>2548.2856400000001</v>
      </c>
      <c r="I2676" s="286">
        <v>2378.8540800000001</v>
      </c>
      <c r="J2676" s="286">
        <v>2327.8905199999995</v>
      </c>
      <c r="K2676" s="286">
        <v>3429.74838</v>
      </c>
      <c r="L2676" s="286">
        <v>2658.5885599999997</v>
      </c>
      <c r="M2676" s="286">
        <v>2442.5394999999999</v>
      </c>
      <c r="N2676" s="286">
        <v>2481.79603</v>
      </c>
      <c r="O2676" s="286">
        <v>31009.657629999998</v>
      </c>
      <c r="P2676" s="83" t="str">
        <f t="shared" ref="P2676:P2677" si="51">IF(COUNTBLANK(Q2676)=0,IF(RIGHT(A2676,12)=Q2676,TRUE,FALSE),"")</f>
        <v/>
      </c>
      <c r="R2676" s="293"/>
      <c r="S2676" s="293"/>
      <c r="T2676" s="293"/>
      <c r="U2676" s="293"/>
      <c r="V2676" s="293"/>
      <c r="W2676" s="293"/>
      <c r="X2676" s="293"/>
      <c r="Y2676" s="293"/>
      <c r="Z2676" s="293"/>
      <c r="AA2676" s="293"/>
      <c r="AB2676" s="293"/>
      <c r="AC2676" s="293"/>
    </row>
    <row r="2677" spans="1:29" ht="13.2" hidden="1" customHeight="1" x14ac:dyDescent="0.25">
      <c r="A2677" s="285" t="s">
        <v>1961</v>
      </c>
      <c r="B2677" s="285" t="s">
        <v>80</v>
      </c>
      <c r="C2677" s="287">
        <v>2554.1886100000002</v>
      </c>
      <c r="D2677" s="287">
        <v>2217.8962200000001</v>
      </c>
      <c r="E2677" s="287">
        <v>2200.8636900000001</v>
      </c>
      <c r="F2677" s="287">
        <v>2271.9340899999997</v>
      </c>
      <c r="G2677" s="287">
        <v>2578.9340899999997</v>
      </c>
      <c r="H2677" s="287">
        <v>2254.3528200000001</v>
      </c>
      <c r="I2677" s="287">
        <v>2213.1072399999998</v>
      </c>
      <c r="J2677" s="287">
        <v>2210.8454199999996</v>
      </c>
      <c r="K2677" s="287">
        <v>2212.07467</v>
      </c>
      <c r="L2677" s="287">
        <v>2508.9179999999997</v>
      </c>
      <c r="M2677" s="287">
        <v>2296.0964899999999</v>
      </c>
      <c r="N2677" s="287">
        <v>2239.2941599999999</v>
      </c>
      <c r="O2677" s="286">
        <v>27758.505499999999</v>
      </c>
      <c r="P2677" s="83" t="str">
        <f t="shared" si="51"/>
        <v/>
      </c>
      <c r="R2677" s="293"/>
      <c r="S2677" s="293"/>
      <c r="T2677" s="293"/>
      <c r="U2677" s="293"/>
      <c r="V2677" s="293"/>
      <c r="W2677" s="293"/>
      <c r="X2677" s="293"/>
      <c r="Y2677" s="293"/>
      <c r="Z2677" s="293"/>
      <c r="AA2677" s="293"/>
      <c r="AB2677" s="293"/>
      <c r="AC2677" s="293"/>
    </row>
    <row r="2678" spans="1:29" ht="13.2" hidden="1" customHeight="1" x14ac:dyDescent="0.25">
      <c r="A2678" s="285" t="s">
        <v>2901</v>
      </c>
      <c r="B2678" s="285" t="s">
        <v>97</v>
      </c>
      <c r="C2678" s="286">
        <v>126908</v>
      </c>
      <c r="D2678" s="286">
        <v>70837</v>
      </c>
      <c r="E2678" s="286">
        <v>-3246</v>
      </c>
      <c r="F2678" s="286">
        <v>-165528</v>
      </c>
      <c r="G2678" s="286">
        <v>28971</v>
      </c>
      <c r="H2678" s="290"/>
      <c r="I2678" s="290"/>
      <c r="J2678" s="290"/>
      <c r="K2678" s="290"/>
      <c r="L2678" s="290"/>
      <c r="M2678" s="290"/>
      <c r="N2678" s="290"/>
      <c r="O2678" s="290"/>
      <c r="P2678" s="83" t="str">
        <f t="shared" ref="P2678:P2741" si="52">IF(COUNTBLANK(Q2678)=0,IF(RIGHT(A2678,10)=Q2678,TRUE,FALSE),"")</f>
        <v/>
      </c>
    </row>
    <row r="2679" spans="1:29" ht="13.2" hidden="1" customHeight="1" x14ac:dyDescent="0.25">
      <c r="A2679" s="285" t="s">
        <v>2902</v>
      </c>
      <c r="B2679" s="285" t="s">
        <v>130</v>
      </c>
      <c r="C2679" s="286">
        <v>122005</v>
      </c>
      <c r="D2679" s="286">
        <v>68080</v>
      </c>
      <c r="E2679" s="286">
        <v>-13987</v>
      </c>
      <c r="F2679" s="286">
        <v>-182017</v>
      </c>
      <c r="G2679" s="286">
        <v>-5919</v>
      </c>
      <c r="H2679" s="290"/>
      <c r="I2679" s="290"/>
      <c r="J2679" s="290"/>
      <c r="K2679" s="290"/>
      <c r="L2679" s="290"/>
      <c r="M2679" s="290"/>
      <c r="N2679" s="290"/>
      <c r="O2679" s="290"/>
      <c r="P2679" s="83" t="str">
        <f t="shared" si="52"/>
        <v/>
      </c>
    </row>
    <row r="2680" spans="1:29" ht="13.2" hidden="1" customHeight="1" x14ac:dyDescent="0.25">
      <c r="A2680" s="285" t="s">
        <v>2879</v>
      </c>
      <c r="B2680" s="285" t="s">
        <v>76</v>
      </c>
      <c r="C2680" s="287">
        <v>713</v>
      </c>
      <c r="D2680" s="287">
        <v>315</v>
      </c>
      <c r="E2680" s="287">
        <v>903</v>
      </c>
      <c r="F2680" s="287">
        <v>2291</v>
      </c>
      <c r="G2680" s="286">
        <v>4222</v>
      </c>
      <c r="H2680" s="290"/>
      <c r="I2680" s="290"/>
      <c r="J2680" s="290"/>
      <c r="K2680" s="290"/>
      <c r="L2680" s="290"/>
      <c r="M2680" s="290"/>
      <c r="N2680" s="290"/>
      <c r="O2680" s="290"/>
      <c r="P2680" s="83" t="str">
        <f t="shared" si="52"/>
        <v/>
      </c>
    </row>
    <row r="2681" spans="1:29" ht="13.2" hidden="1" customHeight="1" x14ac:dyDescent="0.25">
      <c r="A2681" s="285" t="s">
        <v>2880</v>
      </c>
      <c r="B2681" s="285" t="s">
        <v>77</v>
      </c>
      <c r="C2681" s="287">
        <v>66090</v>
      </c>
      <c r="D2681" s="287">
        <v>91403</v>
      </c>
      <c r="E2681" s="287">
        <v>85548</v>
      </c>
      <c r="F2681" s="287">
        <v>201141</v>
      </c>
      <c r="G2681" s="286">
        <v>444182</v>
      </c>
      <c r="H2681" s="290"/>
      <c r="I2681" s="290"/>
      <c r="J2681" s="290"/>
      <c r="K2681" s="290"/>
      <c r="L2681" s="290"/>
      <c r="M2681" s="290"/>
      <c r="N2681" s="290"/>
      <c r="O2681" s="290"/>
      <c r="P2681" s="83" t="str">
        <f t="shared" si="52"/>
        <v/>
      </c>
    </row>
    <row r="2682" spans="1:29" ht="13.2" hidden="1" customHeight="1" x14ac:dyDescent="0.25">
      <c r="A2682" s="285" t="s">
        <v>2881</v>
      </c>
      <c r="B2682" s="285" t="s">
        <v>78</v>
      </c>
      <c r="C2682" s="287">
        <v>28711</v>
      </c>
      <c r="D2682" s="287">
        <v>32937</v>
      </c>
      <c r="E2682" s="287">
        <v>43340</v>
      </c>
      <c r="F2682" s="287">
        <v>61777</v>
      </c>
      <c r="G2682" s="286">
        <v>166765</v>
      </c>
      <c r="H2682" s="290"/>
      <c r="I2682" s="290"/>
      <c r="J2682" s="290"/>
      <c r="K2682" s="290"/>
      <c r="L2682" s="290"/>
      <c r="M2682" s="290"/>
      <c r="N2682" s="290"/>
      <c r="O2682" s="290"/>
      <c r="P2682" s="83" t="str">
        <f t="shared" si="52"/>
        <v/>
      </c>
    </row>
    <row r="2683" spans="1:29" ht="13.2" hidden="1" customHeight="1" x14ac:dyDescent="0.25">
      <c r="A2683" s="285" t="s">
        <v>2882</v>
      </c>
      <c r="B2683" s="285" t="s">
        <v>79</v>
      </c>
      <c r="C2683" s="287">
        <v>896</v>
      </c>
      <c r="D2683" s="287">
        <v>3455</v>
      </c>
      <c r="E2683" s="287">
        <v>4085</v>
      </c>
      <c r="F2683" s="287">
        <v>4663</v>
      </c>
      <c r="G2683" s="286">
        <v>13099</v>
      </c>
      <c r="H2683" s="290"/>
      <c r="I2683" s="290"/>
      <c r="J2683" s="290"/>
      <c r="K2683" s="290"/>
      <c r="L2683" s="290"/>
      <c r="M2683" s="290"/>
      <c r="N2683" s="290"/>
      <c r="O2683" s="290"/>
      <c r="P2683" s="83" t="str">
        <f t="shared" si="52"/>
        <v/>
      </c>
    </row>
    <row r="2684" spans="1:29" ht="13.2" hidden="1" customHeight="1" x14ac:dyDescent="0.25">
      <c r="A2684" s="285" t="s">
        <v>2883</v>
      </c>
      <c r="B2684" s="285" t="s">
        <v>3671</v>
      </c>
      <c r="C2684" s="287">
        <v>28014</v>
      </c>
      <c r="D2684" s="287">
        <v>20088</v>
      </c>
      <c r="E2684" s="287">
        <v>38372</v>
      </c>
      <c r="F2684" s="287">
        <v>36248</v>
      </c>
      <c r="G2684" s="286">
        <v>122722</v>
      </c>
      <c r="H2684" s="290"/>
      <c r="I2684" s="290"/>
      <c r="J2684" s="290"/>
      <c r="K2684" s="290"/>
      <c r="L2684" s="290"/>
      <c r="M2684" s="290"/>
      <c r="N2684" s="290"/>
      <c r="O2684" s="290"/>
      <c r="P2684" s="83" t="str">
        <f t="shared" si="52"/>
        <v/>
      </c>
    </row>
    <row r="2685" spans="1:29" ht="13.2" hidden="1" customHeight="1" x14ac:dyDescent="0.25">
      <c r="A2685" s="285" t="s">
        <v>2884</v>
      </c>
      <c r="B2685" s="285" t="s">
        <v>84</v>
      </c>
      <c r="C2685" s="287">
        <v>14446</v>
      </c>
      <c r="D2685" s="287">
        <v>23162</v>
      </c>
      <c r="E2685" s="287">
        <v>23706</v>
      </c>
      <c r="F2685" s="287">
        <v>35829</v>
      </c>
      <c r="G2685" s="286">
        <v>97143</v>
      </c>
      <c r="H2685" s="290"/>
      <c r="I2685" s="290"/>
      <c r="J2685" s="290"/>
      <c r="K2685" s="290"/>
      <c r="L2685" s="290"/>
      <c r="M2685" s="290"/>
      <c r="N2685" s="290"/>
      <c r="O2685" s="290"/>
      <c r="P2685" s="83" t="str">
        <f t="shared" si="52"/>
        <v/>
      </c>
    </row>
    <row r="2686" spans="1:29" ht="13.2" hidden="1" customHeight="1" x14ac:dyDescent="0.25">
      <c r="A2686" s="285" t="s">
        <v>2885</v>
      </c>
      <c r="B2686" s="285" t="s">
        <v>85</v>
      </c>
      <c r="C2686" s="286">
        <v>175822</v>
      </c>
      <c r="D2686" s="286">
        <v>192582</v>
      </c>
      <c r="E2686" s="286">
        <v>235090</v>
      </c>
      <c r="F2686" s="286">
        <v>349567</v>
      </c>
      <c r="G2686" s="286">
        <v>953061</v>
      </c>
      <c r="H2686" s="290"/>
      <c r="I2686" s="290"/>
      <c r="J2686" s="290"/>
      <c r="K2686" s="290"/>
      <c r="L2686" s="290"/>
      <c r="M2686" s="290"/>
      <c r="N2686" s="290"/>
      <c r="O2686" s="290"/>
      <c r="P2686" s="83" t="str">
        <f t="shared" si="52"/>
        <v/>
      </c>
    </row>
    <row r="2687" spans="1:29" ht="13.2" hidden="1" customHeight="1" x14ac:dyDescent="0.25">
      <c r="A2687" s="285" t="s">
        <v>2886</v>
      </c>
      <c r="B2687" s="285" t="s">
        <v>86</v>
      </c>
      <c r="C2687" s="287">
        <v>1665</v>
      </c>
      <c r="D2687" s="287">
        <v>1700</v>
      </c>
      <c r="E2687" s="287">
        <v>1054</v>
      </c>
      <c r="F2687" s="287">
        <v>7199</v>
      </c>
      <c r="G2687" s="286">
        <v>11618</v>
      </c>
      <c r="H2687" s="290"/>
      <c r="I2687" s="290"/>
      <c r="J2687" s="290"/>
      <c r="K2687" s="290"/>
      <c r="L2687" s="290"/>
      <c r="M2687" s="290"/>
      <c r="N2687" s="290"/>
      <c r="O2687" s="290"/>
      <c r="P2687" s="83" t="str">
        <f t="shared" si="52"/>
        <v/>
      </c>
    </row>
    <row r="2688" spans="1:29" ht="13.2" hidden="1" customHeight="1" x14ac:dyDescent="0.25">
      <c r="A2688" s="285" t="s">
        <v>2887</v>
      </c>
      <c r="B2688" s="285" t="s">
        <v>87</v>
      </c>
      <c r="C2688" s="287">
        <v>3937</v>
      </c>
      <c r="D2688" s="287">
        <v>55626</v>
      </c>
      <c r="E2688" s="287">
        <v>19042</v>
      </c>
      <c r="F2688" s="287">
        <v>7092</v>
      </c>
      <c r="G2688" s="286">
        <v>85697</v>
      </c>
      <c r="H2688" s="290"/>
      <c r="I2688" s="290"/>
      <c r="J2688" s="290"/>
      <c r="K2688" s="290"/>
      <c r="L2688" s="290"/>
      <c r="M2688" s="290"/>
      <c r="N2688" s="290"/>
      <c r="O2688" s="290"/>
      <c r="P2688" s="83" t="str">
        <f t="shared" si="52"/>
        <v/>
      </c>
    </row>
    <row r="2689" spans="1:16" ht="13.2" hidden="1" customHeight="1" x14ac:dyDescent="0.25">
      <c r="A2689" s="285" t="s">
        <v>2888</v>
      </c>
      <c r="B2689" s="285" t="s">
        <v>88</v>
      </c>
      <c r="C2689" s="287">
        <v>0</v>
      </c>
      <c r="D2689" s="287">
        <v>0</v>
      </c>
      <c r="E2689" s="287">
        <v>0</v>
      </c>
      <c r="F2689" s="287">
        <v>0</v>
      </c>
      <c r="G2689" s="286">
        <v>0</v>
      </c>
      <c r="H2689" s="290"/>
      <c r="I2689" s="290"/>
      <c r="J2689" s="290"/>
      <c r="K2689" s="290"/>
      <c r="L2689" s="290"/>
      <c r="M2689" s="290"/>
      <c r="N2689" s="290"/>
      <c r="O2689" s="290"/>
      <c r="P2689" s="83" t="str">
        <f t="shared" si="52"/>
        <v/>
      </c>
    </row>
    <row r="2690" spans="1:16" ht="13.2" hidden="1" customHeight="1" x14ac:dyDescent="0.25">
      <c r="A2690" s="285" t="s">
        <v>2889</v>
      </c>
      <c r="B2690" s="285" t="s">
        <v>144</v>
      </c>
      <c r="C2690" s="286">
        <v>181424</v>
      </c>
      <c r="D2690" s="286">
        <v>249908</v>
      </c>
      <c r="E2690" s="286">
        <v>255186</v>
      </c>
      <c r="F2690" s="286">
        <v>363858</v>
      </c>
      <c r="G2690" s="286">
        <v>1050376</v>
      </c>
      <c r="H2690" s="290"/>
      <c r="I2690" s="290"/>
      <c r="J2690" s="290"/>
      <c r="K2690" s="290"/>
      <c r="L2690" s="290"/>
      <c r="M2690" s="290"/>
      <c r="N2690" s="290"/>
      <c r="O2690" s="290"/>
      <c r="P2690" s="83" t="str">
        <f t="shared" si="52"/>
        <v/>
      </c>
    </row>
    <row r="2691" spans="1:16" ht="13.2" hidden="1" customHeight="1" x14ac:dyDescent="0.25">
      <c r="A2691" s="285" t="s">
        <v>3702</v>
      </c>
      <c r="B2691" s="285" t="s">
        <v>283</v>
      </c>
      <c r="C2691" s="287">
        <v>4601</v>
      </c>
      <c r="D2691" s="287">
        <v>1606</v>
      </c>
      <c r="E2691" s="287">
        <v>5406</v>
      </c>
      <c r="F2691" s="287">
        <v>1876</v>
      </c>
      <c r="G2691" s="286">
        <v>13489</v>
      </c>
      <c r="H2691" s="290"/>
      <c r="I2691" s="290"/>
      <c r="J2691" s="290"/>
      <c r="K2691" s="290"/>
      <c r="L2691" s="290"/>
      <c r="M2691" s="290"/>
      <c r="N2691" s="290"/>
      <c r="O2691" s="290"/>
      <c r="P2691" s="83" t="str">
        <f t="shared" si="52"/>
        <v/>
      </c>
    </row>
    <row r="2692" spans="1:16" ht="13.2" hidden="1" customHeight="1" x14ac:dyDescent="0.25">
      <c r="A2692" s="285" t="s">
        <v>3738</v>
      </c>
      <c r="B2692" s="285" t="s">
        <v>284</v>
      </c>
      <c r="C2692" s="287">
        <v>32351</v>
      </c>
      <c r="D2692" s="287">
        <v>19616</v>
      </c>
      <c r="E2692" s="287">
        <v>33730</v>
      </c>
      <c r="F2692" s="287">
        <v>5742</v>
      </c>
      <c r="G2692" s="286">
        <v>91439</v>
      </c>
      <c r="H2692" s="290"/>
      <c r="I2692" s="290"/>
      <c r="J2692" s="290"/>
      <c r="K2692" s="290"/>
      <c r="L2692" s="290"/>
      <c r="M2692" s="290"/>
      <c r="N2692" s="290"/>
      <c r="O2692" s="290"/>
      <c r="P2692" s="83" t="str">
        <f t="shared" si="52"/>
        <v/>
      </c>
    </row>
    <row r="2693" spans="1:16" ht="13.2" hidden="1" customHeight="1" x14ac:dyDescent="0.25">
      <c r="A2693" s="285" t="s">
        <v>2890</v>
      </c>
      <c r="B2693" s="285" t="s">
        <v>76</v>
      </c>
      <c r="C2693" s="287">
        <v>20218</v>
      </c>
      <c r="D2693" s="287">
        <v>12888</v>
      </c>
      <c r="E2693" s="287">
        <v>5568</v>
      </c>
      <c r="F2693" s="287">
        <v>-12323</v>
      </c>
      <c r="G2693" s="286">
        <v>26351</v>
      </c>
      <c r="H2693" s="290"/>
      <c r="I2693" s="290"/>
      <c r="J2693" s="290"/>
      <c r="K2693" s="290"/>
      <c r="L2693" s="290"/>
      <c r="M2693" s="290"/>
      <c r="N2693" s="290"/>
      <c r="O2693" s="290"/>
      <c r="P2693" s="83" t="str">
        <f t="shared" si="52"/>
        <v/>
      </c>
    </row>
    <row r="2694" spans="1:16" ht="13.2" hidden="1" customHeight="1" x14ac:dyDescent="0.25">
      <c r="A2694" s="285" t="s">
        <v>2896</v>
      </c>
      <c r="B2694" s="285" t="s">
        <v>85</v>
      </c>
      <c r="C2694" s="286">
        <v>302730</v>
      </c>
      <c r="D2694" s="286">
        <v>263419</v>
      </c>
      <c r="E2694" s="286">
        <v>231844</v>
      </c>
      <c r="F2694" s="286">
        <v>184039</v>
      </c>
      <c r="G2694" s="286">
        <v>982032</v>
      </c>
      <c r="H2694" s="290"/>
      <c r="I2694" s="290"/>
      <c r="J2694" s="290"/>
      <c r="K2694" s="290"/>
      <c r="L2694" s="290"/>
      <c r="M2694" s="290"/>
      <c r="N2694" s="290"/>
      <c r="O2694" s="290"/>
      <c r="P2694" s="83" t="str">
        <f t="shared" si="52"/>
        <v/>
      </c>
    </row>
    <row r="2695" spans="1:16" ht="13.2" hidden="1" customHeight="1" x14ac:dyDescent="0.25">
      <c r="A2695" s="285" t="s">
        <v>2898</v>
      </c>
      <c r="B2695" s="285" t="s">
        <v>87</v>
      </c>
      <c r="C2695" s="287">
        <v>0</v>
      </c>
      <c r="D2695" s="287">
        <v>8542</v>
      </c>
      <c r="E2695" s="287">
        <v>8602</v>
      </c>
      <c r="F2695" s="287">
        <v>-2975</v>
      </c>
      <c r="G2695" s="286">
        <v>14169</v>
      </c>
      <c r="H2695" s="290"/>
      <c r="I2695" s="290"/>
      <c r="J2695" s="290"/>
      <c r="K2695" s="290"/>
      <c r="L2695" s="290"/>
      <c r="M2695" s="290"/>
      <c r="N2695" s="290"/>
      <c r="O2695" s="290"/>
      <c r="P2695" s="83" t="str">
        <f t="shared" si="52"/>
        <v/>
      </c>
    </row>
    <row r="2696" spans="1:16" ht="13.2" hidden="1" customHeight="1" x14ac:dyDescent="0.25">
      <c r="A2696" s="285" t="s">
        <v>2899</v>
      </c>
      <c r="B2696" s="285" t="s">
        <v>88</v>
      </c>
      <c r="C2696" s="287">
        <v>0</v>
      </c>
      <c r="D2696" s="287">
        <v>0</v>
      </c>
      <c r="E2696" s="287">
        <v>0</v>
      </c>
      <c r="F2696" s="287"/>
      <c r="G2696" s="286">
        <v>0</v>
      </c>
      <c r="H2696" s="290"/>
      <c r="I2696" s="290"/>
      <c r="J2696" s="290"/>
      <c r="K2696" s="290"/>
      <c r="L2696" s="290"/>
      <c r="M2696" s="290"/>
      <c r="N2696" s="290"/>
      <c r="O2696" s="290"/>
      <c r="P2696" s="83" t="str">
        <f t="shared" si="52"/>
        <v/>
      </c>
    </row>
    <row r="2697" spans="1:16" ht="13.2" hidden="1" customHeight="1" x14ac:dyDescent="0.25">
      <c r="A2697" s="285" t="s">
        <v>2891</v>
      </c>
      <c r="B2697" s="285" t="s">
        <v>89</v>
      </c>
      <c r="C2697" s="287">
        <v>8314</v>
      </c>
      <c r="D2697" s="287">
        <v>9908</v>
      </c>
      <c r="E2697" s="287">
        <v>15677</v>
      </c>
      <c r="F2697" s="287">
        <v>13017</v>
      </c>
      <c r="G2697" s="286">
        <v>46916</v>
      </c>
      <c r="H2697" s="290"/>
      <c r="I2697" s="290"/>
      <c r="J2697" s="290"/>
      <c r="K2697" s="290"/>
      <c r="L2697" s="290"/>
      <c r="M2697" s="290"/>
      <c r="N2697" s="290"/>
      <c r="O2697" s="290"/>
      <c r="P2697" s="83" t="str">
        <f t="shared" si="52"/>
        <v/>
      </c>
    </row>
    <row r="2698" spans="1:16" ht="13.2" hidden="1" customHeight="1" x14ac:dyDescent="0.25">
      <c r="A2698" s="285" t="s">
        <v>2892</v>
      </c>
      <c r="B2698" s="285" t="s">
        <v>90</v>
      </c>
      <c r="C2698" s="287">
        <v>667</v>
      </c>
      <c r="D2698" s="287">
        <v>3397</v>
      </c>
      <c r="E2698" s="287">
        <v>11199</v>
      </c>
      <c r="F2698" s="287">
        <v>-239</v>
      </c>
      <c r="G2698" s="286">
        <v>15024</v>
      </c>
      <c r="H2698" s="290"/>
      <c r="I2698" s="290"/>
      <c r="J2698" s="290"/>
      <c r="K2698" s="290"/>
      <c r="L2698" s="290"/>
      <c r="M2698" s="290"/>
      <c r="N2698" s="290"/>
      <c r="O2698" s="290"/>
      <c r="P2698" s="83" t="str">
        <f t="shared" si="52"/>
        <v/>
      </c>
    </row>
    <row r="2699" spans="1:16" ht="13.2" hidden="1" customHeight="1" x14ac:dyDescent="0.25">
      <c r="A2699" s="285" t="s">
        <v>2893</v>
      </c>
      <c r="B2699" s="285" t="s">
        <v>91</v>
      </c>
      <c r="C2699" s="287">
        <v>251732</v>
      </c>
      <c r="D2699" s="287">
        <v>234615</v>
      </c>
      <c r="E2699" s="287">
        <v>186920</v>
      </c>
      <c r="F2699" s="287">
        <v>36632</v>
      </c>
      <c r="G2699" s="286">
        <v>709899</v>
      </c>
      <c r="H2699" s="290"/>
      <c r="I2699" s="290"/>
      <c r="J2699" s="290"/>
      <c r="K2699" s="290"/>
      <c r="L2699" s="290"/>
      <c r="M2699" s="290"/>
      <c r="N2699" s="290"/>
      <c r="O2699" s="290"/>
      <c r="P2699" s="83" t="str">
        <f t="shared" si="52"/>
        <v/>
      </c>
    </row>
    <row r="2700" spans="1:16" ht="13.2" hidden="1" customHeight="1" x14ac:dyDescent="0.25">
      <c r="A2700" s="285" t="s">
        <v>2894</v>
      </c>
      <c r="B2700" s="285" t="s">
        <v>3670</v>
      </c>
      <c r="C2700" s="287">
        <v>78</v>
      </c>
      <c r="D2700" s="287">
        <v>-27</v>
      </c>
      <c r="E2700" s="287">
        <v>390</v>
      </c>
      <c r="F2700" s="287">
        <v>-5442</v>
      </c>
      <c r="G2700" s="286">
        <v>-5001</v>
      </c>
      <c r="H2700" s="290"/>
      <c r="I2700" s="290"/>
      <c r="J2700" s="290"/>
      <c r="K2700" s="290"/>
      <c r="L2700" s="290"/>
      <c r="M2700" s="290"/>
      <c r="N2700" s="290"/>
      <c r="O2700" s="290"/>
      <c r="P2700" s="83" t="str">
        <f t="shared" si="52"/>
        <v/>
      </c>
    </row>
    <row r="2701" spans="1:16" ht="13.2" hidden="1" customHeight="1" x14ac:dyDescent="0.25">
      <c r="A2701" s="285" t="s">
        <v>2895</v>
      </c>
      <c r="B2701" s="285" t="s">
        <v>95</v>
      </c>
      <c r="C2701" s="287">
        <v>1088</v>
      </c>
      <c r="D2701" s="287">
        <v>7084</v>
      </c>
      <c r="E2701" s="287">
        <v>-575</v>
      </c>
      <c r="F2701" s="287">
        <v>-407</v>
      </c>
      <c r="G2701" s="286">
        <v>7190</v>
      </c>
      <c r="H2701" s="290"/>
      <c r="I2701" s="290"/>
      <c r="J2701" s="290"/>
      <c r="K2701" s="290"/>
      <c r="L2701" s="290"/>
      <c r="M2701" s="290"/>
      <c r="N2701" s="290"/>
      <c r="O2701" s="290"/>
      <c r="P2701" s="83" t="str">
        <f t="shared" si="52"/>
        <v/>
      </c>
    </row>
    <row r="2702" spans="1:16" ht="13.2" hidden="1" customHeight="1" x14ac:dyDescent="0.25">
      <c r="A2702" s="285" t="s">
        <v>2897</v>
      </c>
      <c r="B2702" s="285" t="s">
        <v>96</v>
      </c>
      <c r="C2702" s="288">
        <v>699</v>
      </c>
      <c r="D2702" s="288">
        <v>46027</v>
      </c>
      <c r="E2702" s="288">
        <v>753</v>
      </c>
      <c r="F2702" s="288">
        <v>777</v>
      </c>
      <c r="G2702" s="289">
        <v>48256</v>
      </c>
      <c r="H2702" s="290"/>
      <c r="I2702" s="290"/>
      <c r="J2702" s="290"/>
      <c r="K2702" s="290"/>
      <c r="L2702" s="290"/>
      <c r="M2702" s="290"/>
      <c r="N2702" s="290"/>
      <c r="O2702" s="290"/>
      <c r="P2702" s="83" t="str">
        <f t="shared" si="52"/>
        <v/>
      </c>
    </row>
    <row r="2703" spans="1:16" ht="13.2" hidden="1" customHeight="1" x14ac:dyDescent="0.25">
      <c r="A2703" s="285" t="s">
        <v>2900</v>
      </c>
      <c r="B2703" s="285" t="s">
        <v>155</v>
      </c>
      <c r="C2703" s="286">
        <v>303429</v>
      </c>
      <c r="D2703" s="286">
        <v>317988</v>
      </c>
      <c r="E2703" s="286">
        <v>241199</v>
      </c>
      <c r="F2703" s="286">
        <v>181841</v>
      </c>
      <c r="G2703" s="286">
        <v>1044457</v>
      </c>
      <c r="H2703" s="290"/>
      <c r="I2703" s="290"/>
      <c r="J2703" s="290"/>
      <c r="K2703" s="290"/>
      <c r="L2703" s="290"/>
      <c r="M2703" s="290"/>
      <c r="N2703" s="290"/>
      <c r="O2703" s="290"/>
      <c r="P2703" s="83" t="str">
        <f t="shared" si="52"/>
        <v/>
      </c>
    </row>
    <row r="2704" spans="1:16" ht="13.2" hidden="1" customHeight="1" x14ac:dyDescent="0.25">
      <c r="A2704" s="285" t="s">
        <v>3774</v>
      </c>
      <c r="B2704" s="285" t="s">
        <v>285</v>
      </c>
      <c r="C2704" s="287">
        <v>20633</v>
      </c>
      <c r="D2704" s="287">
        <v>-4446</v>
      </c>
      <c r="E2704" s="287">
        <v>12665</v>
      </c>
      <c r="F2704" s="287">
        <v>95017</v>
      </c>
      <c r="G2704" s="286">
        <v>123869</v>
      </c>
      <c r="H2704" s="290"/>
      <c r="I2704" s="290"/>
      <c r="J2704" s="290"/>
      <c r="K2704" s="290"/>
      <c r="L2704" s="290"/>
      <c r="M2704" s="290"/>
      <c r="N2704" s="290"/>
      <c r="O2704" s="290"/>
      <c r="P2704" s="83" t="str">
        <f t="shared" si="52"/>
        <v/>
      </c>
    </row>
    <row r="2705" spans="1:22" ht="13.2" hidden="1" customHeight="1" x14ac:dyDescent="0.25">
      <c r="A2705" s="285" t="s">
        <v>3810</v>
      </c>
      <c r="B2705" s="285" t="s">
        <v>286</v>
      </c>
      <c r="C2705" s="287">
        <v>0</v>
      </c>
      <c r="D2705" s="287">
        <v>0</v>
      </c>
      <c r="E2705" s="287">
        <v>0</v>
      </c>
      <c r="F2705" s="287">
        <v>57784</v>
      </c>
      <c r="G2705" s="286">
        <v>57784</v>
      </c>
      <c r="H2705" s="290"/>
      <c r="I2705" s="290"/>
      <c r="J2705" s="290"/>
      <c r="K2705" s="290"/>
      <c r="L2705" s="290"/>
      <c r="M2705" s="290"/>
      <c r="N2705" s="290"/>
      <c r="O2705" s="290"/>
      <c r="P2705" s="83" t="str">
        <f t="shared" si="52"/>
        <v/>
      </c>
    </row>
    <row r="2706" spans="1:22" ht="13.2" hidden="1" customHeight="1" x14ac:dyDescent="0.25">
      <c r="A2706" s="285" t="s">
        <v>2997</v>
      </c>
      <c r="B2706" s="285" t="s">
        <v>97</v>
      </c>
      <c r="C2706" s="286">
        <v>77132.102000000014</v>
      </c>
      <c r="D2706" s="286">
        <v>5924.4711700000335</v>
      </c>
      <c r="E2706" s="286">
        <v>-41377.788999999932</v>
      </c>
      <c r="F2706" s="286">
        <v>-16085.994000000006</v>
      </c>
      <c r="G2706" s="286">
        <v>25592.790170000051</v>
      </c>
      <c r="H2706" s="290"/>
      <c r="I2706" s="290"/>
      <c r="J2706" s="290"/>
      <c r="K2706" s="290"/>
      <c r="L2706" s="290"/>
      <c r="M2706" s="290"/>
      <c r="N2706" s="290"/>
      <c r="O2706" s="290"/>
      <c r="P2706" s="83" t="str">
        <f t="shared" si="52"/>
        <v/>
      </c>
      <c r="R2706" s="110"/>
      <c r="S2706" s="109"/>
      <c r="T2706" s="109"/>
      <c r="U2706" s="109"/>
      <c r="V2706" s="109"/>
    </row>
    <row r="2707" spans="1:22" ht="13.2" hidden="1" customHeight="1" x14ac:dyDescent="0.25">
      <c r="A2707" s="285" t="s">
        <v>2998</v>
      </c>
      <c r="B2707" s="285" t="s">
        <v>130</v>
      </c>
      <c r="C2707" s="286">
        <v>-1117.0619999999763</v>
      </c>
      <c r="D2707" s="286">
        <v>2104.988170000026</v>
      </c>
      <c r="E2707" s="286">
        <v>-45770.466999999946</v>
      </c>
      <c r="F2707" s="286">
        <v>31821.550999999978</v>
      </c>
      <c r="G2707" s="286">
        <v>-12960.989829999977</v>
      </c>
      <c r="H2707" s="290"/>
      <c r="I2707" s="290"/>
      <c r="J2707" s="290"/>
      <c r="K2707" s="290"/>
      <c r="L2707" s="290"/>
      <c r="M2707" s="290"/>
      <c r="N2707" s="290"/>
      <c r="O2707" s="290"/>
      <c r="P2707" s="83" t="str">
        <f t="shared" si="52"/>
        <v/>
      </c>
      <c r="R2707" s="110"/>
      <c r="S2707" s="109"/>
      <c r="T2707" s="109"/>
      <c r="U2707" s="109"/>
      <c r="V2707" s="109"/>
    </row>
    <row r="2708" spans="1:22" ht="13.2" hidden="1" customHeight="1" x14ac:dyDescent="0.25">
      <c r="A2708" s="285" t="s">
        <v>2975</v>
      </c>
      <c r="B2708" s="285" t="s">
        <v>76</v>
      </c>
      <c r="C2708" s="287">
        <v>0</v>
      </c>
      <c r="D2708" s="287">
        <v>0</v>
      </c>
      <c r="E2708" s="287">
        <v>0</v>
      </c>
      <c r="F2708" s="287">
        <v>0</v>
      </c>
      <c r="G2708" s="286">
        <v>0</v>
      </c>
      <c r="H2708" s="290"/>
      <c r="I2708" s="290"/>
      <c r="J2708" s="290"/>
      <c r="K2708" s="290"/>
      <c r="L2708" s="290"/>
      <c r="M2708" s="290"/>
      <c r="N2708" s="290"/>
      <c r="O2708" s="290"/>
      <c r="P2708" s="83" t="str">
        <f t="shared" si="52"/>
        <v/>
      </c>
      <c r="R2708" s="110"/>
      <c r="S2708" s="109"/>
      <c r="T2708" s="109"/>
      <c r="U2708" s="109"/>
      <c r="V2708" s="109"/>
    </row>
    <row r="2709" spans="1:22" ht="13.2" hidden="1" customHeight="1" x14ac:dyDescent="0.25">
      <c r="A2709" s="285" t="s">
        <v>2976</v>
      </c>
      <c r="B2709" s="285" t="s">
        <v>77</v>
      </c>
      <c r="C2709" s="287">
        <v>65975.604999999996</v>
      </c>
      <c r="D2709" s="287">
        <v>91507.906000000003</v>
      </c>
      <c r="E2709" s="287">
        <v>77276.86</v>
      </c>
      <c r="F2709" s="287">
        <v>104175.842</v>
      </c>
      <c r="G2709" s="286">
        <v>338936.21299999999</v>
      </c>
      <c r="H2709" s="290"/>
      <c r="I2709" s="290"/>
      <c r="J2709" s="290"/>
      <c r="K2709" s="290"/>
      <c r="L2709" s="290"/>
      <c r="M2709" s="290"/>
      <c r="N2709" s="290"/>
      <c r="O2709" s="290"/>
      <c r="P2709" s="83" t="str">
        <f t="shared" si="52"/>
        <v/>
      </c>
      <c r="R2709" s="110"/>
      <c r="S2709" s="109"/>
      <c r="T2709" s="109"/>
      <c r="U2709" s="109"/>
      <c r="V2709" s="109"/>
    </row>
    <row r="2710" spans="1:22" ht="13.2" hidden="1" customHeight="1" x14ac:dyDescent="0.25">
      <c r="A2710" s="285" t="s">
        <v>2977</v>
      </c>
      <c r="B2710" s="285" t="s">
        <v>78</v>
      </c>
      <c r="C2710" s="287">
        <v>22336.366000000002</v>
      </c>
      <c r="D2710" s="287">
        <v>19010.897799999999</v>
      </c>
      <c r="E2710" s="287">
        <v>18003.059000000001</v>
      </c>
      <c r="F2710" s="287">
        <v>21163.042000000001</v>
      </c>
      <c r="G2710" s="286">
        <v>80513.36480000001</v>
      </c>
      <c r="H2710" s="290"/>
      <c r="I2710" s="290"/>
      <c r="J2710" s="290"/>
      <c r="K2710" s="290"/>
      <c r="L2710" s="290"/>
      <c r="M2710" s="290"/>
      <c r="N2710" s="290"/>
      <c r="O2710" s="290"/>
      <c r="P2710" s="83" t="str">
        <f t="shared" si="52"/>
        <v/>
      </c>
      <c r="R2710" s="110"/>
      <c r="S2710" s="109"/>
      <c r="T2710" s="109"/>
      <c r="U2710" s="109"/>
      <c r="V2710" s="109"/>
    </row>
    <row r="2711" spans="1:22" ht="13.2" hidden="1" customHeight="1" x14ac:dyDescent="0.25">
      <c r="A2711" s="285" t="s">
        <v>2978</v>
      </c>
      <c r="B2711" s="285" t="s">
        <v>79</v>
      </c>
      <c r="C2711" s="287">
        <v>3571.5340000000001</v>
      </c>
      <c r="D2711" s="287">
        <v>1665.954</v>
      </c>
      <c r="E2711" s="287">
        <v>2125.7199999999998</v>
      </c>
      <c r="F2711" s="287">
        <v>3594.942</v>
      </c>
      <c r="G2711" s="286">
        <v>10958.150000000001</v>
      </c>
      <c r="H2711" s="290"/>
      <c r="I2711" s="290"/>
      <c r="J2711" s="290"/>
      <c r="K2711" s="290"/>
      <c r="L2711" s="290"/>
      <c r="M2711" s="290"/>
      <c r="N2711" s="290"/>
      <c r="O2711" s="290"/>
      <c r="P2711" s="83" t="str">
        <f t="shared" si="52"/>
        <v/>
      </c>
      <c r="R2711" s="110"/>
      <c r="S2711" s="109"/>
      <c r="T2711" s="109"/>
      <c r="U2711" s="109"/>
      <c r="V2711" s="109"/>
    </row>
    <row r="2712" spans="1:22" ht="13.2" hidden="1" customHeight="1" x14ac:dyDescent="0.25">
      <c r="A2712" s="285" t="s">
        <v>2979</v>
      </c>
      <c r="B2712" s="285" t="s">
        <v>3671</v>
      </c>
      <c r="C2712" s="287">
        <v>97889.964000000007</v>
      </c>
      <c r="D2712" s="287">
        <v>113464.64199999999</v>
      </c>
      <c r="E2712" s="287">
        <v>111803.99999999999</v>
      </c>
      <c r="F2712" s="287">
        <v>136480.74299999999</v>
      </c>
      <c r="G2712" s="286">
        <v>459639.34899999993</v>
      </c>
      <c r="H2712" s="290"/>
      <c r="I2712" s="290"/>
      <c r="J2712" s="290"/>
      <c r="K2712" s="290"/>
      <c r="L2712" s="290"/>
      <c r="M2712" s="290"/>
      <c r="N2712" s="290"/>
      <c r="O2712" s="290"/>
      <c r="P2712" s="83" t="str">
        <f t="shared" si="52"/>
        <v/>
      </c>
      <c r="R2712" s="110"/>
      <c r="S2712" s="109"/>
      <c r="T2712" s="109"/>
      <c r="U2712" s="109"/>
      <c r="V2712" s="109"/>
    </row>
    <row r="2713" spans="1:22" ht="13.2" hidden="1" customHeight="1" x14ac:dyDescent="0.25">
      <c r="A2713" s="285" t="s">
        <v>2980</v>
      </c>
      <c r="B2713" s="285" t="s">
        <v>84</v>
      </c>
      <c r="C2713" s="287">
        <v>8683.0529999999999</v>
      </c>
      <c r="D2713" s="287">
        <v>11891.428</v>
      </c>
      <c r="E2713" s="287">
        <v>17036.107</v>
      </c>
      <c r="F2713" s="287">
        <v>10177.116000000002</v>
      </c>
      <c r="G2713" s="286">
        <v>47787.704000000005</v>
      </c>
      <c r="H2713" s="290"/>
      <c r="I2713" s="290"/>
      <c r="J2713" s="290"/>
      <c r="K2713" s="290"/>
      <c r="L2713" s="290"/>
      <c r="M2713" s="290"/>
      <c r="N2713" s="290"/>
      <c r="O2713" s="290"/>
      <c r="P2713" s="83" t="str">
        <f t="shared" si="52"/>
        <v/>
      </c>
      <c r="R2713" s="110"/>
      <c r="S2713" s="109"/>
      <c r="T2713" s="109"/>
      <c r="U2713" s="109"/>
      <c r="V2713" s="109"/>
    </row>
    <row r="2714" spans="1:22" ht="13.2" hidden="1" customHeight="1" x14ac:dyDescent="0.25">
      <c r="A2714" s="285" t="s">
        <v>2981</v>
      </c>
      <c r="B2714" s="285" t="s">
        <v>85</v>
      </c>
      <c r="C2714" s="286">
        <v>199338.91999999998</v>
      </c>
      <c r="D2714" s="286">
        <v>238454.3898</v>
      </c>
      <c r="E2714" s="286">
        <v>227024.85599999994</v>
      </c>
      <c r="F2714" s="286">
        <v>276435.50300000003</v>
      </c>
      <c r="G2714" s="286">
        <v>941253.66879999998</v>
      </c>
      <c r="H2714" s="290"/>
      <c r="I2714" s="290"/>
      <c r="J2714" s="290"/>
      <c r="K2714" s="290"/>
      <c r="L2714" s="290"/>
      <c r="M2714" s="290"/>
      <c r="N2714" s="290"/>
      <c r="O2714" s="290"/>
      <c r="P2714" s="83" t="str">
        <f t="shared" si="52"/>
        <v/>
      </c>
      <c r="R2714" s="110"/>
      <c r="S2714" s="109"/>
      <c r="T2714" s="109"/>
      <c r="U2714" s="109"/>
      <c r="V2714" s="109"/>
    </row>
    <row r="2715" spans="1:22" ht="13.2" hidden="1" customHeight="1" x14ac:dyDescent="0.25">
      <c r="A2715" s="285" t="s">
        <v>2982</v>
      </c>
      <c r="B2715" s="285" t="s">
        <v>86</v>
      </c>
      <c r="C2715" s="287">
        <v>20384.240000000002</v>
      </c>
      <c r="D2715" s="287">
        <v>1994.788</v>
      </c>
      <c r="E2715" s="287">
        <v>-504.42700000000002</v>
      </c>
      <c r="F2715" s="287">
        <v>715.36199999999997</v>
      </c>
      <c r="G2715" s="286">
        <v>22589.963000000003</v>
      </c>
      <c r="H2715" s="290"/>
      <c r="I2715" s="290"/>
      <c r="J2715" s="290"/>
      <c r="K2715" s="290"/>
      <c r="L2715" s="290"/>
      <c r="M2715" s="290"/>
      <c r="N2715" s="290"/>
      <c r="O2715" s="290"/>
      <c r="P2715" s="83" t="str">
        <f t="shared" si="52"/>
        <v/>
      </c>
      <c r="R2715" s="110"/>
      <c r="S2715" s="109"/>
      <c r="T2715" s="109"/>
      <c r="U2715" s="109"/>
      <c r="V2715" s="109"/>
    </row>
    <row r="2716" spans="1:22" ht="13.2" hidden="1" customHeight="1" x14ac:dyDescent="0.25">
      <c r="A2716" s="285" t="s">
        <v>2983</v>
      </c>
      <c r="B2716" s="285" t="s">
        <v>87</v>
      </c>
      <c r="C2716" s="287">
        <v>3873.1529999999998</v>
      </c>
      <c r="D2716" s="287">
        <v>4060.413</v>
      </c>
      <c r="E2716" s="287">
        <v>5545.5110000000004</v>
      </c>
      <c r="F2716" s="287">
        <v>7275.1419999999998</v>
      </c>
      <c r="G2716" s="286">
        <v>20754.219000000001</v>
      </c>
      <c r="H2716" s="290"/>
      <c r="I2716" s="290"/>
      <c r="J2716" s="290"/>
      <c r="K2716" s="290"/>
      <c r="L2716" s="290"/>
      <c r="M2716" s="290"/>
      <c r="N2716" s="290"/>
      <c r="O2716" s="290"/>
      <c r="P2716" s="83" t="str">
        <f t="shared" si="52"/>
        <v/>
      </c>
      <c r="R2716" s="110"/>
      <c r="S2716" s="109"/>
      <c r="T2716" s="109"/>
      <c r="U2716" s="109"/>
      <c r="V2716" s="109"/>
    </row>
    <row r="2717" spans="1:22" ht="13.2" hidden="1" customHeight="1" x14ac:dyDescent="0.25">
      <c r="A2717" s="285" t="s">
        <v>2984</v>
      </c>
      <c r="B2717" s="285" t="s">
        <v>88</v>
      </c>
      <c r="C2717" s="287">
        <v>54030.487999999998</v>
      </c>
      <c r="D2717" s="287">
        <v>165.68700000000001</v>
      </c>
      <c r="E2717" s="287">
        <v>33.701000000000001</v>
      </c>
      <c r="F2717" s="287">
        <v>2646.8910000000001</v>
      </c>
      <c r="G2717" s="286">
        <v>56876.767</v>
      </c>
      <c r="H2717" s="290"/>
      <c r="I2717" s="290"/>
      <c r="J2717" s="290"/>
      <c r="K2717" s="290"/>
      <c r="L2717" s="290"/>
      <c r="M2717" s="290"/>
      <c r="N2717" s="290"/>
      <c r="O2717" s="290"/>
      <c r="P2717" s="83" t="str">
        <f t="shared" si="52"/>
        <v/>
      </c>
      <c r="R2717" s="110"/>
      <c r="S2717" s="109"/>
      <c r="T2717" s="109"/>
      <c r="U2717" s="109"/>
      <c r="V2717" s="109"/>
    </row>
    <row r="2718" spans="1:22" ht="13.2" hidden="1" customHeight="1" x14ac:dyDescent="0.25">
      <c r="A2718" s="285" t="s">
        <v>2985</v>
      </c>
      <c r="B2718" s="285" t="s">
        <v>144</v>
      </c>
      <c r="C2718" s="286">
        <v>277626.80099999998</v>
      </c>
      <c r="D2718" s="286">
        <v>244675.27780000001</v>
      </c>
      <c r="E2718" s="286">
        <v>232099.64099999995</v>
      </c>
      <c r="F2718" s="286">
        <v>287072.89800000004</v>
      </c>
      <c r="G2718" s="286">
        <v>1041474.6178</v>
      </c>
      <c r="H2718" s="290"/>
      <c r="I2718" s="290"/>
      <c r="J2718" s="290"/>
      <c r="K2718" s="290"/>
      <c r="L2718" s="290"/>
      <c r="M2718" s="290"/>
      <c r="N2718" s="290"/>
      <c r="O2718" s="290"/>
      <c r="P2718" s="83" t="str">
        <f t="shared" si="52"/>
        <v/>
      </c>
      <c r="R2718" s="110"/>
      <c r="S2718" s="109"/>
      <c r="T2718" s="109"/>
      <c r="U2718" s="109"/>
      <c r="V2718" s="109"/>
    </row>
    <row r="2719" spans="1:22" ht="13.2" hidden="1" customHeight="1" x14ac:dyDescent="0.25">
      <c r="A2719" s="285" t="s">
        <v>3703</v>
      </c>
      <c r="B2719" s="285" t="s">
        <v>283</v>
      </c>
      <c r="C2719" s="287">
        <v>1.258</v>
      </c>
      <c r="D2719" s="287">
        <v>2.2000000000000002</v>
      </c>
      <c r="E2719" s="287">
        <v>0</v>
      </c>
      <c r="F2719" s="287">
        <v>0</v>
      </c>
      <c r="G2719" s="286">
        <v>3.4580000000000002</v>
      </c>
      <c r="H2719" s="290"/>
      <c r="I2719" s="290"/>
      <c r="J2719" s="290"/>
      <c r="K2719" s="290"/>
      <c r="L2719" s="290"/>
      <c r="M2719" s="290"/>
      <c r="N2719" s="290"/>
      <c r="O2719" s="290"/>
      <c r="P2719" s="83" t="str">
        <f t="shared" si="52"/>
        <v/>
      </c>
      <c r="R2719" s="110"/>
      <c r="S2719" s="109"/>
      <c r="T2719" s="109"/>
      <c r="U2719" s="109"/>
      <c r="V2719" s="109"/>
    </row>
    <row r="2720" spans="1:22" ht="13.2" hidden="1" customHeight="1" x14ac:dyDescent="0.25">
      <c r="A2720" s="285" t="s">
        <v>3739</v>
      </c>
      <c r="B2720" s="285" t="s">
        <v>284</v>
      </c>
      <c r="C2720" s="287">
        <v>881.14</v>
      </c>
      <c r="D2720" s="287">
        <v>911.36199999999997</v>
      </c>
      <c r="E2720" s="287">
        <v>779.11</v>
      </c>
      <c r="F2720" s="287">
        <v>843.81799999999998</v>
      </c>
      <c r="G2720" s="286">
        <v>3415.4300000000003</v>
      </c>
      <c r="H2720" s="290"/>
      <c r="I2720" s="290"/>
      <c r="J2720" s="290"/>
      <c r="K2720" s="290"/>
      <c r="L2720" s="290"/>
      <c r="M2720" s="290"/>
      <c r="N2720" s="290"/>
      <c r="O2720" s="290"/>
      <c r="P2720" s="83" t="str">
        <f t="shared" si="52"/>
        <v/>
      </c>
      <c r="R2720" s="110"/>
      <c r="S2720" s="109"/>
      <c r="T2720" s="109"/>
      <c r="U2720" s="109"/>
      <c r="V2720" s="109"/>
    </row>
    <row r="2721" spans="1:22" ht="13.2" hidden="1" customHeight="1" x14ac:dyDescent="0.25">
      <c r="A2721" s="285" t="s">
        <v>2986</v>
      </c>
      <c r="B2721" s="285" t="s">
        <v>76</v>
      </c>
      <c r="C2721" s="287">
        <v>0</v>
      </c>
      <c r="D2721" s="287">
        <v>0</v>
      </c>
      <c r="E2721" s="287">
        <v>0.2</v>
      </c>
      <c r="F2721" s="287">
        <v>0</v>
      </c>
      <c r="G2721" s="286">
        <v>0.2</v>
      </c>
      <c r="H2721" s="290"/>
      <c r="I2721" s="290"/>
      <c r="J2721" s="290"/>
      <c r="K2721" s="290"/>
      <c r="L2721" s="290"/>
      <c r="M2721" s="290"/>
      <c r="N2721" s="290"/>
      <c r="O2721" s="290"/>
      <c r="P2721" s="83" t="str">
        <f t="shared" si="52"/>
        <v/>
      </c>
      <c r="R2721" s="110"/>
      <c r="S2721" s="109"/>
      <c r="T2721" s="109"/>
      <c r="U2721" s="109"/>
      <c r="V2721" s="109"/>
    </row>
    <row r="2722" spans="1:22" ht="13.2" hidden="1" customHeight="1" x14ac:dyDescent="0.25">
      <c r="A2722" s="285" t="s">
        <v>2992</v>
      </c>
      <c r="B2722" s="285" t="s">
        <v>85</v>
      </c>
      <c r="C2722" s="286">
        <v>276471.022</v>
      </c>
      <c r="D2722" s="286">
        <v>244378.86097000004</v>
      </c>
      <c r="E2722" s="286">
        <v>185647.06700000001</v>
      </c>
      <c r="F2722" s="286">
        <v>260349.50900000002</v>
      </c>
      <c r="G2722" s="286">
        <v>966846.45897000004</v>
      </c>
      <c r="H2722" s="290"/>
      <c r="I2722" s="290"/>
      <c r="J2722" s="290"/>
      <c r="K2722" s="290"/>
      <c r="L2722" s="290"/>
      <c r="M2722" s="290"/>
      <c r="N2722" s="290"/>
      <c r="O2722" s="290"/>
      <c r="P2722" s="83" t="str">
        <f t="shared" si="52"/>
        <v/>
      </c>
      <c r="R2722" s="110"/>
      <c r="S2722" s="109"/>
      <c r="T2722" s="109"/>
      <c r="U2722" s="109"/>
      <c r="V2722" s="109"/>
    </row>
    <row r="2723" spans="1:22" ht="13.2" hidden="1" customHeight="1" x14ac:dyDescent="0.25">
      <c r="A2723" s="285" t="s">
        <v>2994</v>
      </c>
      <c r="B2723" s="285" t="s">
        <v>87</v>
      </c>
      <c r="C2723" s="287">
        <v>20.472999999999999</v>
      </c>
      <c r="D2723" s="287">
        <v>1878.9760000000001</v>
      </c>
      <c r="E2723" s="287">
        <v>0</v>
      </c>
      <c r="F2723" s="287">
        <v>27240.434000000001</v>
      </c>
      <c r="G2723" s="286">
        <v>29139.883000000002</v>
      </c>
      <c r="H2723" s="290"/>
      <c r="I2723" s="290"/>
      <c r="J2723" s="290"/>
      <c r="K2723" s="290"/>
      <c r="L2723" s="290"/>
      <c r="M2723" s="290"/>
      <c r="N2723" s="290"/>
      <c r="O2723" s="290"/>
      <c r="P2723" s="83" t="str">
        <f t="shared" si="52"/>
        <v/>
      </c>
      <c r="R2723" s="110"/>
      <c r="S2723" s="109"/>
      <c r="T2723" s="109"/>
      <c r="U2723" s="109"/>
      <c r="V2723" s="109"/>
    </row>
    <row r="2724" spans="1:22" ht="13.2" hidden="1" customHeight="1" x14ac:dyDescent="0.25">
      <c r="A2724" s="285" t="s">
        <v>2995</v>
      </c>
      <c r="B2724" s="285" t="s">
        <v>88</v>
      </c>
      <c r="C2724" s="287">
        <v>3.1280000000000001</v>
      </c>
      <c r="D2724" s="287">
        <v>522.42899999999997</v>
      </c>
      <c r="E2724" s="287">
        <v>0</v>
      </c>
      <c r="F2724" s="287">
        <v>30522.402999999998</v>
      </c>
      <c r="G2724" s="286">
        <v>31047.96</v>
      </c>
      <c r="H2724" s="290"/>
      <c r="I2724" s="290"/>
      <c r="J2724" s="290"/>
      <c r="K2724" s="290"/>
      <c r="L2724" s="290"/>
      <c r="M2724" s="290"/>
      <c r="N2724" s="290"/>
      <c r="O2724" s="290"/>
      <c r="P2724" s="83" t="str">
        <f t="shared" si="52"/>
        <v/>
      </c>
      <c r="R2724" s="110"/>
      <c r="S2724" s="109"/>
      <c r="T2724" s="109"/>
      <c r="U2724" s="109"/>
      <c r="V2724" s="109"/>
    </row>
    <row r="2725" spans="1:22" ht="13.2" hidden="1" customHeight="1" x14ac:dyDescent="0.25">
      <c r="A2725" s="285" t="s">
        <v>2987</v>
      </c>
      <c r="B2725" s="285" t="s">
        <v>89</v>
      </c>
      <c r="C2725" s="287">
        <v>22879.334999999999</v>
      </c>
      <c r="D2725" s="287">
        <v>29054.40697</v>
      </c>
      <c r="E2725" s="287">
        <v>27215.114999999998</v>
      </c>
      <c r="F2725" s="287">
        <v>37185.607000000004</v>
      </c>
      <c r="G2725" s="286">
        <v>116334.46397</v>
      </c>
      <c r="H2725" s="290"/>
      <c r="I2725" s="290"/>
      <c r="J2725" s="290"/>
      <c r="K2725" s="290"/>
      <c r="L2725" s="290"/>
      <c r="M2725" s="290"/>
      <c r="N2725" s="290"/>
      <c r="O2725" s="290"/>
      <c r="P2725" s="83" t="str">
        <f t="shared" si="52"/>
        <v/>
      </c>
      <c r="R2725" s="110"/>
      <c r="S2725" s="109"/>
      <c r="T2725" s="109"/>
      <c r="U2725" s="109"/>
      <c r="V2725" s="109"/>
    </row>
    <row r="2726" spans="1:22" ht="13.2" hidden="1" customHeight="1" x14ac:dyDescent="0.25">
      <c r="A2726" s="285" t="s">
        <v>2988</v>
      </c>
      <c r="B2726" s="285" t="s">
        <v>90</v>
      </c>
      <c r="C2726" s="287">
        <v>36.851999999999997</v>
      </c>
      <c r="D2726" s="287">
        <v>37.4</v>
      </c>
      <c r="E2726" s="287">
        <v>89.509999999999991</v>
      </c>
      <c r="F2726" s="287">
        <v>467.33699999999999</v>
      </c>
      <c r="G2726" s="286">
        <v>631.09899999999993</v>
      </c>
      <c r="H2726" s="290"/>
      <c r="I2726" s="290"/>
      <c r="J2726" s="290"/>
      <c r="K2726" s="290"/>
      <c r="L2726" s="290"/>
      <c r="M2726" s="290"/>
      <c r="N2726" s="290"/>
      <c r="O2726" s="290"/>
      <c r="P2726" s="83" t="str">
        <f t="shared" si="52"/>
        <v/>
      </c>
      <c r="R2726" s="110"/>
      <c r="S2726" s="109"/>
      <c r="T2726" s="109"/>
      <c r="U2726" s="109"/>
      <c r="V2726" s="109"/>
    </row>
    <row r="2727" spans="1:22" ht="13.2" hidden="1" customHeight="1" x14ac:dyDescent="0.25">
      <c r="A2727" s="285" t="s">
        <v>2989</v>
      </c>
      <c r="B2727" s="285" t="s">
        <v>91</v>
      </c>
      <c r="C2727" s="287">
        <v>0</v>
      </c>
      <c r="D2727" s="287">
        <v>0</v>
      </c>
      <c r="E2727" s="287">
        <v>0</v>
      </c>
      <c r="F2727" s="287">
        <v>0</v>
      </c>
      <c r="G2727" s="286">
        <v>0</v>
      </c>
      <c r="H2727" s="290"/>
      <c r="I2727" s="290"/>
      <c r="J2727" s="290"/>
      <c r="K2727" s="290"/>
      <c r="L2727" s="290"/>
      <c r="M2727" s="290"/>
      <c r="N2727" s="290"/>
      <c r="O2727" s="290"/>
      <c r="P2727" s="83" t="str">
        <f t="shared" si="52"/>
        <v/>
      </c>
      <c r="R2727" s="110"/>
      <c r="S2727" s="109"/>
      <c r="T2727" s="109"/>
      <c r="U2727" s="109"/>
      <c r="V2727" s="109"/>
    </row>
    <row r="2728" spans="1:22" ht="13.2" hidden="1" customHeight="1" x14ac:dyDescent="0.25">
      <c r="A2728" s="285" t="s">
        <v>2990</v>
      </c>
      <c r="B2728" s="285" t="s">
        <v>3670</v>
      </c>
      <c r="C2728" s="287">
        <v>1739.5020000000002</v>
      </c>
      <c r="D2728" s="287">
        <v>4857.2769999999991</v>
      </c>
      <c r="E2728" s="287">
        <v>3974.5039999999999</v>
      </c>
      <c r="F2728" s="287">
        <v>4719.4539999999997</v>
      </c>
      <c r="G2728" s="286">
        <v>15290.736999999999</v>
      </c>
      <c r="H2728" s="290"/>
      <c r="I2728" s="290"/>
      <c r="J2728" s="290"/>
      <c r="K2728" s="290"/>
      <c r="L2728" s="290"/>
      <c r="M2728" s="290"/>
      <c r="N2728" s="290"/>
      <c r="O2728" s="290"/>
      <c r="P2728" s="83" t="str">
        <f t="shared" si="52"/>
        <v/>
      </c>
      <c r="R2728" s="110"/>
      <c r="S2728" s="109"/>
      <c r="T2728" s="109"/>
      <c r="U2728" s="109"/>
      <c r="V2728" s="109"/>
    </row>
    <row r="2729" spans="1:22" ht="13.2" hidden="1" customHeight="1" x14ac:dyDescent="0.25">
      <c r="A2729" s="285" t="s">
        <v>2991</v>
      </c>
      <c r="B2729" s="285" t="s">
        <v>95</v>
      </c>
      <c r="C2729" s="287">
        <v>784.1</v>
      </c>
      <c r="D2729" s="287">
        <v>4375.1350000000002</v>
      </c>
      <c r="E2729" s="287">
        <v>2593.2629999999999</v>
      </c>
      <c r="F2729" s="287">
        <v>6348.3580000000002</v>
      </c>
      <c r="G2729" s="286">
        <v>14100.856</v>
      </c>
      <c r="H2729" s="290"/>
      <c r="I2729" s="290"/>
      <c r="J2729" s="290"/>
      <c r="K2729" s="290"/>
      <c r="L2729" s="290"/>
      <c r="M2729" s="290"/>
      <c r="N2729" s="290"/>
      <c r="O2729" s="290"/>
      <c r="P2729" s="83" t="str">
        <f t="shared" si="52"/>
        <v/>
      </c>
      <c r="R2729" s="110"/>
      <c r="S2729" s="109"/>
      <c r="T2729" s="109"/>
      <c r="U2729" s="109"/>
      <c r="V2729" s="109"/>
    </row>
    <row r="2730" spans="1:22" ht="13.2" hidden="1" customHeight="1" x14ac:dyDescent="0.25">
      <c r="A2730" s="285" t="s">
        <v>2993</v>
      </c>
      <c r="B2730" s="285" t="s">
        <v>96</v>
      </c>
      <c r="C2730" s="288">
        <v>15.116</v>
      </c>
      <c r="D2730" s="288">
        <v>0</v>
      </c>
      <c r="E2730" s="288">
        <v>682.10700000000008</v>
      </c>
      <c r="F2730" s="288">
        <v>782.10299999999995</v>
      </c>
      <c r="G2730" s="289">
        <v>1479.326</v>
      </c>
      <c r="H2730" s="290"/>
      <c r="I2730" s="290"/>
      <c r="J2730" s="290"/>
      <c r="K2730" s="290"/>
      <c r="L2730" s="290"/>
      <c r="M2730" s="290"/>
      <c r="N2730" s="290"/>
      <c r="O2730" s="290"/>
      <c r="P2730" s="83" t="str">
        <f t="shared" si="52"/>
        <v/>
      </c>
      <c r="R2730" s="110"/>
      <c r="S2730" s="109"/>
      <c r="T2730" s="109"/>
      <c r="U2730" s="109"/>
      <c r="V2730" s="109"/>
    </row>
    <row r="2731" spans="1:22" ht="13.2" hidden="1" customHeight="1" x14ac:dyDescent="0.25">
      <c r="A2731" s="285" t="s">
        <v>2996</v>
      </c>
      <c r="B2731" s="285" t="s">
        <v>155</v>
      </c>
      <c r="C2731" s="286">
        <v>276509.739</v>
      </c>
      <c r="D2731" s="286">
        <v>246780.26597000004</v>
      </c>
      <c r="E2731" s="286">
        <v>186329.174</v>
      </c>
      <c r="F2731" s="286">
        <v>318894.44900000002</v>
      </c>
      <c r="G2731" s="286">
        <v>1028513.62797</v>
      </c>
      <c r="H2731" s="290"/>
      <c r="I2731" s="290"/>
      <c r="J2731" s="290"/>
      <c r="K2731" s="290"/>
      <c r="L2731" s="290"/>
      <c r="M2731" s="290"/>
      <c r="N2731" s="290"/>
      <c r="O2731" s="290"/>
      <c r="P2731" s="83" t="str">
        <f t="shared" si="52"/>
        <v/>
      </c>
      <c r="R2731" s="110"/>
      <c r="S2731" s="109"/>
      <c r="T2731" s="109"/>
      <c r="U2731" s="109"/>
      <c r="V2731" s="109"/>
    </row>
    <row r="2732" spans="1:22" ht="13.2" hidden="1" customHeight="1" x14ac:dyDescent="0.25">
      <c r="A2732" s="285" t="s">
        <v>3775</v>
      </c>
      <c r="B2732" s="285" t="s">
        <v>285</v>
      </c>
      <c r="C2732" s="287">
        <v>70521.642000000007</v>
      </c>
      <c r="D2732" s="287">
        <v>118058.565</v>
      </c>
      <c r="E2732" s="287">
        <v>94131.999000000011</v>
      </c>
      <c r="F2732" s="287">
        <v>138822.416</v>
      </c>
      <c r="G2732" s="286">
        <v>421534.62199999997</v>
      </c>
      <c r="H2732" s="290"/>
      <c r="I2732" s="290"/>
      <c r="J2732" s="290"/>
      <c r="K2732" s="290"/>
      <c r="L2732" s="290"/>
      <c r="M2732" s="290"/>
      <c r="N2732" s="290"/>
      <c r="O2732" s="290"/>
      <c r="P2732" s="83" t="str">
        <f t="shared" si="52"/>
        <v/>
      </c>
      <c r="R2732" s="110"/>
      <c r="S2732" s="109"/>
      <c r="T2732" s="109"/>
      <c r="U2732" s="109"/>
      <c r="V2732" s="109"/>
    </row>
    <row r="2733" spans="1:22" ht="13.2" hidden="1" customHeight="1" x14ac:dyDescent="0.25">
      <c r="A2733" s="285" t="s">
        <v>3811</v>
      </c>
      <c r="B2733" s="285" t="s">
        <v>286</v>
      </c>
      <c r="C2733" s="287">
        <v>180509.59099999999</v>
      </c>
      <c r="D2733" s="287">
        <v>87996.077000000005</v>
      </c>
      <c r="E2733" s="287">
        <v>57642.476000000002</v>
      </c>
      <c r="F2733" s="287">
        <v>72806.337</v>
      </c>
      <c r="G2733" s="286">
        <v>398954.48100000003</v>
      </c>
      <c r="H2733" s="290"/>
      <c r="I2733" s="290"/>
      <c r="J2733" s="290"/>
      <c r="K2733" s="290"/>
      <c r="L2733" s="290"/>
      <c r="M2733" s="290"/>
      <c r="N2733" s="290"/>
      <c r="O2733" s="290"/>
      <c r="P2733" s="83" t="str">
        <f t="shared" si="52"/>
        <v/>
      </c>
      <c r="R2733" s="110"/>
      <c r="S2733" s="109"/>
      <c r="T2733" s="109"/>
      <c r="U2733" s="109"/>
      <c r="V2733" s="109"/>
    </row>
    <row r="2734" spans="1:22" ht="13.2" hidden="1" customHeight="1" x14ac:dyDescent="0.25">
      <c r="A2734" s="285" t="s">
        <v>2949</v>
      </c>
      <c r="B2734" s="285" t="s">
        <v>97</v>
      </c>
      <c r="C2734" s="286">
        <v>192600</v>
      </c>
      <c r="D2734" s="286">
        <v>-51836</v>
      </c>
      <c r="E2734" s="286">
        <v>-48528</v>
      </c>
      <c r="F2734" s="286">
        <v>-78739</v>
      </c>
      <c r="G2734" s="286">
        <v>13497</v>
      </c>
      <c r="H2734" s="290"/>
      <c r="I2734" s="290"/>
      <c r="J2734" s="290"/>
      <c r="K2734" s="290"/>
      <c r="L2734" s="290"/>
      <c r="M2734" s="290"/>
      <c r="N2734" s="290"/>
      <c r="O2734" s="290"/>
      <c r="P2734" s="83" t="str">
        <f t="shared" si="52"/>
        <v/>
      </c>
    </row>
    <row r="2735" spans="1:22" ht="13.2" hidden="1" customHeight="1" x14ac:dyDescent="0.25">
      <c r="A2735" s="285" t="s">
        <v>2950</v>
      </c>
      <c r="B2735" s="285" t="s">
        <v>130</v>
      </c>
      <c r="C2735" s="286">
        <v>219926</v>
      </c>
      <c r="D2735" s="286">
        <v>-113717</v>
      </c>
      <c r="E2735" s="286">
        <v>-83302</v>
      </c>
      <c r="F2735" s="286">
        <v>-97640</v>
      </c>
      <c r="G2735" s="286">
        <v>-74733</v>
      </c>
      <c r="H2735" s="290"/>
      <c r="I2735" s="290"/>
      <c r="J2735" s="290"/>
      <c r="K2735" s="290"/>
      <c r="L2735" s="290"/>
      <c r="M2735" s="290"/>
      <c r="N2735" s="290"/>
      <c r="O2735" s="290"/>
      <c r="P2735" s="83" t="str">
        <f t="shared" si="52"/>
        <v/>
      </c>
    </row>
    <row r="2736" spans="1:22" ht="13.2" hidden="1" customHeight="1" x14ac:dyDescent="0.25">
      <c r="A2736" s="285" t="s">
        <v>2927</v>
      </c>
      <c r="B2736" s="285" t="s">
        <v>76</v>
      </c>
      <c r="C2736" s="287">
        <v>1076</v>
      </c>
      <c r="D2736" s="287">
        <v>2322</v>
      </c>
      <c r="E2736" s="287">
        <v>2140</v>
      </c>
      <c r="F2736" s="287">
        <v>9180</v>
      </c>
      <c r="G2736" s="286">
        <v>14718</v>
      </c>
      <c r="H2736" s="290"/>
      <c r="I2736" s="290"/>
      <c r="J2736" s="290"/>
      <c r="K2736" s="290"/>
      <c r="L2736" s="290"/>
      <c r="M2736" s="290"/>
      <c r="N2736" s="290"/>
      <c r="O2736" s="290"/>
      <c r="P2736" s="83" t="str">
        <f t="shared" si="52"/>
        <v/>
      </c>
    </row>
    <row r="2737" spans="1:16" ht="13.2" hidden="1" customHeight="1" x14ac:dyDescent="0.25">
      <c r="A2737" s="285" t="s">
        <v>2928</v>
      </c>
      <c r="B2737" s="285" t="s">
        <v>77</v>
      </c>
      <c r="C2737" s="287">
        <v>450229</v>
      </c>
      <c r="D2737" s="287">
        <v>534871</v>
      </c>
      <c r="E2737" s="287">
        <v>478049</v>
      </c>
      <c r="F2737" s="287">
        <v>521614</v>
      </c>
      <c r="G2737" s="286">
        <v>1984763</v>
      </c>
      <c r="H2737" s="290"/>
      <c r="I2737" s="290"/>
      <c r="J2737" s="290"/>
      <c r="K2737" s="290"/>
      <c r="L2737" s="290"/>
      <c r="M2737" s="290"/>
      <c r="N2737" s="290"/>
      <c r="O2737" s="290"/>
      <c r="P2737" s="83" t="str">
        <f t="shared" si="52"/>
        <v/>
      </c>
    </row>
    <row r="2738" spans="1:16" ht="13.2" hidden="1" customHeight="1" x14ac:dyDescent="0.25">
      <c r="A2738" s="285" t="s">
        <v>2929</v>
      </c>
      <c r="B2738" s="285" t="s">
        <v>78</v>
      </c>
      <c r="C2738" s="287">
        <v>97553</v>
      </c>
      <c r="D2738" s="287">
        <v>109193</v>
      </c>
      <c r="E2738" s="287">
        <v>110282</v>
      </c>
      <c r="F2738" s="287">
        <v>127045</v>
      </c>
      <c r="G2738" s="286">
        <v>444073</v>
      </c>
      <c r="H2738" s="290"/>
      <c r="I2738" s="290"/>
      <c r="J2738" s="290"/>
      <c r="K2738" s="290"/>
      <c r="L2738" s="290"/>
      <c r="M2738" s="290"/>
      <c r="N2738" s="290"/>
      <c r="O2738" s="290"/>
      <c r="P2738" s="83" t="str">
        <f t="shared" si="52"/>
        <v/>
      </c>
    </row>
    <row r="2739" spans="1:16" ht="13.2" hidden="1" customHeight="1" x14ac:dyDescent="0.25">
      <c r="A2739" s="285" t="s">
        <v>2930</v>
      </c>
      <c r="B2739" s="285" t="s">
        <v>79</v>
      </c>
      <c r="C2739" s="287">
        <v>6328</v>
      </c>
      <c r="D2739" s="287">
        <v>12746</v>
      </c>
      <c r="E2739" s="287">
        <v>16071</v>
      </c>
      <c r="F2739" s="287">
        <v>24389</v>
      </c>
      <c r="G2739" s="286">
        <v>59534</v>
      </c>
      <c r="H2739" s="290"/>
      <c r="I2739" s="290"/>
      <c r="J2739" s="290"/>
      <c r="K2739" s="290"/>
      <c r="L2739" s="290"/>
      <c r="M2739" s="290"/>
      <c r="N2739" s="290"/>
      <c r="O2739" s="290"/>
      <c r="P2739" s="83" t="str">
        <f t="shared" si="52"/>
        <v/>
      </c>
    </row>
    <row r="2740" spans="1:16" ht="13.2" hidden="1" customHeight="1" x14ac:dyDescent="0.25">
      <c r="A2740" s="285" t="s">
        <v>2931</v>
      </c>
      <c r="B2740" s="285" t="s">
        <v>3671</v>
      </c>
      <c r="C2740" s="287">
        <v>74756</v>
      </c>
      <c r="D2740" s="287">
        <v>59012</v>
      </c>
      <c r="E2740" s="287">
        <v>80680</v>
      </c>
      <c r="F2740" s="287">
        <v>320694</v>
      </c>
      <c r="G2740" s="286">
        <v>535142</v>
      </c>
      <c r="H2740" s="290"/>
      <c r="I2740" s="290"/>
      <c r="J2740" s="290"/>
      <c r="K2740" s="290"/>
      <c r="L2740" s="290"/>
      <c r="M2740" s="290"/>
      <c r="N2740" s="290"/>
      <c r="O2740" s="290"/>
      <c r="P2740" s="83" t="str">
        <f t="shared" si="52"/>
        <v/>
      </c>
    </row>
    <row r="2741" spans="1:16" ht="13.2" hidden="1" customHeight="1" x14ac:dyDescent="0.25">
      <c r="A2741" s="285" t="s">
        <v>2932</v>
      </c>
      <c r="B2741" s="285" t="s">
        <v>84</v>
      </c>
      <c r="C2741" s="287">
        <v>36754</v>
      </c>
      <c r="D2741" s="287">
        <v>48317</v>
      </c>
      <c r="E2741" s="287">
        <v>52820</v>
      </c>
      <c r="F2741" s="287">
        <v>115149</v>
      </c>
      <c r="G2741" s="286">
        <v>253040</v>
      </c>
      <c r="H2741" s="290"/>
      <c r="I2741" s="290"/>
      <c r="J2741" s="290"/>
      <c r="K2741" s="290"/>
      <c r="L2741" s="290"/>
      <c r="M2741" s="290"/>
      <c r="N2741" s="290"/>
      <c r="O2741" s="290"/>
      <c r="P2741" s="83" t="str">
        <f t="shared" si="52"/>
        <v/>
      </c>
    </row>
    <row r="2742" spans="1:16" ht="13.2" hidden="1" customHeight="1" x14ac:dyDescent="0.25">
      <c r="A2742" s="285" t="s">
        <v>2933</v>
      </c>
      <c r="B2742" s="285" t="s">
        <v>85</v>
      </c>
      <c r="C2742" s="286">
        <v>715901</v>
      </c>
      <c r="D2742" s="286">
        <v>869432</v>
      </c>
      <c r="E2742" s="286">
        <v>822615</v>
      </c>
      <c r="F2742" s="286">
        <v>958877</v>
      </c>
      <c r="G2742" s="286">
        <v>3366825</v>
      </c>
      <c r="H2742" s="290"/>
      <c r="I2742" s="290"/>
      <c r="J2742" s="290"/>
      <c r="K2742" s="290"/>
      <c r="L2742" s="290"/>
      <c r="M2742" s="290"/>
      <c r="N2742" s="290"/>
      <c r="O2742" s="290"/>
      <c r="P2742" s="83" t="str">
        <f t="shared" ref="P2742:P2805" si="53">IF(COUNTBLANK(Q2742)=0,IF(RIGHT(A2742,10)=Q2742,TRUE,FALSE),"")</f>
        <v/>
      </c>
    </row>
    <row r="2743" spans="1:16" ht="13.2" hidden="1" customHeight="1" x14ac:dyDescent="0.25">
      <c r="A2743" s="285" t="s">
        <v>2934</v>
      </c>
      <c r="B2743" s="285" t="s">
        <v>86</v>
      </c>
      <c r="C2743" s="287">
        <v>3181</v>
      </c>
      <c r="D2743" s="287">
        <v>2116</v>
      </c>
      <c r="E2743" s="287">
        <v>5684</v>
      </c>
      <c r="F2743" s="287">
        <v>27408</v>
      </c>
      <c r="G2743" s="286">
        <v>38389</v>
      </c>
      <c r="H2743" s="290"/>
      <c r="I2743" s="290"/>
      <c r="J2743" s="290"/>
      <c r="K2743" s="290"/>
      <c r="L2743" s="290"/>
      <c r="M2743" s="290"/>
      <c r="N2743" s="290"/>
      <c r="O2743" s="290"/>
      <c r="P2743" s="83" t="str">
        <f t="shared" si="53"/>
        <v/>
      </c>
    </row>
    <row r="2744" spans="1:16" ht="13.2" hidden="1" customHeight="1" x14ac:dyDescent="0.25">
      <c r="A2744" s="285" t="s">
        <v>2935</v>
      </c>
      <c r="B2744" s="285" t="s">
        <v>87</v>
      </c>
      <c r="C2744" s="287">
        <v>8570</v>
      </c>
      <c r="D2744" s="287">
        <v>49046</v>
      </c>
      <c r="E2744" s="287">
        <v>45226</v>
      </c>
      <c r="F2744" s="287">
        <v>62543</v>
      </c>
      <c r="G2744" s="286">
        <v>165385</v>
      </c>
      <c r="H2744" s="290"/>
      <c r="I2744" s="290"/>
      <c r="J2744" s="290"/>
      <c r="K2744" s="290"/>
      <c r="L2744" s="290"/>
      <c r="M2744" s="290"/>
      <c r="N2744" s="290"/>
      <c r="O2744" s="290"/>
      <c r="P2744" s="83" t="str">
        <f t="shared" si="53"/>
        <v/>
      </c>
    </row>
    <row r="2745" spans="1:16" ht="13.2" hidden="1" customHeight="1" x14ac:dyDescent="0.25">
      <c r="A2745" s="285" t="s">
        <v>2936</v>
      </c>
      <c r="B2745" s="285" t="s">
        <v>88</v>
      </c>
      <c r="C2745" s="287">
        <v>0</v>
      </c>
      <c r="D2745" s="287">
        <v>0</v>
      </c>
      <c r="E2745" s="287">
        <v>0</v>
      </c>
      <c r="F2745" s="287">
        <v>0</v>
      </c>
      <c r="G2745" s="286">
        <v>0</v>
      </c>
      <c r="H2745" s="290"/>
      <c r="I2745" s="290"/>
      <c r="J2745" s="290"/>
      <c r="K2745" s="290"/>
      <c r="L2745" s="290"/>
      <c r="M2745" s="290"/>
      <c r="N2745" s="290"/>
      <c r="O2745" s="290"/>
      <c r="P2745" s="83" t="str">
        <f t="shared" si="53"/>
        <v/>
      </c>
    </row>
    <row r="2746" spans="1:16" ht="13.2" hidden="1" customHeight="1" x14ac:dyDescent="0.25">
      <c r="A2746" s="285" t="s">
        <v>2937</v>
      </c>
      <c r="B2746" s="285" t="s">
        <v>144</v>
      </c>
      <c r="C2746" s="286">
        <v>727652</v>
      </c>
      <c r="D2746" s="286">
        <v>920594</v>
      </c>
      <c r="E2746" s="286">
        <v>873525</v>
      </c>
      <c r="F2746" s="286">
        <v>1048828</v>
      </c>
      <c r="G2746" s="286">
        <v>3570599</v>
      </c>
      <c r="H2746" s="290"/>
      <c r="I2746" s="290"/>
      <c r="J2746" s="290"/>
      <c r="K2746" s="290"/>
      <c r="L2746" s="290"/>
      <c r="M2746" s="290"/>
      <c r="N2746" s="290"/>
      <c r="O2746" s="290"/>
      <c r="P2746" s="83" t="str">
        <f t="shared" si="53"/>
        <v/>
      </c>
    </row>
    <row r="2747" spans="1:16" ht="13.2" hidden="1" customHeight="1" x14ac:dyDescent="0.25">
      <c r="A2747" s="285" t="s">
        <v>3704</v>
      </c>
      <c r="B2747" s="285" t="s">
        <v>283</v>
      </c>
      <c r="C2747" s="287">
        <v>15</v>
      </c>
      <c r="D2747" s="287">
        <v>228</v>
      </c>
      <c r="E2747" s="287">
        <v>37</v>
      </c>
      <c r="F2747" s="287">
        <v>-9</v>
      </c>
      <c r="G2747" s="286">
        <v>271</v>
      </c>
      <c r="H2747" s="290"/>
      <c r="I2747" s="290"/>
      <c r="J2747" s="290"/>
      <c r="K2747" s="290"/>
      <c r="L2747" s="290"/>
      <c r="M2747" s="290"/>
      <c r="N2747" s="290"/>
      <c r="O2747" s="290"/>
      <c r="P2747" s="83" t="str">
        <f t="shared" si="53"/>
        <v/>
      </c>
    </row>
    <row r="2748" spans="1:16" ht="13.2" hidden="1" customHeight="1" x14ac:dyDescent="0.25">
      <c r="A2748" s="285" t="s">
        <v>3740</v>
      </c>
      <c r="B2748" s="285" t="s">
        <v>284</v>
      </c>
      <c r="C2748" s="287">
        <v>49190</v>
      </c>
      <c r="D2748" s="287">
        <v>102743</v>
      </c>
      <c r="E2748" s="287">
        <v>82536</v>
      </c>
      <c r="F2748" s="287">
        <v>-159185</v>
      </c>
      <c r="G2748" s="286">
        <v>75284</v>
      </c>
      <c r="H2748" s="290"/>
      <c r="I2748" s="290"/>
      <c r="J2748" s="290"/>
      <c r="K2748" s="290"/>
      <c r="L2748" s="290"/>
      <c r="M2748" s="290"/>
      <c r="N2748" s="290"/>
      <c r="O2748" s="290"/>
      <c r="P2748" s="83" t="str">
        <f t="shared" si="53"/>
        <v/>
      </c>
    </row>
    <row r="2749" spans="1:16" ht="13.2" hidden="1" customHeight="1" x14ac:dyDescent="0.25">
      <c r="A2749" s="285" t="s">
        <v>2938</v>
      </c>
      <c r="B2749" s="285" t="s">
        <v>76</v>
      </c>
      <c r="C2749" s="287">
        <v>68396</v>
      </c>
      <c r="D2749" s="287">
        <v>86192</v>
      </c>
      <c r="E2749" s="287">
        <v>75875</v>
      </c>
      <c r="F2749" s="287">
        <v>79897</v>
      </c>
      <c r="G2749" s="286">
        <v>310360</v>
      </c>
      <c r="H2749" s="290"/>
      <c r="I2749" s="290"/>
      <c r="J2749" s="290"/>
      <c r="K2749" s="290"/>
      <c r="L2749" s="290"/>
      <c r="M2749" s="290"/>
      <c r="N2749" s="290"/>
      <c r="O2749" s="290"/>
      <c r="P2749" s="83" t="str">
        <f t="shared" si="53"/>
        <v/>
      </c>
    </row>
    <row r="2750" spans="1:16" ht="13.2" hidden="1" customHeight="1" x14ac:dyDescent="0.25">
      <c r="A2750" s="285" t="s">
        <v>2944</v>
      </c>
      <c r="B2750" s="285" t="s">
        <v>85</v>
      </c>
      <c r="C2750" s="286">
        <v>908501</v>
      </c>
      <c r="D2750" s="286">
        <v>817596</v>
      </c>
      <c r="E2750" s="286">
        <v>774087</v>
      </c>
      <c r="F2750" s="286">
        <v>880138</v>
      </c>
      <c r="G2750" s="286">
        <v>3380322</v>
      </c>
      <c r="H2750" s="290"/>
      <c r="I2750" s="290"/>
      <c r="J2750" s="290"/>
      <c r="K2750" s="290"/>
      <c r="L2750" s="290"/>
      <c r="M2750" s="290"/>
      <c r="N2750" s="290"/>
      <c r="O2750" s="290"/>
      <c r="P2750" s="83" t="str">
        <f t="shared" si="53"/>
        <v/>
      </c>
    </row>
    <row r="2751" spans="1:16" ht="13.2" hidden="1" customHeight="1" x14ac:dyDescent="0.25">
      <c r="A2751" s="285" t="s">
        <v>2946</v>
      </c>
      <c r="B2751" s="285" t="s">
        <v>87</v>
      </c>
      <c r="C2751" s="287">
        <v>32265</v>
      </c>
      <c r="D2751" s="287">
        <v>-23078</v>
      </c>
      <c r="E2751" s="287">
        <v>11032</v>
      </c>
      <c r="F2751" s="287">
        <v>75199</v>
      </c>
      <c r="G2751" s="286">
        <v>95418</v>
      </c>
      <c r="H2751" s="290"/>
      <c r="I2751" s="290"/>
      <c r="J2751" s="290"/>
      <c r="K2751" s="290"/>
      <c r="L2751" s="290"/>
      <c r="M2751" s="290"/>
      <c r="N2751" s="290"/>
      <c r="O2751" s="290"/>
      <c r="P2751" s="83" t="str">
        <f t="shared" si="53"/>
        <v/>
      </c>
    </row>
    <row r="2752" spans="1:16" ht="13.2" hidden="1" customHeight="1" x14ac:dyDescent="0.25">
      <c r="A2752" s="285" t="s">
        <v>2947</v>
      </c>
      <c r="B2752" s="285" t="s">
        <v>88</v>
      </c>
      <c r="C2752" s="287">
        <v>0</v>
      </c>
      <c r="D2752" s="287">
        <v>0</v>
      </c>
      <c r="E2752" s="287">
        <v>0</v>
      </c>
      <c r="F2752" s="287">
        <v>0</v>
      </c>
      <c r="G2752" s="286">
        <v>0</v>
      </c>
      <c r="H2752" s="290"/>
      <c r="I2752" s="290"/>
      <c r="J2752" s="290"/>
      <c r="K2752" s="290"/>
      <c r="L2752" s="290"/>
      <c r="M2752" s="290"/>
      <c r="N2752" s="290"/>
      <c r="O2752" s="290"/>
      <c r="P2752" s="83" t="str">
        <f t="shared" si="53"/>
        <v/>
      </c>
    </row>
    <row r="2753" spans="1:16" ht="13.2" hidden="1" customHeight="1" x14ac:dyDescent="0.25">
      <c r="A2753" s="285" t="s">
        <v>2939</v>
      </c>
      <c r="B2753" s="285" t="s">
        <v>89</v>
      </c>
      <c r="C2753" s="287">
        <v>208897</v>
      </c>
      <c r="D2753" s="287">
        <v>259772</v>
      </c>
      <c r="E2753" s="287">
        <v>294274</v>
      </c>
      <c r="F2753" s="287">
        <v>325120</v>
      </c>
      <c r="G2753" s="286">
        <v>1088063</v>
      </c>
      <c r="H2753" s="290"/>
      <c r="I2753" s="290"/>
      <c r="J2753" s="290"/>
      <c r="K2753" s="290"/>
      <c r="L2753" s="290"/>
      <c r="M2753" s="290"/>
      <c r="N2753" s="290"/>
      <c r="O2753" s="290"/>
      <c r="P2753" s="83" t="str">
        <f t="shared" si="53"/>
        <v/>
      </c>
    </row>
    <row r="2754" spans="1:16" ht="13.2" hidden="1" customHeight="1" x14ac:dyDescent="0.25">
      <c r="A2754" s="285" t="s">
        <v>2940</v>
      </c>
      <c r="B2754" s="285" t="s">
        <v>90</v>
      </c>
      <c r="C2754" s="287">
        <v>673</v>
      </c>
      <c r="D2754" s="287">
        <v>112</v>
      </c>
      <c r="E2754" s="287">
        <v>145</v>
      </c>
      <c r="F2754" s="287">
        <v>766</v>
      </c>
      <c r="G2754" s="286">
        <v>1696</v>
      </c>
      <c r="H2754" s="290"/>
      <c r="I2754" s="290"/>
      <c r="J2754" s="290"/>
      <c r="K2754" s="290"/>
      <c r="L2754" s="290"/>
      <c r="M2754" s="290"/>
      <c r="N2754" s="290"/>
      <c r="O2754" s="290"/>
      <c r="P2754" s="83" t="str">
        <f t="shared" si="53"/>
        <v/>
      </c>
    </row>
    <row r="2755" spans="1:16" ht="13.2" hidden="1" customHeight="1" x14ac:dyDescent="0.25">
      <c r="A2755" s="285" t="s">
        <v>2941</v>
      </c>
      <c r="B2755" s="285" t="s">
        <v>91</v>
      </c>
      <c r="C2755" s="287">
        <v>0</v>
      </c>
      <c r="D2755" s="287">
        <v>0</v>
      </c>
      <c r="E2755" s="287">
        <v>0</v>
      </c>
      <c r="F2755" s="287">
        <v>0</v>
      </c>
      <c r="G2755" s="286">
        <v>0</v>
      </c>
      <c r="H2755" s="290"/>
      <c r="I2755" s="290"/>
      <c r="J2755" s="290"/>
      <c r="K2755" s="290"/>
      <c r="L2755" s="290"/>
      <c r="M2755" s="290"/>
      <c r="N2755" s="290"/>
      <c r="O2755" s="290"/>
      <c r="P2755" s="83" t="str">
        <f t="shared" si="53"/>
        <v/>
      </c>
    </row>
    <row r="2756" spans="1:16" ht="13.2" hidden="1" customHeight="1" x14ac:dyDescent="0.25">
      <c r="A2756" s="285" t="s">
        <v>2942</v>
      </c>
      <c r="B2756" s="285" t="s">
        <v>3670</v>
      </c>
      <c r="C2756" s="287">
        <v>129099</v>
      </c>
      <c r="D2756" s="287">
        <v>-53710</v>
      </c>
      <c r="E2756" s="287">
        <v>42614</v>
      </c>
      <c r="F2756" s="287">
        <v>35724</v>
      </c>
      <c r="G2756" s="286">
        <v>153727</v>
      </c>
      <c r="H2756" s="290"/>
      <c r="I2756" s="290"/>
      <c r="J2756" s="290"/>
      <c r="K2756" s="290"/>
      <c r="L2756" s="290"/>
      <c r="M2756" s="290"/>
      <c r="N2756" s="290"/>
      <c r="O2756" s="290"/>
      <c r="P2756" s="83" t="str">
        <f t="shared" si="53"/>
        <v/>
      </c>
    </row>
    <row r="2757" spans="1:16" ht="13.2" hidden="1" customHeight="1" x14ac:dyDescent="0.25">
      <c r="A2757" s="285" t="s">
        <v>2943</v>
      </c>
      <c r="B2757" s="285" t="s">
        <v>95</v>
      </c>
      <c r="C2757" s="287">
        <v>1662</v>
      </c>
      <c r="D2757" s="287">
        <v>12241</v>
      </c>
      <c r="E2757" s="287">
        <v>16893</v>
      </c>
      <c r="F2757" s="287">
        <v>34916</v>
      </c>
      <c r="G2757" s="286">
        <v>65712</v>
      </c>
      <c r="H2757" s="290"/>
      <c r="I2757" s="290"/>
      <c r="J2757" s="290"/>
      <c r="K2757" s="290"/>
      <c r="L2757" s="290"/>
      <c r="M2757" s="290"/>
      <c r="N2757" s="290"/>
      <c r="O2757" s="290"/>
      <c r="P2757" s="83" t="str">
        <f t="shared" si="53"/>
        <v/>
      </c>
    </row>
    <row r="2758" spans="1:16" ht="13.2" hidden="1" customHeight="1" x14ac:dyDescent="0.25">
      <c r="A2758" s="285" t="s">
        <v>2945</v>
      </c>
      <c r="B2758" s="285" t="s">
        <v>96</v>
      </c>
      <c r="C2758" s="288">
        <v>6812</v>
      </c>
      <c r="D2758" s="288">
        <v>12359</v>
      </c>
      <c r="E2758" s="288">
        <v>5104</v>
      </c>
      <c r="F2758" s="288">
        <v>-4149</v>
      </c>
      <c r="G2758" s="289">
        <v>20126</v>
      </c>
      <c r="H2758" s="290"/>
      <c r="I2758" s="290"/>
      <c r="J2758" s="290"/>
      <c r="K2758" s="290"/>
      <c r="L2758" s="290"/>
      <c r="M2758" s="290"/>
      <c r="N2758" s="290"/>
      <c r="O2758" s="290"/>
      <c r="P2758" s="83" t="str">
        <f t="shared" si="53"/>
        <v/>
      </c>
    </row>
    <row r="2759" spans="1:16" ht="13.2" hidden="1" customHeight="1" x14ac:dyDescent="0.25">
      <c r="A2759" s="285" t="s">
        <v>2948</v>
      </c>
      <c r="B2759" s="285" t="s">
        <v>155</v>
      </c>
      <c r="C2759" s="286">
        <v>947578</v>
      </c>
      <c r="D2759" s="286">
        <v>806877</v>
      </c>
      <c r="E2759" s="286">
        <v>790223</v>
      </c>
      <c r="F2759" s="286">
        <v>951188</v>
      </c>
      <c r="G2759" s="286">
        <v>3495866</v>
      </c>
      <c r="H2759" s="290"/>
      <c r="I2759" s="290"/>
      <c r="J2759" s="290"/>
      <c r="K2759" s="290"/>
      <c r="L2759" s="290"/>
      <c r="M2759" s="290"/>
      <c r="N2759" s="290"/>
      <c r="O2759" s="290"/>
      <c r="P2759" s="83" t="str">
        <f t="shared" si="53"/>
        <v/>
      </c>
    </row>
    <row r="2760" spans="1:16" ht="13.2" hidden="1" customHeight="1" x14ac:dyDescent="0.25">
      <c r="A2760" s="285" t="s">
        <v>3776</v>
      </c>
      <c r="B2760" s="285" t="s">
        <v>285</v>
      </c>
      <c r="C2760" s="287">
        <v>110184</v>
      </c>
      <c r="D2760" s="287">
        <v>277681</v>
      </c>
      <c r="E2760" s="287">
        <v>199714</v>
      </c>
      <c r="F2760" s="287">
        <v>244094</v>
      </c>
      <c r="G2760" s="286">
        <v>831673</v>
      </c>
      <c r="H2760" s="290"/>
      <c r="I2760" s="290"/>
      <c r="J2760" s="290"/>
      <c r="K2760" s="290"/>
      <c r="L2760" s="290"/>
      <c r="M2760" s="290"/>
      <c r="N2760" s="290"/>
      <c r="O2760" s="290"/>
      <c r="P2760" s="83" t="str">
        <f t="shared" si="53"/>
        <v/>
      </c>
    </row>
    <row r="2761" spans="1:16" ht="13.2" hidden="1" customHeight="1" x14ac:dyDescent="0.25">
      <c r="A2761" s="285" t="s">
        <v>3812</v>
      </c>
      <c r="B2761" s="285" t="s">
        <v>286</v>
      </c>
      <c r="C2761" s="287">
        <v>389590</v>
      </c>
      <c r="D2761" s="287">
        <v>235308</v>
      </c>
      <c r="E2761" s="287">
        <v>144572</v>
      </c>
      <c r="F2761" s="287">
        <v>159621</v>
      </c>
      <c r="G2761" s="286">
        <v>929091</v>
      </c>
      <c r="H2761" s="290"/>
      <c r="I2761" s="290"/>
      <c r="J2761" s="290"/>
      <c r="K2761" s="290"/>
      <c r="L2761" s="290"/>
      <c r="M2761" s="290"/>
      <c r="N2761" s="290"/>
      <c r="O2761" s="290"/>
      <c r="P2761" s="83" t="str">
        <f t="shared" si="53"/>
        <v/>
      </c>
    </row>
    <row r="2762" spans="1:16" ht="13.2" hidden="1" customHeight="1" x14ac:dyDescent="0.25">
      <c r="A2762" s="285" t="s">
        <v>3021</v>
      </c>
      <c r="B2762" s="285" t="s">
        <v>97</v>
      </c>
      <c r="C2762" s="286">
        <v>-1693.534340000002</v>
      </c>
      <c r="D2762" s="286">
        <v>5489.9698099999978</v>
      </c>
      <c r="E2762" s="286">
        <v>109.52904999999373</v>
      </c>
      <c r="F2762" s="286">
        <v>0</v>
      </c>
      <c r="G2762" s="286">
        <v>3905.9645199999904</v>
      </c>
      <c r="H2762" s="290"/>
      <c r="I2762" s="290"/>
      <c r="J2762" s="290"/>
      <c r="K2762" s="290"/>
      <c r="L2762" s="290"/>
      <c r="M2762" s="290"/>
      <c r="N2762" s="290"/>
      <c r="O2762" s="290"/>
      <c r="P2762" s="83" t="str">
        <f t="shared" si="53"/>
        <v/>
      </c>
    </row>
    <row r="2763" spans="1:16" ht="13.2" hidden="1" customHeight="1" x14ac:dyDescent="0.25">
      <c r="A2763" s="285" t="s">
        <v>3022</v>
      </c>
      <c r="B2763" s="285" t="s">
        <v>130</v>
      </c>
      <c r="C2763" s="286">
        <v>-447.18794000000162</v>
      </c>
      <c r="D2763" s="286">
        <v>6877.6324699999968</v>
      </c>
      <c r="E2763" s="286">
        <v>176.63183999999274</v>
      </c>
      <c r="F2763" s="286">
        <v>0</v>
      </c>
      <c r="G2763" s="286">
        <v>6607.0763699999879</v>
      </c>
      <c r="H2763" s="290"/>
      <c r="I2763" s="290"/>
      <c r="J2763" s="290"/>
      <c r="K2763" s="290"/>
      <c r="L2763" s="290"/>
      <c r="M2763" s="290"/>
      <c r="N2763" s="290"/>
      <c r="O2763" s="290"/>
      <c r="P2763" s="83" t="str">
        <f t="shared" si="53"/>
        <v/>
      </c>
    </row>
    <row r="2764" spans="1:16" ht="13.2" hidden="1" customHeight="1" x14ac:dyDescent="0.25">
      <c r="A2764" s="285" t="s">
        <v>2999</v>
      </c>
      <c r="B2764" s="285" t="s">
        <v>76</v>
      </c>
      <c r="C2764" s="287">
        <v>0</v>
      </c>
      <c r="D2764" s="287">
        <v>0</v>
      </c>
      <c r="E2764" s="287">
        <v>0</v>
      </c>
      <c r="F2764" s="287">
        <v>0</v>
      </c>
      <c r="G2764" s="286">
        <v>0</v>
      </c>
      <c r="H2764" s="290"/>
      <c r="I2764" s="290"/>
      <c r="J2764" s="290"/>
      <c r="K2764" s="290"/>
      <c r="L2764" s="290"/>
      <c r="M2764" s="290"/>
      <c r="N2764" s="290"/>
      <c r="O2764" s="290"/>
      <c r="P2764" s="83" t="str">
        <f t="shared" si="53"/>
        <v/>
      </c>
    </row>
    <row r="2765" spans="1:16" ht="13.2" hidden="1" customHeight="1" x14ac:dyDescent="0.25">
      <c r="A2765" s="285" t="s">
        <v>3000</v>
      </c>
      <c r="B2765" s="285" t="s">
        <v>77</v>
      </c>
      <c r="C2765" s="287">
        <v>2768.9851599999997</v>
      </c>
      <c r="D2765" s="287">
        <v>3437.8767299999963</v>
      </c>
      <c r="E2765" s="287">
        <v>3194.6011600000079</v>
      </c>
      <c r="F2765" s="287">
        <v>0</v>
      </c>
      <c r="G2765" s="286">
        <v>9401.4630500000039</v>
      </c>
      <c r="H2765" s="290"/>
      <c r="I2765" s="290"/>
      <c r="J2765" s="290"/>
      <c r="K2765" s="290"/>
      <c r="L2765" s="290"/>
      <c r="M2765" s="290"/>
      <c r="N2765" s="290"/>
      <c r="O2765" s="290"/>
      <c r="P2765" s="83" t="str">
        <f t="shared" si="53"/>
        <v/>
      </c>
    </row>
    <row r="2766" spans="1:16" ht="13.2" hidden="1" customHeight="1" x14ac:dyDescent="0.25">
      <c r="A2766" s="285" t="s">
        <v>3001</v>
      </c>
      <c r="B2766" s="285" t="s">
        <v>78</v>
      </c>
      <c r="C2766" s="287">
        <v>509.70153000000016</v>
      </c>
      <c r="D2766" s="287">
        <v>660.80567000000099</v>
      </c>
      <c r="E2766" s="287">
        <v>666.41646999999944</v>
      </c>
      <c r="F2766" s="287">
        <v>0</v>
      </c>
      <c r="G2766" s="286">
        <v>1836.9236700000006</v>
      </c>
      <c r="H2766" s="290"/>
      <c r="I2766" s="290"/>
      <c r="J2766" s="290"/>
      <c r="K2766" s="290"/>
      <c r="L2766" s="290"/>
      <c r="M2766" s="290"/>
      <c r="N2766" s="290"/>
      <c r="O2766" s="290"/>
      <c r="P2766" s="83" t="str">
        <f t="shared" si="53"/>
        <v/>
      </c>
    </row>
    <row r="2767" spans="1:16" ht="13.2" hidden="1" customHeight="1" x14ac:dyDescent="0.25">
      <c r="A2767" s="285" t="s">
        <v>3002</v>
      </c>
      <c r="B2767" s="285" t="s">
        <v>79</v>
      </c>
      <c r="C2767" s="287">
        <v>2.5202400000000003</v>
      </c>
      <c r="D2767" s="287">
        <v>0.47688999999999943</v>
      </c>
      <c r="E2767" s="287">
        <v>16.59676</v>
      </c>
      <c r="F2767" s="287">
        <v>0</v>
      </c>
      <c r="G2767" s="286">
        <v>19.593889999999998</v>
      </c>
      <c r="H2767" s="290"/>
      <c r="I2767" s="290"/>
      <c r="J2767" s="290"/>
      <c r="K2767" s="290"/>
      <c r="L2767" s="290"/>
      <c r="M2767" s="290"/>
      <c r="N2767" s="290"/>
      <c r="O2767" s="290"/>
      <c r="P2767" s="83" t="str">
        <f t="shared" si="53"/>
        <v/>
      </c>
    </row>
    <row r="2768" spans="1:16" ht="13.2" hidden="1" customHeight="1" x14ac:dyDescent="0.25">
      <c r="A2768" s="285" t="s">
        <v>3003</v>
      </c>
      <c r="B2768" s="285" t="s">
        <v>3671</v>
      </c>
      <c r="C2768" s="287">
        <v>2409.1285500000013</v>
      </c>
      <c r="D2768" s="287">
        <v>2482.0299600000039</v>
      </c>
      <c r="E2768" s="287">
        <v>2962.2766599999977</v>
      </c>
      <c r="F2768" s="287">
        <v>0</v>
      </c>
      <c r="G2768" s="286">
        <v>7853.4351700000025</v>
      </c>
      <c r="H2768" s="290"/>
      <c r="I2768" s="290"/>
      <c r="J2768" s="290"/>
      <c r="K2768" s="290"/>
      <c r="L2768" s="290"/>
      <c r="M2768" s="290"/>
      <c r="N2768" s="290"/>
      <c r="O2768" s="290"/>
      <c r="P2768" s="83" t="str">
        <f t="shared" si="53"/>
        <v/>
      </c>
    </row>
    <row r="2769" spans="1:16" ht="13.2" hidden="1" customHeight="1" x14ac:dyDescent="0.25">
      <c r="A2769" s="285" t="s">
        <v>3004</v>
      </c>
      <c r="B2769" s="285" t="s">
        <v>84</v>
      </c>
      <c r="C2769" s="287">
        <v>50.589740000000006</v>
      </c>
      <c r="D2769" s="287">
        <v>139.82671000000002</v>
      </c>
      <c r="E2769" s="287">
        <v>287.89368999999999</v>
      </c>
      <c r="F2769" s="287">
        <v>0</v>
      </c>
      <c r="G2769" s="286">
        <v>478.31014000000005</v>
      </c>
      <c r="H2769" s="290"/>
      <c r="I2769" s="290"/>
      <c r="J2769" s="290"/>
      <c r="K2769" s="290"/>
      <c r="L2769" s="290"/>
      <c r="M2769" s="290"/>
      <c r="N2769" s="290"/>
      <c r="O2769" s="290"/>
      <c r="P2769" s="83" t="str">
        <f t="shared" si="53"/>
        <v/>
      </c>
    </row>
    <row r="2770" spans="1:16" ht="13.2" hidden="1" customHeight="1" x14ac:dyDescent="0.25">
      <c r="A2770" s="285" t="s">
        <v>3005</v>
      </c>
      <c r="B2770" s="285" t="s">
        <v>85</v>
      </c>
      <c r="C2770" s="286">
        <v>5749.7181900000023</v>
      </c>
      <c r="D2770" s="286">
        <v>6789.1240500000013</v>
      </c>
      <c r="E2770" s="286">
        <v>7194.6021500000061</v>
      </c>
      <c r="F2770" s="286">
        <v>0</v>
      </c>
      <c r="G2770" s="286">
        <v>19733.444390000008</v>
      </c>
      <c r="H2770" s="290"/>
      <c r="I2770" s="290"/>
      <c r="J2770" s="290"/>
      <c r="K2770" s="290"/>
      <c r="L2770" s="290"/>
      <c r="M2770" s="290"/>
      <c r="N2770" s="290"/>
      <c r="O2770" s="290"/>
      <c r="P2770" s="83" t="str">
        <f t="shared" si="53"/>
        <v/>
      </c>
    </row>
    <row r="2771" spans="1:16" ht="13.2" hidden="1" customHeight="1" x14ac:dyDescent="0.25">
      <c r="A2771" s="285" t="s">
        <v>3006</v>
      </c>
      <c r="B2771" s="285" t="s">
        <v>86</v>
      </c>
      <c r="C2771" s="287">
        <v>0</v>
      </c>
      <c r="D2771" s="287">
        <v>0</v>
      </c>
      <c r="E2771" s="287">
        <v>0</v>
      </c>
      <c r="F2771" s="287">
        <v>0</v>
      </c>
      <c r="G2771" s="286">
        <v>0</v>
      </c>
      <c r="H2771" s="290"/>
      <c r="I2771" s="290"/>
      <c r="J2771" s="290"/>
      <c r="K2771" s="290"/>
      <c r="L2771" s="290"/>
      <c r="M2771" s="290"/>
      <c r="N2771" s="290"/>
      <c r="O2771" s="290"/>
      <c r="P2771" s="83" t="str">
        <f t="shared" si="53"/>
        <v/>
      </c>
    </row>
    <row r="2772" spans="1:16" ht="13.2" hidden="1" customHeight="1" x14ac:dyDescent="0.25">
      <c r="A2772" s="285" t="s">
        <v>3007</v>
      </c>
      <c r="B2772" s="285" t="s">
        <v>87</v>
      </c>
      <c r="C2772" s="287">
        <v>73.158119999999997</v>
      </c>
      <c r="D2772" s="287">
        <v>101.34936999999996</v>
      </c>
      <c r="E2772" s="287">
        <v>91.568340000000049</v>
      </c>
      <c r="F2772" s="287">
        <v>0</v>
      </c>
      <c r="G2772" s="286">
        <v>266.07583</v>
      </c>
      <c r="H2772" s="290"/>
      <c r="I2772" s="290"/>
      <c r="J2772" s="290"/>
      <c r="K2772" s="290"/>
      <c r="L2772" s="290"/>
      <c r="M2772" s="290"/>
      <c r="N2772" s="290"/>
      <c r="O2772" s="290"/>
      <c r="P2772" s="83" t="str">
        <f t="shared" si="53"/>
        <v/>
      </c>
    </row>
    <row r="2773" spans="1:16" ht="13.2" hidden="1" customHeight="1" x14ac:dyDescent="0.25">
      <c r="A2773" s="285" t="s">
        <v>3008</v>
      </c>
      <c r="B2773" s="285" t="s">
        <v>88</v>
      </c>
      <c r="C2773" s="287">
        <v>1421.0591499999998</v>
      </c>
      <c r="D2773" s="287">
        <v>1688.5453500000006</v>
      </c>
      <c r="E2773" s="287">
        <v>2328.5781899999988</v>
      </c>
      <c r="F2773" s="287">
        <v>0</v>
      </c>
      <c r="G2773" s="286">
        <v>5438.1826899999996</v>
      </c>
      <c r="H2773" s="290"/>
      <c r="I2773" s="290"/>
      <c r="J2773" s="290"/>
      <c r="K2773" s="290"/>
      <c r="L2773" s="290"/>
      <c r="M2773" s="290"/>
      <c r="N2773" s="290"/>
      <c r="O2773" s="290"/>
      <c r="P2773" s="83" t="str">
        <f t="shared" si="53"/>
        <v/>
      </c>
    </row>
    <row r="2774" spans="1:16" ht="13.2" hidden="1" customHeight="1" x14ac:dyDescent="0.25">
      <c r="A2774" s="285" t="s">
        <v>3009</v>
      </c>
      <c r="B2774" s="285" t="s">
        <v>144</v>
      </c>
      <c r="C2774" s="286">
        <v>7243.9354600000024</v>
      </c>
      <c r="D2774" s="286">
        <v>8579.0187700000024</v>
      </c>
      <c r="E2774" s="286">
        <v>9614.7486800000042</v>
      </c>
      <c r="F2774" s="286">
        <v>0</v>
      </c>
      <c r="G2774" s="286">
        <v>25437.702910000007</v>
      </c>
      <c r="H2774" s="290"/>
      <c r="I2774" s="290"/>
      <c r="J2774" s="290"/>
      <c r="K2774" s="290"/>
      <c r="L2774" s="290"/>
      <c r="M2774" s="290"/>
      <c r="N2774" s="290"/>
      <c r="O2774" s="290"/>
      <c r="P2774" s="83" t="str">
        <f t="shared" si="53"/>
        <v/>
      </c>
    </row>
    <row r="2775" spans="1:16" ht="13.2" hidden="1" customHeight="1" x14ac:dyDescent="0.25">
      <c r="A2775" s="285" t="s">
        <v>3705</v>
      </c>
      <c r="B2775" s="285" t="s">
        <v>283</v>
      </c>
      <c r="C2775" s="287">
        <v>7.91967</v>
      </c>
      <c r="D2775" s="287">
        <v>67.180520000000001</v>
      </c>
      <c r="E2775" s="287">
        <v>57.795640000000013</v>
      </c>
      <c r="F2775" s="287">
        <v>0</v>
      </c>
      <c r="G2775" s="286">
        <v>132.89583000000002</v>
      </c>
      <c r="H2775" s="290"/>
      <c r="I2775" s="290"/>
      <c r="J2775" s="290"/>
      <c r="K2775" s="290"/>
      <c r="L2775" s="290"/>
      <c r="M2775" s="290"/>
      <c r="N2775" s="290"/>
      <c r="O2775" s="290"/>
      <c r="P2775" s="83" t="str">
        <f t="shared" si="53"/>
        <v/>
      </c>
    </row>
    <row r="2776" spans="1:16" ht="13.2" hidden="1" customHeight="1" x14ac:dyDescent="0.25">
      <c r="A2776" s="285" t="s">
        <v>3741</v>
      </c>
      <c r="B2776" s="285" t="s">
        <v>284</v>
      </c>
      <c r="C2776" s="287">
        <v>0.87329999999999997</v>
      </c>
      <c r="D2776" s="287">
        <v>0.92756999999999989</v>
      </c>
      <c r="E2776" s="287">
        <v>9.0217700000000001</v>
      </c>
      <c r="F2776" s="287">
        <v>0</v>
      </c>
      <c r="G2776" s="286">
        <v>10.82264</v>
      </c>
      <c r="H2776" s="290"/>
      <c r="I2776" s="290"/>
      <c r="J2776" s="290"/>
      <c r="K2776" s="290"/>
      <c r="L2776" s="290"/>
      <c r="M2776" s="290"/>
      <c r="N2776" s="290"/>
      <c r="O2776" s="290"/>
      <c r="P2776" s="83" t="str">
        <f t="shared" si="53"/>
        <v/>
      </c>
    </row>
    <row r="2777" spans="1:16" ht="13.2" hidden="1" customHeight="1" x14ac:dyDescent="0.25">
      <c r="A2777" s="285" t="s">
        <v>3010</v>
      </c>
      <c r="B2777" s="285" t="s">
        <v>76</v>
      </c>
      <c r="C2777" s="287">
        <v>0</v>
      </c>
      <c r="D2777" s="287">
        <v>0</v>
      </c>
      <c r="E2777" s="287">
        <v>0</v>
      </c>
      <c r="F2777" s="287">
        <v>0</v>
      </c>
      <c r="G2777" s="286">
        <v>0</v>
      </c>
      <c r="H2777" s="290"/>
      <c r="I2777" s="290"/>
      <c r="J2777" s="290"/>
      <c r="K2777" s="290"/>
      <c r="L2777" s="290"/>
      <c r="M2777" s="290"/>
      <c r="N2777" s="290"/>
      <c r="O2777" s="290"/>
      <c r="P2777" s="83" t="str">
        <f t="shared" si="53"/>
        <v/>
      </c>
    </row>
    <row r="2778" spans="1:16" ht="13.2" hidden="1" customHeight="1" x14ac:dyDescent="0.25">
      <c r="A2778" s="285" t="s">
        <v>3016</v>
      </c>
      <c r="B2778" s="285" t="s">
        <v>85</v>
      </c>
      <c r="C2778" s="286">
        <v>4056.1838500000003</v>
      </c>
      <c r="D2778" s="286">
        <v>12279.093859999999</v>
      </c>
      <c r="E2778" s="286">
        <v>7304.1311999999998</v>
      </c>
      <c r="F2778" s="286">
        <v>0</v>
      </c>
      <c r="G2778" s="286">
        <v>23639.408909999998</v>
      </c>
      <c r="H2778" s="290"/>
      <c r="I2778" s="290"/>
      <c r="J2778" s="290"/>
      <c r="K2778" s="290"/>
      <c r="L2778" s="290"/>
      <c r="M2778" s="290"/>
      <c r="N2778" s="290"/>
      <c r="O2778" s="290"/>
      <c r="P2778" s="83" t="str">
        <f t="shared" si="53"/>
        <v/>
      </c>
    </row>
    <row r="2779" spans="1:16" ht="13.2" hidden="1" customHeight="1" x14ac:dyDescent="0.25">
      <c r="A2779" s="285" t="s">
        <v>3018</v>
      </c>
      <c r="B2779" s="285" t="s">
        <v>87</v>
      </c>
      <c r="C2779" s="287">
        <v>0</v>
      </c>
      <c r="D2779" s="287">
        <v>0</v>
      </c>
      <c r="E2779" s="287">
        <v>0</v>
      </c>
      <c r="F2779" s="287">
        <v>0</v>
      </c>
      <c r="G2779" s="286">
        <v>0</v>
      </c>
      <c r="H2779" s="290"/>
      <c r="I2779" s="290"/>
      <c r="J2779" s="290"/>
      <c r="K2779" s="290"/>
      <c r="L2779" s="290"/>
      <c r="M2779" s="290"/>
      <c r="N2779" s="290"/>
      <c r="O2779" s="290"/>
      <c r="P2779" s="83" t="str">
        <f t="shared" si="53"/>
        <v/>
      </c>
    </row>
    <row r="2780" spans="1:16" ht="13.2" hidden="1" customHeight="1" x14ac:dyDescent="0.25">
      <c r="A2780" s="285" t="s">
        <v>3019</v>
      </c>
      <c r="B2780" s="285" t="s">
        <v>88</v>
      </c>
      <c r="C2780" s="287">
        <v>2740.56367</v>
      </c>
      <c r="D2780" s="287">
        <v>3164.5179000000007</v>
      </c>
      <c r="E2780" s="287">
        <v>2500.288799999998</v>
      </c>
      <c r="F2780" s="287">
        <v>0</v>
      </c>
      <c r="G2780" s="286">
        <v>8405.3703699999987</v>
      </c>
      <c r="H2780" s="290"/>
      <c r="I2780" s="290"/>
      <c r="J2780" s="290"/>
      <c r="K2780" s="290"/>
      <c r="L2780" s="290"/>
      <c r="M2780" s="290"/>
      <c r="N2780" s="290"/>
      <c r="O2780" s="290"/>
      <c r="P2780" s="83" t="str">
        <f t="shared" si="53"/>
        <v/>
      </c>
    </row>
    <row r="2781" spans="1:16" ht="13.2" hidden="1" customHeight="1" x14ac:dyDescent="0.25">
      <c r="A2781" s="285" t="s">
        <v>3011</v>
      </c>
      <c r="B2781" s="285" t="s">
        <v>89</v>
      </c>
      <c r="C2781" s="287">
        <v>514.48343999999986</v>
      </c>
      <c r="D2781" s="287">
        <v>875.66134999999997</v>
      </c>
      <c r="E2781" s="287">
        <v>865.94623999999988</v>
      </c>
      <c r="F2781" s="287">
        <v>0</v>
      </c>
      <c r="G2781" s="286">
        <v>2256.0910299999996</v>
      </c>
      <c r="H2781" s="290"/>
      <c r="I2781" s="290"/>
      <c r="J2781" s="290"/>
      <c r="K2781" s="290"/>
      <c r="L2781" s="290"/>
      <c r="M2781" s="290"/>
      <c r="N2781" s="290"/>
      <c r="O2781" s="290"/>
      <c r="P2781" s="83" t="str">
        <f t="shared" si="53"/>
        <v/>
      </c>
    </row>
    <row r="2782" spans="1:16" ht="13.2" hidden="1" customHeight="1" x14ac:dyDescent="0.25">
      <c r="A2782" s="285" t="s">
        <v>3012</v>
      </c>
      <c r="B2782" s="285" t="s">
        <v>90</v>
      </c>
      <c r="C2782" s="287">
        <v>0.52037999999999995</v>
      </c>
      <c r="D2782" s="287">
        <v>0.22961000000000006</v>
      </c>
      <c r="E2782" s="287">
        <v>0.31976999999999978</v>
      </c>
      <c r="F2782" s="287">
        <v>0</v>
      </c>
      <c r="G2782" s="286">
        <v>1.0697599999999998</v>
      </c>
      <c r="H2782" s="290"/>
      <c r="I2782" s="290"/>
      <c r="J2782" s="290"/>
      <c r="K2782" s="290"/>
      <c r="L2782" s="290"/>
      <c r="M2782" s="290"/>
      <c r="N2782" s="290"/>
      <c r="O2782" s="290"/>
      <c r="P2782" s="83" t="str">
        <f t="shared" si="53"/>
        <v/>
      </c>
    </row>
    <row r="2783" spans="1:16" ht="13.2" hidden="1" customHeight="1" x14ac:dyDescent="0.25">
      <c r="A2783" s="285" t="s">
        <v>3013</v>
      </c>
      <c r="B2783" s="285" t="s">
        <v>91</v>
      </c>
      <c r="C2783" s="287">
        <v>0</v>
      </c>
      <c r="D2783" s="287">
        <v>0</v>
      </c>
      <c r="E2783" s="287">
        <v>0</v>
      </c>
      <c r="F2783" s="287">
        <v>0</v>
      </c>
      <c r="G2783" s="286">
        <v>0</v>
      </c>
      <c r="H2783" s="290"/>
      <c r="I2783" s="290"/>
      <c r="J2783" s="290"/>
      <c r="K2783" s="290"/>
      <c r="L2783" s="290"/>
      <c r="M2783" s="290"/>
      <c r="N2783" s="290"/>
      <c r="O2783" s="290"/>
      <c r="P2783" s="83" t="str">
        <f t="shared" si="53"/>
        <v/>
      </c>
    </row>
    <row r="2784" spans="1:16" ht="13.2" hidden="1" customHeight="1" x14ac:dyDescent="0.25">
      <c r="A2784" s="285" t="s">
        <v>3014</v>
      </c>
      <c r="B2784" s="285" t="s">
        <v>3670</v>
      </c>
      <c r="C2784" s="287">
        <v>15.8536</v>
      </c>
      <c r="D2784" s="287">
        <v>78.794839999999994</v>
      </c>
      <c r="E2784" s="287">
        <v>25.730699999999988</v>
      </c>
      <c r="F2784" s="287">
        <v>0</v>
      </c>
      <c r="G2784" s="286">
        <v>120.37913999999998</v>
      </c>
      <c r="H2784" s="290"/>
      <c r="I2784" s="290"/>
      <c r="J2784" s="290"/>
      <c r="K2784" s="290"/>
      <c r="L2784" s="290"/>
      <c r="M2784" s="290"/>
      <c r="N2784" s="290"/>
      <c r="O2784" s="290"/>
      <c r="P2784" s="83" t="str">
        <f t="shared" si="53"/>
        <v/>
      </c>
    </row>
    <row r="2785" spans="1:16" ht="13.2" hidden="1" customHeight="1" x14ac:dyDescent="0.25">
      <c r="A2785" s="285" t="s">
        <v>3015</v>
      </c>
      <c r="B2785" s="285" t="s">
        <v>95</v>
      </c>
      <c r="C2785" s="287">
        <v>0</v>
      </c>
      <c r="D2785" s="287">
        <v>0</v>
      </c>
      <c r="E2785" s="287">
        <v>0</v>
      </c>
      <c r="F2785" s="287">
        <v>0</v>
      </c>
      <c r="G2785" s="286">
        <v>0</v>
      </c>
      <c r="H2785" s="290"/>
      <c r="I2785" s="290"/>
      <c r="J2785" s="290"/>
      <c r="K2785" s="290"/>
      <c r="L2785" s="290"/>
      <c r="M2785" s="290"/>
      <c r="N2785" s="290"/>
      <c r="O2785" s="290"/>
      <c r="P2785" s="83" t="str">
        <f t="shared" si="53"/>
        <v/>
      </c>
    </row>
    <row r="2786" spans="1:16" ht="13.2" hidden="1" customHeight="1" x14ac:dyDescent="0.25">
      <c r="A2786" s="285" t="s">
        <v>3017</v>
      </c>
      <c r="B2786" s="285" t="s">
        <v>96</v>
      </c>
      <c r="C2786" s="288">
        <v>0</v>
      </c>
      <c r="D2786" s="288">
        <v>13.039479999999999</v>
      </c>
      <c r="E2786" s="288">
        <v>-13.039479999999999</v>
      </c>
      <c r="F2786" s="288">
        <v>0</v>
      </c>
      <c r="G2786" s="289">
        <v>0</v>
      </c>
      <c r="H2786" s="290"/>
      <c r="I2786" s="290"/>
      <c r="J2786" s="290"/>
      <c r="K2786" s="290"/>
      <c r="L2786" s="290"/>
      <c r="M2786" s="290"/>
      <c r="N2786" s="290"/>
      <c r="O2786" s="290"/>
      <c r="P2786" s="83" t="str">
        <f t="shared" si="53"/>
        <v/>
      </c>
    </row>
    <row r="2787" spans="1:16" ht="13.2" hidden="1" customHeight="1" x14ac:dyDescent="0.25">
      <c r="A2787" s="285" t="s">
        <v>3020</v>
      </c>
      <c r="B2787" s="285" t="s">
        <v>155</v>
      </c>
      <c r="C2787" s="286">
        <v>6796.7475200000008</v>
      </c>
      <c r="D2787" s="286">
        <v>15456.651239999999</v>
      </c>
      <c r="E2787" s="286">
        <v>9791.380519999997</v>
      </c>
      <c r="F2787" s="286">
        <v>0</v>
      </c>
      <c r="G2787" s="286">
        <v>32044.779279999995</v>
      </c>
      <c r="H2787" s="290"/>
      <c r="I2787" s="290"/>
      <c r="J2787" s="290"/>
      <c r="K2787" s="290"/>
      <c r="L2787" s="290"/>
      <c r="M2787" s="290"/>
      <c r="N2787" s="290"/>
      <c r="O2787" s="290"/>
      <c r="P2787" s="83" t="str">
        <f t="shared" si="53"/>
        <v/>
      </c>
    </row>
    <row r="2788" spans="1:16" ht="13.2" hidden="1" customHeight="1" x14ac:dyDescent="0.25">
      <c r="A2788" s="285" t="s">
        <v>3777</v>
      </c>
      <c r="B2788" s="285" t="s">
        <v>285</v>
      </c>
      <c r="C2788" s="287">
        <v>2487.2105800000004</v>
      </c>
      <c r="D2788" s="287">
        <v>9610.0852699999996</v>
      </c>
      <c r="E2788" s="287">
        <v>4863.6614799999998</v>
      </c>
      <c r="F2788" s="287">
        <v>0</v>
      </c>
      <c r="G2788" s="286">
        <v>16960.957330000001</v>
      </c>
      <c r="H2788" s="290"/>
      <c r="I2788" s="290"/>
      <c r="J2788" s="290"/>
      <c r="K2788" s="290"/>
      <c r="L2788" s="290"/>
      <c r="M2788" s="290"/>
      <c r="N2788" s="290"/>
      <c r="O2788" s="290"/>
      <c r="P2788" s="83" t="str">
        <f t="shared" si="53"/>
        <v/>
      </c>
    </row>
    <row r="2789" spans="1:16" ht="13.2" hidden="1" customHeight="1" x14ac:dyDescent="0.25">
      <c r="A2789" s="285" t="s">
        <v>3813</v>
      </c>
      <c r="B2789" s="285" t="s">
        <v>286</v>
      </c>
      <c r="C2789" s="287">
        <v>1038.1158499999999</v>
      </c>
      <c r="D2789" s="287">
        <v>1714.3227899999997</v>
      </c>
      <c r="E2789" s="287">
        <v>1548.4730100000002</v>
      </c>
      <c r="F2789" s="287">
        <v>0</v>
      </c>
      <c r="G2789" s="286">
        <v>4300.91165</v>
      </c>
      <c r="H2789" s="290"/>
      <c r="I2789" s="290"/>
      <c r="J2789" s="290"/>
      <c r="K2789" s="290"/>
      <c r="L2789" s="290"/>
      <c r="M2789" s="290"/>
      <c r="N2789" s="290"/>
      <c r="O2789" s="290"/>
      <c r="P2789" s="83" t="str">
        <f t="shared" si="53"/>
        <v/>
      </c>
    </row>
    <row r="2790" spans="1:16" ht="13.2" hidden="1" customHeight="1" x14ac:dyDescent="0.25">
      <c r="A2790" s="285" t="s">
        <v>2973</v>
      </c>
      <c r="B2790" s="285" t="s">
        <v>97</v>
      </c>
      <c r="C2790" s="286">
        <v>-5759</v>
      </c>
      <c r="D2790" s="286">
        <v>-126324</v>
      </c>
      <c r="E2790" s="286">
        <v>-90752</v>
      </c>
      <c r="F2790" s="286">
        <v>136540.92893443618</v>
      </c>
      <c r="G2790" s="286">
        <v>-86294.071065563476</v>
      </c>
      <c r="H2790" s="290"/>
      <c r="I2790" s="290"/>
      <c r="J2790" s="290"/>
      <c r="K2790" s="290"/>
      <c r="L2790" s="290"/>
      <c r="M2790" s="290"/>
      <c r="N2790" s="290"/>
      <c r="O2790" s="290"/>
      <c r="P2790" s="83" t="str">
        <f t="shared" si="53"/>
        <v/>
      </c>
    </row>
    <row r="2791" spans="1:16" ht="13.2" hidden="1" customHeight="1" x14ac:dyDescent="0.25">
      <c r="A2791" s="285" t="s">
        <v>2974</v>
      </c>
      <c r="B2791" s="285" t="s">
        <v>130</v>
      </c>
      <c r="C2791" s="286">
        <v>46848</v>
      </c>
      <c r="D2791" s="286">
        <v>-131103</v>
      </c>
      <c r="E2791" s="286">
        <v>-32219</v>
      </c>
      <c r="F2791" s="286">
        <v>172999.93316721066</v>
      </c>
      <c r="G2791" s="286">
        <v>56525.933167211246</v>
      </c>
      <c r="H2791" s="290"/>
      <c r="I2791" s="290"/>
      <c r="J2791" s="290"/>
      <c r="K2791" s="290"/>
      <c r="L2791" s="290"/>
      <c r="M2791" s="290"/>
      <c r="N2791" s="290"/>
      <c r="O2791" s="290"/>
      <c r="P2791" s="83" t="str">
        <f t="shared" si="53"/>
        <v/>
      </c>
    </row>
    <row r="2792" spans="1:16" ht="13.2" hidden="1" customHeight="1" x14ac:dyDescent="0.25">
      <c r="A2792" s="285" t="s">
        <v>2951</v>
      </c>
      <c r="B2792" s="285" t="s">
        <v>76</v>
      </c>
      <c r="C2792" s="287">
        <v>0</v>
      </c>
      <c r="D2792" s="287">
        <v>0</v>
      </c>
      <c r="E2792" s="287">
        <v>0</v>
      </c>
      <c r="F2792" s="287">
        <v>0</v>
      </c>
      <c r="G2792" s="286">
        <v>0</v>
      </c>
      <c r="H2792" s="290"/>
      <c r="I2792" s="290"/>
      <c r="J2792" s="290"/>
      <c r="K2792" s="290"/>
      <c r="L2792" s="290"/>
      <c r="M2792" s="290"/>
      <c r="N2792" s="290"/>
      <c r="O2792" s="290"/>
      <c r="P2792" s="83" t="str">
        <f t="shared" si="53"/>
        <v/>
      </c>
    </row>
    <row r="2793" spans="1:16" ht="13.2" hidden="1" customHeight="1" x14ac:dyDescent="0.25">
      <c r="A2793" s="285" t="s">
        <v>2952</v>
      </c>
      <c r="B2793" s="285" t="s">
        <v>77</v>
      </c>
      <c r="C2793" s="287">
        <v>180073</v>
      </c>
      <c r="D2793" s="287">
        <v>191704</v>
      </c>
      <c r="E2793" s="287">
        <v>195356</v>
      </c>
      <c r="F2793" s="287">
        <v>260440.35409241138</v>
      </c>
      <c r="G2793" s="286">
        <v>827573.35409241135</v>
      </c>
      <c r="H2793" s="290"/>
      <c r="I2793" s="290"/>
      <c r="J2793" s="290"/>
      <c r="K2793" s="290"/>
      <c r="L2793" s="290"/>
      <c r="M2793" s="290"/>
      <c r="N2793" s="290"/>
      <c r="O2793" s="290"/>
      <c r="P2793" s="83" t="str">
        <f t="shared" si="53"/>
        <v/>
      </c>
    </row>
    <row r="2794" spans="1:16" ht="13.2" hidden="1" customHeight="1" x14ac:dyDescent="0.25">
      <c r="A2794" s="285" t="s">
        <v>2953</v>
      </c>
      <c r="B2794" s="285" t="s">
        <v>78</v>
      </c>
      <c r="C2794" s="287">
        <v>26988</v>
      </c>
      <c r="D2794" s="287">
        <v>31565</v>
      </c>
      <c r="E2794" s="287">
        <v>36095</v>
      </c>
      <c r="F2794" s="287">
        <v>55566.675934389597</v>
      </c>
      <c r="G2794" s="286">
        <v>150214.67593438958</v>
      </c>
      <c r="H2794" s="290"/>
      <c r="I2794" s="290"/>
      <c r="J2794" s="290"/>
      <c r="K2794" s="290"/>
      <c r="L2794" s="290"/>
      <c r="M2794" s="290"/>
      <c r="N2794" s="290"/>
      <c r="O2794" s="290"/>
      <c r="P2794" s="83" t="str">
        <f t="shared" si="53"/>
        <v/>
      </c>
    </row>
    <row r="2795" spans="1:16" ht="13.2" hidden="1" customHeight="1" x14ac:dyDescent="0.25">
      <c r="A2795" s="285" t="s">
        <v>2954</v>
      </c>
      <c r="B2795" s="285" t="s">
        <v>79</v>
      </c>
      <c r="C2795" s="287">
        <v>215</v>
      </c>
      <c r="D2795" s="287">
        <v>2379</v>
      </c>
      <c r="E2795" s="287">
        <v>5431</v>
      </c>
      <c r="F2795" s="287">
        <v>8068.3256991598573</v>
      </c>
      <c r="G2795" s="286">
        <v>16093.325699159857</v>
      </c>
      <c r="H2795" s="290"/>
      <c r="I2795" s="290"/>
      <c r="J2795" s="290"/>
      <c r="K2795" s="290"/>
      <c r="L2795" s="290"/>
      <c r="M2795" s="290"/>
      <c r="N2795" s="290"/>
      <c r="O2795" s="290"/>
      <c r="P2795" s="83" t="str">
        <f t="shared" si="53"/>
        <v/>
      </c>
    </row>
    <row r="2796" spans="1:16" ht="13.2" hidden="1" customHeight="1" x14ac:dyDescent="0.25">
      <c r="A2796" s="285" t="s">
        <v>2955</v>
      </c>
      <c r="B2796" s="285" t="s">
        <v>3671</v>
      </c>
      <c r="C2796" s="287">
        <v>149085</v>
      </c>
      <c r="D2796" s="287">
        <v>151806</v>
      </c>
      <c r="E2796" s="287">
        <v>218123</v>
      </c>
      <c r="F2796" s="287">
        <v>265324.99204465124</v>
      </c>
      <c r="G2796" s="286">
        <v>784338.99204465118</v>
      </c>
      <c r="H2796" s="290"/>
      <c r="I2796" s="290"/>
      <c r="J2796" s="290"/>
      <c r="K2796" s="290"/>
      <c r="L2796" s="290"/>
      <c r="M2796" s="290"/>
      <c r="N2796" s="290"/>
      <c r="O2796" s="290"/>
      <c r="P2796" s="83" t="str">
        <f t="shared" si="53"/>
        <v/>
      </c>
    </row>
    <row r="2797" spans="1:16" ht="13.2" hidden="1" customHeight="1" x14ac:dyDescent="0.25">
      <c r="A2797" s="285" t="s">
        <v>2956</v>
      </c>
      <c r="B2797" s="285" t="s">
        <v>84</v>
      </c>
      <c r="C2797" s="287">
        <v>8555</v>
      </c>
      <c r="D2797" s="287">
        <v>14537</v>
      </c>
      <c r="E2797" s="287">
        <v>22502</v>
      </c>
      <c r="F2797" s="287">
        <v>66736.827181338871</v>
      </c>
      <c r="G2797" s="286">
        <v>112330.82718133887</v>
      </c>
      <c r="H2797" s="290"/>
      <c r="I2797" s="290"/>
      <c r="J2797" s="290"/>
      <c r="K2797" s="290"/>
      <c r="L2797" s="290"/>
      <c r="M2797" s="290"/>
      <c r="N2797" s="290"/>
      <c r="O2797" s="290"/>
      <c r="P2797" s="83" t="str">
        <f t="shared" si="53"/>
        <v/>
      </c>
    </row>
    <row r="2798" spans="1:16" ht="13.2" hidden="1" customHeight="1" x14ac:dyDescent="0.25">
      <c r="A2798" s="285" t="s">
        <v>2957</v>
      </c>
      <c r="B2798" s="285" t="s">
        <v>85</v>
      </c>
      <c r="C2798" s="286">
        <v>366292</v>
      </c>
      <c r="D2798" s="286">
        <v>424580</v>
      </c>
      <c r="E2798" s="286">
        <v>479929</v>
      </c>
      <c r="F2798" s="286">
        <v>703560.58091223869</v>
      </c>
      <c r="G2798" s="286">
        <v>1974361.5809122385</v>
      </c>
      <c r="H2798" s="290"/>
      <c r="I2798" s="290"/>
      <c r="J2798" s="290"/>
      <c r="K2798" s="290"/>
      <c r="L2798" s="290"/>
      <c r="M2798" s="290"/>
      <c r="N2798" s="290"/>
      <c r="O2798" s="290"/>
      <c r="P2798" s="83" t="str">
        <f t="shared" si="53"/>
        <v/>
      </c>
    </row>
    <row r="2799" spans="1:16" ht="13.2" hidden="1" customHeight="1" x14ac:dyDescent="0.25">
      <c r="A2799" s="285" t="s">
        <v>2958</v>
      </c>
      <c r="B2799" s="285" t="s">
        <v>86</v>
      </c>
      <c r="C2799" s="287">
        <v>0</v>
      </c>
      <c r="D2799" s="287">
        <v>9</v>
      </c>
      <c r="E2799" s="287">
        <v>0</v>
      </c>
      <c r="F2799" s="287">
        <v>0</v>
      </c>
      <c r="G2799" s="286">
        <v>9</v>
      </c>
      <c r="H2799" s="290"/>
      <c r="I2799" s="290"/>
      <c r="J2799" s="290"/>
      <c r="K2799" s="290"/>
      <c r="L2799" s="290"/>
      <c r="M2799" s="290"/>
      <c r="N2799" s="290"/>
      <c r="O2799" s="290"/>
      <c r="P2799" s="83" t="str">
        <f t="shared" si="53"/>
        <v/>
      </c>
    </row>
    <row r="2800" spans="1:16" ht="13.2" hidden="1" customHeight="1" x14ac:dyDescent="0.25">
      <c r="A2800" s="285" t="s">
        <v>2959</v>
      </c>
      <c r="B2800" s="285" t="s">
        <v>87</v>
      </c>
      <c r="C2800" s="287">
        <v>764</v>
      </c>
      <c r="D2800" s="287">
        <v>7976</v>
      </c>
      <c r="E2800" s="287">
        <v>9254</v>
      </c>
      <c r="F2800" s="287">
        <v>22194.853627623728</v>
      </c>
      <c r="G2800" s="286">
        <v>40188.853627623728</v>
      </c>
      <c r="H2800" s="290"/>
      <c r="I2800" s="290"/>
      <c r="J2800" s="290"/>
      <c r="K2800" s="290"/>
      <c r="L2800" s="290"/>
      <c r="M2800" s="290"/>
      <c r="N2800" s="290"/>
      <c r="O2800" s="290"/>
      <c r="P2800" s="83" t="str">
        <f t="shared" si="53"/>
        <v/>
      </c>
    </row>
    <row r="2801" spans="1:16" ht="13.2" hidden="1" customHeight="1" x14ac:dyDescent="0.25">
      <c r="A2801" s="285" t="s">
        <v>2960</v>
      </c>
      <c r="B2801" s="285" t="s">
        <v>88</v>
      </c>
      <c r="C2801" s="287">
        <v>2776</v>
      </c>
      <c r="D2801" s="287">
        <v>9365</v>
      </c>
      <c r="E2801" s="287">
        <v>6914</v>
      </c>
      <c r="F2801" s="287">
        <v>68479.411023818888</v>
      </c>
      <c r="G2801" s="286">
        <v>87534.411023818888</v>
      </c>
      <c r="H2801" s="290"/>
      <c r="I2801" s="290"/>
      <c r="J2801" s="290"/>
      <c r="K2801" s="290"/>
      <c r="L2801" s="290"/>
      <c r="M2801" s="290"/>
      <c r="N2801" s="290"/>
      <c r="O2801" s="290"/>
      <c r="P2801" s="83" t="str">
        <f t="shared" si="53"/>
        <v/>
      </c>
    </row>
    <row r="2802" spans="1:16" ht="13.2" hidden="1" customHeight="1" x14ac:dyDescent="0.25">
      <c r="A2802" s="285" t="s">
        <v>2961</v>
      </c>
      <c r="B2802" s="285" t="s">
        <v>144</v>
      </c>
      <c r="C2802" s="286">
        <v>369832</v>
      </c>
      <c r="D2802" s="286">
        <v>441930</v>
      </c>
      <c r="E2802" s="286">
        <v>496097</v>
      </c>
      <c r="F2802" s="286">
        <v>794234.84556368133</v>
      </c>
      <c r="G2802" s="286">
        <v>2102093.8455636809</v>
      </c>
      <c r="H2802" s="290"/>
      <c r="I2802" s="290"/>
      <c r="J2802" s="290"/>
      <c r="K2802" s="290"/>
      <c r="L2802" s="290"/>
      <c r="M2802" s="290"/>
      <c r="N2802" s="290"/>
      <c r="O2802" s="290"/>
      <c r="P2802" s="83" t="str">
        <f t="shared" si="53"/>
        <v/>
      </c>
    </row>
    <row r="2803" spans="1:16" ht="13.2" hidden="1" customHeight="1" x14ac:dyDescent="0.25">
      <c r="A2803" s="285" t="s">
        <v>3706</v>
      </c>
      <c r="B2803" s="285" t="s">
        <v>283</v>
      </c>
      <c r="C2803" s="287">
        <v>360</v>
      </c>
      <c r="D2803" s="287">
        <v>31765</v>
      </c>
      <c r="E2803" s="287">
        <v>1337</v>
      </c>
      <c r="F2803" s="287">
        <v>44403.203811433596</v>
      </c>
      <c r="G2803" s="286">
        <v>77865.203811433603</v>
      </c>
      <c r="H2803" s="290"/>
      <c r="I2803" s="290"/>
      <c r="J2803" s="290"/>
      <c r="K2803" s="290"/>
      <c r="L2803" s="290"/>
      <c r="M2803" s="290"/>
      <c r="N2803" s="290"/>
      <c r="O2803" s="290"/>
      <c r="P2803" s="83" t="str">
        <f t="shared" si="53"/>
        <v/>
      </c>
    </row>
    <row r="2804" spans="1:16" ht="13.2" hidden="1" customHeight="1" x14ac:dyDescent="0.25">
      <c r="A2804" s="285" t="s">
        <v>3742</v>
      </c>
      <c r="B2804" s="285" t="s">
        <v>284</v>
      </c>
      <c r="C2804" s="287">
        <v>1016</v>
      </c>
      <c r="D2804" s="287">
        <v>824</v>
      </c>
      <c r="E2804" s="287">
        <v>1085</v>
      </c>
      <c r="F2804" s="287">
        <v>3020.2021488540345</v>
      </c>
      <c r="G2804" s="286">
        <v>5945.202148854034</v>
      </c>
      <c r="H2804" s="290"/>
      <c r="I2804" s="290"/>
      <c r="J2804" s="290"/>
      <c r="K2804" s="290"/>
      <c r="L2804" s="290"/>
      <c r="M2804" s="290"/>
      <c r="N2804" s="290"/>
      <c r="O2804" s="290"/>
      <c r="P2804" s="83" t="str">
        <f t="shared" si="53"/>
        <v/>
      </c>
    </row>
    <row r="2805" spans="1:16" ht="13.2" hidden="1" customHeight="1" x14ac:dyDescent="0.25">
      <c r="A2805" s="285" t="s">
        <v>2962</v>
      </c>
      <c r="B2805" s="285" t="s">
        <v>76</v>
      </c>
      <c r="C2805" s="287">
        <v>0</v>
      </c>
      <c r="D2805" s="287">
        <v>0</v>
      </c>
      <c r="E2805" s="287">
        <v>0</v>
      </c>
      <c r="F2805" s="287">
        <v>0</v>
      </c>
      <c r="G2805" s="286">
        <v>0</v>
      </c>
      <c r="H2805" s="290"/>
      <c r="I2805" s="290"/>
      <c r="J2805" s="290"/>
      <c r="K2805" s="290"/>
      <c r="L2805" s="290"/>
      <c r="M2805" s="290"/>
      <c r="N2805" s="290"/>
      <c r="O2805" s="290"/>
      <c r="P2805" s="83" t="str">
        <f t="shared" si="53"/>
        <v/>
      </c>
    </row>
    <row r="2806" spans="1:16" ht="13.2" hidden="1" customHeight="1" x14ac:dyDescent="0.25">
      <c r="A2806" s="285" t="s">
        <v>2968</v>
      </c>
      <c r="B2806" s="285" t="s">
        <v>85</v>
      </c>
      <c r="C2806" s="286">
        <v>360533</v>
      </c>
      <c r="D2806" s="286">
        <v>298256</v>
      </c>
      <c r="E2806" s="286">
        <v>389177</v>
      </c>
      <c r="F2806" s="286">
        <v>840101.50984667486</v>
      </c>
      <c r="G2806" s="286">
        <v>1888067.509846675</v>
      </c>
      <c r="H2806" s="290"/>
      <c r="I2806" s="290"/>
      <c r="J2806" s="290"/>
      <c r="K2806" s="290"/>
      <c r="L2806" s="290"/>
      <c r="M2806" s="290"/>
      <c r="N2806" s="290"/>
      <c r="O2806" s="290"/>
      <c r="P2806" s="83" t="str">
        <f t="shared" ref="P2806:P2869" si="54">IF(COUNTBLANK(Q2806)=0,IF(RIGHT(A2806,10)=Q2806,TRUE,FALSE),"")</f>
        <v/>
      </c>
    </row>
    <row r="2807" spans="1:16" ht="13.2" hidden="1" customHeight="1" x14ac:dyDescent="0.25">
      <c r="A2807" s="285" t="s">
        <v>2970</v>
      </c>
      <c r="B2807" s="285" t="s">
        <v>87</v>
      </c>
      <c r="C2807" s="287">
        <v>1651</v>
      </c>
      <c r="D2807" s="287">
        <v>3122</v>
      </c>
      <c r="E2807" s="287">
        <v>35709</v>
      </c>
      <c r="F2807" s="287">
        <v>43497.138874895049</v>
      </c>
      <c r="G2807" s="286">
        <v>83979.138874895056</v>
      </c>
      <c r="H2807" s="290"/>
      <c r="I2807" s="290"/>
      <c r="J2807" s="290"/>
      <c r="K2807" s="290"/>
      <c r="L2807" s="290"/>
      <c r="M2807" s="290"/>
      <c r="N2807" s="290"/>
      <c r="O2807" s="290"/>
      <c r="P2807" s="83" t="str">
        <f t="shared" si="54"/>
        <v/>
      </c>
    </row>
    <row r="2808" spans="1:16" ht="13.2" hidden="1" customHeight="1" x14ac:dyDescent="0.25">
      <c r="A2808" s="285" t="s">
        <v>2971</v>
      </c>
      <c r="B2808" s="285" t="s">
        <v>88</v>
      </c>
      <c r="C2808" s="287">
        <v>54496</v>
      </c>
      <c r="D2808" s="287">
        <v>9436</v>
      </c>
      <c r="E2808" s="287">
        <v>38925</v>
      </c>
      <c r="F2808" s="287">
        <v>83636.130009322107</v>
      </c>
      <c r="G2808" s="286">
        <v>186493.13000932211</v>
      </c>
      <c r="H2808" s="290"/>
      <c r="I2808" s="290"/>
      <c r="J2808" s="290"/>
      <c r="K2808" s="290"/>
      <c r="L2808" s="290"/>
      <c r="M2808" s="290"/>
      <c r="N2808" s="290"/>
      <c r="O2808" s="290"/>
      <c r="P2808" s="83" t="str">
        <f t="shared" si="54"/>
        <v/>
      </c>
    </row>
    <row r="2809" spans="1:16" ht="13.2" hidden="1" customHeight="1" x14ac:dyDescent="0.25">
      <c r="A2809" s="285" t="s">
        <v>2963</v>
      </c>
      <c r="B2809" s="285" t="s">
        <v>89</v>
      </c>
      <c r="C2809" s="287">
        <v>45243</v>
      </c>
      <c r="D2809" s="287">
        <v>51550</v>
      </c>
      <c r="E2809" s="287">
        <v>59485</v>
      </c>
      <c r="F2809" s="287">
        <v>85876.073658126261</v>
      </c>
      <c r="G2809" s="286">
        <v>242154.07365812626</v>
      </c>
      <c r="H2809" s="290"/>
      <c r="I2809" s="290"/>
      <c r="J2809" s="290"/>
      <c r="K2809" s="290"/>
      <c r="L2809" s="290"/>
      <c r="M2809" s="290"/>
      <c r="N2809" s="290"/>
      <c r="O2809" s="290"/>
      <c r="P2809" s="83" t="str">
        <f t="shared" si="54"/>
        <v/>
      </c>
    </row>
    <row r="2810" spans="1:16" ht="13.2" hidden="1" customHeight="1" x14ac:dyDescent="0.25">
      <c r="A2810" s="285" t="s">
        <v>2964</v>
      </c>
      <c r="B2810" s="285" t="s">
        <v>90</v>
      </c>
      <c r="C2810" s="287">
        <v>36</v>
      </c>
      <c r="D2810" s="287">
        <v>93</v>
      </c>
      <c r="E2810" s="287">
        <v>1521</v>
      </c>
      <c r="F2810" s="287">
        <v>399.46419753086417</v>
      </c>
      <c r="G2810" s="286">
        <v>2049.4641975308641</v>
      </c>
      <c r="H2810" s="290"/>
      <c r="I2810" s="290"/>
      <c r="J2810" s="290"/>
      <c r="K2810" s="290"/>
      <c r="L2810" s="290"/>
      <c r="M2810" s="290"/>
      <c r="N2810" s="290"/>
      <c r="O2810" s="290"/>
      <c r="P2810" s="83" t="str">
        <f t="shared" si="54"/>
        <v/>
      </c>
    </row>
    <row r="2811" spans="1:16" ht="13.2" hidden="1" customHeight="1" x14ac:dyDescent="0.25">
      <c r="A2811" s="285" t="s">
        <v>2965</v>
      </c>
      <c r="B2811" s="285" t="s">
        <v>91</v>
      </c>
      <c r="C2811" s="287">
        <v>0</v>
      </c>
      <c r="D2811" s="287">
        <v>0</v>
      </c>
      <c r="E2811" s="287">
        <v>0</v>
      </c>
      <c r="F2811" s="287">
        <v>0</v>
      </c>
      <c r="G2811" s="286">
        <v>0</v>
      </c>
      <c r="H2811" s="290"/>
      <c r="I2811" s="290"/>
      <c r="J2811" s="290"/>
      <c r="K2811" s="290"/>
      <c r="L2811" s="290"/>
      <c r="M2811" s="290"/>
      <c r="N2811" s="290"/>
      <c r="O2811" s="290"/>
      <c r="P2811" s="83" t="str">
        <f t="shared" si="54"/>
        <v/>
      </c>
    </row>
    <row r="2812" spans="1:16" ht="13.2" hidden="1" customHeight="1" x14ac:dyDescent="0.25">
      <c r="A2812" s="285" t="s">
        <v>2966</v>
      </c>
      <c r="B2812" s="285" t="s">
        <v>3670</v>
      </c>
      <c r="C2812" s="287">
        <v>8256</v>
      </c>
      <c r="D2812" s="287">
        <v>9797</v>
      </c>
      <c r="E2812" s="287">
        <v>14579</v>
      </c>
      <c r="F2812" s="287">
        <v>23669.548829919273</v>
      </c>
      <c r="G2812" s="286">
        <v>56301.548829919273</v>
      </c>
      <c r="H2812" s="290"/>
      <c r="I2812" s="290"/>
      <c r="J2812" s="290"/>
      <c r="K2812" s="290"/>
      <c r="L2812" s="290"/>
      <c r="M2812" s="290"/>
      <c r="N2812" s="290"/>
      <c r="O2812" s="290"/>
      <c r="P2812" s="83" t="str">
        <f t="shared" si="54"/>
        <v/>
      </c>
    </row>
    <row r="2813" spans="1:16" ht="13.2" hidden="1" customHeight="1" x14ac:dyDescent="0.25">
      <c r="A2813" s="285" t="s">
        <v>2967</v>
      </c>
      <c r="B2813" s="285" t="s">
        <v>95</v>
      </c>
      <c r="C2813" s="287">
        <v>2126</v>
      </c>
      <c r="D2813" s="287">
        <v>2769</v>
      </c>
      <c r="E2813" s="287">
        <v>5230</v>
      </c>
      <c r="F2813" s="287">
        <v>20416.852313167259</v>
      </c>
      <c r="G2813" s="286">
        <v>30541.852313167259</v>
      </c>
      <c r="H2813" s="290"/>
      <c r="I2813" s="290"/>
      <c r="J2813" s="290"/>
      <c r="K2813" s="290"/>
      <c r="L2813" s="290"/>
      <c r="M2813" s="290"/>
      <c r="N2813" s="290"/>
      <c r="O2813" s="290"/>
      <c r="P2813" s="83" t="str">
        <f t="shared" si="54"/>
        <v/>
      </c>
    </row>
    <row r="2814" spans="1:16" ht="13.2" hidden="1" customHeight="1" x14ac:dyDescent="0.25">
      <c r="A2814" s="285" t="s">
        <v>2969</v>
      </c>
      <c r="B2814" s="285" t="s">
        <v>96</v>
      </c>
      <c r="C2814" s="288">
        <v>0</v>
      </c>
      <c r="D2814" s="288">
        <v>13</v>
      </c>
      <c r="E2814" s="288">
        <v>67</v>
      </c>
      <c r="F2814" s="288">
        <v>0</v>
      </c>
      <c r="G2814" s="289">
        <v>80</v>
      </c>
      <c r="H2814" s="290"/>
      <c r="I2814" s="290"/>
      <c r="J2814" s="290"/>
      <c r="K2814" s="290"/>
      <c r="L2814" s="290"/>
      <c r="M2814" s="290"/>
      <c r="N2814" s="290"/>
      <c r="O2814" s="290"/>
      <c r="P2814" s="83" t="str">
        <f t="shared" si="54"/>
        <v/>
      </c>
    </row>
    <row r="2815" spans="1:16" ht="13.2" hidden="1" customHeight="1" x14ac:dyDescent="0.25">
      <c r="A2815" s="285" t="s">
        <v>2972</v>
      </c>
      <c r="B2815" s="285" t="s">
        <v>155</v>
      </c>
      <c r="C2815" s="286">
        <v>416680</v>
      </c>
      <c r="D2815" s="286">
        <v>310827</v>
      </c>
      <c r="E2815" s="286">
        <v>463878</v>
      </c>
      <c r="F2815" s="286">
        <v>967234.77873089199</v>
      </c>
      <c r="G2815" s="286">
        <v>2158619.7787308921</v>
      </c>
      <c r="H2815" s="290"/>
      <c r="I2815" s="290"/>
      <c r="J2815" s="290"/>
      <c r="K2815" s="290"/>
      <c r="L2815" s="290"/>
      <c r="M2815" s="290"/>
      <c r="N2815" s="290"/>
      <c r="O2815" s="290"/>
      <c r="P2815" s="83" t="str">
        <f t="shared" si="54"/>
        <v/>
      </c>
    </row>
    <row r="2816" spans="1:16" ht="13.2" hidden="1" customHeight="1" x14ac:dyDescent="0.25">
      <c r="A2816" s="285" t="s">
        <v>3778</v>
      </c>
      <c r="B2816" s="285" t="s">
        <v>285</v>
      </c>
      <c r="C2816" s="287">
        <v>113153</v>
      </c>
      <c r="D2816" s="287">
        <v>129273</v>
      </c>
      <c r="E2816" s="287">
        <v>172392</v>
      </c>
      <c r="F2816" s="287">
        <v>445366.57775836298</v>
      </c>
      <c r="G2816" s="286">
        <v>860184.57775836298</v>
      </c>
      <c r="H2816" s="290"/>
      <c r="I2816" s="290"/>
      <c r="J2816" s="290"/>
      <c r="K2816" s="290"/>
      <c r="L2816" s="290"/>
      <c r="M2816" s="290"/>
      <c r="N2816" s="290"/>
      <c r="O2816" s="290"/>
      <c r="P2816" s="83" t="str">
        <f t="shared" si="54"/>
        <v/>
      </c>
    </row>
    <row r="2817" spans="1:16" ht="13.2" hidden="1" customHeight="1" x14ac:dyDescent="0.25">
      <c r="A2817" s="285" t="s">
        <v>3814</v>
      </c>
      <c r="B2817" s="285" t="s">
        <v>286</v>
      </c>
      <c r="C2817" s="287">
        <v>191719</v>
      </c>
      <c r="D2817" s="287">
        <v>104774</v>
      </c>
      <c r="E2817" s="287">
        <v>135970</v>
      </c>
      <c r="F2817" s="287">
        <v>264372.99308956828</v>
      </c>
      <c r="G2817" s="286">
        <v>696835.99308956834</v>
      </c>
      <c r="H2817" s="290"/>
      <c r="I2817" s="290"/>
      <c r="J2817" s="290"/>
      <c r="K2817" s="290"/>
      <c r="L2817" s="290"/>
      <c r="M2817" s="290"/>
      <c r="N2817" s="290"/>
      <c r="O2817" s="290"/>
      <c r="P2817" s="83" t="str">
        <f t="shared" si="54"/>
        <v/>
      </c>
    </row>
    <row r="2818" spans="1:16" ht="13.2" hidden="1" customHeight="1" x14ac:dyDescent="0.25">
      <c r="A2818" s="285" t="s">
        <v>2925</v>
      </c>
      <c r="B2818" s="285" t="s">
        <v>97</v>
      </c>
      <c r="C2818" s="286">
        <v>-83241</v>
      </c>
      <c r="D2818" s="286">
        <v>-124016</v>
      </c>
      <c r="E2818" s="286">
        <v>-133159</v>
      </c>
      <c r="F2818" s="286">
        <v>382173</v>
      </c>
      <c r="G2818" s="286">
        <v>41757</v>
      </c>
      <c r="H2818" s="290"/>
      <c r="I2818" s="290"/>
      <c r="J2818" s="290"/>
      <c r="K2818" s="290"/>
      <c r="L2818" s="290"/>
      <c r="M2818" s="290"/>
      <c r="N2818" s="290"/>
      <c r="O2818" s="290"/>
      <c r="P2818" s="83" t="str">
        <f t="shared" si="54"/>
        <v/>
      </c>
    </row>
    <row r="2819" spans="1:16" ht="13.2" hidden="1" customHeight="1" x14ac:dyDescent="0.25">
      <c r="A2819" s="285" t="s">
        <v>2926</v>
      </c>
      <c r="B2819" s="285" t="s">
        <v>130</v>
      </c>
      <c r="C2819" s="286">
        <v>-93123</v>
      </c>
      <c r="D2819" s="286">
        <v>-117240</v>
      </c>
      <c r="E2819" s="286">
        <v>-140171</v>
      </c>
      <c r="F2819" s="286">
        <v>565300</v>
      </c>
      <c r="G2819" s="286">
        <v>214766</v>
      </c>
      <c r="H2819" s="290"/>
      <c r="I2819" s="290"/>
      <c r="J2819" s="290"/>
      <c r="K2819" s="290"/>
      <c r="L2819" s="290"/>
      <c r="M2819" s="290"/>
      <c r="N2819" s="290"/>
      <c r="O2819" s="290"/>
      <c r="P2819" s="83" t="str">
        <f t="shared" si="54"/>
        <v/>
      </c>
    </row>
    <row r="2820" spans="1:16" ht="13.2" hidden="1" customHeight="1" x14ac:dyDescent="0.25">
      <c r="A2820" s="285" t="s">
        <v>2903</v>
      </c>
      <c r="B2820" s="285" t="s">
        <v>76</v>
      </c>
      <c r="C2820" s="287">
        <v>533</v>
      </c>
      <c r="D2820" s="287">
        <v>397</v>
      </c>
      <c r="E2820" s="287">
        <v>233</v>
      </c>
      <c r="F2820" s="287">
        <v>286</v>
      </c>
      <c r="G2820" s="286">
        <v>1449</v>
      </c>
      <c r="H2820" s="290"/>
      <c r="I2820" s="290"/>
      <c r="J2820" s="290"/>
      <c r="K2820" s="290"/>
      <c r="L2820" s="290"/>
      <c r="M2820" s="290"/>
      <c r="N2820" s="290"/>
      <c r="O2820" s="290"/>
      <c r="P2820" s="83" t="str">
        <f t="shared" si="54"/>
        <v/>
      </c>
    </row>
    <row r="2821" spans="1:16" ht="13.2" hidden="1" customHeight="1" x14ac:dyDescent="0.25">
      <c r="A2821" s="285" t="s">
        <v>2904</v>
      </c>
      <c r="B2821" s="285" t="s">
        <v>77</v>
      </c>
      <c r="C2821" s="287">
        <v>278952</v>
      </c>
      <c r="D2821" s="287">
        <v>171226</v>
      </c>
      <c r="E2821" s="287">
        <v>147549</v>
      </c>
      <c r="F2821" s="287">
        <v>426397</v>
      </c>
      <c r="G2821" s="286">
        <v>1024124</v>
      </c>
      <c r="H2821" s="290"/>
      <c r="I2821" s="290"/>
      <c r="J2821" s="290"/>
      <c r="K2821" s="290"/>
      <c r="L2821" s="290"/>
      <c r="M2821" s="290"/>
      <c r="N2821" s="290"/>
      <c r="O2821" s="290"/>
      <c r="P2821" s="83" t="str">
        <f t="shared" si="54"/>
        <v/>
      </c>
    </row>
    <row r="2822" spans="1:16" ht="13.2" hidden="1" customHeight="1" x14ac:dyDescent="0.25">
      <c r="A2822" s="285" t="s">
        <v>2905</v>
      </c>
      <c r="B2822" s="285" t="s">
        <v>78</v>
      </c>
      <c r="C2822" s="287">
        <v>34029</v>
      </c>
      <c r="D2822" s="287">
        <v>29933</v>
      </c>
      <c r="E2822" s="287">
        <v>26095</v>
      </c>
      <c r="F2822" s="287">
        <v>33872</v>
      </c>
      <c r="G2822" s="286">
        <v>123929</v>
      </c>
      <c r="H2822" s="290"/>
      <c r="I2822" s="290"/>
      <c r="J2822" s="290"/>
      <c r="K2822" s="290"/>
      <c r="L2822" s="290"/>
      <c r="M2822" s="290"/>
      <c r="N2822" s="290"/>
      <c r="O2822" s="290"/>
      <c r="P2822" s="83" t="str">
        <f t="shared" si="54"/>
        <v/>
      </c>
    </row>
    <row r="2823" spans="1:16" ht="13.2" hidden="1" customHeight="1" x14ac:dyDescent="0.25">
      <c r="A2823" s="285" t="s">
        <v>2906</v>
      </c>
      <c r="B2823" s="285" t="s">
        <v>79</v>
      </c>
      <c r="C2823" s="287">
        <v>3583</v>
      </c>
      <c r="D2823" s="287">
        <v>3834</v>
      </c>
      <c r="E2823" s="287">
        <v>6635</v>
      </c>
      <c r="F2823" s="287">
        <v>6543</v>
      </c>
      <c r="G2823" s="286">
        <v>20595</v>
      </c>
      <c r="H2823" s="290"/>
      <c r="I2823" s="290"/>
      <c r="J2823" s="290"/>
      <c r="K2823" s="290"/>
      <c r="L2823" s="290"/>
      <c r="M2823" s="290"/>
      <c r="N2823" s="290"/>
      <c r="O2823" s="290"/>
      <c r="P2823" s="83" t="str">
        <f t="shared" si="54"/>
        <v/>
      </c>
    </row>
    <row r="2824" spans="1:16" ht="13.2" hidden="1" customHeight="1" x14ac:dyDescent="0.25">
      <c r="A2824" s="285" t="s">
        <v>2907</v>
      </c>
      <c r="B2824" s="285" t="s">
        <v>3671</v>
      </c>
      <c r="C2824" s="287">
        <v>19649</v>
      </c>
      <c r="D2824" s="287">
        <v>17461</v>
      </c>
      <c r="E2824" s="287">
        <v>12852</v>
      </c>
      <c r="F2824" s="287">
        <v>23756</v>
      </c>
      <c r="G2824" s="286">
        <v>73718</v>
      </c>
      <c r="H2824" s="290"/>
      <c r="I2824" s="290"/>
      <c r="J2824" s="290"/>
      <c r="K2824" s="290"/>
      <c r="L2824" s="290"/>
      <c r="M2824" s="290"/>
      <c r="N2824" s="290"/>
      <c r="O2824" s="290"/>
      <c r="P2824" s="83" t="str">
        <f t="shared" si="54"/>
        <v/>
      </c>
    </row>
    <row r="2825" spans="1:16" ht="13.2" hidden="1" customHeight="1" x14ac:dyDescent="0.25">
      <c r="A2825" s="285" t="s">
        <v>2908</v>
      </c>
      <c r="B2825" s="285" t="s">
        <v>84</v>
      </c>
      <c r="C2825" s="287">
        <v>16105</v>
      </c>
      <c r="D2825" s="287">
        <v>17004</v>
      </c>
      <c r="E2825" s="287">
        <v>12755</v>
      </c>
      <c r="F2825" s="287">
        <v>16705</v>
      </c>
      <c r="G2825" s="286">
        <v>62569</v>
      </c>
      <c r="H2825" s="290"/>
      <c r="I2825" s="290"/>
      <c r="J2825" s="290"/>
      <c r="K2825" s="290"/>
      <c r="L2825" s="290"/>
      <c r="M2825" s="290"/>
      <c r="N2825" s="290"/>
      <c r="O2825" s="290"/>
      <c r="P2825" s="83" t="str">
        <f t="shared" si="54"/>
        <v/>
      </c>
    </row>
    <row r="2826" spans="1:16" ht="13.2" hidden="1" customHeight="1" x14ac:dyDescent="0.25">
      <c r="A2826" s="285" t="s">
        <v>2909</v>
      </c>
      <c r="B2826" s="285" t="s">
        <v>85</v>
      </c>
      <c r="C2826" s="286">
        <v>359361</v>
      </c>
      <c r="D2826" s="286">
        <v>245813</v>
      </c>
      <c r="E2826" s="286">
        <v>212739</v>
      </c>
      <c r="F2826" s="286">
        <v>517894</v>
      </c>
      <c r="G2826" s="286">
        <v>1335807</v>
      </c>
      <c r="H2826" s="290"/>
      <c r="I2826" s="290"/>
      <c r="J2826" s="290"/>
      <c r="K2826" s="290"/>
      <c r="L2826" s="290"/>
      <c r="M2826" s="290"/>
      <c r="N2826" s="290"/>
      <c r="O2826" s="290"/>
      <c r="P2826" s="83" t="str">
        <f t="shared" si="54"/>
        <v/>
      </c>
    </row>
    <row r="2827" spans="1:16" ht="13.2" hidden="1" customHeight="1" x14ac:dyDescent="0.25">
      <c r="A2827" s="285" t="s">
        <v>2910</v>
      </c>
      <c r="B2827" s="285" t="s">
        <v>86</v>
      </c>
      <c r="C2827" s="287">
        <v>568</v>
      </c>
      <c r="D2827" s="287">
        <v>170</v>
      </c>
      <c r="E2827" s="287">
        <v>222</v>
      </c>
      <c r="F2827" s="287">
        <v>1582</v>
      </c>
      <c r="G2827" s="286">
        <v>2542</v>
      </c>
      <c r="H2827" s="290"/>
      <c r="I2827" s="290"/>
      <c r="J2827" s="290"/>
      <c r="K2827" s="290"/>
      <c r="L2827" s="290"/>
      <c r="M2827" s="290"/>
      <c r="N2827" s="290"/>
      <c r="O2827" s="290"/>
      <c r="P2827" s="83" t="str">
        <f t="shared" si="54"/>
        <v/>
      </c>
    </row>
    <row r="2828" spans="1:16" ht="13.2" hidden="1" customHeight="1" x14ac:dyDescent="0.25">
      <c r="A2828" s="285" t="s">
        <v>2911</v>
      </c>
      <c r="B2828" s="285" t="s">
        <v>87</v>
      </c>
      <c r="C2828" s="287">
        <v>10584</v>
      </c>
      <c r="D2828" s="287">
        <v>11776</v>
      </c>
      <c r="E2828" s="287">
        <v>18996</v>
      </c>
      <c r="F2828" s="287">
        <v>29254</v>
      </c>
      <c r="G2828" s="286">
        <v>70610</v>
      </c>
      <c r="H2828" s="290"/>
      <c r="I2828" s="290"/>
      <c r="J2828" s="290"/>
      <c r="K2828" s="290"/>
      <c r="L2828" s="290"/>
      <c r="M2828" s="290"/>
      <c r="N2828" s="290"/>
      <c r="O2828" s="290"/>
      <c r="P2828" s="83" t="str">
        <f t="shared" si="54"/>
        <v/>
      </c>
    </row>
    <row r="2829" spans="1:16" ht="13.2" hidden="1" customHeight="1" x14ac:dyDescent="0.25">
      <c r="A2829" s="285" t="s">
        <v>2912</v>
      </c>
      <c r="B2829" s="285" t="s">
        <v>88</v>
      </c>
      <c r="C2829" s="287">
        <v>177</v>
      </c>
      <c r="D2829" s="287">
        <v>473</v>
      </c>
      <c r="E2829" s="287">
        <v>439</v>
      </c>
      <c r="F2829" s="287">
        <v>83516</v>
      </c>
      <c r="G2829" s="286">
        <v>84605</v>
      </c>
      <c r="H2829" s="290"/>
      <c r="I2829" s="290"/>
      <c r="J2829" s="290"/>
      <c r="K2829" s="290"/>
      <c r="L2829" s="290"/>
      <c r="M2829" s="290"/>
      <c r="N2829" s="290"/>
      <c r="O2829" s="290"/>
      <c r="P2829" s="83" t="str">
        <f t="shared" si="54"/>
        <v/>
      </c>
    </row>
    <row r="2830" spans="1:16" ht="13.2" hidden="1" customHeight="1" x14ac:dyDescent="0.25">
      <c r="A2830" s="285" t="s">
        <v>2913</v>
      </c>
      <c r="B2830" s="285" t="s">
        <v>144</v>
      </c>
      <c r="C2830" s="286">
        <v>370690</v>
      </c>
      <c r="D2830" s="286">
        <v>258232</v>
      </c>
      <c r="E2830" s="286">
        <v>232396</v>
      </c>
      <c r="F2830" s="286">
        <v>632246</v>
      </c>
      <c r="G2830" s="286">
        <v>1493564</v>
      </c>
      <c r="H2830" s="290"/>
      <c r="I2830" s="290"/>
      <c r="J2830" s="290"/>
      <c r="K2830" s="290"/>
      <c r="L2830" s="290"/>
      <c r="M2830" s="290"/>
      <c r="N2830" s="290"/>
      <c r="O2830" s="290"/>
      <c r="P2830" s="83" t="str">
        <f t="shared" si="54"/>
        <v/>
      </c>
    </row>
    <row r="2831" spans="1:16" ht="13.2" hidden="1" customHeight="1" x14ac:dyDescent="0.25">
      <c r="A2831" s="285" t="s">
        <v>3707</v>
      </c>
      <c r="B2831" s="285" t="s">
        <v>283</v>
      </c>
      <c r="C2831" s="287">
        <v>729</v>
      </c>
      <c r="D2831" s="287">
        <v>101</v>
      </c>
      <c r="E2831" s="287">
        <v>503</v>
      </c>
      <c r="F2831" s="287">
        <v>93</v>
      </c>
      <c r="G2831" s="286">
        <v>1426</v>
      </c>
      <c r="H2831" s="290"/>
      <c r="I2831" s="290"/>
      <c r="J2831" s="290"/>
      <c r="K2831" s="290"/>
      <c r="L2831" s="290"/>
      <c r="M2831" s="290"/>
      <c r="N2831" s="290"/>
      <c r="O2831" s="290"/>
      <c r="P2831" s="83" t="str">
        <f t="shared" si="54"/>
        <v/>
      </c>
    </row>
    <row r="2832" spans="1:16" ht="13.2" hidden="1" customHeight="1" x14ac:dyDescent="0.25">
      <c r="A2832" s="285" t="s">
        <v>3743</v>
      </c>
      <c r="B2832" s="285" t="s">
        <v>284</v>
      </c>
      <c r="C2832" s="287">
        <v>5781</v>
      </c>
      <c r="D2832" s="287">
        <v>5857</v>
      </c>
      <c r="E2832" s="287">
        <v>6117</v>
      </c>
      <c r="F2832" s="287">
        <v>10242</v>
      </c>
      <c r="G2832" s="286">
        <v>27997</v>
      </c>
      <c r="H2832" s="290"/>
      <c r="I2832" s="290"/>
      <c r="J2832" s="290"/>
      <c r="K2832" s="290"/>
      <c r="L2832" s="290"/>
      <c r="M2832" s="290"/>
      <c r="N2832" s="290"/>
      <c r="O2832" s="290"/>
      <c r="P2832" s="83" t="str">
        <f t="shared" si="54"/>
        <v/>
      </c>
    </row>
    <row r="2833" spans="1:16" ht="13.2" hidden="1" customHeight="1" x14ac:dyDescent="0.25">
      <c r="A2833" s="285" t="s">
        <v>2914</v>
      </c>
      <c r="B2833" s="285" t="s">
        <v>76</v>
      </c>
      <c r="C2833" s="287">
        <v>1981</v>
      </c>
      <c r="D2833" s="287">
        <v>3263</v>
      </c>
      <c r="E2833" s="287">
        <v>3614</v>
      </c>
      <c r="F2833" s="287">
        <v>7395</v>
      </c>
      <c r="G2833" s="286">
        <v>16253</v>
      </c>
      <c r="H2833" s="290"/>
      <c r="I2833" s="290"/>
      <c r="J2833" s="290"/>
      <c r="K2833" s="290"/>
      <c r="L2833" s="290"/>
      <c r="M2833" s="290"/>
      <c r="N2833" s="290"/>
      <c r="O2833" s="290"/>
      <c r="P2833" s="83" t="str">
        <f t="shared" si="54"/>
        <v/>
      </c>
    </row>
    <row r="2834" spans="1:16" ht="13.2" hidden="1" customHeight="1" x14ac:dyDescent="0.25">
      <c r="A2834" s="285" t="s">
        <v>2920</v>
      </c>
      <c r="B2834" s="285" t="s">
        <v>85</v>
      </c>
      <c r="C2834" s="286">
        <v>276120</v>
      </c>
      <c r="D2834" s="286">
        <v>121797</v>
      </c>
      <c r="E2834" s="286">
        <v>79580</v>
      </c>
      <c r="F2834" s="286">
        <v>900067</v>
      </c>
      <c r="G2834" s="286">
        <v>1377564</v>
      </c>
      <c r="H2834" s="290"/>
      <c r="I2834" s="290"/>
      <c r="J2834" s="290"/>
      <c r="K2834" s="290"/>
      <c r="L2834" s="290"/>
      <c r="M2834" s="290"/>
      <c r="N2834" s="290"/>
      <c r="O2834" s="290"/>
      <c r="P2834" s="83" t="str">
        <f t="shared" si="54"/>
        <v/>
      </c>
    </row>
    <row r="2835" spans="1:16" ht="13.2" hidden="1" customHeight="1" x14ac:dyDescent="0.25">
      <c r="A2835" s="285" t="s">
        <v>2922</v>
      </c>
      <c r="B2835" s="285" t="s">
        <v>87</v>
      </c>
      <c r="C2835" s="287">
        <v>0</v>
      </c>
      <c r="D2835" s="287">
        <v>18594</v>
      </c>
      <c r="E2835" s="287">
        <v>11675</v>
      </c>
      <c r="F2835" s="287">
        <v>7418</v>
      </c>
      <c r="G2835" s="286">
        <v>37687</v>
      </c>
      <c r="H2835" s="290"/>
      <c r="I2835" s="290"/>
      <c r="J2835" s="290"/>
      <c r="K2835" s="290"/>
      <c r="L2835" s="290"/>
      <c r="M2835" s="290"/>
      <c r="N2835" s="290"/>
      <c r="O2835" s="290"/>
      <c r="P2835" s="83" t="str">
        <f t="shared" si="54"/>
        <v/>
      </c>
    </row>
    <row r="2836" spans="1:16" ht="13.2" hidden="1" customHeight="1" x14ac:dyDescent="0.25">
      <c r="A2836" s="285" t="s">
        <v>2923</v>
      </c>
      <c r="B2836" s="285" t="s">
        <v>88</v>
      </c>
      <c r="C2836" s="287">
        <v>0</v>
      </c>
      <c r="D2836" s="287">
        <v>78</v>
      </c>
      <c r="E2836" s="287">
        <v>154</v>
      </c>
      <c r="F2836" s="287">
        <v>282946</v>
      </c>
      <c r="G2836" s="286">
        <v>283178</v>
      </c>
      <c r="H2836" s="290"/>
      <c r="I2836" s="290"/>
      <c r="J2836" s="290"/>
      <c r="K2836" s="290"/>
      <c r="L2836" s="290"/>
      <c r="M2836" s="290"/>
      <c r="N2836" s="290"/>
      <c r="O2836" s="290"/>
      <c r="P2836" s="83" t="str">
        <f t="shared" si="54"/>
        <v/>
      </c>
    </row>
    <row r="2837" spans="1:16" ht="13.2" hidden="1" customHeight="1" x14ac:dyDescent="0.25">
      <c r="A2837" s="285" t="s">
        <v>2915</v>
      </c>
      <c r="B2837" s="285" t="s">
        <v>89</v>
      </c>
      <c r="C2837" s="287">
        <v>6065</v>
      </c>
      <c r="D2837" s="287">
        <v>6678</v>
      </c>
      <c r="E2837" s="287">
        <v>9839</v>
      </c>
      <c r="F2837" s="287">
        <v>17481</v>
      </c>
      <c r="G2837" s="286">
        <v>40063</v>
      </c>
      <c r="H2837" s="290"/>
      <c r="I2837" s="290"/>
      <c r="J2837" s="290"/>
      <c r="K2837" s="290"/>
      <c r="L2837" s="290"/>
      <c r="M2837" s="290"/>
      <c r="N2837" s="290"/>
      <c r="O2837" s="290"/>
      <c r="P2837" s="83" t="str">
        <f t="shared" si="54"/>
        <v/>
      </c>
    </row>
    <row r="2838" spans="1:16" ht="13.2" hidden="1" customHeight="1" x14ac:dyDescent="0.25">
      <c r="A2838" s="285" t="s">
        <v>2916</v>
      </c>
      <c r="B2838" s="285" t="s">
        <v>90</v>
      </c>
      <c r="C2838" s="287">
        <v>0</v>
      </c>
      <c r="D2838" s="287">
        <v>0</v>
      </c>
      <c r="E2838" s="287">
        <v>7163</v>
      </c>
      <c r="F2838" s="287">
        <v>515</v>
      </c>
      <c r="G2838" s="286">
        <v>7678</v>
      </c>
      <c r="H2838" s="290"/>
      <c r="I2838" s="290"/>
      <c r="J2838" s="290"/>
      <c r="K2838" s="290"/>
      <c r="L2838" s="290"/>
      <c r="M2838" s="290"/>
      <c r="N2838" s="290"/>
      <c r="O2838" s="290"/>
      <c r="P2838" s="83" t="str">
        <f t="shared" si="54"/>
        <v/>
      </c>
    </row>
    <row r="2839" spans="1:16" ht="13.2" hidden="1" customHeight="1" x14ac:dyDescent="0.25">
      <c r="A2839" s="285" t="s">
        <v>2917</v>
      </c>
      <c r="B2839" s="285" t="s">
        <v>91</v>
      </c>
      <c r="C2839" s="287">
        <v>20047</v>
      </c>
      <c r="D2839" s="287">
        <v>12871</v>
      </c>
      <c r="E2839" s="287">
        <v>12782</v>
      </c>
      <c r="F2839" s="287">
        <v>560112</v>
      </c>
      <c r="G2839" s="286">
        <v>605812</v>
      </c>
      <c r="H2839" s="290"/>
      <c r="I2839" s="290"/>
      <c r="J2839" s="290"/>
      <c r="K2839" s="290"/>
      <c r="L2839" s="290"/>
      <c r="M2839" s="290"/>
      <c r="N2839" s="290"/>
      <c r="O2839" s="290"/>
      <c r="P2839" s="83" t="str">
        <f t="shared" si="54"/>
        <v/>
      </c>
    </row>
    <row r="2840" spans="1:16" ht="13.2" hidden="1" customHeight="1" x14ac:dyDescent="0.25">
      <c r="A2840" s="285" t="s">
        <v>2918</v>
      </c>
      <c r="B2840" s="285" t="s">
        <v>3670</v>
      </c>
      <c r="C2840" s="287">
        <v>312</v>
      </c>
      <c r="D2840" s="287">
        <v>523</v>
      </c>
      <c r="E2840" s="287">
        <v>254</v>
      </c>
      <c r="F2840" s="287">
        <v>1033</v>
      </c>
      <c r="G2840" s="286">
        <v>2122</v>
      </c>
      <c r="H2840" s="290"/>
      <c r="I2840" s="290"/>
      <c r="J2840" s="290"/>
      <c r="K2840" s="290"/>
      <c r="L2840" s="290"/>
      <c r="M2840" s="290"/>
      <c r="N2840" s="290"/>
      <c r="O2840" s="290"/>
      <c r="P2840" s="83" t="str">
        <f t="shared" si="54"/>
        <v/>
      </c>
    </row>
    <row r="2841" spans="1:16" ht="13.2" hidden="1" customHeight="1" x14ac:dyDescent="0.25">
      <c r="A2841" s="285" t="s">
        <v>2919</v>
      </c>
      <c r="B2841" s="285" t="s">
        <v>95</v>
      </c>
      <c r="C2841" s="287">
        <v>103</v>
      </c>
      <c r="D2841" s="287">
        <v>43</v>
      </c>
      <c r="E2841" s="287">
        <v>646</v>
      </c>
      <c r="F2841" s="287">
        <v>1053</v>
      </c>
      <c r="G2841" s="286">
        <v>1845</v>
      </c>
      <c r="H2841" s="290"/>
      <c r="I2841" s="290"/>
      <c r="J2841" s="290"/>
      <c r="K2841" s="290"/>
      <c r="L2841" s="290"/>
      <c r="M2841" s="290"/>
      <c r="N2841" s="290"/>
      <c r="O2841" s="290"/>
      <c r="P2841" s="83" t="str">
        <f t="shared" si="54"/>
        <v/>
      </c>
    </row>
    <row r="2842" spans="1:16" ht="13.2" hidden="1" customHeight="1" x14ac:dyDescent="0.25">
      <c r="A2842" s="285" t="s">
        <v>2921</v>
      </c>
      <c r="B2842" s="285" t="s">
        <v>96</v>
      </c>
      <c r="C2842" s="288">
        <v>1447</v>
      </c>
      <c r="D2842" s="288">
        <v>523</v>
      </c>
      <c r="E2842" s="288">
        <v>816</v>
      </c>
      <c r="F2842" s="288">
        <v>7115</v>
      </c>
      <c r="G2842" s="289">
        <v>9901</v>
      </c>
      <c r="H2842" s="290"/>
      <c r="I2842" s="290"/>
      <c r="J2842" s="290"/>
      <c r="K2842" s="290"/>
      <c r="L2842" s="290"/>
      <c r="M2842" s="290"/>
      <c r="N2842" s="290"/>
      <c r="O2842" s="290"/>
      <c r="P2842" s="83" t="str">
        <f t="shared" si="54"/>
        <v/>
      </c>
    </row>
    <row r="2843" spans="1:16" ht="13.2" hidden="1" customHeight="1" x14ac:dyDescent="0.25">
      <c r="A2843" s="285" t="s">
        <v>2924</v>
      </c>
      <c r="B2843" s="285" t="s">
        <v>155</v>
      </c>
      <c r="C2843" s="286">
        <v>277567</v>
      </c>
      <c r="D2843" s="286">
        <v>140992</v>
      </c>
      <c r="E2843" s="286">
        <v>92225</v>
      </c>
      <c r="F2843" s="286">
        <v>1197546</v>
      </c>
      <c r="G2843" s="286">
        <v>1708330</v>
      </c>
      <c r="H2843" s="290"/>
      <c r="I2843" s="290"/>
      <c r="J2843" s="290"/>
      <c r="K2843" s="290"/>
      <c r="L2843" s="290"/>
      <c r="M2843" s="290"/>
      <c r="N2843" s="290"/>
      <c r="O2843" s="290"/>
      <c r="P2843" s="83" t="str">
        <f t="shared" si="54"/>
        <v/>
      </c>
    </row>
    <row r="2844" spans="1:16" ht="13.2" hidden="1" customHeight="1" x14ac:dyDescent="0.25">
      <c r="A2844" s="285" t="s">
        <v>3779</v>
      </c>
      <c r="B2844" s="285" t="s">
        <v>285</v>
      </c>
      <c r="C2844" s="287">
        <v>114402</v>
      </c>
      <c r="D2844" s="287">
        <v>95567</v>
      </c>
      <c r="E2844" s="287">
        <v>39396</v>
      </c>
      <c r="F2844" s="287">
        <v>301946</v>
      </c>
      <c r="G2844" s="286">
        <v>551311</v>
      </c>
      <c r="H2844" s="290"/>
      <c r="I2844" s="290"/>
      <c r="J2844" s="290"/>
      <c r="K2844" s="290"/>
      <c r="L2844" s="290"/>
      <c r="M2844" s="290"/>
      <c r="N2844" s="290"/>
      <c r="O2844" s="290"/>
      <c r="P2844" s="83" t="str">
        <f t="shared" si="54"/>
        <v/>
      </c>
    </row>
    <row r="2845" spans="1:16" ht="13.2" hidden="1" customHeight="1" x14ac:dyDescent="0.25">
      <c r="A2845" s="285" t="s">
        <v>3815</v>
      </c>
      <c r="B2845" s="285" t="s">
        <v>286</v>
      </c>
      <c r="C2845" s="287">
        <v>133210</v>
      </c>
      <c r="D2845" s="287">
        <v>2852</v>
      </c>
      <c r="E2845" s="287">
        <v>5886</v>
      </c>
      <c r="F2845" s="287">
        <v>10532</v>
      </c>
      <c r="G2845" s="286">
        <v>152480</v>
      </c>
      <c r="H2845" s="290"/>
      <c r="I2845" s="290"/>
      <c r="J2845" s="290"/>
      <c r="K2845" s="290"/>
      <c r="L2845" s="290"/>
      <c r="M2845" s="290"/>
      <c r="N2845" s="290"/>
      <c r="O2845" s="290"/>
      <c r="P2845" s="83" t="str">
        <f t="shared" si="54"/>
        <v/>
      </c>
    </row>
    <row r="2846" spans="1:16" ht="13.2" hidden="1" customHeight="1" x14ac:dyDescent="0.25">
      <c r="A2846" s="285" t="s">
        <v>3093</v>
      </c>
      <c r="B2846" s="285" t="s">
        <v>97</v>
      </c>
      <c r="C2846" s="286">
        <v>324743.14055725443</v>
      </c>
      <c r="D2846" s="286">
        <v>-319548.07033284398</v>
      </c>
      <c r="E2846" s="286">
        <v>-353361.13516606524</v>
      </c>
      <c r="F2846" s="286">
        <v>237447.62854679639</v>
      </c>
      <c r="G2846" s="286">
        <v>-110718.43639485817</v>
      </c>
      <c r="H2846" s="290"/>
      <c r="I2846" s="290"/>
      <c r="J2846" s="290"/>
      <c r="K2846" s="290"/>
      <c r="L2846" s="290"/>
      <c r="M2846" s="290"/>
      <c r="N2846" s="290"/>
      <c r="O2846" s="290"/>
      <c r="P2846" s="83" t="str">
        <f t="shared" si="54"/>
        <v/>
      </c>
    </row>
    <row r="2847" spans="1:16" ht="13.2" hidden="1" customHeight="1" x14ac:dyDescent="0.25">
      <c r="A2847" s="285" t="s">
        <v>3094</v>
      </c>
      <c r="B2847" s="285" t="s">
        <v>130</v>
      </c>
      <c r="C2847" s="286">
        <v>434870.30664022232</v>
      </c>
      <c r="D2847" s="286">
        <v>-280860.82957498403</v>
      </c>
      <c r="E2847" s="286">
        <v>-347774.51427124586</v>
      </c>
      <c r="F2847" s="286">
        <v>329687.96404722962</v>
      </c>
      <c r="G2847" s="286">
        <v>135922.92684122222</v>
      </c>
      <c r="H2847" s="290"/>
      <c r="I2847" s="290"/>
      <c r="J2847" s="290"/>
      <c r="K2847" s="290"/>
      <c r="L2847" s="290"/>
      <c r="M2847" s="290"/>
      <c r="N2847" s="290"/>
      <c r="O2847" s="290"/>
      <c r="P2847" s="83" t="str">
        <f t="shared" si="54"/>
        <v/>
      </c>
    </row>
    <row r="2848" spans="1:16" ht="13.2" hidden="1" customHeight="1" x14ac:dyDescent="0.25">
      <c r="A2848" s="285" t="s">
        <v>3071</v>
      </c>
      <c r="B2848" s="285" t="s">
        <v>76</v>
      </c>
      <c r="C2848" s="287">
        <v>0</v>
      </c>
      <c r="D2848" s="287">
        <v>0</v>
      </c>
      <c r="E2848" s="287">
        <v>220.00892324505091</v>
      </c>
      <c r="F2848" s="287">
        <v>237.16954904208492</v>
      </c>
      <c r="G2848" s="286">
        <v>457.17847228713583</v>
      </c>
      <c r="H2848" s="290"/>
      <c r="I2848" s="290"/>
      <c r="J2848" s="290"/>
      <c r="K2848" s="290"/>
      <c r="L2848" s="290"/>
      <c r="M2848" s="290"/>
      <c r="N2848" s="290"/>
      <c r="O2848" s="290"/>
      <c r="P2848" s="83" t="str">
        <f t="shared" si="54"/>
        <v/>
      </c>
    </row>
    <row r="2849" spans="1:16" ht="13.2" hidden="1" customHeight="1" x14ac:dyDescent="0.25">
      <c r="A2849" s="285" t="s">
        <v>3072</v>
      </c>
      <c r="B2849" s="285" t="s">
        <v>77</v>
      </c>
      <c r="C2849" s="287">
        <v>728946.99679002305</v>
      </c>
      <c r="D2849" s="287">
        <v>658493.30426001351</v>
      </c>
      <c r="E2849" s="287">
        <v>582058.24660000228</v>
      </c>
      <c r="F2849" s="287">
        <v>476081.90031000401</v>
      </c>
      <c r="G2849" s="286">
        <v>2445580.4479600429</v>
      </c>
      <c r="H2849" s="290"/>
      <c r="I2849" s="290"/>
      <c r="J2849" s="290"/>
      <c r="K2849" s="290"/>
      <c r="L2849" s="290"/>
      <c r="M2849" s="290"/>
      <c r="N2849" s="290"/>
      <c r="O2849" s="290"/>
      <c r="P2849" s="83" t="str">
        <f t="shared" si="54"/>
        <v/>
      </c>
    </row>
    <row r="2850" spans="1:16" ht="13.2" hidden="1" customHeight="1" x14ac:dyDescent="0.25">
      <c r="A2850" s="285" t="s">
        <v>3073</v>
      </c>
      <c r="B2850" s="285" t="s">
        <v>78</v>
      </c>
      <c r="C2850" s="287">
        <v>54959.927678841996</v>
      </c>
      <c r="D2850" s="287">
        <v>59777.58849699064</v>
      </c>
      <c r="E2850" s="287">
        <v>84352.87933677953</v>
      </c>
      <c r="F2850" s="287">
        <v>88644.052910123195</v>
      </c>
      <c r="G2850" s="286">
        <v>287734.44842273532</v>
      </c>
      <c r="H2850" s="290"/>
      <c r="I2850" s="290"/>
      <c r="J2850" s="290"/>
      <c r="K2850" s="290"/>
      <c r="L2850" s="290"/>
      <c r="M2850" s="290"/>
      <c r="N2850" s="290"/>
      <c r="O2850" s="290"/>
      <c r="P2850" s="83" t="str">
        <f t="shared" si="54"/>
        <v/>
      </c>
    </row>
    <row r="2851" spans="1:16" ht="13.2" hidden="1" customHeight="1" x14ac:dyDescent="0.25">
      <c r="A2851" s="285" t="s">
        <v>3074</v>
      </c>
      <c r="B2851" s="285" t="s">
        <v>79</v>
      </c>
      <c r="C2851" s="287">
        <v>1248.159985282706</v>
      </c>
      <c r="D2851" s="287">
        <v>2646.5140542866193</v>
      </c>
      <c r="E2851" s="287">
        <v>4992.9925570462865</v>
      </c>
      <c r="F2851" s="287">
        <v>5886.4905065792273</v>
      </c>
      <c r="G2851" s="286">
        <v>14774.157103194837</v>
      </c>
      <c r="H2851" s="290"/>
      <c r="I2851" s="290"/>
      <c r="J2851" s="290"/>
      <c r="K2851" s="290"/>
      <c r="L2851" s="290"/>
      <c r="M2851" s="290"/>
      <c r="N2851" s="290"/>
      <c r="O2851" s="290"/>
      <c r="P2851" s="83" t="str">
        <f t="shared" si="54"/>
        <v/>
      </c>
    </row>
    <row r="2852" spans="1:16" ht="13.2" hidden="1" customHeight="1" x14ac:dyDescent="0.25">
      <c r="A2852" s="285" t="s">
        <v>3075</v>
      </c>
      <c r="B2852" s="285" t="s">
        <v>3671</v>
      </c>
      <c r="C2852" s="287">
        <v>1605.0942064680446</v>
      </c>
      <c r="D2852" s="287">
        <v>486.34179275581977</v>
      </c>
      <c r="E2852" s="287">
        <v>1270.6610031255341</v>
      </c>
      <c r="F2852" s="287">
        <v>6475.2616628756359</v>
      </c>
      <c r="G2852" s="286">
        <v>9837.3586652250342</v>
      </c>
      <c r="H2852" s="290"/>
      <c r="I2852" s="290"/>
      <c r="J2852" s="290"/>
      <c r="K2852" s="290"/>
      <c r="L2852" s="290"/>
      <c r="M2852" s="290"/>
      <c r="N2852" s="290"/>
      <c r="O2852" s="290"/>
      <c r="P2852" s="83" t="str">
        <f t="shared" si="54"/>
        <v/>
      </c>
    </row>
    <row r="2853" spans="1:16" ht="13.2" hidden="1" customHeight="1" x14ac:dyDescent="0.25">
      <c r="A2853" s="285" t="s">
        <v>3076</v>
      </c>
      <c r="B2853" s="285" t="s">
        <v>84</v>
      </c>
      <c r="C2853" s="287">
        <v>9983.1182951967403</v>
      </c>
      <c r="D2853" s="287">
        <v>22985.489639948872</v>
      </c>
      <c r="E2853" s="287">
        <v>30000.425940132143</v>
      </c>
      <c r="F2853" s="287">
        <v>50499.556264611252</v>
      </c>
      <c r="G2853" s="286">
        <v>113468.59013988901</v>
      </c>
      <c r="H2853" s="290"/>
      <c r="I2853" s="290"/>
      <c r="J2853" s="290"/>
      <c r="K2853" s="290"/>
      <c r="L2853" s="290"/>
      <c r="M2853" s="290"/>
      <c r="N2853" s="290"/>
      <c r="O2853" s="290"/>
      <c r="P2853" s="83" t="str">
        <f t="shared" si="54"/>
        <v/>
      </c>
    </row>
    <row r="2854" spans="1:16" ht="13.2" hidden="1" customHeight="1" x14ac:dyDescent="0.25">
      <c r="A2854" s="285" t="s">
        <v>3077</v>
      </c>
      <c r="B2854" s="285" t="s">
        <v>85</v>
      </c>
      <c r="C2854" s="286">
        <v>798507.811168049</v>
      </c>
      <c r="D2854" s="286">
        <v>748438.61883289763</v>
      </c>
      <c r="E2854" s="286">
        <v>707002.06577932206</v>
      </c>
      <c r="F2854" s="286">
        <v>637777.66726868949</v>
      </c>
      <c r="G2854" s="286">
        <v>2891726.1630489579</v>
      </c>
      <c r="H2854" s="290"/>
      <c r="I2854" s="290"/>
      <c r="J2854" s="290"/>
      <c r="K2854" s="290"/>
      <c r="L2854" s="290"/>
      <c r="M2854" s="290"/>
      <c r="N2854" s="290"/>
      <c r="O2854" s="290"/>
      <c r="P2854" s="83" t="str">
        <f t="shared" si="54"/>
        <v/>
      </c>
    </row>
    <row r="2855" spans="1:16" ht="13.2" hidden="1" customHeight="1" x14ac:dyDescent="0.25">
      <c r="A2855" s="285" t="s">
        <v>3078</v>
      </c>
      <c r="B2855" s="285" t="s">
        <v>86</v>
      </c>
      <c r="C2855" s="287">
        <v>3.7222383177431921E-3</v>
      </c>
      <c r="D2855" s="287">
        <v>9.1565800093122522</v>
      </c>
      <c r="E2855" s="287">
        <v>1.3208330474983372</v>
      </c>
      <c r="F2855" s="287">
        <v>7548.7016411977856</v>
      </c>
      <c r="G2855" s="286">
        <v>7559.1827764929139</v>
      </c>
      <c r="H2855" s="290"/>
      <c r="I2855" s="290"/>
      <c r="J2855" s="290"/>
      <c r="K2855" s="290"/>
      <c r="L2855" s="290"/>
      <c r="M2855" s="290"/>
      <c r="N2855" s="290"/>
      <c r="O2855" s="290"/>
      <c r="P2855" s="83" t="str">
        <f t="shared" si="54"/>
        <v/>
      </c>
    </row>
    <row r="2856" spans="1:16" ht="13.2" hidden="1" customHeight="1" x14ac:dyDescent="0.25">
      <c r="A2856" s="285" t="s">
        <v>3079</v>
      </c>
      <c r="B2856" s="285" t="s">
        <v>87</v>
      </c>
      <c r="C2856" s="287">
        <v>2690.1805532324129</v>
      </c>
      <c r="D2856" s="287">
        <v>9711.6307942342592</v>
      </c>
      <c r="E2856" s="287">
        <v>13893.082806307677</v>
      </c>
      <c r="F2856" s="287">
        <v>24652.807358546179</v>
      </c>
      <c r="G2856" s="286">
        <v>50947.701512320527</v>
      </c>
      <c r="H2856" s="290"/>
      <c r="I2856" s="290"/>
      <c r="J2856" s="290"/>
      <c r="K2856" s="290"/>
      <c r="L2856" s="290"/>
      <c r="M2856" s="290"/>
      <c r="N2856" s="290"/>
      <c r="O2856" s="290"/>
      <c r="P2856" s="83" t="str">
        <f t="shared" si="54"/>
        <v/>
      </c>
    </row>
    <row r="2857" spans="1:16" ht="13.2" hidden="1" customHeight="1" x14ac:dyDescent="0.25">
      <c r="A2857" s="285" t="s">
        <v>3080</v>
      </c>
      <c r="B2857" s="285" t="s">
        <v>88</v>
      </c>
      <c r="C2857" s="287">
        <v>2528.8757905869807</v>
      </c>
      <c r="D2857" s="287">
        <v>4268.4203879669403</v>
      </c>
      <c r="E2857" s="287">
        <v>4243.0606617956846</v>
      </c>
      <c r="F2857" s="287">
        <v>39168.764503711856</v>
      </c>
      <c r="G2857" s="286">
        <v>50209.121344061467</v>
      </c>
      <c r="H2857" s="290"/>
      <c r="I2857" s="290"/>
      <c r="J2857" s="290"/>
      <c r="K2857" s="290"/>
      <c r="L2857" s="290"/>
      <c r="M2857" s="290"/>
      <c r="N2857" s="290"/>
      <c r="O2857" s="290"/>
      <c r="P2857" s="83" t="str">
        <f t="shared" si="54"/>
        <v/>
      </c>
    </row>
    <row r="2858" spans="1:16" ht="13.2" hidden="1" customHeight="1" x14ac:dyDescent="0.25">
      <c r="A2858" s="285" t="s">
        <v>3081</v>
      </c>
      <c r="B2858" s="285" t="s">
        <v>144</v>
      </c>
      <c r="C2858" s="286">
        <v>803726.87123410671</v>
      </c>
      <c r="D2858" s="286">
        <v>762427.82659510802</v>
      </c>
      <c r="E2858" s="286">
        <v>725139.53008047293</v>
      </c>
      <c r="F2858" s="286">
        <v>709147.94077214529</v>
      </c>
      <c r="G2858" s="286">
        <v>3000442.168681833</v>
      </c>
      <c r="H2858" s="290"/>
      <c r="I2858" s="290"/>
      <c r="J2858" s="290"/>
      <c r="K2858" s="290"/>
      <c r="L2858" s="290"/>
      <c r="M2858" s="290"/>
      <c r="N2858" s="290"/>
      <c r="O2858" s="290"/>
      <c r="P2858" s="83" t="str">
        <f t="shared" si="54"/>
        <v/>
      </c>
    </row>
    <row r="2859" spans="1:16" ht="13.2" hidden="1" customHeight="1" x14ac:dyDescent="0.25">
      <c r="A2859" s="285" t="s">
        <v>3708</v>
      </c>
      <c r="B2859" s="285" t="s">
        <v>283</v>
      </c>
      <c r="C2859" s="287">
        <v>868.34010853256029</v>
      </c>
      <c r="D2859" s="287">
        <v>633.83885305524643</v>
      </c>
      <c r="E2859" s="287">
        <v>1140.719736944159</v>
      </c>
      <c r="F2859" s="287">
        <v>1266.9027699784529</v>
      </c>
      <c r="G2859" s="286">
        <v>3909.8014685104185</v>
      </c>
      <c r="H2859" s="290"/>
      <c r="I2859" s="290"/>
      <c r="J2859" s="290"/>
      <c r="K2859" s="290"/>
      <c r="L2859" s="290"/>
      <c r="M2859" s="290"/>
      <c r="N2859" s="290"/>
      <c r="O2859" s="290"/>
      <c r="P2859" s="83" t="str">
        <f t="shared" si="54"/>
        <v/>
      </c>
    </row>
    <row r="2860" spans="1:16" ht="13.2" hidden="1" customHeight="1" x14ac:dyDescent="0.25">
      <c r="A2860" s="285" t="s">
        <v>3744</v>
      </c>
      <c r="B2860" s="285" t="s">
        <v>284</v>
      </c>
      <c r="C2860" s="287">
        <v>896.17410370377968</v>
      </c>
      <c r="D2860" s="287">
        <v>3415.5417358468744</v>
      </c>
      <c r="E2860" s="287">
        <v>2966.1316820471284</v>
      </c>
      <c r="F2860" s="287">
        <v>8686.3332954756133</v>
      </c>
      <c r="G2860" s="286">
        <v>15964.180817073397</v>
      </c>
      <c r="H2860" s="290"/>
      <c r="I2860" s="290"/>
      <c r="J2860" s="290"/>
      <c r="K2860" s="290"/>
      <c r="L2860" s="290"/>
      <c r="M2860" s="290"/>
      <c r="N2860" s="290"/>
      <c r="O2860" s="290"/>
      <c r="P2860" s="83" t="str">
        <f t="shared" si="54"/>
        <v/>
      </c>
    </row>
    <row r="2861" spans="1:16" ht="13.2" hidden="1" customHeight="1" x14ac:dyDescent="0.25">
      <c r="A2861" s="285" t="s">
        <v>3082</v>
      </c>
      <c r="B2861" s="285" t="s">
        <v>76</v>
      </c>
      <c r="C2861" s="287">
        <v>0</v>
      </c>
      <c r="D2861" s="287">
        <v>0</v>
      </c>
      <c r="E2861" s="287">
        <v>0</v>
      </c>
      <c r="F2861" s="287">
        <v>1794.1338847725087</v>
      </c>
      <c r="G2861" s="286">
        <v>1794.1338847725087</v>
      </c>
      <c r="H2861" s="290"/>
      <c r="I2861" s="290"/>
      <c r="J2861" s="290"/>
      <c r="K2861" s="290"/>
      <c r="L2861" s="290"/>
      <c r="M2861" s="290"/>
      <c r="N2861" s="290"/>
      <c r="O2861" s="290"/>
      <c r="P2861" s="83" t="str">
        <f t="shared" si="54"/>
        <v/>
      </c>
    </row>
    <row r="2862" spans="1:16" ht="13.2" hidden="1" customHeight="1" x14ac:dyDescent="0.25">
      <c r="A2862" s="285" t="s">
        <v>3088</v>
      </c>
      <c r="B2862" s="285" t="s">
        <v>85</v>
      </c>
      <c r="C2862" s="286">
        <v>1123250.9517253034</v>
      </c>
      <c r="D2862" s="286">
        <v>428890.54850005364</v>
      </c>
      <c r="E2862" s="286">
        <v>353640.93061325682</v>
      </c>
      <c r="F2862" s="286">
        <v>875225.29581548588</v>
      </c>
      <c r="G2862" s="286">
        <v>2781007.7266540998</v>
      </c>
      <c r="H2862" s="290"/>
      <c r="I2862" s="290"/>
      <c r="J2862" s="290"/>
      <c r="K2862" s="290"/>
      <c r="L2862" s="290"/>
      <c r="M2862" s="290"/>
      <c r="N2862" s="290"/>
      <c r="O2862" s="290"/>
      <c r="P2862" s="83" t="str">
        <f t="shared" si="54"/>
        <v/>
      </c>
    </row>
    <row r="2863" spans="1:16" ht="13.2" hidden="1" customHeight="1" x14ac:dyDescent="0.25">
      <c r="A2863" s="285" t="s">
        <v>3090</v>
      </c>
      <c r="B2863" s="285" t="s">
        <v>87</v>
      </c>
      <c r="C2863" s="287">
        <v>2134.9252738179689</v>
      </c>
      <c r="D2863" s="287">
        <v>5849.0466709397206</v>
      </c>
      <c r="E2863" s="287">
        <v>5197.9199487189917</v>
      </c>
      <c r="F2863" s="287">
        <v>49022.850477124921</v>
      </c>
      <c r="G2863" s="286">
        <v>62204.742370601598</v>
      </c>
      <c r="H2863" s="290"/>
      <c r="I2863" s="290"/>
      <c r="J2863" s="290"/>
      <c r="K2863" s="290"/>
      <c r="L2863" s="290"/>
      <c r="M2863" s="290"/>
      <c r="N2863" s="290"/>
      <c r="O2863" s="290"/>
      <c r="P2863" s="83" t="str">
        <f t="shared" si="54"/>
        <v/>
      </c>
    </row>
    <row r="2864" spans="1:16" ht="13.2" hidden="1" customHeight="1" x14ac:dyDescent="0.25">
      <c r="A2864" s="285" t="s">
        <v>3091</v>
      </c>
      <c r="B2864" s="285" t="s">
        <v>88</v>
      </c>
      <c r="C2864" s="287">
        <v>113154.22142413477</v>
      </c>
      <c r="D2864" s="287">
        <v>46414.706007120993</v>
      </c>
      <c r="E2864" s="287">
        <v>18429.265594138105</v>
      </c>
      <c r="F2864" s="287">
        <v>108887.70911044734</v>
      </c>
      <c r="G2864" s="286">
        <v>286885.9021358412</v>
      </c>
      <c r="H2864" s="290"/>
      <c r="I2864" s="290"/>
      <c r="J2864" s="290"/>
      <c r="K2864" s="290"/>
      <c r="L2864" s="290"/>
      <c r="M2864" s="290"/>
      <c r="N2864" s="290"/>
      <c r="O2864" s="290"/>
      <c r="P2864" s="83" t="str">
        <f t="shared" si="54"/>
        <v/>
      </c>
    </row>
    <row r="2865" spans="1:16" ht="13.2" hidden="1" customHeight="1" x14ac:dyDescent="0.25">
      <c r="A2865" s="285" t="s">
        <v>3083</v>
      </c>
      <c r="B2865" s="285" t="s">
        <v>89</v>
      </c>
      <c r="C2865" s="287">
        <v>1971.8835502324841</v>
      </c>
      <c r="D2865" s="287">
        <v>3737.7660719833407</v>
      </c>
      <c r="E2865" s="287">
        <v>4879.3323161927719</v>
      </c>
      <c r="F2865" s="287">
        <v>10285.535812009923</v>
      </c>
      <c r="G2865" s="286">
        <v>20874.517750418519</v>
      </c>
      <c r="H2865" s="290"/>
      <c r="I2865" s="290"/>
      <c r="J2865" s="290"/>
      <c r="K2865" s="290"/>
      <c r="L2865" s="290"/>
      <c r="M2865" s="290"/>
      <c r="N2865" s="290"/>
      <c r="O2865" s="290"/>
      <c r="P2865" s="83" t="str">
        <f t="shared" si="54"/>
        <v/>
      </c>
    </row>
    <row r="2866" spans="1:16" ht="13.2" hidden="1" customHeight="1" x14ac:dyDescent="0.25">
      <c r="A2866" s="285" t="s">
        <v>3084</v>
      </c>
      <c r="B2866" s="285" t="s">
        <v>90</v>
      </c>
      <c r="C2866" s="287">
        <v>16.430291023101972</v>
      </c>
      <c r="D2866" s="287">
        <v>50.761551769066372</v>
      </c>
      <c r="E2866" s="287">
        <v>51.226164005471986</v>
      </c>
      <c r="F2866" s="287">
        <v>1029.603989224931</v>
      </c>
      <c r="G2866" s="286">
        <v>1148.0219960225713</v>
      </c>
      <c r="H2866" s="290"/>
      <c r="I2866" s="290"/>
      <c r="J2866" s="290"/>
      <c r="K2866" s="290"/>
      <c r="L2866" s="290"/>
      <c r="M2866" s="290"/>
      <c r="N2866" s="290"/>
      <c r="O2866" s="290"/>
      <c r="P2866" s="83" t="str">
        <f t="shared" si="54"/>
        <v/>
      </c>
    </row>
    <row r="2867" spans="1:16" ht="13.2" hidden="1" customHeight="1" x14ac:dyDescent="0.25">
      <c r="A2867" s="285" t="s">
        <v>3085</v>
      </c>
      <c r="B2867" s="285" t="s">
        <v>91</v>
      </c>
      <c r="C2867" s="287">
        <v>4.2800724160357033</v>
      </c>
      <c r="D2867" s="287">
        <v>6.0810875638286275</v>
      </c>
      <c r="E2867" s="287">
        <v>5.8278536048129226</v>
      </c>
      <c r="F2867" s="287">
        <v>15.955309777583915</v>
      </c>
      <c r="G2867" s="286">
        <v>32.144323362261169</v>
      </c>
      <c r="H2867" s="290"/>
      <c r="I2867" s="290"/>
      <c r="J2867" s="290"/>
      <c r="K2867" s="290"/>
      <c r="L2867" s="290"/>
      <c r="M2867" s="290"/>
      <c r="N2867" s="290"/>
      <c r="O2867" s="290"/>
      <c r="P2867" s="83" t="str">
        <f t="shared" si="54"/>
        <v/>
      </c>
    </row>
    <row r="2868" spans="1:16" ht="13.2" hidden="1" customHeight="1" x14ac:dyDescent="0.25">
      <c r="A2868" s="285" t="s">
        <v>3086</v>
      </c>
      <c r="B2868" s="285" t="s">
        <v>3670</v>
      </c>
      <c r="C2868" s="287">
        <v>22227.649351414024</v>
      </c>
      <c r="D2868" s="287">
        <v>4228.5802181779009</v>
      </c>
      <c r="E2868" s="287">
        <v>3780.3515222067253</v>
      </c>
      <c r="F2868" s="287">
        <v>8832.486813312622</v>
      </c>
      <c r="G2868" s="286">
        <v>39069.067905111267</v>
      </c>
      <c r="H2868" s="290"/>
      <c r="I2868" s="290"/>
      <c r="J2868" s="290"/>
      <c r="K2868" s="290"/>
      <c r="L2868" s="290"/>
      <c r="M2868" s="290"/>
      <c r="N2868" s="290"/>
      <c r="O2868" s="290"/>
      <c r="P2868" s="83" t="str">
        <f t="shared" si="54"/>
        <v/>
      </c>
    </row>
    <row r="2869" spans="1:16" ht="13.2" hidden="1" customHeight="1" x14ac:dyDescent="0.25">
      <c r="A2869" s="285" t="s">
        <v>3087</v>
      </c>
      <c r="B2869" s="285" t="s">
        <v>95</v>
      </c>
      <c r="C2869" s="287">
        <v>635.2638288875454</v>
      </c>
      <c r="D2869" s="287">
        <v>81.441512999024866</v>
      </c>
      <c r="E2869" s="287">
        <v>624.68347361703331</v>
      </c>
      <c r="F2869" s="287">
        <v>10484.961656095036</v>
      </c>
      <c r="G2869" s="286">
        <v>11826.35047159864</v>
      </c>
      <c r="H2869" s="290"/>
      <c r="I2869" s="290"/>
      <c r="J2869" s="290"/>
      <c r="K2869" s="290"/>
      <c r="L2869" s="290"/>
      <c r="M2869" s="290"/>
      <c r="N2869" s="290"/>
      <c r="O2869" s="290"/>
      <c r="P2869" s="83" t="str">
        <f t="shared" si="54"/>
        <v/>
      </c>
    </row>
    <row r="2870" spans="1:16" ht="13.2" hidden="1" customHeight="1" x14ac:dyDescent="0.25">
      <c r="A2870" s="285" t="s">
        <v>3089</v>
      </c>
      <c r="B2870" s="285" t="s">
        <v>96</v>
      </c>
      <c r="C2870" s="288">
        <v>57.079451072942256</v>
      </c>
      <c r="D2870" s="288">
        <v>412.69584200963146</v>
      </c>
      <c r="E2870" s="288">
        <v>96.899653113169578</v>
      </c>
      <c r="F2870" s="288">
        <v>5700.0494163167896</v>
      </c>
      <c r="G2870" s="289">
        <v>6266.7243625125329</v>
      </c>
      <c r="H2870" s="290"/>
      <c r="I2870" s="290"/>
      <c r="J2870" s="290"/>
      <c r="K2870" s="290"/>
      <c r="L2870" s="290"/>
      <c r="M2870" s="290"/>
      <c r="N2870" s="290"/>
      <c r="O2870" s="290"/>
      <c r="P2870" s="83" t="str">
        <f t="shared" ref="P2870:P2933" si="55">IF(COUNTBLANK(Q2870)=0,IF(RIGHT(A2870,10)=Q2870,TRUE,FALSE),"")</f>
        <v/>
      </c>
    </row>
    <row r="2871" spans="1:16" ht="13.2" hidden="1" customHeight="1" x14ac:dyDescent="0.25">
      <c r="A2871" s="285" t="s">
        <v>3092</v>
      </c>
      <c r="B2871" s="285" t="s">
        <v>155</v>
      </c>
      <c r="C2871" s="286">
        <v>1238597.177874329</v>
      </c>
      <c r="D2871" s="286">
        <v>481566.99702012399</v>
      </c>
      <c r="E2871" s="286">
        <v>377365.01580922707</v>
      </c>
      <c r="F2871" s="286">
        <v>1038835.9048193749</v>
      </c>
      <c r="G2871" s="286">
        <v>3136365.0955230552</v>
      </c>
      <c r="H2871" s="290"/>
      <c r="I2871" s="290"/>
      <c r="J2871" s="290"/>
      <c r="K2871" s="290"/>
      <c r="L2871" s="290"/>
      <c r="M2871" s="290"/>
      <c r="N2871" s="290"/>
      <c r="O2871" s="290"/>
      <c r="P2871" s="83" t="str">
        <f t="shared" si="55"/>
        <v/>
      </c>
    </row>
    <row r="2872" spans="1:16" ht="13.2" hidden="1" customHeight="1" x14ac:dyDescent="0.25">
      <c r="A2872" s="285" t="s">
        <v>3780</v>
      </c>
      <c r="B2872" s="285" t="s">
        <v>285</v>
      </c>
      <c r="C2872" s="287">
        <v>320428.28523905692</v>
      </c>
      <c r="D2872" s="287">
        <v>152611.04234377501</v>
      </c>
      <c r="E2872" s="287">
        <v>119655.81664327775</v>
      </c>
      <c r="F2872" s="287">
        <v>385164.6567439569</v>
      </c>
      <c r="G2872" s="286">
        <v>977859.80097006657</v>
      </c>
      <c r="H2872" s="290"/>
      <c r="I2872" s="290"/>
      <c r="J2872" s="290"/>
      <c r="K2872" s="290"/>
      <c r="L2872" s="290"/>
      <c r="M2872" s="290"/>
      <c r="N2872" s="290"/>
      <c r="O2872" s="290"/>
      <c r="P2872" s="83" t="str">
        <f t="shared" si="55"/>
        <v/>
      </c>
    </row>
    <row r="2873" spans="1:16" ht="13.2" hidden="1" customHeight="1" x14ac:dyDescent="0.25">
      <c r="A2873" s="285" t="s">
        <v>3816</v>
      </c>
      <c r="B2873" s="285" t="s">
        <v>286</v>
      </c>
      <c r="C2873" s="287">
        <v>777967.15939227329</v>
      </c>
      <c r="D2873" s="287">
        <v>268174.87571378547</v>
      </c>
      <c r="E2873" s="287">
        <v>224643.6926403523</v>
      </c>
      <c r="F2873" s="287">
        <v>457617.96160633641</v>
      </c>
      <c r="G2873" s="286">
        <v>1728403.6893527475</v>
      </c>
      <c r="H2873" s="290"/>
      <c r="I2873" s="290"/>
      <c r="J2873" s="290"/>
      <c r="K2873" s="290"/>
      <c r="L2873" s="290"/>
      <c r="M2873" s="290"/>
      <c r="N2873" s="290"/>
      <c r="O2873" s="290"/>
      <c r="P2873" s="83" t="str">
        <f t="shared" si="55"/>
        <v/>
      </c>
    </row>
    <row r="2874" spans="1:16" ht="13.2" hidden="1" customHeight="1" x14ac:dyDescent="0.25">
      <c r="A2874" s="285" t="s">
        <v>3165</v>
      </c>
      <c r="B2874" s="285" t="s">
        <v>97</v>
      </c>
      <c r="C2874" s="286">
        <v>236137.88064000005</v>
      </c>
      <c r="D2874" s="286">
        <v>-49911.727109999949</v>
      </c>
      <c r="E2874" s="286">
        <v>-44329.912189999974</v>
      </c>
      <c r="F2874" s="287">
        <v>-110425.24195999993</v>
      </c>
      <c r="G2874" s="286">
        <v>31470.999380000401</v>
      </c>
      <c r="H2874" s="290"/>
      <c r="I2874" s="290"/>
      <c r="J2874" s="290"/>
      <c r="K2874" s="290"/>
      <c r="L2874" s="290"/>
      <c r="M2874" s="290"/>
      <c r="N2874" s="290"/>
      <c r="O2874" s="290"/>
      <c r="P2874" s="83" t="str">
        <f t="shared" si="55"/>
        <v/>
      </c>
    </row>
    <row r="2875" spans="1:16" ht="13.2" hidden="1" customHeight="1" x14ac:dyDescent="0.25">
      <c r="A2875" s="285" t="s">
        <v>3166</v>
      </c>
      <c r="B2875" s="285" t="s">
        <v>130</v>
      </c>
      <c r="C2875" s="286">
        <v>255267.18685000003</v>
      </c>
      <c r="D2875" s="286">
        <v>-41929.99907999995</v>
      </c>
      <c r="E2875" s="286">
        <v>-39921.284469999984</v>
      </c>
      <c r="F2875" s="287">
        <v>-112456.36586999991</v>
      </c>
      <c r="G2875" s="286">
        <v>60959.537430000375</v>
      </c>
      <c r="H2875" s="290"/>
      <c r="I2875" s="290"/>
      <c r="J2875" s="290"/>
      <c r="K2875" s="290"/>
      <c r="L2875" s="290"/>
      <c r="M2875" s="290"/>
      <c r="N2875" s="290"/>
      <c r="O2875" s="290"/>
      <c r="P2875" s="83" t="str">
        <f t="shared" si="55"/>
        <v/>
      </c>
    </row>
    <row r="2876" spans="1:16" ht="13.2" hidden="1" customHeight="1" x14ac:dyDescent="0.25">
      <c r="A2876" s="285" t="s">
        <v>3143</v>
      </c>
      <c r="B2876" s="285" t="s">
        <v>76</v>
      </c>
      <c r="C2876" s="287">
        <v>0</v>
      </c>
      <c r="D2876" s="287">
        <v>0</v>
      </c>
      <c r="E2876" s="287">
        <v>0</v>
      </c>
      <c r="F2876" s="287">
        <v>0</v>
      </c>
      <c r="G2876" s="286">
        <v>0</v>
      </c>
      <c r="H2876" s="290"/>
      <c r="I2876" s="290"/>
      <c r="J2876" s="290"/>
      <c r="K2876" s="290"/>
      <c r="L2876" s="290"/>
      <c r="M2876" s="290"/>
      <c r="N2876" s="290"/>
      <c r="O2876" s="290"/>
      <c r="P2876" s="83" t="str">
        <f t="shared" si="55"/>
        <v/>
      </c>
    </row>
    <row r="2877" spans="1:16" ht="13.2" hidden="1" customHeight="1" x14ac:dyDescent="0.25">
      <c r="A2877" s="285" t="s">
        <v>3144</v>
      </c>
      <c r="B2877" s="285" t="s">
        <v>77</v>
      </c>
      <c r="C2877" s="287">
        <v>80946.924559999985</v>
      </c>
      <c r="D2877" s="287">
        <v>103925.54911999998</v>
      </c>
      <c r="E2877" s="287">
        <v>97628.773699999991</v>
      </c>
      <c r="F2877" s="287">
        <v>141329.98653999998</v>
      </c>
      <c r="G2877" s="286">
        <v>423831.23391999985</v>
      </c>
      <c r="H2877" s="290"/>
      <c r="I2877" s="290"/>
      <c r="J2877" s="290"/>
      <c r="K2877" s="290"/>
      <c r="L2877" s="290"/>
      <c r="M2877" s="290"/>
      <c r="N2877" s="290"/>
      <c r="O2877" s="290"/>
      <c r="P2877" s="83" t="str">
        <f t="shared" si="55"/>
        <v/>
      </c>
    </row>
    <row r="2878" spans="1:16" ht="13.2" hidden="1" customHeight="1" x14ac:dyDescent="0.25">
      <c r="A2878" s="285" t="s">
        <v>3145</v>
      </c>
      <c r="B2878" s="285" t="s">
        <v>78</v>
      </c>
      <c r="C2878" s="287">
        <v>15133.28506</v>
      </c>
      <c r="D2878" s="287">
        <v>15706.573459999998</v>
      </c>
      <c r="E2878" s="287">
        <v>17327.432599999996</v>
      </c>
      <c r="F2878" s="287">
        <v>26767.205349999997</v>
      </c>
      <c r="G2878" s="286">
        <v>74934.496469999984</v>
      </c>
      <c r="H2878" s="290"/>
      <c r="I2878" s="290"/>
      <c r="J2878" s="290"/>
      <c r="K2878" s="290"/>
      <c r="L2878" s="290"/>
      <c r="M2878" s="290"/>
      <c r="N2878" s="290"/>
      <c r="O2878" s="290"/>
      <c r="P2878" s="83" t="str">
        <f t="shared" si="55"/>
        <v/>
      </c>
    </row>
    <row r="2879" spans="1:16" ht="13.2" hidden="1" customHeight="1" x14ac:dyDescent="0.25">
      <c r="A2879" s="285" t="s">
        <v>3146</v>
      </c>
      <c r="B2879" s="285" t="s">
        <v>79</v>
      </c>
      <c r="C2879" s="287">
        <v>59.466639999999991</v>
      </c>
      <c r="D2879" s="287">
        <v>111.48230000000001</v>
      </c>
      <c r="E2879" s="287">
        <v>617.95815000000005</v>
      </c>
      <c r="F2879" s="287">
        <v>770.53145999999981</v>
      </c>
      <c r="G2879" s="286">
        <v>1559.4385499999999</v>
      </c>
      <c r="H2879" s="290"/>
      <c r="I2879" s="290"/>
      <c r="J2879" s="290"/>
      <c r="K2879" s="290"/>
      <c r="L2879" s="290"/>
      <c r="M2879" s="290"/>
      <c r="N2879" s="290"/>
      <c r="O2879" s="290"/>
      <c r="P2879" s="83" t="str">
        <f t="shared" si="55"/>
        <v/>
      </c>
    </row>
    <row r="2880" spans="1:16" ht="13.2" hidden="1" customHeight="1" x14ac:dyDescent="0.25">
      <c r="A2880" s="285" t="s">
        <v>3147</v>
      </c>
      <c r="B2880" s="285" t="s">
        <v>3671</v>
      </c>
      <c r="C2880" s="287">
        <v>112.81250999999999</v>
      </c>
      <c r="D2880" s="287">
        <v>199.5976</v>
      </c>
      <c r="E2880" s="287">
        <v>1298.2728599999998</v>
      </c>
      <c r="F2880" s="287">
        <v>2660.0209700000005</v>
      </c>
      <c r="G2880" s="286">
        <v>4270.7039399999994</v>
      </c>
      <c r="H2880" s="290"/>
      <c r="I2880" s="290"/>
      <c r="J2880" s="290"/>
      <c r="K2880" s="290"/>
      <c r="L2880" s="290"/>
      <c r="M2880" s="290"/>
      <c r="N2880" s="290"/>
      <c r="O2880" s="290"/>
      <c r="P2880" s="83" t="str">
        <f t="shared" si="55"/>
        <v/>
      </c>
    </row>
    <row r="2881" spans="1:16" ht="13.2" hidden="1" customHeight="1" x14ac:dyDescent="0.25">
      <c r="A2881" s="285" t="s">
        <v>3148</v>
      </c>
      <c r="B2881" s="285" t="s">
        <v>84</v>
      </c>
      <c r="C2881" s="287">
        <v>2330.3908500000002</v>
      </c>
      <c r="D2881" s="287">
        <v>6746.1460100000004</v>
      </c>
      <c r="E2881" s="287">
        <v>8077.3385999999991</v>
      </c>
      <c r="F2881" s="287">
        <v>16973.191710000003</v>
      </c>
      <c r="G2881" s="286">
        <v>34127.067170000002</v>
      </c>
      <c r="H2881" s="290"/>
      <c r="I2881" s="290"/>
      <c r="J2881" s="290"/>
      <c r="K2881" s="290"/>
      <c r="L2881" s="290"/>
      <c r="M2881" s="290"/>
      <c r="N2881" s="290"/>
      <c r="O2881" s="290"/>
      <c r="P2881" s="83" t="str">
        <f t="shared" si="55"/>
        <v/>
      </c>
    </row>
    <row r="2882" spans="1:16" ht="13.2" hidden="1" customHeight="1" x14ac:dyDescent="0.25">
      <c r="A2882" s="285" t="s">
        <v>3149</v>
      </c>
      <c r="B2882" s="285" t="s">
        <v>85</v>
      </c>
      <c r="C2882" s="286">
        <v>98693.321829999972</v>
      </c>
      <c r="D2882" s="286">
        <v>127280.69843999998</v>
      </c>
      <c r="E2882" s="286">
        <v>125874.16120999999</v>
      </c>
      <c r="F2882" s="287">
        <v>190515.83027000001</v>
      </c>
      <c r="G2882" s="286">
        <v>542364.01174999983</v>
      </c>
      <c r="H2882" s="290"/>
      <c r="I2882" s="290"/>
      <c r="J2882" s="290"/>
      <c r="K2882" s="290"/>
      <c r="L2882" s="290"/>
      <c r="M2882" s="290"/>
      <c r="N2882" s="290"/>
      <c r="O2882" s="290"/>
      <c r="P2882" s="83" t="str">
        <f t="shared" si="55"/>
        <v/>
      </c>
    </row>
    <row r="2883" spans="1:16" ht="13.2" hidden="1" customHeight="1" x14ac:dyDescent="0.25">
      <c r="A2883" s="285" t="s">
        <v>3150</v>
      </c>
      <c r="B2883" s="285" t="s">
        <v>86</v>
      </c>
      <c r="C2883" s="287">
        <v>0.14874000000000001</v>
      </c>
      <c r="D2883" s="287">
        <v>5.0622499999999997</v>
      </c>
      <c r="E2883" s="287">
        <v>1.4302000000000001</v>
      </c>
      <c r="F2883" s="287">
        <v>1.3615899999999999</v>
      </c>
      <c r="G2883" s="286">
        <v>8.0027799999999996</v>
      </c>
      <c r="H2883" s="290"/>
      <c r="I2883" s="290"/>
      <c r="J2883" s="290"/>
      <c r="K2883" s="290"/>
      <c r="L2883" s="290"/>
      <c r="M2883" s="290"/>
      <c r="N2883" s="290"/>
      <c r="O2883" s="290"/>
      <c r="P2883" s="83" t="str">
        <f t="shared" si="55"/>
        <v/>
      </c>
    </row>
    <row r="2884" spans="1:16" ht="13.2" hidden="1" customHeight="1" x14ac:dyDescent="0.25">
      <c r="A2884" s="285" t="s">
        <v>3151</v>
      </c>
      <c r="B2884" s="285" t="s">
        <v>87</v>
      </c>
      <c r="C2884" s="287">
        <v>132.01645000000002</v>
      </c>
      <c r="D2884" s="287">
        <v>1827.2472700000001</v>
      </c>
      <c r="E2884" s="287">
        <v>2042.4775799999995</v>
      </c>
      <c r="F2884" s="287">
        <v>9703.4650599999986</v>
      </c>
      <c r="G2884" s="286">
        <v>13705.20636</v>
      </c>
      <c r="H2884" s="290"/>
      <c r="I2884" s="290"/>
      <c r="J2884" s="290"/>
      <c r="K2884" s="290"/>
      <c r="L2884" s="290"/>
      <c r="M2884" s="290"/>
      <c r="N2884" s="290"/>
      <c r="O2884" s="290"/>
      <c r="P2884" s="83" t="str">
        <f t="shared" si="55"/>
        <v/>
      </c>
    </row>
    <row r="2885" spans="1:16" ht="13.2" hidden="1" customHeight="1" x14ac:dyDescent="0.25">
      <c r="A2885" s="285" t="s">
        <v>3152</v>
      </c>
      <c r="B2885" s="285" t="s">
        <v>88</v>
      </c>
      <c r="C2885" s="287">
        <v>1203.48433</v>
      </c>
      <c r="D2885" s="287">
        <v>1233.3782900000001</v>
      </c>
      <c r="E2885" s="287">
        <v>751.88780999999994</v>
      </c>
      <c r="F2885" s="287">
        <v>25105.95048</v>
      </c>
      <c r="G2885" s="286">
        <v>28294.700909999996</v>
      </c>
      <c r="H2885" s="290"/>
      <c r="I2885" s="290"/>
      <c r="J2885" s="290"/>
      <c r="K2885" s="290"/>
      <c r="L2885" s="290"/>
      <c r="M2885" s="290"/>
      <c r="N2885" s="290"/>
      <c r="O2885" s="290"/>
      <c r="P2885" s="83" t="str">
        <f t="shared" si="55"/>
        <v/>
      </c>
    </row>
    <row r="2886" spans="1:16" ht="13.2" hidden="1" customHeight="1" x14ac:dyDescent="0.25">
      <c r="A2886" s="285" t="s">
        <v>3153</v>
      </c>
      <c r="B2886" s="285" t="s">
        <v>144</v>
      </c>
      <c r="C2886" s="286">
        <v>100028.97134999998</v>
      </c>
      <c r="D2886" s="286">
        <v>130346.38624999998</v>
      </c>
      <c r="E2886" s="286">
        <v>128669.9568</v>
      </c>
      <c r="F2886" s="287">
        <v>225326.60739999998</v>
      </c>
      <c r="G2886" s="286">
        <v>584371.92179999978</v>
      </c>
      <c r="H2886" s="290"/>
      <c r="I2886" s="290"/>
      <c r="J2886" s="290"/>
      <c r="K2886" s="290"/>
      <c r="L2886" s="290"/>
      <c r="M2886" s="290"/>
      <c r="N2886" s="290"/>
      <c r="O2886" s="290"/>
      <c r="P2886" s="83" t="str">
        <f t="shared" si="55"/>
        <v/>
      </c>
    </row>
    <row r="2887" spans="1:16" ht="13.2" hidden="1" customHeight="1" x14ac:dyDescent="0.25">
      <c r="A2887" s="285" t="s">
        <v>3709</v>
      </c>
      <c r="B2887" s="285" t="s">
        <v>283</v>
      </c>
      <c r="C2887" s="287">
        <v>14.61941</v>
      </c>
      <c r="D2887" s="287">
        <v>13.461720000000001</v>
      </c>
      <c r="E2887" s="287">
        <v>227.46293</v>
      </c>
      <c r="F2887" s="287">
        <v>204.74092999999999</v>
      </c>
      <c r="G2887" s="286">
        <v>460.28498999999999</v>
      </c>
      <c r="H2887" s="290"/>
      <c r="I2887" s="290"/>
      <c r="J2887" s="290"/>
      <c r="K2887" s="290"/>
      <c r="L2887" s="290"/>
      <c r="M2887" s="290"/>
      <c r="N2887" s="290"/>
      <c r="O2887" s="290"/>
      <c r="P2887" s="83" t="str">
        <f t="shared" si="55"/>
        <v/>
      </c>
    </row>
    <row r="2888" spans="1:16" ht="13.2" hidden="1" customHeight="1" x14ac:dyDescent="0.25">
      <c r="A2888" s="285" t="s">
        <v>3745</v>
      </c>
      <c r="B2888" s="285" t="s">
        <v>284</v>
      </c>
      <c r="C2888" s="287">
        <v>95.822800000000029</v>
      </c>
      <c r="D2888" s="287">
        <v>577.88822999999991</v>
      </c>
      <c r="E2888" s="287">
        <v>696.92237</v>
      </c>
      <c r="F2888" s="287">
        <v>1810.1533099999999</v>
      </c>
      <c r="G2888" s="286">
        <v>3180.7867099999999</v>
      </c>
      <c r="H2888" s="290"/>
      <c r="I2888" s="290"/>
      <c r="J2888" s="290"/>
      <c r="K2888" s="290"/>
      <c r="L2888" s="290"/>
      <c r="M2888" s="290"/>
      <c r="N2888" s="290"/>
      <c r="O2888" s="290"/>
      <c r="P2888" s="83" t="str">
        <f t="shared" si="55"/>
        <v/>
      </c>
    </row>
    <row r="2889" spans="1:16" ht="13.2" hidden="1" customHeight="1" x14ac:dyDescent="0.25">
      <c r="A2889" s="285" t="s">
        <v>3154</v>
      </c>
      <c r="B2889" s="285" t="s">
        <v>76</v>
      </c>
      <c r="C2889" s="287">
        <v>0</v>
      </c>
      <c r="D2889" s="287">
        <v>0</v>
      </c>
      <c r="E2889" s="287">
        <v>0</v>
      </c>
      <c r="F2889" s="287">
        <v>0</v>
      </c>
      <c r="G2889" s="286">
        <v>0</v>
      </c>
      <c r="H2889" s="290"/>
      <c r="I2889" s="290"/>
      <c r="J2889" s="290"/>
      <c r="K2889" s="290"/>
      <c r="L2889" s="290"/>
      <c r="M2889" s="290"/>
      <c r="N2889" s="290"/>
      <c r="O2889" s="290"/>
      <c r="P2889" s="83" t="str">
        <f t="shared" si="55"/>
        <v/>
      </c>
    </row>
    <row r="2890" spans="1:16" ht="13.2" hidden="1" customHeight="1" x14ac:dyDescent="0.25">
      <c r="A2890" s="285" t="s">
        <v>3160</v>
      </c>
      <c r="B2890" s="285" t="s">
        <v>85</v>
      </c>
      <c r="C2890" s="286">
        <v>334831.20247000002</v>
      </c>
      <c r="D2890" s="286">
        <v>77368.971330000029</v>
      </c>
      <c r="E2890" s="286">
        <v>81544.249020000017</v>
      </c>
      <c r="F2890" s="287">
        <v>80090.588310000079</v>
      </c>
      <c r="G2890" s="286">
        <v>573835.01113000023</v>
      </c>
      <c r="H2890" s="290"/>
      <c r="I2890" s="290"/>
      <c r="J2890" s="290"/>
      <c r="K2890" s="290"/>
      <c r="L2890" s="290"/>
      <c r="M2890" s="290"/>
      <c r="N2890" s="290"/>
      <c r="O2890" s="290"/>
      <c r="P2890" s="83" t="str">
        <f t="shared" si="55"/>
        <v/>
      </c>
    </row>
    <row r="2891" spans="1:16" ht="13.2" hidden="1" customHeight="1" x14ac:dyDescent="0.25">
      <c r="A2891" s="285" t="s">
        <v>3162</v>
      </c>
      <c r="B2891" s="285" t="s">
        <v>87</v>
      </c>
      <c r="C2891" s="287">
        <v>27.080929999999999</v>
      </c>
      <c r="D2891" s="287">
        <v>1548.5354500000001</v>
      </c>
      <c r="E2891" s="287">
        <v>142.28992</v>
      </c>
      <c r="F2891" s="287">
        <v>2656.3296299999997</v>
      </c>
      <c r="G2891" s="286">
        <v>4374.2359299999998</v>
      </c>
      <c r="H2891" s="290"/>
      <c r="I2891" s="290"/>
      <c r="J2891" s="290"/>
      <c r="K2891" s="290"/>
      <c r="L2891" s="290"/>
      <c r="M2891" s="290"/>
      <c r="N2891" s="290"/>
      <c r="O2891" s="290"/>
      <c r="P2891" s="83" t="str">
        <f t="shared" si="55"/>
        <v/>
      </c>
    </row>
    <row r="2892" spans="1:16" ht="13.2" hidden="1" customHeight="1" x14ac:dyDescent="0.25">
      <c r="A2892" s="285" t="s">
        <v>3163</v>
      </c>
      <c r="B2892" s="285" t="s">
        <v>88</v>
      </c>
      <c r="C2892" s="287">
        <v>20437.874799999998</v>
      </c>
      <c r="D2892" s="287">
        <v>9498.8803900000003</v>
      </c>
      <c r="E2892" s="287">
        <v>7062.13339</v>
      </c>
      <c r="F2892" s="287">
        <v>30123.32359</v>
      </c>
      <c r="G2892" s="286">
        <v>67122.212169999999</v>
      </c>
      <c r="H2892" s="290"/>
      <c r="I2892" s="290"/>
      <c r="J2892" s="290"/>
      <c r="K2892" s="290"/>
      <c r="L2892" s="290"/>
      <c r="M2892" s="290"/>
      <c r="N2892" s="290"/>
      <c r="O2892" s="290"/>
      <c r="P2892" s="83" t="str">
        <f t="shared" si="55"/>
        <v/>
      </c>
    </row>
    <row r="2893" spans="1:16" ht="13.2" hidden="1" customHeight="1" x14ac:dyDescent="0.25">
      <c r="A2893" s="285" t="s">
        <v>3155</v>
      </c>
      <c r="B2893" s="285" t="s">
        <v>89</v>
      </c>
      <c r="C2893" s="287">
        <v>7220.5269200000339</v>
      </c>
      <c r="D2893" s="287">
        <v>10991.393680000037</v>
      </c>
      <c r="E2893" s="287">
        <v>11826.465740000009</v>
      </c>
      <c r="F2893" s="287">
        <v>17239.169410000079</v>
      </c>
      <c r="G2893" s="286">
        <v>47277.555750000152</v>
      </c>
      <c r="H2893" s="290"/>
      <c r="I2893" s="290"/>
      <c r="J2893" s="290"/>
      <c r="K2893" s="290"/>
      <c r="L2893" s="290"/>
      <c r="M2893" s="290"/>
      <c r="N2893" s="290"/>
      <c r="O2893" s="290"/>
      <c r="P2893" s="83" t="str">
        <f t="shared" si="55"/>
        <v/>
      </c>
    </row>
    <row r="2894" spans="1:16" ht="13.2" hidden="1" customHeight="1" x14ac:dyDescent="0.25">
      <c r="A2894" s="285" t="s">
        <v>3156</v>
      </c>
      <c r="B2894" s="285" t="s">
        <v>90</v>
      </c>
      <c r="C2894" s="287">
        <v>8.2856400000000008</v>
      </c>
      <c r="D2894" s="287">
        <v>12.009399999999999</v>
      </c>
      <c r="E2894" s="287">
        <v>6.3163100000000005</v>
      </c>
      <c r="F2894" s="287">
        <v>5.4151900000000008</v>
      </c>
      <c r="G2894" s="286">
        <v>32.026539999999997</v>
      </c>
      <c r="H2894" s="290"/>
      <c r="I2894" s="290"/>
      <c r="J2894" s="290"/>
      <c r="K2894" s="290"/>
      <c r="L2894" s="290"/>
      <c r="M2894" s="290"/>
      <c r="N2894" s="290"/>
      <c r="O2894" s="290"/>
      <c r="P2894" s="83" t="str">
        <f t="shared" si="55"/>
        <v/>
      </c>
    </row>
    <row r="2895" spans="1:16" ht="13.2" hidden="1" customHeight="1" x14ac:dyDescent="0.25">
      <c r="A2895" s="285" t="s">
        <v>3157</v>
      </c>
      <c r="B2895" s="285" t="s">
        <v>91</v>
      </c>
      <c r="C2895" s="287">
        <v>0</v>
      </c>
      <c r="D2895" s="287">
        <v>0</v>
      </c>
      <c r="E2895" s="287">
        <v>0</v>
      </c>
      <c r="F2895" s="287">
        <v>0</v>
      </c>
      <c r="G2895" s="286">
        <v>0</v>
      </c>
      <c r="H2895" s="290"/>
      <c r="I2895" s="290"/>
      <c r="J2895" s="290"/>
      <c r="K2895" s="290"/>
      <c r="L2895" s="290"/>
      <c r="M2895" s="290"/>
      <c r="N2895" s="290"/>
      <c r="O2895" s="290"/>
      <c r="P2895" s="83" t="str">
        <f t="shared" si="55"/>
        <v/>
      </c>
    </row>
    <row r="2896" spans="1:16" ht="13.2" hidden="1" customHeight="1" x14ac:dyDescent="0.25">
      <c r="A2896" s="285" t="s">
        <v>3158</v>
      </c>
      <c r="B2896" s="285" t="s">
        <v>3670</v>
      </c>
      <c r="C2896" s="287">
        <v>1118.0378400000002</v>
      </c>
      <c r="D2896" s="287">
        <v>521.35552000000007</v>
      </c>
      <c r="E2896" s="287">
        <v>551.35</v>
      </c>
      <c r="F2896" s="287">
        <v>874.60020999999995</v>
      </c>
      <c r="G2896" s="286">
        <v>3065.3435699999995</v>
      </c>
      <c r="H2896" s="290"/>
      <c r="I2896" s="290"/>
      <c r="J2896" s="290"/>
      <c r="K2896" s="290"/>
      <c r="L2896" s="290"/>
      <c r="M2896" s="290"/>
      <c r="N2896" s="290"/>
      <c r="O2896" s="290"/>
      <c r="P2896" s="83" t="str">
        <f t="shared" si="55"/>
        <v/>
      </c>
    </row>
    <row r="2897" spans="1:16" ht="13.2" hidden="1" customHeight="1" x14ac:dyDescent="0.25">
      <c r="A2897" s="285" t="s">
        <v>3159</v>
      </c>
      <c r="B2897" s="285" t="s">
        <v>95</v>
      </c>
      <c r="C2897" s="287">
        <v>3</v>
      </c>
      <c r="D2897" s="287">
        <v>75.784000000000006</v>
      </c>
      <c r="E2897" s="287">
        <v>20.385819999999999</v>
      </c>
      <c r="F2897" s="287">
        <v>1385.8762300000001</v>
      </c>
      <c r="G2897" s="286">
        <v>1485.0460499999999</v>
      </c>
      <c r="H2897" s="290"/>
      <c r="I2897" s="290"/>
      <c r="J2897" s="290"/>
      <c r="K2897" s="290"/>
      <c r="L2897" s="290"/>
      <c r="M2897" s="290"/>
      <c r="N2897" s="290"/>
      <c r="O2897" s="290"/>
      <c r="P2897" s="83" t="str">
        <f t="shared" si="55"/>
        <v/>
      </c>
    </row>
    <row r="2898" spans="1:16" ht="13.2" hidden="1" customHeight="1" x14ac:dyDescent="0.25">
      <c r="A2898" s="285" t="s">
        <v>3161</v>
      </c>
      <c r="B2898" s="285" t="s">
        <v>96</v>
      </c>
      <c r="C2898" s="288">
        <v>0</v>
      </c>
      <c r="D2898" s="288">
        <v>0</v>
      </c>
      <c r="E2898" s="288">
        <v>0</v>
      </c>
      <c r="F2898" s="287">
        <v>0</v>
      </c>
      <c r="G2898" s="289">
        <v>0</v>
      </c>
      <c r="H2898" s="290"/>
      <c r="I2898" s="290"/>
      <c r="J2898" s="290"/>
      <c r="K2898" s="290"/>
      <c r="L2898" s="290"/>
      <c r="M2898" s="290"/>
      <c r="N2898" s="290"/>
      <c r="O2898" s="290"/>
      <c r="P2898" s="83" t="str">
        <f t="shared" si="55"/>
        <v/>
      </c>
    </row>
    <row r="2899" spans="1:16" ht="13.2" hidden="1" customHeight="1" x14ac:dyDescent="0.25">
      <c r="A2899" s="285" t="s">
        <v>3164</v>
      </c>
      <c r="B2899" s="285" t="s">
        <v>155</v>
      </c>
      <c r="C2899" s="286">
        <v>355296.15820000001</v>
      </c>
      <c r="D2899" s="286">
        <v>88416.387170000031</v>
      </c>
      <c r="E2899" s="286">
        <v>88748.672330000016</v>
      </c>
      <c r="F2899" s="287">
        <v>112870.24153000007</v>
      </c>
      <c r="G2899" s="286">
        <v>645331.45923000015</v>
      </c>
      <c r="H2899" s="290"/>
      <c r="I2899" s="290"/>
      <c r="J2899" s="290"/>
      <c r="K2899" s="290"/>
      <c r="L2899" s="290"/>
      <c r="M2899" s="290"/>
      <c r="N2899" s="290"/>
      <c r="O2899" s="290"/>
      <c r="P2899" s="83" t="str">
        <f t="shared" si="55"/>
        <v/>
      </c>
    </row>
    <row r="2900" spans="1:16" ht="13.2" hidden="1" customHeight="1" x14ac:dyDescent="0.25">
      <c r="A2900" s="285" t="s">
        <v>3781</v>
      </c>
      <c r="B2900" s="285" t="s">
        <v>285</v>
      </c>
      <c r="C2900" s="287">
        <v>78912.724950000018</v>
      </c>
      <c r="D2900" s="287">
        <v>30641.188289999998</v>
      </c>
      <c r="E2900" s="287">
        <v>32415.649359999996</v>
      </c>
      <c r="F2900" s="287">
        <v>16885.916930000003</v>
      </c>
      <c r="G2900" s="286">
        <v>158855.47953000004</v>
      </c>
      <c r="H2900" s="290"/>
      <c r="I2900" s="290"/>
      <c r="J2900" s="290"/>
      <c r="K2900" s="290"/>
      <c r="L2900" s="290"/>
      <c r="M2900" s="290"/>
      <c r="N2900" s="290"/>
      <c r="O2900" s="290"/>
      <c r="P2900" s="83" t="str">
        <f t="shared" si="55"/>
        <v/>
      </c>
    </row>
    <row r="2901" spans="1:16" ht="13.2" hidden="1" customHeight="1" x14ac:dyDescent="0.25">
      <c r="A2901" s="285" t="s">
        <v>3817</v>
      </c>
      <c r="B2901" s="285" t="s">
        <v>286</v>
      </c>
      <c r="C2901" s="287">
        <v>247568.62711999996</v>
      </c>
      <c r="D2901" s="287">
        <v>35127.240439999994</v>
      </c>
      <c r="E2901" s="287">
        <v>36724.081790000018</v>
      </c>
      <c r="F2901" s="287">
        <v>43699.610339999992</v>
      </c>
      <c r="G2901" s="286">
        <v>363119.55968999997</v>
      </c>
      <c r="H2901" s="290"/>
      <c r="I2901" s="290"/>
      <c r="J2901" s="290"/>
      <c r="K2901" s="290"/>
      <c r="L2901" s="290"/>
      <c r="M2901" s="290"/>
      <c r="N2901" s="290"/>
      <c r="O2901" s="290"/>
      <c r="P2901" s="83" t="str">
        <f t="shared" si="55"/>
        <v/>
      </c>
    </row>
    <row r="2902" spans="1:16" ht="13.2" hidden="1" customHeight="1" x14ac:dyDescent="0.25">
      <c r="A2902" s="83" t="s">
        <v>3511</v>
      </c>
      <c r="C2902" s="108">
        <v>-214545.39687328882</v>
      </c>
      <c r="D2902" s="108">
        <v>-189350.98455993459</v>
      </c>
      <c r="E2902" s="108">
        <v>334739.82789761195</v>
      </c>
      <c r="F2902" s="108">
        <v>-173121.51810749108</v>
      </c>
      <c r="G2902" s="108">
        <v>-132231.83693252943</v>
      </c>
      <c r="H2902" s="108">
        <v>496910.58227636182</v>
      </c>
      <c r="I2902" s="108">
        <v>-165763.87424692826</v>
      </c>
      <c r="J2902" s="108">
        <v>-139641.23546812014</v>
      </c>
      <c r="K2902" s="108">
        <v>359179.79290515609</v>
      </c>
      <c r="L2902" s="108">
        <v>-187931.36882796788</v>
      </c>
      <c r="M2902" s="108">
        <v>-153305.63927268333</v>
      </c>
      <c r="N2902" s="108">
        <v>432143.75644790079</v>
      </c>
      <c r="O2902" s="108">
        <v>267082.10523808718</v>
      </c>
      <c r="P2902" s="83" t="str">
        <f t="shared" si="55"/>
        <v/>
      </c>
    </row>
    <row r="2903" spans="1:16" ht="13.2" hidden="1" customHeight="1" x14ac:dyDescent="0.25">
      <c r="A2903" s="83" t="s">
        <v>3490</v>
      </c>
      <c r="C2903" s="108">
        <v>52.416666666666664</v>
      </c>
      <c r="D2903" s="108">
        <v>186.31725666666665</v>
      </c>
      <c r="E2903" s="108">
        <v>123.65152666666665</v>
      </c>
      <c r="F2903" s="108">
        <v>68.416666666666657</v>
      </c>
      <c r="G2903" s="108">
        <v>170.35687666666666</v>
      </c>
      <c r="H2903" s="108">
        <v>202.73697666666664</v>
      </c>
      <c r="I2903" s="108">
        <v>271.36033666666674</v>
      </c>
      <c r="J2903" s="108">
        <v>89.732046666666662</v>
      </c>
      <c r="K2903" s="108">
        <v>450.50071666666668</v>
      </c>
      <c r="L2903" s="108">
        <v>154.75428666666664</v>
      </c>
      <c r="M2903" s="108">
        <v>159.47842666666668</v>
      </c>
      <c r="N2903" s="108">
        <v>51.361666666666665</v>
      </c>
      <c r="O2903" s="108">
        <v>1981.0834500000001</v>
      </c>
      <c r="P2903" s="83" t="str">
        <f t="shared" si="55"/>
        <v/>
      </c>
    </row>
    <row r="2904" spans="1:16" ht="13.2" hidden="1" customHeight="1" x14ac:dyDescent="0.25">
      <c r="A2904" s="83" t="s">
        <v>3489</v>
      </c>
      <c r="C2904" s="108">
        <v>0</v>
      </c>
      <c r="D2904" s="108">
        <v>0</v>
      </c>
      <c r="E2904" s="108">
        <v>0</v>
      </c>
      <c r="F2904" s="108">
        <v>0</v>
      </c>
      <c r="G2904" s="108">
        <v>0</v>
      </c>
      <c r="H2904" s="108">
        <v>0</v>
      </c>
      <c r="I2904" s="108">
        <v>0</v>
      </c>
      <c r="J2904" s="108">
        <v>0</v>
      </c>
      <c r="K2904" s="108">
        <v>0</v>
      </c>
      <c r="L2904" s="108">
        <v>3.4349999999999999E-2</v>
      </c>
      <c r="M2904" s="108">
        <v>0</v>
      </c>
      <c r="N2904" s="108">
        <v>0</v>
      </c>
      <c r="O2904" s="108">
        <v>3.4349999999999999E-2</v>
      </c>
      <c r="P2904" s="83" t="str">
        <f t="shared" si="55"/>
        <v/>
      </c>
    </row>
    <row r="2905" spans="1:16" ht="13.2" hidden="1" customHeight="1" x14ac:dyDescent="0.25">
      <c r="A2905" s="83" t="s">
        <v>3495</v>
      </c>
      <c r="C2905" s="108">
        <v>804312.87971328886</v>
      </c>
      <c r="D2905" s="108">
        <v>835306.04897993465</v>
      </c>
      <c r="E2905" s="108">
        <v>835643.08681238815</v>
      </c>
      <c r="F2905" s="108">
        <v>815552.48215749103</v>
      </c>
      <c r="G2905" s="108">
        <v>822040.93014252943</v>
      </c>
      <c r="H2905" s="108">
        <v>834346.53744363808</v>
      </c>
      <c r="I2905" s="108">
        <v>846497.62829692813</v>
      </c>
      <c r="J2905" s="108">
        <v>844741.68937812012</v>
      </c>
      <c r="K2905" s="108">
        <v>830369.55538484373</v>
      </c>
      <c r="L2905" s="108">
        <v>860441.49310196796</v>
      </c>
      <c r="M2905" s="108">
        <v>870341.05940268328</v>
      </c>
      <c r="N2905" s="108">
        <v>889911.42531709909</v>
      </c>
      <c r="O2905" s="108">
        <v>10089504.816130914</v>
      </c>
      <c r="P2905" s="83" t="str">
        <f t="shared" si="55"/>
        <v/>
      </c>
    </row>
    <row r="2906" spans="1:16" ht="13.2" hidden="1" customHeight="1" x14ac:dyDescent="0.25">
      <c r="A2906" s="83" t="s">
        <v>3479</v>
      </c>
      <c r="C2906" s="108">
        <v>311288.25716059894</v>
      </c>
      <c r="D2906" s="108">
        <v>317068.58913353673</v>
      </c>
      <c r="E2906" s="108">
        <v>321432.4688144984</v>
      </c>
      <c r="F2906" s="108">
        <v>318526.26456077688</v>
      </c>
      <c r="G2906" s="108">
        <v>326358.06520219508</v>
      </c>
      <c r="H2906" s="108">
        <v>329802.41228101961</v>
      </c>
      <c r="I2906" s="108">
        <v>330741.44989991386</v>
      </c>
      <c r="J2906" s="108">
        <v>336222.10073878022</v>
      </c>
      <c r="K2906" s="108">
        <v>332138.58224503283</v>
      </c>
      <c r="L2906" s="108">
        <v>332263.16202993871</v>
      </c>
      <c r="M2906" s="108">
        <v>336088.32254694286</v>
      </c>
      <c r="N2906" s="108">
        <v>348171.03021</v>
      </c>
      <c r="O2906" s="108">
        <v>3940100.7048232337</v>
      </c>
      <c r="P2906" s="83" t="str">
        <f t="shared" si="55"/>
        <v/>
      </c>
    </row>
    <row r="2907" spans="1:16" ht="13.2" hidden="1" customHeight="1" x14ac:dyDescent="0.25">
      <c r="A2907" s="83" t="s">
        <v>3480</v>
      </c>
      <c r="C2907" s="108">
        <v>30694.704960598898</v>
      </c>
      <c r="D2907" s="108">
        <v>34067.794853536696</v>
      </c>
      <c r="E2907" s="108">
        <v>37934.359894498375</v>
      </c>
      <c r="F2907" s="108">
        <v>35986.069340776856</v>
      </c>
      <c r="G2907" s="108">
        <v>41611.520802195089</v>
      </c>
      <c r="H2907" s="108">
        <v>38364.112861019625</v>
      </c>
      <c r="I2907" s="108">
        <v>34075.064799913831</v>
      </c>
      <c r="J2907" s="108">
        <v>39450.088638780217</v>
      </c>
      <c r="K2907" s="108">
        <v>36386.467145032839</v>
      </c>
      <c r="L2907" s="108">
        <v>35512.53146993876</v>
      </c>
      <c r="M2907" s="108">
        <v>36280.171716942874</v>
      </c>
      <c r="N2907" s="108">
        <v>35899.544999999998</v>
      </c>
      <c r="O2907" s="108">
        <v>436262.43148323405</v>
      </c>
      <c r="P2907" s="83" t="str">
        <f t="shared" si="55"/>
        <v/>
      </c>
    </row>
    <row r="2908" spans="1:16" ht="13.2" hidden="1" customHeight="1" x14ac:dyDescent="0.25">
      <c r="A2908" s="83" t="s">
        <v>3484</v>
      </c>
      <c r="C2908" s="108">
        <v>35</v>
      </c>
      <c r="D2908" s="108">
        <v>35</v>
      </c>
      <c r="E2908" s="108">
        <v>35</v>
      </c>
      <c r="F2908" s="108">
        <v>35</v>
      </c>
      <c r="G2908" s="108">
        <v>35</v>
      </c>
      <c r="H2908" s="108">
        <v>35</v>
      </c>
      <c r="I2908" s="108">
        <v>36</v>
      </c>
      <c r="J2908" s="108">
        <v>36</v>
      </c>
      <c r="K2908" s="108">
        <v>36</v>
      </c>
      <c r="L2908" s="108">
        <v>36</v>
      </c>
      <c r="M2908" s="108">
        <v>36</v>
      </c>
      <c r="N2908" s="108">
        <v>36</v>
      </c>
      <c r="O2908" s="108">
        <v>426</v>
      </c>
      <c r="P2908" s="83" t="str">
        <f t="shared" si="55"/>
        <v/>
      </c>
    </row>
    <row r="2909" spans="1:16" ht="13.2" hidden="1" customHeight="1" x14ac:dyDescent="0.25">
      <c r="A2909" s="83" t="s">
        <v>3485</v>
      </c>
      <c r="C2909" s="108">
        <v>9014.415046666667</v>
      </c>
      <c r="D2909" s="108">
        <v>7349.9301066666667</v>
      </c>
      <c r="E2909" s="108">
        <v>7738.3923966666662</v>
      </c>
      <c r="F2909" s="108">
        <v>7469.2547466666656</v>
      </c>
      <c r="G2909" s="108">
        <v>7652.8966566666659</v>
      </c>
      <c r="H2909" s="108">
        <v>9509.6909366666659</v>
      </c>
      <c r="I2909" s="108">
        <v>7550.6151966666675</v>
      </c>
      <c r="J2909" s="108">
        <v>7229.1480966666677</v>
      </c>
      <c r="K2909" s="108">
        <v>8522.5753366666668</v>
      </c>
      <c r="L2909" s="108">
        <v>9877.6098866666653</v>
      </c>
      <c r="M2909" s="108">
        <v>6158.4670466666666</v>
      </c>
      <c r="N2909" s="108">
        <v>9366.050526666666</v>
      </c>
      <c r="O2909" s="108">
        <v>97439.045979999995</v>
      </c>
      <c r="P2909" s="83" t="str">
        <f t="shared" si="55"/>
        <v/>
      </c>
    </row>
    <row r="2910" spans="1:16" ht="13.2" hidden="1" customHeight="1" x14ac:dyDescent="0.25">
      <c r="A2910" s="83" t="s">
        <v>3486</v>
      </c>
      <c r="C2910" s="108">
        <v>166436.23863935657</v>
      </c>
      <c r="D2910" s="108">
        <v>190558.41820306453</v>
      </c>
      <c r="E2910" s="108">
        <v>183957.46515455632</v>
      </c>
      <c r="F2910" s="108">
        <v>170303.35096338089</v>
      </c>
      <c r="G2910" s="108">
        <v>166062.06700700102</v>
      </c>
      <c r="H2910" s="108">
        <v>166504.39782928515</v>
      </c>
      <c r="I2910" s="108">
        <v>174325.81776368106</v>
      </c>
      <c r="J2910" s="108">
        <v>167469.6963960065</v>
      </c>
      <c r="K2910" s="108">
        <v>156572.78198647755</v>
      </c>
      <c r="L2910" s="108">
        <v>183744.30198869584</v>
      </c>
      <c r="M2910" s="108">
        <v>191149.64055240707</v>
      </c>
      <c r="N2910" s="108">
        <v>182909.49770376575</v>
      </c>
      <c r="O2910" s="108">
        <v>2099993.6741876779</v>
      </c>
      <c r="P2910" s="83" t="str">
        <f t="shared" si="55"/>
        <v/>
      </c>
    </row>
    <row r="2911" spans="1:16" ht="13.2" hidden="1" customHeight="1" x14ac:dyDescent="0.25">
      <c r="A2911" s="83" t="s">
        <v>3487</v>
      </c>
      <c r="C2911" s="108">
        <v>166436.23863935657</v>
      </c>
      <c r="D2911" s="108">
        <v>190112.78587306454</v>
      </c>
      <c r="E2911" s="108">
        <v>183957.46515455632</v>
      </c>
      <c r="F2911" s="108">
        <v>170303.35096338089</v>
      </c>
      <c r="G2911" s="108">
        <v>166062.06700700102</v>
      </c>
      <c r="H2911" s="108">
        <v>166208.74818928516</v>
      </c>
      <c r="I2911" s="108">
        <v>174325.81776368106</v>
      </c>
      <c r="J2911" s="108">
        <v>167469.6963960065</v>
      </c>
      <c r="K2911" s="108">
        <v>156572.78198647755</v>
      </c>
      <c r="L2911" s="108">
        <v>183572.64192869584</v>
      </c>
      <c r="M2911" s="108">
        <v>191095.78389240708</v>
      </c>
      <c r="N2911" s="108">
        <v>182909.49770376575</v>
      </c>
      <c r="O2911" s="108">
        <v>2099026.8754976783</v>
      </c>
      <c r="P2911" s="83" t="str">
        <f t="shared" si="55"/>
        <v/>
      </c>
    </row>
    <row r="2912" spans="1:16" ht="13.2" hidden="1" customHeight="1" x14ac:dyDescent="0.25">
      <c r="A2912" s="83" t="s">
        <v>3488</v>
      </c>
      <c r="C2912" s="108">
        <v>0</v>
      </c>
      <c r="D2912" s="108">
        <v>445.63232999999997</v>
      </c>
      <c r="E2912" s="108">
        <v>0</v>
      </c>
      <c r="F2912" s="108">
        <v>0</v>
      </c>
      <c r="G2912" s="108">
        <v>0</v>
      </c>
      <c r="H2912" s="108">
        <v>295.64963999999998</v>
      </c>
      <c r="I2912" s="108">
        <v>0</v>
      </c>
      <c r="J2912" s="108">
        <v>0</v>
      </c>
      <c r="K2912" s="108">
        <v>0</v>
      </c>
      <c r="L2912" s="108">
        <v>171.66005999999999</v>
      </c>
      <c r="M2912" s="108">
        <v>53.856659999999998</v>
      </c>
      <c r="N2912" s="108">
        <v>0</v>
      </c>
      <c r="O2912" s="108">
        <v>966.79868999999997</v>
      </c>
      <c r="P2912" s="83" t="str">
        <f t="shared" si="55"/>
        <v/>
      </c>
    </row>
    <row r="2913" spans="1:16" ht="13.2" hidden="1" customHeight="1" x14ac:dyDescent="0.25">
      <c r="A2913" s="83" t="s">
        <v>3491</v>
      </c>
      <c r="C2913" s="108">
        <v>486826.32751328882</v>
      </c>
      <c r="D2913" s="108">
        <v>515198.25469993462</v>
      </c>
      <c r="E2913" s="108">
        <v>513286.97789238807</v>
      </c>
      <c r="F2913" s="108">
        <v>496402.28693749104</v>
      </c>
      <c r="G2913" s="108">
        <v>500278.38574252941</v>
      </c>
      <c r="H2913" s="108">
        <v>506054.23802363808</v>
      </c>
      <c r="I2913" s="108">
        <v>512925.24319692823</v>
      </c>
      <c r="J2913" s="108">
        <v>511046.67727812001</v>
      </c>
      <c r="K2913" s="108">
        <v>497720.44028484373</v>
      </c>
      <c r="L2913" s="108">
        <v>526075.862541968</v>
      </c>
      <c r="M2913" s="108">
        <v>533591.90857268334</v>
      </c>
      <c r="N2913" s="108">
        <v>540533.94010709901</v>
      </c>
      <c r="O2913" s="108">
        <v>6139940.5427909121</v>
      </c>
      <c r="P2913" s="83" t="str">
        <f t="shared" si="55"/>
        <v/>
      </c>
    </row>
    <row r="2914" spans="1:16" ht="13.2" hidden="1" customHeight="1" x14ac:dyDescent="0.25">
      <c r="A2914" s="83" t="s">
        <v>3494</v>
      </c>
      <c r="C2914" s="108">
        <v>317486.55220000003</v>
      </c>
      <c r="D2914" s="108">
        <v>320107.79428000003</v>
      </c>
      <c r="E2914" s="108">
        <v>322356.10892000003</v>
      </c>
      <c r="F2914" s="108">
        <v>319150.19521999999</v>
      </c>
      <c r="G2914" s="108">
        <v>321762.54440000001</v>
      </c>
      <c r="H2914" s="108">
        <v>328292.29942</v>
      </c>
      <c r="I2914" s="108">
        <v>333572.38510000001</v>
      </c>
      <c r="J2914" s="108">
        <v>333695.01209999999</v>
      </c>
      <c r="K2914" s="108">
        <v>332649.1151</v>
      </c>
      <c r="L2914" s="108">
        <v>334365.63055999996</v>
      </c>
      <c r="M2914" s="108">
        <v>336749.15083</v>
      </c>
      <c r="N2914" s="108">
        <v>349377.48521000001</v>
      </c>
      <c r="O2914" s="108">
        <v>3949564.2733400003</v>
      </c>
      <c r="P2914" s="83" t="str">
        <f t="shared" si="55"/>
        <v/>
      </c>
    </row>
    <row r="2915" spans="1:16" ht="13.2" hidden="1" customHeight="1" x14ac:dyDescent="0.25">
      <c r="A2915" s="83" t="s">
        <v>3481</v>
      </c>
      <c r="C2915" s="108">
        <v>280476</v>
      </c>
      <c r="D2915" s="108">
        <v>282917</v>
      </c>
      <c r="E2915" s="108">
        <v>283368</v>
      </c>
      <c r="F2915" s="108">
        <v>282399</v>
      </c>
      <c r="G2915" s="108">
        <v>284619</v>
      </c>
      <c r="H2915" s="108">
        <v>291318</v>
      </c>
      <c r="I2915" s="108">
        <v>296583</v>
      </c>
      <c r="J2915" s="108">
        <v>296627</v>
      </c>
      <c r="K2915" s="108">
        <v>295640</v>
      </c>
      <c r="L2915" s="108">
        <v>296651</v>
      </c>
      <c r="M2915" s="108">
        <v>299663</v>
      </c>
      <c r="N2915" s="108">
        <v>312136</v>
      </c>
      <c r="O2915" s="108">
        <v>3502397</v>
      </c>
      <c r="P2915" s="83" t="str">
        <f t="shared" si="55"/>
        <v/>
      </c>
    </row>
    <row r="2916" spans="1:16" ht="13.2" hidden="1" customHeight="1" x14ac:dyDescent="0.25">
      <c r="A2916" s="83" t="s">
        <v>3482</v>
      </c>
      <c r="C2916" s="108">
        <v>116.45984</v>
      </c>
      <c r="D2916" s="108">
        <v>82.701920000000001</v>
      </c>
      <c r="E2916" s="108">
        <v>129.01656</v>
      </c>
      <c r="F2916" s="108">
        <v>140.10285999999999</v>
      </c>
      <c r="G2916" s="108">
        <v>107.88104000000001</v>
      </c>
      <c r="H2916" s="108">
        <v>99.298199999999994</v>
      </c>
      <c r="I2916" s="108">
        <v>83.385100000000008</v>
      </c>
      <c r="J2916" s="108">
        <v>89.289100000000005</v>
      </c>
      <c r="K2916" s="108">
        <v>83.481100000000012</v>
      </c>
      <c r="L2916" s="108">
        <v>71.580559999999991</v>
      </c>
      <c r="M2916" s="108">
        <v>111.84183</v>
      </c>
      <c r="N2916" s="108">
        <v>135.48521</v>
      </c>
      <c r="O2916" s="108">
        <v>1250.5233199999998</v>
      </c>
      <c r="P2916" s="83" t="str">
        <f t="shared" si="55"/>
        <v/>
      </c>
    </row>
    <row r="2917" spans="1:16" ht="13.2" hidden="1" customHeight="1" x14ac:dyDescent="0.25">
      <c r="A2917" s="83" t="s">
        <v>3483</v>
      </c>
      <c r="C2917" s="108">
        <v>1.09236</v>
      </c>
      <c r="D2917" s="108">
        <v>1.09236</v>
      </c>
      <c r="E2917" s="108">
        <v>1.09236</v>
      </c>
      <c r="F2917" s="108">
        <v>1.09236</v>
      </c>
      <c r="G2917" s="108">
        <v>19.663360000000001</v>
      </c>
      <c r="H2917" s="108">
        <v>21.00122</v>
      </c>
      <c r="I2917" s="108">
        <v>0</v>
      </c>
      <c r="J2917" s="108">
        <v>55.722999999999999</v>
      </c>
      <c r="K2917" s="108">
        <v>28.634</v>
      </c>
      <c r="L2917" s="108">
        <v>28.05</v>
      </c>
      <c r="M2917" s="108">
        <v>33.308999999999997</v>
      </c>
      <c r="N2917" s="108">
        <v>0</v>
      </c>
      <c r="O2917" s="108">
        <v>190.75002000000001</v>
      </c>
      <c r="P2917" s="83" t="str">
        <f t="shared" si="55"/>
        <v/>
      </c>
    </row>
    <row r="2918" spans="1:16" ht="13.2" hidden="1" customHeight="1" x14ac:dyDescent="0.25">
      <c r="A2918" s="83" t="s">
        <v>3492</v>
      </c>
      <c r="C2918" s="108"/>
      <c r="D2918" s="108"/>
      <c r="E2918" s="108"/>
      <c r="F2918" s="108"/>
      <c r="G2918" s="108"/>
      <c r="H2918" s="108"/>
      <c r="I2918" s="108"/>
      <c r="J2918" s="108"/>
      <c r="K2918" s="108"/>
      <c r="L2918" s="108"/>
      <c r="M2918" s="108"/>
      <c r="N2918" s="108"/>
      <c r="O2918" s="108"/>
      <c r="P2918" s="83" t="str">
        <f t="shared" si="55"/>
        <v/>
      </c>
    </row>
    <row r="2919" spans="1:16" ht="13.2" hidden="1" customHeight="1" x14ac:dyDescent="0.25">
      <c r="A2919" s="83" t="s">
        <v>3493</v>
      </c>
      <c r="C2919" s="108">
        <v>317486.55220000003</v>
      </c>
      <c r="D2919" s="108">
        <v>320107.79428000003</v>
      </c>
      <c r="E2919" s="108">
        <v>322356.10892000003</v>
      </c>
      <c r="F2919" s="108">
        <v>319150.19521999999</v>
      </c>
      <c r="G2919" s="108">
        <v>321762.54440000001</v>
      </c>
      <c r="H2919" s="108">
        <v>328292.29942</v>
      </c>
      <c r="I2919" s="108">
        <v>333572.38510000001</v>
      </c>
      <c r="J2919" s="108">
        <v>333695.01209999999</v>
      </c>
      <c r="K2919" s="108">
        <v>332649.1151</v>
      </c>
      <c r="L2919" s="108">
        <v>334365.63055999996</v>
      </c>
      <c r="M2919" s="108">
        <v>336749.15083</v>
      </c>
      <c r="N2919" s="108">
        <v>349377.48521000001</v>
      </c>
      <c r="O2919" s="108">
        <v>3949564.2733400003</v>
      </c>
      <c r="P2919" s="83" t="str">
        <f t="shared" si="55"/>
        <v/>
      </c>
    </row>
    <row r="2920" spans="1:16" ht="13.2" hidden="1" customHeight="1" x14ac:dyDescent="0.25">
      <c r="A2920" s="83" t="s">
        <v>3505</v>
      </c>
      <c r="C2920" s="108">
        <v>28.332663333333336</v>
      </c>
      <c r="D2920" s="108">
        <v>75.000423333333345</v>
      </c>
      <c r="E2920" s="108">
        <v>201.36341333333334</v>
      </c>
      <c r="F2920" s="108">
        <v>23.475923333333334</v>
      </c>
      <c r="G2920" s="108">
        <v>60.577043333333329</v>
      </c>
      <c r="H2920" s="108">
        <v>224.27557333333337</v>
      </c>
      <c r="I2920" s="108">
        <v>50.664433333333335</v>
      </c>
      <c r="J2920" s="108">
        <v>67.545873333333333</v>
      </c>
      <c r="K2920" s="108">
        <v>209.70446333333334</v>
      </c>
      <c r="L2920" s="108">
        <v>58.032193333333339</v>
      </c>
      <c r="M2920" s="108">
        <v>39.593793333333338</v>
      </c>
      <c r="N2920" s="108">
        <v>150.76539333333335</v>
      </c>
      <c r="O2920" s="108">
        <v>1189.3311900000001</v>
      </c>
      <c r="P2920" s="83" t="str">
        <f t="shared" si="55"/>
        <v/>
      </c>
    </row>
    <row r="2921" spans="1:16" ht="13.2" hidden="1" customHeight="1" x14ac:dyDescent="0.25">
      <c r="A2921" s="83" t="s">
        <v>3510</v>
      </c>
      <c r="C2921" s="108">
        <v>589767.48284000007</v>
      </c>
      <c r="D2921" s="108">
        <v>645955.06442000007</v>
      </c>
      <c r="E2921" s="108">
        <v>1170382.9147099999</v>
      </c>
      <c r="F2921" s="108">
        <v>642430.96404999995</v>
      </c>
      <c r="G2921" s="108">
        <v>689809.09321000008</v>
      </c>
      <c r="H2921" s="108">
        <v>1331257.1197199998</v>
      </c>
      <c r="I2921" s="108">
        <v>680733.75404999999</v>
      </c>
      <c r="J2921" s="108">
        <v>705100.45391000004</v>
      </c>
      <c r="K2921" s="108">
        <v>1189549.3482899999</v>
      </c>
      <c r="L2921" s="108">
        <v>672510.12427400018</v>
      </c>
      <c r="M2921" s="108">
        <v>717035.42012999998</v>
      </c>
      <c r="N2921" s="108">
        <v>1322055.1817649999</v>
      </c>
      <c r="O2921" s="108">
        <v>10356586.921368999</v>
      </c>
      <c r="P2921" s="83" t="str">
        <f t="shared" si="55"/>
        <v/>
      </c>
    </row>
    <row r="2922" spans="1:16" ht="13.2" hidden="1" customHeight="1" x14ac:dyDescent="0.25">
      <c r="A2922" s="83" t="s">
        <v>3502</v>
      </c>
      <c r="C2922" s="108">
        <v>0</v>
      </c>
      <c r="D2922" s="108">
        <v>0</v>
      </c>
      <c r="E2922" s="108">
        <v>0</v>
      </c>
      <c r="F2922" s="108">
        <v>0</v>
      </c>
      <c r="G2922" s="108">
        <v>0</v>
      </c>
      <c r="H2922" s="108">
        <v>0</v>
      </c>
      <c r="I2922" s="108">
        <v>0</v>
      </c>
      <c r="J2922" s="108">
        <v>109.10000000000001</v>
      </c>
      <c r="K2922" s="108">
        <v>0</v>
      </c>
      <c r="L2922" s="108">
        <v>0</v>
      </c>
      <c r="M2922" s="108">
        <v>0</v>
      </c>
      <c r="N2922" s="108">
        <v>0</v>
      </c>
      <c r="O2922" s="108">
        <v>109.10000000000001</v>
      </c>
      <c r="P2922" s="83" t="str">
        <f t="shared" si="55"/>
        <v/>
      </c>
    </row>
    <row r="2923" spans="1:16" ht="13.2" hidden="1" customHeight="1" x14ac:dyDescent="0.25">
      <c r="A2923" s="83" t="s">
        <v>3503</v>
      </c>
      <c r="C2923" s="108">
        <v>0</v>
      </c>
      <c r="D2923" s="108">
        <v>0</v>
      </c>
      <c r="E2923" s="108">
        <v>0</v>
      </c>
      <c r="F2923" s="108">
        <v>0</v>
      </c>
      <c r="G2923" s="108">
        <v>0</v>
      </c>
      <c r="H2923" s="108">
        <v>0</v>
      </c>
      <c r="I2923" s="108">
        <v>0</v>
      </c>
      <c r="J2923" s="108">
        <v>109.10000000000001</v>
      </c>
      <c r="K2923" s="108">
        <v>0</v>
      </c>
      <c r="L2923" s="108">
        <v>0</v>
      </c>
      <c r="M2923" s="108">
        <v>0</v>
      </c>
      <c r="N2923" s="108">
        <v>0</v>
      </c>
      <c r="O2923" s="108">
        <v>109.10000000000001</v>
      </c>
      <c r="P2923" s="83" t="str">
        <f t="shared" si="55"/>
        <v/>
      </c>
    </row>
    <row r="2924" spans="1:16" ht="13.2" hidden="1" customHeight="1" x14ac:dyDescent="0.25">
      <c r="A2924" s="83" t="s">
        <v>3509</v>
      </c>
      <c r="C2924" s="108">
        <v>317486.55220000003</v>
      </c>
      <c r="D2924" s="108">
        <v>320107.79428000003</v>
      </c>
      <c r="E2924" s="108">
        <v>322356.10892000003</v>
      </c>
      <c r="F2924" s="108">
        <v>319150.19521999999</v>
      </c>
      <c r="G2924" s="108">
        <v>321762.54440000001</v>
      </c>
      <c r="H2924" s="108">
        <v>328292.29942</v>
      </c>
      <c r="I2924" s="108">
        <v>333572.38510000001</v>
      </c>
      <c r="J2924" s="108">
        <v>333695.01209999999</v>
      </c>
      <c r="K2924" s="108">
        <v>332649.1151</v>
      </c>
      <c r="L2924" s="108">
        <v>334365.63055999996</v>
      </c>
      <c r="M2924" s="108">
        <v>336749.15083</v>
      </c>
      <c r="N2924" s="108">
        <v>349377.48521000001</v>
      </c>
      <c r="O2924" s="108">
        <v>3949564.2733400003</v>
      </c>
      <c r="P2924" s="83" t="str">
        <f t="shared" si="55"/>
        <v/>
      </c>
    </row>
    <row r="2925" spans="1:16" ht="13.2" hidden="1" customHeight="1" x14ac:dyDescent="0.25">
      <c r="A2925" s="83" t="s">
        <v>3496</v>
      </c>
      <c r="C2925" s="108">
        <v>97869.610509999984</v>
      </c>
      <c r="D2925" s="108">
        <v>169825.24667000002</v>
      </c>
      <c r="E2925" s="108">
        <v>681690.23259000003</v>
      </c>
      <c r="F2925" s="108">
        <v>130633.78170000001</v>
      </c>
      <c r="G2925" s="108">
        <v>215475.84796999997</v>
      </c>
      <c r="H2925" s="108">
        <v>826038.22778999992</v>
      </c>
      <c r="I2925" s="108">
        <v>144904.46308000002</v>
      </c>
      <c r="J2925" s="108">
        <v>201633.73523999998</v>
      </c>
      <c r="K2925" s="108">
        <v>689666.77573999984</v>
      </c>
      <c r="L2925" s="108">
        <v>147224.223964</v>
      </c>
      <c r="M2925" s="108">
        <v>213926.23018999997</v>
      </c>
      <c r="N2925" s="108">
        <v>758944.05035499996</v>
      </c>
      <c r="O2925" s="108">
        <v>4277832.4257990001</v>
      </c>
      <c r="P2925" s="83" t="str">
        <f t="shared" si="55"/>
        <v/>
      </c>
    </row>
    <row r="2926" spans="1:16" ht="13.2" hidden="1" customHeight="1" x14ac:dyDescent="0.25">
      <c r="A2926" s="83" t="s">
        <v>3500</v>
      </c>
      <c r="C2926" s="108">
        <v>55466.780780000016</v>
      </c>
      <c r="D2926" s="108">
        <v>37597.206380000011</v>
      </c>
      <c r="E2926" s="108">
        <v>47373.343120000012</v>
      </c>
      <c r="F2926" s="108">
        <v>73604.787289999993</v>
      </c>
      <c r="G2926" s="108">
        <v>34072.307130000001</v>
      </c>
      <c r="H2926" s="108">
        <v>58149.450269999994</v>
      </c>
      <c r="I2926" s="108">
        <v>83532.048129999996</v>
      </c>
      <c r="J2926" s="108">
        <v>51098.244030000002</v>
      </c>
      <c r="K2926" s="108">
        <v>48486.886320000012</v>
      </c>
      <c r="L2926" s="108">
        <v>72313.811199999982</v>
      </c>
      <c r="M2926" s="108">
        <v>47812.628649999999</v>
      </c>
      <c r="N2926" s="108">
        <v>85472.014139999985</v>
      </c>
      <c r="O2926" s="108">
        <v>694979.50743999996</v>
      </c>
      <c r="P2926" s="83" t="str">
        <f t="shared" si="55"/>
        <v/>
      </c>
    </row>
    <row r="2927" spans="1:16" ht="13.2" hidden="1" customHeight="1" x14ac:dyDescent="0.25">
      <c r="A2927" s="83" t="s">
        <v>3501</v>
      </c>
      <c r="C2927" s="108">
        <v>1639</v>
      </c>
      <c r="D2927" s="108">
        <v>1431</v>
      </c>
      <c r="E2927" s="108">
        <v>1843</v>
      </c>
      <c r="F2927" s="108">
        <v>1902</v>
      </c>
      <c r="G2927" s="108">
        <v>1519</v>
      </c>
      <c r="H2927" s="108">
        <v>1634</v>
      </c>
      <c r="I2927" s="108">
        <v>1605</v>
      </c>
      <c r="J2927" s="108">
        <v>1578</v>
      </c>
      <c r="K2927" s="108">
        <v>1618</v>
      </c>
      <c r="L2927" s="108">
        <v>1587</v>
      </c>
      <c r="M2927" s="108">
        <v>1589</v>
      </c>
      <c r="N2927" s="108">
        <v>1492</v>
      </c>
      <c r="O2927" s="108">
        <v>19437</v>
      </c>
      <c r="P2927" s="83" t="str">
        <f t="shared" si="55"/>
        <v/>
      </c>
    </row>
    <row r="2928" spans="1:16" ht="13.2" hidden="1" customHeight="1" x14ac:dyDescent="0.25">
      <c r="A2928" s="83" t="s">
        <v>3504</v>
      </c>
      <c r="C2928" s="108">
        <v>358.80668666666674</v>
      </c>
      <c r="D2928" s="108">
        <v>0.41666666666666669</v>
      </c>
      <c r="E2928" s="108">
        <v>0.41666666666666669</v>
      </c>
      <c r="F2928" s="108">
        <v>198.32391666666663</v>
      </c>
      <c r="G2928" s="108">
        <v>0.41666666666666669</v>
      </c>
      <c r="H2928" s="108">
        <v>0.41666666666666669</v>
      </c>
      <c r="I2928" s="108">
        <v>150.79330666666664</v>
      </c>
      <c r="J2928" s="108">
        <v>0.41666666666666669</v>
      </c>
      <c r="K2928" s="108">
        <v>0.41666666666666669</v>
      </c>
      <c r="L2928" s="108">
        <v>43.026356666666665</v>
      </c>
      <c r="M2928" s="108">
        <v>0.41666666666666669</v>
      </c>
      <c r="N2928" s="108">
        <v>0.41666666666666669</v>
      </c>
      <c r="O2928" s="108">
        <v>754.28359999999986</v>
      </c>
      <c r="P2928" s="83" t="str">
        <f t="shared" si="55"/>
        <v/>
      </c>
    </row>
    <row r="2929" spans="1:16" ht="13.2" hidden="1" customHeight="1" x14ac:dyDescent="0.25">
      <c r="A2929" s="83" t="s">
        <v>3506</v>
      </c>
      <c r="C2929" s="108">
        <v>272280.93064000004</v>
      </c>
      <c r="D2929" s="108">
        <v>325847.27014000004</v>
      </c>
      <c r="E2929" s="108">
        <v>848026.80579000001</v>
      </c>
      <c r="F2929" s="108">
        <v>323280.76883000002</v>
      </c>
      <c r="G2929" s="108">
        <v>368046.54881000001</v>
      </c>
      <c r="H2929" s="108">
        <v>1002964.8202999999</v>
      </c>
      <c r="I2929" s="108">
        <v>347161.36894999997</v>
      </c>
      <c r="J2929" s="108">
        <v>371405.44180999993</v>
      </c>
      <c r="K2929" s="108">
        <v>856900.23318999982</v>
      </c>
      <c r="L2929" s="108">
        <v>338144.49371400004</v>
      </c>
      <c r="M2929" s="108">
        <v>380286.26929999993</v>
      </c>
      <c r="N2929" s="108">
        <v>972677.69655499991</v>
      </c>
      <c r="O2929" s="108">
        <v>6407022.6480289996</v>
      </c>
      <c r="P2929" s="83" t="str">
        <f t="shared" si="55"/>
        <v/>
      </c>
    </row>
    <row r="2930" spans="1:16" ht="13.2" hidden="1" customHeight="1" x14ac:dyDescent="0.25">
      <c r="A2930" s="83" t="s">
        <v>3508</v>
      </c>
      <c r="C2930" s="108"/>
      <c r="D2930" s="108"/>
      <c r="E2930" s="108"/>
      <c r="F2930" s="108"/>
      <c r="G2930" s="108"/>
      <c r="H2930" s="108"/>
      <c r="I2930" s="108"/>
      <c r="J2930" s="108"/>
      <c r="K2930" s="108"/>
      <c r="L2930" s="108"/>
      <c r="M2930" s="108"/>
      <c r="N2930" s="108"/>
      <c r="O2930" s="108"/>
      <c r="P2930" s="83" t="str">
        <f t="shared" si="55"/>
        <v/>
      </c>
    </row>
    <row r="2931" spans="1:16" ht="13.2" hidden="1" customHeight="1" x14ac:dyDescent="0.25">
      <c r="A2931" s="83" t="s">
        <v>3507</v>
      </c>
      <c r="C2931" s="108">
        <v>317486.55220000003</v>
      </c>
      <c r="D2931" s="108">
        <v>320107.79428000003</v>
      </c>
      <c r="E2931" s="108">
        <v>322356.10892000003</v>
      </c>
      <c r="F2931" s="108">
        <v>319150.19521999999</v>
      </c>
      <c r="G2931" s="108">
        <v>321762.54440000001</v>
      </c>
      <c r="H2931" s="108">
        <v>328292.29942</v>
      </c>
      <c r="I2931" s="108">
        <v>333572.38510000001</v>
      </c>
      <c r="J2931" s="108">
        <v>333695.01209999999</v>
      </c>
      <c r="K2931" s="108">
        <v>332649.1151</v>
      </c>
      <c r="L2931" s="108">
        <v>334365.63055999996</v>
      </c>
      <c r="M2931" s="108">
        <v>336749.15083</v>
      </c>
      <c r="N2931" s="108">
        <v>349377.48521000001</v>
      </c>
      <c r="O2931" s="108">
        <v>3949564.2733400003</v>
      </c>
      <c r="P2931" s="83" t="str">
        <f t="shared" si="55"/>
        <v/>
      </c>
    </row>
    <row r="2932" spans="1:16" ht="13.2" hidden="1" customHeight="1" x14ac:dyDescent="0.25">
      <c r="A2932" s="83" t="s">
        <v>3497</v>
      </c>
      <c r="C2932" s="108">
        <v>116918.39999999999</v>
      </c>
      <c r="D2932" s="108">
        <v>116918.39999999999</v>
      </c>
      <c r="E2932" s="108">
        <v>116918.45</v>
      </c>
      <c r="F2932" s="108">
        <v>116918.39999999999</v>
      </c>
      <c r="G2932" s="108">
        <v>116918.39999999999</v>
      </c>
      <c r="H2932" s="108">
        <v>116918.45</v>
      </c>
      <c r="I2932" s="108">
        <v>116918.39999999999</v>
      </c>
      <c r="J2932" s="108">
        <v>116918.39999999999</v>
      </c>
      <c r="K2932" s="108">
        <v>116918.45</v>
      </c>
      <c r="L2932" s="108">
        <v>116918.39999999999</v>
      </c>
      <c r="M2932" s="108">
        <v>116918.39999999999</v>
      </c>
      <c r="N2932" s="108">
        <v>126618.45</v>
      </c>
      <c r="O2932" s="108">
        <v>1412720.9999999998</v>
      </c>
      <c r="P2932" s="83" t="str">
        <f t="shared" si="55"/>
        <v/>
      </c>
    </row>
    <row r="2933" spans="1:16" ht="13.2" hidden="1" customHeight="1" x14ac:dyDescent="0.25">
      <c r="A2933" s="83" t="s">
        <v>3498</v>
      </c>
      <c r="C2933" s="108">
        <v>116918.39999999999</v>
      </c>
      <c r="D2933" s="108">
        <v>116918.39999999999</v>
      </c>
      <c r="E2933" s="108">
        <v>116918.45</v>
      </c>
      <c r="F2933" s="108">
        <v>116918.39999999999</v>
      </c>
      <c r="G2933" s="108">
        <v>116918.39999999999</v>
      </c>
      <c r="H2933" s="108">
        <v>116918.45</v>
      </c>
      <c r="I2933" s="108">
        <v>116918.39999999999</v>
      </c>
      <c r="J2933" s="108">
        <v>116918.39999999999</v>
      </c>
      <c r="K2933" s="108">
        <v>116918.45</v>
      </c>
      <c r="L2933" s="108">
        <v>116918.39999999999</v>
      </c>
      <c r="M2933" s="108">
        <v>116918.39999999999</v>
      </c>
      <c r="N2933" s="108">
        <v>126618.45</v>
      </c>
      <c r="O2933" s="108">
        <v>1412720.9999999998</v>
      </c>
      <c r="P2933" s="83" t="str">
        <f t="shared" si="55"/>
        <v/>
      </c>
    </row>
    <row r="2934" spans="1:16" ht="13.2" hidden="1" customHeight="1" x14ac:dyDescent="0.25">
      <c r="A2934" s="83" t="s">
        <v>3499</v>
      </c>
      <c r="C2934" s="108"/>
      <c r="D2934" s="108"/>
      <c r="E2934" s="108"/>
      <c r="F2934" s="108"/>
      <c r="G2934" s="108"/>
      <c r="H2934" s="108"/>
      <c r="I2934" s="108"/>
      <c r="J2934" s="108"/>
      <c r="K2934" s="108"/>
      <c r="L2934" s="108"/>
      <c r="M2934" s="108"/>
      <c r="N2934" s="108"/>
      <c r="O2934" s="108"/>
      <c r="P2934" s="83" t="str">
        <f t="shared" ref="P2934:P2997" si="56">IF(COUNTBLANK(Q2934)=0,IF(RIGHT(A2934,10)=Q2934,TRUE,FALSE),"")</f>
        <v/>
      </c>
    </row>
    <row r="2935" spans="1:16" ht="13.2" hidden="1" customHeight="1" x14ac:dyDescent="0.25">
      <c r="A2935" s="83" t="s">
        <v>3540</v>
      </c>
      <c r="C2935" s="108">
        <v>-556809.93666666653</v>
      </c>
      <c r="D2935" s="108">
        <v>198658.34333333327</v>
      </c>
      <c r="E2935" s="108">
        <v>-115636.6566666672</v>
      </c>
      <c r="F2935" s="108">
        <v>-189871.93666666653</v>
      </c>
      <c r="G2935" s="108">
        <v>215891.34333333327</v>
      </c>
      <c r="H2935" s="108">
        <v>-43783.656666666735</v>
      </c>
      <c r="I2935" s="108">
        <v>-80783.93666666653</v>
      </c>
      <c r="J2935" s="108">
        <v>262184.34333333327</v>
      </c>
      <c r="K2935" s="108">
        <v>-133059.6566666665</v>
      </c>
      <c r="L2935" s="108">
        <v>-203129.93666666653</v>
      </c>
      <c r="M2935" s="108">
        <v>168082.34333333327</v>
      </c>
      <c r="N2935" s="108">
        <v>363253.05833333312</v>
      </c>
      <c r="O2935" s="108">
        <v>-115006.28500000038</v>
      </c>
      <c r="P2935" s="83" t="str">
        <f t="shared" si="56"/>
        <v/>
      </c>
    </row>
    <row r="2936" spans="1:16" ht="13.2" hidden="1" customHeight="1" x14ac:dyDescent="0.25">
      <c r="A2936" s="83" t="s">
        <v>3519</v>
      </c>
      <c r="C2936" s="108">
        <v>229332.66666666666</v>
      </c>
      <c r="D2936" s="108">
        <v>64809.666666666664</v>
      </c>
      <c r="E2936" s="108">
        <v>45721.666666666664</v>
      </c>
      <c r="F2936" s="108">
        <v>64788.666666666664</v>
      </c>
      <c r="G2936" s="108">
        <v>68611.666666666657</v>
      </c>
      <c r="H2936" s="108">
        <v>92890.666666666657</v>
      </c>
      <c r="I2936" s="108">
        <v>60783.666666666664</v>
      </c>
      <c r="J2936" s="108">
        <v>124250.66666666666</v>
      </c>
      <c r="K2936" s="108">
        <v>95475.666666666657</v>
      </c>
      <c r="L2936" s="108">
        <v>212611.66666666666</v>
      </c>
      <c r="M2936" s="108">
        <v>78785.666666666657</v>
      </c>
      <c r="N2936" s="108">
        <v>89706.666666666657</v>
      </c>
      <c r="O2936" s="108">
        <v>1227769</v>
      </c>
      <c r="P2936" s="83" t="str">
        <f t="shared" si="56"/>
        <v/>
      </c>
    </row>
    <row r="2937" spans="1:16" ht="13.2" hidden="1" customHeight="1" x14ac:dyDescent="0.25">
      <c r="A2937" s="83" t="s">
        <v>3518</v>
      </c>
      <c r="C2937" s="108"/>
      <c r="D2937" s="108"/>
      <c r="E2937" s="108"/>
      <c r="F2937" s="108"/>
      <c r="G2937" s="108"/>
      <c r="H2937" s="108"/>
      <c r="I2937" s="108"/>
      <c r="J2937" s="108"/>
      <c r="K2937" s="108"/>
      <c r="L2937" s="108"/>
      <c r="M2937" s="108"/>
      <c r="N2937" s="108"/>
      <c r="O2937" s="108"/>
      <c r="P2937" s="83" t="str">
        <f t="shared" si="56"/>
        <v/>
      </c>
    </row>
    <row r="2938" spans="1:16" ht="13.2" hidden="1" customHeight="1" x14ac:dyDescent="0.25">
      <c r="A2938" s="83" t="s">
        <v>3524</v>
      </c>
      <c r="C2938" s="108">
        <v>2703617.140323333</v>
      </c>
      <c r="D2938" s="108">
        <v>2227859.0733333332</v>
      </c>
      <c r="E2938" s="108">
        <v>2434654.3837333336</v>
      </c>
      <c r="F2938" s="108">
        <v>2311791.6042933329</v>
      </c>
      <c r="G2938" s="108">
        <v>2237629.0733333332</v>
      </c>
      <c r="H2938" s="108">
        <v>2205863.0733333332</v>
      </c>
      <c r="I2938" s="108">
        <v>2293375.353333333</v>
      </c>
      <c r="J2938" s="108">
        <v>2104337.0733333332</v>
      </c>
      <c r="K2938" s="108">
        <v>2214726.0733333332</v>
      </c>
      <c r="L2938" s="108">
        <v>2599981.353333333</v>
      </c>
      <c r="M2938" s="108">
        <v>2254451.0733333332</v>
      </c>
      <c r="N2938" s="108">
        <v>1931781.3583333334</v>
      </c>
      <c r="O2938" s="108">
        <v>27520066.63335</v>
      </c>
      <c r="P2938" s="83" t="str">
        <f t="shared" si="56"/>
        <v/>
      </c>
    </row>
    <row r="2939" spans="1:16" ht="13.2" hidden="1" customHeight="1" x14ac:dyDescent="0.25">
      <c r="A2939" s="83" t="s">
        <v>3512</v>
      </c>
      <c r="C2939" s="108">
        <v>2067403.52</v>
      </c>
      <c r="D2939" s="108">
        <v>1919142.24</v>
      </c>
      <c r="E2939" s="108">
        <v>2145066.2400000002</v>
      </c>
      <c r="F2939" s="108">
        <v>2001409.52</v>
      </c>
      <c r="G2939" s="108">
        <v>1946372.24</v>
      </c>
      <c r="H2939" s="108">
        <v>1892307.24</v>
      </c>
      <c r="I2939" s="108">
        <v>2013365.52</v>
      </c>
      <c r="J2939" s="108">
        <v>1758655.24</v>
      </c>
      <c r="K2939" s="108">
        <v>1895077.24</v>
      </c>
      <c r="L2939" s="108">
        <v>2138735.52</v>
      </c>
      <c r="M2939" s="108">
        <v>1955832.24</v>
      </c>
      <c r="N2939" s="108">
        <v>1747510.5249999999</v>
      </c>
      <c r="O2939" s="108">
        <v>23480877.284999996</v>
      </c>
      <c r="P2939" s="83" t="str">
        <f t="shared" si="56"/>
        <v/>
      </c>
    </row>
    <row r="2940" spans="1:16" ht="13.2" hidden="1" customHeight="1" x14ac:dyDescent="0.25">
      <c r="A2940" s="83" t="s">
        <v>3515</v>
      </c>
      <c r="C2940" s="108"/>
      <c r="D2940" s="108"/>
      <c r="E2940" s="108"/>
      <c r="F2940" s="108"/>
      <c r="G2940" s="108"/>
      <c r="H2940" s="108"/>
      <c r="I2940" s="108"/>
      <c r="J2940" s="108"/>
      <c r="K2940" s="108"/>
      <c r="L2940" s="108"/>
      <c r="M2940" s="108"/>
      <c r="N2940" s="108"/>
      <c r="O2940" s="108"/>
      <c r="P2940" s="83" t="str">
        <f t="shared" si="56"/>
        <v/>
      </c>
    </row>
    <row r="2941" spans="1:16" ht="13.2" hidden="1" customHeight="1" x14ac:dyDescent="0.25">
      <c r="A2941" s="83" t="s">
        <v>3516</v>
      </c>
      <c r="C2941" s="108">
        <v>77987.95365666665</v>
      </c>
      <c r="D2941" s="108">
        <v>78454.166666666657</v>
      </c>
      <c r="E2941" s="108">
        <v>78112.477066666659</v>
      </c>
      <c r="F2941" s="108">
        <v>75684.417626666662</v>
      </c>
      <c r="G2941" s="108">
        <v>78358.166666666657</v>
      </c>
      <c r="H2941" s="108">
        <v>75583.166666666657</v>
      </c>
      <c r="I2941" s="108">
        <v>75348.166666666657</v>
      </c>
      <c r="J2941" s="108">
        <v>75609.166666666657</v>
      </c>
      <c r="K2941" s="108">
        <v>77355.166666666657</v>
      </c>
      <c r="L2941" s="108">
        <v>104283.16666666666</v>
      </c>
      <c r="M2941" s="108">
        <v>75812.166666666657</v>
      </c>
      <c r="N2941" s="108">
        <v>93463.166666666657</v>
      </c>
      <c r="O2941" s="108">
        <v>966051.34834999964</v>
      </c>
      <c r="P2941" s="83" t="str">
        <f t="shared" si="56"/>
        <v/>
      </c>
    </row>
    <row r="2942" spans="1:16" ht="13.2" hidden="1" customHeight="1" x14ac:dyDescent="0.25">
      <c r="A2942" s="83" t="s">
        <v>3517</v>
      </c>
      <c r="C2942" s="108">
        <v>328893</v>
      </c>
      <c r="D2942" s="108">
        <v>165453</v>
      </c>
      <c r="E2942" s="108">
        <v>165754</v>
      </c>
      <c r="F2942" s="108">
        <v>169909</v>
      </c>
      <c r="G2942" s="108">
        <v>144287</v>
      </c>
      <c r="H2942" s="108">
        <v>145082</v>
      </c>
      <c r="I2942" s="108">
        <v>143878</v>
      </c>
      <c r="J2942" s="108">
        <v>144731</v>
      </c>
      <c r="K2942" s="108">
        <v>146818</v>
      </c>
      <c r="L2942" s="108">
        <v>144351</v>
      </c>
      <c r="M2942" s="108">
        <v>144021</v>
      </c>
      <c r="N2942" s="108">
        <v>1101</v>
      </c>
      <c r="O2942" s="108">
        <v>1844278</v>
      </c>
      <c r="P2942" s="83" t="str">
        <f t="shared" si="56"/>
        <v/>
      </c>
    </row>
    <row r="2943" spans="1:16" ht="13.2" hidden="1" customHeight="1" x14ac:dyDescent="0.25">
      <c r="A2943" s="83" t="s">
        <v>3520</v>
      </c>
      <c r="C2943" s="108">
        <v>2703617.140323333</v>
      </c>
      <c r="D2943" s="108">
        <v>2227859.0733333332</v>
      </c>
      <c r="E2943" s="108">
        <v>2434654.3837333336</v>
      </c>
      <c r="F2943" s="108">
        <v>2311791.6042933329</v>
      </c>
      <c r="G2943" s="108">
        <v>2237629.0733333332</v>
      </c>
      <c r="H2943" s="108">
        <v>2205863.0733333332</v>
      </c>
      <c r="I2943" s="108">
        <v>2293375.353333333</v>
      </c>
      <c r="J2943" s="108">
        <v>2103246.0733333332</v>
      </c>
      <c r="K2943" s="108">
        <v>2214726.0733333332</v>
      </c>
      <c r="L2943" s="108">
        <v>2599981.353333333</v>
      </c>
      <c r="M2943" s="108">
        <v>2254451.0733333332</v>
      </c>
      <c r="N2943" s="108">
        <v>1931781.3583333334</v>
      </c>
      <c r="O2943" s="108">
        <v>27518975.63335</v>
      </c>
      <c r="P2943" s="83" t="str">
        <f t="shared" si="56"/>
        <v/>
      </c>
    </row>
    <row r="2944" spans="1:16" ht="13.2" hidden="1" customHeight="1" x14ac:dyDescent="0.25">
      <c r="A2944" s="83" t="s">
        <v>3513</v>
      </c>
      <c r="C2944" s="108">
        <v>2037370.52</v>
      </c>
      <c r="D2944" s="108">
        <v>1905558.24</v>
      </c>
      <c r="E2944" s="108">
        <v>2124421.2400000002</v>
      </c>
      <c r="F2944" s="108">
        <v>1978045.52</v>
      </c>
      <c r="G2944" s="108">
        <v>1940204.24</v>
      </c>
      <c r="H2944" s="108">
        <v>1876899.24</v>
      </c>
      <c r="I2944" s="108">
        <v>1961248.52</v>
      </c>
      <c r="J2944" s="108">
        <v>1728077.24</v>
      </c>
      <c r="K2944" s="108">
        <v>1884640.24</v>
      </c>
      <c r="L2944" s="108">
        <v>2117347.52</v>
      </c>
      <c r="M2944" s="108">
        <v>1954471.24</v>
      </c>
      <c r="N2944" s="108">
        <v>1736238.5249999999</v>
      </c>
      <c r="O2944" s="108">
        <v>23244522.284999996</v>
      </c>
      <c r="P2944" s="83" t="str">
        <f t="shared" si="56"/>
        <v/>
      </c>
    </row>
    <row r="2945" spans="1:16" ht="13.2" hidden="1" customHeight="1" x14ac:dyDescent="0.25">
      <c r="A2945" s="83" t="s">
        <v>3514</v>
      </c>
      <c r="C2945" s="108">
        <v>30033</v>
      </c>
      <c r="D2945" s="108">
        <v>13584</v>
      </c>
      <c r="E2945" s="108">
        <v>20645</v>
      </c>
      <c r="F2945" s="108">
        <v>23364</v>
      </c>
      <c r="G2945" s="108">
        <v>6168</v>
      </c>
      <c r="H2945" s="108">
        <v>15408</v>
      </c>
      <c r="I2945" s="108">
        <v>52117</v>
      </c>
      <c r="J2945" s="108">
        <v>30578</v>
      </c>
      <c r="K2945" s="108">
        <v>10437</v>
      </c>
      <c r="L2945" s="108">
        <v>21388</v>
      </c>
      <c r="M2945" s="108">
        <v>1361</v>
      </c>
      <c r="N2945" s="108">
        <v>11272</v>
      </c>
      <c r="O2945" s="108">
        <v>236355</v>
      </c>
      <c r="P2945" s="83" t="str">
        <f t="shared" si="56"/>
        <v/>
      </c>
    </row>
    <row r="2946" spans="1:16" ht="13.2" hidden="1" customHeight="1" x14ac:dyDescent="0.25">
      <c r="A2946" s="83" t="s">
        <v>3521</v>
      </c>
      <c r="C2946" s="108">
        <v>0</v>
      </c>
      <c r="D2946" s="108">
        <v>0</v>
      </c>
      <c r="E2946" s="108">
        <v>0</v>
      </c>
      <c r="F2946" s="108">
        <v>0</v>
      </c>
      <c r="G2946" s="108">
        <v>0</v>
      </c>
      <c r="H2946" s="108">
        <v>0</v>
      </c>
      <c r="I2946" s="108">
        <v>0</v>
      </c>
      <c r="J2946" s="108">
        <v>981.9</v>
      </c>
      <c r="K2946" s="108">
        <v>0</v>
      </c>
      <c r="L2946" s="108">
        <v>0</v>
      </c>
      <c r="M2946" s="108">
        <v>0</v>
      </c>
      <c r="N2946" s="108">
        <v>0</v>
      </c>
      <c r="O2946" s="108">
        <v>981.9</v>
      </c>
      <c r="P2946" s="83" t="str">
        <f t="shared" si="56"/>
        <v/>
      </c>
    </row>
    <row r="2947" spans="1:16" ht="13.2" hidden="1" customHeight="1" x14ac:dyDescent="0.25">
      <c r="A2947" s="83" t="s">
        <v>3522</v>
      </c>
      <c r="C2947" s="108">
        <v>0</v>
      </c>
      <c r="D2947" s="108">
        <v>0</v>
      </c>
      <c r="E2947" s="108">
        <v>0</v>
      </c>
      <c r="F2947" s="108">
        <v>0</v>
      </c>
      <c r="G2947" s="108">
        <v>0</v>
      </c>
      <c r="H2947" s="108">
        <v>0</v>
      </c>
      <c r="I2947" s="108">
        <v>0</v>
      </c>
      <c r="J2947" s="108">
        <v>109.10000000000001</v>
      </c>
      <c r="K2947" s="108">
        <v>0</v>
      </c>
      <c r="L2947" s="108">
        <v>0</v>
      </c>
      <c r="M2947" s="108">
        <v>0</v>
      </c>
      <c r="N2947" s="108">
        <v>0</v>
      </c>
      <c r="O2947" s="108">
        <v>109.10000000000001</v>
      </c>
      <c r="P2947" s="83" t="str">
        <f t="shared" si="56"/>
        <v/>
      </c>
    </row>
    <row r="2948" spans="1:16" ht="13.2" hidden="1" customHeight="1" x14ac:dyDescent="0.25">
      <c r="A2948" s="83" t="s">
        <v>3523</v>
      </c>
      <c r="C2948" s="108">
        <v>0</v>
      </c>
      <c r="D2948" s="108">
        <v>0</v>
      </c>
      <c r="E2948" s="108">
        <v>0</v>
      </c>
      <c r="F2948" s="108">
        <v>0</v>
      </c>
      <c r="G2948" s="108">
        <v>0</v>
      </c>
      <c r="H2948" s="108">
        <v>0</v>
      </c>
      <c r="I2948" s="108">
        <v>0</v>
      </c>
      <c r="J2948" s="108">
        <v>1091</v>
      </c>
      <c r="K2948" s="108">
        <v>0</v>
      </c>
      <c r="L2948" s="108">
        <v>0</v>
      </c>
      <c r="M2948" s="108">
        <v>0</v>
      </c>
      <c r="N2948" s="108">
        <v>0</v>
      </c>
      <c r="O2948" s="108">
        <v>1091</v>
      </c>
      <c r="P2948" s="83" t="str">
        <f t="shared" si="56"/>
        <v/>
      </c>
    </row>
    <row r="2949" spans="1:16" ht="13.2" hidden="1" customHeight="1" x14ac:dyDescent="0.25">
      <c r="A2949" s="83" t="s">
        <v>3533</v>
      </c>
      <c r="C2949" s="108">
        <v>35913.75</v>
      </c>
      <c r="D2949" s="108">
        <v>61486.75</v>
      </c>
      <c r="E2949" s="108">
        <v>5245.75</v>
      </c>
      <c r="F2949" s="108">
        <v>6983.75</v>
      </c>
      <c r="G2949" s="108">
        <v>65527.75</v>
      </c>
      <c r="H2949" s="108">
        <v>25015.75</v>
      </c>
      <c r="I2949" s="108">
        <v>8327.75</v>
      </c>
      <c r="J2949" s="108">
        <v>19043.75</v>
      </c>
      <c r="K2949" s="108">
        <v>79700.75</v>
      </c>
      <c r="L2949" s="108">
        <v>60113.75</v>
      </c>
      <c r="M2949" s="108">
        <v>9621.75</v>
      </c>
      <c r="N2949" s="108">
        <v>19811.75</v>
      </c>
      <c r="O2949" s="108">
        <v>396793</v>
      </c>
      <c r="P2949" s="83" t="str">
        <f t="shared" si="56"/>
        <v/>
      </c>
    </row>
    <row r="2950" spans="1:16" ht="13.2" hidden="1" customHeight="1" x14ac:dyDescent="0.25">
      <c r="A2950" s="83" t="s">
        <v>3539</v>
      </c>
      <c r="C2950" s="108">
        <v>2146807.2036566664</v>
      </c>
      <c r="D2950" s="108">
        <v>2426517.4166666665</v>
      </c>
      <c r="E2950" s="108">
        <v>2319017.7270666664</v>
      </c>
      <c r="F2950" s="108">
        <v>2121919.6676266664</v>
      </c>
      <c r="G2950" s="108">
        <v>2453520.4166666665</v>
      </c>
      <c r="H2950" s="108">
        <v>2162079.4166666665</v>
      </c>
      <c r="I2950" s="108">
        <v>2212591.4166666665</v>
      </c>
      <c r="J2950" s="108">
        <v>2366521.4166666665</v>
      </c>
      <c r="K2950" s="108">
        <v>2081666.4166666667</v>
      </c>
      <c r="L2950" s="108">
        <v>2396851.4166666665</v>
      </c>
      <c r="M2950" s="108">
        <v>2422533.4166666665</v>
      </c>
      <c r="N2950" s="108">
        <v>2295034.4166666665</v>
      </c>
      <c r="O2950" s="108">
        <v>27405060.348350003</v>
      </c>
      <c r="P2950" s="83" t="str">
        <f t="shared" si="56"/>
        <v/>
      </c>
    </row>
    <row r="2951" spans="1:16" ht="13.2" hidden="1" customHeight="1" x14ac:dyDescent="0.25">
      <c r="A2951" s="83" t="s">
        <v>3531</v>
      </c>
      <c r="C2951" s="108">
        <v>0</v>
      </c>
      <c r="D2951" s="108">
        <v>127</v>
      </c>
      <c r="E2951" s="108">
        <v>0</v>
      </c>
      <c r="F2951" s="108">
        <v>0</v>
      </c>
      <c r="G2951" s="108">
        <v>0</v>
      </c>
      <c r="H2951" s="108">
        <v>0</v>
      </c>
      <c r="I2951" s="108">
        <v>0</v>
      </c>
      <c r="J2951" s="108">
        <v>0</v>
      </c>
      <c r="K2951" s="108">
        <v>0</v>
      </c>
      <c r="L2951" s="108">
        <v>0</v>
      </c>
      <c r="M2951" s="108">
        <v>0</v>
      </c>
      <c r="N2951" s="108">
        <v>0</v>
      </c>
      <c r="O2951" s="108">
        <v>127</v>
      </c>
      <c r="P2951" s="83" t="str">
        <f t="shared" si="56"/>
        <v/>
      </c>
    </row>
    <row r="2952" spans="1:16" ht="13.2" hidden="1" customHeight="1" x14ac:dyDescent="0.25">
      <c r="A2952" s="83" t="s">
        <v>3525</v>
      </c>
      <c r="C2952" s="108">
        <v>91050.75</v>
      </c>
      <c r="D2952" s="108">
        <v>89624.75</v>
      </c>
      <c r="E2952" s="108">
        <v>93322.75</v>
      </c>
      <c r="F2952" s="108">
        <v>93822.75</v>
      </c>
      <c r="G2952" s="108">
        <v>100725.75</v>
      </c>
      <c r="H2952" s="108">
        <v>95754.75</v>
      </c>
      <c r="I2952" s="108">
        <v>97693.75</v>
      </c>
      <c r="J2952" s="108">
        <v>96574.75</v>
      </c>
      <c r="K2952" s="108">
        <v>98751.75</v>
      </c>
      <c r="L2952" s="108">
        <v>98128.75</v>
      </c>
      <c r="M2952" s="108">
        <v>97437.75</v>
      </c>
      <c r="N2952" s="108">
        <v>97685.75</v>
      </c>
      <c r="O2952" s="108">
        <v>1150574</v>
      </c>
      <c r="P2952" s="83" t="str">
        <f t="shared" si="56"/>
        <v/>
      </c>
    </row>
    <row r="2953" spans="1:16" ht="13.2" hidden="1" customHeight="1" x14ac:dyDescent="0.25">
      <c r="A2953" s="83" t="s">
        <v>3529</v>
      </c>
      <c r="C2953" s="108">
        <v>200491</v>
      </c>
      <c r="D2953" s="108">
        <v>200487</v>
      </c>
      <c r="E2953" s="108">
        <v>200487</v>
      </c>
      <c r="F2953" s="108">
        <v>200487</v>
      </c>
      <c r="G2953" s="108">
        <v>200487</v>
      </c>
      <c r="H2953" s="108">
        <v>192785</v>
      </c>
      <c r="I2953" s="108">
        <v>397387</v>
      </c>
      <c r="J2953" s="108">
        <v>228615</v>
      </c>
      <c r="K2953" s="108">
        <v>228615</v>
      </c>
      <c r="L2953" s="108">
        <v>228615</v>
      </c>
      <c r="M2953" s="108">
        <v>228615</v>
      </c>
      <c r="N2953" s="108">
        <v>228611</v>
      </c>
      <c r="O2953" s="108">
        <v>2735682</v>
      </c>
      <c r="P2953" s="83" t="str">
        <f t="shared" si="56"/>
        <v/>
      </c>
    </row>
    <row r="2954" spans="1:16" ht="13.2" hidden="1" customHeight="1" x14ac:dyDescent="0.25">
      <c r="A2954" s="83" t="s">
        <v>3530</v>
      </c>
      <c r="C2954" s="108">
        <v>126843</v>
      </c>
      <c r="D2954" s="108">
        <v>84119</v>
      </c>
      <c r="E2954" s="108">
        <v>80568</v>
      </c>
      <c r="F2954" s="108">
        <v>72298</v>
      </c>
      <c r="G2954" s="108">
        <v>329095</v>
      </c>
      <c r="H2954" s="108">
        <v>100865</v>
      </c>
      <c r="I2954" s="108">
        <v>96201</v>
      </c>
      <c r="J2954" s="108">
        <v>95465</v>
      </c>
      <c r="K2954" s="108">
        <v>58576</v>
      </c>
      <c r="L2954" s="108">
        <v>65979</v>
      </c>
      <c r="M2954" s="108">
        <v>64194</v>
      </c>
      <c r="N2954" s="108">
        <v>80305</v>
      </c>
      <c r="O2954" s="108">
        <v>1254508</v>
      </c>
      <c r="P2954" s="83" t="str">
        <f t="shared" si="56"/>
        <v/>
      </c>
    </row>
    <row r="2955" spans="1:16" ht="13.2" hidden="1" customHeight="1" x14ac:dyDescent="0.25">
      <c r="A2955" s="83" t="s">
        <v>3532</v>
      </c>
      <c r="C2955" s="108">
        <v>311.91666666666663</v>
      </c>
      <c r="D2955" s="108">
        <v>311.91666666666663</v>
      </c>
      <c r="E2955" s="108">
        <v>311.91666666666663</v>
      </c>
      <c r="F2955" s="108">
        <v>311.91666666666663</v>
      </c>
      <c r="G2955" s="108">
        <v>311.91666666666663</v>
      </c>
      <c r="H2955" s="108">
        <v>311.91666666666663</v>
      </c>
      <c r="I2955" s="108">
        <v>311.91666666666663</v>
      </c>
      <c r="J2955" s="108">
        <v>311.91666666666663</v>
      </c>
      <c r="K2955" s="108">
        <v>311.91666666666663</v>
      </c>
      <c r="L2955" s="108">
        <v>311.91666666666663</v>
      </c>
      <c r="M2955" s="108">
        <v>311.91666666666663</v>
      </c>
      <c r="N2955" s="108">
        <v>311.91666666666663</v>
      </c>
      <c r="O2955" s="108">
        <v>3742.9999999999986</v>
      </c>
      <c r="P2955" s="83" t="str">
        <f t="shared" si="56"/>
        <v/>
      </c>
    </row>
    <row r="2956" spans="1:16" ht="13.2" hidden="1" customHeight="1" x14ac:dyDescent="0.25">
      <c r="A2956" s="83" t="s">
        <v>3534</v>
      </c>
      <c r="C2956" s="108">
        <v>454610.41666666669</v>
      </c>
      <c r="D2956" s="108">
        <v>436156.41666666669</v>
      </c>
      <c r="E2956" s="108">
        <v>379935.41666666669</v>
      </c>
      <c r="F2956" s="108">
        <v>373903.41666666669</v>
      </c>
      <c r="G2956" s="108">
        <v>696147.41666666663</v>
      </c>
      <c r="H2956" s="108">
        <v>414732.41666666669</v>
      </c>
      <c r="I2956" s="108">
        <v>599921.41666666663</v>
      </c>
      <c r="J2956" s="108">
        <v>440010.41666666669</v>
      </c>
      <c r="K2956" s="108">
        <v>465955.41666666669</v>
      </c>
      <c r="L2956" s="108">
        <v>453148.41666666669</v>
      </c>
      <c r="M2956" s="108">
        <v>400180.41666666669</v>
      </c>
      <c r="N2956" s="108">
        <v>426725.41666666669</v>
      </c>
      <c r="O2956" s="108">
        <v>5541427.0000000009</v>
      </c>
      <c r="P2956" s="83" t="str">
        <f t="shared" si="56"/>
        <v/>
      </c>
    </row>
    <row r="2957" spans="1:16" ht="13.2" hidden="1" customHeight="1" x14ac:dyDescent="0.25">
      <c r="A2957" s="83" t="s">
        <v>3535</v>
      </c>
      <c r="C2957" s="108">
        <v>1525760.5483506434</v>
      </c>
      <c r="D2957" s="108">
        <v>1800248.2141269355</v>
      </c>
      <c r="E2957" s="108">
        <v>1755124.8452454435</v>
      </c>
      <c r="F2957" s="108">
        <v>1577712.899996619</v>
      </c>
      <c r="G2957" s="108">
        <v>1591310.932992999</v>
      </c>
      <c r="H2957" s="108">
        <v>1581138.2518107148</v>
      </c>
      <c r="I2957" s="108">
        <v>1438344.1822363189</v>
      </c>
      <c r="J2957" s="108">
        <v>1759041.3036039935</v>
      </c>
      <c r="K2957" s="108">
        <v>1459138.2180135224</v>
      </c>
      <c r="L2957" s="108">
        <v>1760130.3580713042</v>
      </c>
      <c r="M2957" s="108">
        <v>1831257.2161075929</v>
      </c>
      <c r="N2957" s="108">
        <v>1685399.6102962343</v>
      </c>
      <c r="O2957" s="108">
        <v>19764606.580852322</v>
      </c>
      <c r="P2957" s="83" t="str">
        <f t="shared" si="56"/>
        <v/>
      </c>
    </row>
    <row r="2958" spans="1:16" ht="13.2" hidden="1" customHeight="1" x14ac:dyDescent="0.25">
      <c r="A2958" s="83" t="s">
        <v>3536</v>
      </c>
      <c r="C2958" s="108">
        <v>154882.23863935657</v>
      </c>
      <c r="D2958" s="108">
        <v>178558.78587306454</v>
      </c>
      <c r="E2958" s="108">
        <v>172403.46515455632</v>
      </c>
      <c r="F2958" s="108">
        <v>158749.35096338089</v>
      </c>
      <c r="G2958" s="108">
        <v>154508.06700700102</v>
      </c>
      <c r="H2958" s="108">
        <v>154654.74818928516</v>
      </c>
      <c r="I2958" s="108">
        <v>162771.81776368106</v>
      </c>
      <c r="J2958" s="108">
        <v>155915.6963960065</v>
      </c>
      <c r="K2958" s="108">
        <v>145018.78198647755</v>
      </c>
      <c r="L2958" s="108">
        <v>172018.64192869584</v>
      </c>
      <c r="M2958" s="108">
        <v>179541.78389240708</v>
      </c>
      <c r="N2958" s="108">
        <v>171358.38970376574</v>
      </c>
      <c r="O2958" s="108">
        <v>1960381.7674976783</v>
      </c>
      <c r="P2958" s="83" t="str">
        <f t="shared" si="56"/>
        <v/>
      </c>
    </row>
    <row r="2959" spans="1:16" ht="13.2" hidden="1" customHeight="1" x14ac:dyDescent="0.25">
      <c r="A2959" s="83" t="s">
        <v>3538</v>
      </c>
      <c r="C2959" s="108">
        <v>1692196.7869899999</v>
      </c>
      <c r="D2959" s="108">
        <v>1990361</v>
      </c>
      <c r="E2959" s="108">
        <v>1939082.3103999998</v>
      </c>
      <c r="F2959" s="108">
        <v>1748016.2509599999</v>
      </c>
      <c r="G2959" s="108">
        <v>1757373</v>
      </c>
      <c r="H2959" s="108">
        <v>1747347</v>
      </c>
      <c r="I2959" s="108">
        <v>1612670</v>
      </c>
      <c r="J2959" s="108">
        <v>1926511</v>
      </c>
      <c r="K2959" s="108">
        <v>1615711</v>
      </c>
      <c r="L2959" s="108">
        <v>1943703</v>
      </c>
      <c r="M2959" s="108">
        <v>2022353</v>
      </c>
      <c r="N2959" s="108">
        <v>1868309</v>
      </c>
      <c r="O2959" s="108">
        <v>21863633.34835</v>
      </c>
      <c r="P2959" s="83" t="str">
        <f t="shared" si="56"/>
        <v/>
      </c>
    </row>
    <row r="2960" spans="1:16" ht="13.2" hidden="1" customHeight="1" x14ac:dyDescent="0.25">
      <c r="A2960" s="83" t="s">
        <v>3537</v>
      </c>
      <c r="C2960" s="108">
        <v>11554</v>
      </c>
      <c r="D2960" s="108">
        <v>11554</v>
      </c>
      <c r="E2960" s="108">
        <v>11554</v>
      </c>
      <c r="F2960" s="108">
        <v>11554</v>
      </c>
      <c r="G2960" s="108">
        <v>11554</v>
      </c>
      <c r="H2960" s="108">
        <v>11554</v>
      </c>
      <c r="I2960" s="108">
        <v>11554</v>
      </c>
      <c r="J2960" s="108">
        <v>11554</v>
      </c>
      <c r="K2960" s="108">
        <v>11554</v>
      </c>
      <c r="L2960" s="108">
        <v>11554</v>
      </c>
      <c r="M2960" s="108">
        <v>11554</v>
      </c>
      <c r="N2960" s="108">
        <v>11551</v>
      </c>
      <c r="O2960" s="108">
        <v>138645</v>
      </c>
      <c r="P2960" s="83" t="str">
        <f t="shared" si="56"/>
        <v/>
      </c>
    </row>
    <row r="2961" spans="1:16" ht="13.2" hidden="1" customHeight="1" x14ac:dyDescent="0.25">
      <c r="A2961" s="83" t="s">
        <v>3526</v>
      </c>
      <c r="C2961" s="108"/>
      <c r="D2961" s="108"/>
      <c r="E2961" s="108"/>
      <c r="F2961" s="108"/>
      <c r="G2961" s="108"/>
      <c r="H2961" s="108"/>
      <c r="I2961" s="108"/>
      <c r="J2961" s="108"/>
      <c r="K2961" s="108"/>
      <c r="L2961" s="108"/>
      <c r="M2961" s="108"/>
      <c r="N2961" s="108"/>
      <c r="O2961" s="108"/>
      <c r="P2961" s="83" t="str">
        <f t="shared" si="56"/>
        <v/>
      </c>
    </row>
    <row r="2962" spans="1:16" ht="13.2" hidden="1" customHeight="1" x14ac:dyDescent="0.25">
      <c r="A2962" s="83" t="s">
        <v>3527</v>
      </c>
      <c r="C2962" s="108"/>
      <c r="D2962" s="108"/>
      <c r="E2962" s="108"/>
      <c r="F2962" s="108"/>
      <c r="G2962" s="108"/>
      <c r="H2962" s="108"/>
      <c r="I2962" s="108"/>
      <c r="J2962" s="108"/>
      <c r="K2962" s="108"/>
      <c r="L2962" s="108"/>
      <c r="M2962" s="108"/>
      <c r="N2962" s="108"/>
      <c r="O2962" s="108"/>
      <c r="P2962" s="83" t="str">
        <f t="shared" si="56"/>
        <v/>
      </c>
    </row>
    <row r="2963" spans="1:16" ht="13.2" hidden="1" customHeight="1" x14ac:dyDescent="0.25">
      <c r="A2963" s="83" t="s">
        <v>3528</v>
      </c>
      <c r="C2963" s="108"/>
      <c r="D2963" s="108"/>
      <c r="E2963" s="108"/>
      <c r="F2963" s="108"/>
      <c r="G2963" s="108"/>
      <c r="H2963" s="108"/>
      <c r="I2963" s="108"/>
      <c r="J2963" s="108"/>
      <c r="K2963" s="108"/>
      <c r="L2963" s="108"/>
      <c r="M2963" s="108"/>
      <c r="N2963" s="108"/>
      <c r="O2963" s="108"/>
      <c r="P2963" s="83" t="str">
        <f t="shared" si="56"/>
        <v/>
      </c>
    </row>
    <row r="2964" spans="1:16" ht="13.2" hidden="1" customHeight="1" x14ac:dyDescent="0.25">
      <c r="A2964" s="83" t="s">
        <v>3478</v>
      </c>
      <c r="C2964" s="108">
        <v>-1291948.8960167114</v>
      </c>
      <c r="D2964" s="108">
        <v>1819660.2460999344</v>
      </c>
      <c r="E2964" s="108">
        <v>-833738.35925761168</v>
      </c>
      <c r="F2964" s="108">
        <v>-791296.93261250865</v>
      </c>
      <c r="G2964" s="108">
        <v>276226.42855252977</v>
      </c>
      <c r="H2964" s="108">
        <v>-543994.5710463617</v>
      </c>
      <c r="I2964" s="108">
        <v>14243.243246927712</v>
      </c>
      <c r="J2964" s="108">
        <v>639292.15857812017</v>
      </c>
      <c r="K2964" s="108">
        <v>-593827.05641515611</v>
      </c>
      <c r="L2964" s="108">
        <v>-954233.98667803186</v>
      </c>
      <c r="M2964" s="108">
        <v>1060074.2150926832</v>
      </c>
      <c r="N2964" s="108">
        <v>852112.34091709869</v>
      </c>
      <c r="O2964" s="108">
        <v>-347431.16953908757</v>
      </c>
      <c r="P2964" s="83" t="str">
        <f t="shared" si="56"/>
        <v/>
      </c>
    </row>
    <row r="2965" spans="1:16" ht="13.2" hidden="1" customHeight="1" x14ac:dyDescent="0.25">
      <c r="A2965" s="83" t="s">
        <v>3456</v>
      </c>
      <c r="C2965" s="108">
        <v>3657.0901433333338</v>
      </c>
      <c r="D2965" s="108">
        <v>3007.4388533333336</v>
      </c>
      <c r="E2965" s="108">
        <v>2928.2514933333332</v>
      </c>
      <c r="F2965" s="108">
        <v>4821.3726533333338</v>
      </c>
      <c r="G2965" s="108">
        <v>2694.6685833333336</v>
      </c>
      <c r="H2965" s="108">
        <v>4865.2396233333338</v>
      </c>
      <c r="I2965" s="108">
        <v>2495.6379033333333</v>
      </c>
      <c r="J2965" s="108">
        <v>3865.7589633333332</v>
      </c>
      <c r="K2965" s="108">
        <v>44096.727423333345</v>
      </c>
      <c r="L2965" s="108">
        <v>4535.9347333333335</v>
      </c>
      <c r="M2965" s="108">
        <v>3292.4988033333334</v>
      </c>
      <c r="N2965" s="108">
        <v>3884.3337133333334</v>
      </c>
      <c r="O2965" s="108">
        <v>84144.952890000015</v>
      </c>
      <c r="P2965" s="83" t="str">
        <f t="shared" si="56"/>
        <v/>
      </c>
    </row>
    <row r="2966" spans="1:16" ht="13.2" hidden="1" customHeight="1" x14ac:dyDescent="0.25">
      <c r="A2966" s="83" t="s">
        <v>3455</v>
      </c>
      <c r="C2966" s="108">
        <v>6</v>
      </c>
      <c r="D2966" s="108">
        <v>-200</v>
      </c>
      <c r="E2966" s="108">
        <v>3</v>
      </c>
      <c r="F2966" s="108">
        <v>-1</v>
      </c>
      <c r="G2966" s="108">
        <v>-248</v>
      </c>
      <c r="H2966" s="108">
        <v>-91</v>
      </c>
      <c r="I2966" s="108">
        <v>-11</v>
      </c>
      <c r="J2966" s="108">
        <v>-60</v>
      </c>
      <c r="K2966" s="108">
        <v>-994</v>
      </c>
      <c r="L2966" s="108">
        <v>-34</v>
      </c>
      <c r="M2966" s="108">
        <v>-751</v>
      </c>
      <c r="N2966" s="108">
        <v>-186</v>
      </c>
      <c r="O2966" s="108">
        <v>-2567</v>
      </c>
      <c r="P2966" s="83" t="str">
        <f t="shared" si="56"/>
        <v/>
      </c>
    </row>
    <row r="2967" spans="1:16" ht="13.2" hidden="1" customHeight="1" x14ac:dyDescent="0.25">
      <c r="A2967" s="83" t="s">
        <v>3461</v>
      </c>
      <c r="C2967" s="108">
        <v>7983616.2493533771</v>
      </c>
      <c r="D2967" s="108">
        <v>8590804.4504367318</v>
      </c>
      <c r="E2967" s="108">
        <v>8681250.1127342768</v>
      </c>
      <c r="F2967" s="108">
        <v>8365043.6760991756</v>
      </c>
      <c r="G2967" s="108">
        <v>10393044.464304136</v>
      </c>
      <c r="H2967" s="108">
        <v>8771218.6454230286</v>
      </c>
      <c r="I2967" s="108">
        <v>8187593.6790297395</v>
      </c>
      <c r="J2967" s="108">
        <v>8604843.3763285466</v>
      </c>
      <c r="K2967" s="108">
        <v>8284275.4339718232</v>
      </c>
      <c r="L2967" s="108">
        <v>8573284.163274698</v>
      </c>
      <c r="M2967" s="108">
        <v>8734192.787643984</v>
      </c>
      <c r="N2967" s="108">
        <v>8612000.643719567</v>
      </c>
      <c r="O2967" s="108">
        <v>103781167.68231907</v>
      </c>
      <c r="P2967" s="83" t="str">
        <f t="shared" si="56"/>
        <v/>
      </c>
    </row>
    <row r="2968" spans="1:16" ht="13.2" hidden="1" customHeight="1" x14ac:dyDescent="0.25">
      <c r="A2968" s="83" t="s">
        <v>3441</v>
      </c>
      <c r="C2968" s="108">
        <v>2969017.6685494008</v>
      </c>
      <c r="D2968" s="108">
        <v>3219326.2426464632</v>
      </c>
      <c r="E2968" s="108">
        <v>3323575.3072855016</v>
      </c>
      <c r="F2968" s="108">
        <v>3209278.1960492232</v>
      </c>
      <c r="G2968" s="108">
        <v>4341977.5693778042</v>
      </c>
      <c r="H2968" s="108">
        <v>3336162.6127689802</v>
      </c>
      <c r="I2968" s="108">
        <v>3160891.3915800857</v>
      </c>
      <c r="J2968" s="108">
        <v>3362615.0000812197</v>
      </c>
      <c r="K2968" s="108">
        <v>3267117.3223149674</v>
      </c>
      <c r="L2968" s="108">
        <v>3241245.612400061</v>
      </c>
      <c r="M2968" s="108">
        <v>3366323.8460530569</v>
      </c>
      <c r="N2968" s="108">
        <v>3332468.2155300002</v>
      </c>
      <c r="O2968" s="108">
        <v>40129998.984636769</v>
      </c>
      <c r="P2968" s="83" t="str">
        <f t="shared" si="56"/>
        <v/>
      </c>
    </row>
    <row r="2969" spans="1:16" ht="13.2" hidden="1" customHeight="1" x14ac:dyDescent="0.25">
      <c r="A2969" s="83" t="s">
        <v>3442</v>
      </c>
      <c r="C2969" s="108">
        <v>526627.29503940104</v>
      </c>
      <c r="D2969" s="108">
        <v>584499.20514646324</v>
      </c>
      <c r="E2969" s="108">
        <v>650837.64010550163</v>
      </c>
      <c r="F2969" s="108">
        <v>617410.93065922312</v>
      </c>
      <c r="G2969" s="108">
        <v>713926.47919780493</v>
      </c>
      <c r="H2969" s="108">
        <v>658210.88713898032</v>
      </c>
      <c r="I2969" s="108">
        <v>584623.9352000861</v>
      </c>
      <c r="J2969" s="108">
        <v>676842.91136121971</v>
      </c>
      <c r="K2969" s="108">
        <v>624280.53285496717</v>
      </c>
      <c r="L2969" s="108">
        <v>609286.46853006119</v>
      </c>
      <c r="M2969" s="108">
        <v>622456.82828305708</v>
      </c>
      <c r="N2969" s="108">
        <v>615926.4375</v>
      </c>
      <c r="O2969" s="108">
        <v>7484929.5510167647</v>
      </c>
      <c r="P2969" s="83" t="str">
        <f t="shared" si="56"/>
        <v/>
      </c>
    </row>
    <row r="2970" spans="1:16" ht="13.2" hidden="1" customHeight="1" x14ac:dyDescent="0.25">
      <c r="A2970" s="83" t="s">
        <v>3443</v>
      </c>
      <c r="C2970" s="108">
        <v>1792700</v>
      </c>
      <c r="D2970" s="108">
        <v>1873648</v>
      </c>
      <c r="E2970" s="108">
        <v>1877596</v>
      </c>
      <c r="F2970" s="108">
        <v>1894884</v>
      </c>
      <c r="G2970" s="108">
        <v>2885200</v>
      </c>
      <c r="H2970" s="108">
        <v>1971534</v>
      </c>
      <c r="I2970" s="108">
        <v>1933375</v>
      </c>
      <c r="J2970" s="108">
        <v>1938376</v>
      </c>
      <c r="K2970" s="108">
        <v>1947324</v>
      </c>
      <c r="L2970" s="108">
        <v>1952272</v>
      </c>
      <c r="M2970" s="108">
        <v>1952220</v>
      </c>
      <c r="N2970" s="108">
        <v>2042376</v>
      </c>
      <c r="O2970" s="108">
        <v>24061505</v>
      </c>
      <c r="P2970" s="83" t="str">
        <f t="shared" si="56"/>
        <v/>
      </c>
    </row>
    <row r="2971" spans="1:16" ht="13.2" hidden="1" customHeight="1" x14ac:dyDescent="0.25">
      <c r="A2971" s="83" t="s">
        <v>3444</v>
      </c>
      <c r="C2971" s="108">
        <v>12242.373510000001</v>
      </c>
      <c r="D2971" s="108">
        <v>11099.037500000002</v>
      </c>
      <c r="E2971" s="108">
        <v>10846.66718</v>
      </c>
      <c r="F2971" s="108">
        <v>10877.26539</v>
      </c>
      <c r="G2971" s="108">
        <v>10513.090180000001</v>
      </c>
      <c r="H2971" s="108">
        <v>10708.725629999999</v>
      </c>
      <c r="I2971" s="108">
        <v>11229.456380000001</v>
      </c>
      <c r="J2971" s="108">
        <v>10846.08872</v>
      </c>
      <c r="K2971" s="108">
        <v>10553.78946</v>
      </c>
      <c r="L2971" s="108">
        <v>11179.14387</v>
      </c>
      <c r="M2971" s="108">
        <v>81394.017770000006</v>
      </c>
      <c r="N2971" s="108">
        <v>22838.778029999998</v>
      </c>
      <c r="O2971" s="108">
        <v>214328.43362</v>
      </c>
      <c r="P2971" s="83" t="str">
        <f t="shared" si="56"/>
        <v/>
      </c>
    </row>
    <row r="2972" spans="1:16" ht="13.2" hidden="1" customHeight="1" x14ac:dyDescent="0.25">
      <c r="A2972" s="83" t="s">
        <v>3445</v>
      </c>
      <c r="C2972" s="108">
        <v>19048</v>
      </c>
      <c r="D2972" s="108">
        <v>19459</v>
      </c>
      <c r="E2972" s="108">
        <v>21399</v>
      </c>
      <c r="F2972" s="108">
        <v>21242</v>
      </c>
      <c r="G2972" s="108">
        <v>18464</v>
      </c>
      <c r="H2972" s="108">
        <v>22474</v>
      </c>
      <c r="I2972" s="108">
        <v>19653</v>
      </c>
      <c r="J2972" s="108">
        <v>19614</v>
      </c>
      <c r="K2972" s="108">
        <v>22742</v>
      </c>
      <c r="L2972" s="108">
        <v>19305</v>
      </c>
      <c r="M2972" s="108">
        <v>18526</v>
      </c>
      <c r="N2972" s="108">
        <v>20831</v>
      </c>
      <c r="O2972" s="108">
        <v>242757</v>
      </c>
      <c r="P2972" s="83" t="str">
        <f t="shared" si="56"/>
        <v/>
      </c>
    </row>
    <row r="2973" spans="1:16" ht="13.2" hidden="1" customHeight="1" x14ac:dyDescent="0.25">
      <c r="A2973" s="83" t="s">
        <v>3446</v>
      </c>
      <c r="C2973" s="108">
        <v>617798</v>
      </c>
      <c r="D2973" s="108">
        <v>729753</v>
      </c>
      <c r="E2973" s="108">
        <v>762303</v>
      </c>
      <c r="F2973" s="108">
        <v>664155</v>
      </c>
      <c r="G2973" s="108">
        <v>712896</v>
      </c>
      <c r="H2973" s="108">
        <v>672410</v>
      </c>
      <c r="I2973" s="108">
        <v>611424</v>
      </c>
      <c r="J2973" s="108">
        <v>716069</v>
      </c>
      <c r="K2973" s="108">
        <v>661426</v>
      </c>
      <c r="L2973" s="108">
        <v>648352</v>
      </c>
      <c r="M2973" s="108">
        <v>690756</v>
      </c>
      <c r="N2973" s="108">
        <v>629905</v>
      </c>
      <c r="O2973" s="108">
        <v>8117247</v>
      </c>
      <c r="P2973" s="83" t="str">
        <f t="shared" si="56"/>
        <v/>
      </c>
    </row>
    <row r="2974" spans="1:16" ht="13.2" hidden="1" customHeight="1" x14ac:dyDescent="0.25">
      <c r="A2974" s="83" t="s">
        <v>3447</v>
      </c>
      <c r="C2974" s="108">
        <v>92</v>
      </c>
      <c r="D2974" s="108">
        <v>96</v>
      </c>
      <c r="E2974" s="108">
        <v>94</v>
      </c>
      <c r="F2974" s="108">
        <v>90</v>
      </c>
      <c r="G2974" s="108">
        <v>134</v>
      </c>
      <c r="H2974" s="108">
        <v>91</v>
      </c>
      <c r="I2974" s="108">
        <v>91</v>
      </c>
      <c r="J2974" s="108">
        <v>89</v>
      </c>
      <c r="K2974" s="108">
        <v>85</v>
      </c>
      <c r="L2974" s="108">
        <v>85</v>
      </c>
      <c r="M2974" s="108">
        <v>86</v>
      </c>
      <c r="N2974" s="108">
        <v>80</v>
      </c>
      <c r="O2974" s="108">
        <v>1113</v>
      </c>
      <c r="P2974" s="83" t="str">
        <f t="shared" si="56"/>
        <v/>
      </c>
    </row>
    <row r="2975" spans="1:16" ht="13.2" hidden="1" customHeight="1" x14ac:dyDescent="0.25">
      <c r="A2975" s="83" t="s">
        <v>3448</v>
      </c>
      <c r="C2975" s="108">
        <v>451</v>
      </c>
      <c r="D2975" s="108">
        <v>713</v>
      </c>
      <c r="E2975" s="108">
        <v>439</v>
      </c>
      <c r="F2975" s="108">
        <v>551</v>
      </c>
      <c r="G2975" s="108">
        <v>783</v>
      </c>
      <c r="H2975" s="108">
        <v>672</v>
      </c>
      <c r="I2975" s="108">
        <v>434</v>
      </c>
      <c r="J2975" s="108">
        <v>716</v>
      </c>
      <c r="K2975" s="108">
        <v>626</v>
      </c>
      <c r="L2975" s="108">
        <v>683</v>
      </c>
      <c r="M2975" s="108">
        <v>817</v>
      </c>
      <c r="N2975" s="108">
        <v>443</v>
      </c>
      <c r="O2975" s="108">
        <v>7328</v>
      </c>
      <c r="P2975" s="83" t="str">
        <f t="shared" si="56"/>
        <v/>
      </c>
    </row>
    <row r="2976" spans="1:16" ht="13.2" hidden="1" customHeight="1" x14ac:dyDescent="0.25">
      <c r="A2976" s="83" t="s">
        <v>3449</v>
      </c>
      <c r="C2976" s="108">
        <v>59</v>
      </c>
      <c r="D2976" s="108">
        <v>59</v>
      </c>
      <c r="E2976" s="108">
        <v>60</v>
      </c>
      <c r="F2976" s="108">
        <v>68</v>
      </c>
      <c r="G2976" s="108">
        <v>61</v>
      </c>
      <c r="H2976" s="108">
        <v>62</v>
      </c>
      <c r="I2976" s="108">
        <v>61</v>
      </c>
      <c r="J2976" s="108">
        <v>62</v>
      </c>
      <c r="K2976" s="108">
        <v>80</v>
      </c>
      <c r="L2976" s="108">
        <v>83</v>
      </c>
      <c r="M2976" s="108">
        <v>68</v>
      </c>
      <c r="N2976" s="108">
        <v>68</v>
      </c>
      <c r="O2976" s="108">
        <v>791</v>
      </c>
      <c r="P2976" s="83" t="str">
        <f t="shared" si="56"/>
        <v/>
      </c>
    </row>
    <row r="2977" spans="1:16" ht="13.2" hidden="1" customHeight="1" x14ac:dyDescent="0.25">
      <c r="A2977" s="83" t="s">
        <v>3450</v>
      </c>
      <c r="C2977" s="108">
        <v>194.01755</v>
      </c>
      <c r="D2977" s="108">
        <v>194</v>
      </c>
      <c r="E2977" s="108">
        <v>193</v>
      </c>
      <c r="F2977" s="108">
        <v>193</v>
      </c>
      <c r="G2977" s="108">
        <v>193.1071</v>
      </c>
      <c r="H2977" s="108">
        <v>195</v>
      </c>
      <c r="I2977" s="108">
        <v>195</v>
      </c>
      <c r="J2977" s="108">
        <v>194.01499000000001</v>
      </c>
      <c r="K2977" s="108">
        <v>195.01755</v>
      </c>
      <c r="L2977" s="108">
        <v>196</v>
      </c>
      <c r="M2977" s="108">
        <v>195.01755</v>
      </c>
      <c r="N2977" s="108">
        <v>194.01755</v>
      </c>
      <c r="O2977" s="108">
        <v>2331.19229</v>
      </c>
      <c r="P2977" s="83" t="str">
        <f t="shared" si="56"/>
        <v/>
      </c>
    </row>
    <row r="2978" spans="1:16" ht="13.2" hidden="1" customHeight="1" x14ac:dyDescent="0.25">
      <c r="A2978" s="83" t="s">
        <v>3451</v>
      </c>
      <c r="C2978" s="108">
        <v>99420.160080000001</v>
      </c>
      <c r="D2978" s="108">
        <v>76383.170859999998</v>
      </c>
      <c r="E2978" s="108">
        <v>69135.647349999999</v>
      </c>
      <c r="F2978" s="108">
        <v>70746.009149999998</v>
      </c>
      <c r="G2978" s="108">
        <v>80660.113060000003</v>
      </c>
      <c r="H2978" s="108">
        <v>84391.914120000001</v>
      </c>
      <c r="I2978" s="108">
        <v>75128.396240000002</v>
      </c>
      <c r="J2978" s="108">
        <v>79047.003049999999</v>
      </c>
      <c r="K2978" s="108">
        <v>82767.739000000001</v>
      </c>
      <c r="L2978" s="108">
        <v>79144.400179999997</v>
      </c>
      <c r="M2978" s="108">
        <v>81276.60910999999</v>
      </c>
      <c r="N2978" s="108">
        <v>82740.162530000001</v>
      </c>
      <c r="O2978" s="108">
        <v>960841.32473000011</v>
      </c>
      <c r="P2978" s="83" t="str">
        <f t="shared" si="56"/>
        <v/>
      </c>
    </row>
    <row r="2979" spans="1:16" ht="13.2" hidden="1" customHeight="1" x14ac:dyDescent="0.25">
      <c r="A2979" s="83" t="s">
        <v>3452</v>
      </c>
      <c r="C2979" s="108">
        <v>1714175.3130306434</v>
      </c>
      <c r="D2979" s="108">
        <v>1897584.5980769354</v>
      </c>
      <c r="E2979" s="108">
        <v>1859232.9066054435</v>
      </c>
      <c r="F2979" s="108">
        <v>1780941.0982466189</v>
      </c>
      <c r="G2979" s="108">
        <v>1617312.0061829989</v>
      </c>
      <c r="H2979" s="108">
        <v>1858301.8789107148</v>
      </c>
      <c r="I2979" s="108">
        <v>1645779.253306319</v>
      </c>
      <c r="J2979" s="108">
        <v>1790351.5992439934</v>
      </c>
      <c r="K2979" s="108">
        <v>1514403.6276835224</v>
      </c>
      <c r="L2979" s="108">
        <v>1956905.2159613043</v>
      </c>
      <c r="M2979" s="108">
        <v>1864814.8161275929</v>
      </c>
      <c r="N2979" s="108">
        <v>1792185.9143962343</v>
      </c>
      <c r="O2979" s="108">
        <v>21291988.227772322</v>
      </c>
      <c r="P2979" s="83" t="str">
        <f t="shared" si="56"/>
        <v/>
      </c>
    </row>
    <row r="2980" spans="1:16" ht="13.2" hidden="1" customHeight="1" x14ac:dyDescent="0.25">
      <c r="A2980" s="83" t="s">
        <v>3453</v>
      </c>
      <c r="C2980" s="108">
        <v>1525760.5483506434</v>
      </c>
      <c r="D2980" s="108">
        <v>1800248.2141269355</v>
      </c>
      <c r="E2980" s="108">
        <v>1755124.8452454435</v>
      </c>
      <c r="F2980" s="108">
        <v>1577712.899996619</v>
      </c>
      <c r="G2980" s="108">
        <v>1591310.932992999</v>
      </c>
      <c r="H2980" s="108">
        <v>1581138.2518107148</v>
      </c>
      <c r="I2980" s="108">
        <v>1438344.1822363189</v>
      </c>
      <c r="J2980" s="108">
        <v>1759041.3036039935</v>
      </c>
      <c r="K2980" s="108">
        <v>1459138.2180135224</v>
      </c>
      <c r="L2980" s="108">
        <v>1760130.3580713042</v>
      </c>
      <c r="M2980" s="108">
        <v>1831257.2161075929</v>
      </c>
      <c r="N2980" s="108">
        <v>1685399.6102962343</v>
      </c>
      <c r="O2980" s="108">
        <v>19764606.580852322</v>
      </c>
      <c r="P2980" s="83" t="str">
        <f t="shared" si="56"/>
        <v/>
      </c>
    </row>
    <row r="2981" spans="1:16" ht="13.2" hidden="1" customHeight="1" x14ac:dyDescent="0.25">
      <c r="A2981" s="83" t="s">
        <v>3454</v>
      </c>
      <c r="C2981" s="108">
        <v>188414.76467999999</v>
      </c>
      <c r="D2981" s="108">
        <v>97336.383950000003</v>
      </c>
      <c r="E2981" s="108">
        <v>104108.06135999999</v>
      </c>
      <c r="F2981" s="108">
        <v>203228.19824999999</v>
      </c>
      <c r="G2981" s="108">
        <v>26001.073189999999</v>
      </c>
      <c r="H2981" s="108">
        <v>277163.62709999998</v>
      </c>
      <c r="I2981" s="108">
        <v>207435.07107000001</v>
      </c>
      <c r="J2981" s="108">
        <v>31310.29564</v>
      </c>
      <c r="K2981" s="108">
        <v>55265.409670000001</v>
      </c>
      <c r="L2981" s="108">
        <v>196774.85789000001</v>
      </c>
      <c r="M2981" s="108">
        <v>33557.600019999998</v>
      </c>
      <c r="N2981" s="108">
        <v>106786.30409999999</v>
      </c>
      <c r="O2981" s="108">
        <v>1527381.6469200002</v>
      </c>
      <c r="P2981" s="83" t="str">
        <f t="shared" si="56"/>
        <v/>
      </c>
    </row>
    <row r="2982" spans="1:16" ht="13.2" hidden="1" customHeight="1" x14ac:dyDescent="0.25">
      <c r="A2982" s="83" t="s">
        <v>3457</v>
      </c>
      <c r="C2982" s="108">
        <v>4786470.2493533781</v>
      </c>
      <c r="D2982" s="108">
        <v>5196295.4504367318</v>
      </c>
      <c r="E2982" s="108">
        <v>5255068.1127342777</v>
      </c>
      <c r="F2982" s="108">
        <v>5065978.6760991756</v>
      </c>
      <c r="G2982" s="108">
        <v>6042589.464304138</v>
      </c>
      <c r="H2982" s="108">
        <v>5283825.6454230286</v>
      </c>
      <c r="I2982" s="108">
        <v>4884478.6790297385</v>
      </c>
      <c r="J2982" s="108">
        <v>5236013.3763285475</v>
      </c>
      <c r="K2982" s="108">
        <v>4907586.4339718232</v>
      </c>
      <c r="L2982" s="108">
        <v>5281993.163274698</v>
      </c>
      <c r="M2982" s="108">
        <v>5315151.787643984</v>
      </c>
      <c r="N2982" s="108">
        <v>5211286.6437195679</v>
      </c>
      <c r="O2982" s="108">
        <v>62466737.68231909</v>
      </c>
      <c r="P2982" s="83" t="str">
        <f t="shared" si="56"/>
        <v/>
      </c>
    </row>
    <row r="2983" spans="1:16" ht="13.2" hidden="1" customHeight="1" x14ac:dyDescent="0.25">
      <c r="A2983" s="83" t="s">
        <v>3458</v>
      </c>
      <c r="C2983" s="108">
        <v>25100</v>
      </c>
      <c r="D2983" s="108">
        <v>24505</v>
      </c>
      <c r="E2983" s="108">
        <v>39540</v>
      </c>
      <c r="F2983" s="108">
        <v>29465</v>
      </c>
      <c r="G2983" s="108">
        <v>23800</v>
      </c>
      <c r="H2983" s="108">
        <v>28675</v>
      </c>
      <c r="I2983" s="108">
        <v>26235</v>
      </c>
      <c r="J2983" s="108">
        <v>21205</v>
      </c>
      <c r="K2983" s="108">
        <v>21655</v>
      </c>
      <c r="L2983" s="108">
        <v>23750</v>
      </c>
      <c r="M2983" s="108">
        <v>19940</v>
      </c>
      <c r="N2983" s="108">
        <v>24050</v>
      </c>
      <c r="O2983" s="108">
        <v>307920</v>
      </c>
      <c r="P2983" s="83" t="str">
        <f t="shared" si="56"/>
        <v/>
      </c>
    </row>
    <row r="2984" spans="1:16" ht="13.2" hidden="1" customHeight="1" x14ac:dyDescent="0.25">
      <c r="A2984" s="83" t="s">
        <v>3459</v>
      </c>
      <c r="C2984" s="108">
        <v>3172046</v>
      </c>
      <c r="D2984" s="108">
        <v>3370004</v>
      </c>
      <c r="E2984" s="108">
        <v>3386642</v>
      </c>
      <c r="F2984" s="108">
        <v>3269600</v>
      </c>
      <c r="G2984" s="108">
        <v>4326655</v>
      </c>
      <c r="H2984" s="108">
        <v>3458718</v>
      </c>
      <c r="I2984" s="108">
        <v>3276880</v>
      </c>
      <c r="J2984" s="108">
        <v>3347625</v>
      </c>
      <c r="K2984" s="108">
        <v>3355034</v>
      </c>
      <c r="L2984" s="108">
        <v>3267541</v>
      </c>
      <c r="M2984" s="108">
        <v>3399101</v>
      </c>
      <c r="N2984" s="108">
        <v>3376664</v>
      </c>
      <c r="O2984" s="108">
        <v>41006510</v>
      </c>
      <c r="P2984" s="83" t="str">
        <f t="shared" si="56"/>
        <v/>
      </c>
    </row>
    <row r="2985" spans="1:16" ht="13.2" hidden="1" customHeight="1" x14ac:dyDescent="0.25">
      <c r="A2985" s="83" t="s">
        <v>3460</v>
      </c>
      <c r="C2985" s="108">
        <v>3197146</v>
      </c>
      <c r="D2985" s="108">
        <v>3394509</v>
      </c>
      <c r="E2985" s="108">
        <v>3426182</v>
      </c>
      <c r="F2985" s="108">
        <v>3299065</v>
      </c>
      <c r="G2985" s="108">
        <v>4350455</v>
      </c>
      <c r="H2985" s="108">
        <v>3487393</v>
      </c>
      <c r="I2985" s="108">
        <v>3303115</v>
      </c>
      <c r="J2985" s="108">
        <v>3368830</v>
      </c>
      <c r="K2985" s="108">
        <v>3376689</v>
      </c>
      <c r="L2985" s="108">
        <v>3291291</v>
      </c>
      <c r="M2985" s="108">
        <v>3419041</v>
      </c>
      <c r="N2985" s="108">
        <v>3400714</v>
      </c>
      <c r="O2985" s="108">
        <v>41314430</v>
      </c>
      <c r="P2985" s="83" t="str">
        <f t="shared" si="56"/>
        <v/>
      </c>
    </row>
    <row r="2986" spans="1:16" ht="13.2" hidden="1" customHeight="1" x14ac:dyDescent="0.25">
      <c r="A2986" s="83" t="s">
        <v>4907</v>
      </c>
      <c r="C2986" s="108">
        <v>0</v>
      </c>
      <c r="D2986" s="108">
        <v>0</v>
      </c>
      <c r="E2986" s="108">
        <v>0</v>
      </c>
      <c r="F2986" s="108">
        <v>0</v>
      </c>
      <c r="G2986" s="108">
        <v>0</v>
      </c>
      <c r="H2986" s="108">
        <v>0</v>
      </c>
      <c r="I2986" s="108">
        <v>0</v>
      </c>
      <c r="J2986" s="108">
        <v>0</v>
      </c>
      <c r="K2986" s="108">
        <v>0</v>
      </c>
      <c r="L2986" s="108">
        <v>0</v>
      </c>
      <c r="M2986" s="108">
        <v>0</v>
      </c>
      <c r="N2986" s="108">
        <v>0</v>
      </c>
      <c r="O2986" s="108">
        <v>0</v>
      </c>
      <c r="P2986" s="83" t="str">
        <f t="shared" si="56"/>
        <v/>
      </c>
    </row>
    <row r="2987" spans="1:16" ht="13.2" hidden="1" customHeight="1" x14ac:dyDescent="0.25">
      <c r="A2987" s="83" t="s">
        <v>3472</v>
      </c>
      <c r="C2987" s="108">
        <v>15071.701823333333</v>
      </c>
      <c r="D2987" s="108">
        <v>11523.625553333333</v>
      </c>
      <c r="E2987" s="108">
        <v>9287.2407633333332</v>
      </c>
      <c r="F2987" s="108">
        <v>15718.496463333333</v>
      </c>
      <c r="G2987" s="108">
        <v>9121.9531733333333</v>
      </c>
      <c r="H2987" s="108">
        <v>11295.175593333333</v>
      </c>
      <c r="I2987" s="108">
        <v>9979.1799233333331</v>
      </c>
      <c r="J2987" s="108">
        <v>11779.853203333334</v>
      </c>
      <c r="K2987" s="108">
        <v>12201.951813333333</v>
      </c>
      <c r="L2987" s="108">
        <v>9634.7592033333331</v>
      </c>
      <c r="M2987" s="108">
        <v>14214.469793333334</v>
      </c>
      <c r="N2987" s="108">
        <v>24438.346873333332</v>
      </c>
      <c r="O2987" s="108">
        <v>154266.75417999999</v>
      </c>
      <c r="P2987" s="83" t="str">
        <f t="shared" si="56"/>
        <v/>
      </c>
    </row>
    <row r="2988" spans="1:16" ht="13.2" hidden="1" customHeight="1" x14ac:dyDescent="0.25">
      <c r="A2988" s="83" t="s">
        <v>3477</v>
      </c>
      <c r="C2988" s="108">
        <v>6691667.3533366658</v>
      </c>
      <c r="D2988" s="108">
        <v>10410464.696536668</v>
      </c>
      <c r="E2988" s="108">
        <v>7847511.7534766672</v>
      </c>
      <c r="F2988" s="108">
        <v>7573746.7434866671</v>
      </c>
      <c r="G2988" s="108">
        <v>10669270.892856669</v>
      </c>
      <c r="H2988" s="108">
        <v>8227224.0743766669</v>
      </c>
      <c r="I2988" s="108">
        <v>8201836.9222766673</v>
      </c>
      <c r="J2988" s="108">
        <v>9244135.5349066667</v>
      </c>
      <c r="K2988" s="108">
        <v>7690448.3775566667</v>
      </c>
      <c r="L2988" s="108">
        <v>7619050.1765966667</v>
      </c>
      <c r="M2988" s="108">
        <v>9794267.0027366672</v>
      </c>
      <c r="N2988" s="108">
        <v>9464112.9846366681</v>
      </c>
      <c r="O2988" s="108">
        <v>103433736.51278001</v>
      </c>
      <c r="P2988" s="83" t="str">
        <f t="shared" si="56"/>
        <v/>
      </c>
    </row>
    <row r="2989" spans="1:16" ht="13.2" hidden="1" customHeight="1" x14ac:dyDescent="0.25">
      <c r="A2989" s="83" t="s">
        <v>3468</v>
      </c>
      <c r="C2989" s="108">
        <v>38783.228750000002</v>
      </c>
      <c r="D2989" s="108">
        <v>37025.427819999997</v>
      </c>
      <c r="E2989" s="108">
        <v>51562.937599999997</v>
      </c>
      <c r="F2989" s="108">
        <v>43287.868289999999</v>
      </c>
      <c r="G2989" s="108">
        <v>35208.041620000004</v>
      </c>
      <c r="H2989" s="108">
        <v>41639.281049999998</v>
      </c>
      <c r="I2989" s="108">
        <v>36736.051399999997</v>
      </c>
      <c r="J2989" s="108">
        <v>39548.661160000003</v>
      </c>
      <c r="K2989" s="108">
        <v>40895.713149999996</v>
      </c>
      <c r="L2989" s="108">
        <v>37184.043860000005</v>
      </c>
      <c r="M2989" s="108">
        <v>34724.254950000002</v>
      </c>
      <c r="N2989" s="108">
        <v>45678.752609999996</v>
      </c>
      <c r="O2989" s="108">
        <v>482274.26225999987</v>
      </c>
      <c r="P2989" s="83" t="str">
        <f t="shared" si="56"/>
        <v/>
      </c>
    </row>
    <row r="2990" spans="1:16" ht="13.2" hidden="1" customHeight="1" x14ac:dyDescent="0.25">
      <c r="A2990" s="83" t="s">
        <v>3469</v>
      </c>
      <c r="C2990" s="108">
        <v>0</v>
      </c>
      <c r="D2990" s="108">
        <v>0</v>
      </c>
      <c r="E2990" s="108">
        <v>0</v>
      </c>
      <c r="F2990" s="108">
        <v>0</v>
      </c>
      <c r="G2990" s="108">
        <v>0</v>
      </c>
      <c r="H2990" s="108">
        <v>0</v>
      </c>
      <c r="I2990" s="108">
        <v>0</v>
      </c>
      <c r="J2990" s="108">
        <v>981.9</v>
      </c>
      <c r="K2990" s="108">
        <v>0</v>
      </c>
      <c r="L2990" s="108">
        <v>0</v>
      </c>
      <c r="M2990" s="108">
        <v>0</v>
      </c>
      <c r="N2990" s="108">
        <v>0</v>
      </c>
      <c r="O2990" s="108">
        <v>981.9</v>
      </c>
      <c r="P2990" s="83" t="str">
        <f t="shared" si="56"/>
        <v/>
      </c>
    </row>
    <row r="2991" spans="1:16" ht="13.2" hidden="1" customHeight="1" x14ac:dyDescent="0.25">
      <c r="A2991" s="83" t="s">
        <v>3470</v>
      </c>
      <c r="C2991" s="108">
        <v>38783.228750000002</v>
      </c>
      <c r="D2991" s="108">
        <v>37025.427819999997</v>
      </c>
      <c r="E2991" s="108">
        <v>51562.937599999997</v>
      </c>
      <c r="F2991" s="108">
        <v>43287.868289999999</v>
      </c>
      <c r="G2991" s="108">
        <v>35208.041620000004</v>
      </c>
      <c r="H2991" s="108">
        <v>41639.281049999998</v>
      </c>
      <c r="I2991" s="108">
        <v>36736.051399999997</v>
      </c>
      <c r="J2991" s="108">
        <v>38566.761159999995</v>
      </c>
      <c r="K2991" s="108">
        <v>40895.713149999996</v>
      </c>
      <c r="L2991" s="108">
        <v>37184.043860000005</v>
      </c>
      <c r="M2991" s="108">
        <v>34724.254950000002</v>
      </c>
      <c r="N2991" s="108">
        <v>45678.752609999996</v>
      </c>
      <c r="O2991" s="108">
        <v>481292.36225999985</v>
      </c>
      <c r="P2991" s="83" t="str">
        <f t="shared" si="56"/>
        <v/>
      </c>
    </row>
    <row r="2992" spans="1:16" ht="13.2" hidden="1" customHeight="1" x14ac:dyDescent="0.25">
      <c r="A2992" s="83" t="s">
        <v>3475</v>
      </c>
      <c r="C2992" s="108">
        <v>25100</v>
      </c>
      <c r="D2992" s="108">
        <v>24505</v>
      </c>
      <c r="E2992" s="108">
        <v>39540</v>
      </c>
      <c r="F2992" s="108">
        <v>29465</v>
      </c>
      <c r="G2992" s="108">
        <v>23800</v>
      </c>
      <c r="H2992" s="108">
        <v>28675</v>
      </c>
      <c r="I2992" s="108">
        <v>26235</v>
      </c>
      <c r="J2992" s="108">
        <v>21205</v>
      </c>
      <c r="K2992" s="108">
        <v>21655</v>
      </c>
      <c r="L2992" s="108">
        <v>23750</v>
      </c>
      <c r="M2992" s="108">
        <v>19940</v>
      </c>
      <c r="N2992" s="108">
        <v>24050</v>
      </c>
      <c r="O2992" s="108">
        <v>307920</v>
      </c>
      <c r="P2992" s="83" t="str">
        <f t="shared" si="56"/>
        <v/>
      </c>
    </row>
    <row r="2993" spans="1:16" ht="13.2" hidden="1" customHeight="1" x14ac:dyDescent="0.25">
      <c r="A2993" s="83" t="s">
        <v>3474</v>
      </c>
      <c r="C2993" s="108">
        <v>3172046</v>
      </c>
      <c r="D2993" s="108">
        <v>3370004</v>
      </c>
      <c r="E2993" s="108">
        <v>3386642</v>
      </c>
      <c r="F2993" s="108">
        <v>3269600</v>
      </c>
      <c r="G2993" s="108">
        <v>4326655</v>
      </c>
      <c r="H2993" s="108">
        <v>3458718</v>
      </c>
      <c r="I2993" s="108">
        <v>3276880</v>
      </c>
      <c r="J2993" s="108">
        <v>3347625</v>
      </c>
      <c r="K2993" s="108">
        <v>3355034</v>
      </c>
      <c r="L2993" s="108">
        <v>3267541</v>
      </c>
      <c r="M2993" s="108">
        <v>3399101</v>
      </c>
      <c r="N2993" s="108">
        <v>3376664</v>
      </c>
      <c r="O2993" s="108">
        <v>41006510</v>
      </c>
      <c r="P2993" s="83" t="str">
        <f t="shared" si="56"/>
        <v/>
      </c>
    </row>
    <row r="2994" spans="1:16" ht="13.2" hidden="1" customHeight="1" x14ac:dyDescent="0.25">
      <c r="A2994" s="83" t="s">
        <v>3476</v>
      </c>
      <c r="C2994" s="108">
        <v>3197146</v>
      </c>
      <c r="D2994" s="108">
        <v>3394509</v>
      </c>
      <c r="E2994" s="108">
        <v>3426182</v>
      </c>
      <c r="F2994" s="108">
        <v>3299065</v>
      </c>
      <c r="G2994" s="108">
        <v>4350455</v>
      </c>
      <c r="H2994" s="108">
        <v>3487393</v>
      </c>
      <c r="I2994" s="108">
        <v>3303115</v>
      </c>
      <c r="J2994" s="108">
        <v>3368830</v>
      </c>
      <c r="K2994" s="108">
        <v>3376689</v>
      </c>
      <c r="L2994" s="108">
        <v>3291291</v>
      </c>
      <c r="M2994" s="108">
        <v>3419041</v>
      </c>
      <c r="N2994" s="108">
        <v>3400714</v>
      </c>
      <c r="O2994" s="108">
        <v>41314430</v>
      </c>
      <c r="P2994" s="83" t="str">
        <f t="shared" si="56"/>
        <v/>
      </c>
    </row>
    <row r="2995" spans="1:16" ht="13.2" hidden="1" customHeight="1" x14ac:dyDescent="0.25">
      <c r="A2995" s="83" t="s">
        <v>3462</v>
      </c>
      <c r="C2995" s="108">
        <v>2366476.5060166665</v>
      </c>
      <c r="D2995" s="108">
        <v>5967805.9764966667</v>
      </c>
      <c r="E2995" s="108">
        <v>3348877.9084466663</v>
      </c>
      <c r="F2995" s="108">
        <v>2888756.4620466665</v>
      </c>
      <c r="G2995" s="108">
        <v>5209605.2313966667</v>
      </c>
      <c r="H2995" s="108">
        <v>3406724.9510666663</v>
      </c>
      <c r="I2995" s="108">
        <v>3151449.7742866664</v>
      </c>
      <c r="J2995" s="108">
        <v>4503608.3538766671</v>
      </c>
      <c r="K2995" s="108">
        <v>3080129.0459266664</v>
      </c>
      <c r="L2995" s="108">
        <v>2916808.4568666667</v>
      </c>
      <c r="M2995" s="108">
        <v>5133729.6113266665</v>
      </c>
      <c r="N2995" s="108">
        <v>4487154.2184866667</v>
      </c>
      <c r="O2995" s="108">
        <v>46461126.496239997</v>
      </c>
      <c r="P2995" s="83" t="str">
        <f t="shared" si="56"/>
        <v/>
      </c>
    </row>
    <row r="2996" spans="1:16" ht="13.2" hidden="1" customHeight="1" x14ac:dyDescent="0.25">
      <c r="A2996" s="83" t="s">
        <v>3466</v>
      </c>
      <c r="C2996" s="108">
        <v>366054</v>
      </c>
      <c r="D2996" s="108">
        <v>278199</v>
      </c>
      <c r="E2996" s="108">
        <v>287908</v>
      </c>
      <c r="F2996" s="108">
        <v>597188</v>
      </c>
      <c r="G2996" s="108">
        <v>342302</v>
      </c>
      <c r="H2996" s="108">
        <v>526194</v>
      </c>
      <c r="I2996" s="108">
        <v>989733</v>
      </c>
      <c r="J2996" s="108">
        <v>624041</v>
      </c>
      <c r="K2996" s="108">
        <v>482038</v>
      </c>
      <c r="L2996" s="108">
        <v>665281</v>
      </c>
      <c r="M2996" s="108">
        <v>475055</v>
      </c>
      <c r="N2996" s="108">
        <v>712402</v>
      </c>
      <c r="O2996" s="108">
        <v>6346395</v>
      </c>
      <c r="P2996" s="83" t="str">
        <f t="shared" si="56"/>
        <v/>
      </c>
    </row>
    <row r="2997" spans="1:16" ht="13.2" hidden="1" customHeight="1" x14ac:dyDescent="0.25">
      <c r="A2997" s="83" t="s">
        <v>3467</v>
      </c>
      <c r="C2997" s="108">
        <v>40441</v>
      </c>
      <c r="D2997" s="108">
        <v>54249</v>
      </c>
      <c r="E2997" s="108">
        <v>57799</v>
      </c>
      <c r="F2997" s="108">
        <v>62535</v>
      </c>
      <c r="G2997" s="108">
        <v>54546</v>
      </c>
      <c r="H2997" s="108">
        <v>86224</v>
      </c>
      <c r="I2997" s="108">
        <v>36833</v>
      </c>
      <c r="J2997" s="108">
        <v>35030</v>
      </c>
      <c r="K2997" s="108">
        <v>31250</v>
      </c>
      <c r="L2997" s="108">
        <v>23327</v>
      </c>
      <c r="M2997" s="108">
        <v>26007</v>
      </c>
      <c r="N2997" s="108">
        <v>28922</v>
      </c>
      <c r="O2997" s="108">
        <v>537163</v>
      </c>
      <c r="P2997" s="83" t="str">
        <f t="shared" si="56"/>
        <v/>
      </c>
    </row>
    <row r="2998" spans="1:16" ht="13.2" hidden="1" customHeight="1" x14ac:dyDescent="0.25">
      <c r="A2998" s="83" t="s">
        <v>3639</v>
      </c>
      <c r="C2998" s="108">
        <v>0</v>
      </c>
      <c r="D2998" s="108">
        <v>0</v>
      </c>
      <c r="E2998" s="108">
        <v>0</v>
      </c>
      <c r="F2998" s="108">
        <v>0</v>
      </c>
      <c r="G2998" s="108">
        <v>0</v>
      </c>
      <c r="H2998" s="108">
        <v>0</v>
      </c>
      <c r="I2998" s="108">
        <v>0</v>
      </c>
      <c r="J2998" s="108">
        <v>0</v>
      </c>
      <c r="K2998" s="108">
        <v>0</v>
      </c>
      <c r="L2998" s="108">
        <v>0</v>
      </c>
      <c r="M2998" s="108">
        <v>0</v>
      </c>
      <c r="N2998" s="108">
        <v>0</v>
      </c>
      <c r="O2998" s="108">
        <v>0</v>
      </c>
      <c r="P2998" s="83" t="str">
        <f t="shared" ref="P2998:P3004" si="57">IF(COUNTBLANK(Q2998)=0,IF(RIGHT(A2998,10)=Q2998,TRUE,FALSE),"")</f>
        <v/>
      </c>
    </row>
    <row r="2999" spans="1:16" ht="13.2" hidden="1" customHeight="1" x14ac:dyDescent="0.25">
      <c r="A2999" s="83" t="s">
        <v>3471</v>
      </c>
      <c r="C2999" s="108">
        <v>77.916746666666668</v>
      </c>
      <c r="D2999" s="108">
        <v>13.666666666666666</v>
      </c>
      <c r="E2999" s="108">
        <v>674.66666666666674</v>
      </c>
      <c r="F2999" s="108">
        <v>75.916686666666678</v>
      </c>
      <c r="G2999" s="108">
        <v>1.6666666666666667</v>
      </c>
      <c r="H2999" s="108">
        <v>29.666666666666668</v>
      </c>
      <c r="I2999" s="108">
        <v>351.91666666666669</v>
      </c>
      <c r="J2999" s="108">
        <v>1.6666666666666667</v>
      </c>
      <c r="K2999" s="108">
        <v>322.66666666666669</v>
      </c>
      <c r="L2999" s="108">
        <v>7.916666666666667</v>
      </c>
      <c r="M2999" s="108">
        <v>1.6666666666666667</v>
      </c>
      <c r="N2999" s="108">
        <v>392.66666666666669</v>
      </c>
      <c r="O2999" s="108">
        <v>1952.0001000000004</v>
      </c>
      <c r="P2999" s="83" t="str">
        <f t="shared" si="57"/>
        <v/>
      </c>
    </row>
    <row r="3000" spans="1:16" ht="13.2" hidden="1" customHeight="1" x14ac:dyDescent="0.25">
      <c r="A3000" s="83" t="s">
        <v>3473</v>
      </c>
      <c r="C3000" s="108">
        <v>3494521.3533366667</v>
      </c>
      <c r="D3000" s="108">
        <v>7015955.6965366667</v>
      </c>
      <c r="E3000" s="108">
        <v>4421329.7534766672</v>
      </c>
      <c r="F3000" s="108">
        <v>4274681.7434866661</v>
      </c>
      <c r="G3000" s="108">
        <v>6318815.8928566668</v>
      </c>
      <c r="H3000" s="108">
        <v>4739831.0743766669</v>
      </c>
      <c r="I3000" s="108">
        <v>4898721.9222766673</v>
      </c>
      <c r="J3000" s="108">
        <v>5875305.5349066677</v>
      </c>
      <c r="K3000" s="108">
        <v>4313759.3775566667</v>
      </c>
      <c r="L3000" s="108">
        <v>4327759.1765966667</v>
      </c>
      <c r="M3000" s="108">
        <v>6375226.0027366672</v>
      </c>
      <c r="N3000" s="108">
        <v>6063398.9846366672</v>
      </c>
      <c r="O3000" s="108">
        <v>62119306.512779996</v>
      </c>
      <c r="P3000" s="83" t="str">
        <f t="shared" si="57"/>
        <v/>
      </c>
    </row>
    <row r="3001" spans="1:16" ht="13.2" hidden="1" customHeight="1" x14ac:dyDescent="0.25">
      <c r="A3001" s="83" t="s">
        <v>3463</v>
      </c>
      <c r="C3001" s="108">
        <v>667617</v>
      </c>
      <c r="D3001" s="108">
        <v>667139</v>
      </c>
      <c r="E3001" s="108">
        <v>665220</v>
      </c>
      <c r="F3001" s="108">
        <v>667120</v>
      </c>
      <c r="G3001" s="108">
        <v>668031</v>
      </c>
      <c r="H3001" s="108">
        <v>667724</v>
      </c>
      <c r="I3001" s="108">
        <v>673639</v>
      </c>
      <c r="J3001" s="108">
        <v>661296</v>
      </c>
      <c r="K3001" s="108">
        <v>666922</v>
      </c>
      <c r="L3001" s="108">
        <v>675516</v>
      </c>
      <c r="M3001" s="108">
        <v>691494</v>
      </c>
      <c r="N3001" s="108">
        <v>764411</v>
      </c>
      <c r="O3001" s="108">
        <v>8136129</v>
      </c>
      <c r="P3001" s="83" t="str">
        <f t="shared" si="57"/>
        <v/>
      </c>
    </row>
    <row r="3002" spans="1:16" ht="13.2" hidden="1" customHeight="1" x14ac:dyDescent="0.25">
      <c r="A3002" s="83" t="s">
        <v>3464</v>
      </c>
      <c r="C3002" s="108">
        <v>537570</v>
      </c>
      <c r="D3002" s="108">
        <v>537571</v>
      </c>
      <c r="E3002" s="108">
        <v>537572</v>
      </c>
      <c r="F3002" s="108">
        <v>540571</v>
      </c>
      <c r="G3002" s="108">
        <v>540571</v>
      </c>
      <c r="H3002" s="108">
        <v>540264</v>
      </c>
      <c r="I3002" s="108">
        <v>540472</v>
      </c>
      <c r="J3002" s="108">
        <v>540472</v>
      </c>
      <c r="K3002" s="108">
        <v>540473</v>
      </c>
      <c r="L3002" s="108">
        <v>541439</v>
      </c>
      <c r="M3002" s="108">
        <v>541598</v>
      </c>
      <c r="N3002" s="108">
        <v>591355</v>
      </c>
      <c r="O3002" s="108">
        <v>6529928</v>
      </c>
      <c r="P3002" s="83" t="str">
        <f t="shared" si="57"/>
        <v/>
      </c>
    </row>
    <row r="3003" spans="1:16" ht="13.2" hidden="1" customHeight="1" x14ac:dyDescent="0.25">
      <c r="A3003" s="83" t="s">
        <v>3465</v>
      </c>
      <c r="C3003" s="108">
        <v>130047</v>
      </c>
      <c r="D3003" s="108">
        <v>129568</v>
      </c>
      <c r="E3003" s="108">
        <v>127648</v>
      </c>
      <c r="F3003" s="108">
        <v>126549</v>
      </c>
      <c r="G3003" s="108">
        <v>127460</v>
      </c>
      <c r="H3003" s="108">
        <v>127460</v>
      </c>
      <c r="I3003" s="108">
        <v>133167</v>
      </c>
      <c r="J3003" s="108">
        <v>120824</v>
      </c>
      <c r="K3003" s="108">
        <v>126449</v>
      </c>
      <c r="L3003" s="108">
        <v>134077</v>
      </c>
      <c r="M3003" s="108">
        <v>149896</v>
      </c>
      <c r="N3003" s="108">
        <v>173056</v>
      </c>
      <c r="O3003" s="108">
        <v>1606201</v>
      </c>
      <c r="P3003" s="83" t="str">
        <f t="shared" si="57"/>
        <v/>
      </c>
    </row>
    <row r="3004" spans="1:16" ht="13.2" hidden="1" customHeight="1" x14ac:dyDescent="0.25">
      <c r="A3004" s="83" t="s">
        <v>4908</v>
      </c>
      <c r="C3004" s="108">
        <v>0</v>
      </c>
      <c r="D3004" s="108">
        <v>0</v>
      </c>
      <c r="E3004" s="108">
        <v>0</v>
      </c>
      <c r="F3004" s="108">
        <v>0</v>
      </c>
      <c r="G3004" s="108">
        <v>0</v>
      </c>
      <c r="H3004" s="108">
        <v>0</v>
      </c>
      <c r="I3004" s="108">
        <v>0</v>
      </c>
      <c r="J3004" s="108">
        <v>0</v>
      </c>
      <c r="K3004" s="108">
        <v>0</v>
      </c>
      <c r="L3004" s="108">
        <v>0</v>
      </c>
      <c r="M3004" s="108">
        <v>0</v>
      </c>
      <c r="N3004" s="108">
        <v>0</v>
      </c>
      <c r="O3004" s="108">
        <v>0</v>
      </c>
      <c r="P3004" s="83" t="str">
        <f t="shared" si="57"/>
        <v/>
      </c>
    </row>
    <row r="3005" spans="1:16" ht="13.2" hidden="1" customHeight="1" x14ac:dyDescent="0.25">
      <c r="A3005" s="285" t="s">
        <v>2004</v>
      </c>
      <c r="B3005" s="285" t="s">
        <v>97</v>
      </c>
      <c r="C3005" s="286">
        <v>-425913.92803000001</v>
      </c>
      <c r="D3005" s="286">
        <v>-695532.36683000007</v>
      </c>
      <c r="E3005" s="286">
        <v>231182.1774300001</v>
      </c>
      <c r="F3005" s="286">
        <v>-142283.39850999997</v>
      </c>
      <c r="G3005" s="286">
        <v>-97643.945369999972</v>
      </c>
      <c r="H3005" s="286">
        <v>334691.04510000005</v>
      </c>
      <c r="I3005" s="286">
        <v>-66173.83077999996</v>
      </c>
      <c r="J3005" s="286">
        <v>54225.101509999949</v>
      </c>
      <c r="K3005" s="286">
        <v>392988.94064999989</v>
      </c>
      <c r="L3005" s="286">
        <v>-22318.147500000079</v>
      </c>
      <c r="M3005" s="286">
        <v>504524.37497000018</v>
      </c>
      <c r="N3005" s="286">
        <v>-406308.48884999997</v>
      </c>
      <c r="O3005" s="286">
        <v>-338562.46620999929</v>
      </c>
      <c r="P3005" s="83" t="str">
        <f t="shared" ref="P3005:P3036" si="58">IF(COUNTBLANK(Q3005)=0,IF(RIGHT(A3005,12)=Q3005,TRUE,FALSE),"")</f>
        <v/>
      </c>
    </row>
    <row r="3006" spans="1:16" ht="13.2" hidden="1" customHeight="1" x14ac:dyDescent="0.25">
      <c r="A3006" s="285" t="s">
        <v>2005</v>
      </c>
      <c r="B3006" s="285" t="s">
        <v>130</v>
      </c>
      <c r="C3006" s="286">
        <v>-449782.32963000005</v>
      </c>
      <c r="D3006" s="286">
        <v>-716991.08787000005</v>
      </c>
      <c r="E3006" s="286">
        <v>214755.4300900001</v>
      </c>
      <c r="F3006" s="286">
        <v>-110995.63965000003</v>
      </c>
      <c r="G3006" s="286">
        <v>-87207.197819999885</v>
      </c>
      <c r="H3006" s="286">
        <v>331518.99870000005</v>
      </c>
      <c r="I3006" s="286">
        <v>-66230.480499999947</v>
      </c>
      <c r="J3006" s="286">
        <v>52948.085439999937</v>
      </c>
      <c r="K3006" s="286">
        <v>392603.86800999986</v>
      </c>
      <c r="L3006" s="286">
        <v>472957.00192000007</v>
      </c>
      <c r="M3006" s="286">
        <v>902838.8639700003</v>
      </c>
      <c r="N3006" s="286">
        <v>-686115.15968999988</v>
      </c>
      <c r="O3006" s="286">
        <v>250300.35297000036</v>
      </c>
      <c r="P3006" s="83" t="str">
        <f t="shared" si="58"/>
        <v/>
      </c>
    </row>
    <row r="3007" spans="1:16" ht="13.2" hidden="1" customHeight="1" x14ac:dyDescent="0.25">
      <c r="A3007" s="285" t="s">
        <v>1973</v>
      </c>
      <c r="B3007" s="285" t="s">
        <v>76</v>
      </c>
      <c r="C3007" s="287">
        <v>7556.2696999999998</v>
      </c>
      <c r="D3007" s="287">
        <v>69241.808969999998</v>
      </c>
      <c r="E3007" s="287">
        <v>17370.173719999999</v>
      </c>
      <c r="F3007" s="287">
        <v>13873.50561</v>
      </c>
      <c r="G3007" s="287">
        <v>33184.96327</v>
      </c>
      <c r="H3007" s="287">
        <v>49130.702700000002</v>
      </c>
      <c r="I3007" s="287">
        <v>18649.820490000002</v>
      </c>
      <c r="J3007" s="287">
        <v>7864.2051300000003</v>
      </c>
      <c r="K3007" s="287">
        <v>12314.136719999999</v>
      </c>
      <c r="L3007" s="287">
        <v>40827.845020000001</v>
      </c>
      <c r="M3007" s="287">
        <v>23371.384989999999</v>
      </c>
      <c r="N3007" s="287">
        <v>115708.30653</v>
      </c>
      <c r="O3007" s="286">
        <v>409093.12284999999</v>
      </c>
      <c r="P3007" s="83" t="str">
        <f t="shared" si="58"/>
        <v/>
      </c>
    </row>
    <row r="3008" spans="1:16" ht="13.2" hidden="1" customHeight="1" x14ac:dyDescent="0.25">
      <c r="A3008" s="285" t="s">
        <v>1974</v>
      </c>
      <c r="B3008" s="285" t="s">
        <v>77</v>
      </c>
      <c r="C3008" s="287">
        <v>35045.700219999999</v>
      </c>
      <c r="D3008" s="287">
        <v>48913.736159999993</v>
      </c>
      <c r="E3008" s="287">
        <v>39212.394560000001</v>
      </c>
      <c r="F3008" s="287">
        <v>39316.034099999997</v>
      </c>
      <c r="G3008" s="287">
        <v>63569.463400000001</v>
      </c>
      <c r="H3008" s="287">
        <v>39344.496740000002</v>
      </c>
      <c r="I3008" s="287">
        <v>39005.844720000001</v>
      </c>
      <c r="J3008" s="287">
        <v>38293.814709999999</v>
      </c>
      <c r="K3008" s="287">
        <v>40629.460610000002</v>
      </c>
      <c r="L3008" s="287">
        <v>39609.859539999998</v>
      </c>
      <c r="M3008" s="287">
        <v>53751.348700000002</v>
      </c>
      <c r="N3008" s="287">
        <v>60317.729470000006</v>
      </c>
      <c r="O3008" s="286">
        <v>537009.88293000008</v>
      </c>
      <c r="P3008" s="83" t="str">
        <f t="shared" si="58"/>
        <v/>
      </c>
    </row>
    <row r="3009" spans="1:16" ht="13.2" hidden="1" customHeight="1" x14ac:dyDescent="0.25">
      <c r="A3009" s="285" t="s">
        <v>1975</v>
      </c>
      <c r="B3009" s="285" t="s">
        <v>78</v>
      </c>
      <c r="C3009" s="287">
        <v>21145.886019999998</v>
      </c>
      <c r="D3009" s="287">
        <v>91608.98014</v>
      </c>
      <c r="E3009" s="287">
        <v>19921.04279</v>
      </c>
      <c r="F3009" s="287">
        <v>19195.048740000002</v>
      </c>
      <c r="G3009" s="287">
        <v>19603.232060000002</v>
      </c>
      <c r="H3009" s="287">
        <v>24590.522130000001</v>
      </c>
      <c r="I3009" s="287">
        <v>18699.420749999997</v>
      </c>
      <c r="J3009" s="287">
        <v>18303.05845</v>
      </c>
      <c r="K3009" s="287">
        <v>18658.649270000002</v>
      </c>
      <c r="L3009" s="287">
        <v>23499.099739999998</v>
      </c>
      <c r="M3009" s="287">
        <v>18315.868930000001</v>
      </c>
      <c r="N3009" s="287">
        <v>35789.756679999999</v>
      </c>
      <c r="O3009" s="286">
        <v>329330.56569999992</v>
      </c>
      <c r="P3009" s="83" t="str">
        <f t="shared" si="58"/>
        <v/>
      </c>
    </row>
    <row r="3010" spans="1:16" ht="13.2" hidden="1" customHeight="1" x14ac:dyDescent="0.25">
      <c r="A3010" s="285" t="s">
        <v>1976</v>
      </c>
      <c r="B3010" s="285" t="s">
        <v>79</v>
      </c>
      <c r="C3010" s="287">
        <v>0</v>
      </c>
      <c r="D3010" s="287">
        <v>5.1242999999999999</v>
      </c>
      <c r="E3010" s="287">
        <v>18051.121790000001</v>
      </c>
      <c r="F3010" s="287">
        <v>17641</v>
      </c>
      <c r="G3010" s="287">
        <v>50.893749999999997</v>
      </c>
      <c r="H3010" s="287">
        <v>137671.06953000001</v>
      </c>
      <c r="I3010" s="287">
        <v>0</v>
      </c>
      <c r="J3010" s="287">
        <v>0</v>
      </c>
      <c r="K3010" s="287">
        <v>21711.968440000001</v>
      </c>
      <c r="L3010" s="287">
        <v>0</v>
      </c>
      <c r="M3010" s="287">
        <v>29219.799129999999</v>
      </c>
      <c r="N3010" s="287">
        <v>45370.308279999997</v>
      </c>
      <c r="O3010" s="286">
        <v>269721.28521999996</v>
      </c>
      <c r="P3010" s="83" t="str">
        <f t="shared" si="58"/>
        <v/>
      </c>
    </row>
    <row r="3011" spans="1:16" ht="13.2" hidden="1" customHeight="1" x14ac:dyDescent="0.25">
      <c r="A3011" s="285" t="s">
        <v>1977</v>
      </c>
      <c r="B3011" s="285" t="s">
        <v>3671</v>
      </c>
      <c r="C3011" s="287">
        <v>62016.316269999996</v>
      </c>
      <c r="D3011" s="287">
        <v>168783.44792000001</v>
      </c>
      <c r="E3011" s="287">
        <v>100651.96930999999</v>
      </c>
      <c r="F3011" s="287">
        <v>170690.54423999999</v>
      </c>
      <c r="G3011" s="287">
        <v>46292.008959999999</v>
      </c>
      <c r="H3011" s="287">
        <v>59995.249889999999</v>
      </c>
      <c r="I3011" s="287">
        <v>166695.91685000001</v>
      </c>
      <c r="J3011" s="287">
        <v>42655.208000000006</v>
      </c>
      <c r="K3011" s="287">
        <v>65363.476309999991</v>
      </c>
      <c r="L3011" s="287">
        <v>169851.87378999998</v>
      </c>
      <c r="M3011" s="287">
        <v>55516.776640000011</v>
      </c>
      <c r="N3011" s="287">
        <v>284259.31806999998</v>
      </c>
      <c r="O3011" s="286">
        <v>1392772.10625</v>
      </c>
      <c r="P3011" s="83" t="str">
        <f t="shared" si="58"/>
        <v/>
      </c>
    </row>
    <row r="3012" spans="1:16" ht="13.2" hidden="1" customHeight="1" x14ac:dyDescent="0.25">
      <c r="A3012" s="285" t="s">
        <v>1978</v>
      </c>
      <c r="B3012" s="285" t="s">
        <v>120</v>
      </c>
      <c r="C3012" s="287">
        <v>2187.1105200000002</v>
      </c>
      <c r="D3012" s="287">
        <v>465789.00738999998</v>
      </c>
      <c r="E3012" s="287">
        <v>63544.020600000003</v>
      </c>
      <c r="F3012" s="287">
        <v>411019.52120999998</v>
      </c>
      <c r="G3012" s="287">
        <v>87822.811040000001</v>
      </c>
      <c r="H3012" s="287">
        <v>13294.459270000001</v>
      </c>
      <c r="I3012" s="287">
        <v>316153.37346999999</v>
      </c>
      <c r="J3012" s="287">
        <v>23726.954440000001</v>
      </c>
      <c r="K3012" s="287">
        <v>52296.925829999993</v>
      </c>
      <c r="L3012" s="287">
        <v>287569.00683999999</v>
      </c>
      <c r="M3012" s="287">
        <v>17331.691920000001</v>
      </c>
      <c r="N3012" s="287">
        <v>220072.89867999998</v>
      </c>
      <c r="O3012" s="286">
        <v>1960807.7812099999</v>
      </c>
      <c r="P3012" s="83" t="str">
        <f t="shared" si="58"/>
        <v/>
      </c>
    </row>
    <row r="3013" spans="1:16" ht="13.2" hidden="1" customHeight="1" x14ac:dyDescent="0.25">
      <c r="A3013" s="285" t="s">
        <v>1979</v>
      </c>
      <c r="B3013" s="285" t="s">
        <v>121</v>
      </c>
      <c r="C3013" s="287">
        <v>621291.30000000005</v>
      </c>
      <c r="D3013" s="287">
        <v>0</v>
      </c>
      <c r="E3013" s="287">
        <v>0</v>
      </c>
      <c r="F3013" s="287">
        <v>0</v>
      </c>
      <c r="G3013" s="287">
        <v>0</v>
      </c>
      <c r="H3013" s="287">
        <v>0</v>
      </c>
      <c r="I3013" s="287">
        <v>0</v>
      </c>
      <c r="J3013" s="287">
        <v>0</v>
      </c>
      <c r="K3013" s="287">
        <v>0</v>
      </c>
      <c r="L3013" s="287">
        <v>0</v>
      </c>
      <c r="M3013" s="287">
        <v>0</v>
      </c>
      <c r="N3013" s="287">
        <v>279412.78289999999</v>
      </c>
      <c r="O3013" s="286">
        <v>900704.08290000004</v>
      </c>
      <c r="P3013" s="83" t="str">
        <f t="shared" si="58"/>
        <v/>
      </c>
    </row>
    <row r="3014" spans="1:16" ht="13.2" hidden="1" customHeight="1" x14ac:dyDescent="0.25">
      <c r="A3014" s="285" t="s">
        <v>1980</v>
      </c>
      <c r="B3014" s="285" t="s">
        <v>81</v>
      </c>
      <c r="C3014" s="287">
        <v>15531.981749999999</v>
      </c>
      <c r="D3014" s="287">
        <v>419053.98072999995</v>
      </c>
      <c r="E3014" s="287">
        <v>63568.880929999999</v>
      </c>
      <c r="F3014" s="287">
        <v>17312.67641</v>
      </c>
      <c r="G3014" s="287">
        <v>436449.81096999999</v>
      </c>
      <c r="H3014" s="287">
        <v>25171.708899999998</v>
      </c>
      <c r="I3014" s="287">
        <v>52588.942329999998</v>
      </c>
      <c r="J3014" s="287">
        <v>388650.31573999999</v>
      </c>
      <c r="K3014" s="287">
        <v>49012.894209999999</v>
      </c>
      <c r="L3014" s="287">
        <v>15602.073799999998</v>
      </c>
      <c r="M3014" s="287">
        <v>17923.351920000001</v>
      </c>
      <c r="N3014" s="287">
        <v>360076.04012999998</v>
      </c>
      <c r="O3014" s="286">
        <v>1860942.6578200001</v>
      </c>
      <c r="P3014" s="83" t="str">
        <f t="shared" si="58"/>
        <v/>
      </c>
    </row>
    <row r="3015" spans="1:16" ht="13.2" hidden="1" customHeight="1" x14ac:dyDescent="0.25">
      <c r="A3015" s="285" t="s">
        <v>1981</v>
      </c>
      <c r="B3015" s="285" t="s">
        <v>82</v>
      </c>
      <c r="C3015" s="287">
        <v>0</v>
      </c>
      <c r="D3015" s="287">
        <v>0</v>
      </c>
      <c r="E3015" s="287">
        <v>126</v>
      </c>
      <c r="F3015" s="287">
        <v>0</v>
      </c>
      <c r="G3015" s="287">
        <v>0</v>
      </c>
      <c r="H3015" s="287">
        <v>64.055489999999992</v>
      </c>
      <c r="I3015" s="287">
        <v>126</v>
      </c>
      <c r="J3015" s="287">
        <v>0</v>
      </c>
      <c r="K3015" s="287">
        <v>0</v>
      </c>
      <c r="L3015" s="287">
        <v>0</v>
      </c>
      <c r="M3015" s="287">
        <v>0</v>
      </c>
      <c r="N3015" s="287">
        <v>303.92970000000003</v>
      </c>
      <c r="O3015" s="286">
        <v>619.98518999999999</v>
      </c>
      <c r="P3015" s="83" t="str">
        <f t="shared" si="58"/>
        <v/>
      </c>
    </row>
    <row r="3016" spans="1:16" ht="13.2" hidden="1" customHeight="1" x14ac:dyDescent="0.25">
      <c r="A3016" s="285" t="s">
        <v>1982</v>
      </c>
      <c r="B3016" s="285" t="s">
        <v>83</v>
      </c>
      <c r="C3016" s="287">
        <v>32963.292450000001</v>
      </c>
      <c r="D3016" s="287">
        <v>1651.721</v>
      </c>
      <c r="E3016" s="287">
        <v>1878.5765200000001</v>
      </c>
      <c r="F3016" s="287">
        <v>34384.015700000004</v>
      </c>
      <c r="G3016" s="287">
        <v>26972.706920000001</v>
      </c>
      <c r="H3016" s="287">
        <v>1534.4251100000001</v>
      </c>
      <c r="I3016" s="287">
        <v>34605.563740000005</v>
      </c>
      <c r="J3016" s="287">
        <v>2763.1497999999997</v>
      </c>
      <c r="K3016" s="287">
        <v>18522.453600000001</v>
      </c>
      <c r="L3016" s="287">
        <v>39780.073830000001</v>
      </c>
      <c r="M3016" s="287">
        <v>1637.15569</v>
      </c>
      <c r="N3016" s="287">
        <v>15182.30227</v>
      </c>
      <c r="O3016" s="286">
        <v>211875.43663000001</v>
      </c>
      <c r="P3016" s="83" t="str">
        <f t="shared" si="58"/>
        <v/>
      </c>
    </row>
    <row r="3017" spans="1:16" ht="13.2" hidden="1" customHeight="1" x14ac:dyDescent="0.25">
      <c r="A3017" s="285" t="s">
        <v>1983</v>
      </c>
      <c r="B3017" s="285" t="s">
        <v>84</v>
      </c>
      <c r="C3017" s="287">
        <v>8416.9378500000003</v>
      </c>
      <c r="D3017" s="287">
        <v>12739.344159999999</v>
      </c>
      <c r="E3017" s="287">
        <v>8229.5272800000002</v>
      </c>
      <c r="F3017" s="287">
        <v>10147.94267</v>
      </c>
      <c r="G3017" s="287">
        <v>6232.7160999999996</v>
      </c>
      <c r="H3017" s="287">
        <v>8479.5640800000001</v>
      </c>
      <c r="I3017" s="287">
        <v>12309.038069999999</v>
      </c>
      <c r="J3017" s="287">
        <v>18568.051289999999</v>
      </c>
      <c r="K3017" s="287">
        <v>13569.105219999999</v>
      </c>
      <c r="L3017" s="287">
        <v>14396.186110000001</v>
      </c>
      <c r="M3017" s="287">
        <v>16084.51845</v>
      </c>
      <c r="N3017" s="287">
        <v>36588.792159999997</v>
      </c>
      <c r="O3017" s="286">
        <v>165761.72344</v>
      </c>
      <c r="P3017" s="83" t="str">
        <f t="shared" si="58"/>
        <v/>
      </c>
    </row>
    <row r="3018" spans="1:16" ht="13.2" hidden="1" customHeight="1" x14ac:dyDescent="0.25">
      <c r="A3018" s="285" t="s">
        <v>1984</v>
      </c>
      <c r="B3018" s="285" t="s">
        <v>85</v>
      </c>
      <c r="C3018" s="286">
        <v>806154.79478</v>
      </c>
      <c r="D3018" s="286">
        <v>1277787.1507699999</v>
      </c>
      <c r="E3018" s="286">
        <v>332553.70749999996</v>
      </c>
      <c r="F3018" s="286">
        <v>733580.28868</v>
      </c>
      <c r="G3018" s="286">
        <v>720178.60647</v>
      </c>
      <c r="H3018" s="286">
        <v>359276.25383999996</v>
      </c>
      <c r="I3018" s="286">
        <v>658833.92041999998</v>
      </c>
      <c r="J3018" s="286">
        <v>540824.75756000006</v>
      </c>
      <c r="K3018" s="286">
        <v>292079.07021000003</v>
      </c>
      <c r="L3018" s="286">
        <v>631136.01867000002</v>
      </c>
      <c r="M3018" s="286">
        <v>233151.89637000003</v>
      </c>
      <c r="N3018" s="286">
        <v>1453082.16487</v>
      </c>
      <c r="O3018" s="286">
        <v>8038638.63014</v>
      </c>
      <c r="P3018" s="83" t="str">
        <f t="shared" si="58"/>
        <v/>
      </c>
    </row>
    <row r="3019" spans="1:16" ht="13.2" hidden="1" customHeight="1" x14ac:dyDescent="0.25">
      <c r="A3019" s="285" t="s">
        <v>1985</v>
      </c>
      <c r="B3019" s="285" t="s">
        <v>86</v>
      </c>
      <c r="C3019" s="287">
        <v>27017.349460000001</v>
      </c>
      <c r="D3019" s="287">
        <v>14454.24748</v>
      </c>
      <c r="E3019" s="287">
        <v>16616.75621</v>
      </c>
      <c r="F3019" s="287">
        <v>5349.2745699999996</v>
      </c>
      <c r="G3019" s="287">
        <v>1869.1484499999999</v>
      </c>
      <c r="H3019" s="287">
        <v>5456.7008499999993</v>
      </c>
      <c r="I3019" s="287">
        <v>1032.23882</v>
      </c>
      <c r="J3019" s="287">
        <v>1277.0160699999999</v>
      </c>
      <c r="K3019" s="287">
        <v>633.20504000000005</v>
      </c>
      <c r="L3019" s="287">
        <v>6794.2916799999994</v>
      </c>
      <c r="M3019" s="287">
        <v>1274.0237100000002</v>
      </c>
      <c r="N3019" s="287">
        <v>266037.11250000005</v>
      </c>
      <c r="O3019" s="286">
        <v>347811.36484000005</v>
      </c>
      <c r="P3019" s="83" t="str">
        <f t="shared" si="58"/>
        <v/>
      </c>
    </row>
    <row r="3020" spans="1:16" ht="13.2" hidden="1" customHeight="1" x14ac:dyDescent="0.25">
      <c r="A3020" s="285" t="s">
        <v>1986</v>
      </c>
      <c r="B3020" s="285" t="s">
        <v>87</v>
      </c>
      <c r="C3020" s="287">
        <v>0</v>
      </c>
      <c r="D3020" s="287">
        <v>8692.3129000000008</v>
      </c>
      <c r="E3020" s="287">
        <v>620.21366</v>
      </c>
      <c r="F3020" s="287">
        <v>0</v>
      </c>
      <c r="G3020" s="287">
        <v>1934.9434900000001</v>
      </c>
      <c r="H3020" s="287">
        <v>338.01209</v>
      </c>
      <c r="I3020" s="287">
        <v>0</v>
      </c>
      <c r="J3020" s="287">
        <v>0</v>
      </c>
      <c r="K3020" s="287">
        <v>163.66748000000001</v>
      </c>
      <c r="L3020" s="287">
        <v>0</v>
      </c>
      <c r="M3020" s="287">
        <v>459.56880000000001</v>
      </c>
      <c r="N3020" s="287">
        <v>18146.098729999998</v>
      </c>
      <c r="O3020" s="286">
        <v>30354.817149999999</v>
      </c>
      <c r="P3020" s="83" t="str">
        <f t="shared" si="58"/>
        <v/>
      </c>
    </row>
    <row r="3021" spans="1:16" ht="13.2" hidden="1" customHeight="1" x14ac:dyDescent="0.25">
      <c r="A3021" s="285" t="s">
        <v>1987</v>
      </c>
      <c r="B3021" s="285" t="s">
        <v>88</v>
      </c>
      <c r="C3021" s="287">
        <v>0</v>
      </c>
      <c r="D3021" s="287">
        <v>0</v>
      </c>
      <c r="E3021" s="287">
        <v>0</v>
      </c>
      <c r="F3021" s="287">
        <v>0</v>
      </c>
      <c r="G3021" s="287">
        <v>0</v>
      </c>
      <c r="H3021" s="287">
        <v>0</v>
      </c>
      <c r="I3021" s="287">
        <v>0</v>
      </c>
      <c r="J3021" s="287">
        <v>0</v>
      </c>
      <c r="K3021" s="287">
        <v>0</v>
      </c>
      <c r="L3021" s="287">
        <v>0</v>
      </c>
      <c r="M3021" s="287">
        <v>0</v>
      </c>
      <c r="N3021" s="287">
        <v>0</v>
      </c>
      <c r="O3021" s="286">
        <v>0</v>
      </c>
      <c r="P3021" s="83" t="str">
        <f t="shared" si="58"/>
        <v/>
      </c>
    </row>
    <row r="3022" spans="1:16" ht="13.2" hidden="1" customHeight="1" x14ac:dyDescent="0.25">
      <c r="A3022" s="285" t="s">
        <v>1988</v>
      </c>
      <c r="B3022" s="285" t="s">
        <v>144</v>
      </c>
      <c r="C3022" s="286">
        <v>833172.14424000005</v>
      </c>
      <c r="D3022" s="286">
        <v>1300933.7111499999</v>
      </c>
      <c r="E3022" s="286">
        <v>349790.67736999999</v>
      </c>
      <c r="F3022" s="286">
        <v>738929.56325000001</v>
      </c>
      <c r="G3022" s="286">
        <v>723982.69840999995</v>
      </c>
      <c r="H3022" s="286">
        <v>365070.96677999996</v>
      </c>
      <c r="I3022" s="286">
        <v>659866.15923999995</v>
      </c>
      <c r="J3022" s="286">
        <v>542101.77363000007</v>
      </c>
      <c r="K3022" s="286">
        <v>292875.94273000001</v>
      </c>
      <c r="L3022" s="286">
        <v>637930.31035000004</v>
      </c>
      <c r="M3022" s="286">
        <v>234885.48888000005</v>
      </c>
      <c r="N3022" s="286">
        <v>1737265.3761</v>
      </c>
      <c r="O3022" s="286">
        <v>8416804.8121300004</v>
      </c>
      <c r="P3022" s="83" t="str">
        <f t="shared" si="58"/>
        <v/>
      </c>
    </row>
    <row r="3023" spans="1:16" ht="13.2" hidden="1" customHeight="1" x14ac:dyDescent="0.25">
      <c r="A3023" s="285" t="s">
        <v>1989</v>
      </c>
      <c r="B3023" s="285" t="s">
        <v>76</v>
      </c>
      <c r="C3023" s="287">
        <v>2526.9454700000001</v>
      </c>
      <c r="D3023" s="287">
        <v>2831.0557699999999</v>
      </c>
      <c r="E3023" s="287">
        <v>4139.5518000000002</v>
      </c>
      <c r="F3023" s="287">
        <v>4071.9873900000002</v>
      </c>
      <c r="G3023" s="287">
        <v>1323.297</v>
      </c>
      <c r="H3023" s="287">
        <v>10759.332079999998</v>
      </c>
      <c r="I3023" s="287">
        <v>1127.44102</v>
      </c>
      <c r="J3023" s="287">
        <v>790.90627000000006</v>
      </c>
      <c r="K3023" s="287">
        <v>600.78400999999997</v>
      </c>
      <c r="L3023" s="287">
        <v>1251.1210000000001</v>
      </c>
      <c r="M3023" s="287">
        <v>1032.4115999999999</v>
      </c>
      <c r="N3023" s="287">
        <v>91362.451260000016</v>
      </c>
      <c r="O3023" s="286">
        <v>121817.28467000001</v>
      </c>
      <c r="P3023" s="83" t="str">
        <f t="shared" si="58"/>
        <v/>
      </c>
    </row>
    <row r="3024" spans="1:16" ht="13.2" hidden="1" customHeight="1" x14ac:dyDescent="0.25">
      <c r="A3024" s="285" t="s">
        <v>1999</v>
      </c>
      <c r="B3024" s="285" t="s">
        <v>85</v>
      </c>
      <c r="C3024" s="286">
        <v>380240.86674999999</v>
      </c>
      <c r="D3024" s="286">
        <v>582254.78393999988</v>
      </c>
      <c r="E3024" s="286">
        <v>563735.88493000006</v>
      </c>
      <c r="F3024" s="286">
        <v>591296.89017000003</v>
      </c>
      <c r="G3024" s="286">
        <v>622534.66110000003</v>
      </c>
      <c r="H3024" s="286">
        <v>693967.29894000001</v>
      </c>
      <c r="I3024" s="286">
        <v>592660.08964000002</v>
      </c>
      <c r="J3024" s="286">
        <v>595049.85907000001</v>
      </c>
      <c r="K3024" s="286">
        <v>685068.01085999992</v>
      </c>
      <c r="L3024" s="286">
        <v>608817.87116999994</v>
      </c>
      <c r="M3024" s="286">
        <v>737676.27134000021</v>
      </c>
      <c r="N3024" s="286">
        <v>1046773.67602</v>
      </c>
      <c r="O3024" s="286">
        <v>7700076.1639300007</v>
      </c>
      <c r="P3024" s="83" t="str">
        <f t="shared" si="58"/>
        <v/>
      </c>
    </row>
    <row r="3025" spans="1:16" ht="13.2" hidden="1" customHeight="1" x14ac:dyDescent="0.25">
      <c r="A3025" s="285" t="s">
        <v>2001</v>
      </c>
      <c r="B3025" s="285" t="s">
        <v>87</v>
      </c>
      <c r="C3025" s="287">
        <v>2720.6250299999997</v>
      </c>
      <c r="D3025" s="287">
        <v>0</v>
      </c>
      <c r="E3025" s="287">
        <v>0</v>
      </c>
      <c r="F3025" s="287">
        <v>0</v>
      </c>
      <c r="G3025" s="287">
        <v>0</v>
      </c>
      <c r="H3025" s="287">
        <v>0</v>
      </c>
      <c r="I3025" s="287">
        <v>0</v>
      </c>
      <c r="J3025" s="287">
        <v>0</v>
      </c>
      <c r="K3025" s="287">
        <v>0</v>
      </c>
      <c r="L3025" s="287">
        <v>500000</v>
      </c>
      <c r="M3025" s="287">
        <v>400000</v>
      </c>
      <c r="N3025" s="287">
        <v>0</v>
      </c>
      <c r="O3025" s="286">
        <v>902720.62503</v>
      </c>
      <c r="P3025" s="83" t="str">
        <f t="shared" si="58"/>
        <v/>
      </c>
    </row>
    <row r="3026" spans="1:16" ht="13.2" hidden="1" customHeight="1" x14ac:dyDescent="0.25">
      <c r="A3026" s="285" t="s">
        <v>2002</v>
      </c>
      <c r="B3026" s="285" t="s">
        <v>88</v>
      </c>
      <c r="C3026" s="287">
        <v>0</v>
      </c>
      <c r="D3026" s="287">
        <v>0</v>
      </c>
      <c r="E3026" s="287">
        <v>0</v>
      </c>
      <c r="F3026" s="287">
        <v>0</v>
      </c>
      <c r="G3026" s="287">
        <v>0</v>
      </c>
      <c r="H3026" s="287">
        <v>0</v>
      </c>
      <c r="I3026" s="287">
        <v>0</v>
      </c>
      <c r="J3026" s="287">
        <v>0</v>
      </c>
      <c r="K3026" s="287">
        <v>0</v>
      </c>
      <c r="L3026" s="287">
        <v>0</v>
      </c>
      <c r="M3026" s="287">
        <v>0</v>
      </c>
      <c r="N3026" s="287">
        <v>0</v>
      </c>
      <c r="O3026" s="286">
        <v>0</v>
      </c>
      <c r="P3026" s="83" t="str">
        <f t="shared" si="58"/>
        <v/>
      </c>
    </row>
    <row r="3027" spans="1:16" ht="13.2" hidden="1" customHeight="1" x14ac:dyDescent="0.25">
      <c r="A3027" s="285" t="s">
        <v>1990</v>
      </c>
      <c r="B3027" s="285" t="s">
        <v>89</v>
      </c>
      <c r="C3027" s="287">
        <v>955.05864999999994</v>
      </c>
      <c r="D3027" s="287">
        <v>323.43166000000002</v>
      </c>
      <c r="E3027" s="287">
        <v>1864.8587299999999</v>
      </c>
      <c r="F3027" s="287">
        <v>2435.7130899999997</v>
      </c>
      <c r="G3027" s="287">
        <v>776.44031000000007</v>
      </c>
      <c r="H3027" s="287">
        <v>1097.0987799999998</v>
      </c>
      <c r="I3027" s="287">
        <v>1336.3575600000001</v>
      </c>
      <c r="J3027" s="287">
        <v>672.36133999999993</v>
      </c>
      <c r="K3027" s="287">
        <v>522.15879000000007</v>
      </c>
      <c r="L3027" s="287">
        <v>2179.2128199999997</v>
      </c>
      <c r="M3027" s="287">
        <v>940.7519400000001</v>
      </c>
      <c r="N3027" s="287">
        <v>1840.69758</v>
      </c>
      <c r="O3027" s="286">
        <v>14944.141249999999</v>
      </c>
      <c r="P3027" s="83" t="str">
        <f t="shared" si="58"/>
        <v/>
      </c>
    </row>
    <row r="3028" spans="1:16" ht="13.2" hidden="1" customHeight="1" x14ac:dyDescent="0.25">
      <c r="A3028" s="285" t="s">
        <v>1991</v>
      </c>
      <c r="B3028" s="285" t="s">
        <v>90</v>
      </c>
      <c r="C3028" s="287">
        <v>367.77481999999998</v>
      </c>
      <c r="D3028" s="287">
        <v>12.137129999999999</v>
      </c>
      <c r="E3028" s="287">
        <v>285.27176000000003</v>
      </c>
      <c r="F3028" s="287">
        <v>524.24895000000004</v>
      </c>
      <c r="G3028" s="287">
        <v>308.99059</v>
      </c>
      <c r="H3028" s="287">
        <v>545.99567000000002</v>
      </c>
      <c r="I3028" s="287">
        <v>155.74426</v>
      </c>
      <c r="J3028" s="287">
        <v>253.87504999999999</v>
      </c>
      <c r="K3028" s="287">
        <v>162.23223999999999</v>
      </c>
      <c r="L3028" s="287">
        <v>34.881210000000003</v>
      </c>
      <c r="M3028" s="287">
        <v>369.7022</v>
      </c>
      <c r="N3028" s="287">
        <v>1278.8228799999999</v>
      </c>
      <c r="O3028" s="286">
        <v>4299.6767600000003</v>
      </c>
      <c r="P3028" s="83" t="str">
        <f t="shared" si="58"/>
        <v/>
      </c>
    </row>
    <row r="3029" spans="1:16" ht="13.2" hidden="1" customHeight="1" x14ac:dyDescent="0.25">
      <c r="A3029" s="285" t="s">
        <v>1992</v>
      </c>
      <c r="B3029" s="285" t="s">
        <v>91</v>
      </c>
      <c r="C3029" s="287">
        <v>47698.351609999998</v>
      </c>
      <c r="D3029" s="287">
        <v>260547.37934000001</v>
      </c>
      <c r="E3029" s="287">
        <v>171119.50669000001</v>
      </c>
      <c r="F3029" s="287">
        <v>200661.13556000002</v>
      </c>
      <c r="G3029" s="287">
        <v>228773.54732000004</v>
      </c>
      <c r="H3029" s="287">
        <v>297294.29721000005</v>
      </c>
      <c r="I3029" s="287">
        <v>204342.62706000003</v>
      </c>
      <c r="J3029" s="287">
        <v>212838.86113999999</v>
      </c>
      <c r="K3029" s="287">
        <v>215974.12071000002</v>
      </c>
      <c r="L3029" s="287">
        <v>213979.72464999999</v>
      </c>
      <c r="M3029" s="287">
        <v>263035.45020000008</v>
      </c>
      <c r="N3029" s="287">
        <v>446796.67170999997</v>
      </c>
      <c r="O3029" s="286">
        <v>2763061.6732000001</v>
      </c>
      <c r="P3029" s="83" t="str">
        <f t="shared" si="58"/>
        <v/>
      </c>
    </row>
    <row r="3030" spans="1:16" ht="13.2" hidden="1" customHeight="1" x14ac:dyDescent="0.25">
      <c r="A3030" s="285" t="s">
        <v>1993</v>
      </c>
      <c r="B3030" s="285" t="s">
        <v>3670</v>
      </c>
      <c r="C3030" s="287">
        <v>732.5551999999999</v>
      </c>
      <c r="D3030" s="287">
        <v>1204.5075400000001</v>
      </c>
      <c r="E3030" s="287">
        <v>3800.8596699999998</v>
      </c>
      <c r="F3030" s="287">
        <v>1542.8401799999999</v>
      </c>
      <c r="G3030" s="287">
        <v>2064.9411200000004</v>
      </c>
      <c r="H3030" s="287">
        <v>529.28054999999995</v>
      </c>
      <c r="I3030" s="287">
        <v>2833.9644500000004</v>
      </c>
      <c r="J3030" s="287">
        <v>1466.3127199999999</v>
      </c>
      <c r="K3030" s="287">
        <v>1259.5541099999998</v>
      </c>
      <c r="L3030" s="287">
        <v>1988.21531</v>
      </c>
      <c r="M3030" s="287">
        <v>1316.2625600000001</v>
      </c>
      <c r="N3030" s="287">
        <v>6158.0267899999999</v>
      </c>
      <c r="O3030" s="286">
        <v>24897.320199999998</v>
      </c>
      <c r="P3030" s="83" t="str">
        <f t="shared" si="58"/>
        <v/>
      </c>
    </row>
    <row r="3031" spans="1:16" ht="13.2" hidden="1" customHeight="1" x14ac:dyDescent="0.25">
      <c r="A3031" s="285" t="s">
        <v>1994</v>
      </c>
      <c r="B3031" s="285" t="s">
        <v>122</v>
      </c>
      <c r="C3031" s="287">
        <v>0</v>
      </c>
      <c r="D3031" s="287">
        <v>0</v>
      </c>
      <c r="E3031" s="287">
        <v>0</v>
      </c>
      <c r="F3031" s="287">
        <v>0</v>
      </c>
      <c r="G3031" s="287">
        <v>0</v>
      </c>
      <c r="H3031" s="287">
        <v>0</v>
      </c>
      <c r="I3031" s="287">
        <v>0</v>
      </c>
      <c r="J3031" s="287">
        <v>0</v>
      </c>
      <c r="K3031" s="287">
        <v>0</v>
      </c>
      <c r="L3031" s="287">
        <v>0</v>
      </c>
      <c r="M3031" s="287">
        <v>0</v>
      </c>
      <c r="N3031" s="287">
        <v>0</v>
      </c>
      <c r="O3031" s="286">
        <v>0</v>
      </c>
      <c r="P3031" s="83" t="str">
        <f t="shared" si="58"/>
        <v/>
      </c>
    </row>
    <row r="3032" spans="1:16" ht="13.2" hidden="1" customHeight="1" x14ac:dyDescent="0.25">
      <c r="A3032" s="285" t="s">
        <v>1995</v>
      </c>
      <c r="B3032" s="285" t="s">
        <v>92</v>
      </c>
      <c r="C3032" s="287">
        <v>0</v>
      </c>
      <c r="D3032" s="287">
        <v>0</v>
      </c>
      <c r="E3032" s="287">
        <v>0</v>
      </c>
      <c r="F3032" s="287">
        <v>0</v>
      </c>
      <c r="G3032" s="287">
        <v>0</v>
      </c>
      <c r="H3032" s="287">
        <v>0</v>
      </c>
      <c r="I3032" s="287">
        <v>0</v>
      </c>
      <c r="J3032" s="287">
        <v>0</v>
      </c>
      <c r="K3032" s="287">
        <v>0</v>
      </c>
      <c r="L3032" s="287">
        <v>0</v>
      </c>
      <c r="M3032" s="287">
        <v>0</v>
      </c>
      <c r="N3032" s="287">
        <v>0</v>
      </c>
      <c r="O3032" s="286">
        <v>0</v>
      </c>
      <c r="P3032" s="83" t="str">
        <f t="shared" si="58"/>
        <v/>
      </c>
    </row>
    <row r="3033" spans="1:16" ht="13.2" hidden="1" customHeight="1" x14ac:dyDescent="0.25">
      <c r="A3033" s="285" t="s">
        <v>1996</v>
      </c>
      <c r="B3033" s="285" t="s">
        <v>93</v>
      </c>
      <c r="C3033" s="287">
        <v>0</v>
      </c>
      <c r="D3033" s="287">
        <v>0</v>
      </c>
      <c r="E3033" s="287">
        <v>0</v>
      </c>
      <c r="F3033" s="287">
        <v>0</v>
      </c>
      <c r="G3033" s="287">
        <v>0</v>
      </c>
      <c r="H3033" s="287">
        <v>0</v>
      </c>
      <c r="I3033" s="287">
        <v>0</v>
      </c>
      <c r="J3033" s="287">
        <v>0</v>
      </c>
      <c r="K3033" s="287">
        <v>0</v>
      </c>
      <c r="L3033" s="287">
        <v>0</v>
      </c>
      <c r="M3033" s="287">
        <v>0</v>
      </c>
      <c r="N3033" s="287">
        <v>0</v>
      </c>
      <c r="O3033" s="286">
        <v>0</v>
      </c>
      <c r="P3033" s="83" t="str">
        <f t="shared" si="58"/>
        <v/>
      </c>
    </row>
    <row r="3034" spans="1:16" ht="13.2" hidden="1" customHeight="1" x14ac:dyDescent="0.25">
      <c r="A3034" s="285" t="s">
        <v>1997</v>
      </c>
      <c r="B3034" s="285" t="s">
        <v>94</v>
      </c>
      <c r="C3034" s="287">
        <v>327960.18099999998</v>
      </c>
      <c r="D3034" s="287">
        <v>317239.91167999996</v>
      </c>
      <c r="E3034" s="287">
        <v>382389.94521000003</v>
      </c>
      <c r="F3034" s="287">
        <v>381889.71500000003</v>
      </c>
      <c r="G3034" s="287">
        <v>386559.31475999998</v>
      </c>
      <c r="H3034" s="287">
        <v>383237.52348000003</v>
      </c>
      <c r="I3034" s="287">
        <v>382729.18490999995</v>
      </c>
      <c r="J3034" s="287">
        <v>378818.77895000001</v>
      </c>
      <c r="K3034" s="287">
        <v>466487.723</v>
      </c>
      <c r="L3034" s="287">
        <v>389207.25699999998</v>
      </c>
      <c r="M3034" s="287">
        <v>470717.51154000009</v>
      </c>
      <c r="N3034" s="287">
        <v>498533.92217999994</v>
      </c>
      <c r="O3034" s="286">
        <v>4765770.9687100006</v>
      </c>
      <c r="P3034" s="83" t="str">
        <f t="shared" si="58"/>
        <v/>
      </c>
    </row>
    <row r="3035" spans="1:16" ht="13.2" hidden="1" customHeight="1" x14ac:dyDescent="0.25">
      <c r="A3035" s="285" t="s">
        <v>1998</v>
      </c>
      <c r="B3035" s="285" t="s">
        <v>95</v>
      </c>
      <c r="C3035" s="287">
        <v>0</v>
      </c>
      <c r="D3035" s="287">
        <v>96.36081999999999</v>
      </c>
      <c r="E3035" s="287">
        <v>135.89107000000001</v>
      </c>
      <c r="F3035" s="287">
        <v>171.25</v>
      </c>
      <c r="G3035" s="287">
        <v>2728.13</v>
      </c>
      <c r="H3035" s="287">
        <v>503.77116999999998</v>
      </c>
      <c r="I3035" s="287">
        <v>134.77037999999999</v>
      </c>
      <c r="J3035" s="287">
        <v>208.7636</v>
      </c>
      <c r="K3035" s="287">
        <v>61.438000000000002</v>
      </c>
      <c r="L3035" s="287">
        <v>177.45918</v>
      </c>
      <c r="M3035" s="287">
        <v>264.18129999999996</v>
      </c>
      <c r="N3035" s="287">
        <v>803.08362</v>
      </c>
      <c r="O3035" s="286">
        <v>5285.0991400000003</v>
      </c>
      <c r="P3035" s="83" t="str">
        <f t="shared" si="58"/>
        <v/>
      </c>
    </row>
    <row r="3036" spans="1:16" ht="13.2" hidden="1" customHeight="1" x14ac:dyDescent="0.25">
      <c r="A3036" s="285" t="s">
        <v>2000</v>
      </c>
      <c r="B3036" s="285" t="s">
        <v>96</v>
      </c>
      <c r="C3036" s="288">
        <v>428.32283000000001</v>
      </c>
      <c r="D3036" s="288">
        <v>1687.83934</v>
      </c>
      <c r="E3036" s="288">
        <v>810.22253000000001</v>
      </c>
      <c r="F3036" s="288">
        <v>36637.033429999996</v>
      </c>
      <c r="G3036" s="288">
        <v>14240.839489999998</v>
      </c>
      <c r="H3036" s="288">
        <v>2622.6665399999997</v>
      </c>
      <c r="I3036" s="288">
        <v>975.58910000000003</v>
      </c>
      <c r="J3036" s="288">
        <v>0</v>
      </c>
      <c r="K3036" s="288">
        <v>411.79988000000003</v>
      </c>
      <c r="L3036" s="288">
        <v>2069.4411</v>
      </c>
      <c r="M3036" s="288">
        <v>48.081510000000002</v>
      </c>
      <c r="N3036" s="288">
        <v>4376.5403900000001</v>
      </c>
      <c r="O3036" s="289">
        <v>64308.376139999993</v>
      </c>
      <c r="P3036" s="83" t="str">
        <f t="shared" si="58"/>
        <v/>
      </c>
    </row>
    <row r="3037" spans="1:16" ht="13.2" hidden="1" customHeight="1" x14ac:dyDescent="0.25">
      <c r="A3037" s="285" t="s">
        <v>2003</v>
      </c>
      <c r="B3037" s="285" t="s">
        <v>155</v>
      </c>
      <c r="C3037" s="286">
        <v>383389.81461</v>
      </c>
      <c r="D3037" s="286">
        <v>583942.62327999983</v>
      </c>
      <c r="E3037" s="286">
        <v>564546.10746000009</v>
      </c>
      <c r="F3037" s="286">
        <v>627933.92359999998</v>
      </c>
      <c r="G3037" s="286">
        <v>636775.50059000007</v>
      </c>
      <c r="H3037" s="286">
        <v>696589.96548000001</v>
      </c>
      <c r="I3037" s="286">
        <v>593635.67874</v>
      </c>
      <c r="J3037" s="286">
        <v>595049.85907000001</v>
      </c>
      <c r="K3037" s="286">
        <v>685479.81073999987</v>
      </c>
      <c r="L3037" s="286">
        <v>1110887.3122700001</v>
      </c>
      <c r="M3037" s="286">
        <v>1137724.3528500004</v>
      </c>
      <c r="N3037" s="286">
        <v>1051150.2164100001</v>
      </c>
      <c r="O3037" s="286">
        <v>8667105.1651000008</v>
      </c>
      <c r="P3037" s="83" t="str">
        <f t="shared" ref="P3037:P3068" si="59">IF(COUNTBLANK(Q3037)=0,IF(RIGHT(A3037,12)=Q3037,TRUE,FALSE),"")</f>
        <v/>
      </c>
    </row>
    <row r="3038" spans="1:16" ht="13.2" hidden="1" customHeight="1" x14ac:dyDescent="0.25">
      <c r="A3038" s="285" t="s">
        <v>2037</v>
      </c>
      <c r="B3038" s="285" t="s">
        <v>97</v>
      </c>
      <c r="C3038" s="286">
        <v>1082979.5690612555</v>
      </c>
      <c r="D3038" s="286">
        <v>82120.647851255839</v>
      </c>
      <c r="E3038" s="286">
        <v>13800.109431255783</v>
      </c>
      <c r="F3038" s="286">
        <v>-168884.5472560612</v>
      </c>
      <c r="G3038" s="286">
        <v>-191098.69085606129</v>
      </c>
      <c r="H3038" s="286">
        <v>98423.63886393857</v>
      </c>
      <c r="I3038" s="286">
        <v>-213722.17458286119</v>
      </c>
      <c r="J3038" s="286">
        <v>-174351.39963903755</v>
      </c>
      <c r="K3038" s="286">
        <v>153799.45027757715</v>
      </c>
      <c r="L3038" s="286">
        <v>-234715.24015020046</v>
      </c>
      <c r="M3038" s="286">
        <v>-130700.13805242282</v>
      </c>
      <c r="N3038" s="286">
        <v>-273696.92610375583</v>
      </c>
      <c r="O3038" s="286">
        <v>44048.298844883218</v>
      </c>
      <c r="P3038" s="83" t="str">
        <f t="shared" si="59"/>
        <v/>
      </c>
    </row>
    <row r="3039" spans="1:16" ht="13.2" hidden="1" customHeight="1" x14ac:dyDescent="0.25">
      <c r="A3039" s="285" t="s">
        <v>2038</v>
      </c>
      <c r="B3039" s="285" t="s">
        <v>130</v>
      </c>
      <c r="C3039" s="286">
        <v>965959.09436125564</v>
      </c>
      <c r="D3039" s="286">
        <v>-53193.663748744235</v>
      </c>
      <c r="E3039" s="286">
        <v>7419.7533012558124</v>
      </c>
      <c r="F3039" s="286">
        <v>-235459.7436360612</v>
      </c>
      <c r="G3039" s="286">
        <v>-212528.14030606131</v>
      </c>
      <c r="H3039" s="286">
        <v>69866.495833938534</v>
      </c>
      <c r="I3039" s="286">
        <v>-232150.86036286125</v>
      </c>
      <c r="J3039" s="286">
        <v>-203656.27893903753</v>
      </c>
      <c r="K3039" s="286">
        <v>153902.79975757719</v>
      </c>
      <c r="L3039" s="286">
        <v>-260852.36688020042</v>
      </c>
      <c r="M3039" s="286">
        <v>-149494.96361242281</v>
      </c>
      <c r="N3039" s="286">
        <v>-300459.94411375583</v>
      </c>
      <c r="O3039" s="286">
        <v>-450553.81834511645</v>
      </c>
      <c r="P3039" s="83" t="str">
        <f t="shared" si="59"/>
        <v/>
      </c>
    </row>
    <row r="3040" spans="1:16" ht="13.2" hidden="1" customHeight="1" x14ac:dyDescent="0.25">
      <c r="A3040" s="285" t="s">
        <v>2006</v>
      </c>
      <c r="B3040" s="285" t="s">
        <v>76</v>
      </c>
      <c r="C3040" s="287">
        <v>8.17</v>
      </c>
      <c r="D3040" s="287">
        <v>127</v>
      </c>
      <c r="E3040" s="287">
        <v>123.23</v>
      </c>
      <c r="F3040" s="287">
        <v>144</v>
      </c>
      <c r="G3040" s="287">
        <v>609.17723999999998</v>
      </c>
      <c r="H3040" s="287">
        <v>5.1899999999999995</v>
      </c>
      <c r="I3040" s="287">
        <v>115.17</v>
      </c>
      <c r="J3040" s="287">
        <v>118.31</v>
      </c>
      <c r="K3040" s="287">
        <v>2052</v>
      </c>
      <c r="L3040" s="287">
        <v>825</v>
      </c>
      <c r="M3040" s="287">
        <v>395.12</v>
      </c>
      <c r="N3040" s="287">
        <v>3693.3559999999998</v>
      </c>
      <c r="O3040" s="286">
        <v>8121.7232400000003</v>
      </c>
      <c r="P3040" s="83" t="str">
        <f t="shared" si="59"/>
        <v/>
      </c>
    </row>
    <row r="3041" spans="1:16" ht="13.2" hidden="1" customHeight="1" x14ac:dyDescent="0.25">
      <c r="A3041" s="285" t="s">
        <v>2007</v>
      </c>
      <c r="B3041" s="285" t="s">
        <v>77</v>
      </c>
      <c r="C3041" s="287">
        <v>62148.284207011595</v>
      </c>
      <c r="D3041" s="287">
        <v>67530.167727011591</v>
      </c>
      <c r="E3041" s="287">
        <v>64586.436557011592</v>
      </c>
      <c r="F3041" s="287">
        <v>66292.916407011566</v>
      </c>
      <c r="G3041" s="287">
        <v>81466.503297011601</v>
      </c>
      <c r="H3041" s="287">
        <v>74567.924747011581</v>
      </c>
      <c r="I3041" s="287">
        <v>68897.510417011566</v>
      </c>
      <c r="J3041" s="287">
        <v>72233.360869987926</v>
      </c>
      <c r="K3041" s="287">
        <v>76866.957963987923</v>
      </c>
      <c r="L3041" s="287">
        <v>77989.456302987935</v>
      </c>
      <c r="M3041" s="287">
        <v>77993.764252987952</v>
      </c>
      <c r="N3041" s="287">
        <v>110387.93949298791</v>
      </c>
      <c r="O3041" s="286">
        <v>900961.22224202077</v>
      </c>
      <c r="P3041" s="83" t="str">
        <f t="shared" si="59"/>
        <v/>
      </c>
    </row>
    <row r="3042" spans="1:16" ht="13.2" hidden="1" customHeight="1" x14ac:dyDescent="0.25">
      <c r="A3042" s="285" t="s">
        <v>2008</v>
      </c>
      <c r="B3042" s="285" t="s">
        <v>78</v>
      </c>
      <c r="C3042" s="287">
        <v>26693.975253333334</v>
      </c>
      <c r="D3042" s="287">
        <v>35438.276183333328</v>
      </c>
      <c r="E3042" s="287">
        <v>40898.474623333321</v>
      </c>
      <c r="F3042" s="287">
        <v>44341.881693333315</v>
      </c>
      <c r="G3042" s="287">
        <v>42486.93233333333</v>
      </c>
      <c r="H3042" s="287">
        <v>58864.850373333335</v>
      </c>
      <c r="I3042" s="287">
        <v>49120.636033333336</v>
      </c>
      <c r="J3042" s="287">
        <v>42287.880643333308</v>
      </c>
      <c r="K3042" s="287">
        <v>49509.356753333333</v>
      </c>
      <c r="L3042" s="287">
        <v>81925.447201111136</v>
      </c>
      <c r="M3042" s="287">
        <v>51601.062743333328</v>
      </c>
      <c r="N3042" s="287">
        <v>102475.28586133338</v>
      </c>
      <c r="O3042" s="286">
        <v>625644.05969577783</v>
      </c>
      <c r="P3042" s="83" t="str">
        <f t="shared" si="59"/>
        <v/>
      </c>
    </row>
    <row r="3043" spans="1:16" ht="13.2" hidden="1" customHeight="1" x14ac:dyDescent="0.25">
      <c r="A3043" s="285" t="s">
        <v>2009</v>
      </c>
      <c r="B3043" s="285" t="s">
        <v>79</v>
      </c>
      <c r="C3043" s="287">
        <v>12268.796951732587</v>
      </c>
      <c r="D3043" s="287">
        <v>98589.081991732557</v>
      </c>
      <c r="E3043" s="287">
        <v>25765.179491732582</v>
      </c>
      <c r="F3043" s="287">
        <v>15429.944419049652</v>
      </c>
      <c r="G3043" s="287">
        <v>46539.064769049655</v>
      </c>
      <c r="H3043" s="287">
        <v>34310.313189049652</v>
      </c>
      <c r="I3043" s="287">
        <v>111013.34423904963</v>
      </c>
      <c r="J3043" s="287">
        <v>34707.48968904966</v>
      </c>
      <c r="K3043" s="287">
        <v>37363.335340934871</v>
      </c>
      <c r="L3043" s="287">
        <v>34267.199380934879</v>
      </c>
      <c r="M3043" s="287">
        <v>36256.314420934883</v>
      </c>
      <c r="N3043" s="287">
        <v>38332.353680934888</v>
      </c>
      <c r="O3043" s="286">
        <v>524842.41756418557</v>
      </c>
      <c r="P3043" s="83" t="str">
        <f t="shared" si="59"/>
        <v/>
      </c>
    </row>
    <row r="3044" spans="1:16" ht="13.2" hidden="1" customHeight="1" x14ac:dyDescent="0.25">
      <c r="A3044" s="285" t="s">
        <v>2010</v>
      </c>
      <c r="B3044" s="285" t="s">
        <v>3671</v>
      </c>
      <c r="C3044" s="287">
        <v>140901.47616999998</v>
      </c>
      <c r="D3044" s="287">
        <v>53231.622379999986</v>
      </c>
      <c r="E3044" s="287">
        <v>258907.59868</v>
      </c>
      <c r="F3044" s="287">
        <v>184221.50210000001</v>
      </c>
      <c r="G3044" s="287">
        <v>90565.552840000004</v>
      </c>
      <c r="H3044" s="287">
        <v>141532.14913000003</v>
      </c>
      <c r="I3044" s="287">
        <v>196431.8487</v>
      </c>
      <c r="J3044" s="287">
        <v>98177.465230000002</v>
      </c>
      <c r="K3044" s="287">
        <v>71656.100489999997</v>
      </c>
      <c r="L3044" s="287">
        <v>215716.57774999997</v>
      </c>
      <c r="M3044" s="287">
        <v>96232.207999999999</v>
      </c>
      <c r="N3044" s="287">
        <v>1062493.6562999999</v>
      </c>
      <c r="O3044" s="286">
        <v>2610067.75777</v>
      </c>
      <c r="P3044" s="83" t="str">
        <f t="shared" si="59"/>
        <v/>
      </c>
    </row>
    <row r="3045" spans="1:16" ht="13.2" hidden="1" customHeight="1" x14ac:dyDescent="0.25">
      <c r="A3045" s="285" t="s">
        <v>2012</v>
      </c>
      <c r="B3045" s="285" t="s">
        <v>121</v>
      </c>
      <c r="C3045" s="287">
        <v>0</v>
      </c>
      <c r="D3045" s="287">
        <v>0</v>
      </c>
      <c r="E3045" s="287">
        <v>0</v>
      </c>
      <c r="F3045" s="287">
        <v>0</v>
      </c>
      <c r="G3045" s="287">
        <v>0</v>
      </c>
      <c r="H3045" s="287">
        <v>0</v>
      </c>
      <c r="I3045" s="287">
        <v>0</v>
      </c>
      <c r="J3045" s="287">
        <v>0</v>
      </c>
      <c r="K3045" s="287">
        <v>0</v>
      </c>
      <c r="L3045" s="287">
        <v>0</v>
      </c>
      <c r="M3045" s="287">
        <v>0</v>
      </c>
      <c r="N3045" s="287">
        <v>0</v>
      </c>
      <c r="O3045" s="286">
        <v>0</v>
      </c>
      <c r="P3045" s="83" t="str">
        <f t="shared" si="59"/>
        <v/>
      </c>
    </row>
    <row r="3046" spans="1:16" ht="13.2" hidden="1" customHeight="1" x14ac:dyDescent="0.25">
      <c r="A3046" s="285" t="s">
        <v>2013</v>
      </c>
      <c r="B3046" s="285" t="s">
        <v>81</v>
      </c>
      <c r="C3046" s="287">
        <v>34628.913</v>
      </c>
      <c r="D3046" s="287">
        <v>22298.663</v>
      </c>
      <c r="E3046" s="287">
        <v>66571.794999999998</v>
      </c>
      <c r="F3046" s="287">
        <v>36019.714</v>
      </c>
      <c r="G3046" s="287">
        <v>26362.827000000001</v>
      </c>
      <c r="H3046" s="287">
        <v>30596.167000000001</v>
      </c>
      <c r="I3046" s="287">
        <v>40477.029000000002</v>
      </c>
      <c r="J3046" s="287">
        <v>23639.121999999999</v>
      </c>
      <c r="K3046" s="287">
        <v>24899.269</v>
      </c>
      <c r="L3046" s="287">
        <v>48745.118999999999</v>
      </c>
      <c r="M3046" s="287">
        <v>26095.140000000003</v>
      </c>
      <c r="N3046" s="287">
        <v>59734.965000000004</v>
      </c>
      <c r="O3046" s="286">
        <v>440068.723</v>
      </c>
      <c r="P3046" s="83" t="str">
        <f t="shared" si="59"/>
        <v/>
      </c>
    </row>
    <row r="3047" spans="1:16" ht="13.2" hidden="1" customHeight="1" x14ac:dyDescent="0.25">
      <c r="A3047" s="285" t="s">
        <v>2014</v>
      </c>
      <c r="B3047" s="285" t="s">
        <v>82</v>
      </c>
      <c r="C3047" s="287">
        <v>3170.3784900000001</v>
      </c>
      <c r="D3047" s="287">
        <v>1915.9391900000001</v>
      </c>
      <c r="E3047" s="287">
        <v>2069.51458</v>
      </c>
      <c r="F3047" s="287">
        <v>3965.09548</v>
      </c>
      <c r="G3047" s="287">
        <v>2594.0431600000002</v>
      </c>
      <c r="H3047" s="287">
        <v>3928.7764200000001</v>
      </c>
      <c r="I3047" s="287">
        <v>421.30928</v>
      </c>
      <c r="J3047" s="287">
        <v>1654.6137000000001</v>
      </c>
      <c r="K3047" s="287">
        <v>2025.8656699999999</v>
      </c>
      <c r="L3047" s="287">
        <v>1113.7786100000001</v>
      </c>
      <c r="M3047" s="287">
        <v>2830.6579999999999</v>
      </c>
      <c r="N3047" s="287">
        <v>1541.32662</v>
      </c>
      <c r="O3047" s="286">
        <v>27231.299200000005</v>
      </c>
      <c r="P3047" s="83" t="str">
        <f t="shared" si="59"/>
        <v/>
      </c>
    </row>
    <row r="3048" spans="1:16" ht="13.2" hidden="1" customHeight="1" x14ac:dyDescent="0.25">
      <c r="A3048" s="285" t="s">
        <v>2015</v>
      </c>
      <c r="B3048" s="285" t="s">
        <v>83</v>
      </c>
      <c r="C3048" s="287">
        <v>76</v>
      </c>
      <c r="D3048" s="287">
        <v>61</v>
      </c>
      <c r="E3048" s="287">
        <v>11081</v>
      </c>
      <c r="F3048" s="287">
        <v>12</v>
      </c>
      <c r="G3048" s="287">
        <v>11273</v>
      </c>
      <c r="H3048" s="287">
        <v>1435.1</v>
      </c>
      <c r="I3048" s="287">
        <v>91</v>
      </c>
      <c r="J3048" s="287">
        <v>579</v>
      </c>
      <c r="K3048" s="287">
        <v>11179</v>
      </c>
      <c r="L3048" s="287">
        <v>738</v>
      </c>
      <c r="M3048" s="287">
        <v>3</v>
      </c>
      <c r="N3048" s="287">
        <v>12038.75</v>
      </c>
      <c r="O3048" s="286">
        <v>48566.85</v>
      </c>
      <c r="P3048" s="83" t="str">
        <f t="shared" si="59"/>
        <v/>
      </c>
    </row>
    <row r="3049" spans="1:16" ht="13.2" hidden="1" customHeight="1" x14ac:dyDescent="0.25">
      <c r="A3049" s="285" t="s">
        <v>2016</v>
      </c>
      <c r="B3049" s="285" t="s">
        <v>84</v>
      </c>
      <c r="C3049" s="287">
        <v>7404.5818600000111</v>
      </c>
      <c r="D3049" s="287">
        <v>8097.3136999999997</v>
      </c>
      <c r="E3049" s="287">
        <v>11202.94335</v>
      </c>
      <c r="F3049" s="287">
        <v>11513.39278</v>
      </c>
      <c r="G3049" s="287">
        <v>16859.095799999999</v>
      </c>
      <c r="H3049" s="287">
        <v>17275.254249999998</v>
      </c>
      <c r="I3049" s="287">
        <v>17506.598100000003</v>
      </c>
      <c r="J3049" s="287">
        <v>13136.478519999997</v>
      </c>
      <c r="K3049" s="287">
        <v>10934.022499999999</v>
      </c>
      <c r="L3049" s="287">
        <v>17072.392090000001</v>
      </c>
      <c r="M3049" s="287">
        <v>30120.106400000004</v>
      </c>
      <c r="N3049" s="287">
        <v>44077.836339999994</v>
      </c>
      <c r="O3049" s="286">
        <v>205200.01569</v>
      </c>
      <c r="P3049" s="83" t="str">
        <f t="shared" si="59"/>
        <v/>
      </c>
    </row>
    <row r="3050" spans="1:16" ht="13.2" hidden="1" customHeight="1" x14ac:dyDescent="0.25">
      <c r="A3050" s="285" t="s">
        <v>2017</v>
      </c>
      <c r="B3050" s="285" t="s">
        <v>85</v>
      </c>
      <c r="C3050" s="286">
        <v>287300.57593207748</v>
      </c>
      <c r="D3050" s="286">
        <v>291401.14317207749</v>
      </c>
      <c r="E3050" s="286">
        <v>484295.88028207753</v>
      </c>
      <c r="F3050" s="286">
        <v>362500.26487939456</v>
      </c>
      <c r="G3050" s="286">
        <v>319166.31077939464</v>
      </c>
      <c r="H3050" s="286">
        <v>364637.51817939465</v>
      </c>
      <c r="I3050" s="286">
        <v>485503.29876939452</v>
      </c>
      <c r="J3050" s="286">
        <v>287316.54139237088</v>
      </c>
      <c r="K3050" s="286">
        <v>290925.61832825618</v>
      </c>
      <c r="L3050" s="286">
        <v>478705.89933503384</v>
      </c>
      <c r="M3050" s="286">
        <v>321073.41957725614</v>
      </c>
      <c r="N3050" s="286">
        <v>1441181.9115752561</v>
      </c>
      <c r="O3050" s="286">
        <v>5413914.3822019836</v>
      </c>
      <c r="P3050" s="83" t="str">
        <f t="shared" si="59"/>
        <v/>
      </c>
    </row>
    <row r="3051" spans="1:16" ht="13.2" hidden="1" customHeight="1" x14ac:dyDescent="0.25">
      <c r="A3051" s="285" t="s">
        <v>2018</v>
      </c>
      <c r="B3051" s="285" t="s">
        <v>86</v>
      </c>
      <c r="C3051" s="287">
        <v>13398.76424</v>
      </c>
      <c r="D3051" s="287">
        <v>35889.049859999999</v>
      </c>
      <c r="E3051" s="287">
        <v>13956.995709999999</v>
      </c>
      <c r="F3051" s="287">
        <v>13543.400869999999</v>
      </c>
      <c r="G3051" s="287">
        <v>20013.758670000003</v>
      </c>
      <c r="H3051" s="287">
        <v>14948.40878</v>
      </c>
      <c r="I3051" s="287">
        <v>12617.85593</v>
      </c>
      <c r="J3051" s="287">
        <v>15894.003850000001</v>
      </c>
      <c r="K3051" s="287">
        <v>14338.15062</v>
      </c>
      <c r="L3051" s="287">
        <v>17591.858719999997</v>
      </c>
      <c r="M3051" s="287">
        <v>17482.949769999999</v>
      </c>
      <c r="N3051" s="287">
        <v>16045.20916</v>
      </c>
      <c r="O3051" s="286">
        <v>205720.40617999999</v>
      </c>
      <c r="P3051" s="83" t="str">
        <f t="shared" si="59"/>
        <v/>
      </c>
    </row>
    <row r="3052" spans="1:16" ht="13.2" hidden="1" customHeight="1" x14ac:dyDescent="0.25">
      <c r="A3052" s="285" t="s">
        <v>2019</v>
      </c>
      <c r="B3052" s="285" t="s">
        <v>87</v>
      </c>
      <c r="C3052" s="287">
        <v>100230.73683000001</v>
      </c>
      <c r="D3052" s="287">
        <v>117285.86729000002</v>
      </c>
      <c r="E3052" s="287">
        <v>-557.29116000000067</v>
      </c>
      <c r="F3052" s="287">
        <v>66325.393079999994</v>
      </c>
      <c r="G3052" s="287">
        <v>9488.005079999999</v>
      </c>
      <c r="H3052" s="287">
        <v>14483.638569999999</v>
      </c>
      <c r="I3052" s="287">
        <v>14861.08331</v>
      </c>
      <c r="J3052" s="287">
        <v>22831.11649</v>
      </c>
      <c r="K3052" s="287">
        <v>10566.187970000001</v>
      </c>
      <c r="L3052" s="287">
        <v>24426.118139999999</v>
      </c>
      <c r="M3052" s="287">
        <v>8524.4563400000006</v>
      </c>
      <c r="N3052" s="287">
        <v>53809.498579999999</v>
      </c>
      <c r="O3052" s="286">
        <v>442274.81052</v>
      </c>
      <c r="P3052" s="83" t="str">
        <f t="shared" si="59"/>
        <v/>
      </c>
    </row>
    <row r="3053" spans="1:16" ht="13.2" hidden="1" customHeight="1" x14ac:dyDescent="0.25">
      <c r="A3053" s="285" t="s">
        <v>2020</v>
      </c>
      <c r="B3053" s="285" t="s">
        <v>88</v>
      </c>
      <c r="C3053" s="287">
        <v>22545.957600000002</v>
      </c>
      <c r="D3053" s="287">
        <v>42204.064140000002</v>
      </c>
      <c r="E3053" s="287">
        <v>3391.5267999999996</v>
      </c>
      <c r="F3053" s="287">
        <v>2672.2046</v>
      </c>
      <c r="G3053" s="287">
        <v>3339.1947500000001</v>
      </c>
      <c r="H3053" s="287">
        <v>11603.392609999999</v>
      </c>
      <c r="I3053" s="287">
        <v>2058.6164100000001</v>
      </c>
      <c r="J3053" s="287">
        <v>2819.9150099999997</v>
      </c>
      <c r="K3053" s="287">
        <v>6322.0134900000003</v>
      </c>
      <c r="L3053" s="287">
        <v>-1582.5950600000001</v>
      </c>
      <c r="M3053" s="287">
        <v>23802.098989999999</v>
      </c>
      <c r="N3053" s="287">
        <v>4580.1234499999991</v>
      </c>
      <c r="O3053" s="286">
        <v>123756.51278999998</v>
      </c>
      <c r="P3053" s="83" t="str">
        <f t="shared" si="59"/>
        <v/>
      </c>
    </row>
    <row r="3054" spans="1:16" ht="13.2" hidden="1" customHeight="1" x14ac:dyDescent="0.25">
      <c r="A3054" s="285" t="s">
        <v>2021</v>
      </c>
      <c r="B3054" s="285" t="s">
        <v>144</v>
      </c>
      <c r="C3054" s="286">
        <v>423476.0346020775</v>
      </c>
      <c r="D3054" s="286">
        <v>486780.12446207751</v>
      </c>
      <c r="E3054" s="286">
        <v>501087.11163207749</v>
      </c>
      <c r="F3054" s="286">
        <v>445041.26342939457</v>
      </c>
      <c r="G3054" s="286">
        <v>352007.26927939465</v>
      </c>
      <c r="H3054" s="286">
        <v>405672.95813939464</v>
      </c>
      <c r="I3054" s="286">
        <v>515040.85441939457</v>
      </c>
      <c r="J3054" s="286">
        <v>328861.57674237085</v>
      </c>
      <c r="K3054" s="286">
        <v>322151.97040825617</v>
      </c>
      <c r="L3054" s="286">
        <v>519141.28113503382</v>
      </c>
      <c r="M3054" s="286">
        <v>370882.92467725615</v>
      </c>
      <c r="N3054" s="286">
        <v>1515616.7427652562</v>
      </c>
      <c r="O3054" s="286">
        <v>6185666.1116919834</v>
      </c>
      <c r="P3054" s="83" t="str">
        <f t="shared" si="59"/>
        <v/>
      </c>
    </row>
    <row r="3055" spans="1:16" ht="13.2" hidden="1" customHeight="1" x14ac:dyDescent="0.25">
      <c r="A3055" s="285" t="s">
        <v>2011</v>
      </c>
      <c r="B3055" s="285" t="s">
        <v>80</v>
      </c>
      <c r="C3055" s="287">
        <v>0</v>
      </c>
      <c r="D3055" s="287">
        <v>4112.0789999999997</v>
      </c>
      <c r="E3055" s="287">
        <v>3089.7080000000001</v>
      </c>
      <c r="F3055" s="287">
        <v>559.81799999999998</v>
      </c>
      <c r="G3055" s="287">
        <v>410.11434000000003</v>
      </c>
      <c r="H3055" s="287">
        <v>2121.7930699999997</v>
      </c>
      <c r="I3055" s="287">
        <v>1428.8530000000001</v>
      </c>
      <c r="J3055" s="287">
        <v>782.82074</v>
      </c>
      <c r="K3055" s="287">
        <v>4439.7106100000001</v>
      </c>
      <c r="L3055" s="287">
        <v>312.92899999999997</v>
      </c>
      <c r="M3055" s="287">
        <v>-453.95424000000003</v>
      </c>
      <c r="N3055" s="287">
        <v>6406.4422799999993</v>
      </c>
      <c r="O3055" s="286">
        <v>23210.313799999996</v>
      </c>
      <c r="P3055" s="83" t="str">
        <f t="shared" si="59"/>
        <v/>
      </c>
    </row>
    <row r="3056" spans="1:16" ht="13.2" hidden="1" customHeight="1" x14ac:dyDescent="0.25">
      <c r="A3056" s="285" t="s">
        <v>2022</v>
      </c>
      <c r="B3056" s="285" t="s">
        <v>76</v>
      </c>
      <c r="C3056" s="287">
        <v>2126.9995699999999</v>
      </c>
      <c r="D3056" s="287">
        <v>211.91304</v>
      </c>
      <c r="E3056" s="287">
        <v>6460.0432600000004</v>
      </c>
      <c r="F3056" s="287">
        <v>382.95884000000001</v>
      </c>
      <c r="G3056" s="287">
        <v>31759.043290000001</v>
      </c>
      <c r="H3056" s="287">
        <v>-31389.944479999998</v>
      </c>
      <c r="I3056" s="287">
        <v>109.60274319999998</v>
      </c>
      <c r="J3056" s="287">
        <v>233.74535999999998</v>
      </c>
      <c r="K3056" s="287">
        <v>861.78008</v>
      </c>
      <c r="L3056" s="287">
        <v>241.94872000000001</v>
      </c>
      <c r="M3056" s="287">
        <v>637.53521999999998</v>
      </c>
      <c r="N3056" s="287">
        <v>10283.06367</v>
      </c>
      <c r="O3056" s="286">
        <v>21918.6893132</v>
      </c>
      <c r="P3056" s="83" t="str">
        <f t="shared" si="59"/>
        <v/>
      </c>
    </row>
    <row r="3057" spans="1:16" ht="13.2" hidden="1" customHeight="1" x14ac:dyDescent="0.25">
      <c r="A3057" s="285" t="s">
        <v>2032</v>
      </c>
      <c r="B3057" s="285" t="s">
        <v>85</v>
      </c>
      <c r="C3057" s="286">
        <v>1370280.1449933331</v>
      </c>
      <c r="D3057" s="286">
        <v>373521.79102333332</v>
      </c>
      <c r="E3057" s="286">
        <v>498095.98971333331</v>
      </c>
      <c r="F3057" s="286">
        <v>193615.71762333336</v>
      </c>
      <c r="G3057" s="286">
        <v>128067.61992333335</v>
      </c>
      <c r="H3057" s="286">
        <v>463061.15704333322</v>
      </c>
      <c r="I3057" s="286">
        <v>271781.12418653333</v>
      </c>
      <c r="J3057" s="286">
        <v>112965.14175333334</v>
      </c>
      <c r="K3057" s="286">
        <v>444725.06860583334</v>
      </c>
      <c r="L3057" s="286">
        <v>243990.65918483338</v>
      </c>
      <c r="M3057" s="286">
        <v>190373.28152483332</v>
      </c>
      <c r="N3057" s="286">
        <v>1167484.9854715003</v>
      </c>
      <c r="O3057" s="286">
        <v>5457962.6810468668</v>
      </c>
      <c r="P3057" s="83" t="str">
        <f t="shared" si="59"/>
        <v/>
      </c>
    </row>
    <row r="3058" spans="1:16" ht="13.2" hidden="1" customHeight="1" x14ac:dyDescent="0.25">
      <c r="A3058" s="285" t="s">
        <v>2034</v>
      </c>
      <c r="B3058" s="285" t="s">
        <v>87</v>
      </c>
      <c r="C3058" s="287">
        <v>10737</v>
      </c>
      <c r="D3058" s="287">
        <v>48500</v>
      </c>
      <c r="E3058" s="287">
        <v>0</v>
      </c>
      <c r="F3058" s="287">
        <v>6483</v>
      </c>
      <c r="G3058" s="287">
        <v>0</v>
      </c>
      <c r="H3058" s="287">
        <v>440</v>
      </c>
      <c r="I3058" s="287">
        <v>0</v>
      </c>
      <c r="J3058" s="287">
        <v>440</v>
      </c>
      <c r="K3058" s="287">
        <v>20000</v>
      </c>
      <c r="L3058" s="287">
        <v>0</v>
      </c>
      <c r="M3058" s="287">
        <v>19220</v>
      </c>
      <c r="N3058" s="287">
        <v>32540</v>
      </c>
      <c r="O3058" s="286">
        <v>138360</v>
      </c>
      <c r="P3058" s="83" t="str">
        <f t="shared" si="59"/>
        <v/>
      </c>
    </row>
    <row r="3059" spans="1:16" ht="13.2" hidden="1" customHeight="1" x14ac:dyDescent="0.25">
      <c r="A3059" s="285" t="s">
        <v>2035</v>
      </c>
      <c r="B3059" s="285" t="s">
        <v>88</v>
      </c>
      <c r="C3059" s="287">
        <v>9.8654799999999998</v>
      </c>
      <c r="D3059" s="287">
        <v>201.34153000000001</v>
      </c>
      <c r="E3059" s="287">
        <v>799.89913000000001</v>
      </c>
      <c r="F3059" s="287">
        <v>972.15278000000001</v>
      </c>
      <c r="G3059" s="287">
        <v>1131.8267000000001</v>
      </c>
      <c r="H3059" s="287">
        <v>1520.81213</v>
      </c>
      <c r="I3059" s="287">
        <v>1836.5520799999999</v>
      </c>
      <c r="J3059" s="287">
        <v>1840.16716</v>
      </c>
      <c r="K3059" s="287">
        <v>2046.80502</v>
      </c>
      <c r="L3059" s="287">
        <v>2183.5762799999998</v>
      </c>
      <c r="M3059" s="287">
        <v>2329.6795400000001</v>
      </c>
      <c r="N3059" s="287">
        <v>3195.0131799999999</v>
      </c>
      <c r="O3059" s="286">
        <v>18067.691009999995</v>
      </c>
      <c r="P3059" s="83" t="str">
        <f t="shared" si="59"/>
        <v/>
      </c>
    </row>
    <row r="3060" spans="1:16" ht="13.2" hidden="1" customHeight="1" x14ac:dyDescent="0.25">
      <c r="A3060" s="285" t="s">
        <v>2023</v>
      </c>
      <c r="B3060" s="285" t="s">
        <v>89</v>
      </c>
      <c r="C3060" s="287">
        <v>12359.543239999997</v>
      </c>
      <c r="D3060" s="287">
        <v>12986.018889999994</v>
      </c>
      <c r="E3060" s="287">
        <v>17135.113640000003</v>
      </c>
      <c r="F3060" s="287">
        <v>15844.751850000001</v>
      </c>
      <c r="G3060" s="287">
        <v>22346.717860000004</v>
      </c>
      <c r="H3060" s="287">
        <v>19236.134190000004</v>
      </c>
      <c r="I3060" s="287">
        <v>82794.528189999997</v>
      </c>
      <c r="J3060" s="287">
        <v>39023.00723000001</v>
      </c>
      <c r="K3060" s="287">
        <v>40533.392302499989</v>
      </c>
      <c r="L3060" s="287">
        <v>37742.472922500012</v>
      </c>
      <c r="M3060" s="287">
        <v>34091.742952499997</v>
      </c>
      <c r="N3060" s="287">
        <v>62922.743932499987</v>
      </c>
      <c r="O3060" s="286">
        <v>397016.16720000003</v>
      </c>
      <c r="P3060" s="83" t="str">
        <f t="shared" si="59"/>
        <v/>
      </c>
    </row>
    <row r="3061" spans="1:16" ht="13.2" hidden="1" customHeight="1" x14ac:dyDescent="0.25">
      <c r="A3061" s="285" t="s">
        <v>2024</v>
      </c>
      <c r="B3061" s="285" t="s">
        <v>90</v>
      </c>
      <c r="C3061" s="287">
        <v>17297.001253333336</v>
      </c>
      <c r="D3061" s="287">
        <v>110342.02024333333</v>
      </c>
      <c r="E3061" s="287">
        <v>30146.195203333333</v>
      </c>
      <c r="F3061" s="287">
        <v>26172.930843333332</v>
      </c>
      <c r="G3061" s="287">
        <v>26761.472793333334</v>
      </c>
      <c r="H3061" s="287">
        <v>30632.502743333331</v>
      </c>
      <c r="I3061" s="287">
        <v>33296.928143333324</v>
      </c>
      <c r="J3061" s="287">
        <v>34924.147353333334</v>
      </c>
      <c r="K3061" s="287">
        <v>38142.788513333326</v>
      </c>
      <c r="L3061" s="287">
        <v>37437.013463333351</v>
      </c>
      <c r="M3061" s="287">
        <v>39795.326173333335</v>
      </c>
      <c r="N3061" s="287">
        <v>43136.268710000004</v>
      </c>
      <c r="O3061" s="286">
        <v>468084.59543666663</v>
      </c>
      <c r="P3061" s="83" t="str">
        <f t="shared" si="59"/>
        <v/>
      </c>
    </row>
    <row r="3062" spans="1:16" ht="13.2" hidden="1" customHeight="1" x14ac:dyDescent="0.25">
      <c r="A3062" s="285" t="s">
        <v>2025</v>
      </c>
      <c r="B3062" s="285" t="s">
        <v>91</v>
      </c>
      <c r="C3062" s="287">
        <v>41.90408</v>
      </c>
      <c r="D3062" s="287">
        <v>190.51600999999999</v>
      </c>
      <c r="E3062" s="287">
        <v>214.25815</v>
      </c>
      <c r="F3062" s="287">
        <v>37.813369999999999</v>
      </c>
      <c r="G3062" s="287">
        <v>239.04192999999998</v>
      </c>
      <c r="H3062" s="287">
        <v>31.292769999999997</v>
      </c>
      <c r="I3062" s="287">
        <v>16.991870000000002</v>
      </c>
      <c r="J3062" s="287">
        <v>148.14249000000001</v>
      </c>
      <c r="K3062" s="287">
        <v>508.16086999999999</v>
      </c>
      <c r="L3062" s="287">
        <v>44.320230000000002</v>
      </c>
      <c r="M3062" s="287">
        <v>1684.0427300000001</v>
      </c>
      <c r="N3062" s="287">
        <v>1230.2368100000001</v>
      </c>
      <c r="O3062" s="286">
        <v>4386.7213099999999</v>
      </c>
      <c r="P3062" s="83" t="str">
        <f t="shared" si="59"/>
        <v/>
      </c>
    </row>
    <row r="3063" spans="1:16" ht="13.2" hidden="1" customHeight="1" x14ac:dyDescent="0.25">
      <c r="A3063" s="285" t="s">
        <v>2026</v>
      </c>
      <c r="B3063" s="285" t="s">
        <v>3670</v>
      </c>
      <c r="C3063" s="287">
        <v>126.93420999999999</v>
      </c>
      <c r="D3063" s="287">
        <v>1461.4637499999999</v>
      </c>
      <c r="E3063" s="287">
        <v>7792.0057500000003</v>
      </c>
      <c r="F3063" s="287">
        <v>17704.534240000001</v>
      </c>
      <c r="G3063" s="287">
        <v>7683.0680000000002</v>
      </c>
      <c r="H3063" s="287">
        <v>4571.7039100000002</v>
      </c>
      <c r="I3063" s="287">
        <v>1167.8979999999999</v>
      </c>
      <c r="J3063" s="287">
        <v>604.29282999999998</v>
      </c>
      <c r="K3063" s="287">
        <v>10342.10168</v>
      </c>
      <c r="L3063" s="287">
        <v>3325.2922189999999</v>
      </c>
      <c r="M3063" s="287">
        <v>11260.265119</v>
      </c>
      <c r="N3063" s="287">
        <v>1680.5646889999998</v>
      </c>
      <c r="O3063" s="286">
        <v>67720.124397000007</v>
      </c>
      <c r="P3063" s="83" t="str">
        <f t="shared" si="59"/>
        <v/>
      </c>
    </row>
    <row r="3064" spans="1:16" ht="13.2" hidden="1" customHeight="1" x14ac:dyDescent="0.25">
      <c r="A3064" s="285" t="s">
        <v>2028</v>
      </c>
      <c r="B3064" s="285" t="s">
        <v>92</v>
      </c>
      <c r="C3064" s="287">
        <v>8152.0160500000002</v>
      </c>
      <c r="D3064" s="287">
        <v>7.9055999999999997</v>
      </c>
      <c r="E3064" s="287">
        <v>4.9887700000000006</v>
      </c>
      <c r="F3064" s="287">
        <v>185.5</v>
      </c>
      <c r="G3064" s="287">
        <v>0.47852999999999996</v>
      </c>
      <c r="H3064" s="287">
        <v>99.521469999999994</v>
      </c>
      <c r="I3064" s="287">
        <v>0</v>
      </c>
      <c r="J3064" s="287">
        <v>1</v>
      </c>
      <c r="K3064" s="287">
        <v>179.5</v>
      </c>
      <c r="L3064" s="287">
        <v>0.5</v>
      </c>
      <c r="M3064" s="287">
        <v>0.5</v>
      </c>
      <c r="N3064" s="287">
        <v>0.5</v>
      </c>
      <c r="O3064" s="286">
        <v>8632.4104200000002</v>
      </c>
      <c r="P3064" s="83" t="str">
        <f t="shared" si="59"/>
        <v/>
      </c>
    </row>
    <row r="3065" spans="1:16" ht="13.2" hidden="1" customHeight="1" x14ac:dyDescent="0.25">
      <c r="A3065" s="285" t="s">
        <v>2029</v>
      </c>
      <c r="B3065" s="285" t="s">
        <v>93</v>
      </c>
      <c r="C3065" s="287">
        <v>9.729709999999999</v>
      </c>
      <c r="D3065" s="287">
        <v>4.2925300000000002</v>
      </c>
      <c r="E3065" s="287">
        <v>1691.1527699999999</v>
      </c>
      <c r="F3065" s="287">
        <v>1229.20325</v>
      </c>
      <c r="G3065" s="287">
        <v>69.673680000000004</v>
      </c>
      <c r="H3065" s="287">
        <v>155.14044000000001</v>
      </c>
      <c r="I3065" s="287">
        <v>294.87806999999998</v>
      </c>
      <c r="J3065" s="287">
        <v>21.237389999999998</v>
      </c>
      <c r="K3065" s="287">
        <v>1303.7531300000001</v>
      </c>
      <c r="L3065" s="287">
        <v>84</v>
      </c>
      <c r="M3065" s="287">
        <v>1237.62375</v>
      </c>
      <c r="N3065" s="287">
        <v>44.453310000000002</v>
      </c>
      <c r="O3065" s="286">
        <v>6145.1380300000001</v>
      </c>
      <c r="P3065" s="83" t="str">
        <f t="shared" si="59"/>
        <v/>
      </c>
    </row>
    <row r="3066" spans="1:16" ht="13.2" hidden="1" customHeight="1" x14ac:dyDescent="0.25">
      <c r="A3066" s="285" t="s">
        <v>2030</v>
      </c>
      <c r="B3066" s="285" t="s">
        <v>94</v>
      </c>
      <c r="C3066" s="287">
        <v>0</v>
      </c>
      <c r="D3066" s="287">
        <v>0</v>
      </c>
      <c r="E3066" s="287">
        <v>250</v>
      </c>
      <c r="F3066" s="287">
        <v>0</v>
      </c>
      <c r="G3066" s="287">
        <v>576</v>
      </c>
      <c r="H3066" s="287">
        <v>0</v>
      </c>
      <c r="I3066" s="287">
        <v>0</v>
      </c>
      <c r="J3066" s="287">
        <v>0</v>
      </c>
      <c r="K3066" s="287">
        <v>372</v>
      </c>
      <c r="L3066" s="287">
        <v>2</v>
      </c>
      <c r="M3066" s="287">
        <v>0</v>
      </c>
      <c r="N3066" s="287">
        <v>1</v>
      </c>
      <c r="O3066" s="286">
        <v>1201</v>
      </c>
      <c r="P3066" s="83" t="str">
        <f t="shared" si="59"/>
        <v/>
      </c>
    </row>
    <row r="3067" spans="1:16" ht="13.2" hidden="1" customHeight="1" x14ac:dyDescent="0.25">
      <c r="A3067" s="285" t="s">
        <v>2031</v>
      </c>
      <c r="B3067" s="285" t="s">
        <v>95</v>
      </c>
      <c r="C3067" s="287">
        <v>9.6193299999999997</v>
      </c>
      <c r="D3067" s="287">
        <v>4.8599199999999998</v>
      </c>
      <c r="E3067" s="287">
        <v>74.545360000000002</v>
      </c>
      <c r="F3067" s="287">
        <v>107.91168</v>
      </c>
      <c r="G3067" s="287">
        <v>143.1602</v>
      </c>
      <c r="H3067" s="287">
        <v>24.394169999999999</v>
      </c>
      <c r="I3067" s="287">
        <v>5.4269999999999996</v>
      </c>
      <c r="J3067" s="287">
        <v>1190.2370000000001</v>
      </c>
      <c r="K3067" s="287">
        <v>11855.23</v>
      </c>
      <c r="L3067" s="287">
        <v>146.66077999999999</v>
      </c>
      <c r="M3067" s="287">
        <v>390.82314000000002</v>
      </c>
      <c r="N3067" s="287">
        <v>49213.615380000003</v>
      </c>
      <c r="O3067" s="286">
        <v>63166.483960000005</v>
      </c>
      <c r="P3067" s="83" t="str">
        <f t="shared" si="59"/>
        <v/>
      </c>
    </row>
    <row r="3068" spans="1:16" ht="13.2" hidden="1" customHeight="1" x14ac:dyDescent="0.25">
      <c r="A3068" s="285" t="s">
        <v>2033</v>
      </c>
      <c r="B3068" s="285" t="s">
        <v>96</v>
      </c>
      <c r="C3068" s="288">
        <v>8408.1184900000007</v>
      </c>
      <c r="D3068" s="288">
        <v>11363.328160000001</v>
      </c>
      <c r="E3068" s="288">
        <v>9610.9760899999983</v>
      </c>
      <c r="F3068" s="288">
        <v>8510.6493900000005</v>
      </c>
      <c r="G3068" s="288">
        <v>10279.682349999999</v>
      </c>
      <c r="H3068" s="288">
        <v>10517.4848</v>
      </c>
      <c r="I3068" s="288">
        <v>9272.3177899999991</v>
      </c>
      <c r="J3068" s="288">
        <v>9959.9888900000005</v>
      </c>
      <c r="K3068" s="288">
        <v>9282.8965399999997</v>
      </c>
      <c r="L3068" s="288">
        <v>12114.67879</v>
      </c>
      <c r="M3068" s="288">
        <v>9465</v>
      </c>
      <c r="N3068" s="288">
        <v>11936.8</v>
      </c>
      <c r="O3068" s="289">
        <v>120721.92129</v>
      </c>
      <c r="P3068" s="83" t="str">
        <f t="shared" si="59"/>
        <v/>
      </c>
    </row>
    <row r="3069" spans="1:16" ht="13.2" hidden="1" customHeight="1" x14ac:dyDescent="0.25">
      <c r="A3069" s="285" t="s">
        <v>2036</v>
      </c>
      <c r="B3069" s="285" t="s">
        <v>155</v>
      </c>
      <c r="C3069" s="286">
        <v>1389435.1289633331</v>
      </c>
      <c r="D3069" s="286">
        <v>433586.46071333328</v>
      </c>
      <c r="E3069" s="286">
        <v>508506.8649333333</v>
      </c>
      <c r="F3069" s="286">
        <v>209581.51979333337</v>
      </c>
      <c r="G3069" s="286">
        <v>139479.12897333334</v>
      </c>
      <c r="H3069" s="286">
        <v>475539.45397333318</v>
      </c>
      <c r="I3069" s="286">
        <v>282889.99405653332</v>
      </c>
      <c r="J3069" s="286">
        <v>125205.29780333333</v>
      </c>
      <c r="K3069" s="286">
        <v>476054.77016583335</v>
      </c>
      <c r="L3069" s="286">
        <v>258288.91425483339</v>
      </c>
      <c r="M3069" s="286">
        <v>221387.96106483333</v>
      </c>
      <c r="N3069" s="286">
        <v>1215156.7986515004</v>
      </c>
      <c r="O3069" s="286">
        <v>5735112.293346867</v>
      </c>
      <c r="P3069" s="83" t="str">
        <f t="shared" ref="P3069:P3100" si="60">IF(COUNTBLANK(Q3069)=0,IF(RIGHT(A3069,12)=Q3069,TRUE,FALSE),"")</f>
        <v/>
      </c>
    </row>
    <row r="3070" spans="1:16" ht="13.2" hidden="1" customHeight="1" x14ac:dyDescent="0.25">
      <c r="A3070" s="285" t="s">
        <v>2027</v>
      </c>
      <c r="B3070" s="285" t="s">
        <v>80</v>
      </c>
      <c r="C3070" s="287">
        <v>1330156.3975499999</v>
      </c>
      <c r="D3070" s="287">
        <v>248312.80104000002</v>
      </c>
      <c r="E3070" s="287">
        <v>434327.68680999998</v>
      </c>
      <c r="F3070" s="287">
        <v>131950.11355000004</v>
      </c>
      <c r="G3070" s="287">
        <v>38488.963640000002</v>
      </c>
      <c r="H3070" s="287">
        <v>439700.41182999994</v>
      </c>
      <c r="I3070" s="287">
        <v>154094.87017000001</v>
      </c>
      <c r="J3070" s="287">
        <v>36819.3321</v>
      </c>
      <c r="K3070" s="287">
        <v>340626.36203000002</v>
      </c>
      <c r="L3070" s="287">
        <v>164966.45085000002</v>
      </c>
      <c r="M3070" s="287">
        <v>101275.42243999999</v>
      </c>
      <c r="N3070" s="287">
        <v>998972.53897000011</v>
      </c>
      <c r="O3070" s="286">
        <v>4419691.3509800006</v>
      </c>
      <c r="P3070" s="83" t="str">
        <f t="shared" si="60"/>
        <v/>
      </c>
    </row>
    <row r="3071" spans="1:16" ht="13.2" hidden="1" customHeight="1" x14ac:dyDescent="0.25">
      <c r="A3071" s="83" t="s">
        <v>3870</v>
      </c>
      <c r="B3071" s="285" t="s">
        <v>97</v>
      </c>
      <c r="C3071" s="108">
        <v>178144.14797999995</v>
      </c>
      <c r="D3071" s="108">
        <v>-101233.64891999995</v>
      </c>
      <c r="E3071" s="108">
        <v>-157411.42019000006</v>
      </c>
      <c r="F3071" s="108">
        <v>-17684.271370000031</v>
      </c>
      <c r="G3071" s="108">
        <v>-167050.69860000012</v>
      </c>
      <c r="H3071" s="108">
        <v>-99960.956200000015</v>
      </c>
      <c r="I3071" s="108">
        <v>82565.948799999984</v>
      </c>
      <c r="J3071" s="108">
        <v>57570.706649999978</v>
      </c>
      <c r="K3071" s="108">
        <v>-149531.77802999987</v>
      </c>
      <c r="L3071" s="108">
        <v>55277.094789999945</v>
      </c>
      <c r="M3071" s="108">
        <v>160242.20964000004</v>
      </c>
      <c r="N3071" s="108">
        <v>-32864.575410000165</v>
      </c>
      <c r="O3071" s="108">
        <v>-191937.24086000025</v>
      </c>
      <c r="P3071" s="83" t="str">
        <f t="shared" si="60"/>
        <v/>
      </c>
    </row>
    <row r="3072" spans="1:16" ht="13.2" hidden="1" customHeight="1" x14ac:dyDescent="0.25">
      <c r="A3072" s="83" t="s">
        <v>3871</v>
      </c>
      <c r="B3072" s="285" t="s">
        <v>130</v>
      </c>
      <c r="C3072" s="108">
        <v>178225.33143999992</v>
      </c>
      <c r="D3072" s="108">
        <v>-125844.91786999995</v>
      </c>
      <c r="E3072" s="108">
        <v>-185160.16384000008</v>
      </c>
      <c r="F3072" s="108">
        <v>-17678.871370000008</v>
      </c>
      <c r="G3072" s="108">
        <v>-167152.36221000005</v>
      </c>
      <c r="H3072" s="108">
        <v>-196975.52477999998</v>
      </c>
      <c r="I3072" s="108">
        <v>57837.192569999985</v>
      </c>
      <c r="J3072" s="108">
        <v>44440.558379999973</v>
      </c>
      <c r="K3072" s="108">
        <v>-149353.94120999984</v>
      </c>
      <c r="L3072" s="108">
        <v>75449.140809999953</v>
      </c>
      <c r="M3072" s="108">
        <v>157909.73361000002</v>
      </c>
      <c r="N3072" s="108">
        <v>-28104.875010000076</v>
      </c>
      <c r="O3072" s="108">
        <v>-356408.69947999995</v>
      </c>
      <c r="P3072" s="83" t="str">
        <f t="shared" si="60"/>
        <v/>
      </c>
    </row>
    <row r="3073" spans="1:16" ht="13.2" hidden="1" customHeight="1" x14ac:dyDescent="0.25">
      <c r="A3073" s="83" t="s">
        <v>3872</v>
      </c>
      <c r="B3073" s="285" t="s">
        <v>76</v>
      </c>
      <c r="C3073" s="108">
        <v>0.72131999999999996</v>
      </c>
      <c r="D3073" s="108">
        <v>14563.688050000001</v>
      </c>
      <c r="E3073" s="108">
        <v>0.66500000000000004</v>
      </c>
      <c r="F3073" s="108">
        <v>0.50374000000000008</v>
      </c>
      <c r="G3073" s="108">
        <v>15249.55481</v>
      </c>
      <c r="H3073" s="108">
        <v>13.99386</v>
      </c>
      <c r="I3073" s="108">
        <v>14561.363429999999</v>
      </c>
      <c r="J3073" s="108">
        <v>281.84429999999998</v>
      </c>
      <c r="K3073" s="108">
        <v>63.869629999999994</v>
      </c>
      <c r="L3073" s="108">
        <v>1798.09547</v>
      </c>
      <c r="M3073" s="108">
        <v>338.11739</v>
      </c>
      <c r="N3073" s="108">
        <v>2811.88238</v>
      </c>
      <c r="O3073" s="108">
        <v>49684.299380000004</v>
      </c>
      <c r="P3073" s="83" t="str">
        <f t="shared" si="60"/>
        <v/>
      </c>
    </row>
    <row r="3074" spans="1:16" ht="13.2" hidden="1" customHeight="1" x14ac:dyDescent="0.25">
      <c r="A3074" s="83" t="s">
        <v>3873</v>
      </c>
      <c r="B3074" s="285" t="s">
        <v>77</v>
      </c>
      <c r="C3074" s="108">
        <v>20359.822889999999</v>
      </c>
      <c r="D3074" s="108">
        <v>10423.779090000002</v>
      </c>
      <c r="E3074" s="108">
        <v>10530.690909999996</v>
      </c>
      <c r="F3074" s="108">
        <v>16954.882600000001</v>
      </c>
      <c r="G3074" s="108">
        <v>15344.679559999997</v>
      </c>
      <c r="H3074" s="108">
        <v>13803.86933</v>
      </c>
      <c r="I3074" s="108">
        <v>18098.339690000004</v>
      </c>
      <c r="J3074" s="108">
        <v>9609.3713399999997</v>
      </c>
      <c r="K3074" s="108">
        <v>9780.7112899999975</v>
      </c>
      <c r="L3074" s="108">
        <v>15969.046130000001</v>
      </c>
      <c r="M3074" s="108">
        <v>10443.270290000002</v>
      </c>
      <c r="N3074" s="108">
        <v>15014.407850000003</v>
      </c>
      <c r="O3074" s="108">
        <v>166332.87096999999</v>
      </c>
      <c r="P3074" s="83" t="str">
        <f t="shared" si="60"/>
        <v/>
      </c>
    </row>
    <row r="3075" spans="1:16" ht="13.2" hidden="1" customHeight="1" x14ac:dyDescent="0.25">
      <c r="A3075" s="83" t="s">
        <v>3874</v>
      </c>
      <c r="B3075" s="285" t="s">
        <v>78</v>
      </c>
      <c r="C3075" s="108">
        <v>10803.323229999998</v>
      </c>
      <c r="D3075" s="108">
        <v>13615.38111</v>
      </c>
      <c r="E3075" s="108">
        <v>9224.9322100000027</v>
      </c>
      <c r="F3075" s="108">
        <v>14093.432900000002</v>
      </c>
      <c r="G3075" s="108">
        <v>10360.09907</v>
      </c>
      <c r="H3075" s="108">
        <v>11748.697550000001</v>
      </c>
      <c r="I3075" s="108">
        <v>7881.9609</v>
      </c>
      <c r="J3075" s="108">
        <v>9169.7026000000023</v>
      </c>
      <c r="K3075" s="108">
        <v>9678.9158199999983</v>
      </c>
      <c r="L3075" s="108">
        <v>17777.495569999999</v>
      </c>
      <c r="M3075" s="108">
        <v>8431.8245200000038</v>
      </c>
      <c r="N3075" s="108">
        <v>20780.629259999994</v>
      </c>
      <c r="O3075" s="108">
        <v>143566.39473999999</v>
      </c>
      <c r="P3075" s="83" t="str">
        <f t="shared" si="60"/>
        <v/>
      </c>
    </row>
    <row r="3076" spans="1:16" ht="13.2" hidden="1" customHeight="1" x14ac:dyDescent="0.25">
      <c r="A3076" s="83" t="s">
        <v>3875</v>
      </c>
      <c r="B3076" s="285" t="s">
        <v>79</v>
      </c>
      <c r="C3076" s="108">
        <v>5316.2728399999996</v>
      </c>
      <c r="D3076" s="108">
        <v>2530.0645800000002</v>
      </c>
      <c r="E3076" s="108">
        <v>18188.31122</v>
      </c>
      <c r="F3076" s="108">
        <v>10239.900160000001</v>
      </c>
      <c r="G3076" s="108">
        <v>10074.97085</v>
      </c>
      <c r="H3076" s="108">
        <v>16759.37196</v>
      </c>
      <c r="I3076" s="108">
        <v>7967.27556</v>
      </c>
      <c r="J3076" s="108">
        <v>1986.8275199999998</v>
      </c>
      <c r="K3076" s="108">
        <v>9043.101270000001</v>
      </c>
      <c r="L3076" s="108">
        <v>15964.633170000001</v>
      </c>
      <c r="M3076" s="108">
        <v>11529.475210000001</v>
      </c>
      <c r="N3076" s="108">
        <v>5166.97901</v>
      </c>
      <c r="O3076" s="108">
        <v>114767.18335000001</v>
      </c>
      <c r="P3076" s="83" t="str">
        <f t="shared" si="60"/>
        <v/>
      </c>
    </row>
    <row r="3077" spans="1:16" ht="13.2" hidden="1" customHeight="1" x14ac:dyDescent="0.25">
      <c r="A3077" s="83" t="s">
        <v>3876</v>
      </c>
      <c r="B3077" s="285" t="s">
        <v>3671</v>
      </c>
      <c r="C3077" s="108">
        <v>25556.314479999997</v>
      </c>
      <c r="D3077" s="108">
        <v>46360.082429999995</v>
      </c>
      <c r="E3077" s="108">
        <v>58093.513009999995</v>
      </c>
      <c r="F3077" s="108">
        <v>72867.730860000025</v>
      </c>
      <c r="G3077" s="108">
        <v>40369.131960000013</v>
      </c>
      <c r="H3077" s="108">
        <v>36408.968359999999</v>
      </c>
      <c r="I3077" s="108">
        <v>35362.37049999999</v>
      </c>
      <c r="J3077" s="108">
        <v>41092.900819999995</v>
      </c>
      <c r="K3077" s="108">
        <v>31898.03717</v>
      </c>
      <c r="L3077" s="108">
        <v>51556.319239999997</v>
      </c>
      <c r="M3077" s="108">
        <v>37609.894389999994</v>
      </c>
      <c r="N3077" s="108">
        <v>53881.912659999995</v>
      </c>
      <c r="O3077" s="108">
        <v>531057.17588</v>
      </c>
      <c r="P3077" s="83" t="str">
        <f t="shared" si="60"/>
        <v/>
      </c>
    </row>
    <row r="3078" spans="1:16" ht="13.2" hidden="1" customHeight="1" x14ac:dyDescent="0.25">
      <c r="A3078" s="83" t="s">
        <v>3877</v>
      </c>
      <c r="B3078" s="285" t="s">
        <v>120</v>
      </c>
      <c r="C3078" s="108">
        <v>59437.612190000007</v>
      </c>
      <c r="D3078" s="108">
        <v>242350.37653000001</v>
      </c>
      <c r="E3078" s="108">
        <v>183018.16223000002</v>
      </c>
      <c r="F3078" s="108">
        <v>134785.52398999999</v>
      </c>
      <c r="G3078" s="108">
        <v>395579.43437000003</v>
      </c>
      <c r="H3078" s="108">
        <v>148899.19905000002</v>
      </c>
      <c r="I3078" s="108">
        <v>79431.251990000004</v>
      </c>
      <c r="J3078" s="108">
        <v>111861.74866999999</v>
      </c>
      <c r="K3078" s="108">
        <v>314669.04342999996</v>
      </c>
      <c r="L3078" s="108">
        <v>107181.22940999999</v>
      </c>
      <c r="M3078" s="108">
        <v>65420.406249999993</v>
      </c>
      <c r="N3078" s="108">
        <v>307214.03408000001</v>
      </c>
      <c r="O3078" s="108">
        <v>2149848.0221899999</v>
      </c>
      <c r="P3078" s="83" t="str">
        <f t="shared" si="60"/>
        <v/>
      </c>
    </row>
    <row r="3079" spans="1:16" ht="13.2" hidden="1" customHeight="1" x14ac:dyDescent="0.25">
      <c r="A3079" s="83" t="s">
        <v>3878</v>
      </c>
      <c r="B3079" s="285" t="s">
        <v>121</v>
      </c>
      <c r="C3079" s="108">
        <v>0</v>
      </c>
      <c r="D3079" s="108">
        <v>0</v>
      </c>
      <c r="E3079" s="108">
        <v>0</v>
      </c>
      <c r="F3079" s="108">
        <v>0</v>
      </c>
      <c r="G3079" s="108">
        <v>0</v>
      </c>
      <c r="H3079" s="108">
        <v>0</v>
      </c>
      <c r="I3079" s="108">
        <v>0</v>
      </c>
      <c r="J3079" s="108">
        <v>0</v>
      </c>
      <c r="K3079" s="108">
        <v>0</v>
      </c>
      <c r="L3079" s="108">
        <v>0</v>
      </c>
      <c r="M3079" s="108">
        <v>0</v>
      </c>
      <c r="N3079" s="108">
        <v>0</v>
      </c>
      <c r="O3079" s="108">
        <v>0</v>
      </c>
      <c r="P3079" s="83" t="str">
        <f t="shared" si="60"/>
        <v/>
      </c>
    </row>
    <row r="3080" spans="1:16" ht="13.2" hidden="1" customHeight="1" x14ac:dyDescent="0.25">
      <c r="A3080" s="83" t="s">
        <v>3879</v>
      </c>
      <c r="B3080" s="285" t="s">
        <v>81</v>
      </c>
      <c r="C3080" s="108">
        <v>6488.8518999999997</v>
      </c>
      <c r="D3080" s="108">
        <v>4568.8946299999998</v>
      </c>
      <c r="E3080" s="108">
        <v>84804.613769999996</v>
      </c>
      <c r="F3080" s="108">
        <v>2780.1719699999999</v>
      </c>
      <c r="G3080" s="108">
        <v>83966.99473999998</v>
      </c>
      <c r="H3080" s="108">
        <v>76745.150549999977</v>
      </c>
      <c r="I3080" s="108">
        <v>32594.20336</v>
      </c>
      <c r="J3080" s="108">
        <v>8291.7969399999984</v>
      </c>
      <c r="K3080" s="108">
        <v>3681.7197800000004</v>
      </c>
      <c r="L3080" s="108">
        <v>17918.190640000001</v>
      </c>
      <c r="M3080" s="108">
        <v>50193.45635</v>
      </c>
      <c r="N3080" s="108">
        <v>188266.84348000001</v>
      </c>
      <c r="O3080" s="108">
        <v>560300.88810999994</v>
      </c>
      <c r="P3080" s="83" t="str">
        <f t="shared" si="60"/>
        <v/>
      </c>
    </row>
    <row r="3081" spans="1:16" ht="13.2" hidden="1" customHeight="1" x14ac:dyDescent="0.25">
      <c r="A3081" s="83" t="s">
        <v>3880</v>
      </c>
      <c r="B3081" s="285" t="s">
        <v>82</v>
      </c>
      <c r="C3081" s="108">
        <v>0.29355999999999999</v>
      </c>
      <c r="D3081" s="108">
        <v>56.246000000000002</v>
      </c>
      <c r="E3081" s="108">
        <v>100.48502000000001</v>
      </c>
      <c r="F3081" s="108">
        <v>43.52402</v>
      </c>
      <c r="G3081" s="108">
        <v>47.381999999999998</v>
      </c>
      <c r="H3081" s="108">
        <v>0</v>
      </c>
      <c r="I3081" s="108">
        <v>210.18880000000001</v>
      </c>
      <c r="J3081" s="108">
        <v>3</v>
      </c>
      <c r="K3081" s="108">
        <v>38.322000000000003</v>
      </c>
      <c r="L3081" s="108">
        <v>139.10473999999999</v>
      </c>
      <c r="M3081" s="108">
        <v>40.22</v>
      </c>
      <c r="N3081" s="108">
        <v>115.15364000000001</v>
      </c>
      <c r="O3081" s="108">
        <v>793.91978000000006</v>
      </c>
      <c r="P3081" s="83" t="str">
        <f t="shared" si="60"/>
        <v/>
      </c>
    </row>
    <row r="3082" spans="1:16" ht="13.2" hidden="1" customHeight="1" x14ac:dyDescent="0.25">
      <c r="A3082" s="83" t="s">
        <v>3881</v>
      </c>
      <c r="B3082" s="285" t="s">
        <v>83</v>
      </c>
      <c r="C3082" s="108">
        <v>61025.469640000003</v>
      </c>
      <c r="D3082" s="108">
        <v>30440.780169999998</v>
      </c>
      <c r="E3082" s="108">
        <v>35909.691979999996</v>
      </c>
      <c r="F3082" s="108">
        <v>30523.861580000001</v>
      </c>
      <c r="G3082" s="108">
        <v>30481.307580000001</v>
      </c>
      <c r="H3082" s="108">
        <v>61582.270920000003</v>
      </c>
      <c r="I3082" s="108">
        <v>903.18485999999996</v>
      </c>
      <c r="J3082" s="108">
        <v>31985.2225</v>
      </c>
      <c r="K3082" s="108">
        <v>41688.877349999995</v>
      </c>
      <c r="L3082" s="108">
        <v>37125.120579999995</v>
      </c>
      <c r="M3082" s="108">
        <v>27261.407869999999</v>
      </c>
      <c r="N3082" s="108">
        <v>12421.624179999999</v>
      </c>
      <c r="O3082" s="108">
        <v>401348.81920999999</v>
      </c>
      <c r="P3082" s="83" t="str">
        <f t="shared" si="60"/>
        <v/>
      </c>
    </row>
    <row r="3083" spans="1:16" ht="13.2" hidden="1" customHeight="1" x14ac:dyDescent="0.25">
      <c r="A3083" s="83" t="s">
        <v>3882</v>
      </c>
      <c r="B3083" s="285" t="s">
        <v>84</v>
      </c>
      <c r="C3083" s="108">
        <v>2257.8720199999998</v>
      </c>
      <c r="D3083" s="108">
        <v>18912.733230000002</v>
      </c>
      <c r="E3083" s="108">
        <v>11787.563770000001</v>
      </c>
      <c r="F3083" s="108">
        <v>14031.84585</v>
      </c>
      <c r="G3083" s="108">
        <v>10436.876200000001</v>
      </c>
      <c r="H3083" s="108">
        <v>13948.247189999998</v>
      </c>
      <c r="I3083" s="108">
        <v>8397.1963300000007</v>
      </c>
      <c r="J3083" s="108">
        <v>13323.88092</v>
      </c>
      <c r="K3083" s="108">
        <v>8567.9958900000001</v>
      </c>
      <c r="L3083" s="108">
        <v>23142.56653</v>
      </c>
      <c r="M3083" s="108">
        <v>9742.112119999998</v>
      </c>
      <c r="N3083" s="108">
        <v>14145.561679999999</v>
      </c>
      <c r="O3083" s="108">
        <v>148694.45173000003</v>
      </c>
      <c r="P3083" s="83" t="str">
        <f t="shared" si="60"/>
        <v/>
      </c>
    </row>
    <row r="3084" spans="1:16" ht="13.2" hidden="1" customHeight="1" x14ac:dyDescent="0.25">
      <c r="A3084" s="83" t="s">
        <v>3883</v>
      </c>
      <c r="B3084" s="285" t="s">
        <v>85</v>
      </c>
      <c r="C3084" s="108">
        <v>191246.55407000001</v>
      </c>
      <c r="D3084" s="108">
        <v>383822.02581999998</v>
      </c>
      <c r="E3084" s="108">
        <v>411658.62912000006</v>
      </c>
      <c r="F3084" s="108">
        <v>296321.37767000002</v>
      </c>
      <c r="G3084" s="108">
        <v>611910.43114000012</v>
      </c>
      <c r="H3084" s="108">
        <v>379909.76877000002</v>
      </c>
      <c r="I3084" s="108">
        <v>205407.33541999999</v>
      </c>
      <c r="J3084" s="108">
        <v>227606.29561</v>
      </c>
      <c r="K3084" s="108">
        <v>429110.5936299999</v>
      </c>
      <c r="L3084" s="108">
        <v>288571.80148000002</v>
      </c>
      <c r="M3084" s="108">
        <v>221010.18438999998</v>
      </c>
      <c r="N3084" s="108">
        <v>619819.02822000009</v>
      </c>
      <c r="O3084" s="108">
        <v>4266394.0253400002</v>
      </c>
      <c r="P3084" s="83" t="str">
        <f t="shared" si="60"/>
        <v/>
      </c>
    </row>
    <row r="3085" spans="1:16" ht="13.2" hidden="1" customHeight="1" x14ac:dyDescent="0.25">
      <c r="A3085" s="83" t="s">
        <v>3884</v>
      </c>
      <c r="B3085" s="285" t="s">
        <v>86</v>
      </c>
      <c r="C3085" s="108">
        <v>0</v>
      </c>
      <c r="D3085" s="108">
        <v>0</v>
      </c>
      <c r="E3085" s="108">
        <v>2850.3458099999998</v>
      </c>
      <c r="F3085" s="108">
        <v>0</v>
      </c>
      <c r="G3085" s="108">
        <v>0</v>
      </c>
      <c r="H3085" s="108">
        <v>0</v>
      </c>
      <c r="I3085" s="108">
        <v>0</v>
      </c>
      <c r="J3085" s="108">
        <v>0</v>
      </c>
      <c r="K3085" s="108">
        <v>0</v>
      </c>
      <c r="L3085" s="108">
        <v>0</v>
      </c>
      <c r="M3085" s="108">
        <v>0</v>
      </c>
      <c r="N3085" s="108">
        <v>16789.487399999998</v>
      </c>
      <c r="O3085" s="108">
        <v>19639.833210000001</v>
      </c>
      <c r="P3085" s="83" t="str">
        <f t="shared" si="60"/>
        <v/>
      </c>
    </row>
    <row r="3086" spans="1:16" ht="13.2" hidden="1" customHeight="1" x14ac:dyDescent="0.25">
      <c r="A3086" s="83" t="s">
        <v>3885</v>
      </c>
      <c r="B3086" s="285" t="s">
        <v>87</v>
      </c>
      <c r="C3086" s="108">
        <v>0</v>
      </c>
      <c r="D3086" s="108">
        <v>25000</v>
      </c>
      <c r="E3086" s="108">
        <v>25000</v>
      </c>
      <c r="F3086" s="108">
        <v>25000</v>
      </c>
      <c r="G3086" s="108">
        <v>0</v>
      </c>
      <c r="H3086" s="108">
        <v>84222.495999999999</v>
      </c>
      <c r="I3086" s="108">
        <v>25000</v>
      </c>
      <c r="J3086" s="108">
        <v>0</v>
      </c>
      <c r="K3086" s="108">
        <v>0</v>
      </c>
      <c r="L3086" s="108">
        <v>0</v>
      </c>
      <c r="M3086" s="108">
        <v>0</v>
      </c>
      <c r="N3086" s="108">
        <v>21500</v>
      </c>
      <c r="O3086" s="108">
        <v>205722.49599999998</v>
      </c>
      <c r="P3086" s="83" t="str">
        <f t="shared" si="60"/>
        <v/>
      </c>
    </row>
    <row r="3087" spans="1:16" ht="13.2" hidden="1" customHeight="1" x14ac:dyDescent="0.25">
      <c r="A3087" s="83" t="s">
        <v>3886</v>
      </c>
      <c r="B3087" s="285" t="s">
        <v>88</v>
      </c>
      <c r="C3087" s="108">
        <v>0</v>
      </c>
      <c r="D3087" s="108">
        <v>0</v>
      </c>
      <c r="E3087" s="108">
        <v>0</v>
      </c>
      <c r="F3087" s="108">
        <v>0</v>
      </c>
      <c r="G3087" s="108">
        <v>185.2</v>
      </c>
      <c r="H3087" s="108">
        <v>12992.790660000001</v>
      </c>
      <c r="I3087" s="108">
        <v>200</v>
      </c>
      <c r="J3087" s="108">
        <v>13167.325550000001</v>
      </c>
      <c r="K3087" s="108">
        <v>0</v>
      </c>
      <c r="L3087" s="108">
        <v>0</v>
      </c>
      <c r="M3087" s="108">
        <v>2561.6150699999998</v>
      </c>
      <c r="N3087" s="108">
        <v>1207.0228399999999</v>
      </c>
      <c r="O3087" s="108">
        <v>30313.954120000006</v>
      </c>
      <c r="P3087" s="83" t="str">
        <f t="shared" si="60"/>
        <v/>
      </c>
    </row>
    <row r="3088" spans="1:16" ht="13.2" hidden="1" customHeight="1" x14ac:dyDescent="0.25">
      <c r="A3088" s="83" t="s">
        <v>3887</v>
      </c>
      <c r="B3088" s="285" t="s">
        <v>144</v>
      </c>
      <c r="C3088" s="108">
        <v>191246.55407000001</v>
      </c>
      <c r="D3088" s="108">
        <v>408822.02581999998</v>
      </c>
      <c r="E3088" s="108">
        <v>439508.97493000008</v>
      </c>
      <c r="F3088" s="108">
        <v>321321.37767000002</v>
      </c>
      <c r="G3088" s="108">
        <v>612095.63114000007</v>
      </c>
      <c r="H3088" s="108">
        <v>477125.05543000001</v>
      </c>
      <c r="I3088" s="108">
        <v>230607.33541999999</v>
      </c>
      <c r="J3088" s="108">
        <v>240773.62116000001</v>
      </c>
      <c r="K3088" s="108">
        <v>429110.5936299999</v>
      </c>
      <c r="L3088" s="108">
        <v>288571.80148000002</v>
      </c>
      <c r="M3088" s="108">
        <v>223571.79945999998</v>
      </c>
      <c r="N3088" s="108">
        <v>659315.53846000007</v>
      </c>
      <c r="O3088" s="108">
        <v>4522070.3086700002</v>
      </c>
      <c r="P3088" s="83" t="str">
        <f t="shared" si="60"/>
        <v/>
      </c>
    </row>
    <row r="3089" spans="1:16" ht="13.2" hidden="1" customHeight="1" x14ac:dyDescent="0.25">
      <c r="A3089" s="83" t="s">
        <v>3888</v>
      </c>
      <c r="B3089" s="285" t="s">
        <v>76</v>
      </c>
      <c r="C3089" s="108">
        <v>1479.13571</v>
      </c>
      <c r="D3089" s="108">
        <v>264.20457999999996</v>
      </c>
      <c r="E3089" s="108">
        <v>682.24065000000007</v>
      </c>
      <c r="F3089" s="108">
        <v>164.60272999999998</v>
      </c>
      <c r="G3089" s="108">
        <v>68.653020000000012</v>
      </c>
      <c r="H3089" s="108">
        <v>189.46831999999998</v>
      </c>
      <c r="I3089" s="108">
        <v>159.37947999999997</v>
      </c>
      <c r="J3089" s="108">
        <v>1053.5828799999999</v>
      </c>
      <c r="K3089" s="108">
        <v>386.93773000000004</v>
      </c>
      <c r="L3089" s="108">
        <v>163.60092</v>
      </c>
      <c r="M3089" s="108">
        <v>290.9434</v>
      </c>
      <c r="N3089" s="108">
        <v>3500.6395500000003</v>
      </c>
      <c r="O3089" s="108">
        <v>8403.38897</v>
      </c>
      <c r="P3089" s="83" t="str">
        <f t="shared" si="60"/>
        <v/>
      </c>
    </row>
    <row r="3090" spans="1:16" ht="13.2" hidden="1" customHeight="1" x14ac:dyDescent="0.25">
      <c r="A3090" s="83" t="s">
        <v>3889</v>
      </c>
      <c r="B3090" s="285" t="s">
        <v>85</v>
      </c>
      <c r="C3090" s="108">
        <v>369390.70204999996</v>
      </c>
      <c r="D3090" s="108">
        <v>282588.37690000003</v>
      </c>
      <c r="E3090" s="108">
        <v>254247.20892999999</v>
      </c>
      <c r="F3090" s="108">
        <v>278637.10629999998</v>
      </c>
      <c r="G3090" s="108">
        <v>444859.73254</v>
      </c>
      <c r="H3090" s="108">
        <v>279948.81257000001</v>
      </c>
      <c r="I3090" s="108">
        <v>287973.28421999997</v>
      </c>
      <c r="J3090" s="108">
        <v>285177.00225999998</v>
      </c>
      <c r="K3090" s="108">
        <v>279578.81560000003</v>
      </c>
      <c r="L3090" s="108">
        <v>343848.89626999997</v>
      </c>
      <c r="M3090" s="108">
        <v>381252.39403000002</v>
      </c>
      <c r="N3090" s="108">
        <v>586954.45280999993</v>
      </c>
      <c r="O3090" s="108">
        <v>4074456.7844799999</v>
      </c>
      <c r="P3090" s="83" t="str">
        <f t="shared" si="60"/>
        <v/>
      </c>
    </row>
    <row r="3091" spans="1:16" ht="13.2" hidden="1" customHeight="1" x14ac:dyDescent="0.25">
      <c r="A3091" s="83" t="s">
        <v>3890</v>
      </c>
      <c r="B3091" s="285" t="s">
        <v>87</v>
      </c>
      <c r="C3091" s="108">
        <v>0</v>
      </c>
      <c r="D3091" s="108">
        <v>0</v>
      </c>
      <c r="E3091" s="108">
        <v>0</v>
      </c>
      <c r="F3091" s="108">
        <v>25000</v>
      </c>
      <c r="G3091" s="108">
        <v>0</v>
      </c>
      <c r="H3091" s="108">
        <v>0</v>
      </c>
      <c r="I3091" s="108">
        <v>0</v>
      </c>
      <c r="J3091" s="108">
        <v>0</v>
      </c>
      <c r="K3091" s="108">
        <v>0</v>
      </c>
      <c r="L3091" s="108">
        <v>0</v>
      </c>
      <c r="M3091" s="108">
        <v>0</v>
      </c>
      <c r="N3091" s="108">
        <v>25000</v>
      </c>
      <c r="O3091" s="108">
        <v>50000</v>
      </c>
      <c r="P3091" s="83" t="str">
        <f t="shared" si="60"/>
        <v/>
      </c>
    </row>
    <row r="3092" spans="1:16" ht="13.2" hidden="1" customHeight="1" x14ac:dyDescent="0.25">
      <c r="A3092" s="83" t="s">
        <v>3891</v>
      </c>
      <c r="B3092" s="285" t="s">
        <v>88</v>
      </c>
      <c r="C3092" s="108">
        <v>0</v>
      </c>
      <c r="D3092" s="108">
        <v>0</v>
      </c>
      <c r="E3092" s="108">
        <v>0</v>
      </c>
      <c r="F3092" s="108">
        <v>0</v>
      </c>
      <c r="G3092" s="108">
        <v>0</v>
      </c>
      <c r="H3092" s="108">
        <v>0</v>
      </c>
      <c r="I3092" s="108">
        <v>0</v>
      </c>
      <c r="J3092" s="108">
        <v>0</v>
      </c>
      <c r="K3092" s="108">
        <v>0</v>
      </c>
      <c r="L3092" s="108">
        <v>0</v>
      </c>
      <c r="M3092" s="108">
        <v>0</v>
      </c>
      <c r="N3092" s="108">
        <v>12547.253869999999</v>
      </c>
      <c r="O3092" s="108">
        <v>12547.253869999999</v>
      </c>
      <c r="P3092" s="83" t="str">
        <f t="shared" si="60"/>
        <v/>
      </c>
    </row>
    <row r="3093" spans="1:16" ht="13.2" hidden="1" customHeight="1" x14ac:dyDescent="0.25">
      <c r="A3093" s="83" t="s">
        <v>3892</v>
      </c>
      <c r="B3093" s="285" t="s">
        <v>89</v>
      </c>
      <c r="C3093" s="108">
        <v>311.25266000000005</v>
      </c>
      <c r="D3093" s="108">
        <v>172.10967999999997</v>
      </c>
      <c r="E3093" s="108">
        <v>714.94505000000004</v>
      </c>
      <c r="F3093" s="108">
        <v>512.92835000000002</v>
      </c>
      <c r="G3093" s="108">
        <v>1062.1403600000001</v>
      </c>
      <c r="H3093" s="108">
        <v>650.95717000000002</v>
      </c>
      <c r="I3093" s="108">
        <v>426.23933999999997</v>
      </c>
      <c r="J3093" s="108">
        <v>1914.0259899999999</v>
      </c>
      <c r="K3093" s="108">
        <v>620.04260000000022</v>
      </c>
      <c r="L3093" s="108">
        <v>421.96109000000001</v>
      </c>
      <c r="M3093" s="108">
        <v>3943.3182699999998</v>
      </c>
      <c r="N3093" s="108">
        <v>15071.41071</v>
      </c>
      <c r="O3093" s="108">
        <v>25821.331269999999</v>
      </c>
      <c r="P3093" s="83" t="str">
        <f t="shared" si="60"/>
        <v/>
      </c>
    </row>
    <row r="3094" spans="1:16" ht="13.2" hidden="1" customHeight="1" x14ac:dyDescent="0.25">
      <c r="A3094" s="83" t="s">
        <v>3893</v>
      </c>
      <c r="B3094" s="285" t="s">
        <v>90</v>
      </c>
      <c r="C3094" s="108">
        <v>157.44201999999999</v>
      </c>
      <c r="D3094" s="108">
        <v>13.02702</v>
      </c>
      <c r="E3094" s="108">
        <v>25.390279999999997</v>
      </c>
      <c r="F3094" s="108">
        <v>4703.9839699999993</v>
      </c>
      <c r="G3094" s="108">
        <v>467.62875000000008</v>
      </c>
      <c r="H3094" s="108">
        <v>2285.2051799999999</v>
      </c>
      <c r="I3094" s="108">
        <v>1013.84748</v>
      </c>
      <c r="J3094" s="108">
        <v>0</v>
      </c>
      <c r="K3094" s="108">
        <v>1353.2359700000002</v>
      </c>
      <c r="L3094" s="108">
        <v>3296.72885</v>
      </c>
      <c r="M3094" s="108">
        <v>139.73651000000001</v>
      </c>
      <c r="N3094" s="108">
        <v>2506.4505600000002</v>
      </c>
      <c r="O3094" s="108">
        <v>15962.676589999999</v>
      </c>
      <c r="P3094" s="83" t="str">
        <f t="shared" si="60"/>
        <v/>
      </c>
    </row>
    <row r="3095" spans="1:16" ht="13.2" hidden="1" customHeight="1" x14ac:dyDescent="0.25">
      <c r="A3095" s="83" t="s">
        <v>3894</v>
      </c>
      <c r="B3095" s="285" t="s">
        <v>91</v>
      </c>
      <c r="C3095" s="108">
        <v>230528.05826999998</v>
      </c>
      <c r="D3095" s="108">
        <v>183262.41626000003</v>
      </c>
      <c r="E3095" s="108">
        <v>154676.89903</v>
      </c>
      <c r="F3095" s="108">
        <v>174164.97300000003</v>
      </c>
      <c r="G3095" s="108">
        <v>207449.54839000001</v>
      </c>
      <c r="H3095" s="108">
        <v>183443.78367999999</v>
      </c>
      <c r="I3095" s="108">
        <v>198068.77003999997</v>
      </c>
      <c r="J3095" s="108">
        <v>185210.98493000001</v>
      </c>
      <c r="K3095" s="108">
        <v>180979.79750000004</v>
      </c>
      <c r="L3095" s="108">
        <v>219874.36349999998</v>
      </c>
      <c r="M3095" s="108">
        <v>204983.36863000001</v>
      </c>
      <c r="N3095" s="108">
        <v>212505.96975000002</v>
      </c>
      <c r="O3095" s="108">
        <v>2335148.93298</v>
      </c>
      <c r="P3095" s="83" t="str">
        <f t="shared" si="60"/>
        <v/>
      </c>
    </row>
    <row r="3096" spans="1:16" ht="13.2" hidden="1" customHeight="1" x14ac:dyDescent="0.25">
      <c r="A3096" s="83" t="s">
        <v>3895</v>
      </c>
      <c r="B3096" s="285" t="s">
        <v>3670</v>
      </c>
      <c r="C3096" s="108">
        <v>363.00826000000001</v>
      </c>
      <c r="D3096" s="108">
        <v>561.57911999999999</v>
      </c>
      <c r="E3096" s="108">
        <v>3058.6611500000004</v>
      </c>
      <c r="F3096" s="108">
        <v>571.53724999999997</v>
      </c>
      <c r="G3096" s="108">
        <v>356.68101999999999</v>
      </c>
      <c r="H3096" s="108">
        <v>2870.3172199999999</v>
      </c>
      <c r="I3096" s="108">
        <v>237.36201999999997</v>
      </c>
      <c r="J3096" s="108">
        <v>362.29746</v>
      </c>
      <c r="K3096" s="108">
        <v>261.39062999999999</v>
      </c>
      <c r="L3096" s="108">
        <v>406.90690999999998</v>
      </c>
      <c r="M3096" s="108">
        <v>1962.6922199999999</v>
      </c>
      <c r="N3096" s="108">
        <v>35810.415979999998</v>
      </c>
      <c r="O3096" s="108">
        <v>46822.849239999996</v>
      </c>
      <c r="P3096" s="83" t="str">
        <f t="shared" si="60"/>
        <v/>
      </c>
    </row>
    <row r="3097" spans="1:16" ht="13.2" hidden="1" customHeight="1" x14ac:dyDescent="0.25">
      <c r="A3097" s="83" t="s">
        <v>3896</v>
      </c>
      <c r="B3097" s="285" t="s">
        <v>122</v>
      </c>
      <c r="C3097" s="108">
        <v>6.7241299999999997</v>
      </c>
      <c r="D3097" s="108">
        <v>162.95923999999999</v>
      </c>
      <c r="E3097" s="108">
        <v>90.991770000000002</v>
      </c>
      <c r="F3097" s="108">
        <v>0</v>
      </c>
      <c r="G3097" s="108">
        <v>0</v>
      </c>
      <c r="H3097" s="108">
        <v>0</v>
      </c>
      <c r="I3097" s="108">
        <v>48.604860000000002</v>
      </c>
      <c r="J3097" s="108">
        <v>0</v>
      </c>
      <c r="K3097" s="108">
        <v>92.076170000000005</v>
      </c>
      <c r="L3097" s="108">
        <v>0</v>
      </c>
      <c r="M3097" s="108">
        <v>0</v>
      </c>
      <c r="N3097" s="108">
        <v>9738.1213999999982</v>
      </c>
      <c r="O3097" s="108">
        <v>10139.477569999997</v>
      </c>
      <c r="P3097" s="83" t="str">
        <f t="shared" si="60"/>
        <v/>
      </c>
    </row>
    <row r="3098" spans="1:16" ht="13.2" hidden="1" customHeight="1" x14ac:dyDescent="0.25">
      <c r="A3098" s="83" t="s">
        <v>3897</v>
      </c>
      <c r="B3098" s="285" t="s">
        <v>92</v>
      </c>
      <c r="C3098" s="108">
        <v>0</v>
      </c>
      <c r="D3098" s="108">
        <v>0</v>
      </c>
      <c r="E3098" s="108">
        <v>0</v>
      </c>
      <c r="F3098" s="108">
        <v>0</v>
      </c>
      <c r="G3098" s="108">
        <v>0</v>
      </c>
      <c r="H3098" s="108">
        <v>0</v>
      </c>
      <c r="I3098" s="108">
        <v>0</v>
      </c>
      <c r="J3098" s="108">
        <v>0</v>
      </c>
      <c r="K3098" s="108">
        <v>0</v>
      </c>
      <c r="L3098" s="108">
        <v>0</v>
      </c>
      <c r="M3098" s="108">
        <v>0</v>
      </c>
      <c r="N3098" s="108">
        <v>0</v>
      </c>
      <c r="O3098" s="108">
        <v>0</v>
      </c>
      <c r="P3098" s="83" t="str">
        <f t="shared" si="60"/>
        <v/>
      </c>
    </row>
    <row r="3099" spans="1:16" ht="13.2" hidden="1" customHeight="1" x14ac:dyDescent="0.25">
      <c r="A3099" s="83" t="s">
        <v>3898</v>
      </c>
      <c r="B3099" s="285" t="s">
        <v>93</v>
      </c>
      <c r="C3099" s="108">
        <v>50326</v>
      </c>
      <c r="D3099" s="108">
        <v>11933</v>
      </c>
      <c r="E3099" s="108">
        <v>8769</v>
      </c>
      <c r="F3099" s="108">
        <v>12300</v>
      </c>
      <c r="G3099" s="108">
        <v>6556</v>
      </c>
      <c r="H3099" s="108">
        <v>4290</v>
      </c>
      <c r="I3099" s="108">
        <v>1800</v>
      </c>
      <c r="J3099" s="108">
        <v>4287</v>
      </c>
      <c r="K3099" s="108">
        <v>8900</v>
      </c>
      <c r="L3099" s="108">
        <v>32700</v>
      </c>
      <c r="M3099" s="108">
        <v>82947</v>
      </c>
      <c r="N3099" s="108">
        <v>63135</v>
      </c>
      <c r="O3099" s="108">
        <v>287943</v>
      </c>
      <c r="P3099" s="83" t="str">
        <f t="shared" si="60"/>
        <v/>
      </c>
    </row>
    <row r="3100" spans="1:16" ht="13.2" hidden="1" customHeight="1" x14ac:dyDescent="0.25">
      <c r="A3100" s="83" t="s">
        <v>3899</v>
      </c>
      <c r="B3100" s="285" t="s">
        <v>94</v>
      </c>
      <c r="C3100" s="108">
        <v>86219.081000000006</v>
      </c>
      <c r="D3100" s="108">
        <v>86219.081000000006</v>
      </c>
      <c r="E3100" s="108">
        <v>86229.081000000006</v>
      </c>
      <c r="F3100" s="108">
        <v>86219.081000000006</v>
      </c>
      <c r="G3100" s="108">
        <v>228899.08100000001</v>
      </c>
      <c r="H3100" s="108">
        <v>86219.081000000006</v>
      </c>
      <c r="I3100" s="108">
        <v>86219.081000000006</v>
      </c>
      <c r="J3100" s="108">
        <v>92349.11099999999</v>
      </c>
      <c r="K3100" s="108">
        <v>86985.335000000006</v>
      </c>
      <c r="L3100" s="108">
        <v>86985.335000000006</v>
      </c>
      <c r="M3100" s="108">
        <v>86985.335000000006</v>
      </c>
      <c r="N3100" s="108">
        <v>243461.31799999997</v>
      </c>
      <c r="O3100" s="108">
        <v>1342990.0009999999</v>
      </c>
      <c r="P3100" s="83" t="str">
        <f t="shared" si="60"/>
        <v/>
      </c>
    </row>
    <row r="3101" spans="1:16" ht="13.2" hidden="1" customHeight="1" x14ac:dyDescent="0.25">
      <c r="A3101" s="83" t="s">
        <v>3900</v>
      </c>
      <c r="B3101" s="285" t="s">
        <v>95</v>
      </c>
      <c r="C3101" s="108">
        <v>0</v>
      </c>
      <c r="D3101" s="108">
        <v>0</v>
      </c>
      <c r="E3101" s="108">
        <v>0</v>
      </c>
      <c r="F3101" s="108">
        <v>0</v>
      </c>
      <c r="G3101" s="108">
        <v>0</v>
      </c>
      <c r="H3101" s="108">
        <v>0</v>
      </c>
      <c r="I3101" s="108">
        <v>0</v>
      </c>
      <c r="J3101" s="108">
        <v>0</v>
      </c>
      <c r="K3101" s="108">
        <v>0</v>
      </c>
      <c r="L3101" s="108">
        <v>0</v>
      </c>
      <c r="M3101" s="108">
        <v>0</v>
      </c>
      <c r="N3101" s="108">
        <v>1225.1268600000001</v>
      </c>
      <c r="O3101" s="108">
        <v>1225.1268600000001</v>
      </c>
      <c r="P3101" s="83" t="str">
        <f t="shared" ref="P3101:P3132" si="61">IF(COUNTBLANK(Q3101)=0,IF(RIGHT(A3101,12)=Q3101,TRUE,FALSE),"")</f>
        <v/>
      </c>
    </row>
    <row r="3102" spans="1:16" ht="13.2" hidden="1" customHeight="1" x14ac:dyDescent="0.25">
      <c r="A3102" s="83" t="s">
        <v>3901</v>
      </c>
      <c r="B3102" s="285" t="s">
        <v>96</v>
      </c>
      <c r="C3102" s="108">
        <v>81.183459999999997</v>
      </c>
      <c r="D3102" s="108">
        <v>388.73104999999998</v>
      </c>
      <c r="E3102" s="108">
        <v>101.60216</v>
      </c>
      <c r="F3102" s="108">
        <v>5.4</v>
      </c>
      <c r="G3102" s="108">
        <v>83.536389999999997</v>
      </c>
      <c r="H3102" s="108">
        <v>200.71807999999999</v>
      </c>
      <c r="I3102" s="108">
        <v>471.24377000000004</v>
      </c>
      <c r="J3102" s="108">
        <v>37.177279999999996</v>
      </c>
      <c r="K3102" s="108">
        <v>177.83682000000002</v>
      </c>
      <c r="L3102" s="108">
        <v>20172.046019999998</v>
      </c>
      <c r="M3102" s="108">
        <v>229.13903999999999</v>
      </c>
      <c r="N3102" s="108">
        <v>6708.9567699999998</v>
      </c>
      <c r="O3102" s="108">
        <v>28657.570839999997</v>
      </c>
      <c r="P3102" s="83" t="str">
        <f t="shared" si="61"/>
        <v/>
      </c>
    </row>
    <row r="3103" spans="1:16" ht="13.2" hidden="1" customHeight="1" x14ac:dyDescent="0.25">
      <c r="A3103" s="83" t="s">
        <v>3902</v>
      </c>
      <c r="B3103" s="285" t="s">
        <v>155</v>
      </c>
      <c r="C3103" s="108">
        <v>369471.88550999993</v>
      </c>
      <c r="D3103" s="108">
        <v>282977.10795000003</v>
      </c>
      <c r="E3103" s="108">
        <v>254348.81109</v>
      </c>
      <c r="F3103" s="108">
        <v>303642.50630000001</v>
      </c>
      <c r="G3103" s="108">
        <v>444943.26893000002</v>
      </c>
      <c r="H3103" s="108">
        <v>280149.53065000003</v>
      </c>
      <c r="I3103" s="108">
        <v>288444.52798999997</v>
      </c>
      <c r="J3103" s="108">
        <v>285214.17953999998</v>
      </c>
      <c r="K3103" s="108">
        <v>279756.65242000006</v>
      </c>
      <c r="L3103" s="108">
        <v>364020.94228999998</v>
      </c>
      <c r="M3103" s="108">
        <v>381481.53307</v>
      </c>
      <c r="N3103" s="108">
        <v>631210.66344999999</v>
      </c>
      <c r="O3103" s="108">
        <v>4165661.6091900002</v>
      </c>
      <c r="P3103" s="83" t="str">
        <f t="shared" si="61"/>
        <v/>
      </c>
    </row>
    <row r="3104" spans="1:16" ht="13.2" hidden="1" customHeight="1" x14ac:dyDescent="0.25">
      <c r="A3104" s="83" t="s">
        <v>3903</v>
      </c>
      <c r="B3104" s="285" t="s">
        <v>97</v>
      </c>
      <c r="C3104" s="108">
        <v>-38068.481009999996</v>
      </c>
      <c r="D3104" s="108">
        <v>257317.11968</v>
      </c>
      <c r="E3104" s="108">
        <v>422768.52297000005</v>
      </c>
      <c r="F3104" s="108">
        <v>-22063.205079999927</v>
      </c>
      <c r="G3104" s="108">
        <v>-18993.481080000027</v>
      </c>
      <c r="H3104" s="108">
        <v>-21549.35513000004</v>
      </c>
      <c r="I3104" s="108">
        <v>-75998.335659999997</v>
      </c>
      <c r="J3104" s="108">
        <v>-80631.675600000017</v>
      </c>
      <c r="K3104" s="108">
        <v>-75980.425719999999</v>
      </c>
      <c r="L3104" s="108">
        <v>-61604.595789999905</v>
      </c>
      <c r="M3104" s="108">
        <v>-92898.301790000056</v>
      </c>
      <c r="N3104" s="108">
        <v>-72188.588779999758</v>
      </c>
      <c r="O3104" s="108">
        <v>120109.19701000024</v>
      </c>
      <c r="P3104" s="83" t="str">
        <f t="shared" si="61"/>
        <v/>
      </c>
    </row>
    <row r="3105" spans="1:16" ht="13.2" hidden="1" customHeight="1" x14ac:dyDescent="0.25">
      <c r="A3105" s="83" t="s">
        <v>3904</v>
      </c>
      <c r="B3105" s="285" t="s">
        <v>130</v>
      </c>
      <c r="C3105" s="108">
        <v>-38096.135390000069</v>
      </c>
      <c r="D3105" s="108">
        <v>238122.20511000001</v>
      </c>
      <c r="E3105" s="108">
        <v>411434.47493000003</v>
      </c>
      <c r="F3105" s="108">
        <v>-20863.826469999884</v>
      </c>
      <c r="G3105" s="108">
        <v>-37838.254420000012</v>
      </c>
      <c r="H3105" s="108">
        <v>-39062.300150000054</v>
      </c>
      <c r="I3105" s="108">
        <v>-83487.840599999996</v>
      </c>
      <c r="J3105" s="108">
        <v>-101450.38525000002</v>
      </c>
      <c r="K3105" s="108">
        <v>-88624.697580000007</v>
      </c>
      <c r="L3105" s="108">
        <v>-72812.924289999879</v>
      </c>
      <c r="M3105" s="108">
        <v>41867.333439999959</v>
      </c>
      <c r="N3105" s="108">
        <v>-96326.969699999667</v>
      </c>
      <c r="O3105" s="108">
        <v>112070.55567000015</v>
      </c>
      <c r="P3105" s="83" t="str">
        <f t="shared" si="61"/>
        <v/>
      </c>
    </row>
    <row r="3106" spans="1:16" ht="13.2" hidden="1" customHeight="1" x14ac:dyDescent="0.25">
      <c r="A3106" s="83" t="s">
        <v>3905</v>
      </c>
      <c r="B3106" s="285" t="s">
        <v>76</v>
      </c>
      <c r="C3106" s="108">
        <v>13.688510000000001</v>
      </c>
      <c r="D3106" s="108">
        <v>286.23260999999997</v>
      </c>
      <c r="E3106" s="108">
        <v>348.76048000000003</v>
      </c>
      <c r="F3106" s="108">
        <v>48.946290000000005</v>
      </c>
      <c r="G3106" s="108">
        <v>39.827820000000003</v>
      </c>
      <c r="H3106" s="108">
        <v>95.710039999999992</v>
      </c>
      <c r="I3106" s="108">
        <v>47.485650000000007</v>
      </c>
      <c r="J3106" s="108">
        <v>98.33793</v>
      </c>
      <c r="K3106" s="108">
        <v>36.85595</v>
      </c>
      <c r="L3106" s="108">
        <v>383.76820999999995</v>
      </c>
      <c r="M3106" s="108">
        <v>25.970970000000001</v>
      </c>
      <c r="N3106" s="108">
        <v>4538.0479699999996</v>
      </c>
      <c r="O3106" s="108">
        <v>5963.6324299999997</v>
      </c>
      <c r="P3106" s="83" t="str">
        <f t="shared" si="61"/>
        <v/>
      </c>
    </row>
    <row r="3107" spans="1:16" ht="13.2" hidden="1" customHeight="1" x14ac:dyDescent="0.25">
      <c r="A3107" s="83" t="s">
        <v>3906</v>
      </c>
      <c r="B3107" s="285" t="s">
        <v>77</v>
      </c>
      <c r="C3107" s="108">
        <v>68461.939689999985</v>
      </c>
      <c r="D3107" s="108">
        <v>75620.09782000001</v>
      </c>
      <c r="E3107" s="108">
        <v>78764.357489999966</v>
      </c>
      <c r="F3107" s="108">
        <v>73425.396459999974</v>
      </c>
      <c r="G3107" s="108">
        <v>89951.461690000026</v>
      </c>
      <c r="H3107" s="108">
        <v>77140.840899999981</v>
      </c>
      <c r="I3107" s="108">
        <v>80794.717209999973</v>
      </c>
      <c r="J3107" s="108">
        <v>72105.600559999992</v>
      </c>
      <c r="K3107" s="108">
        <v>79108.534040000013</v>
      </c>
      <c r="L3107" s="108">
        <v>78693.640279999949</v>
      </c>
      <c r="M3107" s="108">
        <v>110361.27683000002</v>
      </c>
      <c r="N3107" s="108">
        <v>123520.44110999993</v>
      </c>
      <c r="O3107" s="108">
        <v>1007948.3040799997</v>
      </c>
      <c r="P3107" s="83" t="str">
        <f t="shared" si="61"/>
        <v/>
      </c>
    </row>
    <row r="3108" spans="1:16" ht="13.2" hidden="1" customHeight="1" x14ac:dyDescent="0.25">
      <c r="A3108" s="83" t="s">
        <v>3907</v>
      </c>
      <c r="B3108" s="285" t="s">
        <v>78</v>
      </c>
      <c r="C3108" s="108">
        <v>13386.854839999998</v>
      </c>
      <c r="D3108" s="108">
        <v>21464.771600000007</v>
      </c>
      <c r="E3108" s="108">
        <v>25282.310239999995</v>
      </c>
      <c r="F3108" s="108">
        <v>24703.775340000007</v>
      </c>
      <c r="G3108" s="108">
        <v>24182.632040000004</v>
      </c>
      <c r="H3108" s="108">
        <v>28458.85469</v>
      </c>
      <c r="I3108" s="108">
        <v>32047.126220000002</v>
      </c>
      <c r="J3108" s="108">
        <v>25930.333070000022</v>
      </c>
      <c r="K3108" s="108">
        <v>48585.20885000001</v>
      </c>
      <c r="L3108" s="108">
        <v>47142.38807999999</v>
      </c>
      <c r="M3108" s="108">
        <v>32585.020820000002</v>
      </c>
      <c r="N3108" s="108">
        <v>83881.662509999966</v>
      </c>
      <c r="O3108" s="108">
        <v>407650.93830000004</v>
      </c>
      <c r="P3108" s="83" t="str">
        <f t="shared" si="61"/>
        <v/>
      </c>
    </row>
    <row r="3109" spans="1:16" ht="13.2" hidden="1" customHeight="1" x14ac:dyDescent="0.25">
      <c r="A3109" s="83" t="s">
        <v>3908</v>
      </c>
      <c r="B3109" s="285" t="s">
        <v>79</v>
      </c>
      <c r="C3109" s="108">
        <v>580.95719000000008</v>
      </c>
      <c r="D3109" s="108">
        <v>2314.5403700000002</v>
      </c>
      <c r="E3109" s="108">
        <v>5395.9424300000001</v>
      </c>
      <c r="F3109" s="108">
        <v>3106.5840000000003</v>
      </c>
      <c r="G3109" s="108">
        <v>2082.2818899999997</v>
      </c>
      <c r="H3109" s="108">
        <v>8803.3916600000011</v>
      </c>
      <c r="I3109" s="108">
        <v>3695.9416000000001</v>
      </c>
      <c r="J3109" s="108">
        <v>4529.3763899999994</v>
      </c>
      <c r="K3109" s="108">
        <v>2641.1597700000007</v>
      </c>
      <c r="L3109" s="108">
        <v>670.79606999999999</v>
      </c>
      <c r="M3109" s="108">
        <v>2948.4048299999999</v>
      </c>
      <c r="N3109" s="108">
        <v>15117.487370000001</v>
      </c>
      <c r="O3109" s="108">
        <v>51886.863569999994</v>
      </c>
      <c r="P3109" s="83" t="str">
        <f t="shared" si="61"/>
        <v/>
      </c>
    </row>
    <row r="3110" spans="1:16" ht="13.2" hidden="1" customHeight="1" x14ac:dyDescent="0.25">
      <c r="A3110" s="83" t="s">
        <v>3909</v>
      </c>
      <c r="B3110" s="285" t="s">
        <v>3671</v>
      </c>
      <c r="C3110" s="108">
        <v>6862.1769500000009</v>
      </c>
      <c r="D3110" s="108">
        <v>54932.966569999997</v>
      </c>
      <c r="E3110" s="108">
        <v>40699.326189999992</v>
      </c>
      <c r="F3110" s="108">
        <v>33618.743090000004</v>
      </c>
      <c r="G3110" s="108">
        <v>42589.972650000003</v>
      </c>
      <c r="H3110" s="108">
        <v>32961.033779999998</v>
      </c>
      <c r="I3110" s="108">
        <v>33635.321360000002</v>
      </c>
      <c r="J3110" s="108">
        <v>37251.027289999998</v>
      </c>
      <c r="K3110" s="108">
        <v>37793.338510000009</v>
      </c>
      <c r="L3110" s="108">
        <v>36962.037199999999</v>
      </c>
      <c r="M3110" s="108">
        <v>32090.75531</v>
      </c>
      <c r="N3110" s="108">
        <v>120826.74037999997</v>
      </c>
      <c r="O3110" s="108">
        <v>510223.43927999999</v>
      </c>
      <c r="P3110" s="83" t="str">
        <f t="shared" si="61"/>
        <v/>
      </c>
    </row>
    <row r="3111" spans="1:16" ht="13.2" hidden="1" customHeight="1" x14ac:dyDescent="0.25">
      <c r="A3111" s="83" t="s">
        <v>3910</v>
      </c>
      <c r="B3111" s="285" t="s">
        <v>121</v>
      </c>
      <c r="C3111" s="108">
        <v>0</v>
      </c>
      <c r="D3111" s="108">
        <v>0</v>
      </c>
      <c r="E3111" s="108">
        <v>0</v>
      </c>
      <c r="F3111" s="108">
        <v>0</v>
      </c>
      <c r="G3111" s="108">
        <v>0</v>
      </c>
      <c r="H3111" s="108">
        <v>0</v>
      </c>
      <c r="I3111" s="108">
        <v>0</v>
      </c>
      <c r="J3111" s="108">
        <v>0</v>
      </c>
      <c r="K3111" s="108">
        <v>0</v>
      </c>
      <c r="L3111" s="108">
        <v>0</v>
      </c>
      <c r="M3111" s="108">
        <v>0</v>
      </c>
      <c r="N3111" s="108">
        <v>0</v>
      </c>
      <c r="O3111" s="108">
        <v>0</v>
      </c>
      <c r="P3111" s="83" t="str">
        <f t="shared" si="61"/>
        <v/>
      </c>
    </row>
    <row r="3112" spans="1:16" ht="13.2" hidden="1" customHeight="1" x14ac:dyDescent="0.25">
      <c r="A3112" s="83" t="s">
        <v>3911</v>
      </c>
      <c r="B3112" s="285" t="s">
        <v>81</v>
      </c>
      <c r="C3112" s="108">
        <v>804.88292000000001</v>
      </c>
      <c r="D3112" s="108">
        <v>21557.993709999999</v>
      </c>
      <c r="E3112" s="108">
        <v>7775.9458799999993</v>
      </c>
      <c r="F3112" s="108">
        <v>21716.288269999997</v>
      </c>
      <c r="G3112" s="108">
        <v>8533.8856999999989</v>
      </c>
      <c r="H3112" s="108">
        <v>9060.3179600000003</v>
      </c>
      <c r="I3112" s="108">
        <v>18026.950080000002</v>
      </c>
      <c r="J3112" s="108">
        <v>20330.283669999997</v>
      </c>
      <c r="K3112" s="108">
        <v>10550.512719999997</v>
      </c>
      <c r="L3112" s="108">
        <v>21607.068910000002</v>
      </c>
      <c r="M3112" s="108">
        <v>11133.858469999999</v>
      </c>
      <c r="N3112" s="108">
        <v>115747.34052999999</v>
      </c>
      <c r="O3112" s="108">
        <v>266845.32882</v>
      </c>
      <c r="P3112" s="83" t="str">
        <f t="shared" si="61"/>
        <v/>
      </c>
    </row>
    <row r="3113" spans="1:16" ht="13.2" hidden="1" customHeight="1" x14ac:dyDescent="0.25">
      <c r="A3113" s="83" t="s">
        <v>3912</v>
      </c>
      <c r="B3113" s="285" t="s">
        <v>82</v>
      </c>
      <c r="C3113" s="108">
        <v>5441.9625000000005</v>
      </c>
      <c r="D3113" s="108">
        <v>1397.2660100000001</v>
      </c>
      <c r="E3113" s="108">
        <v>260.70729</v>
      </c>
      <c r="F3113" s="108">
        <v>256.23761999999999</v>
      </c>
      <c r="G3113" s="108">
        <v>1026.72183</v>
      </c>
      <c r="H3113" s="108">
        <v>1217.0501899999999</v>
      </c>
      <c r="I3113" s="108">
        <v>228.73743999999999</v>
      </c>
      <c r="J3113" s="108">
        <v>672.39548999999988</v>
      </c>
      <c r="K3113" s="108">
        <v>343.60919000000001</v>
      </c>
      <c r="L3113" s="108">
        <v>1013.78908</v>
      </c>
      <c r="M3113" s="108">
        <v>1452.0472900000004</v>
      </c>
      <c r="N3113" s="108">
        <v>1823.99603</v>
      </c>
      <c r="O3113" s="108">
        <v>15134.519960000003</v>
      </c>
      <c r="P3113" s="83" t="str">
        <f t="shared" si="61"/>
        <v/>
      </c>
    </row>
    <row r="3114" spans="1:16" ht="13.2" hidden="1" customHeight="1" x14ac:dyDescent="0.25">
      <c r="A3114" s="83" t="s">
        <v>3913</v>
      </c>
      <c r="B3114" s="285" t="s">
        <v>83</v>
      </c>
      <c r="C3114" s="108">
        <v>0</v>
      </c>
      <c r="D3114" s="108">
        <v>297.86941999999993</v>
      </c>
      <c r="E3114" s="108">
        <v>2272.9825299999998</v>
      </c>
      <c r="F3114" s="108">
        <v>497.16382999999996</v>
      </c>
      <c r="G3114" s="108">
        <v>4292.0159100000001</v>
      </c>
      <c r="H3114" s="108">
        <v>6381.6727100000007</v>
      </c>
      <c r="I3114" s="108">
        <v>1107.0592299999998</v>
      </c>
      <c r="J3114" s="108">
        <v>1668.3451900000002</v>
      </c>
      <c r="K3114" s="108">
        <v>2017.9965100000002</v>
      </c>
      <c r="L3114" s="108">
        <v>1766.97352</v>
      </c>
      <c r="M3114" s="108">
        <v>3500.7087900000006</v>
      </c>
      <c r="N3114" s="108">
        <v>8716.8002699999997</v>
      </c>
      <c r="O3114" s="108">
        <v>32519.587910000002</v>
      </c>
      <c r="P3114" s="83" t="str">
        <f t="shared" si="61"/>
        <v/>
      </c>
    </row>
    <row r="3115" spans="1:16" ht="13.2" hidden="1" customHeight="1" x14ac:dyDescent="0.25">
      <c r="A3115" s="83" t="s">
        <v>3914</v>
      </c>
      <c r="B3115" s="285" t="s">
        <v>84</v>
      </c>
      <c r="C3115" s="108">
        <v>4445.9699400000009</v>
      </c>
      <c r="D3115" s="108">
        <v>9980.3539400000009</v>
      </c>
      <c r="E3115" s="108">
        <v>17177.380519999999</v>
      </c>
      <c r="F3115" s="108">
        <v>21328.575539999998</v>
      </c>
      <c r="G3115" s="108">
        <v>17622.215270000001</v>
      </c>
      <c r="H3115" s="108">
        <v>20437.163650000002</v>
      </c>
      <c r="I3115" s="108">
        <v>26950.25735</v>
      </c>
      <c r="J3115" s="108">
        <v>22941.005100000002</v>
      </c>
      <c r="K3115" s="108">
        <v>32893.976840000003</v>
      </c>
      <c r="L3115" s="108">
        <v>29549.010450000005</v>
      </c>
      <c r="M3115" s="108">
        <v>36365.450209999995</v>
      </c>
      <c r="N3115" s="108">
        <v>113697.40529999998</v>
      </c>
      <c r="O3115" s="108">
        <v>353388.76410999999</v>
      </c>
      <c r="P3115" s="83" t="str">
        <f t="shared" si="61"/>
        <v/>
      </c>
    </row>
    <row r="3116" spans="1:16" ht="13.2" hidden="1" customHeight="1" x14ac:dyDescent="0.25">
      <c r="A3116" s="83" t="s">
        <v>3915</v>
      </c>
      <c r="B3116" s="285" t="s">
        <v>85</v>
      </c>
      <c r="C3116" s="108">
        <v>100036.74454</v>
      </c>
      <c r="D3116" s="108">
        <v>189291.54750000004</v>
      </c>
      <c r="E3116" s="108">
        <v>178966.78343999994</v>
      </c>
      <c r="F3116" s="108">
        <v>179951.94655999995</v>
      </c>
      <c r="G3116" s="108">
        <v>200058.86425000004</v>
      </c>
      <c r="H3116" s="108">
        <v>186014.53855000003</v>
      </c>
      <c r="I3116" s="108">
        <v>202998.92994</v>
      </c>
      <c r="J3116" s="108">
        <v>189302.68938000003</v>
      </c>
      <c r="K3116" s="108">
        <v>219658.60158000002</v>
      </c>
      <c r="L3116" s="108">
        <v>218698.21236999991</v>
      </c>
      <c r="M3116" s="108">
        <v>234292.87467000005</v>
      </c>
      <c r="N3116" s="108">
        <v>617231.03649999981</v>
      </c>
      <c r="O3116" s="108">
        <v>2716502.7692799997</v>
      </c>
      <c r="P3116" s="83" t="str">
        <f t="shared" si="61"/>
        <v/>
      </c>
    </row>
    <row r="3117" spans="1:16" ht="13.2" hidden="1" customHeight="1" x14ac:dyDescent="0.25">
      <c r="A3117" s="83" t="s">
        <v>3916</v>
      </c>
      <c r="B3117" s="285" t="s">
        <v>86</v>
      </c>
      <c r="C3117" s="108">
        <v>19158.133829999999</v>
      </c>
      <c r="D3117" s="108">
        <v>-1994.723390000001</v>
      </c>
      <c r="E3117" s="108">
        <v>87587.137239999996</v>
      </c>
      <c r="F3117" s="108">
        <v>-46700.984850000008</v>
      </c>
      <c r="G3117" s="108">
        <v>17106.568309999999</v>
      </c>
      <c r="H3117" s="108">
        <v>60917.13751</v>
      </c>
      <c r="I3117" s="108">
        <v>-25756.224629999997</v>
      </c>
      <c r="J3117" s="108">
        <v>14975.68115</v>
      </c>
      <c r="K3117" s="108">
        <v>23630.184939999999</v>
      </c>
      <c r="L3117" s="108">
        <v>42697.881359999999</v>
      </c>
      <c r="M3117" s="108">
        <v>-12073.988609999999</v>
      </c>
      <c r="N3117" s="108">
        <v>294619.11504</v>
      </c>
      <c r="O3117" s="108">
        <v>474165.9179</v>
      </c>
      <c r="P3117" s="83" t="str">
        <f t="shared" si="61"/>
        <v/>
      </c>
    </row>
    <row r="3118" spans="1:16" ht="13.2" hidden="1" customHeight="1" x14ac:dyDescent="0.25">
      <c r="A3118" s="83" t="s">
        <v>3917</v>
      </c>
      <c r="B3118" s="285" t="s">
        <v>87</v>
      </c>
      <c r="C3118" s="108">
        <v>438446.54085000005</v>
      </c>
      <c r="D3118" s="108">
        <v>-29491.851490000001</v>
      </c>
      <c r="E3118" s="108">
        <v>-52210.544499999996</v>
      </c>
      <c r="F3118" s="108">
        <v>59879.525000000001</v>
      </c>
      <c r="G3118" s="108">
        <v>-2976.2741100000003</v>
      </c>
      <c r="H3118" s="108">
        <v>13219.789770000001</v>
      </c>
      <c r="I3118" s="108">
        <v>50050.785910000006</v>
      </c>
      <c r="J3118" s="108">
        <v>18501.450659999999</v>
      </c>
      <c r="K3118" s="108">
        <v>7225.3491599999998</v>
      </c>
      <c r="L3118" s="108">
        <v>256.58257999999944</v>
      </c>
      <c r="M3118" s="108">
        <v>32095.67382</v>
      </c>
      <c r="N3118" s="108">
        <v>64340.873450000006</v>
      </c>
      <c r="O3118" s="108">
        <v>599337.9010999999</v>
      </c>
      <c r="P3118" s="83" t="str">
        <f t="shared" si="61"/>
        <v/>
      </c>
    </row>
    <row r="3119" spans="1:16" ht="13.2" hidden="1" customHeight="1" x14ac:dyDescent="0.25">
      <c r="A3119" s="83" t="s">
        <v>3918</v>
      </c>
      <c r="B3119" s="285" t="s">
        <v>88</v>
      </c>
      <c r="C3119" s="108">
        <v>0</v>
      </c>
      <c r="D3119" s="108">
        <v>10456.864220000001</v>
      </c>
      <c r="E3119" s="108">
        <v>0</v>
      </c>
      <c r="F3119" s="108">
        <v>6099.2194300000001</v>
      </c>
      <c r="G3119" s="108">
        <v>4050.24154</v>
      </c>
      <c r="H3119" s="108">
        <v>1321.0229099999999</v>
      </c>
      <c r="I3119" s="108">
        <v>574.59546999999998</v>
      </c>
      <c r="J3119" s="108">
        <v>-19621.52461</v>
      </c>
      <c r="K3119" s="108">
        <v>1616.2993899999999</v>
      </c>
      <c r="L3119" s="108">
        <v>5208.8545800000002</v>
      </c>
      <c r="M3119" s="108">
        <v>4486.9003000000002</v>
      </c>
      <c r="N3119" s="108">
        <v>-3818.0823</v>
      </c>
      <c r="O3119" s="108">
        <v>10374.39093</v>
      </c>
      <c r="P3119" s="83" t="str">
        <f t="shared" si="61"/>
        <v/>
      </c>
    </row>
    <row r="3120" spans="1:16" ht="13.2" hidden="1" customHeight="1" x14ac:dyDescent="0.25">
      <c r="A3120" s="83" t="s">
        <v>3919</v>
      </c>
      <c r="B3120" s="285" t="s">
        <v>144</v>
      </c>
      <c r="C3120" s="108">
        <v>557641.41922000004</v>
      </c>
      <c r="D3120" s="108">
        <v>168261.83684000003</v>
      </c>
      <c r="E3120" s="108">
        <v>214343.37617999993</v>
      </c>
      <c r="F3120" s="108">
        <v>199229.70613999994</v>
      </c>
      <c r="G3120" s="108">
        <v>218239.39999000003</v>
      </c>
      <c r="H3120" s="108">
        <v>261472.48874000003</v>
      </c>
      <c r="I3120" s="108">
        <v>227868.08669</v>
      </c>
      <c r="J3120" s="108">
        <v>203158.29658000002</v>
      </c>
      <c r="K3120" s="108">
        <v>252130.43507000004</v>
      </c>
      <c r="L3120" s="108">
        <v>266861.53088999988</v>
      </c>
      <c r="M3120" s="108">
        <v>258801.46018000005</v>
      </c>
      <c r="N3120" s="108">
        <v>972372.94268999971</v>
      </c>
      <c r="O3120" s="108">
        <v>3800380.9792099996</v>
      </c>
      <c r="P3120" s="83" t="str">
        <f t="shared" si="61"/>
        <v/>
      </c>
    </row>
    <row r="3121" spans="1:16" ht="13.2" hidden="1" customHeight="1" x14ac:dyDescent="0.25">
      <c r="A3121" s="83" t="s">
        <v>3920</v>
      </c>
      <c r="B3121" s="285" t="s">
        <v>80</v>
      </c>
      <c r="C3121" s="108">
        <v>38.311999999999998</v>
      </c>
      <c r="D3121" s="108">
        <v>1439.4554500000002</v>
      </c>
      <c r="E3121" s="108">
        <v>989.07038999999997</v>
      </c>
      <c r="F3121" s="108">
        <v>1250.23612</v>
      </c>
      <c r="G3121" s="108">
        <v>9737.8494499999997</v>
      </c>
      <c r="H3121" s="108">
        <v>1458.50297</v>
      </c>
      <c r="I3121" s="108">
        <v>6465.3338000000012</v>
      </c>
      <c r="J3121" s="108">
        <v>3775.9846900000002</v>
      </c>
      <c r="K3121" s="108">
        <v>5687.4091999999991</v>
      </c>
      <c r="L3121" s="108">
        <v>908.74056999999993</v>
      </c>
      <c r="M3121" s="108">
        <v>3829.3811500000002</v>
      </c>
      <c r="N3121" s="108">
        <v>29361.115030000004</v>
      </c>
      <c r="O3121" s="108">
        <v>64941.390820000001</v>
      </c>
      <c r="P3121" s="83" t="str">
        <f t="shared" si="61"/>
        <v/>
      </c>
    </row>
    <row r="3122" spans="1:16" ht="13.2" hidden="1" customHeight="1" x14ac:dyDescent="0.25">
      <c r="A3122" s="83" t="s">
        <v>3921</v>
      </c>
      <c r="B3122" s="285" t="s">
        <v>76</v>
      </c>
      <c r="C3122" s="108">
        <v>1544.3830999999998</v>
      </c>
      <c r="D3122" s="108">
        <v>444.85807</v>
      </c>
      <c r="E3122" s="108">
        <v>714.02979000000005</v>
      </c>
      <c r="F3122" s="108">
        <v>313.72487999999998</v>
      </c>
      <c r="G3122" s="108">
        <v>1304.5181599999999</v>
      </c>
      <c r="H3122" s="108">
        <v>1103.8930700000001</v>
      </c>
      <c r="I3122" s="108">
        <v>624.90971000000002</v>
      </c>
      <c r="J3122" s="108">
        <v>300.44518999999997</v>
      </c>
      <c r="K3122" s="108">
        <v>-20.834250000000001</v>
      </c>
      <c r="L3122" s="108">
        <v>1055.9350300000001</v>
      </c>
      <c r="M3122" s="108">
        <v>703.37783000000013</v>
      </c>
      <c r="N3122" s="108">
        <v>8125.2425299999995</v>
      </c>
      <c r="O3122" s="108">
        <v>16214.483110000001</v>
      </c>
      <c r="P3122" s="83" t="str">
        <f t="shared" si="61"/>
        <v/>
      </c>
    </row>
    <row r="3123" spans="1:16" ht="13.2" hidden="1" customHeight="1" x14ac:dyDescent="0.25">
      <c r="A3123" s="83" t="s">
        <v>3922</v>
      </c>
      <c r="B3123" s="285" t="s">
        <v>85</v>
      </c>
      <c r="C3123" s="108">
        <v>61968.263530000004</v>
      </c>
      <c r="D3123" s="108">
        <v>446608.66718000005</v>
      </c>
      <c r="E3123" s="108">
        <v>601735.30640999996</v>
      </c>
      <c r="F3123" s="108">
        <v>157888.74148000003</v>
      </c>
      <c r="G3123" s="108">
        <v>181065.38317000002</v>
      </c>
      <c r="H3123" s="108">
        <v>164465.18341999999</v>
      </c>
      <c r="I3123" s="108">
        <v>127000.59428</v>
      </c>
      <c r="J3123" s="108">
        <v>108671.01378000001</v>
      </c>
      <c r="K3123" s="108">
        <v>143678.17586000002</v>
      </c>
      <c r="L3123" s="108">
        <v>157093.61658</v>
      </c>
      <c r="M3123" s="108">
        <v>141394.57287999999</v>
      </c>
      <c r="N3123" s="108">
        <v>545042.44772000005</v>
      </c>
      <c r="O3123" s="108">
        <v>2836611.9662899999</v>
      </c>
      <c r="P3123" s="83" t="str">
        <f t="shared" si="61"/>
        <v/>
      </c>
    </row>
    <row r="3124" spans="1:16" ht="13.2" hidden="1" customHeight="1" x14ac:dyDescent="0.25">
      <c r="A3124" s="83" t="s">
        <v>3923</v>
      </c>
      <c r="B3124" s="285" t="s">
        <v>87</v>
      </c>
      <c r="C3124" s="108">
        <v>400570.94258999999</v>
      </c>
      <c r="D3124" s="108">
        <v>-67047.733609999996</v>
      </c>
      <c r="E3124" s="108">
        <v>55483.993040000001</v>
      </c>
      <c r="F3124" s="108">
        <v>7174.3531500000017</v>
      </c>
      <c r="G3124" s="108">
        <v>-1346.1282100000001</v>
      </c>
      <c r="H3124" s="108">
        <v>39363.783040000002</v>
      </c>
      <c r="I3124" s="108">
        <v>12871.252119999999</v>
      </c>
      <c r="J3124" s="108">
        <v>3144.4454799999999</v>
      </c>
      <c r="K3124" s="108">
        <v>-3850.8262600000007</v>
      </c>
      <c r="L3124" s="108">
        <v>29987.62314</v>
      </c>
      <c r="M3124" s="108">
        <v>111501.33026</v>
      </c>
      <c r="N3124" s="108">
        <v>14315.995260000007</v>
      </c>
      <c r="O3124" s="108">
        <v>601378.90603999991</v>
      </c>
      <c r="P3124" s="83" t="str">
        <f t="shared" si="61"/>
        <v/>
      </c>
    </row>
    <row r="3125" spans="1:16" ht="13.2" hidden="1" customHeight="1" x14ac:dyDescent="0.25">
      <c r="A3125" s="83" t="s">
        <v>3924</v>
      </c>
      <c r="B3125" s="285" t="s">
        <v>88</v>
      </c>
      <c r="C3125" s="108">
        <v>0</v>
      </c>
      <c r="D3125" s="108">
        <v>10772.068850000001</v>
      </c>
      <c r="E3125" s="108">
        <v>4062.1299799999997</v>
      </c>
      <c r="F3125" s="108">
        <v>2578.2759000000001</v>
      </c>
      <c r="G3125" s="108">
        <v>4860.4573700000001</v>
      </c>
      <c r="H3125" s="108">
        <v>1957.8429999999998</v>
      </c>
      <c r="I3125" s="108">
        <v>1853.86832</v>
      </c>
      <c r="J3125" s="108">
        <v>-17262.763790000001</v>
      </c>
      <c r="K3125" s="108">
        <v>4022.0841099999998</v>
      </c>
      <c r="L3125" s="108">
        <v>6203.1473699999997</v>
      </c>
      <c r="M3125" s="108">
        <v>4321.9766799999998</v>
      </c>
      <c r="N3125" s="108">
        <v>-315.03726000000029</v>
      </c>
      <c r="O3125" s="108">
        <v>23054.05053</v>
      </c>
      <c r="P3125" s="83" t="str">
        <f t="shared" si="61"/>
        <v/>
      </c>
    </row>
    <row r="3126" spans="1:16" ht="13.2" hidden="1" customHeight="1" x14ac:dyDescent="0.25">
      <c r="A3126" s="83" t="s">
        <v>3925</v>
      </c>
      <c r="B3126" s="285" t="s">
        <v>89</v>
      </c>
      <c r="C3126" s="108">
        <v>27874.698219999998</v>
      </c>
      <c r="D3126" s="108">
        <v>43527.689970000007</v>
      </c>
      <c r="E3126" s="108">
        <v>36294.469079999988</v>
      </c>
      <c r="F3126" s="108">
        <v>34265.717169999996</v>
      </c>
      <c r="G3126" s="108">
        <v>35991.866849999999</v>
      </c>
      <c r="H3126" s="108">
        <v>32874.310769999989</v>
      </c>
      <c r="I3126" s="108">
        <v>32426.843779999999</v>
      </c>
      <c r="J3126" s="108">
        <v>30108.315149999999</v>
      </c>
      <c r="K3126" s="108">
        <v>34965.365050000008</v>
      </c>
      <c r="L3126" s="108">
        <v>41524.458809999996</v>
      </c>
      <c r="M3126" s="108">
        <v>32311.275559999995</v>
      </c>
      <c r="N3126" s="108">
        <v>51221.230050000006</v>
      </c>
      <c r="O3126" s="108">
        <v>433386.24045999994</v>
      </c>
      <c r="P3126" s="83" t="str">
        <f t="shared" si="61"/>
        <v/>
      </c>
    </row>
    <row r="3127" spans="1:16" ht="13.2" hidden="1" customHeight="1" x14ac:dyDescent="0.25">
      <c r="A3127" s="83" t="s">
        <v>3926</v>
      </c>
      <c r="B3127" s="285" t="s">
        <v>90</v>
      </c>
      <c r="C3127" s="108">
        <v>2564.6005499999997</v>
      </c>
      <c r="D3127" s="108">
        <v>2111.3277000000003</v>
      </c>
      <c r="E3127" s="108">
        <v>4228.5696499999995</v>
      </c>
      <c r="F3127" s="108">
        <v>2715.9439999999995</v>
      </c>
      <c r="G3127" s="108">
        <v>3345.2382500000003</v>
      </c>
      <c r="H3127" s="108">
        <v>4468.1548199999997</v>
      </c>
      <c r="I3127" s="108">
        <v>2818.5118700000003</v>
      </c>
      <c r="J3127" s="108">
        <v>2750.6149699999996</v>
      </c>
      <c r="K3127" s="108">
        <v>2217.0754700000002</v>
      </c>
      <c r="L3127" s="108">
        <v>3049.4252500000002</v>
      </c>
      <c r="M3127" s="108">
        <v>2164.3650200000002</v>
      </c>
      <c r="N3127" s="108">
        <v>29485.503679999998</v>
      </c>
      <c r="O3127" s="108">
        <v>61919.331230000003</v>
      </c>
      <c r="P3127" s="83" t="str">
        <f t="shared" si="61"/>
        <v/>
      </c>
    </row>
    <row r="3128" spans="1:16" ht="13.2" hidden="1" customHeight="1" x14ac:dyDescent="0.25">
      <c r="A3128" s="83" t="s">
        <v>3927</v>
      </c>
      <c r="B3128" s="285" t="s">
        <v>91</v>
      </c>
      <c r="C3128" s="108">
        <v>0</v>
      </c>
      <c r="D3128" s="108">
        <v>0</v>
      </c>
      <c r="E3128" s="108">
        <v>0</v>
      </c>
      <c r="F3128" s="108">
        <v>0</v>
      </c>
      <c r="G3128" s="108">
        <v>0</v>
      </c>
      <c r="H3128" s="108">
        <v>0</v>
      </c>
      <c r="I3128" s="108">
        <v>0</v>
      </c>
      <c r="J3128" s="108">
        <v>0</v>
      </c>
      <c r="K3128" s="108">
        <v>0</v>
      </c>
      <c r="L3128" s="108">
        <v>0</v>
      </c>
      <c r="M3128" s="108">
        <v>0</v>
      </c>
      <c r="N3128" s="108">
        <v>0</v>
      </c>
      <c r="O3128" s="108">
        <v>0</v>
      </c>
      <c r="P3128" s="83" t="str">
        <f t="shared" si="61"/>
        <v/>
      </c>
    </row>
    <row r="3129" spans="1:16" ht="13.2" hidden="1" customHeight="1" x14ac:dyDescent="0.25">
      <c r="A3129" s="83" t="s">
        <v>3928</v>
      </c>
      <c r="B3129" s="285" t="s">
        <v>3670</v>
      </c>
      <c r="C3129" s="108">
        <v>275.96042</v>
      </c>
      <c r="D3129" s="108">
        <v>69.216030000000003</v>
      </c>
      <c r="E3129" s="108">
        <v>105.37304</v>
      </c>
      <c r="F3129" s="108">
        <v>64.031499999999994</v>
      </c>
      <c r="G3129" s="108">
        <v>103.54226</v>
      </c>
      <c r="H3129" s="108">
        <v>185.48880999999997</v>
      </c>
      <c r="I3129" s="108">
        <v>266.98288000000002</v>
      </c>
      <c r="J3129" s="108">
        <v>273.43567999999999</v>
      </c>
      <c r="K3129" s="108">
        <v>954.84671000000003</v>
      </c>
      <c r="L3129" s="108">
        <v>2232.0693099999999</v>
      </c>
      <c r="M3129" s="108">
        <v>103.86104</v>
      </c>
      <c r="N3129" s="108">
        <v>4628.0345900000002</v>
      </c>
      <c r="O3129" s="108">
        <v>9262.8422699999992</v>
      </c>
      <c r="P3129" s="83" t="str">
        <f t="shared" si="61"/>
        <v/>
      </c>
    </row>
    <row r="3130" spans="1:16" ht="13.2" hidden="1" customHeight="1" x14ac:dyDescent="0.25">
      <c r="A3130" s="83" t="s">
        <v>3929</v>
      </c>
      <c r="B3130" s="285" t="s">
        <v>92</v>
      </c>
      <c r="C3130" s="108">
        <v>0</v>
      </c>
      <c r="D3130" s="108">
        <v>0</v>
      </c>
      <c r="E3130" s="108">
        <v>0</v>
      </c>
      <c r="F3130" s="108">
        <v>0</v>
      </c>
      <c r="G3130" s="108">
        <v>1038.5008800000001</v>
      </c>
      <c r="H3130" s="108">
        <v>0</v>
      </c>
      <c r="I3130" s="108">
        <v>719.56365000000005</v>
      </c>
      <c r="J3130" s="108">
        <v>0</v>
      </c>
      <c r="K3130" s="108">
        <v>0</v>
      </c>
      <c r="L3130" s="108">
        <v>313.79602</v>
      </c>
      <c r="M3130" s="108">
        <v>0</v>
      </c>
      <c r="N3130" s="108">
        <v>1449.6708600000002</v>
      </c>
      <c r="O3130" s="108">
        <v>3521.5314100000005</v>
      </c>
      <c r="P3130" s="83" t="str">
        <f t="shared" si="61"/>
        <v/>
      </c>
    </row>
    <row r="3131" spans="1:16" ht="13.2" hidden="1" customHeight="1" x14ac:dyDescent="0.25">
      <c r="A3131" s="83" t="s">
        <v>3930</v>
      </c>
      <c r="B3131" s="285" t="s">
        <v>93</v>
      </c>
      <c r="C3131" s="108">
        <v>0</v>
      </c>
      <c r="D3131" s="108">
        <v>1784.6424999999999</v>
      </c>
      <c r="E3131" s="108">
        <v>2175.2709</v>
      </c>
      <c r="F3131" s="108">
        <v>0</v>
      </c>
      <c r="G3131" s="108">
        <v>300.7833</v>
      </c>
      <c r="H3131" s="108">
        <v>-2854.0085899999999</v>
      </c>
      <c r="I3131" s="108">
        <v>0</v>
      </c>
      <c r="J3131" s="108">
        <v>423.26375000000002</v>
      </c>
      <c r="K3131" s="108">
        <v>139.09451000000001</v>
      </c>
      <c r="L3131" s="108">
        <v>327</v>
      </c>
      <c r="M3131" s="108">
        <v>718.15256999999997</v>
      </c>
      <c r="N3131" s="108">
        <v>218</v>
      </c>
      <c r="O3131" s="108">
        <v>3232.1989399999993</v>
      </c>
      <c r="P3131" s="83" t="str">
        <f t="shared" si="61"/>
        <v/>
      </c>
    </row>
    <row r="3132" spans="1:16" ht="13.2" hidden="1" customHeight="1" x14ac:dyDescent="0.25">
      <c r="A3132" s="83" t="s">
        <v>3931</v>
      </c>
      <c r="B3132" s="285" t="s">
        <v>94</v>
      </c>
      <c r="C3132" s="108">
        <v>3597.86258</v>
      </c>
      <c r="D3132" s="108">
        <v>10.4</v>
      </c>
      <c r="E3132" s="108">
        <v>-1270.1778400000001</v>
      </c>
      <c r="F3132" s="108">
        <v>730.94668999999988</v>
      </c>
      <c r="G3132" s="108">
        <v>309.59962000000002</v>
      </c>
      <c r="H3132" s="108">
        <v>3161.37356</v>
      </c>
      <c r="I3132" s="108">
        <v>1570.5376799999999</v>
      </c>
      <c r="J3132" s="108">
        <v>419.95771999999999</v>
      </c>
      <c r="K3132" s="108">
        <v>918.61971999999992</v>
      </c>
      <c r="L3132" s="108">
        <v>453.67906000000005</v>
      </c>
      <c r="M3132" s="108">
        <v>46066.849369999996</v>
      </c>
      <c r="N3132" s="108">
        <v>15086.252439999998</v>
      </c>
      <c r="O3132" s="108">
        <v>71055.900599999994</v>
      </c>
      <c r="P3132" s="83" t="str">
        <f t="shared" si="61"/>
        <v/>
      </c>
    </row>
    <row r="3133" spans="1:16" ht="13.2" hidden="1" customHeight="1" x14ac:dyDescent="0.25">
      <c r="A3133" s="83" t="s">
        <v>3932</v>
      </c>
      <c r="B3133" s="285" t="s">
        <v>95</v>
      </c>
      <c r="C3133" s="108">
        <v>361.01133000000004</v>
      </c>
      <c r="D3133" s="108">
        <v>272.45517999999998</v>
      </c>
      <c r="E3133" s="108">
        <v>24</v>
      </c>
      <c r="F3133" s="108">
        <v>0.59125000000000005</v>
      </c>
      <c r="G3133" s="108">
        <v>74.800420000000003</v>
      </c>
      <c r="H3133" s="108">
        <v>4775.11373</v>
      </c>
      <c r="I3133" s="108">
        <v>242.11317000000003</v>
      </c>
      <c r="J3133" s="108">
        <v>1343.9373600000001</v>
      </c>
      <c r="K3133" s="108">
        <v>2299.2948000000001</v>
      </c>
      <c r="L3133" s="108">
        <v>210.59614999999999</v>
      </c>
      <c r="M3133" s="108">
        <v>2662.0096899999999</v>
      </c>
      <c r="N3133" s="108">
        <v>38990.364580000001</v>
      </c>
      <c r="O3133" s="108">
        <v>51256.287660000002</v>
      </c>
      <c r="P3133" s="83" t="str">
        <f t="shared" ref="P3133:P3136" si="62">IF(COUNTBLANK(Q3133)=0,IF(RIGHT(A3133,12)=Q3133,TRUE,FALSE),"")</f>
        <v/>
      </c>
    </row>
    <row r="3134" spans="1:16" ht="13.2" hidden="1" customHeight="1" x14ac:dyDescent="0.25">
      <c r="A3134" s="83" t="s">
        <v>3933</v>
      </c>
      <c r="B3134" s="285" t="s">
        <v>96</v>
      </c>
      <c r="C3134" s="108">
        <v>57006.077709999998</v>
      </c>
      <c r="D3134" s="108">
        <v>16051.039530000002</v>
      </c>
      <c r="E3134" s="108">
        <v>-35503.578320000001</v>
      </c>
      <c r="F3134" s="108">
        <v>10724.50914</v>
      </c>
      <c r="G3134" s="108">
        <v>-4178.5667599999997</v>
      </c>
      <c r="H3134" s="108">
        <v>16623.379129999998</v>
      </c>
      <c r="I3134" s="108">
        <v>2654.5313699999997</v>
      </c>
      <c r="J3134" s="108">
        <v>7155.2158600000002</v>
      </c>
      <c r="K3134" s="108">
        <v>19656.303780000002</v>
      </c>
      <c r="L3134" s="108">
        <v>764.21950999999717</v>
      </c>
      <c r="M3134" s="108">
        <v>43450.913800000002</v>
      </c>
      <c r="N3134" s="108">
        <v>317002.56727</v>
      </c>
      <c r="O3134" s="108">
        <v>451406.61202</v>
      </c>
      <c r="P3134" s="83" t="str">
        <f t="shared" si="62"/>
        <v/>
      </c>
    </row>
    <row r="3135" spans="1:16" ht="13.2" hidden="1" customHeight="1" x14ac:dyDescent="0.25">
      <c r="A3135" s="83" t="s">
        <v>3934</v>
      </c>
      <c r="B3135" s="285" t="s">
        <v>155</v>
      </c>
      <c r="C3135" s="108">
        <v>519545.28382999997</v>
      </c>
      <c r="D3135" s="108">
        <v>406384.04195000004</v>
      </c>
      <c r="E3135" s="108">
        <v>625777.85110999993</v>
      </c>
      <c r="F3135" s="108">
        <v>178365.87967000005</v>
      </c>
      <c r="G3135" s="108">
        <v>180401.14557000002</v>
      </c>
      <c r="H3135" s="108">
        <v>222410.18858999998</v>
      </c>
      <c r="I3135" s="108">
        <v>144380.24609</v>
      </c>
      <c r="J3135" s="108">
        <v>101707.91133</v>
      </c>
      <c r="K3135" s="108">
        <v>163505.73749000003</v>
      </c>
      <c r="L3135" s="108">
        <v>194048.6066</v>
      </c>
      <c r="M3135" s="108">
        <v>300668.79362000001</v>
      </c>
      <c r="N3135" s="108">
        <v>876045.97299000004</v>
      </c>
      <c r="O3135" s="108">
        <v>3912451.5348799997</v>
      </c>
      <c r="P3135" s="83" t="str">
        <f t="shared" si="62"/>
        <v/>
      </c>
    </row>
    <row r="3136" spans="1:16" ht="13.2" hidden="1" customHeight="1" x14ac:dyDescent="0.25">
      <c r="A3136" s="83" t="s">
        <v>3935</v>
      </c>
      <c r="B3136" s="285" t="s">
        <v>80</v>
      </c>
      <c r="C3136" s="108">
        <v>25749.747330000002</v>
      </c>
      <c r="D3136" s="108">
        <v>398388.07773000002</v>
      </c>
      <c r="E3136" s="108">
        <v>559463.77179000003</v>
      </c>
      <c r="F3136" s="108">
        <v>119797.78599</v>
      </c>
      <c r="G3136" s="108">
        <v>138596.53342999998</v>
      </c>
      <c r="H3136" s="108">
        <v>120750.85724999999</v>
      </c>
      <c r="I3136" s="108">
        <v>88331.131540000017</v>
      </c>
      <c r="J3136" s="108">
        <v>73051.04396000001</v>
      </c>
      <c r="K3136" s="108">
        <v>102204.71385000003</v>
      </c>
      <c r="L3136" s="108">
        <v>107926.65695</v>
      </c>
      <c r="M3136" s="108">
        <v>56664.681799999991</v>
      </c>
      <c r="N3136" s="108">
        <v>395838.14898999996</v>
      </c>
      <c r="O3136" s="108">
        <v>2186763.1506100004</v>
      </c>
      <c r="P3136" s="83" t="str">
        <f t="shared" si="62"/>
        <v/>
      </c>
    </row>
    <row r="3137" spans="1:16" ht="13.2" hidden="1" customHeight="1" x14ac:dyDescent="0.25">
      <c r="A3137" s="83" t="s">
        <v>3936</v>
      </c>
      <c r="B3137" s="285" t="s">
        <v>97</v>
      </c>
      <c r="C3137" s="108">
        <v>-176105.51799999987</v>
      </c>
      <c r="D3137" s="108">
        <v>-66036.454000000085</v>
      </c>
      <c r="E3137" s="108">
        <v>-135085</v>
      </c>
      <c r="F3137" s="108">
        <v>429497</v>
      </c>
      <c r="G3137" s="108">
        <v>52270.028000000399</v>
      </c>
      <c r="H3137" s="108"/>
      <c r="I3137" s="108"/>
      <c r="J3137" s="108"/>
      <c r="K3137" s="108"/>
      <c r="L3137" s="108"/>
      <c r="M3137" s="108"/>
      <c r="N3137" s="108"/>
      <c r="O3137" s="108"/>
      <c r="P3137" s="83" t="str">
        <f t="shared" ref="P3137:P3164" si="63">IF(COUNTBLANK(Q3137)=0,IF(RIGHT(A3137,10)=Q3137,TRUE,FALSE),"")</f>
        <v/>
      </c>
    </row>
    <row r="3138" spans="1:16" ht="13.2" hidden="1" customHeight="1" x14ac:dyDescent="0.25">
      <c r="A3138" s="83" t="s">
        <v>3937</v>
      </c>
      <c r="B3138" s="285" t="s">
        <v>130</v>
      </c>
      <c r="C3138" s="108">
        <v>-113002.62099999993</v>
      </c>
      <c r="D3138" s="108">
        <v>-71898.226000000257</v>
      </c>
      <c r="E3138" s="108">
        <v>-157723</v>
      </c>
      <c r="F3138" s="108">
        <v>466921</v>
      </c>
      <c r="G3138" s="108">
        <v>124297.1530000004</v>
      </c>
      <c r="H3138" s="108"/>
      <c r="I3138" s="108"/>
      <c r="J3138" s="108"/>
      <c r="K3138" s="108"/>
      <c r="L3138" s="108"/>
      <c r="M3138" s="108"/>
      <c r="N3138" s="108"/>
      <c r="O3138" s="108"/>
      <c r="P3138" s="83" t="str">
        <f t="shared" si="63"/>
        <v/>
      </c>
    </row>
    <row r="3139" spans="1:16" ht="13.2" hidden="1" customHeight="1" x14ac:dyDescent="0.25">
      <c r="A3139" s="83" t="s">
        <v>3938</v>
      </c>
      <c r="B3139" s="285" t="s">
        <v>76</v>
      </c>
      <c r="C3139" s="108">
        <v>0</v>
      </c>
      <c r="D3139" s="108">
        <v>0</v>
      </c>
      <c r="E3139" s="108">
        <v>0</v>
      </c>
      <c r="F3139" s="108">
        <v>0</v>
      </c>
      <c r="G3139" s="108">
        <v>0</v>
      </c>
      <c r="H3139" s="108"/>
      <c r="I3139" s="108"/>
      <c r="J3139" s="108"/>
      <c r="K3139" s="108"/>
      <c r="L3139" s="108"/>
      <c r="M3139" s="108"/>
      <c r="N3139" s="108"/>
      <c r="O3139" s="108"/>
      <c r="P3139" s="83" t="str">
        <f t="shared" si="63"/>
        <v/>
      </c>
    </row>
    <row r="3140" spans="1:16" ht="13.2" hidden="1" customHeight="1" x14ac:dyDescent="0.25">
      <c r="A3140" s="83" t="s">
        <v>3939</v>
      </c>
      <c r="B3140" s="285" t="s">
        <v>77</v>
      </c>
      <c r="C3140" s="108">
        <v>198354.497</v>
      </c>
      <c r="D3140" s="108">
        <v>237941.26500000001</v>
      </c>
      <c r="E3140" s="108">
        <v>220254</v>
      </c>
      <c r="F3140" s="108">
        <v>599005</v>
      </c>
      <c r="G3140" s="108">
        <v>1255554.7620000001</v>
      </c>
      <c r="H3140" s="108"/>
      <c r="I3140" s="108"/>
      <c r="J3140" s="108"/>
      <c r="K3140" s="108"/>
      <c r="L3140" s="108"/>
      <c r="M3140" s="108"/>
      <c r="N3140" s="108"/>
      <c r="O3140" s="108"/>
      <c r="P3140" s="83" t="str">
        <f t="shared" si="63"/>
        <v/>
      </c>
    </row>
    <row r="3141" spans="1:16" ht="13.2" hidden="1" customHeight="1" x14ac:dyDescent="0.25">
      <c r="A3141" s="83" t="s">
        <v>3940</v>
      </c>
      <c r="B3141" s="285" t="s">
        <v>78</v>
      </c>
      <c r="C3141" s="108">
        <v>33925.665000000001</v>
      </c>
      <c r="D3141" s="108">
        <v>57816.182999999997</v>
      </c>
      <c r="E3141" s="108">
        <v>50385</v>
      </c>
      <c r="F3141" s="108">
        <v>69732</v>
      </c>
      <c r="G3141" s="108">
        <v>211858.848</v>
      </c>
      <c r="H3141" s="108"/>
      <c r="I3141" s="108"/>
      <c r="J3141" s="108"/>
      <c r="K3141" s="108"/>
      <c r="L3141" s="108"/>
      <c r="M3141" s="108"/>
      <c r="N3141" s="108"/>
      <c r="O3141" s="108"/>
      <c r="P3141" s="83" t="str">
        <f t="shared" si="63"/>
        <v/>
      </c>
    </row>
    <row r="3142" spans="1:16" ht="13.2" hidden="1" customHeight="1" x14ac:dyDescent="0.25">
      <c r="A3142" s="83" t="s">
        <v>3941</v>
      </c>
      <c r="B3142" s="285" t="s">
        <v>79</v>
      </c>
      <c r="C3142" s="108">
        <v>2496.8879999999999</v>
      </c>
      <c r="D3142" s="108">
        <v>5535.8059999999996</v>
      </c>
      <c r="E3142" s="108">
        <v>10686</v>
      </c>
      <c r="F3142" s="108">
        <v>18987</v>
      </c>
      <c r="G3142" s="108">
        <v>37705.694000000003</v>
      </c>
      <c r="H3142" s="108"/>
      <c r="I3142" s="108"/>
      <c r="J3142" s="108"/>
      <c r="K3142" s="108"/>
      <c r="L3142" s="108"/>
      <c r="M3142" s="108"/>
      <c r="N3142" s="108"/>
      <c r="O3142" s="108"/>
      <c r="P3142" s="83" t="str">
        <f t="shared" si="63"/>
        <v/>
      </c>
    </row>
    <row r="3143" spans="1:16" ht="13.2" hidden="1" customHeight="1" x14ac:dyDescent="0.25">
      <c r="A3143" s="83" t="s">
        <v>3942</v>
      </c>
      <c r="B3143" s="285" t="s">
        <v>3671</v>
      </c>
      <c r="C3143" s="108">
        <v>18612.794000000002</v>
      </c>
      <c r="D3143" s="108">
        <v>25971.546999999999</v>
      </c>
      <c r="E3143" s="108">
        <v>29433</v>
      </c>
      <c r="F3143" s="108">
        <v>34114</v>
      </c>
      <c r="G3143" s="108">
        <v>108131.341</v>
      </c>
      <c r="H3143" s="108"/>
      <c r="I3143" s="108"/>
      <c r="J3143" s="108"/>
      <c r="K3143" s="108"/>
      <c r="L3143" s="108"/>
      <c r="M3143" s="108"/>
      <c r="N3143" s="108"/>
      <c r="O3143" s="108"/>
      <c r="P3143" s="83" t="str">
        <f t="shared" si="63"/>
        <v/>
      </c>
    </row>
    <row r="3144" spans="1:16" ht="13.2" hidden="1" customHeight="1" x14ac:dyDescent="0.25">
      <c r="A3144" s="83" t="s">
        <v>3943</v>
      </c>
      <c r="B3144" s="285" t="s">
        <v>84</v>
      </c>
      <c r="C3144" s="108">
        <v>16974.769</v>
      </c>
      <c r="D3144" s="108">
        <v>62751.443999999996</v>
      </c>
      <c r="E3144" s="108">
        <v>57602</v>
      </c>
      <c r="F3144" s="108">
        <v>92787</v>
      </c>
      <c r="G3144" s="108">
        <v>230115.21299999999</v>
      </c>
      <c r="H3144" s="108"/>
      <c r="I3144" s="108"/>
      <c r="J3144" s="108"/>
      <c r="K3144" s="108"/>
      <c r="L3144" s="108"/>
      <c r="M3144" s="108"/>
      <c r="N3144" s="108"/>
      <c r="O3144" s="108"/>
      <c r="P3144" s="83" t="str">
        <f t="shared" si="63"/>
        <v/>
      </c>
    </row>
    <row r="3145" spans="1:16" ht="13.2" hidden="1" customHeight="1" x14ac:dyDescent="0.25">
      <c r="A3145" s="83" t="s">
        <v>3944</v>
      </c>
      <c r="B3145" s="285" t="s">
        <v>85</v>
      </c>
      <c r="C3145" s="108">
        <v>452455.17299999995</v>
      </c>
      <c r="D3145" s="108">
        <v>577134.4530000001</v>
      </c>
      <c r="E3145" s="108">
        <v>510215</v>
      </c>
      <c r="F3145" s="108">
        <v>1026595</v>
      </c>
      <c r="G3145" s="108">
        <v>2566399.6259999997</v>
      </c>
      <c r="H3145" s="108"/>
      <c r="I3145" s="108"/>
      <c r="J3145" s="108"/>
      <c r="K3145" s="108"/>
      <c r="L3145" s="108"/>
      <c r="M3145" s="108"/>
      <c r="N3145" s="108"/>
      <c r="O3145" s="108"/>
      <c r="P3145" s="83" t="str">
        <f t="shared" si="63"/>
        <v/>
      </c>
    </row>
    <row r="3146" spans="1:16" ht="13.2" hidden="1" customHeight="1" x14ac:dyDescent="0.25">
      <c r="A3146" s="83" t="s">
        <v>3945</v>
      </c>
      <c r="B3146" s="285" t="s">
        <v>86</v>
      </c>
      <c r="C3146" s="108">
        <v>0</v>
      </c>
      <c r="D3146" s="108">
        <v>0</v>
      </c>
      <c r="E3146" s="108">
        <v>0</v>
      </c>
      <c r="F3146" s="108">
        <v>12012</v>
      </c>
      <c r="G3146" s="108">
        <v>12012</v>
      </c>
      <c r="H3146" s="108"/>
      <c r="I3146" s="108"/>
      <c r="J3146" s="108"/>
      <c r="K3146" s="108"/>
      <c r="L3146" s="108"/>
      <c r="M3146" s="108"/>
      <c r="N3146" s="108"/>
      <c r="O3146" s="108"/>
      <c r="P3146" s="83" t="str">
        <f t="shared" si="63"/>
        <v/>
      </c>
    </row>
    <row r="3147" spans="1:16" ht="13.2" hidden="1" customHeight="1" x14ac:dyDescent="0.25">
      <c r="A3147" s="83" t="s">
        <v>3946</v>
      </c>
      <c r="B3147" s="285" t="s">
        <v>87</v>
      </c>
      <c r="C3147" s="108">
        <v>9721.9889999999996</v>
      </c>
      <c r="D3147" s="108">
        <v>27199.206999999999</v>
      </c>
      <c r="E3147" s="108">
        <v>25078</v>
      </c>
      <c r="F3147" s="108">
        <v>77225</v>
      </c>
      <c r="G3147" s="108">
        <v>139224.196</v>
      </c>
      <c r="H3147" s="108"/>
      <c r="I3147" s="108"/>
      <c r="J3147" s="108"/>
      <c r="K3147" s="108"/>
      <c r="L3147" s="108"/>
      <c r="M3147" s="108"/>
      <c r="N3147" s="108"/>
      <c r="O3147" s="108"/>
      <c r="P3147" s="83" t="str">
        <f t="shared" si="63"/>
        <v/>
      </c>
    </row>
    <row r="3148" spans="1:16" ht="13.2" hidden="1" customHeight="1" x14ac:dyDescent="0.25">
      <c r="A3148" s="83" t="s">
        <v>3947</v>
      </c>
      <c r="B3148" s="285" t="s">
        <v>88</v>
      </c>
      <c r="C3148" s="108">
        <v>3608.248</v>
      </c>
      <c r="D3148" s="108">
        <v>780.36099999999999</v>
      </c>
      <c r="E3148" s="108">
        <v>5784</v>
      </c>
      <c r="F3148" s="108">
        <v>51300</v>
      </c>
      <c r="G3148" s="108">
        <v>61472.608999999997</v>
      </c>
      <c r="H3148" s="108"/>
      <c r="I3148" s="108"/>
      <c r="J3148" s="108"/>
      <c r="K3148" s="108"/>
      <c r="L3148" s="108"/>
      <c r="M3148" s="108"/>
      <c r="N3148" s="108"/>
      <c r="O3148" s="108"/>
      <c r="P3148" s="83" t="str">
        <f t="shared" si="63"/>
        <v/>
      </c>
    </row>
    <row r="3149" spans="1:16" ht="13.2" hidden="1" customHeight="1" x14ac:dyDescent="0.25">
      <c r="A3149" s="83" t="s">
        <v>3948</v>
      </c>
      <c r="B3149" s="285" t="s">
        <v>144</v>
      </c>
      <c r="C3149" s="108">
        <v>465785.41</v>
      </c>
      <c r="D3149" s="108">
        <v>605114.02100000018</v>
      </c>
      <c r="E3149" s="108">
        <v>541077</v>
      </c>
      <c r="F3149" s="108">
        <v>1167132</v>
      </c>
      <c r="G3149" s="108">
        <v>2779108.4309999999</v>
      </c>
      <c r="H3149" s="108"/>
      <c r="I3149" s="108"/>
      <c r="J3149" s="108"/>
      <c r="K3149" s="108"/>
      <c r="L3149" s="108"/>
      <c r="M3149" s="108"/>
      <c r="N3149" s="108"/>
      <c r="O3149" s="108"/>
      <c r="P3149" s="83" t="str">
        <f t="shared" si="63"/>
        <v/>
      </c>
    </row>
    <row r="3150" spans="1:16" ht="13.2" hidden="1" customHeight="1" x14ac:dyDescent="0.25">
      <c r="A3150" s="83" t="s">
        <v>3949</v>
      </c>
      <c r="B3150" s="285" t="s">
        <v>283</v>
      </c>
      <c r="C3150" s="108">
        <v>2553.6420000000003</v>
      </c>
      <c r="D3150" s="108">
        <v>685.55799999999999</v>
      </c>
      <c r="E3150" s="108">
        <v>806</v>
      </c>
      <c r="F3150" s="108">
        <v>1772</v>
      </c>
      <c r="G3150" s="108">
        <v>5817.2000000000007</v>
      </c>
      <c r="H3150" s="108"/>
      <c r="I3150" s="108"/>
      <c r="J3150" s="108"/>
      <c r="K3150" s="108"/>
      <c r="L3150" s="108"/>
      <c r="M3150" s="108"/>
      <c r="N3150" s="108"/>
      <c r="O3150" s="108"/>
      <c r="P3150" s="83" t="str">
        <f t="shared" si="63"/>
        <v/>
      </c>
    </row>
    <row r="3151" spans="1:16" ht="13.2" hidden="1" customHeight="1" x14ac:dyDescent="0.25">
      <c r="A3151" s="83" t="s">
        <v>3950</v>
      </c>
      <c r="B3151" s="285" t="s">
        <v>284</v>
      </c>
      <c r="C3151" s="108">
        <v>179536.91799999998</v>
      </c>
      <c r="D3151" s="108">
        <v>186432.65000000002</v>
      </c>
      <c r="E3151" s="108">
        <v>141049</v>
      </c>
      <c r="F3151" s="108">
        <v>210198</v>
      </c>
      <c r="G3151" s="108">
        <v>717216.56799999997</v>
      </c>
      <c r="H3151" s="108"/>
      <c r="I3151" s="108"/>
      <c r="J3151" s="108"/>
      <c r="K3151" s="108"/>
      <c r="L3151" s="108"/>
      <c r="M3151" s="108"/>
      <c r="N3151" s="108"/>
      <c r="O3151" s="108"/>
      <c r="P3151" s="83" t="str">
        <f t="shared" si="63"/>
        <v/>
      </c>
    </row>
    <row r="3152" spans="1:16" ht="13.2" hidden="1" customHeight="1" x14ac:dyDescent="0.25">
      <c r="A3152" s="83" t="s">
        <v>3951</v>
      </c>
      <c r="B3152" s="285" t="s">
        <v>76</v>
      </c>
      <c r="C3152" s="108">
        <v>0</v>
      </c>
      <c r="D3152" s="108">
        <v>1.512</v>
      </c>
      <c r="E3152" s="108">
        <v>0</v>
      </c>
      <c r="F3152" s="108">
        <v>202</v>
      </c>
      <c r="G3152" s="108">
        <v>203.512</v>
      </c>
      <c r="H3152" s="108"/>
      <c r="I3152" s="108"/>
      <c r="J3152" s="108"/>
      <c r="K3152" s="108"/>
      <c r="L3152" s="108"/>
      <c r="M3152" s="108"/>
      <c r="N3152" s="108"/>
      <c r="O3152" s="108"/>
      <c r="P3152" s="83" t="str">
        <f t="shared" si="63"/>
        <v/>
      </c>
    </row>
    <row r="3153" spans="1:16" ht="13.2" hidden="1" customHeight="1" x14ac:dyDescent="0.25">
      <c r="A3153" s="83" t="s">
        <v>3952</v>
      </c>
      <c r="B3153" s="285" t="s">
        <v>85</v>
      </c>
      <c r="C3153" s="108">
        <v>276349.65500000009</v>
      </c>
      <c r="D3153" s="108">
        <v>511097.99900000001</v>
      </c>
      <c r="E3153" s="108">
        <v>375130</v>
      </c>
      <c r="F3153" s="108">
        <v>1456092</v>
      </c>
      <c r="G3153" s="108">
        <v>2618669.6540000001</v>
      </c>
      <c r="H3153" s="108"/>
      <c r="I3153" s="108"/>
      <c r="J3153" s="108"/>
      <c r="K3153" s="108"/>
      <c r="L3153" s="108"/>
      <c r="M3153" s="108"/>
      <c r="N3153" s="108"/>
      <c r="O3153" s="108"/>
      <c r="P3153" s="83" t="str">
        <f t="shared" si="63"/>
        <v/>
      </c>
    </row>
    <row r="3154" spans="1:16" ht="13.2" hidden="1" customHeight="1" x14ac:dyDescent="0.25">
      <c r="A3154" s="83" t="s">
        <v>3953</v>
      </c>
      <c r="B3154" s="285" t="s">
        <v>87</v>
      </c>
      <c r="C3154" s="108">
        <v>563.79</v>
      </c>
      <c r="D3154" s="108">
        <v>16926.251</v>
      </c>
      <c r="E3154" s="108">
        <v>6092</v>
      </c>
      <c r="F3154" s="108">
        <v>76808</v>
      </c>
      <c r="G3154" s="108">
        <v>100390.041</v>
      </c>
      <c r="H3154" s="108"/>
      <c r="I3154" s="108"/>
      <c r="J3154" s="108"/>
      <c r="K3154" s="108"/>
      <c r="L3154" s="108"/>
      <c r="M3154" s="108"/>
      <c r="N3154" s="108"/>
      <c r="O3154" s="108"/>
      <c r="P3154" s="83" t="str">
        <f t="shared" si="63"/>
        <v/>
      </c>
    </row>
    <row r="3155" spans="1:16" ht="13.2" hidden="1" customHeight="1" x14ac:dyDescent="0.25">
      <c r="A3155" s="83" t="s">
        <v>3954</v>
      </c>
      <c r="B3155" s="285" t="s">
        <v>88</v>
      </c>
      <c r="C3155" s="108">
        <v>75866.691999999995</v>
      </c>
      <c r="D3155" s="108">
        <v>5183.1409999999996</v>
      </c>
      <c r="E3155" s="108">
        <v>2132</v>
      </c>
      <c r="F3155" s="108">
        <v>100895</v>
      </c>
      <c r="G3155" s="108">
        <v>184076.83299999998</v>
      </c>
      <c r="H3155" s="108"/>
      <c r="I3155" s="108"/>
      <c r="J3155" s="108"/>
      <c r="K3155" s="108"/>
      <c r="L3155" s="108"/>
      <c r="M3155" s="108"/>
      <c r="N3155" s="108"/>
      <c r="O3155" s="108"/>
      <c r="P3155" s="83" t="str">
        <f t="shared" si="63"/>
        <v/>
      </c>
    </row>
    <row r="3156" spans="1:16" ht="13.2" hidden="1" customHeight="1" x14ac:dyDescent="0.25">
      <c r="A3156" s="83" t="s">
        <v>3955</v>
      </c>
      <c r="B3156" s="285" t="s">
        <v>89</v>
      </c>
      <c r="C3156" s="108">
        <v>24934.057000000001</v>
      </c>
      <c r="D3156" s="108">
        <v>41049.936000000002</v>
      </c>
      <c r="E3156" s="108">
        <v>27371</v>
      </c>
      <c r="F3156" s="108">
        <v>68944</v>
      </c>
      <c r="G3156" s="108">
        <v>162298.99300000002</v>
      </c>
      <c r="H3156" s="108"/>
      <c r="I3156" s="108"/>
      <c r="J3156" s="108"/>
      <c r="K3156" s="108"/>
      <c r="L3156" s="108"/>
      <c r="M3156" s="108"/>
      <c r="N3156" s="108"/>
      <c r="O3156" s="108"/>
      <c r="P3156" s="83" t="str">
        <f t="shared" si="63"/>
        <v/>
      </c>
    </row>
    <row r="3157" spans="1:16" ht="13.2" hidden="1" customHeight="1" x14ac:dyDescent="0.25">
      <c r="A3157" s="83" t="s">
        <v>3956</v>
      </c>
      <c r="B3157" s="285" t="s">
        <v>90</v>
      </c>
      <c r="C3157" s="108">
        <v>1244.4059999999999</v>
      </c>
      <c r="D3157" s="108">
        <v>61347.836000000003</v>
      </c>
      <c r="E3157" s="108">
        <v>59476</v>
      </c>
      <c r="F3157" s="108">
        <v>1265</v>
      </c>
      <c r="G3157" s="108">
        <v>123333.242</v>
      </c>
      <c r="H3157" s="108"/>
      <c r="I3157" s="108"/>
      <c r="J3157" s="108"/>
      <c r="K3157" s="108"/>
      <c r="L3157" s="108"/>
      <c r="M3157" s="108"/>
      <c r="N3157" s="108"/>
      <c r="O3157" s="108"/>
      <c r="P3157" s="83" t="str">
        <f t="shared" si="63"/>
        <v/>
      </c>
    </row>
    <row r="3158" spans="1:16" ht="13.2" hidden="1" customHeight="1" x14ac:dyDescent="0.25">
      <c r="A3158" s="83" t="s">
        <v>3957</v>
      </c>
      <c r="B3158" s="285" t="s">
        <v>91</v>
      </c>
      <c r="C3158" s="108">
        <v>109796.205</v>
      </c>
      <c r="D3158" s="108">
        <v>165965.52299999999</v>
      </c>
      <c r="E3158" s="108">
        <v>91576</v>
      </c>
      <c r="F3158" s="108">
        <v>723372</v>
      </c>
      <c r="G3158" s="108">
        <v>1090709.7280000001</v>
      </c>
      <c r="H3158" s="108"/>
      <c r="I3158" s="108"/>
      <c r="J3158" s="108"/>
      <c r="K3158" s="108"/>
      <c r="L3158" s="108"/>
      <c r="M3158" s="108"/>
      <c r="N3158" s="108"/>
      <c r="O3158" s="108"/>
      <c r="P3158" s="83" t="str">
        <f t="shared" si="63"/>
        <v/>
      </c>
    </row>
    <row r="3159" spans="1:16" ht="13.2" hidden="1" customHeight="1" x14ac:dyDescent="0.25">
      <c r="A3159" s="83" t="s">
        <v>3958</v>
      </c>
      <c r="B3159" s="285" t="s">
        <v>3670</v>
      </c>
      <c r="C3159" s="108">
        <v>3410.078</v>
      </c>
      <c r="D3159" s="108">
        <v>3793.491</v>
      </c>
      <c r="E3159" s="108">
        <v>4816</v>
      </c>
      <c r="F3159" s="108">
        <v>6040</v>
      </c>
      <c r="G3159" s="108">
        <v>18059.569</v>
      </c>
      <c r="H3159" s="108"/>
      <c r="I3159" s="108"/>
      <c r="J3159" s="108"/>
      <c r="K3159" s="108"/>
      <c r="L3159" s="108"/>
      <c r="M3159" s="108"/>
      <c r="N3159" s="108"/>
      <c r="O3159" s="108"/>
      <c r="P3159" s="83" t="str">
        <f t="shared" si="63"/>
        <v/>
      </c>
    </row>
    <row r="3160" spans="1:16" ht="13.2" hidden="1" customHeight="1" x14ac:dyDescent="0.25">
      <c r="A3160" s="83" t="s">
        <v>3959</v>
      </c>
      <c r="B3160" s="285" t="s">
        <v>95</v>
      </c>
      <c r="C3160" s="108">
        <v>520.23099999999999</v>
      </c>
      <c r="D3160" s="108">
        <v>5029.41</v>
      </c>
      <c r="E3160" s="108">
        <v>2855</v>
      </c>
      <c r="F3160" s="108">
        <v>555</v>
      </c>
      <c r="G3160" s="108">
        <v>8959.6409999999996</v>
      </c>
      <c r="H3160" s="108"/>
      <c r="I3160" s="108"/>
      <c r="J3160" s="108"/>
      <c r="K3160" s="108"/>
      <c r="L3160" s="108"/>
      <c r="M3160" s="108"/>
      <c r="N3160" s="108"/>
      <c r="O3160" s="108"/>
      <c r="P3160" s="83" t="str">
        <f t="shared" si="63"/>
        <v/>
      </c>
    </row>
    <row r="3161" spans="1:16" ht="13.2" hidden="1" customHeight="1" x14ac:dyDescent="0.25">
      <c r="A3161" s="83" t="s">
        <v>3960</v>
      </c>
      <c r="B3161" s="285" t="s">
        <v>96</v>
      </c>
      <c r="C3161" s="108">
        <v>2.6520000000000001</v>
      </c>
      <c r="D3161" s="108">
        <v>8.4039999999999999</v>
      </c>
      <c r="E3161" s="108">
        <v>0</v>
      </c>
      <c r="F3161" s="108">
        <v>258</v>
      </c>
      <c r="G3161" s="108">
        <v>269.05599999999998</v>
      </c>
      <c r="H3161" s="108"/>
      <c r="I3161" s="108"/>
      <c r="J3161" s="108"/>
      <c r="K3161" s="108"/>
      <c r="L3161" s="108"/>
      <c r="M3161" s="108"/>
      <c r="N3161" s="108"/>
      <c r="O3161" s="108"/>
      <c r="P3161" s="83" t="str">
        <f t="shared" si="63"/>
        <v/>
      </c>
    </row>
    <row r="3162" spans="1:16" ht="13.2" hidden="1" customHeight="1" x14ac:dyDescent="0.25">
      <c r="A3162" s="83" t="s">
        <v>3961</v>
      </c>
      <c r="B3162" s="285" t="s">
        <v>155</v>
      </c>
      <c r="C3162" s="108">
        <v>352782.78900000005</v>
      </c>
      <c r="D3162" s="108">
        <v>533215.79499999993</v>
      </c>
      <c r="E3162" s="108">
        <v>383354</v>
      </c>
      <c r="F3162" s="108">
        <v>1634053</v>
      </c>
      <c r="G3162" s="108">
        <v>2903405.5840000003</v>
      </c>
      <c r="H3162" s="108"/>
      <c r="I3162" s="108"/>
      <c r="J3162" s="108"/>
      <c r="K3162" s="108"/>
      <c r="L3162" s="108"/>
      <c r="M3162" s="108"/>
      <c r="N3162" s="108"/>
      <c r="O3162" s="108"/>
      <c r="P3162" s="83" t="str">
        <f t="shared" si="63"/>
        <v/>
      </c>
    </row>
    <row r="3163" spans="1:16" ht="13.2" hidden="1" customHeight="1" x14ac:dyDescent="0.25">
      <c r="A3163" s="83" t="s">
        <v>3962</v>
      </c>
      <c r="B3163" s="285" t="s">
        <v>285</v>
      </c>
      <c r="C3163" s="108">
        <v>119819.97900000001</v>
      </c>
      <c r="D3163" s="108">
        <v>228344.364</v>
      </c>
      <c r="E3163" s="108">
        <v>183491</v>
      </c>
      <c r="F3163" s="108">
        <v>645157</v>
      </c>
      <c r="G3163" s="108">
        <v>1176812.3429999999</v>
      </c>
      <c r="H3163" s="108"/>
      <c r="I3163" s="108"/>
      <c r="J3163" s="108"/>
      <c r="K3163" s="108"/>
      <c r="L3163" s="108"/>
      <c r="M3163" s="108"/>
      <c r="N3163" s="108"/>
      <c r="O3163" s="108"/>
      <c r="P3163" s="83" t="str">
        <f t="shared" si="63"/>
        <v/>
      </c>
    </row>
    <row r="3164" spans="1:16" ht="13.2" hidden="1" customHeight="1" x14ac:dyDescent="0.25">
      <c r="A3164" s="83" t="s">
        <v>3963</v>
      </c>
      <c r="B3164" s="285" t="s">
        <v>286</v>
      </c>
      <c r="C3164" s="108">
        <v>16624.699000000001</v>
      </c>
      <c r="D3164" s="108">
        <v>5565.9270000000006</v>
      </c>
      <c r="E3164" s="108">
        <v>5545</v>
      </c>
      <c r="F3164" s="108">
        <v>10557</v>
      </c>
      <c r="G3164" s="108">
        <v>38292.626000000004</v>
      </c>
      <c r="H3164" s="108"/>
      <c r="I3164" s="108"/>
      <c r="J3164" s="108"/>
      <c r="K3164" s="108"/>
      <c r="L3164" s="108"/>
      <c r="M3164" s="108"/>
      <c r="N3164" s="108"/>
      <c r="O3164" s="108"/>
      <c r="P3164" s="83" t="str">
        <f t="shared" si="63"/>
        <v/>
      </c>
    </row>
    <row r="3165" spans="1:16" ht="13.2" hidden="1" customHeight="1" x14ac:dyDescent="0.25">
      <c r="A3165" s="83" t="s">
        <v>3964</v>
      </c>
      <c r="B3165" s="285" t="s">
        <v>97</v>
      </c>
      <c r="C3165" s="108">
        <v>2206</v>
      </c>
      <c r="D3165" s="108">
        <v>-28792</v>
      </c>
      <c r="E3165" s="108">
        <v>-3215</v>
      </c>
      <c r="F3165" s="108">
        <v>-10245</v>
      </c>
      <c r="G3165" s="108">
        <v>5259</v>
      </c>
      <c r="H3165" s="108">
        <v>-4756</v>
      </c>
      <c r="I3165" s="108">
        <v>1135</v>
      </c>
      <c r="J3165" s="108">
        <v>-2817</v>
      </c>
      <c r="K3165" s="108">
        <v>34239</v>
      </c>
      <c r="L3165" s="108">
        <v>11128</v>
      </c>
      <c r="M3165" s="108">
        <v>5718</v>
      </c>
      <c r="N3165" s="108">
        <v>-1134869</v>
      </c>
      <c r="O3165" s="108">
        <v>-35050</v>
      </c>
      <c r="P3165" s="83" t="str">
        <f t="shared" ref="P3165:P3196" si="64">IF(COUNTBLANK(Q3165)=0,IF(RIGHT(A3165,12)=Q3165,TRUE,FALSE),"")</f>
        <v/>
      </c>
    </row>
    <row r="3166" spans="1:16" ht="13.2" hidden="1" customHeight="1" x14ac:dyDescent="0.25">
      <c r="A3166" s="83" t="s">
        <v>3965</v>
      </c>
      <c r="B3166" s="285" t="s">
        <v>130</v>
      </c>
      <c r="C3166" s="108">
        <v>2206</v>
      </c>
      <c r="D3166" s="108">
        <v>-28792</v>
      </c>
      <c r="E3166" s="108">
        <v>-3215</v>
      </c>
      <c r="F3166" s="108">
        <v>-10245</v>
      </c>
      <c r="G3166" s="108">
        <v>5259</v>
      </c>
      <c r="H3166" s="108">
        <v>-4756</v>
      </c>
      <c r="I3166" s="108">
        <v>1135</v>
      </c>
      <c r="J3166" s="108">
        <v>-2817</v>
      </c>
      <c r="K3166" s="108">
        <v>34239</v>
      </c>
      <c r="L3166" s="108">
        <v>11128</v>
      </c>
      <c r="M3166" s="108">
        <v>5718</v>
      </c>
      <c r="N3166" s="108">
        <v>-1134869</v>
      </c>
      <c r="O3166" s="108">
        <v>-35050</v>
      </c>
      <c r="P3166" s="83" t="str">
        <f t="shared" si="64"/>
        <v/>
      </c>
    </row>
    <row r="3167" spans="1:16" ht="13.2" hidden="1" customHeight="1" x14ac:dyDescent="0.25">
      <c r="A3167" s="83" t="s">
        <v>3966</v>
      </c>
      <c r="B3167" s="285" t="s">
        <v>76</v>
      </c>
      <c r="C3167" s="108">
        <v>0</v>
      </c>
      <c r="D3167" s="108">
        <v>0</v>
      </c>
      <c r="E3167" s="108">
        <v>0</v>
      </c>
      <c r="F3167" s="108">
        <v>0</v>
      </c>
      <c r="G3167" s="108">
        <v>0</v>
      </c>
      <c r="H3167" s="108">
        <v>0</v>
      </c>
      <c r="I3167" s="108">
        <v>0</v>
      </c>
      <c r="J3167" s="108">
        <v>0</v>
      </c>
      <c r="K3167" s="108">
        <v>0</v>
      </c>
      <c r="L3167" s="108">
        <v>0</v>
      </c>
      <c r="M3167" s="108">
        <v>0</v>
      </c>
      <c r="N3167" s="108">
        <v>0</v>
      </c>
      <c r="O3167" s="108">
        <v>0</v>
      </c>
      <c r="P3167" s="83" t="str">
        <f t="shared" si="64"/>
        <v/>
      </c>
    </row>
    <row r="3168" spans="1:16" ht="13.2" hidden="1" customHeight="1" x14ac:dyDescent="0.25">
      <c r="A3168" s="83" t="s">
        <v>3967</v>
      </c>
      <c r="B3168" s="285" t="s">
        <v>77</v>
      </c>
      <c r="C3168" s="108">
        <v>432</v>
      </c>
      <c r="D3168" s="108">
        <v>443</v>
      </c>
      <c r="E3168" s="108">
        <v>736</v>
      </c>
      <c r="F3168" s="108">
        <v>434</v>
      </c>
      <c r="G3168" s="108">
        <v>740</v>
      </c>
      <c r="H3168" s="108">
        <v>506</v>
      </c>
      <c r="I3168" s="108">
        <v>451</v>
      </c>
      <c r="J3168" s="108">
        <v>503</v>
      </c>
      <c r="K3168" s="108">
        <v>834</v>
      </c>
      <c r="L3168" s="108">
        <v>37</v>
      </c>
      <c r="M3168" s="108">
        <v>40</v>
      </c>
      <c r="N3168" s="108">
        <v>1757</v>
      </c>
      <c r="O3168" s="108">
        <v>6913</v>
      </c>
      <c r="P3168" s="83" t="str">
        <f t="shared" si="64"/>
        <v/>
      </c>
    </row>
    <row r="3169" spans="1:16" ht="13.2" hidden="1" customHeight="1" x14ac:dyDescent="0.25">
      <c r="A3169" s="83" t="s">
        <v>3968</v>
      </c>
      <c r="B3169" s="285" t="s">
        <v>78</v>
      </c>
      <c r="C3169" s="108">
        <v>143</v>
      </c>
      <c r="D3169" s="108">
        <v>101</v>
      </c>
      <c r="E3169" s="108">
        <v>260</v>
      </c>
      <c r="F3169" s="108">
        <v>118</v>
      </c>
      <c r="G3169" s="108">
        <v>227</v>
      </c>
      <c r="H3169" s="108">
        <v>250</v>
      </c>
      <c r="I3169" s="108">
        <v>139</v>
      </c>
      <c r="J3169" s="108">
        <v>505</v>
      </c>
      <c r="K3169" s="108">
        <v>667</v>
      </c>
      <c r="L3169" s="108">
        <v>134</v>
      </c>
      <c r="M3169" s="108">
        <v>201</v>
      </c>
      <c r="N3169" s="108">
        <v>27648</v>
      </c>
      <c r="O3169" s="108">
        <v>30393</v>
      </c>
      <c r="P3169" s="83" t="str">
        <f t="shared" si="64"/>
        <v/>
      </c>
    </row>
    <row r="3170" spans="1:16" ht="13.2" hidden="1" customHeight="1" x14ac:dyDescent="0.25">
      <c r="A3170" s="83" t="s">
        <v>3969</v>
      </c>
      <c r="B3170" s="285" t="s">
        <v>79</v>
      </c>
      <c r="C3170" s="108">
        <v>0</v>
      </c>
      <c r="D3170" s="108">
        <v>0</v>
      </c>
      <c r="E3170" s="108">
        <v>0</v>
      </c>
      <c r="F3170" s="108">
        <v>0</v>
      </c>
      <c r="G3170" s="108">
        <v>0</v>
      </c>
      <c r="H3170" s="108">
        <v>0</v>
      </c>
      <c r="I3170" s="108">
        <v>0</v>
      </c>
      <c r="J3170" s="108">
        <v>0</v>
      </c>
      <c r="K3170" s="108">
        <v>0</v>
      </c>
      <c r="L3170" s="108">
        <v>0</v>
      </c>
      <c r="M3170" s="108">
        <v>0</v>
      </c>
      <c r="N3170" s="108">
        <v>0</v>
      </c>
      <c r="O3170" s="108">
        <v>0</v>
      </c>
      <c r="P3170" s="83" t="str">
        <f t="shared" si="64"/>
        <v/>
      </c>
    </row>
    <row r="3171" spans="1:16" ht="13.2" hidden="1" customHeight="1" x14ac:dyDescent="0.25">
      <c r="A3171" s="83" t="s">
        <v>3970</v>
      </c>
      <c r="B3171" s="285" t="s">
        <v>3671</v>
      </c>
      <c r="C3171" s="108">
        <v>9977</v>
      </c>
      <c r="D3171" s="108">
        <v>2077</v>
      </c>
      <c r="E3171" s="108">
        <v>13026</v>
      </c>
      <c r="F3171" s="108">
        <v>17342</v>
      </c>
      <c r="G3171" s="108">
        <v>3394</v>
      </c>
      <c r="H3171" s="108">
        <v>13644</v>
      </c>
      <c r="I3171" s="108">
        <v>7670</v>
      </c>
      <c r="J3171" s="108">
        <v>5335</v>
      </c>
      <c r="K3171" s="108">
        <v>13032</v>
      </c>
      <c r="L3171" s="108">
        <v>7388</v>
      </c>
      <c r="M3171" s="108">
        <v>7232</v>
      </c>
      <c r="N3171" s="108">
        <v>1105070</v>
      </c>
      <c r="O3171" s="108">
        <v>1205187</v>
      </c>
      <c r="P3171" s="83" t="str">
        <f t="shared" si="64"/>
        <v/>
      </c>
    </row>
    <row r="3172" spans="1:16" ht="13.2" hidden="1" customHeight="1" x14ac:dyDescent="0.25">
      <c r="A3172" s="83" t="s">
        <v>3971</v>
      </c>
      <c r="B3172" s="285" t="s">
        <v>120</v>
      </c>
      <c r="C3172" s="108">
        <v>0</v>
      </c>
      <c r="D3172" s="108">
        <v>0</v>
      </c>
      <c r="E3172" s="108">
        <v>0</v>
      </c>
      <c r="F3172" s="108">
        <v>0</v>
      </c>
      <c r="G3172" s="108">
        <v>0</v>
      </c>
      <c r="H3172" s="108">
        <v>0</v>
      </c>
      <c r="I3172" s="108">
        <v>0</v>
      </c>
      <c r="J3172" s="108">
        <v>0</v>
      </c>
      <c r="K3172" s="108">
        <v>0</v>
      </c>
      <c r="L3172" s="108">
        <v>0</v>
      </c>
      <c r="M3172" s="108">
        <v>0</v>
      </c>
      <c r="N3172" s="108">
        <v>53</v>
      </c>
      <c r="O3172" s="108">
        <v>53</v>
      </c>
      <c r="P3172" s="83" t="str">
        <f t="shared" si="64"/>
        <v/>
      </c>
    </row>
    <row r="3173" spans="1:16" ht="13.2" hidden="1" customHeight="1" x14ac:dyDescent="0.25">
      <c r="A3173" s="83" t="s">
        <v>3972</v>
      </c>
      <c r="B3173" s="285" t="s">
        <v>121</v>
      </c>
      <c r="C3173" s="108">
        <v>0</v>
      </c>
      <c r="D3173" s="108">
        <v>0</v>
      </c>
      <c r="E3173" s="108">
        <v>0</v>
      </c>
      <c r="F3173" s="108">
        <v>0</v>
      </c>
      <c r="G3173" s="108">
        <v>0</v>
      </c>
      <c r="H3173" s="108">
        <v>0</v>
      </c>
      <c r="I3173" s="108">
        <v>0</v>
      </c>
      <c r="J3173" s="108">
        <v>0</v>
      </c>
      <c r="K3173" s="108">
        <v>0</v>
      </c>
      <c r="L3173" s="108">
        <v>0</v>
      </c>
      <c r="M3173" s="108">
        <v>0</v>
      </c>
      <c r="N3173" s="108">
        <v>0</v>
      </c>
      <c r="O3173" s="108">
        <v>0</v>
      </c>
      <c r="P3173" s="83" t="str">
        <f t="shared" si="64"/>
        <v/>
      </c>
    </row>
    <row r="3174" spans="1:16" ht="13.2" hidden="1" customHeight="1" x14ac:dyDescent="0.25">
      <c r="A3174" s="83" t="s">
        <v>3973</v>
      </c>
      <c r="B3174" s="285" t="s">
        <v>81</v>
      </c>
      <c r="C3174" s="108">
        <v>0</v>
      </c>
      <c r="D3174" s="108">
        <v>561</v>
      </c>
      <c r="E3174" s="108">
        <v>4956</v>
      </c>
      <c r="F3174" s="108">
        <v>2288</v>
      </c>
      <c r="G3174" s="108">
        <v>589</v>
      </c>
      <c r="H3174" s="108">
        <v>626</v>
      </c>
      <c r="I3174" s="108">
        <v>1148</v>
      </c>
      <c r="J3174" s="108">
        <v>993</v>
      </c>
      <c r="K3174" s="108">
        <v>839</v>
      </c>
      <c r="L3174" s="108">
        <v>1065</v>
      </c>
      <c r="M3174" s="108">
        <v>488</v>
      </c>
      <c r="N3174" s="108">
        <v>19444</v>
      </c>
      <c r="O3174" s="108">
        <v>32997</v>
      </c>
      <c r="P3174" s="83" t="str">
        <f t="shared" si="64"/>
        <v/>
      </c>
    </row>
    <row r="3175" spans="1:16" ht="13.2" hidden="1" customHeight="1" x14ac:dyDescent="0.25">
      <c r="A3175" s="83" t="s">
        <v>3974</v>
      </c>
      <c r="B3175" s="285" t="s">
        <v>82</v>
      </c>
      <c r="C3175" s="108">
        <v>0</v>
      </c>
      <c r="D3175" s="108">
        <v>0</v>
      </c>
      <c r="E3175" s="108">
        <v>0</v>
      </c>
      <c r="F3175" s="108">
        <v>0</v>
      </c>
      <c r="G3175" s="108">
        <v>0</v>
      </c>
      <c r="H3175" s="108">
        <v>0</v>
      </c>
      <c r="I3175" s="108">
        <v>0</v>
      </c>
      <c r="J3175" s="108">
        <v>0</v>
      </c>
      <c r="K3175" s="108">
        <v>0</v>
      </c>
      <c r="L3175" s="108">
        <v>0</v>
      </c>
      <c r="M3175" s="108">
        <v>0</v>
      </c>
      <c r="N3175" s="108">
        <v>0</v>
      </c>
      <c r="O3175" s="108">
        <v>0</v>
      </c>
      <c r="P3175" s="83" t="str">
        <f t="shared" si="64"/>
        <v/>
      </c>
    </row>
    <row r="3176" spans="1:16" ht="13.2" hidden="1" customHeight="1" x14ac:dyDescent="0.25">
      <c r="A3176" s="83" t="s">
        <v>3975</v>
      </c>
      <c r="B3176" s="285" t="s">
        <v>83</v>
      </c>
      <c r="C3176" s="108">
        <v>1028</v>
      </c>
      <c r="D3176" s="108">
        <v>0</v>
      </c>
      <c r="E3176" s="108">
        <v>0</v>
      </c>
      <c r="F3176" s="108">
        <v>27</v>
      </c>
      <c r="G3176" s="108">
        <v>5</v>
      </c>
      <c r="H3176" s="108">
        <v>4</v>
      </c>
      <c r="I3176" s="108">
        <v>0</v>
      </c>
      <c r="J3176" s="108">
        <v>0</v>
      </c>
      <c r="K3176" s="108">
        <v>0</v>
      </c>
      <c r="L3176" s="108">
        <v>6</v>
      </c>
      <c r="M3176" s="108">
        <v>16</v>
      </c>
      <c r="N3176" s="108">
        <v>68</v>
      </c>
      <c r="O3176" s="108">
        <v>1154</v>
      </c>
      <c r="P3176" s="83" t="str">
        <f t="shared" si="64"/>
        <v/>
      </c>
    </row>
    <row r="3177" spans="1:16" ht="13.2" hidden="1" customHeight="1" x14ac:dyDescent="0.25">
      <c r="A3177" s="83" t="s">
        <v>3976</v>
      </c>
      <c r="B3177" s="285" t="s">
        <v>84</v>
      </c>
      <c r="C3177" s="108">
        <v>0</v>
      </c>
      <c r="D3177" s="108">
        <v>0</v>
      </c>
      <c r="E3177" s="108">
        <v>0</v>
      </c>
      <c r="F3177" s="108">
        <v>0</v>
      </c>
      <c r="G3177" s="108">
        <v>0</v>
      </c>
      <c r="H3177" s="108">
        <v>30</v>
      </c>
      <c r="I3177" s="108">
        <v>8</v>
      </c>
      <c r="J3177" s="108">
        <v>2</v>
      </c>
      <c r="K3177" s="108">
        <v>7</v>
      </c>
      <c r="L3177" s="108">
        <v>10</v>
      </c>
      <c r="M3177" s="108">
        <v>16</v>
      </c>
      <c r="N3177" s="108">
        <v>85</v>
      </c>
      <c r="O3177" s="108">
        <v>158</v>
      </c>
      <c r="P3177" s="83" t="str">
        <f t="shared" si="64"/>
        <v/>
      </c>
    </row>
    <row r="3178" spans="1:16" ht="13.2" hidden="1" customHeight="1" x14ac:dyDescent="0.25">
      <c r="A3178" s="83" t="s">
        <v>3977</v>
      </c>
      <c r="B3178" s="285" t="s">
        <v>85</v>
      </c>
      <c r="C3178" s="108">
        <v>11580</v>
      </c>
      <c r="D3178" s="108">
        <v>3182</v>
      </c>
      <c r="E3178" s="108">
        <v>18978</v>
      </c>
      <c r="F3178" s="108">
        <v>20209</v>
      </c>
      <c r="G3178" s="108">
        <v>4955</v>
      </c>
      <c r="H3178" s="108">
        <v>15060</v>
      </c>
      <c r="I3178" s="108">
        <v>9416</v>
      </c>
      <c r="J3178" s="108">
        <v>7338</v>
      </c>
      <c r="K3178" s="108">
        <v>15379</v>
      </c>
      <c r="L3178" s="108">
        <v>8640</v>
      </c>
      <c r="M3178" s="108">
        <v>7993</v>
      </c>
      <c r="N3178" s="108">
        <v>1154125</v>
      </c>
      <c r="O3178" s="108">
        <v>1276855</v>
      </c>
      <c r="P3178" s="83" t="str">
        <f t="shared" si="64"/>
        <v/>
      </c>
    </row>
    <row r="3179" spans="1:16" ht="13.2" hidden="1" customHeight="1" x14ac:dyDescent="0.25">
      <c r="A3179" s="83" t="s">
        <v>3978</v>
      </c>
      <c r="B3179" s="285" t="s">
        <v>86</v>
      </c>
      <c r="C3179" s="108">
        <v>0</v>
      </c>
      <c r="D3179" s="108">
        <v>0</v>
      </c>
      <c r="E3179" s="108">
        <v>0</v>
      </c>
      <c r="F3179" s="108">
        <v>0</v>
      </c>
      <c r="G3179" s="108">
        <v>0</v>
      </c>
      <c r="H3179" s="108">
        <v>0</v>
      </c>
      <c r="I3179" s="108">
        <v>0</v>
      </c>
      <c r="J3179" s="108">
        <v>0</v>
      </c>
      <c r="K3179" s="108">
        <v>0</v>
      </c>
      <c r="L3179" s="108">
        <v>0</v>
      </c>
      <c r="M3179" s="108">
        <v>0</v>
      </c>
      <c r="N3179" s="108">
        <v>0</v>
      </c>
      <c r="O3179" s="108">
        <v>0</v>
      </c>
      <c r="P3179" s="83" t="str">
        <f t="shared" si="64"/>
        <v/>
      </c>
    </row>
    <row r="3180" spans="1:16" ht="13.2" hidden="1" customHeight="1" x14ac:dyDescent="0.25">
      <c r="A3180" s="83" t="s">
        <v>3979</v>
      </c>
      <c r="B3180" s="285" t="s">
        <v>87</v>
      </c>
      <c r="C3180" s="108">
        <v>0</v>
      </c>
      <c r="D3180" s="108">
        <v>0</v>
      </c>
      <c r="E3180" s="108">
        <v>0</v>
      </c>
      <c r="F3180" s="108">
        <v>0</v>
      </c>
      <c r="G3180" s="108">
        <v>0</v>
      </c>
      <c r="H3180" s="108">
        <v>0</v>
      </c>
      <c r="I3180" s="108">
        <v>0</v>
      </c>
      <c r="J3180" s="108">
        <v>0</v>
      </c>
      <c r="K3180" s="108">
        <v>0</v>
      </c>
      <c r="L3180" s="108">
        <v>0</v>
      </c>
      <c r="M3180" s="108">
        <v>0</v>
      </c>
      <c r="N3180" s="108">
        <v>0</v>
      </c>
      <c r="O3180" s="108">
        <v>0</v>
      </c>
      <c r="P3180" s="83" t="str">
        <f t="shared" si="64"/>
        <v/>
      </c>
    </row>
    <row r="3181" spans="1:16" ht="13.2" hidden="1" customHeight="1" x14ac:dyDescent="0.25">
      <c r="A3181" s="83" t="s">
        <v>3980</v>
      </c>
      <c r="B3181" s="285" t="s">
        <v>88</v>
      </c>
      <c r="C3181" s="108">
        <v>0</v>
      </c>
      <c r="D3181" s="108">
        <v>0</v>
      </c>
      <c r="E3181" s="108">
        <v>0</v>
      </c>
      <c r="F3181" s="108">
        <v>0</v>
      </c>
      <c r="G3181" s="108">
        <v>0</v>
      </c>
      <c r="H3181" s="108">
        <v>0</v>
      </c>
      <c r="I3181" s="108">
        <v>0</v>
      </c>
      <c r="J3181" s="108">
        <v>0</v>
      </c>
      <c r="K3181" s="108">
        <v>0</v>
      </c>
      <c r="L3181" s="108">
        <v>0</v>
      </c>
      <c r="M3181" s="108">
        <v>0</v>
      </c>
      <c r="N3181" s="108">
        <v>0</v>
      </c>
      <c r="O3181" s="108">
        <v>0</v>
      </c>
      <c r="P3181" s="83" t="str">
        <f t="shared" si="64"/>
        <v/>
      </c>
    </row>
    <row r="3182" spans="1:16" ht="13.2" hidden="1" customHeight="1" x14ac:dyDescent="0.25">
      <c r="A3182" s="83" t="s">
        <v>3981</v>
      </c>
      <c r="B3182" s="285" t="s">
        <v>144</v>
      </c>
      <c r="C3182" s="108">
        <v>11580</v>
      </c>
      <c r="D3182" s="108">
        <v>3182</v>
      </c>
      <c r="E3182" s="108">
        <v>18978</v>
      </c>
      <c r="F3182" s="108">
        <v>20209</v>
      </c>
      <c r="G3182" s="108">
        <v>4955</v>
      </c>
      <c r="H3182" s="108">
        <v>15060</v>
      </c>
      <c r="I3182" s="108">
        <v>9416</v>
      </c>
      <c r="J3182" s="108">
        <v>7338</v>
      </c>
      <c r="K3182" s="108">
        <v>15379</v>
      </c>
      <c r="L3182" s="108">
        <v>8640</v>
      </c>
      <c r="M3182" s="108">
        <v>7993</v>
      </c>
      <c r="N3182" s="108">
        <v>1154125</v>
      </c>
      <c r="O3182" s="108">
        <v>1276855</v>
      </c>
      <c r="P3182" s="83" t="str">
        <f t="shared" si="64"/>
        <v/>
      </c>
    </row>
    <row r="3183" spans="1:16" ht="13.2" hidden="1" customHeight="1" x14ac:dyDescent="0.25">
      <c r="A3183" s="83" t="s">
        <v>3982</v>
      </c>
      <c r="B3183" s="285" t="s">
        <v>76</v>
      </c>
      <c r="C3183" s="108">
        <v>21</v>
      </c>
      <c r="D3183" s="108">
        <v>-36344</v>
      </c>
      <c r="E3183" s="108">
        <v>166</v>
      </c>
      <c r="F3183" s="108">
        <v>6</v>
      </c>
      <c r="G3183" s="108">
        <v>2</v>
      </c>
      <c r="H3183" s="108">
        <v>10</v>
      </c>
      <c r="I3183" s="108">
        <v>212</v>
      </c>
      <c r="J3183" s="108">
        <v>150</v>
      </c>
      <c r="K3183" s="108">
        <v>243</v>
      </c>
      <c r="L3183" s="108">
        <v>197</v>
      </c>
      <c r="M3183" s="108">
        <v>48</v>
      </c>
      <c r="N3183" s="108">
        <v>168</v>
      </c>
      <c r="O3183" s="108">
        <v>-35121</v>
      </c>
      <c r="P3183" s="83" t="str">
        <f t="shared" si="64"/>
        <v/>
      </c>
    </row>
    <row r="3184" spans="1:16" ht="13.2" hidden="1" customHeight="1" x14ac:dyDescent="0.25">
      <c r="A3184" s="83" t="s">
        <v>3983</v>
      </c>
      <c r="B3184" s="285" t="s">
        <v>85</v>
      </c>
      <c r="C3184" s="108">
        <v>13786</v>
      </c>
      <c r="D3184" s="108">
        <v>-25610</v>
      </c>
      <c r="E3184" s="108">
        <v>15763</v>
      </c>
      <c r="F3184" s="108">
        <v>9964</v>
      </c>
      <c r="G3184" s="108">
        <v>10214</v>
      </c>
      <c r="H3184" s="108">
        <v>10304</v>
      </c>
      <c r="I3184" s="108">
        <v>10551</v>
      </c>
      <c r="J3184" s="108">
        <v>4521</v>
      </c>
      <c r="K3184" s="108">
        <v>49618</v>
      </c>
      <c r="L3184" s="108">
        <v>19768</v>
      </c>
      <c r="M3184" s="108">
        <v>13711</v>
      </c>
      <c r="N3184" s="108">
        <v>19256</v>
      </c>
      <c r="O3184" s="108">
        <v>1241805</v>
      </c>
      <c r="P3184" s="83" t="str">
        <f t="shared" si="64"/>
        <v/>
      </c>
    </row>
    <row r="3185" spans="1:16" ht="13.2" hidden="1" customHeight="1" x14ac:dyDescent="0.25">
      <c r="A3185" s="83" t="s">
        <v>3984</v>
      </c>
      <c r="B3185" s="285" t="s">
        <v>87</v>
      </c>
      <c r="C3185" s="108">
        <v>0</v>
      </c>
      <c r="D3185" s="108">
        <v>0</v>
      </c>
      <c r="E3185" s="108">
        <v>0</v>
      </c>
      <c r="F3185" s="108">
        <v>0</v>
      </c>
      <c r="G3185" s="108">
        <v>0</v>
      </c>
      <c r="H3185" s="108">
        <v>0</v>
      </c>
      <c r="I3185" s="108">
        <v>0</v>
      </c>
      <c r="J3185" s="108">
        <v>0</v>
      </c>
      <c r="K3185" s="108">
        <v>0</v>
      </c>
      <c r="L3185" s="108">
        <v>0</v>
      </c>
      <c r="M3185" s="108">
        <v>0</v>
      </c>
      <c r="N3185" s="108">
        <v>0</v>
      </c>
      <c r="O3185" s="108">
        <v>0</v>
      </c>
      <c r="P3185" s="83" t="str">
        <f t="shared" si="64"/>
        <v/>
      </c>
    </row>
    <row r="3186" spans="1:16" ht="13.2" hidden="1" customHeight="1" x14ac:dyDescent="0.25">
      <c r="A3186" s="83" t="s">
        <v>3985</v>
      </c>
      <c r="B3186" s="285" t="s">
        <v>88</v>
      </c>
      <c r="C3186" s="108">
        <v>0</v>
      </c>
      <c r="D3186" s="108">
        <v>0</v>
      </c>
      <c r="E3186" s="108">
        <v>0</v>
      </c>
      <c r="F3186" s="108">
        <v>0</v>
      </c>
      <c r="G3186" s="108">
        <v>0</v>
      </c>
      <c r="H3186" s="108">
        <v>0</v>
      </c>
      <c r="I3186" s="108">
        <v>0</v>
      </c>
      <c r="J3186" s="108">
        <v>0</v>
      </c>
      <c r="K3186" s="108">
        <v>0</v>
      </c>
      <c r="L3186" s="108">
        <v>0</v>
      </c>
      <c r="M3186" s="108">
        <v>0</v>
      </c>
      <c r="N3186" s="108">
        <v>0</v>
      </c>
      <c r="O3186" s="108">
        <v>0</v>
      </c>
      <c r="P3186" s="83" t="str">
        <f t="shared" si="64"/>
        <v/>
      </c>
    </row>
    <row r="3187" spans="1:16" ht="13.2" hidden="1" customHeight="1" x14ac:dyDescent="0.25">
      <c r="A3187" s="83" t="s">
        <v>3986</v>
      </c>
      <c r="B3187" s="285" t="s">
        <v>89</v>
      </c>
      <c r="C3187" s="108">
        <v>0</v>
      </c>
      <c r="D3187" s="108">
        <v>0</v>
      </c>
      <c r="E3187" s="108">
        <v>0</v>
      </c>
      <c r="F3187" s="108">
        <v>0</v>
      </c>
      <c r="G3187" s="108">
        <v>0</v>
      </c>
      <c r="H3187" s="108">
        <v>0</v>
      </c>
      <c r="I3187" s="108">
        <v>0</v>
      </c>
      <c r="J3187" s="108">
        <v>0</v>
      </c>
      <c r="K3187" s="108">
        <v>0</v>
      </c>
      <c r="L3187" s="108">
        <v>0</v>
      </c>
      <c r="M3187" s="108">
        <v>0</v>
      </c>
      <c r="N3187" s="108">
        <v>0</v>
      </c>
      <c r="O3187" s="108">
        <v>0</v>
      </c>
      <c r="P3187" s="83" t="str">
        <f t="shared" si="64"/>
        <v/>
      </c>
    </row>
    <row r="3188" spans="1:16" ht="13.2" hidden="1" customHeight="1" x14ac:dyDescent="0.25">
      <c r="A3188" s="83" t="s">
        <v>3987</v>
      </c>
      <c r="B3188" s="285" t="s">
        <v>90</v>
      </c>
      <c r="C3188" s="108">
        <v>86</v>
      </c>
      <c r="D3188" s="108">
        <v>1</v>
      </c>
      <c r="E3188" s="108">
        <v>0</v>
      </c>
      <c r="F3188" s="108">
        <v>1</v>
      </c>
      <c r="G3188" s="108">
        <v>0</v>
      </c>
      <c r="H3188" s="108">
        <v>0</v>
      </c>
      <c r="I3188" s="108">
        <v>2</v>
      </c>
      <c r="J3188" s="108">
        <v>1</v>
      </c>
      <c r="K3188" s="108">
        <v>3</v>
      </c>
      <c r="L3188" s="108">
        <v>49</v>
      </c>
      <c r="M3188" s="108">
        <v>2</v>
      </c>
      <c r="N3188" s="108">
        <v>21</v>
      </c>
      <c r="O3188" s="108">
        <v>166</v>
      </c>
      <c r="P3188" s="83" t="str">
        <f t="shared" si="64"/>
        <v/>
      </c>
    </row>
    <row r="3189" spans="1:16" ht="13.2" hidden="1" customHeight="1" x14ac:dyDescent="0.25">
      <c r="A3189" s="83" t="s">
        <v>3988</v>
      </c>
      <c r="B3189" s="285" t="s">
        <v>91</v>
      </c>
      <c r="C3189" s="108">
        <v>0</v>
      </c>
      <c r="D3189" s="108">
        <v>0</v>
      </c>
      <c r="E3189" s="108">
        <v>0</v>
      </c>
      <c r="F3189" s="108">
        <v>0</v>
      </c>
      <c r="G3189" s="108">
        <v>0</v>
      </c>
      <c r="H3189" s="108">
        <v>0</v>
      </c>
      <c r="I3189" s="108">
        <v>0</v>
      </c>
      <c r="J3189" s="108">
        <v>0</v>
      </c>
      <c r="K3189" s="108">
        <v>0</v>
      </c>
      <c r="L3189" s="108">
        <v>0</v>
      </c>
      <c r="M3189" s="108">
        <v>0</v>
      </c>
      <c r="N3189" s="108">
        <v>0</v>
      </c>
      <c r="O3189" s="108">
        <v>0</v>
      </c>
      <c r="P3189" s="83" t="str">
        <f t="shared" si="64"/>
        <v/>
      </c>
    </row>
    <row r="3190" spans="1:16" ht="13.2" hidden="1" customHeight="1" x14ac:dyDescent="0.25">
      <c r="A3190" s="83" t="s">
        <v>3989</v>
      </c>
      <c r="B3190" s="285" t="s">
        <v>3670</v>
      </c>
      <c r="C3190" s="108">
        <v>0</v>
      </c>
      <c r="D3190" s="108">
        <v>0</v>
      </c>
      <c r="E3190" s="108">
        <v>0</v>
      </c>
      <c r="F3190" s="108">
        <v>0</v>
      </c>
      <c r="G3190" s="108">
        <v>0</v>
      </c>
      <c r="H3190" s="108">
        <v>0</v>
      </c>
      <c r="I3190" s="108">
        <v>0</v>
      </c>
      <c r="J3190" s="108">
        <v>4</v>
      </c>
      <c r="K3190" s="108">
        <v>0</v>
      </c>
      <c r="L3190" s="108">
        <v>0</v>
      </c>
      <c r="M3190" s="108">
        <v>0</v>
      </c>
      <c r="N3190" s="108">
        <v>0</v>
      </c>
      <c r="O3190" s="108">
        <v>4</v>
      </c>
      <c r="P3190" s="83" t="str">
        <f t="shared" si="64"/>
        <v/>
      </c>
    </row>
    <row r="3191" spans="1:16" ht="13.2" hidden="1" customHeight="1" x14ac:dyDescent="0.25">
      <c r="A3191" s="83" t="s">
        <v>3990</v>
      </c>
      <c r="B3191" s="285" t="s">
        <v>122</v>
      </c>
      <c r="C3191" s="108">
        <v>0</v>
      </c>
      <c r="D3191" s="108">
        <v>0</v>
      </c>
      <c r="E3191" s="108">
        <v>0</v>
      </c>
      <c r="F3191" s="108">
        <v>0</v>
      </c>
      <c r="G3191" s="108">
        <v>0</v>
      </c>
      <c r="H3191" s="108">
        <v>0</v>
      </c>
      <c r="I3191" s="108">
        <v>0</v>
      </c>
      <c r="J3191" s="108">
        <v>0</v>
      </c>
      <c r="K3191" s="108">
        <v>0</v>
      </c>
      <c r="L3191" s="108">
        <v>0</v>
      </c>
      <c r="M3191" s="108">
        <v>0</v>
      </c>
      <c r="N3191" s="108">
        <v>0</v>
      </c>
      <c r="O3191" s="108">
        <v>0</v>
      </c>
      <c r="P3191" s="83" t="str">
        <f t="shared" si="64"/>
        <v/>
      </c>
    </row>
    <row r="3192" spans="1:16" ht="13.2" hidden="1" customHeight="1" x14ac:dyDescent="0.25">
      <c r="A3192" s="83" t="s">
        <v>3991</v>
      </c>
      <c r="B3192" s="285" t="s">
        <v>92</v>
      </c>
      <c r="C3192" s="108">
        <v>0</v>
      </c>
      <c r="D3192" s="108">
        <v>0</v>
      </c>
      <c r="E3192" s="108">
        <v>0</v>
      </c>
      <c r="F3192" s="108">
        <v>0</v>
      </c>
      <c r="G3192" s="108">
        <v>0</v>
      </c>
      <c r="H3192" s="108">
        <v>0</v>
      </c>
      <c r="I3192" s="108">
        <v>0</v>
      </c>
      <c r="J3192" s="108">
        <v>0</v>
      </c>
      <c r="K3192" s="108">
        <v>0</v>
      </c>
      <c r="L3192" s="108">
        <v>0</v>
      </c>
      <c r="M3192" s="108">
        <v>0</v>
      </c>
      <c r="N3192" s="108">
        <v>0</v>
      </c>
      <c r="O3192" s="108">
        <v>0</v>
      </c>
      <c r="P3192" s="83" t="str">
        <f t="shared" si="64"/>
        <v/>
      </c>
    </row>
    <row r="3193" spans="1:16" ht="13.2" hidden="1" customHeight="1" x14ac:dyDescent="0.25">
      <c r="A3193" s="83" t="s">
        <v>3992</v>
      </c>
      <c r="B3193" s="285" t="s">
        <v>93</v>
      </c>
      <c r="C3193" s="108">
        <v>0</v>
      </c>
      <c r="D3193" s="108">
        <v>0</v>
      </c>
      <c r="E3193" s="108">
        <v>0</v>
      </c>
      <c r="F3193" s="108">
        <v>0</v>
      </c>
      <c r="G3193" s="108">
        <v>0</v>
      </c>
      <c r="H3193" s="108">
        <v>0</v>
      </c>
      <c r="I3193" s="108">
        <v>0</v>
      </c>
      <c r="J3193" s="108">
        <v>0</v>
      </c>
      <c r="K3193" s="108">
        <v>0</v>
      </c>
      <c r="L3193" s="108">
        <v>0</v>
      </c>
      <c r="M3193" s="108">
        <v>0</v>
      </c>
      <c r="N3193" s="108">
        <v>0</v>
      </c>
      <c r="O3193" s="108">
        <v>0</v>
      </c>
      <c r="P3193" s="83" t="str">
        <f t="shared" si="64"/>
        <v/>
      </c>
    </row>
    <row r="3194" spans="1:16" ht="13.2" hidden="1" customHeight="1" x14ac:dyDescent="0.25">
      <c r="A3194" s="83" t="s">
        <v>3993</v>
      </c>
      <c r="B3194" s="285" t="s">
        <v>94</v>
      </c>
      <c r="C3194" s="108">
        <v>13679</v>
      </c>
      <c r="D3194" s="108">
        <v>10344</v>
      </c>
      <c r="E3194" s="108">
        <v>15597</v>
      </c>
      <c r="F3194" s="108">
        <v>9957</v>
      </c>
      <c r="G3194" s="108">
        <v>10212</v>
      </c>
      <c r="H3194" s="108">
        <v>10294</v>
      </c>
      <c r="I3194" s="108">
        <v>10337</v>
      </c>
      <c r="J3194" s="108">
        <v>4366</v>
      </c>
      <c r="K3194" s="108">
        <v>49372</v>
      </c>
      <c r="L3194" s="108">
        <v>19522</v>
      </c>
      <c r="M3194" s="108">
        <v>13661</v>
      </c>
      <c r="N3194" s="108">
        <v>19067</v>
      </c>
      <c r="O3194" s="108">
        <v>1276367</v>
      </c>
      <c r="P3194" s="83" t="str">
        <f t="shared" si="64"/>
        <v/>
      </c>
    </row>
    <row r="3195" spans="1:16" ht="13.2" hidden="1" customHeight="1" x14ac:dyDescent="0.25">
      <c r="A3195" s="83" t="s">
        <v>3994</v>
      </c>
      <c r="B3195" s="285" t="s">
        <v>95</v>
      </c>
      <c r="C3195" s="108">
        <v>0</v>
      </c>
      <c r="D3195" s="108">
        <v>389</v>
      </c>
      <c r="E3195" s="108">
        <v>0</v>
      </c>
      <c r="F3195" s="108">
        <v>0</v>
      </c>
      <c r="G3195" s="108">
        <v>0</v>
      </c>
      <c r="H3195" s="108">
        <v>0</v>
      </c>
      <c r="I3195" s="108">
        <v>0</v>
      </c>
      <c r="J3195" s="108">
        <v>0</v>
      </c>
      <c r="K3195" s="108">
        <v>0</v>
      </c>
      <c r="L3195" s="108">
        <v>0</v>
      </c>
      <c r="M3195" s="108">
        <v>0</v>
      </c>
      <c r="N3195" s="108">
        <v>0</v>
      </c>
      <c r="O3195" s="108">
        <v>389</v>
      </c>
      <c r="P3195" s="83" t="str">
        <f t="shared" si="64"/>
        <v/>
      </c>
    </row>
    <row r="3196" spans="1:16" ht="13.2" hidden="1" customHeight="1" x14ac:dyDescent="0.25">
      <c r="A3196" s="83" t="s">
        <v>3995</v>
      </c>
      <c r="B3196" s="285" t="s">
        <v>96</v>
      </c>
      <c r="C3196" s="108">
        <v>0</v>
      </c>
      <c r="D3196" s="108">
        <v>0</v>
      </c>
      <c r="E3196" s="108">
        <v>0</v>
      </c>
      <c r="F3196" s="108">
        <v>0</v>
      </c>
      <c r="G3196" s="108">
        <v>0</v>
      </c>
      <c r="H3196" s="108">
        <v>0</v>
      </c>
      <c r="I3196" s="108">
        <v>0</v>
      </c>
      <c r="J3196" s="108">
        <v>0</v>
      </c>
      <c r="K3196" s="108">
        <v>0</v>
      </c>
      <c r="L3196" s="108">
        <v>0</v>
      </c>
      <c r="M3196" s="108">
        <v>0</v>
      </c>
      <c r="N3196" s="108">
        <v>0</v>
      </c>
      <c r="O3196" s="108">
        <v>0</v>
      </c>
      <c r="P3196" s="83" t="str">
        <f t="shared" si="64"/>
        <v/>
      </c>
    </row>
    <row r="3197" spans="1:16" ht="13.2" hidden="1" customHeight="1" x14ac:dyDescent="0.25">
      <c r="A3197" s="83" t="s">
        <v>3996</v>
      </c>
      <c r="B3197" s="285" t="s">
        <v>155</v>
      </c>
      <c r="C3197" s="108">
        <v>13786</v>
      </c>
      <c r="D3197" s="108">
        <v>-25610</v>
      </c>
      <c r="E3197" s="108">
        <v>15763</v>
      </c>
      <c r="F3197" s="108">
        <v>9964</v>
      </c>
      <c r="G3197" s="108">
        <v>10214</v>
      </c>
      <c r="H3197" s="108">
        <v>10304</v>
      </c>
      <c r="I3197" s="108">
        <v>10551</v>
      </c>
      <c r="J3197" s="108">
        <v>4521</v>
      </c>
      <c r="K3197" s="108">
        <v>49618</v>
      </c>
      <c r="L3197" s="108">
        <v>19768</v>
      </c>
      <c r="M3197" s="108">
        <v>13711</v>
      </c>
      <c r="N3197" s="108">
        <v>19256</v>
      </c>
      <c r="O3197" s="108">
        <v>1241805</v>
      </c>
      <c r="P3197" s="83" t="str">
        <f t="shared" ref="P3197:P3228" si="65">IF(COUNTBLANK(Q3197)=0,IF(RIGHT(A3197,12)=Q3197,TRUE,FALSE),"")</f>
        <v/>
      </c>
    </row>
    <row r="3198" spans="1:16" ht="13.2" hidden="1" customHeight="1" x14ac:dyDescent="0.25">
      <c r="A3198" s="83" t="s">
        <v>3997</v>
      </c>
      <c r="B3198" s="285" t="s">
        <v>97</v>
      </c>
      <c r="C3198" s="108"/>
      <c r="D3198" s="108"/>
      <c r="E3198" s="108"/>
      <c r="F3198" s="108"/>
      <c r="G3198" s="108"/>
      <c r="H3198" s="108"/>
      <c r="I3198" s="108"/>
      <c r="J3198" s="108"/>
      <c r="K3198" s="108"/>
      <c r="L3198" s="108"/>
      <c r="M3198" s="108"/>
      <c r="N3198" s="108"/>
      <c r="O3198" s="108"/>
      <c r="P3198" s="83" t="str">
        <f t="shared" si="65"/>
        <v/>
      </c>
    </row>
    <row r="3199" spans="1:16" ht="13.2" hidden="1" customHeight="1" x14ac:dyDescent="0.25">
      <c r="A3199" s="83" t="s">
        <v>3998</v>
      </c>
      <c r="B3199" s="285" t="s">
        <v>130</v>
      </c>
      <c r="C3199" s="108"/>
      <c r="D3199" s="108"/>
      <c r="E3199" s="108"/>
      <c r="F3199" s="108"/>
      <c r="G3199" s="108"/>
      <c r="H3199" s="108"/>
      <c r="I3199" s="108"/>
      <c r="J3199" s="108"/>
      <c r="K3199" s="108"/>
      <c r="L3199" s="108"/>
      <c r="M3199" s="108"/>
      <c r="N3199" s="108"/>
      <c r="O3199" s="108"/>
      <c r="P3199" s="83" t="str">
        <f t="shared" si="65"/>
        <v/>
      </c>
    </row>
    <row r="3200" spans="1:16" ht="13.2" hidden="1" customHeight="1" x14ac:dyDescent="0.25">
      <c r="A3200" s="83" t="s">
        <v>3999</v>
      </c>
      <c r="B3200" s="285" t="s">
        <v>76</v>
      </c>
      <c r="C3200" s="108"/>
      <c r="D3200" s="108"/>
      <c r="E3200" s="108"/>
      <c r="F3200" s="108"/>
      <c r="G3200" s="108"/>
      <c r="H3200" s="108"/>
      <c r="I3200" s="108"/>
      <c r="J3200" s="108"/>
      <c r="K3200" s="108"/>
      <c r="L3200" s="108"/>
      <c r="M3200" s="108"/>
      <c r="N3200" s="108"/>
      <c r="O3200" s="108"/>
      <c r="P3200" s="83" t="str">
        <f t="shared" si="65"/>
        <v/>
      </c>
    </row>
    <row r="3201" spans="1:16" ht="13.2" hidden="1" customHeight="1" x14ac:dyDescent="0.25">
      <c r="A3201" s="83" t="s">
        <v>4000</v>
      </c>
      <c r="B3201" s="285" t="s">
        <v>77</v>
      </c>
      <c r="C3201" s="108"/>
      <c r="D3201" s="108"/>
      <c r="E3201" s="108"/>
      <c r="F3201" s="108"/>
      <c r="G3201" s="108"/>
      <c r="H3201" s="108"/>
      <c r="I3201" s="108"/>
      <c r="J3201" s="108"/>
      <c r="K3201" s="108"/>
      <c r="L3201" s="108"/>
      <c r="M3201" s="108"/>
      <c r="N3201" s="108"/>
      <c r="O3201" s="108"/>
      <c r="P3201" s="83" t="str">
        <f t="shared" si="65"/>
        <v/>
      </c>
    </row>
    <row r="3202" spans="1:16" ht="13.2" hidden="1" customHeight="1" x14ac:dyDescent="0.25">
      <c r="A3202" s="83" t="s">
        <v>4001</v>
      </c>
      <c r="B3202" s="285" t="s">
        <v>78</v>
      </c>
      <c r="C3202" s="108"/>
      <c r="D3202" s="108"/>
      <c r="E3202" s="108"/>
      <c r="F3202" s="108"/>
      <c r="G3202" s="108"/>
      <c r="H3202" s="108"/>
      <c r="I3202" s="108"/>
      <c r="J3202" s="108"/>
      <c r="K3202" s="108"/>
      <c r="L3202" s="108"/>
      <c r="M3202" s="108"/>
      <c r="N3202" s="108"/>
      <c r="O3202" s="108"/>
      <c r="P3202" s="83" t="str">
        <f t="shared" si="65"/>
        <v/>
      </c>
    </row>
    <row r="3203" spans="1:16" ht="13.2" hidden="1" customHeight="1" x14ac:dyDescent="0.25">
      <c r="A3203" s="83" t="s">
        <v>4002</v>
      </c>
      <c r="B3203" s="285" t="s">
        <v>79</v>
      </c>
      <c r="C3203" s="108"/>
      <c r="D3203" s="108"/>
      <c r="E3203" s="108"/>
      <c r="F3203" s="108"/>
      <c r="G3203" s="108"/>
      <c r="H3203" s="108"/>
      <c r="I3203" s="108"/>
      <c r="J3203" s="108"/>
      <c r="K3203" s="108"/>
      <c r="L3203" s="108"/>
      <c r="M3203" s="108"/>
      <c r="N3203" s="108"/>
      <c r="O3203" s="108"/>
      <c r="P3203" s="83" t="str">
        <f t="shared" si="65"/>
        <v/>
      </c>
    </row>
    <row r="3204" spans="1:16" ht="13.2" hidden="1" customHeight="1" x14ac:dyDescent="0.25">
      <c r="A3204" s="83" t="s">
        <v>4003</v>
      </c>
      <c r="B3204" s="285" t="s">
        <v>3671</v>
      </c>
      <c r="C3204" s="108"/>
      <c r="D3204" s="108"/>
      <c r="E3204" s="108"/>
      <c r="F3204" s="108"/>
      <c r="G3204" s="108"/>
      <c r="H3204" s="108"/>
      <c r="I3204" s="108"/>
      <c r="J3204" s="108"/>
      <c r="K3204" s="108"/>
      <c r="L3204" s="108"/>
      <c r="M3204" s="108"/>
      <c r="N3204" s="108"/>
      <c r="O3204" s="108"/>
      <c r="P3204" s="83" t="str">
        <f t="shared" si="65"/>
        <v/>
      </c>
    </row>
    <row r="3205" spans="1:16" ht="13.2" hidden="1" customHeight="1" x14ac:dyDescent="0.25">
      <c r="A3205" s="83" t="s">
        <v>4004</v>
      </c>
      <c r="B3205" s="285" t="s">
        <v>121</v>
      </c>
      <c r="C3205" s="108"/>
      <c r="D3205" s="108"/>
      <c r="E3205" s="108"/>
      <c r="F3205" s="108"/>
      <c r="G3205" s="108"/>
      <c r="H3205" s="108"/>
      <c r="I3205" s="108"/>
      <c r="J3205" s="108"/>
      <c r="K3205" s="108"/>
      <c r="L3205" s="108"/>
      <c r="M3205" s="108"/>
      <c r="N3205" s="108"/>
      <c r="O3205" s="108"/>
      <c r="P3205" s="83" t="str">
        <f t="shared" si="65"/>
        <v/>
      </c>
    </row>
    <row r="3206" spans="1:16" ht="13.2" hidden="1" customHeight="1" x14ac:dyDescent="0.25">
      <c r="A3206" s="83" t="s">
        <v>4005</v>
      </c>
      <c r="B3206" s="285" t="s">
        <v>81</v>
      </c>
      <c r="C3206" s="108"/>
      <c r="D3206" s="108"/>
      <c r="E3206" s="108"/>
      <c r="F3206" s="108"/>
      <c r="G3206" s="108"/>
      <c r="H3206" s="108"/>
      <c r="I3206" s="108"/>
      <c r="J3206" s="108"/>
      <c r="K3206" s="108"/>
      <c r="L3206" s="108"/>
      <c r="M3206" s="108"/>
      <c r="N3206" s="108"/>
      <c r="O3206" s="108"/>
      <c r="P3206" s="83" t="str">
        <f t="shared" si="65"/>
        <v/>
      </c>
    </row>
    <row r="3207" spans="1:16" ht="13.2" hidden="1" customHeight="1" x14ac:dyDescent="0.25">
      <c r="A3207" s="83" t="s">
        <v>4006</v>
      </c>
      <c r="B3207" s="285" t="s">
        <v>82</v>
      </c>
      <c r="C3207" s="108"/>
      <c r="D3207" s="108"/>
      <c r="E3207" s="108"/>
      <c r="F3207" s="108"/>
      <c r="G3207" s="108"/>
      <c r="H3207" s="108"/>
      <c r="I3207" s="108"/>
      <c r="J3207" s="108"/>
      <c r="K3207" s="108"/>
      <c r="L3207" s="108"/>
      <c r="M3207" s="108"/>
      <c r="N3207" s="108"/>
      <c r="O3207" s="108"/>
      <c r="P3207" s="83" t="str">
        <f t="shared" si="65"/>
        <v/>
      </c>
    </row>
    <row r="3208" spans="1:16" ht="13.2" hidden="1" customHeight="1" x14ac:dyDescent="0.25">
      <c r="A3208" s="83" t="s">
        <v>4007</v>
      </c>
      <c r="B3208" s="285" t="s">
        <v>83</v>
      </c>
      <c r="C3208" s="108"/>
      <c r="D3208" s="108"/>
      <c r="E3208" s="108"/>
      <c r="F3208" s="108"/>
      <c r="G3208" s="108"/>
      <c r="H3208" s="108"/>
      <c r="I3208" s="108"/>
      <c r="J3208" s="108"/>
      <c r="K3208" s="108"/>
      <c r="L3208" s="108"/>
      <c r="M3208" s="108"/>
      <c r="N3208" s="108"/>
      <c r="O3208" s="108"/>
      <c r="P3208" s="83" t="str">
        <f t="shared" si="65"/>
        <v/>
      </c>
    </row>
    <row r="3209" spans="1:16" ht="13.2" hidden="1" customHeight="1" x14ac:dyDescent="0.25">
      <c r="A3209" s="83" t="s">
        <v>4008</v>
      </c>
      <c r="B3209" s="285" t="s">
        <v>84</v>
      </c>
      <c r="C3209" s="108"/>
      <c r="D3209" s="108"/>
      <c r="E3209" s="108"/>
      <c r="F3209" s="108"/>
      <c r="G3209" s="108"/>
      <c r="H3209" s="108"/>
      <c r="I3209" s="108"/>
      <c r="J3209" s="108"/>
      <c r="K3209" s="108"/>
      <c r="L3209" s="108"/>
      <c r="M3209" s="108"/>
      <c r="N3209" s="108"/>
      <c r="O3209" s="108"/>
      <c r="P3209" s="83" t="str">
        <f t="shared" si="65"/>
        <v/>
      </c>
    </row>
    <row r="3210" spans="1:16" ht="13.2" hidden="1" customHeight="1" x14ac:dyDescent="0.25">
      <c r="A3210" s="83" t="s">
        <v>4009</v>
      </c>
      <c r="B3210" s="285" t="s">
        <v>85</v>
      </c>
      <c r="C3210" s="108"/>
      <c r="D3210" s="108"/>
      <c r="E3210" s="108"/>
      <c r="F3210" s="108"/>
      <c r="G3210" s="108"/>
      <c r="H3210" s="108"/>
      <c r="I3210" s="108"/>
      <c r="J3210" s="108"/>
      <c r="K3210" s="108"/>
      <c r="L3210" s="108"/>
      <c r="M3210" s="108"/>
      <c r="N3210" s="108"/>
      <c r="O3210" s="108"/>
      <c r="P3210" s="83" t="str">
        <f t="shared" si="65"/>
        <v/>
      </c>
    </row>
    <row r="3211" spans="1:16" ht="13.2" hidden="1" customHeight="1" x14ac:dyDescent="0.25">
      <c r="A3211" s="83" t="s">
        <v>4010</v>
      </c>
      <c r="B3211" s="285" t="s">
        <v>86</v>
      </c>
      <c r="C3211" s="108"/>
      <c r="D3211" s="108"/>
      <c r="E3211" s="108"/>
      <c r="F3211" s="108"/>
      <c r="G3211" s="108"/>
      <c r="H3211" s="108"/>
      <c r="I3211" s="108"/>
      <c r="J3211" s="108"/>
      <c r="K3211" s="108"/>
      <c r="L3211" s="108"/>
      <c r="M3211" s="108"/>
      <c r="N3211" s="108"/>
      <c r="O3211" s="108"/>
      <c r="P3211" s="83" t="str">
        <f t="shared" si="65"/>
        <v/>
      </c>
    </row>
    <row r="3212" spans="1:16" ht="13.2" hidden="1" customHeight="1" x14ac:dyDescent="0.25">
      <c r="A3212" s="83" t="s">
        <v>4011</v>
      </c>
      <c r="B3212" s="285" t="s">
        <v>87</v>
      </c>
      <c r="C3212" s="108"/>
      <c r="D3212" s="108"/>
      <c r="E3212" s="108"/>
      <c r="F3212" s="108"/>
      <c r="G3212" s="108"/>
      <c r="H3212" s="108"/>
      <c r="I3212" s="108"/>
      <c r="J3212" s="108"/>
      <c r="K3212" s="108"/>
      <c r="L3212" s="108"/>
      <c r="M3212" s="108"/>
      <c r="N3212" s="108"/>
      <c r="O3212" s="108"/>
      <c r="P3212" s="83" t="str">
        <f t="shared" si="65"/>
        <v/>
      </c>
    </row>
    <row r="3213" spans="1:16" ht="13.2" hidden="1" customHeight="1" x14ac:dyDescent="0.25">
      <c r="A3213" s="83" t="s">
        <v>4012</v>
      </c>
      <c r="B3213" s="285" t="s">
        <v>88</v>
      </c>
      <c r="C3213" s="108"/>
      <c r="D3213" s="108"/>
      <c r="E3213" s="108"/>
      <c r="F3213" s="108"/>
      <c r="G3213" s="108"/>
      <c r="H3213" s="108"/>
      <c r="I3213" s="108"/>
      <c r="J3213" s="108"/>
      <c r="K3213" s="108"/>
      <c r="L3213" s="108"/>
      <c r="M3213" s="108"/>
      <c r="N3213" s="108"/>
      <c r="O3213" s="108"/>
      <c r="P3213" s="83" t="str">
        <f t="shared" si="65"/>
        <v/>
      </c>
    </row>
    <row r="3214" spans="1:16" ht="13.2" hidden="1" customHeight="1" x14ac:dyDescent="0.25">
      <c r="A3214" s="83" t="s">
        <v>4013</v>
      </c>
      <c r="B3214" s="285" t="s">
        <v>144</v>
      </c>
      <c r="C3214" s="108"/>
      <c r="D3214" s="108"/>
      <c r="E3214" s="108"/>
      <c r="F3214" s="108"/>
      <c r="G3214" s="108"/>
      <c r="H3214" s="108"/>
      <c r="I3214" s="108"/>
      <c r="J3214" s="108"/>
      <c r="K3214" s="108"/>
      <c r="L3214" s="108"/>
      <c r="M3214" s="108"/>
      <c r="N3214" s="108"/>
      <c r="O3214" s="108"/>
      <c r="P3214" s="83" t="str">
        <f t="shared" si="65"/>
        <v/>
      </c>
    </row>
    <row r="3215" spans="1:16" ht="13.2" hidden="1" customHeight="1" x14ac:dyDescent="0.25">
      <c r="A3215" s="83" t="s">
        <v>4014</v>
      </c>
      <c r="B3215" s="285" t="s">
        <v>80</v>
      </c>
      <c r="C3215" s="108"/>
      <c r="D3215" s="108"/>
      <c r="E3215" s="108"/>
      <c r="F3215" s="108"/>
      <c r="G3215" s="108"/>
      <c r="H3215" s="108"/>
      <c r="I3215" s="108"/>
      <c r="J3215" s="108"/>
      <c r="K3215" s="108"/>
      <c r="L3215" s="108"/>
      <c r="M3215" s="108"/>
      <c r="N3215" s="108"/>
      <c r="O3215" s="108"/>
      <c r="P3215" s="83" t="str">
        <f t="shared" si="65"/>
        <v/>
      </c>
    </row>
    <row r="3216" spans="1:16" ht="13.2" hidden="1" customHeight="1" x14ac:dyDescent="0.25">
      <c r="A3216" s="83" t="s">
        <v>4015</v>
      </c>
      <c r="B3216" s="285" t="s">
        <v>76</v>
      </c>
      <c r="C3216" s="108"/>
      <c r="D3216" s="108"/>
      <c r="E3216" s="108"/>
      <c r="F3216" s="108"/>
      <c r="G3216" s="108"/>
      <c r="H3216" s="108"/>
      <c r="I3216" s="108"/>
      <c r="J3216" s="108"/>
      <c r="K3216" s="108"/>
      <c r="L3216" s="108"/>
      <c r="M3216" s="108"/>
      <c r="N3216" s="108"/>
      <c r="O3216" s="108"/>
      <c r="P3216" s="83" t="str">
        <f t="shared" si="65"/>
        <v/>
      </c>
    </row>
    <row r="3217" spans="1:16" ht="13.2" hidden="1" customHeight="1" x14ac:dyDescent="0.25">
      <c r="A3217" s="83" t="s">
        <v>4016</v>
      </c>
      <c r="B3217" s="285" t="s">
        <v>85</v>
      </c>
      <c r="C3217" s="108"/>
      <c r="D3217" s="108"/>
      <c r="E3217" s="108"/>
      <c r="F3217" s="108"/>
      <c r="G3217" s="108"/>
      <c r="H3217" s="108"/>
      <c r="I3217" s="108"/>
      <c r="J3217" s="108"/>
      <c r="K3217" s="108"/>
      <c r="L3217" s="108"/>
      <c r="M3217" s="108"/>
      <c r="N3217" s="108"/>
      <c r="O3217" s="108"/>
      <c r="P3217" s="83" t="str">
        <f t="shared" si="65"/>
        <v/>
      </c>
    </row>
    <row r="3218" spans="1:16" ht="13.2" hidden="1" customHeight="1" x14ac:dyDescent="0.25">
      <c r="A3218" s="83" t="s">
        <v>4017</v>
      </c>
      <c r="B3218" s="285" t="s">
        <v>87</v>
      </c>
      <c r="C3218" s="108"/>
      <c r="D3218" s="108"/>
      <c r="E3218" s="108"/>
      <c r="F3218" s="108"/>
      <c r="G3218" s="108"/>
      <c r="H3218" s="108"/>
      <c r="I3218" s="108"/>
      <c r="J3218" s="108"/>
      <c r="K3218" s="108"/>
      <c r="L3218" s="108"/>
      <c r="M3218" s="108"/>
      <c r="N3218" s="108"/>
      <c r="O3218" s="108"/>
      <c r="P3218" s="83" t="str">
        <f t="shared" si="65"/>
        <v/>
      </c>
    </row>
    <row r="3219" spans="1:16" ht="13.2" hidden="1" customHeight="1" x14ac:dyDescent="0.25">
      <c r="A3219" s="83" t="s">
        <v>4018</v>
      </c>
      <c r="B3219" s="285" t="s">
        <v>88</v>
      </c>
      <c r="C3219" s="108"/>
      <c r="D3219" s="108"/>
      <c r="E3219" s="108"/>
      <c r="F3219" s="108"/>
      <c r="G3219" s="108"/>
      <c r="H3219" s="108"/>
      <c r="I3219" s="108"/>
      <c r="J3219" s="108"/>
      <c r="K3219" s="108"/>
      <c r="L3219" s="108"/>
      <c r="M3219" s="108"/>
      <c r="N3219" s="108"/>
      <c r="O3219" s="108"/>
      <c r="P3219" s="83" t="str">
        <f t="shared" si="65"/>
        <v/>
      </c>
    </row>
    <row r="3220" spans="1:16" ht="13.2" hidden="1" customHeight="1" x14ac:dyDescent="0.25">
      <c r="A3220" s="83" t="s">
        <v>4019</v>
      </c>
      <c r="B3220" s="285" t="s">
        <v>89</v>
      </c>
      <c r="C3220" s="108"/>
      <c r="D3220" s="108"/>
      <c r="E3220" s="108"/>
      <c r="F3220" s="108"/>
      <c r="G3220" s="108"/>
      <c r="H3220" s="108"/>
      <c r="I3220" s="108"/>
      <c r="J3220" s="108"/>
      <c r="K3220" s="108"/>
      <c r="L3220" s="108"/>
      <c r="M3220" s="108"/>
      <c r="N3220" s="108"/>
      <c r="O3220" s="108"/>
      <c r="P3220" s="83" t="str">
        <f t="shared" si="65"/>
        <v/>
      </c>
    </row>
    <row r="3221" spans="1:16" ht="13.2" hidden="1" customHeight="1" x14ac:dyDescent="0.25">
      <c r="A3221" s="83" t="s">
        <v>4020</v>
      </c>
      <c r="B3221" s="285" t="s">
        <v>90</v>
      </c>
      <c r="C3221" s="108"/>
      <c r="D3221" s="108"/>
      <c r="E3221" s="108"/>
      <c r="F3221" s="108"/>
      <c r="G3221" s="108"/>
      <c r="H3221" s="108"/>
      <c r="I3221" s="108"/>
      <c r="J3221" s="108"/>
      <c r="K3221" s="108"/>
      <c r="L3221" s="108"/>
      <c r="M3221" s="108"/>
      <c r="N3221" s="108"/>
      <c r="O3221" s="108"/>
      <c r="P3221" s="83" t="str">
        <f t="shared" si="65"/>
        <v/>
      </c>
    </row>
    <row r="3222" spans="1:16" ht="13.2" hidden="1" customHeight="1" x14ac:dyDescent="0.25">
      <c r="A3222" s="83" t="s">
        <v>4021</v>
      </c>
      <c r="B3222" s="285" t="s">
        <v>91</v>
      </c>
      <c r="C3222" s="108"/>
      <c r="D3222" s="108"/>
      <c r="E3222" s="108"/>
      <c r="F3222" s="108"/>
      <c r="G3222" s="108"/>
      <c r="H3222" s="108"/>
      <c r="I3222" s="108"/>
      <c r="J3222" s="108"/>
      <c r="K3222" s="108"/>
      <c r="L3222" s="108"/>
      <c r="M3222" s="108"/>
      <c r="N3222" s="108"/>
      <c r="O3222" s="108"/>
      <c r="P3222" s="83" t="str">
        <f t="shared" si="65"/>
        <v/>
      </c>
    </row>
    <row r="3223" spans="1:16" ht="13.2" hidden="1" customHeight="1" x14ac:dyDescent="0.25">
      <c r="A3223" s="83" t="s">
        <v>4022</v>
      </c>
      <c r="B3223" s="285" t="s">
        <v>3670</v>
      </c>
      <c r="C3223" s="108"/>
      <c r="D3223" s="108"/>
      <c r="E3223" s="108"/>
      <c r="F3223" s="108"/>
      <c r="G3223" s="108"/>
      <c r="H3223" s="108"/>
      <c r="I3223" s="108"/>
      <c r="J3223" s="108"/>
      <c r="K3223" s="108"/>
      <c r="L3223" s="108"/>
      <c r="M3223" s="108"/>
      <c r="N3223" s="108"/>
      <c r="O3223" s="108"/>
      <c r="P3223" s="83" t="str">
        <f t="shared" si="65"/>
        <v/>
      </c>
    </row>
    <row r="3224" spans="1:16" ht="13.2" hidden="1" customHeight="1" x14ac:dyDescent="0.25">
      <c r="A3224" s="83" t="s">
        <v>4023</v>
      </c>
      <c r="B3224" s="285" t="s">
        <v>92</v>
      </c>
      <c r="C3224" s="108"/>
      <c r="D3224" s="108"/>
      <c r="E3224" s="108"/>
      <c r="F3224" s="108"/>
      <c r="G3224" s="108"/>
      <c r="H3224" s="108"/>
      <c r="I3224" s="108"/>
      <c r="J3224" s="108"/>
      <c r="K3224" s="108"/>
      <c r="L3224" s="108"/>
      <c r="M3224" s="108"/>
      <c r="N3224" s="108"/>
      <c r="O3224" s="108"/>
      <c r="P3224" s="83" t="str">
        <f t="shared" si="65"/>
        <v/>
      </c>
    </row>
    <row r="3225" spans="1:16" ht="13.2" hidden="1" customHeight="1" x14ac:dyDescent="0.25">
      <c r="A3225" s="83" t="s">
        <v>4024</v>
      </c>
      <c r="B3225" s="285" t="s">
        <v>93</v>
      </c>
      <c r="C3225" s="108"/>
      <c r="D3225" s="108"/>
      <c r="E3225" s="108"/>
      <c r="F3225" s="108"/>
      <c r="G3225" s="108"/>
      <c r="H3225" s="108"/>
      <c r="I3225" s="108"/>
      <c r="J3225" s="108"/>
      <c r="K3225" s="108"/>
      <c r="L3225" s="108"/>
      <c r="M3225" s="108"/>
      <c r="N3225" s="108"/>
      <c r="O3225" s="108"/>
      <c r="P3225" s="83" t="str">
        <f t="shared" si="65"/>
        <v/>
      </c>
    </row>
    <row r="3226" spans="1:16" ht="13.2" hidden="1" customHeight="1" x14ac:dyDescent="0.25">
      <c r="A3226" s="83" t="s">
        <v>4025</v>
      </c>
      <c r="B3226" s="285" t="s">
        <v>94</v>
      </c>
      <c r="C3226" s="108"/>
      <c r="D3226" s="108"/>
      <c r="E3226" s="108"/>
      <c r="F3226" s="108"/>
      <c r="G3226" s="108"/>
      <c r="H3226" s="108"/>
      <c r="I3226" s="108"/>
      <c r="J3226" s="108"/>
      <c r="K3226" s="108"/>
      <c r="L3226" s="108"/>
      <c r="M3226" s="108"/>
      <c r="N3226" s="108"/>
      <c r="O3226" s="108"/>
      <c r="P3226" s="83" t="str">
        <f t="shared" si="65"/>
        <v/>
      </c>
    </row>
    <row r="3227" spans="1:16" ht="13.2" hidden="1" customHeight="1" x14ac:dyDescent="0.25">
      <c r="A3227" s="83" t="s">
        <v>4026</v>
      </c>
      <c r="B3227" s="285" t="s">
        <v>95</v>
      </c>
      <c r="C3227" s="108"/>
      <c r="D3227" s="108"/>
      <c r="E3227" s="108"/>
      <c r="F3227" s="108"/>
      <c r="G3227" s="108"/>
      <c r="H3227" s="108"/>
      <c r="I3227" s="108"/>
      <c r="J3227" s="108"/>
      <c r="K3227" s="108"/>
      <c r="L3227" s="108"/>
      <c r="M3227" s="108"/>
      <c r="N3227" s="108"/>
      <c r="O3227" s="108"/>
      <c r="P3227" s="83" t="str">
        <f t="shared" si="65"/>
        <v/>
      </c>
    </row>
    <row r="3228" spans="1:16" ht="13.2" hidden="1" customHeight="1" x14ac:dyDescent="0.25">
      <c r="A3228" s="83" t="s">
        <v>4027</v>
      </c>
      <c r="B3228" s="285" t="s">
        <v>96</v>
      </c>
      <c r="C3228" s="108"/>
      <c r="D3228" s="108"/>
      <c r="E3228" s="108"/>
      <c r="F3228" s="108"/>
      <c r="G3228" s="108"/>
      <c r="H3228" s="108"/>
      <c r="I3228" s="108"/>
      <c r="J3228" s="108"/>
      <c r="K3228" s="108"/>
      <c r="L3228" s="108"/>
      <c r="M3228" s="108"/>
      <c r="N3228" s="108"/>
      <c r="O3228" s="108"/>
      <c r="P3228" s="83" t="str">
        <f t="shared" si="65"/>
        <v/>
      </c>
    </row>
    <row r="3229" spans="1:16" ht="13.2" hidden="1" customHeight="1" x14ac:dyDescent="0.25">
      <c r="A3229" s="83" t="s">
        <v>4028</v>
      </c>
      <c r="B3229" s="285" t="s">
        <v>155</v>
      </c>
      <c r="C3229" s="108"/>
      <c r="D3229" s="108"/>
      <c r="E3229" s="108"/>
      <c r="F3229" s="108"/>
      <c r="G3229" s="108"/>
      <c r="H3229" s="108"/>
      <c r="I3229" s="108"/>
      <c r="J3229" s="108"/>
      <c r="K3229" s="108"/>
      <c r="L3229" s="108"/>
      <c r="M3229" s="108"/>
      <c r="N3229" s="108"/>
      <c r="O3229" s="108"/>
      <c r="P3229" s="83" t="str">
        <f t="shared" ref="P3229:P3230" si="66">IF(COUNTBLANK(Q3229)=0,IF(RIGHT(A3229,12)=Q3229,TRUE,FALSE),"")</f>
        <v/>
      </c>
    </row>
    <row r="3230" spans="1:16" ht="13.2" hidden="1" customHeight="1" x14ac:dyDescent="0.25">
      <c r="A3230" s="83" t="s">
        <v>4029</v>
      </c>
      <c r="B3230" s="285" t="s">
        <v>80</v>
      </c>
      <c r="C3230" s="108"/>
      <c r="D3230" s="108"/>
      <c r="E3230" s="108"/>
      <c r="F3230" s="108"/>
      <c r="G3230" s="108"/>
      <c r="H3230" s="108"/>
      <c r="I3230" s="108"/>
      <c r="J3230" s="108"/>
      <c r="K3230" s="108"/>
      <c r="L3230" s="108"/>
      <c r="M3230" s="108"/>
      <c r="N3230" s="108"/>
      <c r="O3230" s="108"/>
      <c r="P3230" s="83" t="str">
        <f t="shared" si="66"/>
        <v/>
      </c>
    </row>
    <row r="3231" spans="1:16" ht="13.2" hidden="1" customHeight="1" x14ac:dyDescent="0.25">
      <c r="A3231" s="83" t="s">
        <v>4030</v>
      </c>
      <c r="B3231" s="285" t="s">
        <v>97</v>
      </c>
      <c r="C3231" s="108">
        <v>-309003</v>
      </c>
      <c r="D3231" s="108">
        <v>-89740</v>
      </c>
      <c r="E3231" s="108">
        <v>225638</v>
      </c>
      <c r="F3231" s="108">
        <v>250354</v>
      </c>
      <c r="G3231" s="108">
        <v>77249</v>
      </c>
      <c r="H3231" s="108"/>
      <c r="I3231" s="108"/>
      <c r="J3231" s="108"/>
      <c r="K3231" s="108"/>
      <c r="L3231" s="108"/>
      <c r="M3231" s="108"/>
      <c r="N3231" s="108"/>
      <c r="O3231" s="108"/>
      <c r="P3231" s="83" t="str">
        <f t="shared" ref="P3231:P3262" si="67">IF(COUNTBLANK(Q3231)=0,IF(RIGHT(A3231,10)=Q3231,TRUE,FALSE),"")</f>
        <v/>
      </c>
    </row>
    <row r="3232" spans="1:16" ht="13.2" hidden="1" customHeight="1" x14ac:dyDescent="0.25">
      <c r="A3232" s="83" t="s">
        <v>4031</v>
      </c>
      <c r="B3232" s="285" t="s">
        <v>130</v>
      </c>
      <c r="C3232" s="108">
        <v>-336885</v>
      </c>
      <c r="D3232" s="108">
        <v>-156545</v>
      </c>
      <c r="E3232" s="108">
        <v>182750</v>
      </c>
      <c r="F3232" s="108">
        <v>27669</v>
      </c>
      <c r="G3232" s="108">
        <v>-283011</v>
      </c>
      <c r="H3232" s="108"/>
      <c r="I3232" s="108"/>
      <c r="J3232" s="108"/>
      <c r="K3232" s="108"/>
      <c r="L3232" s="108"/>
      <c r="M3232" s="108"/>
      <c r="N3232" s="108"/>
      <c r="O3232" s="108"/>
      <c r="P3232" s="83" t="str">
        <f t="shared" si="67"/>
        <v/>
      </c>
    </row>
    <row r="3233" spans="1:16" ht="13.2" hidden="1" customHeight="1" x14ac:dyDescent="0.25">
      <c r="A3233" s="83" t="s">
        <v>4032</v>
      </c>
      <c r="B3233" s="285" t="s">
        <v>76</v>
      </c>
      <c r="C3233" s="108">
        <v>10684</v>
      </c>
      <c r="D3233" s="108">
        <v>12422</v>
      </c>
      <c r="E3233" s="108">
        <v>15723</v>
      </c>
      <c r="F3233" s="108">
        <v>26559</v>
      </c>
      <c r="G3233" s="108">
        <v>65388</v>
      </c>
      <c r="H3233" s="108"/>
      <c r="I3233" s="108"/>
      <c r="J3233" s="108"/>
      <c r="K3233" s="108"/>
      <c r="L3233" s="108"/>
      <c r="M3233" s="108"/>
      <c r="N3233" s="108"/>
      <c r="O3233" s="108"/>
      <c r="P3233" s="83" t="str">
        <f t="shared" si="67"/>
        <v/>
      </c>
    </row>
    <row r="3234" spans="1:16" ht="13.2" hidden="1" customHeight="1" x14ac:dyDescent="0.25">
      <c r="A3234" s="83" t="s">
        <v>4033</v>
      </c>
      <c r="B3234" s="285" t="s">
        <v>77</v>
      </c>
      <c r="C3234" s="108">
        <v>751386</v>
      </c>
      <c r="D3234" s="108">
        <v>855881</v>
      </c>
      <c r="E3234" s="108">
        <v>791179</v>
      </c>
      <c r="F3234" s="108">
        <v>1243370</v>
      </c>
      <c r="G3234" s="108">
        <v>3641816</v>
      </c>
      <c r="H3234" s="108"/>
      <c r="I3234" s="108"/>
      <c r="J3234" s="108"/>
      <c r="K3234" s="108"/>
      <c r="L3234" s="108"/>
      <c r="M3234" s="108"/>
      <c r="N3234" s="108"/>
      <c r="O3234" s="108"/>
      <c r="P3234" s="83" t="str">
        <f t="shared" si="67"/>
        <v/>
      </c>
    </row>
    <row r="3235" spans="1:16" ht="13.2" hidden="1" customHeight="1" x14ac:dyDescent="0.25">
      <c r="A3235" s="83" t="s">
        <v>4034</v>
      </c>
      <c r="B3235" s="285" t="s">
        <v>78</v>
      </c>
      <c r="C3235" s="108">
        <v>310658</v>
      </c>
      <c r="D3235" s="108">
        <v>375135</v>
      </c>
      <c r="E3235" s="108">
        <v>371110</v>
      </c>
      <c r="F3235" s="108">
        <v>524354</v>
      </c>
      <c r="G3235" s="108">
        <v>1581257</v>
      </c>
      <c r="H3235" s="108"/>
      <c r="I3235" s="108"/>
      <c r="J3235" s="108"/>
      <c r="K3235" s="108"/>
      <c r="L3235" s="108"/>
      <c r="M3235" s="108"/>
      <c r="N3235" s="108"/>
      <c r="O3235" s="108"/>
      <c r="P3235" s="83" t="str">
        <f t="shared" si="67"/>
        <v/>
      </c>
    </row>
    <row r="3236" spans="1:16" ht="13.2" hidden="1" customHeight="1" x14ac:dyDescent="0.25">
      <c r="A3236" s="83" t="s">
        <v>4035</v>
      </c>
      <c r="B3236" s="285" t="s">
        <v>79</v>
      </c>
      <c r="C3236" s="108">
        <v>12570</v>
      </c>
      <c r="D3236" s="108">
        <v>40547</v>
      </c>
      <c r="E3236" s="108">
        <v>60068</v>
      </c>
      <c r="F3236" s="108">
        <v>79193</v>
      </c>
      <c r="G3236" s="108">
        <v>192378</v>
      </c>
      <c r="H3236" s="108"/>
      <c r="I3236" s="108"/>
      <c r="J3236" s="108"/>
      <c r="K3236" s="108"/>
      <c r="L3236" s="108"/>
      <c r="M3236" s="108"/>
      <c r="N3236" s="108"/>
      <c r="O3236" s="108"/>
      <c r="P3236" s="83" t="str">
        <f t="shared" si="67"/>
        <v/>
      </c>
    </row>
    <row r="3237" spans="1:16" ht="13.2" hidden="1" customHeight="1" x14ac:dyDescent="0.25">
      <c r="A3237" s="83" t="s">
        <v>4036</v>
      </c>
      <c r="B3237" s="285" t="s">
        <v>3671</v>
      </c>
      <c r="C3237" s="108">
        <v>138932</v>
      </c>
      <c r="D3237" s="108">
        <v>143762</v>
      </c>
      <c r="E3237" s="108">
        <v>104116</v>
      </c>
      <c r="F3237" s="108">
        <v>124316</v>
      </c>
      <c r="G3237" s="108">
        <v>511126</v>
      </c>
      <c r="H3237" s="108"/>
      <c r="I3237" s="108"/>
      <c r="J3237" s="108"/>
      <c r="K3237" s="108"/>
      <c r="L3237" s="108"/>
      <c r="M3237" s="108"/>
      <c r="N3237" s="108"/>
      <c r="O3237" s="108"/>
      <c r="P3237" s="83" t="str">
        <f t="shared" si="67"/>
        <v/>
      </c>
    </row>
    <row r="3238" spans="1:16" ht="13.2" hidden="1" customHeight="1" x14ac:dyDescent="0.25">
      <c r="A3238" s="83" t="s">
        <v>4037</v>
      </c>
      <c r="B3238" s="285" t="s">
        <v>84</v>
      </c>
      <c r="C3238" s="108">
        <v>177246</v>
      </c>
      <c r="D3238" s="108">
        <v>335307</v>
      </c>
      <c r="E3238" s="108">
        <v>371808</v>
      </c>
      <c r="F3238" s="108">
        <v>552702</v>
      </c>
      <c r="G3238" s="108">
        <v>1437063</v>
      </c>
      <c r="H3238" s="108"/>
      <c r="I3238" s="108"/>
      <c r="J3238" s="108"/>
      <c r="K3238" s="108"/>
      <c r="L3238" s="108"/>
      <c r="M3238" s="108"/>
      <c r="N3238" s="108"/>
      <c r="O3238" s="108"/>
      <c r="P3238" s="83" t="str">
        <f t="shared" si="67"/>
        <v/>
      </c>
    </row>
    <row r="3239" spans="1:16" ht="13.2" hidden="1" customHeight="1" x14ac:dyDescent="0.25">
      <c r="A3239" s="83" t="s">
        <v>4038</v>
      </c>
      <c r="B3239" s="285" t="s">
        <v>85</v>
      </c>
      <c r="C3239" s="108">
        <v>2280363</v>
      </c>
      <c r="D3239" s="108">
        <v>2340099</v>
      </c>
      <c r="E3239" s="108">
        <v>2286217</v>
      </c>
      <c r="F3239" s="108">
        <v>3303943</v>
      </c>
      <c r="G3239" s="108">
        <v>10210622</v>
      </c>
      <c r="H3239" s="108"/>
      <c r="I3239" s="108"/>
      <c r="J3239" s="108"/>
      <c r="K3239" s="108"/>
      <c r="L3239" s="108"/>
      <c r="M3239" s="108"/>
      <c r="N3239" s="108"/>
      <c r="O3239" s="108"/>
      <c r="P3239" s="83" t="str">
        <f t="shared" si="67"/>
        <v/>
      </c>
    </row>
    <row r="3240" spans="1:16" ht="13.2" hidden="1" customHeight="1" x14ac:dyDescent="0.25">
      <c r="A3240" s="83" t="s">
        <v>4039</v>
      </c>
      <c r="B3240" s="285" t="s">
        <v>86</v>
      </c>
      <c r="C3240" s="108">
        <v>30797</v>
      </c>
      <c r="D3240" s="108">
        <v>15423</v>
      </c>
      <c r="E3240" s="108">
        <v>13404</v>
      </c>
      <c r="F3240" s="108">
        <v>102549</v>
      </c>
      <c r="G3240" s="108">
        <v>162173</v>
      </c>
      <c r="H3240" s="108"/>
      <c r="I3240" s="108"/>
      <c r="J3240" s="108"/>
      <c r="K3240" s="108"/>
      <c r="L3240" s="108"/>
      <c r="M3240" s="108"/>
      <c r="N3240" s="108"/>
      <c r="O3240" s="108"/>
      <c r="P3240" s="83" t="str">
        <f t="shared" si="67"/>
        <v/>
      </c>
    </row>
    <row r="3241" spans="1:16" ht="13.2" hidden="1" customHeight="1" x14ac:dyDescent="0.25">
      <c r="A3241" s="83" t="s">
        <v>4040</v>
      </c>
      <c r="B3241" s="285" t="s">
        <v>87</v>
      </c>
      <c r="C3241" s="108">
        <v>61766</v>
      </c>
      <c r="D3241" s="108">
        <v>139895</v>
      </c>
      <c r="E3241" s="108">
        <v>132872</v>
      </c>
      <c r="F3241" s="108">
        <v>356720</v>
      </c>
      <c r="G3241" s="108">
        <v>691253</v>
      </c>
      <c r="H3241" s="108"/>
      <c r="I3241" s="108"/>
      <c r="J3241" s="108"/>
      <c r="K3241" s="108"/>
      <c r="L3241" s="108"/>
      <c r="M3241" s="108"/>
      <c r="N3241" s="108"/>
      <c r="O3241" s="108"/>
      <c r="P3241" s="83" t="str">
        <f t="shared" si="67"/>
        <v/>
      </c>
    </row>
    <row r="3242" spans="1:16" ht="13.2" hidden="1" customHeight="1" x14ac:dyDescent="0.25">
      <c r="A3242" s="83" t="s">
        <v>4041</v>
      </c>
      <c r="B3242" s="285" t="s">
        <v>88</v>
      </c>
      <c r="C3242" s="108">
        <v>0</v>
      </c>
      <c r="D3242" s="108">
        <v>0</v>
      </c>
      <c r="E3242" s="108">
        <v>0</v>
      </c>
      <c r="F3242" s="108"/>
      <c r="G3242" s="108">
        <v>0</v>
      </c>
      <c r="H3242" s="108"/>
      <c r="I3242" s="108"/>
      <c r="J3242" s="108"/>
      <c r="K3242" s="108"/>
      <c r="L3242" s="108"/>
      <c r="M3242" s="108"/>
      <c r="N3242" s="108"/>
      <c r="O3242" s="108"/>
      <c r="P3242" s="83" t="str">
        <f t="shared" si="67"/>
        <v/>
      </c>
    </row>
    <row r="3243" spans="1:16" ht="13.2" hidden="1" customHeight="1" x14ac:dyDescent="0.25">
      <c r="A3243" s="83" t="s">
        <v>4042</v>
      </c>
      <c r="B3243" s="285" t="s">
        <v>144</v>
      </c>
      <c r="C3243" s="108">
        <v>2372926</v>
      </c>
      <c r="D3243" s="108">
        <v>2495417</v>
      </c>
      <c r="E3243" s="108">
        <v>2432493</v>
      </c>
      <c r="F3243" s="108">
        <v>3763212</v>
      </c>
      <c r="G3243" s="108">
        <v>11064048</v>
      </c>
      <c r="H3243" s="108"/>
      <c r="I3243" s="108"/>
      <c r="J3243" s="108"/>
      <c r="K3243" s="108"/>
      <c r="L3243" s="108"/>
      <c r="M3243" s="108"/>
      <c r="N3243" s="108"/>
      <c r="O3243" s="108"/>
      <c r="P3243" s="83" t="str">
        <f t="shared" si="67"/>
        <v/>
      </c>
    </row>
    <row r="3244" spans="1:16" ht="13.2" hidden="1" customHeight="1" x14ac:dyDescent="0.25">
      <c r="A3244" s="83" t="s">
        <v>4043</v>
      </c>
      <c r="B3244" s="285" t="s">
        <v>283</v>
      </c>
      <c r="C3244" s="108">
        <v>3945</v>
      </c>
      <c r="D3244" s="108">
        <v>5046</v>
      </c>
      <c r="E3244" s="108">
        <v>7300</v>
      </c>
      <c r="F3244" s="108">
        <v>6477</v>
      </c>
      <c r="G3244" s="108">
        <v>22768</v>
      </c>
      <c r="H3244" s="108"/>
      <c r="I3244" s="108"/>
      <c r="J3244" s="108"/>
      <c r="K3244" s="108"/>
      <c r="L3244" s="108"/>
      <c r="M3244" s="108"/>
      <c r="N3244" s="108"/>
      <c r="O3244" s="108"/>
      <c r="P3244" s="83" t="str">
        <f t="shared" si="67"/>
        <v/>
      </c>
    </row>
    <row r="3245" spans="1:16" ht="13.2" hidden="1" customHeight="1" x14ac:dyDescent="0.25">
      <c r="A3245" s="83" t="s">
        <v>4044</v>
      </c>
      <c r="B3245" s="285" t="s">
        <v>284</v>
      </c>
      <c r="C3245" s="108">
        <v>874942</v>
      </c>
      <c r="D3245" s="108">
        <v>571999</v>
      </c>
      <c r="E3245" s="108">
        <v>564913</v>
      </c>
      <c r="F3245" s="108">
        <v>746972</v>
      </c>
      <c r="G3245" s="108">
        <v>2758826</v>
      </c>
      <c r="H3245" s="108"/>
      <c r="I3245" s="108"/>
      <c r="J3245" s="108"/>
      <c r="K3245" s="108"/>
      <c r="L3245" s="108"/>
      <c r="M3245" s="108"/>
      <c r="N3245" s="108"/>
      <c r="O3245" s="108"/>
      <c r="P3245" s="83" t="str">
        <f t="shared" si="67"/>
        <v/>
      </c>
    </row>
    <row r="3246" spans="1:16" ht="13.2" hidden="1" customHeight="1" x14ac:dyDescent="0.25">
      <c r="A3246" s="83" t="s">
        <v>4045</v>
      </c>
      <c r="B3246" s="285" t="s">
        <v>76</v>
      </c>
      <c r="C3246" s="108">
        <v>24589</v>
      </c>
      <c r="D3246" s="108">
        <v>30636</v>
      </c>
      <c r="E3246" s="108">
        <v>46864</v>
      </c>
      <c r="F3246" s="108">
        <v>79192</v>
      </c>
      <c r="G3246" s="108">
        <v>181281</v>
      </c>
      <c r="H3246" s="108"/>
      <c r="I3246" s="108"/>
      <c r="J3246" s="108"/>
      <c r="K3246" s="108"/>
      <c r="L3246" s="108"/>
      <c r="M3246" s="108"/>
      <c r="N3246" s="108"/>
      <c r="O3246" s="108"/>
      <c r="P3246" s="83" t="str">
        <f t="shared" si="67"/>
        <v/>
      </c>
    </row>
    <row r="3247" spans="1:16" ht="13.2" hidden="1" customHeight="1" x14ac:dyDescent="0.25">
      <c r="A3247" s="83" t="s">
        <v>4046</v>
      </c>
      <c r="B3247" s="285" t="s">
        <v>85</v>
      </c>
      <c r="C3247" s="108">
        <v>1971360</v>
      </c>
      <c r="D3247" s="108">
        <v>2250359</v>
      </c>
      <c r="E3247" s="108">
        <v>2511855</v>
      </c>
      <c r="F3247" s="108">
        <v>3554297</v>
      </c>
      <c r="G3247" s="108">
        <v>10287871</v>
      </c>
      <c r="H3247" s="108"/>
      <c r="I3247" s="108"/>
      <c r="J3247" s="108"/>
      <c r="K3247" s="108"/>
      <c r="L3247" s="108"/>
      <c r="M3247" s="108"/>
      <c r="N3247" s="108"/>
      <c r="O3247" s="108"/>
      <c r="P3247" s="83" t="str">
        <f t="shared" si="67"/>
        <v/>
      </c>
    </row>
    <row r="3248" spans="1:16" ht="13.2" hidden="1" customHeight="1" x14ac:dyDescent="0.25">
      <c r="A3248" s="83" t="s">
        <v>4047</v>
      </c>
      <c r="B3248" s="285" t="s">
        <v>87</v>
      </c>
      <c r="C3248" s="108">
        <v>60122</v>
      </c>
      <c r="D3248" s="108">
        <v>83263</v>
      </c>
      <c r="E3248" s="108">
        <v>92813</v>
      </c>
      <c r="F3248" s="108">
        <v>169855</v>
      </c>
      <c r="G3248" s="108">
        <v>406053</v>
      </c>
      <c r="H3248" s="108"/>
      <c r="I3248" s="108"/>
      <c r="J3248" s="108"/>
      <c r="K3248" s="108"/>
      <c r="L3248" s="108"/>
      <c r="M3248" s="108"/>
      <c r="N3248" s="108"/>
      <c r="O3248" s="108"/>
      <c r="P3248" s="83" t="str">
        <f t="shared" si="67"/>
        <v/>
      </c>
    </row>
    <row r="3249" spans="1:16" ht="13.2" hidden="1" customHeight="1" x14ac:dyDescent="0.25">
      <c r="A3249" s="83" t="s">
        <v>4048</v>
      </c>
      <c r="B3249" s="285" t="s">
        <v>88</v>
      </c>
      <c r="C3249" s="108">
        <v>0</v>
      </c>
      <c r="D3249" s="108">
        <v>0</v>
      </c>
      <c r="E3249" s="108">
        <v>0</v>
      </c>
      <c r="F3249" s="108"/>
      <c r="G3249" s="108">
        <v>0</v>
      </c>
      <c r="H3249" s="108"/>
      <c r="I3249" s="108"/>
      <c r="J3249" s="108"/>
      <c r="K3249" s="108"/>
      <c r="L3249" s="108"/>
      <c r="M3249" s="108"/>
      <c r="N3249" s="108"/>
      <c r="O3249" s="108"/>
      <c r="P3249" s="83" t="str">
        <f t="shared" si="67"/>
        <v/>
      </c>
    </row>
    <row r="3250" spans="1:16" ht="13.2" hidden="1" customHeight="1" x14ac:dyDescent="0.25">
      <c r="A3250" s="83" t="s">
        <v>4049</v>
      </c>
      <c r="B3250" s="285" t="s">
        <v>89</v>
      </c>
      <c r="C3250" s="108">
        <v>138873</v>
      </c>
      <c r="D3250" s="108">
        <v>143900</v>
      </c>
      <c r="E3250" s="108">
        <v>185696</v>
      </c>
      <c r="F3250" s="108">
        <v>206054</v>
      </c>
      <c r="G3250" s="108">
        <v>674523</v>
      </c>
      <c r="H3250" s="108"/>
      <c r="I3250" s="108"/>
      <c r="J3250" s="108"/>
      <c r="K3250" s="108"/>
      <c r="L3250" s="108"/>
      <c r="M3250" s="108"/>
      <c r="N3250" s="108"/>
      <c r="O3250" s="108"/>
      <c r="P3250" s="83" t="str">
        <f t="shared" si="67"/>
        <v/>
      </c>
    </row>
    <row r="3251" spans="1:16" ht="13.2" hidden="1" customHeight="1" x14ac:dyDescent="0.25">
      <c r="A3251" s="83" t="s">
        <v>4050</v>
      </c>
      <c r="B3251" s="285" t="s">
        <v>90</v>
      </c>
      <c r="C3251" s="108">
        <v>7232</v>
      </c>
      <c r="D3251" s="108">
        <v>54190</v>
      </c>
      <c r="E3251" s="108">
        <v>60340</v>
      </c>
      <c r="F3251" s="108">
        <v>252510</v>
      </c>
      <c r="G3251" s="108">
        <v>374272</v>
      </c>
      <c r="H3251" s="108"/>
      <c r="I3251" s="108"/>
      <c r="J3251" s="108"/>
      <c r="K3251" s="108"/>
      <c r="L3251" s="108"/>
      <c r="M3251" s="108"/>
      <c r="N3251" s="108"/>
      <c r="O3251" s="108"/>
      <c r="P3251" s="83" t="str">
        <f t="shared" si="67"/>
        <v/>
      </c>
    </row>
    <row r="3252" spans="1:16" ht="13.2" hidden="1" customHeight="1" x14ac:dyDescent="0.25">
      <c r="A3252" s="83" t="s">
        <v>4051</v>
      </c>
      <c r="B3252" s="285" t="s">
        <v>91</v>
      </c>
      <c r="C3252" s="108">
        <v>446622</v>
      </c>
      <c r="D3252" s="108">
        <v>1167782</v>
      </c>
      <c r="E3252" s="108">
        <v>1460809</v>
      </c>
      <c r="F3252" s="108">
        <v>1752403</v>
      </c>
      <c r="G3252" s="108">
        <v>4827616</v>
      </c>
      <c r="H3252" s="108"/>
      <c r="I3252" s="108"/>
      <c r="J3252" s="108"/>
      <c r="K3252" s="108"/>
      <c r="L3252" s="108"/>
      <c r="M3252" s="108"/>
      <c r="N3252" s="108"/>
      <c r="O3252" s="108"/>
      <c r="P3252" s="83" t="str">
        <f t="shared" si="67"/>
        <v/>
      </c>
    </row>
    <row r="3253" spans="1:16" ht="13.2" hidden="1" customHeight="1" x14ac:dyDescent="0.25">
      <c r="A3253" s="83" t="s">
        <v>4052</v>
      </c>
      <c r="B3253" s="285" t="s">
        <v>3670</v>
      </c>
      <c r="C3253" s="108">
        <v>11418</v>
      </c>
      <c r="D3253" s="108">
        <v>11065</v>
      </c>
      <c r="E3253" s="108">
        <v>17464</v>
      </c>
      <c r="F3253" s="108">
        <v>40657</v>
      </c>
      <c r="G3253" s="108">
        <v>80604</v>
      </c>
      <c r="H3253" s="108"/>
      <c r="I3253" s="108"/>
      <c r="J3253" s="108"/>
      <c r="K3253" s="108"/>
      <c r="L3253" s="108"/>
      <c r="M3253" s="108"/>
      <c r="N3253" s="108"/>
      <c r="O3253" s="108"/>
      <c r="P3253" s="83" t="str">
        <f t="shared" si="67"/>
        <v/>
      </c>
    </row>
    <row r="3254" spans="1:16" ht="13.2" hidden="1" customHeight="1" x14ac:dyDescent="0.25">
      <c r="A3254" s="83" t="s">
        <v>4053</v>
      </c>
      <c r="B3254" s="285" t="s">
        <v>95</v>
      </c>
      <c r="C3254" s="108">
        <v>12153</v>
      </c>
      <c r="D3254" s="108">
        <v>36775</v>
      </c>
      <c r="E3254" s="108">
        <v>34991</v>
      </c>
      <c r="F3254" s="108">
        <v>111065</v>
      </c>
      <c r="G3254" s="108">
        <v>194984</v>
      </c>
      <c r="H3254" s="108"/>
      <c r="I3254" s="108"/>
      <c r="J3254" s="108"/>
      <c r="K3254" s="108"/>
      <c r="L3254" s="108"/>
      <c r="M3254" s="108"/>
      <c r="N3254" s="108"/>
      <c r="O3254" s="108"/>
      <c r="P3254" s="83" t="str">
        <f t="shared" si="67"/>
        <v/>
      </c>
    </row>
    <row r="3255" spans="1:16" ht="13.2" hidden="1" customHeight="1" x14ac:dyDescent="0.25">
      <c r="A3255" s="83" t="s">
        <v>4054</v>
      </c>
      <c r="B3255" s="285" t="s">
        <v>96</v>
      </c>
      <c r="C3255" s="108">
        <v>4559</v>
      </c>
      <c r="D3255" s="108">
        <v>5250</v>
      </c>
      <c r="E3255" s="108">
        <v>10575</v>
      </c>
      <c r="F3255" s="108">
        <v>66729</v>
      </c>
      <c r="G3255" s="108">
        <v>87113</v>
      </c>
      <c r="H3255" s="108"/>
      <c r="I3255" s="108"/>
      <c r="J3255" s="108"/>
      <c r="K3255" s="108"/>
      <c r="L3255" s="108"/>
      <c r="M3255" s="108"/>
      <c r="N3255" s="108"/>
      <c r="O3255" s="108"/>
      <c r="P3255" s="83" t="str">
        <f t="shared" si="67"/>
        <v/>
      </c>
    </row>
    <row r="3256" spans="1:16" ht="13.2" hidden="1" customHeight="1" x14ac:dyDescent="0.25">
      <c r="A3256" s="83" t="s">
        <v>4055</v>
      </c>
      <c r="B3256" s="285" t="s">
        <v>155</v>
      </c>
      <c r="C3256" s="108">
        <v>2036041</v>
      </c>
      <c r="D3256" s="108">
        <v>2338872</v>
      </c>
      <c r="E3256" s="108">
        <v>2615243</v>
      </c>
      <c r="F3256" s="108">
        <v>3790881</v>
      </c>
      <c r="G3256" s="108">
        <v>10781037</v>
      </c>
      <c r="H3256" s="108"/>
      <c r="I3256" s="108"/>
      <c r="J3256" s="108"/>
      <c r="K3256" s="108"/>
      <c r="L3256" s="108"/>
      <c r="M3256" s="108"/>
      <c r="N3256" s="108"/>
      <c r="O3256" s="108"/>
      <c r="P3256" s="83" t="str">
        <f t="shared" si="67"/>
        <v/>
      </c>
    </row>
    <row r="3257" spans="1:16" ht="13.2" hidden="1" customHeight="1" x14ac:dyDescent="0.25">
      <c r="A3257" s="83" t="s">
        <v>4056</v>
      </c>
      <c r="B3257" s="285" t="s">
        <v>285</v>
      </c>
      <c r="C3257" s="108">
        <v>1290499</v>
      </c>
      <c r="D3257" s="108">
        <v>784391</v>
      </c>
      <c r="E3257" s="108">
        <v>325237</v>
      </c>
      <c r="F3257" s="108">
        <v>932632</v>
      </c>
      <c r="G3257" s="108">
        <v>3332759</v>
      </c>
      <c r="H3257" s="108"/>
      <c r="I3257" s="108"/>
      <c r="J3257" s="108"/>
      <c r="K3257" s="108"/>
      <c r="L3257" s="108"/>
      <c r="M3257" s="108"/>
      <c r="N3257" s="108"/>
      <c r="O3257" s="108"/>
      <c r="P3257" s="83" t="str">
        <f t="shared" si="67"/>
        <v/>
      </c>
    </row>
    <row r="3258" spans="1:16" ht="13.2" hidden="1" customHeight="1" x14ac:dyDescent="0.25">
      <c r="A3258" s="83" t="s">
        <v>4057</v>
      </c>
      <c r="B3258" s="285" t="s">
        <v>286</v>
      </c>
      <c r="C3258" s="108">
        <v>39974</v>
      </c>
      <c r="D3258" s="108">
        <v>21620</v>
      </c>
      <c r="E3258" s="108">
        <v>380454</v>
      </c>
      <c r="F3258" s="108">
        <v>179784</v>
      </c>
      <c r="G3258" s="108">
        <v>621832</v>
      </c>
      <c r="H3258" s="108"/>
      <c r="I3258" s="108"/>
      <c r="J3258" s="108"/>
      <c r="K3258" s="108"/>
      <c r="L3258" s="108"/>
      <c r="M3258" s="108"/>
      <c r="N3258" s="108"/>
      <c r="O3258" s="108"/>
      <c r="P3258" s="83" t="str">
        <f t="shared" si="67"/>
        <v/>
      </c>
    </row>
    <row r="3259" spans="1:16" ht="13.2" hidden="1" customHeight="1" x14ac:dyDescent="0.25">
      <c r="A3259" s="83" t="s">
        <v>4058</v>
      </c>
      <c r="B3259" s="285" t="s">
        <v>97</v>
      </c>
      <c r="C3259" s="108">
        <v>13264.756390000006</v>
      </c>
      <c r="D3259" s="108">
        <v>-16442.14894000001</v>
      </c>
      <c r="E3259" s="108">
        <v>-14355.167449999995</v>
      </c>
      <c r="F3259" s="108">
        <v>13938.175800000001</v>
      </c>
      <c r="G3259" s="108">
        <v>-3594.3842000000004</v>
      </c>
      <c r="H3259" s="108"/>
      <c r="I3259" s="108"/>
      <c r="J3259" s="108"/>
      <c r="K3259" s="108"/>
      <c r="L3259" s="108"/>
      <c r="M3259" s="108"/>
      <c r="N3259" s="108"/>
      <c r="O3259" s="108"/>
      <c r="P3259" s="83" t="str">
        <f t="shared" si="67"/>
        <v/>
      </c>
    </row>
    <row r="3260" spans="1:16" ht="13.2" hidden="1" customHeight="1" x14ac:dyDescent="0.25">
      <c r="A3260" s="83" t="s">
        <v>4059</v>
      </c>
      <c r="B3260" s="285" t="s">
        <v>130</v>
      </c>
      <c r="C3260" s="108">
        <v>35190.391050000006</v>
      </c>
      <c r="D3260" s="108">
        <v>-11844.629450000015</v>
      </c>
      <c r="E3260" s="108">
        <v>-14861.258539999995</v>
      </c>
      <c r="F3260" s="108">
        <v>19010.442220000012</v>
      </c>
      <c r="G3260" s="108">
        <v>27494.945280000014</v>
      </c>
      <c r="H3260" s="108"/>
      <c r="I3260" s="108"/>
      <c r="J3260" s="108"/>
      <c r="K3260" s="108"/>
      <c r="L3260" s="108"/>
      <c r="M3260" s="108"/>
      <c r="N3260" s="108"/>
      <c r="O3260" s="108"/>
      <c r="P3260" s="83" t="str">
        <f t="shared" si="67"/>
        <v/>
      </c>
    </row>
    <row r="3261" spans="1:16" ht="13.2" hidden="1" customHeight="1" x14ac:dyDescent="0.25">
      <c r="A3261" s="83" t="s">
        <v>4060</v>
      </c>
      <c r="B3261" s="285" t="s">
        <v>76</v>
      </c>
      <c r="C3261" s="108">
        <v>0</v>
      </c>
      <c r="D3261" s="108">
        <v>0</v>
      </c>
      <c r="E3261" s="108">
        <v>0</v>
      </c>
      <c r="F3261" s="108">
        <v>0</v>
      </c>
      <c r="G3261" s="108">
        <v>0</v>
      </c>
      <c r="H3261" s="108"/>
      <c r="I3261" s="108"/>
      <c r="J3261" s="108"/>
      <c r="K3261" s="108"/>
      <c r="L3261" s="108"/>
      <c r="M3261" s="108"/>
      <c r="N3261" s="108"/>
      <c r="O3261" s="108"/>
      <c r="P3261" s="83" t="str">
        <f t="shared" si="67"/>
        <v/>
      </c>
    </row>
    <row r="3262" spans="1:16" ht="13.2" hidden="1" customHeight="1" x14ac:dyDescent="0.25">
      <c r="A3262" s="83" t="s">
        <v>4061</v>
      </c>
      <c r="B3262" s="285" t="s">
        <v>77</v>
      </c>
      <c r="C3262" s="108">
        <v>7140.8172499999964</v>
      </c>
      <c r="D3262" s="108">
        <v>12174.438979999999</v>
      </c>
      <c r="E3262" s="108">
        <v>6631.6139999999978</v>
      </c>
      <c r="F3262" s="108">
        <v>7199.599919999986</v>
      </c>
      <c r="G3262" s="108">
        <v>33146.470149999979</v>
      </c>
      <c r="H3262" s="108"/>
      <c r="I3262" s="108"/>
      <c r="J3262" s="108"/>
      <c r="K3262" s="108"/>
      <c r="L3262" s="108"/>
      <c r="M3262" s="108"/>
      <c r="N3262" s="108"/>
      <c r="O3262" s="108"/>
      <c r="P3262" s="83" t="str">
        <f t="shared" si="67"/>
        <v/>
      </c>
    </row>
    <row r="3263" spans="1:16" ht="13.2" hidden="1" customHeight="1" x14ac:dyDescent="0.25">
      <c r="A3263" s="83" t="s">
        <v>4062</v>
      </c>
      <c r="B3263" s="285" t="s">
        <v>78</v>
      </c>
      <c r="C3263" s="108">
        <v>4877.8651700000037</v>
      </c>
      <c r="D3263" s="108">
        <v>6096.4149200000038</v>
      </c>
      <c r="E3263" s="108">
        <v>4258.5204100000101</v>
      </c>
      <c r="F3263" s="108">
        <v>4668.6295200000013</v>
      </c>
      <c r="G3263" s="108">
        <v>19901.430020000018</v>
      </c>
      <c r="H3263" s="108"/>
      <c r="I3263" s="108"/>
      <c r="J3263" s="108"/>
      <c r="K3263" s="108"/>
      <c r="L3263" s="108"/>
      <c r="M3263" s="108"/>
      <c r="N3263" s="108"/>
      <c r="O3263" s="108"/>
      <c r="P3263" s="83" t="str">
        <f t="shared" ref="P3263:P3286" si="68">IF(COUNTBLANK(Q3263)=0,IF(RIGHT(A3263,10)=Q3263,TRUE,FALSE),"")</f>
        <v/>
      </c>
    </row>
    <row r="3264" spans="1:16" ht="13.2" hidden="1" customHeight="1" x14ac:dyDescent="0.25">
      <c r="A3264" s="83" t="s">
        <v>4063</v>
      </c>
      <c r="B3264" s="285" t="s">
        <v>79</v>
      </c>
      <c r="C3264" s="108">
        <v>52.766800000000003</v>
      </c>
      <c r="D3264" s="108">
        <v>301.43005999999997</v>
      </c>
      <c r="E3264" s="108">
        <v>382.10106999999954</v>
      </c>
      <c r="F3264" s="108">
        <v>621.94649000000027</v>
      </c>
      <c r="G3264" s="108">
        <v>1358.2444199999998</v>
      </c>
      <c r="H3264" s="108"/>
      <c r="I3264" s="108"/>
      <c r="J3264" s="108"/>
      <c r="K3264" s="108"/>
      <c r="L3264" s="108"/>
      <c r="M3264" s="108"/>
      <c r="N3264" s="108"/>
      <c r="O3264" s="108"/>
      <c r="P3264" s="83" t="str">
        <f t="shared" si="68"/>
        <v/>
      </c>
    </row>
    <row r="3265" spans="1:16" ht="13.2" hidden="1" customHeight="1" x14ac:dyDescent="0.25">
      <c r="A3265" s="83" t="s">
        <v>4064</v>
      </c>
      <c r="B3265" s="285" t="s">
        <v>3671</v>
      </c>
      <c r="C3265" s="108">
        <v>1297.5438199999999</v>
      </c>
      <c r="D3265" s="108">
        <v>1631.1729100000007</v>
      </c>
      <c r="E3265" s="108">
        <v>971.25274999999954</v>
      </c>
      <c r="F3265" s="108">
        <v>1944.3011400000009</v>
      </c>
      <c r="G3265" s="108">
        <v>5844.2706200000011</v>
      </c>
      <c r="H3265" s="108"/>
      <c r="I3265" s="108"/>
      <c r="J3265" s="108"/>
      <c r="K3265" s="108"/>
      <c r="L3265" s="108"/>
      <c r="M3265" s="108"/>
      <c r="N3265" s="108"/>
      <c r="O3265" s="108"/>
      <c r="P3265" s="83" t="str">
        <f t="shared" si="68"/>
        <v/>
      </c>
    </row>
    <row r="3266" spans="1:16" ht="13.2" hidden="1" customHeight="1" x14ac:dyDescent="0.25">
      <c r="A3266" s="83" t="s">
        <v>4065</v>
      </c>
      <c r="B3266" s="285" t="s">
        <v>84</v>
      </c>
      <c r="C3266" s="108">
        <v>2100.7949899999994</v>
      </c>
      <c r="D3266" s="108">
        <v>7500.9401500000004</v>
      </c>
      <c r="E3266" s="108">
        <v>5447.502050000001</v>
      </c>
      <c r="F3266" s="108">
        <v>7864.0893600000081</v>
      </c>
      <c r="G3266" s="108">
        <v>22913.326550000009</v>
      </c>
      <c r="H3266" s="108"/>
      <c r="I3266" s="108"/>
      <c r="J3266" s="108"/>
      <c r="K3266" s="108"/>
      <c r="L3266" s="108"/>
      <c r="M3266" s="108"/>
      <c r="N3266" s="108"/>
      <c r="O3266" s="108"/>
      <c r="P3266" s="83" t="str">
        <f t="shared" si="68"/>
        <v/>
      </c>
    </row>
    <row r="3267" spans="1:16" ht="13.2" hidden="1" customHeight="1" x14ac:dyDescent="0.25">
      <c r="A3267" s="83" t="s">
        <v>4066</v>
      </c>
      <c r="B3267" s="285" t="s">
        <v>85</v>
      </c>
      <c r="C3267" s="108">
        <v>20512.315050000001</v>
      </c>
      <c r="D3267" s="108">
        <v>32937.649590000001</v>
      </c>
      <c r="E3267" s="108">
        <v>21552.031970000011</v>
      </c>
      <c r="F3267" s="108">
        <v>28240.328679999988</v>
      </c>
      <c r="G3267" s="108">
        <v>103242.32529000001</v>
      </c>
      <c r="H3267" s="108"/>
      <c r="I3267" s="108"/>
      <c r="J3267" s="108"/>
      <c r="K3267" s="108"/>
      <c r="L3267" s="108"/>
      <c r="M3267" s="108"/>
      <c r="N3267" s="108"/>
      <c r="O3267" s="108"/>
      <c r="P3267" s="83" t="str">
        <f t="shared" si="68"/>
        <v/>
      </c>
    </row>
    <row r="3268" spans="1:16" ht="13.2" hidden="1" customHeight="1" x14ac:dyDescent="0.25">
      <c r="A3268" s="83" t="s">
        <v>4067</v>
      </c>
      <c r="B3268" s="285" t="s">
        <v>86</v>
      </c>
      <c r="C3268" s="108">
        <v>128.04564999999999</v>
      </c>
      <c r="D3268" s="108">
        <v>274.87112000000002</v>
      </c>
      <c r="E3268" s="108">
        <v>147.34115000000003</v>
      </c>
      <c r="F3268" s="108">
        <v>92.851149999999961</v>
      </c>
      <c r="G3268" s="108">
        <v>643.10906999999997</v>
      </c>
      <c r="H3268" s="108"/>
      <c r="I3268" s="108"/>
      <c r="J3268" s="108"/>
      <c r="K3268" s="108"/>
      <c r="L3268" s="108"/>
      <c r="M3268" s="108"/>
      <c r="N3268" s="108"/>
      <c r="O3268" s="108"/>
      <c r="P3268" s="83" t="str">
        <f t="shared" si="68"/>
        <v/>
      </c>
    </row>
    <row r="3269" spans="1:16" ht="13.2" hidden="1" customHeight="1" x14ac:dyDescent="0.25">
      <c r="A3269" s="83" t="s">
        <v>4068</v>
      </c>
      <c r="B3269" s="285" t="s">
        <v>87</v>
      </c>
      <c r="C3269" s="108">
        <v>259.13981000000001</v>
      </c>
      <c r="D3269" s="108">
        <v>984.49556999999993</v>
      </c>
      <c r="E3269" s="108">
        <v>963.72052999999971</v>
      </c>
      <c r="F3269" s="108">
        <v>2718.6385199999986</v>
      </c>
      <c r="G3269" s="108">
        <v>4925.9944299999988</v>
      </c>
      <c r="H3269" s="108"/>
      <c r="I3269" s="108"/>
      <c r="J3269" s="108"/>
      <c r="K3269" s="108"/>
      <c r="L3269" s="108"/>
      <c r="M3269" s="108"/>
      <c r="N3269" s="108"/>
      <c r="O3269" s="108"/>
      <c r="P3269" s="83" t="str">
        <f t="shared" si="68"/>
        <v/>
      </c>
    </row>
    <row r="3270" spans="1:16" ht="13.2" hidden="1" customHeight="1" x14ac:dyDescent="0.25">
      <c r="A3270" s="83" t="s">
        <v>4069</v>
      </c>
      <c r="B3270" s="285" t="s">
        <v>88</v>
      </c>
      <c r="C3270" s="108">
        <v>1473.2624900000001</v>
      </c>
      <c r="D3270" s="108">
        <v>0</v>
      </c>
      <c r="E3270" s="108">
        <v>0</v>
      </c>
      <c r="F3270" s="108">
        <v>4741.2735300000004</v>
      </c>
      <c r="G3270" s="108">
        <v>6214.5360200000005</v>
      </c>
      <c r="H3270" s="108"/>
      <c r="I3270" s="108"/>
      <c r="J3270" s="108"/>
      <c r="K3270" s="108"/>
      <c r="L3270" s="108"/>
      <c r="M3270" s="108"/>
      <c r="N3270" s="108"/>
      <c r="O3270" s="108"/>
      <c r="P3270" s="83" t="str">
        <f t="shared" si="68"/>
        <v/>
      </c>
    </row>
    <row r="3271" spans="1:16" ht="13.2" hidden="1" customHeight="1" x14ac:dyDescent="0.25">
      <c r="A3271" s="83" t="s">
        <v>4070</v>
      </c>
      <c r="B3271" s="285" t="s">
        <v>144</v>
      </c>
      <c r="C3271" s="108">
        <v>22372.763000000003</v>
      </c>
      <c r="D3271" s="108">
        <v>34197.016280000003</v>
      </c>
      <c r="E3271" s="108">
        <v>22663.09365000001</v>
      </c>
      <c r="F3271" s="108">
        <v>35793.091879999985</v>
      </c>
      <c r="G3271" s="108">
        <v>115025.96481</v>
      </c>
      <c r="H3271" s="108"/>
      <c r="I3271" s="108"/>
      <c r="J3271" s="108"/>
      <c r="K3271" s="108"/>
      <c r="L3271" s="108"/>
      <c r="M3271" s="108"/>
      <c r="N3271" s="108"/>
      <c r="O3271" s="108"/>
      <c r="P3271" s="83" t="str">
        <f t="shared" si="68"/>
        <v/>
      </c>
    </row>
    <row r="3272" spans="1:16" ht="13.2" hidden="1" customHeight="1" x14ac:dyDescent="0.25">
      <c r="A3272" s="83" t="s">
        <v>4071</v>
      </c>
      <c r="B3272" s="285" t="s">
        <v>283</v>
      </c>
      <c r="C3272" s="108">
        <v>25.790900000000001</v>
      </c>
      <c r="D3272" s="108">
        <v>194.23515</v>
      </c>
      <c r="E3272" s="108">
        <v>218.45894000000004</v>
      </c>
      <c r="F3272" s="108">
        <v>288.98261000000002</v>
      </c>
      <c r="G3272" s="108">
        <v>727.46760000000006</v>
      </c>
      <c r="H3272" s="108"/>
      <c r="I3272" s="108"/>
      <c r="J3272" s="108"/>
      <c r="K3272" s="108"/>
      <c r="L3272" s="108"/>
      <c r="M3272" s="108"/>
      <c r="N3272" s="108"/>
      <c r="O3272" s="108"/>
      <c r="P3272" s="83" t="str">
        <f t="shared" si="68"/>
        <v/>
      </c>
    </row>
    <row r="3273" spans="1:16" ht="13.2" hidden="1" customHeight="1" x14ac:dyDescent="0.25">
      <c r="A3273" s="83" t="s">
        <v>4072</v>
      </c>
      <c r="B3273" s="285" t="s">
        <v>284</v>
      </c>
      <c r="C3273" s="108">
        <v>5016.7361199999996</v>
      </c>
      <c r="D3273" s="108">
        <v>5039.0174199999992</v>
      </c>
      <c r="E3273" s="108">
        <v>3642.5827500000059</v>
      </c>
      <c r="F3273" s="108">
        <v>5652.7796399999888</v>
      </c>
      <c r="G3273" s="108">
        <v>19351.115929999993</v>
      </c>
      <c r="H3273" s="108"/>
      <c r="I3273" s="108"/>
      <c r="J3273" s="108"/>
      <c r="K3273" s="108"/>
      <c r="L3273" s="108"/>
      <c r="M3273" s="108"/>
      <c r="N3273" s="108"/>
      <c r="O3273" s="108"/>
      <c r="P3273" s="83" t="str">
        <f t="shared" si="68"/>
        <v/>
      </c>
    </row>
    <row r="3274" spans="1:16" ht="13.2" hidden="1" customHeight="1" x14ac:dyDescent="0.25">
      <c r="A3274" s="83" t="s">
        <v>4073</v>
      </c>
      <c r="B3274" s="285" t="s">
        <v>76</v>
      </c>
      <c r="C3274" s="108">
        <v>0</v>
      </c>
      <c r="D3274" s="108">
        <v>0</v>
      </c>
      <c r="E3274" s="108">
        <v>1.4939100000000001</v>
      </c>
      <c r="F3274" s="108">
        <v>0</v>
      </c>
      <c r="G3274" s="108">
        <v>1.4939100000000001</v>
      </c>
      <c r="H3274" s="108"/>
      <c r="I3274" s="108"/>
      <c r="J3274" s="108"/>
      <c r="K3274" s="108"/>
      <c r="L3274" s="108"/>
      <c r="M3274" s="108"/>
      <c r="N3274" s="108"/>
      <c r="O3274" s="108"/>
      <c r="P3274" s="83" t="str">
        <f t="shared" si="68"/>
        <v/>
      </c>
    </row>
    <row r="3275" spans="1:16" ht="13.2" hidden="1" customHeight="1" x14ac:dyDescent="0.25">
      <c r="A3275" s="83" t="s">
        <v>4074</v>
      </c>
      <c r="B3275" s="285" t="s">
        <v>85</v>
      </c>
      <c r="C3275" s="108">
        <v>33777.071440000007</v>
      </c>
      <c r="D3275" s="108">
        <v>16495.500649999991</v>
      </c>
      <c r="E3275" s="108">
        <v>7196.8645200000155</v>
      </c>
      <c r="F3275" s="108">
        <v>42178.504479999989</v>
      </c>
      <c r="G3275" s="108">
        <v>99647.941090000008</v>
      </c>
      <c r="H3275" s="108"/>
      <c r="I3275" s="108"/>
      <c r="J3275" s="108"/>
      <c r="K3275" s="108"/>
      <c r="L3275" s="108"/>
      <c r="M3275" s="108"/>
      <c r="N3275" s="108"/>
      <c r="O3275" s="108"/>
      <c r="P3275" s="83" t="str">
        <f t="shared" si="68"/>
        <v/>
      </c>
    </row>
    <row r="3276" spans="1:16" ht="13.2" hidden="1" customHeight="1" x14ac:dyDescent="0.25">
      <c r="A3276" s="83" t="s">
        <v>4075</v>
      </c>
      <c r="B3276" s="285" t="s">
        <v>87</v>
      </c>
      <c r="C3276" s="108">
        <v>1122</v>
      </c>
      <c r="D3276" s="108">
        <v>0</v>
      </c>
      <c r="E3276" s="108">
        <v>173.82149000000004</v>
      </c>
      <c r="F3276" s="108">
        <v>1433.6894600000003</v>
      </c>
      <c r="G3276" s="108">
        <v>2729.5109500000003</v>
      </c>
      <c r="H3276" s="108"/>
      <c r="I3276" s="108"/>
      <c r="J3276" s="108"/>
      <c r="K3276" s="108"/>
      <c r="L3276" s="108"/>
      <c r="M3276" s="108"/>
      <c r="N3276" s="108"/>
      <c r="O3276" s="108"/>
      <c r="P3276" s="83" t="str">
        <f t="shared" si="68"/>
        <v/>
      </c>
    </row>
    <row r="3277" spans="1:16" ht="13.2" hidden="1" customHeight="1" x14ac:dyDescent="0.25">
      <c r="A3277" s="83" t="s">
        <v>4076</v>
      </c>
      <c r="B3277" s="285" t="s">
        <v>88</v>
      </c>
      <c r="C3277" s="108">
        <v>22651.739959999999</v>
      </c>
      <c r="D3277" s="108">
        <v>5839.459499999999</v>
      </c>
      <c r="E3277" s="108">
        <v>402.56762000000003</v>
      </c>
      <c r="F3277" s="108">
        <v>10953.478090000004</v>
      </c>
      <c r="G3277" s="108">
        <v>39847.245170000002</v>
      </c>
      <c r="H3277" s="108"/>
      <c r="I3277" s="108"/>
      <c r="J3277" s="108"/>
      <c r="K3277" s="108"/>
      <c r="L3277" s="108"/>
      <c r="M3277" s="108"/>
      <c r="N3277" s="108"/>
      <c r="O3277" s="108"/>
      <c r="P3277" s="83" t="str">
        <f t="shared" si="68"/>
        <v/>
      </c>
    </row>
    <row r="3278" spans="1:16" ht="13.2" hidden="1" customHeight="1" x14ac:dyDescent="0.25">
      <c r="A3278" s="83" t="s">
        <v>4077</v>
      </c>
      <c r="B3278" s="285" t="s">
        <v>89</v>
      </c>
      <c r="C3278" s="108">
        <v>3654.216570000001</v>
      </c>
      <c r="D3278" s="108">
        <v>4886.0027399999999</v>
      </c>
      <c r="E3278" s="108">
        <v>1484.2656499999985</v>
      </c>
      <c r="F3278" s="108">
        <v>4953.0870099999947</v>
      </c>
      <c r="G3278" s="108">
        <v>14977.571969999994</v>
      </c>
      <c r="H3278" s="108"/>
      <c r="I3278" s="108"/>
      <c r="J3278" s="108"/>
      <c r="K3278" s="108"/>
      <c r="L3278" s="108"/>
      <c r="M3278" s="108"/>
      <c r="N3278" s="108"/>
      <c r="O3278" s="108"/>
      <c r="P3278" s="83" t="str">
        <f t="shared" si="68"/>
        <v/>
      </c>
    </row>
    <row r="3279" spans="1:16" ht="13.2" hidden="1" customHeight="1" x14ac:dyDescent="0.25">
      <c r="A3279" s="83" t="s">
        <v>4078</v>
      </c>
      <c r="B3279" s="285" t="s">
        <v>90</v>
      </c>
      <c r="C3279" s="108">
        <v>248.23015000000001</v>
      </c>
      <c r="D3279" s="108">
        <v>583.41230999999993</v>
      </c>
      <c r="E3279" s="108">
        <v>327.36704000000003</v>
      </c>
      <c r="F3279" s="108">
        <v>787.15088000000014</v>
      </c>
      <c r="G3279" s="108">
        <v>1946.16038</v>
      </c>
      <c r="H3279" s="108"/>
      <c r="I3279" s="108"/>
      <c r="J3279" s="108"/>
      <c r="K3279" s="108"/>
      <c r="L3279" s="108"/>
      <c r="M3279" s="108"/>
      <c r="N3279" s="108"/>
      <c r="O3279" s="108"/>
      <c r="P3279" s="83" t="str">
        <f t="shared" si="68"/>
        <v/>
      </c>
    </row>
    <row r="3280" spans="1:16" ht="13.2" hidden="1" customHeight="1" x14ac:dyDescent="0.25">
      <c r="A3280" s="83" t="s">
        <v>4079</v>
      </c>
      <c r="B3280" s="285" t="s">
        <v>91</v>
      </c>
      <c r="C3280" s="108">
        <v>9030.5568800000001</v>
      </c>
      <c r="D3280" s="108">
        <v>7910.5022800000015</v>
      </c>
      <c r="E3280" s="108">
        <v>3890.0280399999983</v>
      </c>
      <c r="F3280" s="108">
        <v>22187.627400000008</v>
      </c>
      <c r="G3280" s="108">
        <v>43018.714600000007</v>
      </c>
      <c r="H3280" s="108"/>
      <c r="I3280" s="108"/>
      <c r="J3280" s="108"/>
      <c r="K3280" s="108"/>
      <c r="L3280" s="108"/>
      <c r="M3280" s="108"/>
      <c r="N3280" s="108"/>
      <c r="O3280" s="108"/>
      <c r="P3280" s="83" t="str">
        <f t="shared" si="68"/>
        <v/>
      </c>
    </row>
    <row r="3281" spans="1:16" ht="13.2" hidden="1" customHeight="1" x14ac:dyDescent="0.25">
      <c r="A3281" s="83" t="s">
        <v>4080</v>
      </c>
      <c r="B3281" s="285" t="s">
        <v>3670</v>
      </c>
      <c r="C3281" s="108">
        <v>262.48129</v>
      </c>
      <c r="D3281" s="108">
        <v>306.02166</v>
      </c>
      <c r="E3281" s="108">
        <v>158.96124000000017</v>
      </c>
      <c r="F3281" s="108">
        <v>440.68578999999988</v>
      </c>
      <c r="G3281" s="108">
        <v>1168.1499800000001</v>
      </c>
      <c r="H3281" s="108"/>
      <c r="I3281" s="108"/>
      <c r="J3281" s="108"/>
      <c r="K3281" s="108"/>
      <c r="L3281" s="108"/>
      <c r="M3281" s="108"/>
      <c r="N3281" s="108"/>
      <c r="O3281" s="108"/>
      <c r="P3281" s="83" t="str">
        <f t="shared" si="68"/>
        <v/>
      </c>
    </row>
    <row r="3282" spans="1:16" ht="13.2" hidden="1" customHeight="1" x14ac:dyDescent="0.25">
      <c r="A3282" s="83" t="s">
        <v>4081</v>
      </c>
      <c r="B3282" s="285" t="s">
        <v>95</v>
      </c>
      <c r="C3282" s="108">
        <v>87.903000000000006</v>
      </c>
      <c r="D3282" s="108">
        <v>315.50119999999998</v>
      </c>
      <c r="E3282" s="108">
        <v>89.21942</v>
      </c>
      <c r="F3282" s="108">
        <v>2423.2035000000001</v>
      </c>
      <c r="G3282" s="108">
        <v>2915.8271199999999</v>
      </c>
      <c r="H3282" s="108"/>
      <c r="I3282" s="108"/>
      <c r="J3282" s="108"/>
      <c r="K3282" s="108"/>
      <c r="L3282" s="108"/>
      <c r="M3282" s="108"/>
      <c r="N3282" s="108"/>
      <c r="O3282" s="108"/>
      <c r="P3282" s="83" t="str">
        <f t="shared" si="68"/>
        <v/>
      </c>
    </row>
    <row r="3283" spans="1:16" ht="13.2" hidden="1" customHeight="1" x14ac:dyDescent="0.25">
      <c r="A3283" s="83" t="s">
        <v>4082</v>
      </c>
      <c r="B3283" s="285" t="s">
        <v>96</v>
      </c>
      <c r="C3283" s="108">
        <v>12.342649999999999</v>
      </c>
      <c r="D3283" s="108">
        <v>17.426680000000001</v>
      </c>
      <c r="E3283" s="108">
        <v>28.581479999999999</v>
      </c>
      <c r="F3283" s="108">
        <v>237.86206999999999</v>
      </c>
      <c r="G3283" s="108">
        <v>296.21287999999998</v>
      </c>
      <c r="H3283" s="108"/>
      <c r="I3283" s="108"/>
      <c r="J3283" s="108"/>
      <c r="K3283" s="108"/>
      <c r="L3283" s="108"/>
      <c r="M3283" s="108"/>
      <c r="N3283" s="108"/>
      <c r="O3283" s="108"/>
      <c r="P3283" s="83" t="str">
        <f t="shared" si="68"/>
        <v/>
      </c>
    </row>
    <row r="3284" spans="1:16" ht="13.2" hidden="1" customHeight="1" x14ac:dyDescent="0.25">
      <c r="A3284" s="83" t="s">
        <v>4083</v>
      </c>
      <c r="B3284" s="285" t="s">
        <v>155</v>
      </c>
      <c r="C3284" s="108">
        <v>57563.154050000005</v>
      </c>
      <c r="D3284" s="108">
        <v>22352.386829999989</v>
      </c>
      <c r="E3284" s="108">
        <v>7801.8351100000154</v>
      </c>
      <c r="F3284" s="108">
        <v>54803.534099999997</v>
      </c>
      <c r="G3284" s="108">
        <v>142520.91009000002</v>
      </c>
      <c r="H3284" s="108"/>
      <c r="I3284" s="108"/>
      <c r="J3284" s="108"/>
      <c r="K3284" s="108"/>
      <c r="L3284" s="108"/>
      <c r="M3284" s="108"/>
      <c r="N3284" s="108"/>
      <c r="O3284" s="108"/>
      <c r="P3284" s="83" t="str">
        <f t="shared" si="68"/>
        <v/>
      </c>
    </row>
    <row r="3285" spans="1:16" ht="13.2" hidden="1" customHeight="1" x14ac:dyDescent="0.25">
      <c r="A3285" s="83" t="s">
        <v>4084</v>
      </c>
      <c r="B3285" s="285" t="s">
        <v>285</v>
      </c>
      <c r="C3285" s="108">
        <v>20263.979920000005</v>
      </c>
      <c r="D3285" s="108">
        <v>2267.7678299999925</v>
      </c>
      <c r="E3285" s="108">
        <v>1114.1472200000167</v>
      </c>
      <c r="F3285" s="108">
        <v>10597.581399999988</v>
      </c>
      <c r="G3285" s="108">
        <v>34243.476370000004</v>
      </c>
      <c r="H3285" s="108"/>
      <c r="I3285" s="108"/>
      <c r="J3285" s="108"/>
      <c r="K3285" s="108"/>
      <c r="L3285" s="108"/>
      <c r="M3285" s="108"/>
      <c r="N3285" s="108"/>
      <c r="O3285" s="108"/>
      <c r="P3285" s="83" t="str">
        <f t="shared" si="68"/>
        <v/>
      </c>
    </row>
    <row r="3286" spans="1:16" ht="13.2" hidden="1" customHeight="1" x14ac:dyDescent="0.25">
      <c r="A3286" s="83" t="s">
        <v>4085</v>
      </c>
      <c r="B3286" s="285" t="s">
        <v>286</v>
      </c>
      <c r="C3286" s="108">
        <v>229.70363000000003</v>
      </c>
      <c r="D3286" s="108">
        <v>226.29262999999997</v>
      </c>
      <c r="E3286" s="108">
        <v>131.38200000000018</v>
      </c>
      <c r="F3286" s="108">
        <v>789.16849999999954</v>
      </c>
      <c r="G3286" s="108">
        <v>1376.5467599999997</v>
      </c>
      <c r="H3286" s="108"/>
      <c r="I3286" s="108"/>
      <c r="J3286" s="108"/>
      <c r="K3286" s="108"/>
      <c r="L3286" s="108"/>
      <c r="M3286" s="108"/>
      <c r="N3286" s="108"/>
      <c r="O3286" s="108"/>
      <c r="P3286" s="83" t="str">
        <f t="shared" si="68"/>
        <v/>
      </c>
    </row>
    <row r="3287" spans="1:16" ht="13.2" hidden="1" customHeight="1" x14ac:dyDescent="0.25">
      <c r="A3287" s="83" t="s">
        <v>4086</v>
      </c>
      <c r="B3287" s="285" t="s">
        <v>97</v>
      </c>
      <c r="C3287" s="108">
        <v>-982143.05696999934</v>
      </c>
      <c r="D3287" s="108">
        <v>-3467883.378899998</v>
      </c>
      <c r="E3287" s="108">
        <v>-1521084.0348300012</v>
      </c>
      <c r="F3287" s="108">
        <v>1218519.0757100023</v>
      </c>
      <c r="G3287" s="108">
        <v>-2281303.7448900002</v>
      </c>
      <c r="H3287" s="108">
        <v>-1397168.7201399989</v>
      </c>
      <c r="I3287" s="108">
        <v>2486450.4332799958</v>
      </c>
      <c r="J3287" s="108">
        <v>-1575860.5513099991</v>
      </c>
      <c r="K3287" s="108">
        <v>-4481738.1903299978</v>
      </c>
      <c r="L3287" s="108">
        <v>2487349.4916599933</v>
      </c>
      <c r="M3287" s="108">
        <v>-2361105.8777699927</v>
      </c>
      <c r="N3287" s="108">
        <v>7310262.1163355308</v>
      </c>
      <c r="O3287" s="108">
        <v>-4565706.4381544739</v>
      </c>
      <c r="P3287" s="83" t="str">
        <f t="shared" ref="P3287:P3318" si="69">IF(COUNTBLANK(Q3287)=0,IF(RIGHT(A3287,12)=Q3287,TRUE,FALSE),"")</f>
        <v/>
      </c>
    </row>
    <row r="3288" spans="1:16" ht="13.2" hidden="1" customHeight="1" x14ac:dyDescent="0.25">
      <c r="A3288" s="83" t="s">
        <v>4087</v>
      </c>
      <c r="B3288" s="285" t="s">
        <v>130</v>
      </c>
      <c r="C3288" s="108">
        <v>3322255.0807100013</v>
      </c>
      <c r="D3288" s="108">
        <v>-4154863.800439999</v>
      </c>
      <c r="E3288" s="108">
        <v>-6553071.6402700003</v>
      </c>
      <c r="F3288" s="108">
        <v>3180359.6013300028</v>
      </c>
      <c r="G3288" s="108">
        <v>2388424.3498500008</v>
      </c>
      <c r="H3288" s="108">
        <v>-7693404.7242199965</v>
      </c>
      <c r="I3288" s="108">
        <v>10936651.135279998</v>
      </c>
      <c r="J3288" s="108">
        <v>-1783745.4674199994</v>
      </c>
      <c r="K3288" s="108">
        <v>-6872924.4099699967</v>
      </c>
      <c r="L3288" s="108">
        <v>4542998.8662599931</v>
      </c>
      <c r="M3288" s="108">
        <v>-3173863.4206799925</v>
      </c>
      <c r="N3288" s="108">
        <v>7340818.1931355298</v>
      </c>
      <c r="O3288" s="108">
        <v>1479633.7635655254</v>
      </c>
      <c r="P3288" s="83" t="str">
        <f t="shared" si="69"/>
        <v/>
      </c>
    </row>
    <row r="3289" spans="1:16" ht="13.2" hidden="1" customHeight="1" x14ac:dyDescent="0.25">
      <c r="A3289" s="83" t="s">
        <v>4088</v>
      </c>
      <c r="B3289" s="285" t="s">
        <v>76</v>
      </c>
      <c r="C3289" s="108">
        <v>0</v>
      </c>
      <c r="D3289" s="108">
        <v>0</v>
      </c>
      <c r="E3289" s="108">
        <v>0</v>
      </c>
      <c r="F3289" s="108">
        <v>0</v>
      </c>
      <c r="G3289" s="108">
        <v>0</v>
      </c>
      <c r="H3289" s="108">
        <v>0</v>
      </c>
      <c r="I3289" s="108">
        <v>6.1076499999999996</v>
      </c>
      <c r="J3289" s="108">
        <v>0</v>
      </c>
      <c r="K3289" s="108">
        <v>0</v>
      </c>
      <c r="L3289" s="108">
        <v>284.72048999999998</v>
      </c>
      <c r="M3289" s="108">
        <v>9.4046799999999902</v>
      </c>
      <c r="N3289" s="108">
        <v>76.301400000000001</v>
      </c>
      <c r="O3289" s="108">
        <v>376.53421999999995</v>
      </c>
      <c r="P3289" s="83" t="str">
        <f t="shared" si="69"/>
        <v/>
      </c>
    </row>
    <row r="3290" spans="1:16" ht="13.2" hidden="1" customHeight="1" x14ac:dyDescent="0.25">
      <c r="A3290" s="83" t="s">
        <v>4089</v>
      </c>
      <c r="B3290" s="285" t="s">
        <v>77</v>
      </c>
      <c r="C3290" s="108">
        <v>435736.88800000038</v>
      </c>
      <c r="D3290" s="108">
        <v>432651.91219000035</v>
      </c>
      <c r="E3290" s="108">
        <v>467130.68158000067</v>
      </c>
      <c r="F3290" s="108">
        <v>436280.95577999949</v>
      </c>
      <c r="G3290" s="108">
        <v>759609.76980999974</v>
      </c>
      <c r="H3290" s="108">
        <v>438170.61334999965</v>
      </c>
      <c r="I3290" s="108">
        <v>441047.16433000006</v>
      </c>
      <c r="J3290" s="108">
        <v>445278.22927999997</v>
      </c>
      <c r="K3290" s="108">
        <v>507344.95618999994</v>
      </c>
      <c r="L3290" s="108">
        <v>442566.83194000012</v>
      </c>
      <c r="M3290" s="108">
        <v>450936.68131999992</v>
      </c>
      <c r="N3290" s="108">
        <v>676741.52889999968</v>
      </c>
      <c r="O3290" s="108">
        <v>5933496.2126699993</v>
      </c>
      <c r="P3290" s="83" t="str">
        <f t="shared" si="69"/>
        <v/>
      </c>
    </row>
    <row r="3291" spans="1:16" ht="13.2" hidden="1" customHeight="1" x14ac:dyDescent="0.25">
      <c r="A3291" s="83" t="s">
        <v>4090</v>
      </c>
      <c r="B3291" s="285" t="s">
        <v>78</v>
      </c>
      <c r="C3291" s="108">
        <v>29528.707820000007</v>
      </c>
      <c r="D3291" s="108">
        <v>106700.22035999999</v>
      </c>
      <c r="E3291" s="108">
        <v>147983.77289999989</v>
      </c>
      <c r="F3291" s="108">
        <v>110369.66792999994</v>
      </c>
      <c r="G3291" s="108">
        <v>147525.85028999997</v>
      </c>
      <c r="H3291" s="108">
        <v>122772.89177999993</v>
      </c>
      <c r="I3291" s="108">
        <v>117540.72178999992</v>
      </c>
      <c r="J3291" s="108">
        <v>142181.95067000008</v>
      </c>
      <c r="K3291" s="108">
        <v>120311.54356000005</v>
      </c>
      <c r="L3291" s="108">
        <v>145821.59000000014</v>
      </c>
      <c r="M3291" s="108">
        <v>145969.29151000013</v>
      </c>
      <c r="N3291" s="108">
        <v>391721.66386000032</v>
      </c>
      <c r="O3291" s="108">
        <v>1728427.8724700003</v>
      </c>
      <c r="P3291" s="83" t="str">
        <f t="shared" si="69"/>
        <v/>
      </c>
    </row>
    <row r="3292" spans="1:16" ht="13.2" hidden="1" customHeight="1" x14ac:dyDescent="0.25">
      <c r="A3292" s="83" t="s">
        <v>4091</v>
      </c>
      <c r="B3292" s="285" t="s">
        <v>79</v>
      </c>
      <c r="C3292" s="108">
        <v>828329.98141000001</v>
      </c>
      <c r="D3292" s="108">
        <v>750328.16427999991</v>
      </c>
      <c r="E3292" s="108">
        <v>826841.80342999985</v>
      </c>
      <c r="F3292" s="108">
        <v>782106.52769000013</v>
      </c>
      <c r="G3292" s="108">
        <v>807160.72129000002</v>
      </c>
      <c r="H3292" s="108">
        <v>806684.37349000096</v>
      </c>
      <c r="I3292" s="108">
        <v>792459.72814999986</v>
      </c>
      <c r="J3292" s="108">
        <v>786709.92550999997</v>
      </c>
      <c r="K3292" s="108">
        <v>766434.40260999987</v>
      </c>
      <c r="L3292" s="108">
        <v>765625.86018000008</v>
      </c>
      <c r="M3292" s="108">
        <v>740647.7530199989</v>
      </c>
      <c r="N3292" s="108">
        <v>768420.59828999988</v>
      </c>
      <c r="O3292" s="108">
        <v>9421749.83935</v>
      </c>
      <c r="P3292" s="83" t="str">
        <f t="shared" si="69"/>
        <v/>
      </c>
    </row>
    <row r="3293" spans="1:16" ht="13.2" hidden="1" customHeight="1" x14ac:dyDescent="0.25">
      <c r="A3293" s="83" t="s">
        <v>4092</v>
      </c>
      <c r="B3293" s="285" t="s">
        <v>3671</v>
      </c>
      <c r="C3293" s="108">
        <v>1320200.3847099997</v>
      </c>
      <c r="D3293" s="108">
        <v>828703.49665999995</v>
      </c>
      <c r="E3293" s="108">
        <v>671434.49704000005</v>
      </c>
      <c r="F3293" s="108">
        <v>817760.52123000007</v>
      </c>
      <c r="G3293" s="108">
        <v>1036468.4215899999</v>
      </c>
      <c r="H3293" s="108">
        <v>840341.52374000009</v>
      </c>
      <c r="I3293" s="108">
        <v>766690.62240000011</v>
      </c>
      <c r="J3293" s="108">
        <v>482007.81426000007</v>
      </c>
      <c r="K3293" s="108">
        <v>783179.56022999994</v>
      </c>
      <c r="L3293" s="108">
        <v>805240.13103000005</v>
      </c>
      <c r="M3293" s="108">
        <v>401501.78449999995</v>
      </c>
      <c r="N3293" s="108">
        <v>937215.02961000009</v>
      </c>
      <c r="O3293" s="108">
        <v>9690743.7870000005</v>
      </c>
      <c r="P3293" s="83" t="str">
        <f t="shared" si="69"/>
        <v/>
      </c>
    </row>
    <row r="3294" spans="1:16" ht="13.2" hidden="1" customHeight="1" x14ac:dyDescent="0.25">
      <c r="A3294" s="83" t="s">
        <v>4093</v>
      </c>
      <c r="B3294" s="285" t="s">
        <v>120</v>
      </c>
      <c r="C3294" s="108">
        <v>92259.653330000001</v>
      </c>
      <c r="D3294" s="108">
        <v>87595.498200000016</v>
      </c>
      <c r="E3294" s="108">
        <v>314370.08663000003</v>
      </c>
      <c r="F3294" s="108">
        <v>345781.52333999996</v>
      </c>
      <c r="G3294" s="108">
        <v>82491.54157999999</v>
      </c>
      <c r="H3294" s="108">
        <v>381963.05271000002</v>
      </c>
      <c r="I3294" s="108">
        <v>68841.682229999991</v>
      </c>
      <c r="J3294" s="108">
        <v>14004.90921</v>
      </c>
      <c r="K3294" s="108">
        <v>133660.98306000003</v>
      </c>
      <c r="L3294" s="108">
        <v>142663.42362999998</v>
      </c>
      <c r="M3294" s="108">
        <v>132357.71332000001</v>
      </c>
      <c r="N3294" s="108">
        <v>248435.50074999995</v>
      </c>
      <c r="O3294" s="108">
        <v>2044425.5679899999</v>
      </c>
      <c r="P3294" s="83" t="str">
        <f t="shared" si="69"/>
        <v/>
      </c>
    </row>
    <row r="3295" spans="1:16" ht="13.2" hidden="1" customHeight="1" x14ac:dyDescent="0.25">
      <c r="A3295" s="83" t="s">
        <v>4094</v>
      </c>
      <c r="B3295" s="285" t="s">
        <v>121</v>
      </c>
      <c r="C3295" s="108">
        <v>3150077.1</v>
      </c>
      <c r="D3295" s="108">
        <v>977545.44039999996</v>
      </c>
      <c r="E3295" s="108">
        <v>531695.60823999997</v>
      </c>
      <c r="F3295" s="108">
        <v>3422048.0140899997</v>
      </c>
      <c r="G3295" s="108">
        <v>668217.17963000003</v>
      </c>
      <c r="H3295" s="108">
        <v>2974741.8015799997</v>
      </c>
      <c r="I3295" s="108">
        <v>1488557.9801999999</v>
      </c>
      <c r="J3295" s="108">
        <v>94609.4421</v>
      </c>
      <c r="K3295" s="108">
        <v>3453933.29788</v>
      </c>
      <c r="L3295" s="108">
        <v>25544.007009999998</v>
      </c>
      <c r="M3295" s="108">
        <v>415968.79273000004</v>
      </c>
      <c r="N3295" s="108">
        <v>45851.311809999999</v>
      </c>
      <c r="O3295" s="108">
        <v>17248789.975669999</v>
      </c>
      <c r="P3295" s="83" t="str">
        <f t="shared" si="69"/>
        <v/>
      </c>
    </row>
    <row r="3296" spans="1:16" ht="13.2" hidden="1" customHeight="1" x14ac:dyDescent="0.25">
      <c r="A3296" s="83" t="s">
        <v>4095</v>
      </c>
      <c r="B3296" s="285" t="s">
        <v>81</v>
      </c>
      <c r="C3296" s="108">
        <v>272765.7058</v>
      </c>
      <c r="D3296" s="108">
        <v>158925.95802000002</v>
      </c>
      <c r="E3296" s="108">
        <v>224479.56210999997</v>
      </c>
      <c r="F3296" s="108">
        <v>152637.38634999999</v>
      </c>
      <c r="G3296" s="108">
        <v>222391.49645999997</v>
      </c>
      <c r="H3296" s="108">
        <v>195721.71982999999</v>
      </c>
      <c r="I3296" s="108">
        <v>260184.22680999999</v>
      </c>
      <c r="J3296" s="108">
        <v>184338.81672000009</v>
      </c>
      <c r="K3296" s="108">
        <v>195827.43995999996</v>
      </c>
      <c r="L3296" s="108">
        <v>214032.1847500001</v>
      </c>
      <c r="M3296" s="108">
        <v>185052.5950099999</v>
      </c>
      <c r="N3296" s="108">
        <v>223813.14381000004</v>
      </c>
      <c r="O3296" s="108">
        <v>2490170.23563</v>
      </c>
      <c r="P3296" s="83" t="str">
        <f t="shared" si="69"/>
        <v/>
      </c>
    </row>
    <row r="3297" spans="1:16" ht="13.2" hidden="1" customHeight="1" x14ac:dyDescent="0.25">
      <c r="A3297" s="83" t="s">
        <v>4096</v>
      </c>
      <c r="B3297" s="285" t="s">
        <v>82</v>
      </c>
      <c r="C3297" s="108">
        <v>0</v>
      </c>
      <c r="D3297" s="108">
        <v>0</v>
      </c>
      <c r="E3297" s="108">
        <v>0</v>
      </c>
      <c r="F3297" s="108">
        <v>0</v>
      </c>
      <c r="G3297" s="108">
        <v>5</v>
      </c>
      <c r="H3297" s="108">
        <v>0</v>
      </c>
      <c r="I3297" s="108">
        <v>57.06841</v>
      </c>
      <c r="J3297" s="108">
        <v>40.144150000000003</v>
      </c>
      <c r="K3297" s="108">
        <v>361.56250999999997</v>
      </c>
      <c r="L3297" s="108">
        <v>1762.0341100000001</v>
      </c>
      <c r="M3297" s="108">
        <v>6142.8346099999999</v>
      </c>
      <c r="N3297" s="108">
        <v>3917.8036200000001</v>
      </c>
      <c r="O3297" s="108">
        <v>12286.447410000001</v>
      </c>
      <c r="P3297" s="83" t="str">
        <f t="shared" si="69"/>
        <v/>
      </c>
    </row>
    <row r="3298" spans="1:16" ht="13.2" hidden="1" customHeight="1" x14ac:dyDescent="0.25">
      <c r="A3298" s="83" t="s">
        <v>4097</v>
      </c>
      <c r="B3298" s="285" t="s">
        <v>83</v>
      </c>
      <c r="C3298" s="108">
        <v>2060954.1475999996</v>
      </c>
      <c r="D3298" s="108">
        <v>1073804.9542899998</v>
      </c>
      <c r="E3298" s="108">
        <v>1042427.8435699998</v>
      </c>
      <c r="F3298" s="108">
        <v>1045357.9944499996</v>
      </c>
      <c r="G3298" s="108">
        <v>1216070.03315</v>
      </c>
      <c r="H3298" s="108">
        <v>1038378.0381599998</v>
      </c>
      <c r="I3298" s="108">
        <v>1107305.6392199998</v>
      </c>
      <c r="J3298" s="108">
        <v>1044242.8809899999</v>
      </c>
      <c r="K3298" s="108">
        <v>1047908.3695099998</v>
      </c>
      <c r="L3298" s="108">
        <v>1028077.1097199999</v>
      </c>
      <c r="M3298" s="108">
        <v>1020646.8050000001</v>
      </c>
      <c r="N3298" s="108">
        <v>226110.58274000004</v>
      </c>
      <c r="O3298" s="108">
        <v>12951284.398399998</v>
      </c>
      <c r="P3298" s="83" t="str">
        <f t="shared" si="69"/>
        <v/>
      </c>
    </row>
    <row r="3299" spans="1:16" ht="13.2" hidden="1" customHeight="1" x14ac:dyDescent="0.25">
      <c r="A3299" s="83" t="s">
        <v>4098</v>
      </c>
      <c r="B3299" s="285" t="s">
        <v>84</v>
      </c>
      <c r="C3299" s="108">
        <v>2553.4551099999999</v>
      </c>
      <c r="D3299" s="108">
        <v>13413.663180000003</v>
      </c>
      <c r="E3299" s="108">
        <v>16826.855959999997</v>
      </c>
      <c r="F3299" s="108">
        <v>9135.2625799999987</v>
      </c>
      <c r="G3299" s="108">
        <v>19632.534070000005</v>
      </c>
      <c r="H3299" s="108">
        <v>91332.964660000012</v>
      </c>
      <c r="I3299" s="108">
        <v>13253.423720000003</v>
      </c>
      <c r="J3299" s="108">
        <v>10580.861049999996</v>
      </c>
      <c r="K3299" s="108">
        <v>12926.259390000001</v>
      </c>
      <c r="L3299" s="108">
        <v>18075.976129999999</v>
      </c>
      <c r="M3299" s="108">
        <v>119973.59713000001</v>
      </c>
      <c r="N3299" s="108">
        <v>114790.27486999992</v>
      </c>
      <c r="O3299" s="108">
        <v>442495.12784999993</v>
      </c>
      <c r="P3299" s="83" t="str">
        <f t="shared" si="69"/>
        <v/>
      </c>
    </row>
    <row r="3300" spans="1:16" ht="13.2" hidden="1" customHeight="1" x14ac:dyDescent="0.25">
      <c r="A3300" s="83" t="s">
        <v>4099</v>
      </c>
      <c r="B3300" s="285" t="s">
        <v>85</v>
      </c>
      <c r="C3300" s="108">
        <v>8192406.0237799995</v>
      </c>
      <c r="D3300" s="108">
        <v>4429669.3075799998</v>
      </c>
      <c r="E3300" s="108">
        <v>4243190.7114600008</v>
      </c>
      <c r="F3300" s="108">
        <v>7121477.8534399997</v>
      </c>
      <c r="G3300" s="108">
        <v>4959572.5478699999</v>
      </c>
      <c r="H3300" s="108">
        <v>6890106.9793000007</v>
      </c>
      <c r="I3300" s="108">
        <v>5055944.3649099991</v>
      </c>
      <c r="J3300" s="108">
        <v>3203994.9739400004</v>
      </c>
      <c r="K3300" s="108">
        <v>7021888.3748999992</v>
      </c>
      <c r="L3300" s="108">
        <v>3589693.8689900003</v>
      </c>
      <c r="M3300" s="108">
        <v>3619207.2528299987</v>
      </c>
      <c r="N3300" s="108">
        <v>3637093.7396599995</v>
      </c>
      <c r="O3300" s="108">
        <v>61964245.998660006</v>
      </c>
      <c r="P3300" s="83" t="str">
        <f t="shared" si="69"/>
        <v/>
      </c>
    </row>
    <row r="3301" spans="1:16" ht="13.2" hidden="1" customHeight="1" x14ac:dyDescent="0.25">
      <c r="A3301" s="83" t="s">
        <v>4100</v>
      </c>
      <c r="B3301" s="285" t="s">
        <v>86</v>
      </c>
      <c r="C3301" s="108">
        <v>1654267.0888299998</v>
      </c>
      <c r="D3301" s="108">
        <v>780478.05833000003</v>
      </c>
      <c r="E3301" s="108">
        <v>787974.30498999998</v>
      </c>
      <c r="F3301" s="108">
        <v>593523.95655</v>
      </c>
      <c r="G3301" s="108">
        <v>422771.39205999998</v>
      </c>
      <c r="H3301" s="108">
        <v>1067842.3469200002</v>
      </c>
      <c r="I3301" s="108">
        <v>453906.18763</v>
      </c>
      <c r="J3301" s="108">
        <v>248866.77883</v>
      </c>
      <c r="K3301" s="108">
        <v>238385.82829999999</v>
      </c>
      <c r="L3301" s="108">
        <v>1402527.39005</v>
      </c>
      <c r="M3301" s="108">
        <v>845971.93157000002</v>
      </c>
      <c r="N3301" s="108">
        <v>252206.27151999998</v>
      </c>
      <c r="O3301" s="108">
        <v>8748721.5355799999</v>
      </c>
      <c r="P3301" s="83" t="str">
        <f t="shared" si="69"/>
        <v/>
      </c>
    </row>
    <row r="3302" spans="1:16" ht="13.2" hidden="1" customHeight="1" x14ac:dyDescent="0.25">
      <c r="A3302" s="83" t="s">
        <v>4101</v>
      </c>
      <c r="B3302" s="285" t="s">
        <v>87</v>
      </c>
      <c r="C3302" s="108">
        <v>96953.4</v>
      </c>
      <c r="D3302" s="108">
        <v>1990</v>
      </c>
      <c r="E3302" s="108">
        <v>11267355.725430001</v>
      </c>
      <c r="F3302" s="108">
        <v>5171.2140600000002</v>
      </c>
      <c r="G3302" s="108">
        <v>1680</v>
      </c>
      <c r="H3302" s="108">
        <v>13304711.228019999</v>
      </c>
      <c r="I3302" s="108">
        <v>1420</v>
      </c>
      <c r="J3302" s="108">
        <v>1990</v>
      </c>
      <c r="K3302" s="108">
        <v>9020090.7805400006</v>
      </c>
      <c r="L3302" s="108">
        <v>4950</v>
      </c>
      <c r="M3302" s="108">
        <v>975</v>
      </c>
      <c r="N3302" s="108">
        <v>81930.120520001103</v>
      </c>
      <c r="O3302" s="108">
        <v>33789217.468570001</v>
      </c>
      <c r="P3302" s="83" t="str">
        <f t="shared" si="69"/>
        <v/>
      </c>
    </row>
    <row r="3303" spans="1:16" ht="13.2" hidden="1" customHeight="1" x14ac:dyDescent="0.25">
      <c r="A3303" s="83" t="s">
        <v>4102</v>
      </c>
      <c r="B3303" s="285" t="s">
        <v>88</v>
      </c>
      <c r="C3303" s="108">
        <v>60.963039999999992</v>
      </c>
      <c r="D3303" s="108">
        <v>33.933329999999998</v>
      </c>
      <c r="E3303" s="108">
        <v>96.270370000000014</v>
      </c>
      <c r="F3303" s="108">
        <v>29.628140000000002</v>
      </c>
      <c r="G3303" s="108">
        <v>19.764630000000018</v>
      </c>
      <c r="H3303" s="108">
        <v>23.050829999999998</v>
      </c>
      <c r="I3303" s="108">
        <v>22.860709999999997</v>
      </c>
      <c r="J3303" s="108">
        <v>23.117979999999999</v>
      </c>
      <c r="K3303" s="108">
        <v>23.10914</v>
      </c>
      <c r="L3303" s="108">
        <v>78.57414</v>
      </c>
      <c r="M3303" s="108">
        <v>65.316670000000016</v>
      </c>
      <c r="N3303" s="108">
        <v>123.86832</v>
      </c>
      <c r="O3303" s="108">
        <v>600.45730000000003</v>
      </c>
      <c r="P3303" s="83" t="str">
        <f t="shared" si="69"/>
        <v/>
      </c>
    </row>
    <row r="3304" spans="1:16" ht="13.2" hidden="1" customHeight="1" x14ac:dyDescent="0.25">
      <c r="A3304" s="83" t="s">
        <v>4103</v>
      </c>
      <c r="B3304" s="285" t="s">
        <v>144</v>
      </c>
      <c r="C3304" s="108">
        <v>9943687.4756499995</v>
      </c>
      <c r="D3304" s="108">
        <v>5212171.2992400005</v>
      </c>
      <c r="E3304" s="108">
        <v>16298617.012250001</v>
      </c>
      <c r="F3304" s="108">
        <v>7720202.6521899998</v>
      </c>
      <c r="G3304" s="108">
        <v>5384043.7045599995</v>
      </c>
      <c r="H3304" s="108">
        <v>21262683.605069999</v>
      </c>
      <c r="I3304" s="108">
        <v>5511293.4132499984</v>
      </c>
      <c r="J3304" s="108">
        <v>3454874.8707500007</v>
      </c>
      <c r="K3304" s="108">
        <v>16280388.092879999</v>
      </c>
      <c r="L3304" s="108">
        <v>4997249.8331800001</v>
      </c>
      <c r="M3304" s="108">
        <v>4466219.5010699984</v>
      </c>
      <c r="N3304" s="108">
        <v>3971354.0000200006</v>
      </c>
      <c r="O3304" s="108">
        <v>104502785.46011001</v>
      </c>
      <c r="P3304" s="83" t="str">
        <f t="shared" si="69"/>
        <v/>
      </c>
    </row>
    <row r="3305" spans="1:16" ht="13.2" hidden="1" customHeight="1" x14ac:dyDescent="0.25">
      <c r="A3305" s="83" t="s">
        <v>4104</v>
      </c>
      <c r="B3305" s="285" t="s">
        <v>76</v>
      </c>
      <c r="C3305" s="108">
        <v>13446.781760000002</v>
      </c>
      <c r="D3305" s="108">
        <v>13028.77615</v>
      </c>
      <c r="E3305" s="108">
        <v>12273.344809999999</v>
      </c>
      <c r="F3305" s="108">
        <v>11854.598709999998</v>
      </c>
      <c r="G3305" s="108">
        <v>11879.284519999999</v>
      </c>
      <c r="H3305" s="108">
        <v>14322.855580000005</v>
      </c>
      <c r="I3305" s="108">
        <v>12054.683369999999</v>
      </c>
      <c r="J3305" s="108">
        <v>9417.7084399999985</v>
      </c>
      <c r="K3305" s="108">
        <v>9934.4459600000027</v>
      </c>
      <c r="L3305" s="108">
        <v>18438.431759999999</v>
      </c>
      <c r="M3305" s="108">
        <v>9188.8062799999989</v>
      </c>
      <c r="N3305" s="108">
        <v>13647.116479999999</v>
      </c>
      <c r="O3305" s="108">
        <v>149486.83382000003</v>
      </c>
      <c r="P3305" s="83" t="str">
        <f t="shared" si="69"/>
        <v/>
      </c>
    </row>
    <row r="3306" spans="1:16" ht="13.2" hidden="1" customHeight="1" x14ac:dyDescent="0.25">
      <c r="A3306" s="83" t="s">
        <v>4105</v>
      </c>
      <c r="B3306" s="285" t="s">
        <v>85</v>
      </c>
      <c r="C3306" s="108">
        <v>7210262.9668100001</v>
      </c>
      <c r="D3306" s="108">
        <v>961785.92868000164</v>
      </c>
      <c r="E3306" s="108">
        <v>2722106.6766299997</v>
      </c>
      <c r="F3306" s="108">
        <v>8339996.9291500021</v>
      </c>
      <c r="G3306" s="108">
        <v>2678268.8029799997</v>
      </c>
      <c r="H3306" s="108">
        <v>5492938.2591600018</v>
      </c>
      <c r="I3306" s="108">
        <v>7542394.7981899949</v>
      </c>
      <c r="J3306" s="108">
        <v>1628134.4226300013</v>
      </c>
      <c r="K3306" s="108">
        <v>2540150.1845700014</v>
      </c>
      <c r="L3306" s="108">
        <v>6077043.3606499936</v>
      </c>
      <c r="M3306" s="108">
        <v>1258101.3750600058</v>
      </c>
      <c r="N3306" s="108">
        <v>10947355.85599553</v>
      </c>
      <c r="O3306" s="108">
        <v>57398539.560505532</v>
      </c>
      <c r="P3306" s="83" t="str">
        <f t="shared" si="69"/>
        <v/>
      </c>
    </row>
    <row r="3307" spans="1:16" ht="13.2" hidden="1" customHeight="1" x14ac:dyDescent="0.25">
      <c r="A3307" s="83" t="s">
        <v>4106</v>
      </c>
      <c r="B3307" s="285" t="s">
        <v>87</v>
      </c>
      <c r="C3307" s="108">
        <v>6000000</v>
      </c>
      <c r="D3307" s="108">
        <v>0</v>
      </c>
      <c r="E3307" s="108">
        <v>4045629.5</v>
      </c>
      <c r="F3307" s="108">
        <v>2501000</v>
      </c>
      <c r="G3307" s="108">
        <v>3096000</v>
      </c>
      <c r="H3307" s="108">
        <v>4061025.5</v>
      </c>
      <c r="I3307" s="108">
        <v>8801000</v>
      </c>
      <c r="J3307" s="108">
        <v>0</v>
      </c>
      <c r="K3307" s="108">
        <v>5111475.4509900007</v>
      </c>
      <c r="L3307" s="108">
        <v>3227826.55718</v>
      </c>
      <c r="M3307" s="108">
        <v>0</v>
      </c>
      <c r="N3307" s="108">
        <v>2727.9</v>
      </c>
      <c r="O3307" s="108">
        <v>36846684.90817</v>
      </c>
      <c r="P3307" s="83" t="str">
        <f t="shared" si="69"/>
        <v/>
      </c>
    </row>
    <row r="3308" spans="1:16" ht="13.2" hidden="1" customHeight="1" x14ac:dyDescent="0.25">
      <c r="A3308" s="83" t="s">
        <v>4107</v>
      </c>
      <c r="B3308" s="285" t="s">
        <v>88</v>
      </c>
      <c r="C3308" s="108">
        <v>457.18355000000003</v>
      </c>
      <c r="D3308" s="108">
        <v>564.80568000000005</v>
      </c>
      <c r="E3308" s="108">
        <v>321.20488</v>
      </c>
      <c r="F3308" s="108">
        <v>461.26667000000003</v>
      </c>
      <c r="G3308" s="108">
        <v>238.04745000000003</v>
      </c>
      <c r="H3308" s="108">
        <v>-374.04512999999997</v>
      </c>
      <c r="I3308" s="108">
        <v>195.64667</v>
      </c>
      <c r="J3308" s="108">
        <v>328.62539000000004</v>
      </c>
      <c r="K3308" s="108">
        <v>510.96818000000002</v>
      </c>
      <c r="L3308" s="108">
        <v>467.68132999999995</v>
      </c>
      <c r="M3308" s="108">
        <v>16721.21416</v>
      </c>
      <c r="N3308" s="108">
        <v>4141.1732999999995</v>
      </c>
      <c r="O3308" s="108">
        <v>24033.772129999998</v>
      </c>
      <c r="P3308" s="83" t="str">
        <f t="shared" si="69"/>
        <v/>
      </c>
    </row>
    <row r="3309" spans="1:16" ht="13.2" hidden="1" customHeight="1" x14ac:dyDescent="0.25">
      <c r="A3309" s="83" t="s">
        <v>4108</v>
      </c>
      <c r="B3309" s="285" t="s">
        <v>89</v>
      </c>
      <c r="C3309" s="108">
        <v>39307.551449999999</v>
      </c>
      <c r="D3309" s="108">
        <v>47428.92553</v>
      </c>
      <c r="E3309" s="108">
        <v>50315.703190000007</v>
      </c>
      <c r="F3309" s="108">
        <v>88756.343749999971</v>
      </c>
      <c r="G3309" s="108">
        <v>39870.464940000013</v>
      </c>
      <c r="H3309" s="108">
        <v>41742.02439999998</v>
      </c>
      <c r="I3309" s="108">
        <v>34155.835189999998</v>
      </c>
      <c r="J3309" s="108">
        <v>34735.454949999999</v>
      </c>
      <c r="K3309" s="108">
        <v>31491.779429999999</v>
      </c>
      <c r="L3309" s="108">
        <v>38326.907109999986</v>
      </c>
      <c r="M3309" s="108">
        <v>33574.959340000009</v>
      </c>
      <c r="N3309" s="108">
        <v>660902.95161999983</v>
      </c>
      <c r="O3309" s="108">
        <v>1140608.9008999998</v>
      </c>
      <c r="P3309" s="83" t="str">
        <f t="shared" si="69"/>
        <v/>
      </c>
    </row>
    <row r="3310" spans="1:16" ht="13.2" hidden="1" customHeight="1" x14ac:dyDescent="0.25">
      <c r="A3310" s="83" t="s">
        <v>4109</v>
      </c>
      <c r="B3310" s="285" t="s">
        <v>90</v>
      </c>
      <c r="C3310" s="108">
        <v>16031.255040000002</v>
      </c>
      <c r="D3310" s="108">
        <v>18851.470839999998</v>
      </c>
      <c r="E3310" s="108">
        <v>302639.65589000005</v>
      </c>
      <c r="F3310" s="108">
        <v>192379.83239999998</v>
      </c>
      <c r="G3310" s="108">
        <v>205889.97302999999</v>
      </c>
      <c r="H3310" s="108">
        <v>382848.64503999997</v>
      </c>
      <c r="I3310" s="108">
        <v>3318.7582200000006</v>
      </c>
      <c r="J3310" s="108">
        <v>30991.222559999998</v>
      </c>
      <c r="K3310" s="108">
        <v>72169.861510000017</v>
      </c>
      <c r="L3310" s="108">
        <v>13759.10771</v>
      </c>
      <c r="M3310" s="108">
        <v>19793.493340000001</v>
      </c>
      <c r="N3310" s="108">
        <v>147990.65234999999</v>
      </c>
      <c r="O3310" s="108">
        <v>1406663.92793</v>
      </c>
      <c r="P3310" s="83" t="str">
        <f t="shared" si="69"/>
        <v/>
      </c>
    </row>
    <row r="3311" spans="1:16" ht="13.2" hidden="1" customHeight="1" x14ac:dyDescent="0.25">
      <c r="A3311" s="83" t="s">
        <v>4110</v>
      </c>
      <c r="B3311" s="285" t="s">
        <v>91</v>
      </c>
      <c r="C3311" s="108">
        <v>7019386.1904700007</v>
      </c>
      <c r="D3311" s="108">
        <v>810635.47904000152</v>
      </c>
      <c r="E3311" s="108">
        <v>2230350.0654199999</v>
      </c>
      <c r="F3311" s="108">
        <v>7964438.8897300018</v>
      </c>
      <c r="G3311" s="108">
        <v>2345801.1754099997</v>
      </c>
      <c r="H3311" s="108">
        <v>4973216.0900900029</v>
      </c>
      <c r="I3311" s="108">
        <v>7428889.5519599952</v>
      </c>
      <c r="J3311" s="108">
        <v>1397787.8935900014</v>
      </c>
      <c r="K3311" s="108">
        <v>2293648.6518200012</v>
      </c>
      <c r="L3311" s="108">
        <v>5927161.0076699937</v>
      </c>
      <c r="M3311" s="108">
        <v>1093572.8891000059</v>
      </c>
      <c r="N3311" s="108">
        <v>10194298.687365534</v>
      </c>
      <c r="O3311" s="108">
        <v>53679186.57166554</v>
      </c>
      <c r="P3311" s="83" t="str">
        <f t="shared" si="69"/>
        <v/>
      </c>
    </row>
    <row r="3312" spans="1:16" ht="13.2" hidden="1" customHeight="1" x14ac:dyDescent="0.25">
      <c r="A3312" s="83" t="s">
        <v>4111</v>
      </c>
      <c r="B3312" s="285" t="s">
        <v>3670</v>
      </c>
      <c r="C3312" s="108">
        <v>59154.511320000005</v>
      </c>
      <c r="D3312" s="108">
        <v>60136.647579999997</v>
      </c>
      <c r="E3312" s="108">
        <v>71122.889850000007</v>
      </c>
      <c r="F3312" s="108">
        <v>81921.576310000004</v>
      </c>
      <c r="G3312" s="108">
        <v>68417.15178</v>
      </c>
      <c r="H3312" s="108">
        <v>73654.554139999993</v>
      </c>
      <c r="I3312" s="108">
        <v>63180.398490000007</v>
      </c>
      <c r="J3312" s="108">
        <v>71068.664919999996</v>
      </c>
      <c r="K3312" s="108">
        <v>67256.82600999999</v>
      </c>
      <c r="L3312" s="108">
        <v>63377.725159999995</v>
      </c>
      <c r="M3312" s="108">
        <v>84993.766970000011</v>
      </c>
      <c r="N3312" s="108">
        <v>-108776.57893999998</v>
      </c>
      <c r="O3312" s="108">
        <v>655508.13358999987</v>
      </c>
      <c r="P3312" s="83" t="str">
        <f t="shared" si="69"/>
        <v/>
      </c>
    </row>
    <row r="3313" spans="1:16" ht="13.2" hidden="1" customHeight="1" x14ac:dyDescent="0.25">
      <c r="A3313" s="83" t="s">
        <v>4112</v>
      </c>
      <c r="B3313" s="285" t="s">
        <v>122</v>
      </c>
      <c r="C3313" s="108">
        <v>59609.081900000005</v>
      </c>
      <c r="D3313" s="108">
        <v>807.0870000000001</v>
      </c>
      <c r="E3313" s="108">
        <v>42553.310639999996</v>
      </c>
      <c r="F3313" s="108">
        <v>0.17499999999999999</v>
      </c>
      <c r="G3313" s="108">
        <v>4422.5686700000006</v>
      </c>
      <c r="H3313" s="108">
        <v>3</v>
      </c>
      <c r="I3313" s="108">
        <v>1.7389699999999999</v>
      </c>
      <c r="J3313" s="108">
        <v>75192.748199999987</v>
      </c>
      <c r="K3313" s="108">
        <v>64379.216630000003</v>
      </c>
      <c r="L3313" s="108">
        <v>6126.4103400000004</v>
      </c>
      <c r="M3313" s="108">
        <v>16018.097259999999</v>
      </c>
      <c r="N3313" s="108">
        <v>65.01673000000001</v>
      </c>
      <c r="O3313" s="108">
        <v>269178.45134000003</v>
      </c>
      <c r="P3313" s="83" t="str">
        <f t="shared" si="69"/>
        <v/>
      </c>
    </row>
    <row r="3314" spans="1:16" ht="13.2" hidden="1" customHeight="1" x14ac:dyDescent="0.25">
      <c r="A3314" s="83" t="s">
        <v>4113</v>
      </c>
      <c r="B3314" s="285" t="s">
        <v>92</v>
      </c>
      <c r="C3314" s="108">
        <v>0</v>
      </c>
      <c r="D3314" s="108">
        <v>0</v>
      </c>
      <c r="E3314" s="108">
        <v>8900</v>
      </c>
      <c r="F3314" s="108">
        <v>0</v>
      </c>
      <c r="G3314" s="108">
        <v>181</v>
      </c>
      <c r="H3314" s="108">
        <v>1145.14311</v>
      </c>
      <c r="I3314" s="108">
        <v>0</v>
      </c>
      <c r="J3314" s="108">
        <v>8900</v>
      </c>
      <c r="K3314" s="108">
        <v>0</v>
      </c>
      <c r="L3314" s="108">
        <v>9068.0302300000003</v>
      </c>
      <c r="M3314" s="108">
        <v>136.28697</v>
      </c>
      <c r="N3314" s="108">
        <v>9370.5123999999996</v>
      </c>
      <c r="O3314" s="108">
        <v>37700.972710000002</v>
      </c>
      <c r="P3314" s="83" t="str">
        <f t="shared" si="69"/>
        <v/>
      </c>
    </row>
    <row r="3315" spans="1:16" ht="13.2" hidden="1" customHeight="1" x14ac:dyDescent="0.25">
      <c r="A3315" s="83" t="s">
        <v>4114</v>
      </c>
      <c r="B3315" s="285" t="s">
        <v>93</v>
      </c>
      <c r="C3315" s="108">
        <v>45.002420000000001</v>
      </c>
      <c r="D3315" s="108">
        <v>0</v>
      </c>
      <c r="E3315" s="108">
        <v>2384.30942</v>
      </c>
      <c r="F3315" s="108">
        <v>0</v>
      </c>
      <c r="G3315" s="108">
        <v>200.7276</v>
      </c>
      <c r="H3315" s="108">
        <v>0</v>
      </c>
      <c r="I3315" s="108">
        <v>427.74740000000003</v>
      </c>
      <c r="J3315" s="108">
        <v>0</v>
      </c>
      <c r="K3315" s="108">
        <v>0</v>
      </c>
      <c r="L3315" s="108">
        <v>0</v>
      </c>
      <c r="M3315" s="108">
        <v>102.34029</v>
      </c>
      <c r="N3315" s="108">
        <v>0</v>
      </c>
      <c r="O3315" s="108">
        <v>3160.1271300000003</v>
      </c>
      <c r="P3315" s="83" t="str">
        <f t="shared" si="69"/>
        <v/>
      </c>
    </row>
    <row r="3316" spans="1:16" ht="13.2" hidden="1" customHeight="1" x14ac:dyDescent="0.25">
      <c r="A3316" s="83" t="s">
        <v>4115</v>
      </c>
      <c r="B3316" s="285" t="s">
        <v>94</v>
      </c>
      <c r="C3316" s="108">
        <v>0</v>
      </c>
      <c r="D3316" s="108">
        <v>0</v>
      </c>
      <c r="E3316" s="108">
        <v>125</v>
      </c>
      <c r="F3316" s="108">
        <v>125</v>
      </c>
      <c r="G3316" s="108">
        <v>0</v>
      </c>
      <c r="H3316" s="108">
        <v>0</v>
      </c>
      <c r="I3316" s="108">
        <v>0</v>
      </c>
      <c r="J3316" s="108">
        <v>0</v>
      </c>
      <c r="K3316" s="108">
        <v>125</v>
      </c>
      <c r="L3316" s="108">
        <v>0</v>
      </c>
      <c r="M3316" s="108">
        <v>5.0835600000000003</v>
      </c>
      <c r="N3316" s="108">
        <v>125</v>
      </c>
      <c r="O3316" s="108">
        <v>505.08355999999998</v>
      </c>
      <c r="P3316" s="83" t="str">
        <f t="shared" si="69"/>
        <v/>
      </c>
    </row>
    <row r="3317" spans="1:16" ht="13.2" hidden="1" customHeight="1" x14ac:dyDescent="0.25">
      <c r="A3317" s="83" t="s">
        <v>4116</v>
      </c>
      <c r="B3317" s="285" t="s">
        <v>95</v>
      </c>
      <c r="C3317" s="108">
        <v>3282.5924500000001</v>
      </c>
      <c r="D3317" s="108">
        <v>10897.54254</v>
      </c>
      <c r="E3317" s="108">
        <v>1442.39741</v>
      </c>
      <c r="F3317" s="108">
        <v>520.51324999999997</v>
      </c>
      <c r="G3317" s="108">
        <v>1606.4570300000003</v>
      </c>
      <c r="H3317" s="108">
        <v>6005.9467999999997</v>
      </c>
      <c r="I3317" s="108">
        <v>366.08458999999999</v>
      </c>
      <c r="J3317" s="108">
        <v>40.729970000000016</v>
      </c>
      <c r="K3317" s="108">
        <v>1144.4032099999999</v>
      </c>
      <c r="L3317" s="108">
        <v>785.74067000000002</v>
      </c>
      <c r="M3317" s="108">
        <v>715.65194999999994</v>
      </c>
      <c r="N3317" s="108">
        <v>29732.49799</v>
      </c>
      <c r="O3317" s="108">
        <v>56540.557860000001</v>
      </c>
      <c r="P3317" s="83" t="str">
        <f t="shared" si="69"/>
        <v/>
      </c>
    </row>
    <row r="3318" spans="1:16" ht="13.2" hidden="1" customHeight="1" x14ac:dyDescent="0.25">
      <c r="A3318" s="83" t="s">
        <v>4117</v>
      </c>
      <c r="B3318" s="285" t="s">
        <v>96</v>
      </c>
      <c r="C3318" s="108">
        <v>55222.406000000003</v>
      </c>
      <c r="D3318" s="108">
        <v>94956.764439999999</v>
      </c>
      <c r="E3318" s="108">
        <v>2977487.9904700005</v>
      </c>
      <c r="F3318" s="108">
        <v>59104.057699999998</v>
      </c>
      <c r="G3318" s="108">
        <v>1997961.20398</v>
      </c>
      <c r="H3318" s="108">
        <v>4015689.1668199999</v>
      </c>
      <c r="I3318" s="108">
        <v>104354.10367000001</v>
      </c>
      <c r="J3318" s="108">
        <v>42666.355309999999</v>
      </c>
      <c r="K3318" s="108">
        <v>1755327.0791699998</v>
      </c>
      <c r="L3318" s="108">
        <v>234911.10028000001</v>
      </c>
      <c r="M3318" s="108">
        <v>17533.491170000001</v>
      </c>
      <c r="N3318" s="108">
        <v>357947.26386000001</v>
      </c>
      <c r="O3318" s="108">
        <v>11713160.982869999</v>
      </c>
      <c r="P3318" s="83" t="str">
        <f t="shared" si="69"/>
        <v/>
      </c>
    </row>
    <row r="3319" spans="1:16" ht="13.2" hidden="1" customHeight="1" x14ac:dyDescent="0.25">
      <c r="A3319" s="83" t="s">
        <v>4118</v>
      </c>
      <c r="B3319" s="285" t="s">
        <v>155</v>
      </c>
      <c r="C3319" s="108">
        <v>13265942.556360001</v>
      </c>
      <c r="D3319" s="108">
        <v>1057307.4988000016</v>
      </c>
      <c r="E3319" s="108">
        <v>9745545.3719800003</v>
      </c>
      <c r="F3319" s="108">
        <v>10900562.253520003</v>
      </c>
      <c r="G3319" s="108">
        <v>7772468.0544100003</v>
      </c>
      <c r="H3319" s="108">
        <v>13569278.880850002</v>
      </c>
      <c r="I3319" s="108">
        <v>16447944.548529996</v>
      </c>
      <c r="J3319" s="108">
        <v>1671129.4033300013</v>
      </c>
      <c r="K3319" s="108">
        <v>9407463.6829100028</v>
      </c>
      <c r="L3319" s="108">
        <v>9540248.6994399931</v>
      </c>
      <c r="M3319" s="108">
        <v>1292356.0803900058</v>
      </c>
      <c r="N3319" s="108">
        <v>11312172.193155531</v>
      </c>
      <c r="O3319" s="108">
        <v>105982419.22367553</v>
      </c>
      <c r="P3319" s="83" t="str">
        <f t="shared" ref="P3319:P3350" si="70">IF(COUNTBLANK(Q3319)=0,IF(RIGHT(A3319,12)=Q3319,TRUE,FALSE),"")</f>
        <v/>
      </c>
    </row>
    <row r="3320" spans="1:16" ht="13.2" hidden="1" customHeight="1" x14ac:dyDescent="0.25">
      <c r="A3320" s="83" t="s">
        <v>4119</v>
      </c>
      <c r="B3320" s="285" t="s">
        <v>97</v>
      </c>
      <c r="C3320" s="108">
        <v>30573.97099999999</v>
      </c>
      <c r="D3320" s="108">
        <v>48968.823999999993</v>
      </c>
      <c r="E3320" s="108">
        <v>-74763.168999999994</v>
      </c>
      <c r="F3320" s="108">
        <v>-25203.249000000011</v>
      </c>
      <c r="G3320" s="108">
        <v>525322.75099999993</v>
      </c>
      <c r="H3320" s="108">
        <v>-73111.249000000011</v>
      </c>
      <c r="I3320" s="108">
        <v>17729.750999999989</v>
      </c>
      <c r="J3320" s="108">
        <v>-108523.24900000001</v>
      </c>
      <c r="K3320" s="108">
        <v>-300278.24900000001</v>
      </c>
      <c r="L3320" s="108">
        <v>16869.750999999989</v>
      </c>
      <c r="M3320" s="108">
        <v>67716.750999999989</v>
      </c>
      <c r="N3320" s="108">
        <v>81161</v>
      </c>
      <c r="O3320" s="108">
        <v>182650.63400000008</v>
      </c>
      <c r="P3320" s="83" t="str">
        <f t="shared" si="70"/>
        <v/>
      </c>
    </row>
    <row r="3321" spans="1:16" ht="13.2" hidden="1" customHeight="1" x14ac:dyDescent="0.25">
      <c r="A3321" s="83" t="s">
        <v>4120</v>
      </c>
      <c r="B3321" s="285" t="s">
        <v>130</v>
      </c>
      <c r="C3321" s="108">
        <v>22970.214999999967</v>
      </c>
      <c r="D3321" s="108">
        <v>40338.74099999998</v>
      </c>
      <c r="E3321" s="108">
        <v>-82866.251999999979</v>
      </c>
      <c r="F3321" s="108">
        <v>-2850.2490000000107</v>
      </c>
      <c r="G3321" s="108">
        <v>517728.75099999999</v>
      </c>
      <c r="H3321" s="108">
        <v>-80837.249000000011</v>
      </c>
      <c r="I3321" s="108">
        <v>9219.7509999999893</v>
      </c>
      <c r="J3321" s="108">
        <v>-118146.24900000001</v>
      </c>
      <c r="K3321" s="108">
        <v>-269872.24900000007</v>
      </c>
      <c r="L3321" s="108">
        <v>3271.7509999999893</v>
      </c>
      <c r="M3321" s="108">
        <v>59984.750999999989</v>
      </c>
      <c r="N3321" s="108">
        <v>94208</v>
      </c>
      <c r="O3321" s="108">
        <v>129336.71200000029</v>
      </c>
      <c r="P3321" s="83" t="str">
        <f t="shared" si="70"/>
        <v/>
      </c>
    </row>
    <row r="3322" spans="1:16" ht="13.2" hidden="1" customHeight="1" x14ac:dyDescent="0.25">
      <c r="A3322" s="83" t="s">
        <v>4121</v>
      </c>
      <c r="B3322" s="285" t="s">
        <v>76</v>
      </c>
      <c r="C3322" s="108">
        <v>1713.9670000000001</v>
      </c>
      <c r="D3322" s="108">
        <v>4535</v>
      </c>
      <c r="E3322" s="108">
        <v>89.92</v>
      </c>
      <c r="F3322" s="108">
        <v>618</v>
      </c>
      <c r="G3322" s="108">
        <v>3412</v>
      </c>
      <c r="H3322" s="108">
        <v>5473</v>
      </c>
      <c r="I3322" s="108">
        <v>392</v>
      </c>
      <c r="J3322" s="108">
        <v>23190</v>
      </c>
      <c r="K3322" s="108">
        <v>54</v>
      </c>
      <c r="L3322" s="108">
        <v>651</v>
      </c>
      <c r="M3322" s="108">
        <v>1724</v>
      </c>
      <c r="N3322" s="108">
        <v>405</v>
      </c>
      <c r="O3322" s="108">
        <v>42257.887000000002</v>
      </c>
      <c r="P3322" s="83" t="str">
        <f t="shared" si="70"/>
        <v/>
      </c>
    </row>
    <row r="3323" spans="1:16" ht="13.2" hidden="1" customHeight="1" x14ac:dyDescent="0.25">
      <c r="A3323" s="83" t="s">
        <v>4122</v>
      </c>
      <c r="B3323" s="285" t="s">
        <v>77</v>
      </c>
      <c r="C3323" s="108">
        <v>48034</v>
      </c>
      <c r="D3323" s="108">
        <v>46501</v>
      </c>
      <c r="E3323" s="108">
        <v>47240</v>
      </c>
      <c r="F3323" s="108">
        <v>41478</v>
      </c>
      <c r="G3323" s="108">
        <v>65934</v>
      </c>
      <c r="H3323" s="108">
        <v>46783</v>
      </c>
      <c r="I3323" s="108">
        <v>38558</v>
      </c>
      <c r="J3323" s="108">
        <v>50511</v>
      </c>
      <c r="K3323" s="108">
        <v>55111</v>
      </c>
      <c r="L3323" s="108">
        <v>46231</v>
      </c>
      <c r="M3323" s="108">
        <v>51840</v>
      </c>
      <c r="N3323" s="108">
        <v>75087</v>
      </c>
      <c r="O3323" s="108">
        <v>613308</v>
      </c>
      <c r="P3323" s="83" t="str">
        <f t="shared" si="70"/>
        <v/>
      </c>
    </row>
    <row r="3324" spans="1:16" ht="13.2" hidden="1" customHeight="1" x14ac:dyDescent="0.25">
      <c r="A3324" s="83" t="s">
        <v>4123</v>
      </c>
      <c r="B3324" s="285" t="s">
        <v>78</v>
      </c>
      <c r="C3324" s="108">
        <v>28238</v>
      </c>
      <c r="D3324" s="108">
        <v>41027.680999999997</v>
      </c>
      <c r="E3324" s="108">
        <v>247723</v>
      </c>
      <c r="F3324" s="108">
        <v>46544</v>
      </c>
      <c r="G3324" s="108">
        <v>44564</v>
      </c>
      <c r="H3324" s="108">
        <v>46638</v>
      </c>
      <c r="I3324" s="108">
        <v>44776</v>
      </c>
      <c r="J3324" s="108">
        <v>43315</v>
      </c>
      <c r="K3324" s="108">
        <v>249475</v>
      </c>
      <c r="L3324" s="108">
        <v>76606</v>
      </c>
      <c r="M3324" s="108">
        <v>55513</v>
      </c>
      <c r="N3324" s="108">
        <v>122986</v>
      </c>
      <c r="O3324" s="108">
        <v>1047405.681</v>
      </c>
      <c r="P3324" s="83" t="str">
        <f t="shared" si="70"/>
        <v/>
      </c>
    </row>
    <row r="3325" spans="1:16" ht="13.2" hidden="1" customHeight="1" x14ac:dyDescent="0.25">
      <c r="A3325" s="83" t="s">
        <v>4124</v>
      </c>
      <c r="B3325" s="285" t="s">
        <v>79</v>
      </c>
      <c r="C3325" s="108">
        <v>1646</v>
      </c>
      <c r="D3325" s="108">
        <v>2062</v>
      </c>
      <c r="E3325" s="108">
        <v>1779</v>
      </c>
      <c r="F3325" s="108">
        <v>2556</v>
      </c>
      <c r="G3325" s="108">
        <v>1630</v>
      </c>
      <c r="H3325" s="108">
        <v>1658</v>
      </c>
      <c r="I3325" s="108">
        <v>1698</v>
      </c>
      <c r="J3325" s="108">
        <v>2055</v>
      </c>
      <c r="K3325" s="108">
        <v>1878</v>
      </c>
      <c r="L3325" s="108">
        <v>3332</v>
      </c>
      <c r="M3325" s="108">
        <v>1671</v>
      </c>
      <c r="N3325" s="108">
        <v>2224</v>
      </c>
      <c r="O3325" s="108">
        <v>24189</v>
      </c>
      <c r="P3325" s="83" t="str">
        <f t="shared" si="70"/>
        <v/>
      </c>
    </row>
    <row r="3326" spans="1:16" ht="13.2" hidden="1" customHeight="1" x14ac:dyDescent="0.25">
      <c r="A3326" s="83" t="s">
        <v>4125</v>
      </c>
      <c r="B3326" s="285" t="s">
        <v>3671</v>
      </c>
      <c r="C3326" s="108">
        <v>14651.740000000002</v>
      </c>
      <c r="D3326" s="108">
        <v>38514.245999999999</v>
      </c>
      <c r="E3326" s="108">
        <v>81112</v>
      </c>
      <c r="F3326" s="108">
        <v>36420</v>
      </c>
      <c r="G3326" s="108">
        <v>53995</v>
      </c>
      <c r="H3326" s="108">
        <v>38104</v>
      </c>
      <c r="I3326" s="108">
        <v>28439</v>
      </c>
      <c r="J3326" s="108">
        <v>35639</v>
      </c>
      <c r="K3326" s="108">
        <v>185162</v>
      </c>
      <c r="L3326" s="108">
        <v>26468</v>
      </c>
      <c r="M3326" s="108">
        <v>48665</v>
      </c>
      <c r="N3326" s="108">
        <v>35083</v>
      </c>
      <c r="O3326" s="108">
        <v>622252.98599999992</v>
      </c>
      <c r="P3326" s="83" t="str">
        <f t="shared" si="70"/>
        <v/>
      </c>
    </row>
    <row r="3327" spans="1:16" ht="13.2" hidden="1" customHeight="1" x14ac:dyDescent="0.25">
      <c r="A3327" s="83" t="s">
        <v>4126</v>
      </c>
      <c r="B3327" s="285" t="s">
        <v>121</v>
      </c>
      <c r="C3327" s="108">
        <v>0</v>
      </c>
      <c r="D3327" s="108">
        <v>0</v>
      </c>
      <c r="E3327" s="108">
        <v>0</v>
      </c>
      <c r="F3327" s="108">
        <v>0</v>
      </c>
      <c r="G3327" s="108">
        <v>0</v>
      </c>
      <c r="H3327" s="108">
        <v>0</v>
      </c>
      <c r="I3327" s="108">
        <v>0</v>
      </c>
      <c r="J3327" s="108">
        <v>0</v>
      </c>
      <c r="K3327" s="108">
        <v>0</v>
      </c>
      <c r="L3327" s="108">
        <v>0</v>
      </c>
      <c r="M3327" s="108">
        <v>0</v>
      </c>
      <c r="N3327" s="108">
        <v>832</v>
      </c>
      <c r="O3327" s="108">
        <v>832</v>
      </c>
      <c r="P3327" s="83" t="str">
        <f t="shared" si="70"/>
        <v/>
      </c>
    </row>
    <row r="3328" spans="1:16" ht="13.2" hidden="1" customHeight="1" x14ac:dyDescent="0.25">
      <c r="A3328" s="83" t="s">
        <v>4127</v>
      </c>
      <c r="B3328" s="285" t="s">
        <v>81</v>
      </c>
      <c r="C3328" s="108">
        <v>13225.210999999999</v>
      </c>
      <c r="D3328" s="108">
        <v>0</v>
      </c>
      <c r="E3328" s="108">
        <v>7844</v>
      </c>
      <c r="F3328" s="108">
        <v>20515</v>
      </c>
      <c r="G3328" s="108">
        <v>9357</v>
      </c>
      <c r="H3328" s="108">
        <v>8462</v>
      </c>
      <c r="I3328" s="108">
        <v>24637</v>
      </c>
      <c r="J3328" s="108">
        <v>5508</v>
      </c>
      <c r="K3328" s="108">
        <v>4757</v>
      </c>
      <c r="L3328" s="108">
        <v>20912</v>
      </c>
      <c r="M3328" s="108">
        <v>13636</v>
      </c>
      <c r="N3328" s="108">
        <v>26625</v>
      </c>
      <c r="O3328" s="108">
        <v>155478.21100000001</v>
      </c>
      <c r="P3328" s="83" t="str">
        <f t="shared" si="70"/>
        <v/>
      </c>
    </row>
    <row r="3329" spans="1:16" ht="13.2" hidden="1" customHeight="1" x14ac:dyDescent="0.25">
      <c r="A3329" s="83" t="s">
        <v>4128</v>
      </c>
      <c r="B3329" s="285" t="s">
        <v>82</v>
      </c>
      <c r="C3329" s="108">
        <v>0</v>
      </c>
      <c r="D3329" s="108">
        <v>0</v>
      </c>
      <c r="E3329" s="108">
        <v>0</v>
      </c>
      <c r="F3329" s="108">
        <v>0</v>
      </c>
      <c r="G3329" s="108">
        <v>0</v>
      </c>
      <c r="H3329" s="108">
        <v>0</v>
      </c>
      <c r="I3329" s="108">
        <v>0</v>
      </c>
      <c r="J3329" s="108">
        <v>0</v>
      </c>
      <c r="K3329" s="108">
        <v>0</v>
      </c>
      <c r="L3329" s="108">
        <v>0</v>
      </c>
      <c r="M3329" s="108">
        <v>0</v>
      </c>
      <c r="N3329" s="108">
        <v>0</v>
      </c>
      <c r="O3329" s="108">
        <v>0</v>
      </c>
      <c r="P3329" s="83" t="str">
        <f t="shared" si="70"/>
        <v/>
      </c>
    </row>
    <row r="3330" spans="1:16" ht="13.2" hidden="1" customHeight="1" x14ac:dyDescent="0.25">
      <c r="A3330" s="83" t="s">
        <v>4129</v>
      </c>
      <c r="B3330" s="285" t="s">
        <v>83</v>
      </c>
      <c r="C3330" s="108">
        <v>4237</v>
      </c>
      <c r="D3330" s="108">
        <v>4237</v>
      </c>
      <c r="E3330" s="108">
        <v>4237</v>
      </c>
      <c r="F3330" s="108">
        <v>4275</v>
      </c>
      <c r="G3330" s="108">
        <v>4237</v>
      </c>
      <c r="H3330" s="108">
        <v>4237</v>
      </c>
      <c r="I3330" s="108">
        <v>4237</v>
      </c>
      <c r="J3330" s="108">
        <v>4237</v>
      </c>
      <c r="K3330" s="108">
        <v>4237</v>
      </c>
      <c r="L3330" s="108">
        <v>4252</v>
      </c>
      <c r="M3330" s="108">
        <v>4237</v>
      </c>
      <c r="N3330" s="108">
        <v>4237</v>
      </c>
      <c r="O3330" s="108">
        <v>50897</v>
      </c>
      <c r="P3330" s="83" t="str">
        <f t="shared" si="70"/>
        <v/>
      </c>
    </row>
    <row r="3331" spans="1:16" ht="13.2" hidden="1" customHeight="1" x14ac:dyDescent="0.25">
      <c r="A3331" s="83" t="s">
        <v>4130</v>
      </c>
      <c r="B3331" s="285" t="s">
        <v>84</v>
      </c>
      <c r="C3331" s="108">
        <v>3667.29</v>
      </c>
      <c r="D3331" s="108">
        <v>8347.2489999999998</v>
      </c>
      <c r="E3331" s="108">
        <v>16797.249</v>
      </c>
      <c r="F3331" s="108">
        <v>9451.2489999999998</v>
      </c>
      <c r="G3331" s="108">
        <v>28408.249</v>
      </c>
      <c r="H3331" s="108">
        <v>18571.249</v>
      </c>
      <c r="I3331" s="108">
        <v>10469.249</v>
      </c>
      <c r="J3331" s="108">
        <v>12908.249</v>
      </c>
      <c r="K3331" s="108">
        <v>13735.249</v>
      </c>
      <c r="L3331" s="108">
        <v>8880.2489999999998</v>
      </c>
      <c r="M3331" s="108">
        <v>11766.249</v>
      </c>
      <c r="N3331" s="108">
        <v>57142</v>
      </c>
      <c r="O3331" s="108">
        <v>200143.78</v>
      </c>
      <c r="P3331" s="83" t="str">
        <f t="shared" si="70"/>
        <v/>
      </c>
    </row>
    <row r="3332" spans="1:16" ht="13.2" hidden="1" customHeight="1" x14ac:dyDescent="0.25">
      <c r="A3332" s="83" t="s">
        <v>4131</v>
      </c>
      <c r="B3332" s="285" t="s">
        <v>85</v>
      </c>
      <c r="C3332" s="108">
        <v>141354.20800000001</v>
      </c>
      <c r="D3332" s="108">
        <v>157804.17600000001</v>
      </c>
      <c r="E3332" s="108">
        <v>408512.16899999999</v>
      </c>
      <c r="F3332" s="108">
        <v>197818.24900000001</v>
      </c>
      <c r="G3332" s="108">
        <v>220922.24900000001</v>
      </c>
      <c r="H3332" s="108">
        <v>173068.24900000001</v>
      </c>
      <c r="I3332" s="108">
        <v>172005.24900000001</v>
      </c>
      <c r="J3332" s="108">
        <v>263686.24900000001</v>
      </c>
      <c r="K3332" s="108">
        <v>516346.24900000001</v>
      </c>
      <c r="L3332" s="108">
        <v>190428.24900000001</v>
      </c>
      <c r="M3332" s="108">
        <v>223006.24900000001</v>
      </c>
      <c r="N3332" s="108">
        <v>334526</v>
      </c>
      <c r="O3332" s="108">
        <v>2999477.5449999999</v>
      </c>
      <c r="P3332" s="83" t="str">
        <f t="shared" si="70"/>
        <v/>
      </c>
    </row>
    <row r="3333" spans="1:16" ht="13.2" hidden="1" customHeight="1" x14ac:dyDescent="0.25">
      <c r="A3333" s="83" t="s">
        <v>4132</v>
      </c>
      <c r="B3333" s="285" t="s">
        <v>86</v>
      </c>
      <c r="C3333" s="108">
        <v>12151.083000000001</v>
      </c>
      <c r="D3333" s="108">
        <v>12151.083000000001</v>
      </c>
      <c r="E3333" s="108">
        <v>12151.083000000001</v>
      </c>
      <c r="F3333" s="108">
        <v>43928</v>
      </c>
      <c r="G3333" s="108">
        <v>12158</v>
      </c>
      <c r="H3333" s="108">
        <v>12202</v>
      </c>
      <c r="I3333" s="108">
        <v>13066</v>
      </c>
      <c r="J3333" s="108">
        <v>12151</v>
      </c>
      <c r="K3333" s="108">
        <v>12174</v>
      </c>
      <c r="L3333" s="108">
        <v>13236</v>
      </c>
      <c r="M3333" s="108">
        <v>12204</v>
      </c>
      <c r="N3333" s="108">
        <v>3382</v>
      </c>
      <c r="O3333" s="108">
        <v>170954.24900000001</v>
      </c>
      <c r="P3333" s="83" t="str">
        <f t="shared" si="70"/>
        <v/>
      </c>
    </row>
    <row r="3334" spans="1:16" ht="13.2" hidden="1" customHeight="1" x14ac:dyDescent="0.25">
      <c r="A3334" s="83" t="s">
        <v>4133</v>
      </c>
      <c r="B3334" s="285" t="s">
        <v>87</v>
      </c>
      <c r="C3334" s="108">
        <v>97.673000000000002</v>
      </c>
      <c r="D3334" s="108">
        <v>1123</v>
      </c>
      <c r="E3334" s="108">
        <v>829</v>
      </c>
      <c r="F3334" s="108">
        <v>6240</v>
      </c>
      <c r="G3334" s="108">
        <v>89</v>
      </c>
      <c r="H3334" s="108">
        <v>168</v>
      </c>
      <c r="I3334" s="108">
        <v>88</v>
      </c>
      <c r="J3334" s="108">
        <v>2123</v>
      </c>
      <c r="K3334" s="108">
        <v>2063</v>
      </c>
      <c r="L3334" s="108">
        <v>5090</v>
      </c>
      <c r="M3334" s="108">
        <v>266</v>
      </c>
      <c r="N3334" s="108">
        <v>897</v>
      </c>
      <c r="O3334" s="108">
        <v>19073.672999999999</v>
      </c>
      <c r="P3334" s="83" t="str">
        <f t="shared" si="70"/>
        <v/>
      </c>
    </row>
    <row r="3335" spans="1:16" ht="13.2" hidden="1" customHeight="1" x14ac:dyDescent="0.25">
      <c r="A3335" s="83" t="s">
        <v>4134</v>
      </c>
      <c r="B3335" s="285" t="s">
        <v>88</v>
      </c>
      <c r="C3335" s="108">
        <v>7059</v>
      </c>
      <c r="D3335" s="108">
        <v>7059</v>
      </c>
      <c r="E3335" s="108">
        <v>7059</v>
      </c>
      <c r="F3335" s="108">
        <v>7059</v>
      </c>
      <c r="G3335" s="108">
        <v>7059</v>
      </c>
      <c r="H3335" s="108">
        <v>7059</v>
      </c>
      <c r="I3335" s="108">
        <v>7059</v>
      </c>
      <c r="J3335" s="108">
        <v>7059</v>
      </c>
      <c r="K3335" s="108">
        <v>7059</v>
      </c>
      <c r="L3335" s="108">
        <v>7059</v>
      </c>
      <c r="M3335" s="108">
        <v>7059</v>
      </c>
      <c r="N3335" s="108">
        <v>7059</v>
      </c>
      <c r="O3335" s="108">
        <v>84708</v>
      </c>
      <c r="P3335" s="83" t="str">
        <f t="shared" si="70"/>
        <v/>
      </c>
    </row>
    <row r="3336" spans="1:16" ht="13.2" hidden="1" customHeight="1" x14ac:dyDescent="0.25">
      <c r="A3336" s="83" t="s">
        <v>4135</v>
      </c>
      <c r="B3336" s="285" t="s">
        <v>144</v>
      </c>
      <c r="C3336" s="108">
        <v>160661.96400000004</v>
      </c>
      <c r="D3336" s="108">
        <v>178137.25900000002</v>
      </c>
      <c r="E3336" s="108">
        <v>428551.25199999998</v>
      </c>
      <c r="F3336" s="108">
        <v>255045.24900000001</v>
      </c>
      <c r="G3336" s="108">
        <v>240228.24900000001</v>
      </c>
      <c r="H3336" s="108">
        <v>192497.24900000001</v>
      </c>
      <c r="I3336" s="108">
        <v>192218.24900000001</v>
      </c>
      <c r="J3336" s="108">
        <v>285019.24900000001</v>
      </c>
      <c r="K3336" s="108">
        <v>537642.24900000007</v>
      </c>
      <c r="L3336" s="108">
        <v>215813.24900000001</v>
      </c>
      <c r="M3336" s="108">
        <v>242535.24900000001</v>
      </c>
      <c r="N3336" s="108">
        <v>345864</v>
      </c>
      <c r="O3336" s="108">
        <v>3274213.4669999997</v>
      </c>
      <c r="P3336" s="83" t="str">
        <f t="shared" si="70"/>
        <v/>
      </c>
    </row>
    <row r="3337" spans="1:16" ht="13.2" hidden="1" customHeight="1" x14ac:dyDescent="0.25">
      <c r="A3337" s="83" t="s">
        <v>4136</v>
      </c>
      <c r="B3337" s="285" t="s">
        <v>80</v>
      </c>
      <c r="C3337" s="108">
        <v>25941</v>
      </c>
      <c r="D3337" s="108">
        <v>12580</v>
      </c>
      <c r="E3337" s="108">
        <v>1690</v>
      </c>
      <c r="F3337" s="108">
        <v>35961</v>
      </c>
      <c r="G3337" s="108">
        <v>9385</v>
      </c>
      <c r="H3337" s="108">
        <v>3142</v>
      </c>
      <c r="I3337" s="108">
        <v>18799</v>
      </c>
      <c r="J3337" s="108">
        <v>86323</v>
      </c>
      <c r="K3337" s="108">
        <v>1937</v>
      </c>
      <c r="L3337" s="108">
        <v>3096</v>
      </c>
      <c r="M3337" s="108">
        <v>33954</v>
      </c>
      <c r="N3337" s="108">
        <v>9905</v>
      </c>
      <c r="O3337" s="108">
        <v>242713</v>
      </c>
      <c r="P3337" s="83" t="str">
        <f t="shared" si="70"/>
        <v/>
      </c>
    </row>
    <row r="3338" spans="1:16" ht="13.2" hidden="1" customHeight="1" x14ac:dyDescent="0.25">
      <c r="A3338" s="83" t="s">
        <v>4137</v>
      </c>
      <c r="B3338" s="285" t="s">
        <v>76</v>
      </c>
      <c r="C3338" s="108">
        <v>383.15800000000002</v>
      </c>
      <c r="D3338" s="108">
        <v>155</v>
      </c>
      <c r="E3338" s="108">
        <v>324</v>
      </c>
      <c r="F3338" s="108">
        <v>122</v>
      </c>
      <c r="G3338" s="108">
        <v>105</v>
      </c>
      <c r="H3338" s="108">
        <v>489</v>
      </c>
      <c r="I3338" s="108">
        <v>178</v>
      </c>
      <c r="J3338" s="108">
        <v>174</v>
      </c>
      <c r="K3338" s="108">
        <v>323</v>
      </c>
      <c r="L3338" s="108">
        <v>430</v>
      </c>
      <c r="M3338" s="108">
        <v>897</v>
      </c>
      <c r="N3338" s="108">
        <v>4244</v>
      </c>
      <c r="O3338" s="108">
        <v>7824.1579999999994</v>
      </c>
      <c r="P3338" s="83" t="str">
        <f t="shared" si="70"/>
        <v/>
      </c>
    </row>
    <row r="3339" spans="1:16" ht="13.2" hidden="1" customHeight="1" x14ac:dyDescent="0.25">
      <c r="A3339" s="83" t="s">
        <v>4138</v>
      </c>
      <c r="B3339" s="285" t="s">
        <v>85</v>
      </c>
      <c r="C3339" s="108">
        <v>171928.179</v>
      </c>
      <c r="D3339" s="108">
        <v>206773</v>
      </c>
      <c r="E3339" s="108">
        <v>333749</v>
      </c>
      <c r="F3339" s="108">
        <v>172615</v>
      </c>
      <c r="G3339" s="108">
        <v>746245</v>
      </c>
      <c r="H3339" s="108">
        <v>99957</v>
      </c>
      <c r="I3339" s="108">
        <v>189735</v>
      </c>
      <c r="J3339" s="108">
        <v>155163</v>
      </c>
      <c r="K3339" s="108">
        <v>216068</v>
      </c>
      <c r="L3339" s="108">
        <v>207298</v>
      </c>
      <c r="M3339" s="108">
        <v>290723</v>
      </c>
      <c r="N3339" s="108">
        <v>415687</v>
      </c>
      <c r="O3339" s="108">
        <v>3182128.179</v>
      </c>
      <c r="P3339" s="83" t="str">
        <f t="shared" si="70"/>
        <v/>
      </c>
    </row>
    <row r="3340" spans="1:16" ht="13.2" hidden="1" customHeight="1" x14ac:dyDescent="0.25">
      <c r="A3340" s="83" t="s">
        <v>4139</v>
      </c>
      <c r="B3340" s="285" t="s">
        <v>87</v>
      </c>
      <c r="C3340" s="108">
        <v>0</v>
      </c>
      <c r="D3340" s="108">
        <v>0</v>
      </c>
      <c r="E3340" s="108">
        <v>0</v>
      </c>
      <c r="F3340" s="108">
        <v>0</v>
      </c>
      <c r="G3340" s="108">
        <v>0</v>
      </c>
      <c r="H3340" s="108">
        <v>0</v>
      </c>
      <c r="I3340" s="108">
        <v>0</v>
      </c>
      <c r="J3340" s="108">
        <v>0</v>
      </c>
      <c r="K3340" s="108">
        <v>40000</v>
      </c>
      <c r="L3340" s="108">
        <v>0</v>
      </c>
      <c r="M3340" s="108">
        <v>0</v>
      </c>
      <c r="N3340" s="108">
        <v>523</v>
      </c>
      <c r="O3340" s="108">
        <v>523</v>
      </c>
      <c r="P3340" s="83" t="str">
        <f t="shared" si="70"/>
        <v/>
      </c>
    </row>
    <row r="3341" spans="1:16" ht="13.2" hidden="1" customHeight="1" x14ac:dyDescent="0.25">
      <c r="A3341" s="83" t="s">
        <v>4140</v>
      </c>
      <c r="B3341" s="285" t="s">
        <v>88</v>
      </c>
      <c r="C3341" s="108">
        <v>7059</v>
      </c>
      <c r="D3341" s="108">
        <v>7059</v>
      </c>
      <c r="E3341" s="108">
        <v>7059</v>
      </c>
      <c r="F3341" s="108">
        <v>7059</v>
      </c>
      <c r="G3341" s="108">
        <v>7059</v>
      </c>
      <c r="H3341" s="108">
        <v>7059</v>
      </c>
      <c r="I3341" s="108">
        <v>7059</v>
      </c>
      <c r="J3341" s="108">
        <v>7059</v>
      </c>
      <c r="K3341" s="108">
        <v>7059</v>
      </c>
      <c r="L3341" s="108">
        <v>7059</v>
      </c>
      <c r="M3341" s="108">
        <v>7059</v>
      </c>
      <c r="N3341" s="108">
        <v>7059</v>
      </c>
      <c r="O3341" s="108">
        <v>84708</v>
      </c>
      <c r="P3341" s="83" t="str">
        <f t="shared" si="70"/>
        <v/>
      </c>
    </row>
    <row r="3342" spans="1:16" ht="13.2" hidden="1" customHeight="1" x14ac:dyDescent="0.25">
      <c r="A3342" s="83" t="s">
        <v>4141</v>
      </c>
      <c r="B3342" s="285" t="s">
        <v>89</v>
      </c>
      <c r="C3342" s="108">
        <v>19904</v>
      </c>
      <c r="D3342" s="108">
        <v>23818</v>
      </c>
      <c r="E3342" s="108">
        <v>30858</v>
      </c>
      <c r="F3342" s="108">
        <v>33381</v>
      </c>
      <c r="G3342" s="108">
        <v>26986</v>
      </c>
      <c r="H3342" s="108">
        <v>33609</v>
      </c>
      <c r="I3342" s="108">
        <v>38749</v>
      </c>
      <c r="J3342" s="108">
        <v>33923</v>
      </c>
      <c r="K3342" s="108">
        <v>28868</v>
      </c>
      <c r="L3342" s="108">
        <v>31077</v>
      </c>
      <c r="M3342" s="108">
        <v>36807</v>
      </c>
      <c r="N3342" s="108">
        <v>56029</v>
      </c>
      <c r="O3342" s="108">
        <v>394009</v>
      </c>
      <c r="P3342" s="83" t="str">
        <f t="shared" si="70"/>
        <v/>
      </c>
    </row>
    <row r="3343" spans="1:16" ht="13.2" hidden="1" customHeight="1" x14ac:dyDescent="0.25">
      <c r="A3343" s="83" t="s">
        <v>4142</v>
      </c>
      <c r="B3343" s="285" t="s">
        <v>90</v>
      </c>
      <c r="C3343" s="108">
        <v>7432.0209999999997</v>
      </c>
      <c r="D3343" s="108">
        <v>6830</v>
      </c>
      <c r="E3343" s="108">
        <v>6887</v>
      </c>
      <c r="F3343" s="108">
        <v>6848</v>
      </c>
      <c r="G3343" s="108">
        <v>7030</v>
      </c>
      <c r="H3343" s="108">
        <v>9928</v>
      </c>
      <c r="I3343" s="108">
        <v>7452</v>
      </c>
      <c r="J3343" s="108">
        <v>6930</v>
      </c>
      <c r="K3343" s="108">
        <v>6846</v>
      </c>
      <c r="L3343" s="108">
        <v>6895</v>
      </c>
      <c r="M3343" s="108">
        <v>6969</v>
      </c>
      <c r="N3343" s="108">
        <v>78526</v>
      </c>
      <c r="O3343" s="108">
        <v>158573.02100000001</v>
      </c>
      <c r="P3343" s="83" t="str">
        <f t="shared" si="70"/>
        <v/>
      </c>
    </row>
    <row r="3344" spans="1:16" ht="13.2" hidden="1" customHeight="1" x14ac:dyDescent="0.25">
      <c r="A3344" s="83" t="s">
        <v>4143</v>
      </c>
      <c r="B3344" s="285" t="s">
        <v>91</v>
      </c>
      <c r="C3344" s="108">
        <v>68688</v>
      </c>
      <c r="D3344" s="108">
        <v>109909</v>
      </c>
      <c r="E3344" s="108">
        <v>35034</v>
      </c>
      <c r="F3344" s="108">
        <v>60255</v>
      </c>
      <c r="G3344" s="108">
        <v>78564</v>
      </c>
      <c r="H3344" s="108">
        <v>24071</v>
      </c>
      <c r="I3344" s="108">
        <v>22823</v>
      </c>
      <c r="J3344" s="108">
        <v>83690</v>
      </c>
      <c r="K3344" s="108">
        <v>19124</v>
      </c>
      <c r="L3344" s="108">
        <v>26421</v>
      </c>
      <c r="M3344" s="108">
        <v>103927</v>
      </c>
      <c r="N3344" s="108">
        <v>23813</v>
      </c>
      <c r="O3344" s="108">
        <v>632506</v>
      </c>
      <c r="P3344" s="83" t="str">
        <f t="shared" si="70"/>
        <v/>
      </c>
    </row>
    <row r="3345" spans="1:16" ht="13.2" hidden="1" customHeight="1" x14ac:dyDescent="0.25">
      <c r="A3345" s="83" t="s">
        <v>4144</v>
      </c>
      <c r="B3345" s="285" t="s">
        <v>3670</v>
      </c>
      <c r="C3345" s="108">
        <v>712</v>
      </c>
      <c r="D3345" s="108">
        <v>1110</v>
      </c>
      <c r="E3345" s="108">
        <v>2255</v>
      </c>
      <c r="F3345" s="108">
        <v>1107</v>
      </c>
      <c r="G3345" s="108">
        <v>2834</v>
      </c>
      <c r="H3345" s="108">
        <v>-107</v>
      </c>
      <c r="I3345" s="108">
        <v>3244</v>
      </c>
      <c r="J3345" s="108">
        <v>1842</v>
      </c>
      <c r="K3345" s="108">
        <v>5729</v>
      </c>
      <c r="L3345" s="108">
        <v>2317</v>
      </c>
      <c r="M3345" s="108">
        <v>4485</v>
      </c>
      <c r="N3345" s="108">
        <v>16176</v>
      </c>
      <c r="O3345" s="108">
        <v>41704</v>
      </c>
      <c r="P3345" s="83" t="str">
        <f t="shared" si="70"/>
        <v/>
      </c>
    </row>
    <row r="3346" spans="1:16" ht="13.2" hidden="1" customHeight="1" x14ac:dyDescent="0.25">
      <c r="A3346" s="83" t="s">
        <v>4145</v>
      </c>
      <c r="B3346" s="285" t="s">
        <v>92</v>
      </c>
      <c r="C3346" s="108">
        <v>0</v>
      </c>
      <c r="D3346" s="108">
        <v>0</v>
      </c>
      <c r="E3346" s="108">
        <v>0</v>
      </c>
      <c r="F3346" s="108">
        <v>0</v>
      </c>
      <c r="G3346" s="108">
        <v>0</v>
      </c>
      <c r="H3346" s="108">
        <v>0</v>
      </c>
      <c r="I3346" s="108">
        <v>0</v>
      </c>
      <c r="J3346" s="108">
        <v>0</v>
      </c>
      <c r="K3346" s="108">
        <v>0</v>
      </c>
      <c r="L3346" s="108">
        <v>0</v>
      </c>
      <c r="M3346" s="108">
        <v>490</v>
      </c>
      <c r="N3346" s="108">
        <v>1447</v>
      </c>
      <c r="O3346" s="108">
        <v>1937</v>
      </c>
      <c r="P3346" s="83" t="str">
        <f t="shared" si="70"/>
        <v/>
      </c>
    </row>
    <row r="3347" spans="1:16" ht="13.2" hidden="1" customHeight="1" x14ac:dyDescent="0.25">
      <c r="A3347" s="83" t="s">
        <v>4146</v>
      </c>
      <c r="B3347" s="285" t="s">
        <v>93</v>
      </c>
      <c r="C3347" s="108">
        <v>0</v>
      </c>
      <c r="D3347" s="108">
        <v>2</v>
      </c>
      <c r="E3347" s="108">
        <v>51</v>
      </c>
      <c r="F3347" s="108">
        <v>0</v>
      </c>
      <c r="G3347" s="108">
        <v>8</v>
      </c>
      <c r="H3347" s="108">
        <v>-55</v>
      </c>
      <c r="I3347" s="108">
        <v>0</v>
      </c>
      <c r="J3347" s="108">
        <v>5</v>
      </c>
      <c r="K3347" s="108">
        <v>0</v>
      </c>
      <c r="L3347" s="108">
        <v>3</v>
      </c>
      <c r="M3347" s="108">
        <v>0</v>
      </c>
      <c r="N3347" s="108">
        <v>12</v>
      </c>
      <c r="O3347" s="108">
        <v>26</v>
      </c>
      <c r="P3347" s="83" t="str">
        <f t="shared" si="70"/>
        <v/>
      </c>
    </row>
    <row r="3348" spans="1:16" ht="13.2" hidden="1" customHeight="1" x14ac:dyDescent="0.25">
      <c r="A3348" s="83" t="s">
        <v>4147</v>
      </c>
      <c r="B3348" s="285" t="s">
        <v>94</v>
      </c>
      <c r="C3348" s="108">
        <v>281</v>
      </c>
      <c r="D3348" s="108">
        <v>373</v>
      </c>
      <c r="E3348" s="108">
        <v>361</v>
      </c>
      <c r="F3348" s="108">
        <v>1143</v>
      </c>
      <c r="G3348" s="108">
        <v>525</v>
      </c>
      <c r="H3348" s="108">
        <v>749</v>
      </c>
      <c r="I3348" s="108">
        <v>522</v>
      </c>
      <c r="J3348" s="108">
        <v>467</v>
      </c>
      <c r="K3348" s="108">
        <v>740</v>
      </c>
      <c r="L3348" s="108">
        <v>784</v>
      </c>
      <c r="M3348" s="108">
        <v>826</v>
      </c>
      <c r="N3348" s="108">
        <v>1426</v>
      </c>
      <c r="O3348" s="108">
        <v>8197</v>
      </c>
      <c r="P3348" s="83" t="str">
        <f t="shared" si="70"/>
        <v/>
      </c>
    </row>
    <row r="3349" spans="1:16" ht="13.2" hidden="1" customHeight="1" x14ac:dyDescent="0.25">
      <c r="A3349" s="83" t="s">
        <v>4148</v>
      </c>
      <c r="B3349" s="285" t="s">
        <v>95</v>
      </c>
      <c r="C3349" s="108">
        <v>1</v>
      </c>
      <c r="D3349" s="108">
        <v>1</v>
      </c>
      <c r="E3349" s="108">
        <v>1</v>
      </c>
      <c r="F3349" s="108">
        <v>1234</v>
      </c>
      <c r="G3349" s="108">
        <v>1</v>
      </c>
      <c r="H3349" s="108">
        <v>6571</v>
      </c>
      <c r="I3349" s="108">
        <v>1</v>
      </c>
      <c r="J3349" s="108">
        <v>1</v>
      </c>
      <c r="K3349" s="108">
        <v>1964</v>
      </c>
      <c r="L3349" s="108">
        <v>1</v>
      </c>
      <c r="M3349" s="108">
        <v>7</v>
      </c>
      <c r="N3349" s="108">
        <v>21190</v>
      </c>
      <c r="O3349" s="108">
        <v>30973</v>
      </c>
      <c r="P3349" s="83" t="str">
        <f t="shared" si="70"/>
        <v/>
      </c>
    </row>
    <row r="3350" spans="1:16" ht="13.2" hidden="1" customHeight="1" x14ac:dyDescent="0.25">
      <c r="A3350" s="83" t="s">
        <v>4149</v>
      </c>
      <c r="B3350" s="285" t="s">
        <v>96</v>
      </c>
      <c r="C3350" s="108">
        <v>4645</v>
      </c>
      <c r="D3350" s="108">
        <v>4644</v>
      </c>
      <c r="E3350" s="108">
        <v>4877</v>
      </c>
      <c r="F3350" s="108">
        <v>72521</v>
      </c>
      <c r="G3350" s="108">
        <v>4653</v>
      </c>
      <c r="H3350" s="108">
        <v>4644</v>
      </c>
      <c r="I3350" s="108">
        <v>4644</v>
      </c>
      <c r="J3350" s="108">
        <v>4651</v>
      </c>
      <c r="K3350" s="108">
        <v>4643</v>
      </c>
      <c r="L3350" s="108">
        <v>4728</v>
      </c>
      <c r="M3350" s="108">
        <v>4738</v>
      </c>
      <c r="N3350" s="108">
        <v>16803</v>
      </c>
      <c r="O3350" s="108">
        <v>136191</v>
      </c>
      <c r="P3350" s="83" t="str">
        <f t="shared" si="70"/>
        <v/>
      </c>
    </row>
    <row r="3351" spans="1:16" ht="13.2" hidden="1" customHeight="1" x14ac:dyDescent="0.25">
      <c r="A3351" s="83" t="s">
        <v>4150</v>
      </c>
      <c r="B3351" s="285" t="s">
        <v>155</v>
      </c>
      <c r="C3351" s="108">
        <v>183632.179</v>
      </c>
      <c r="D3351" s="108">
        <v>218476</v>
      </c>
      <c r="E3351" s="108">
        <v>345685</v>
      </c>
      <c r="F3351" s="108">
        <v>252195</v>
      </c>
      <c r="G3351" s="108">
        <v>757957</v>
      </c>
      <c r="H3351" s="108">
        <v>111660</v>
      </c>
      <c r="I3351" s="108">
        <v>201438</v>
      </c>
      <c r="J3351" s="108">
        <v>166873</v>
      </c>
      <c r="K3351" s="108">
        <v>267770</v>
      </c>
      <c r="L3351" s="108">
        <v>219085</v>
      </c>
      <c r="M3351" s="108">
        <v>302520</v>
      </c>
      <c r="N3351" s="108">
        <v>440072</v>
      </c>
      <c r="O3351" s="108">
        <v>3403550.179</v>
      </c>
      <c r="P3351" s="83" t="str">
        <f t="shared" ref="P3351:P3352" si="71">IF(COUNTBLANK(Q3351)=0,IF(RIGHT(A3351,12)=Q3351,TRUE,FALSE),"")</f>
        <v/>
      </c>
    </row>
    <row r="3352" spans="1:16" ht="13.2" hidden="1" customHeight="1" x14ac:dyDescent="0.25">
      <c r="A3352" s="83" t="s">
        <v>4151</v>
      </c>
      <c r="B3352" s="285" t="s">
        <v>80</v>
      </c>
      <c r="C3352" s="108">
        <v>74527</v>
      </c>
      <c r="D3352" s="108">
        <v>64575</v>
      </c>
      <c r="E3352" s="108">
        <v>257978</v>
      </c>
      <c r="F3352" s="108">
        <v>68525</v>
      </c>
      <c r="G3352" s="108">
        <v>630192</v>
      </c>
      <c r="H3352" s="108">
        <v>24702</v>
      </c>
      <c r="I3352" s="108">
        <v>116766</v>
      </c>
      <c r="J3352" s="108">
        <v>28131</v>
      </c>
      <c r="K3352" s="108">
        <v>152474</v>
      </c>
      <c r="L3352" s="108">
        <v>139370</v>
      </c>
      <c r="M3352" s="108">
        <v>136315</v>
      </c>
      <c r="N3352" s="108">
        <v>212824</v>
      </c>
      <c r="O3352" s="108">
        <v>1906379</v>
      </c>
      <c r="P3352" s="83" t="str">
        <f t="shared" si="71"/>
        <v/>
      </c>
    </row>
    <row r="3353" spans="1:16" ht="13.2" hidden="1" customHeight="1" x14ac:dyDescent="0.25">
      <c r="A3353" s="83" t="s">
        <v>4152</v>
      </c>
      <c r="B3353" s="285" t="s">
        <v>97</v>
      </c>
      <c r="C3353" s="108">
        <v>-228071</v>
      </c>
      <c r="D3353" s="108">
        <v>-280985</v>
      </c>
      <c r="E3353" s="108">
        <v>-372360</v>
      </c>
      <c r="F3353" s="108">
        <v>644435</v>
      </c>
      <c r="G3353" s="108">
        <v>-236981</v>
      </c>
      <c r="H3353" s="108"/>
      <c r="I3353" s="108"/>
      <c r="J3353" s="108"/>
      <c r="K3353" s="108"/>
      <c r="L3353" s="108"/>
      <c r="M3353" s="108"/>
      <c r="N3353" s="108"/>
      <c r="O3353" s="108"/>
      <c r="P3353" s="83" t="str">
        <f t="shared" ref="P3353:P3380" si="72">IF(COUNTBLANK(Q3353)=0,IF(RIGHT(A3353,10)=Q3353,TRUE,FALSE),"")</f>
        <v/>
      </c>
    </row>
    <row r="3354" spans="1:16" ht="13.2" hidden="1" customHeight="1" x14ac:dyDescent="0.25">
      <c r="A3354" s="83" t="s">
        <v>4153</v>
      </c>
      <c r="B3354" s="285" t="s">
        <v>130</v>
      </c>
      <c r="C3354" s="108">
        <v>642232</v>
      </c>
      <c r="D3354" s="108">
        <v>-288072</v>
      </c>
      <c r="E3354" s="108">
        <v>-162973</v>
      </c>
      <c r="F3354" s="108">
        <v>1219978</v>
      </c>
      <c r="G3354" s="108">
        <v>1411165</v>
      </c>
      <c r="H3354" s="108"/>
      <c r="I3354" s="108"/>
      <c r="J3354" s="108"/>
      <c r="K3354" s="108"/>
      <c r="L3354" s="108"/>
      <c r="M3354" s="108"/>
      <c r="N3354" s="108"/>
      <c r="O3354" s="108"/>
      <c r="P3354" s="83" t="str">
        <f t="shared" si="72"/>
        <v/>
      </c>
    </row>
    <row r="3355" spans="1:16" ht="13.2" hidden="1" customHeight="1" x14ac:dyDescent="0.25">
      <c r="A3355" s="83" t="s">
        <v>4154</v>
      </c>
      <c r="B3355" s="285" t="s">
        <v>76</v>
      </c>
      <c r="C3355" s="108">
        <v>0</v>
      </c>
      <c r="D3355" s="108">
        <v>0</v>
      </c>
      <c r="E3355" s="108">
        <v>0</v>
      </c>
      <c r="F3355" s="108">
        <v>0</v>
      </c>
      <c r="G3355" s="108">
        <v>0</v>
      </c>
      <c r="H3355" s="108"/>
      <c r="I3355" s="108"/>
      <c r="J3355" s="108"/>
      <c r="K3355" s="108"/>
      <c r="L3355" s="108"/>
      <c r="M3355" s="108"/>
      <c r="N3355" s="108"/>
      <c r="O3355" s="108"/>
      <c r="P3355" s="83" t="str">
        <f t="shared" si="72"/>
        <v/>
      </c>
    </row>
    <row r="3356" spans="1:16" ht="13.2" hidden="1" customHeight="1" x14ac:dyDescent="0.25">
      <c r="A3356" s="83" t="s">
        <v>4155</v>
      </c>
      <c r="B3356" s="285" t="s">
        <v>77</v>
      </c>
      <c r="C3356" s="108">
        <v>449707</v>
      </c>
      <c r="D3356" s="108">
        <v>486164</v>
      </c>
      <c r="E3356" s="108">
        <v>307508</v>
      </c>
      <c r="F3356" s="108">
        <v>504417</v>
      </c>
      <c r="G3356" s="108">
        <v>1747796</v>
      </c>
      <c r="H3356" s="108"/>
      <c r="I3356" s="108"/>
      <c r="J3356" s="108"/>
      <c r="K3356" s="108"/>
      <c r="L3356" s="108"/>
      <c r="M3356" s="108"/>
      <c r="N3356" s="108"/>
      <c r="O3356" s="108"/>
      <c r="P3356" s="83" t="str">
        <f t="shared" si="72"/>
        <v/>
      </c>
    </row>
    <row r="3357" spans="1:16" ht="13.2" hidden="1" customHeight="1" x14ac:dyDescent="0.25">
      <c r="A3357" s="83" t="s">
        <v>4156</v>
      </c>
      <c r="B3357" s="285" t="s">
        <v>78</v>
      </c>
      <c r="C3357" s="108">
        <v>136489</v>
      </c>
      <c r="D3357" s="108">
        <v>162705</v>
      </c>
      <c r="E3357" s="108">
        <v>121979</v>
      </c>
      <c r="F3357" s="108">
        <v>220057</v>
      </c>
      <c r="G3357" s="108">
        <v>641230</v>
      </c>
      <c r="H3357" s="108"/>
      <c r="I3357" s="108"/>
      <c r="J3357" s="108"/>
      <c r="K3357" s="108"/>
      <c r="L3357" s="108"/>
      <c r="M3357" s="108"/>
      <c r="N3357" s="108"/>
      <c r="O3357" s="108"/>
      <c r="P3357" s="83" t="str">
        <f t="shared" si="72"/>
        <v/>
      </c>
    </row>
    <row r="3358" spans="1:16" ht="13.2" hidden="1" customHeight="1" x14ac:dyDescent="0.25">
      <c r="A3358" s="83" t="s">
        <v>4157</v>
      </c>
      <c r="B3358" s="285" t="s">
        <v>79</v>
      </c>
      <c r="C3358" s="108">
        <v>10029</v>
      </c>
      <c r="D3358" s="108">
        <v>22058</v>
      </c>
      <c r="E3358" s="108">
        <v>39392</v>
      </c>
      <c r="F3358" s="108">
        <v>64412</v>
      </c>
      <c r="G3358" s="108">
        <v>135891</v>
      </c>
      <c r="H3358" s="108"/>
      <c r="I3358" s="108"/>
      <c r="J3358" s="108"/>
      <c r="K3358" s="108"/>
      <c r="L3358" s="108"/>
      <c r="M3358" s="108"/>
      <c r="N3358" s="108"/>
      <c r="O3358" s="108"/>
      <c r="P3358" s="83" t="str">
        <f t="shared" si="72"/>
        <v/>
      </c>
    </row>
    <row r="3359" spans="1:16" ht="13.2" hidden="1" customHeight="1" x14ac:dyDescent="0.25">
      <c r="A3359" s="83" t="s">
        <v>4158</v>
      </c>
      <c r="B3359" s="285" t="s">
        <v>3671</v>
      </c>
      <c r="C3359" s="108">
        <v>31207</v>
      </c>
      <c r="D3359" s="108">
        <v>42656</v>
      </c>
      <c r="E3359" s="108">
        <v>39645</v>
      </c>
      <c r="F3359" s="108">
        <v>67670</v>
      </c>
      <c r="G3359" s="108">
        <v>181178</v>
      </c>
      <c r="H3359" s="108"/>
      <c r="I3359" s="108"/>
      <c r="J3359" s="108"/>
      <c r="K3359" s="108"/>
      <c r="L3359" s="108"/>
      <c r="M3359" s="108"/>
      <c r="N3359" s="108"/>
      <c r="O3359" s="108"/>
      <c r="P3359" s="83" t="str">
        <f t="shared" si="72"/>
        <v/>
      </c>
    </row>
    <row r="3360" spans="1:16" ht="13.2" hidden="1" customHeight="1" x14ac:dyDescent="0.25">
      <c r="A3360" s="83" t="s">
        <v>4159</v>
      </c>
      <c r="B3360" s="285" t="s">
        <v>84</v>
      </c>
      <c r="C3360" s="108">
        <v>118932</v>
      </c>
      <c r="D3360" s="108">
        <v>193491</v>
      </c>
      <c r="E3360" s="108">
        <v>153276</v>
      </c>
      <c r="F3360" s="108">
        <v>280014</v>
      </c>
      <c r="G3360" s="108">
        <v>745713</v>
      </c>
      <c r="H3360" s="108"/>
      <c r="I3360" s="108"/>
      <c r="J3360" s="108"/>
      <c r="K3360" s="108"/>
      <c r="L3360" s="108"/>
      <c r="M3360" s="108"/>
      <c r="N3360" s="108"/>
      <c r="O3360" s="108"/>
      <c r="P3360" s="83" t="str">
        <f t="shared" si="72"/>
        <v/>
      </c>
    </row>
    <row r="3361" spans="1:16" ht="13.2" hidden="1" customHeight="1" x14ac:dyDescent="0.25">
      <c r="A3361" s="83" t="s">
        <v>4160</v>
      </c>
      <c r="B3361" s="285" t="s">
        <v>85</v>
      </c>
      <c r="C3361" s="108">
        <v>1237029</v>
      </c>
      <c r="D3361" s="108">
        <v>1215795</v>
      </c>
      <c r="E3361" s="108">
        <v>874942</v>
      </c>
      <c r="F3361" s="108">
        <v>1467111</v>
      </c>
      <c r="G3361" s="108">
        <v>4794877</v>
      </c>
      <c r="H3361" s="108"/>
      <c r="I3361" s="108"/>
      <c r="J3361" s="108"/>
      <c r="K3361" s="108"/>
      <c r="L3361" s="108"/>
      <c r="M3361" s="108"/>
      <c r="N3361" s="108"/>
      <c r="O3361" s="108"/>
      <c r="P3361" s="83" t="str">
        <f t="shared" si="72"/>
        <v/>
      </c>
    </row>
    <row r="3362" spans="1:16" ht="13.2" hidden="1" customHeight="1" x14ac:dyDescent="0.25">
      <c r="A3362" s="83" t="s">
        <v>4161</v>
      </c>
      <c r="B3362" s="285" t="s">
        <v>86</v>
      </c>
      <c r="C3362" s="108">
        <v>962</v>
      </c>
      <c r="D3362" s="108">
        <v>8718</v>
      </c>
      <c r="E3362" s="108">
        <v>8652</v>
      </c>
      <c r="F3362" s="108">
        <v>5510</v>
      </c>
      <c r="G3362" s="108">
        <v>23842</v>
      </c>
      <c r="H3362" s="108"/>
      <c r="I3362" s="108"/>
      <c r="J3362" s="108"/>
      <c r="K3362" s="108"/>
      <c r="L3362" s="108"/>
      <c r="M3362" s="108"/>
      <c r="N3362" s="108"/>
      <c r="O3362" s="108"/>
      <c r="P3362" s="83" t="str">
        <f t="shared" si="72"/>
        <v/>
      </c>
    </row>
    <row r="3363" spans="1:16" ht="13.2" hidden="1" customHeight="1" x14ac:dyDescent="0.25">
      <c r="A3363" s="83" t="s">
        <v>4162</v>
      </c>
      <c r="B3363" s="285" t="s">
        <v>87</v>
      </c>
      <c r="C3363" s="108">
        <v>14522</v>
      </c>
      <c r="D3363" s="108">
        <v>101011</v>
      </c>
      <c r="E3363" s="108">
        <v>106363</v>
      </c>
      <c r="F3363" s="108">
        <v>228585</v>
      </c>
      <c r="G3363" s="108">
        <v>450481</v>
      </c>
      <c r="H3363" s="108"/>
      <c r="I3363" s="108"/>
      <c r="J3363" s="108"/>
      <c r="K3363" s="108"/>
      <c r="L3363" s="108"/>
      <c r="M3363" s="108"/>
      <c r="N3363" s="108"/>
      <c r="O3363" s="108"/>
      <c r="P3363" s="83" t="str">
        <f t="shared" si="72"/>
        <v/>
      </c>
    </row>
    <row r="3364" spans="1:16" ht="13.2" hidden="1" customHeight="1" x14ac:dyDescent="0.25">
      <c r="A3364" s="83" t="s">
        <v>4163</v>
      </c>
      <c r="B3364" s="285" t="s">
        <v>88</v>
      </c>
      <c r="C3364" s="108">
        <v>16648</v>
      </c>
      <c r="D3364" s="108">
        <v>11636</v>
      </c>
      <c r="E3364" s="108">
        <v>36425</v>
      </c>
      <c r="F3364" s="108">
        <v>279952</v>
      </c>
      <c r="G3364" s="108">
        <v>344661</v>
      </c>
      <c r="H3364" s="108"/>
      <c r="I3364" s="108"/>
      <c r="J3364" s="108"/>
      <c r="K3364" s="108"/>
      <c r="L3364" s="108"/>
      <c r="M3364" s="108"/>
      <c r="N3364" s="108"/>
      <c r="O3364" s="108"/>
      <c r="P3364" s="83" t="str">
        <f t="shared" si="72"/>
        <v/>
      </c>
    </row>
    <row r="3365" spans="1:16" ht="13.2" hidden="1" customHeight="1" x14ac:dyDescent="0.25">
      <c r="A3365" s="83" t="s">
        <v>4164</v>
      </c>
      <c r="B3365" s="285" t="s">
        <v>144</v>
      </c>
      <c r="C3365" s="108">
        <v>1269161</v>
      </c>
      <c r="D3365" s="108">
        <v>1337160</v>
      </c>
      <c r="E3365" s="108">
        <v>1026382</v>
      </c>
      <c r="F3365" s="108">
        <v>1981158</v>
      </c>
      <c r="G3365" s="108">
        <v>5613861</v>
      </c>
      <c r="H3365" s="108"/>
      <c r="I3365" s="108"/>
      <c r="J3365" s="108"/>
      <c r="K3365" s="108"/>
      <c r="L3365" s="108"/>
      <c r="M3365" s="108"/>
      <c r="N3365" s="108"/>
      <c r="O3365" s="108"/>
      <c r="P3365" s="83" t="str">
        <f t="shared" si="72"/>
        <v/>
      </c>
    </row>
    <row r="3366" spans="1:16" ht="13.2" hidden="1" customHeight="1" x14ac:dyDescent="0.25">
      <c r="A3366" s="83" t="s">
        <v>4165</v>
      </c>
      <c r="B3366" s="285" t="s">
        <v>283</v>
      </c>
      <c r="C3366" s="108">
        <v>1734</v>
      </c>
      <c r="D3366" s="108">
        <v>5118</v>
      </c>
      <c r="E3366" s="108">
        <v>6115</v>
      </c>
      <c r="F3366" s="108">
        <v>18063</v>
      </c>
      <c r="G3366" s="108">
        <v>31030</v>
      </c>
      <c r="H3366" s="108"/>
      <c r="I3366" s="108"/>
      <c r="J3366" s="108"/>
      <c r="K3366" s="108"/>
      <c r="L3366" s="108"/>
      <c r="M3366" s="108"/>
      <c r="N3366" s="108"/>
      <c r="O3366" s="108"/>
      <c r="P3366" s="83" t="str">
        <f t="shared" si="72"/>
        <v/>
      </c>
    </row>
    <row r="3367" spans="1:16" ht="13.2" hidden="1" customHeight="1" x14ac:dyDescent="0.25">
      <c r="A3367" s="83" t="s">
        <v>4166</v>
      </c>
      <c r="B3367" s="285" t="s">
        <v>284</v>
      </c>
      <c r="C3367" s="108">
        <v>488931</v>
      </c>
      <c r="D3367" s="108">
        <v>303603</v>
      </c>
      <c r="E3367" s="108">
        <v>207027</v>
      </c>
      <c r="F3367" s="108">
        <v>312478</v>
      </c>
      <c r="G3367" s="108">
        <v>1312039</v>
      </c>
      <c r="H3367" s="108"/>
      <c r="I3367" s="108"/>
      <c r="J3367" s="108"/>
      <c r="K3367" s="108"/>
      <c r="L3367" s="108"/>
      <c r="M3367" s="108"/>
      <c r="N3367" s="108"/>
      <c r="O3367" s="108"/>
      <c r="P3367" s="83" t="str">
        <f t="shared" si="72"/>
        <v/>
      </c>
    </row>
    <row r="3368" spans="1:16" ht="13.2" hidden="1" customHeight="1" x14ac:dyDescent="0.25">
      <c r="A3368" s="83" t="s">
        <v>4167</v>
      </c>
      <c r="B3368" s="285" t="s">
        <v>76</v>
      </c>
      <c r="C3368" s="108">
        <v>389</v>
      </c>
      <c r="D3368" s="108">
        <v>19</v>
      </c>
      <c r="E3368" s="108">
        <v>550</v>
      </c>
      <c r="F3368" s="108">
        <v>1508</v>
      </c>
      <c r="G3368" s="108">
        <v>2466</v>
      </c>
      <c r="H3368" s="108"/>
      <c r="I3368" s="108"/>
      <c r="J3368" s="108"/>
      <c r="K3368" s="108"/>
      <c r="L3368" s="108"/>
      <c r="M3368" s="108"/>
      <c r="N3368" s="108"/>
      <c r="O3368" s="108"/>
      <c r="P3368" s="83" t="str">
        <f t="shared" si="72"/>
        <v/>
      </c>
    </row>
    <row r="3369" spans="1:16" ht="13.2" hidden="1" customHeight="1" x14ac:dyDescent="0.25">
      <c r="A3369" s="83" t="s">
        <v>4168</v>
      </c>
      <c r="B3369" s="285" t="s">
        <v>85</v>
      </c>
      <c r="C3369" s="108">
        <v>1008958</v>
      </c>
      <c r="D3369" s="108">
        <v>934810</v>
      </c>
      <c r="E3369" s="108">
        <v>502582</v>
      </c>
      <c r="F3369" s="108">
        <v>2111546</v>
      </c>
      <c r="G3369" s="108">
        <v>4557896</v>
      </c>
      <c r="H3369" s="108"/>
      <c r="I3369" s="108"/>
      <c r="J3369" s="108"/>
      <c r="K3369" s="108"/>
      <c r="L3369" s="108"/>
      <c r="M3369" s="108"/>
      <c r="N3369" s="108"/>
      <c r="O3369" s="108"/>
      <c r="P3369" s="83" t="str">
        <f t="shared" si="72"/>
        <v/>
      </c>
    </row>
    <row r="3370" spans="1:16" ht="13.2" hidden="1" customHeight="1" x14ac:dyDescent="0.25">
      <c r="A3370" s="83" t="s">
        <v>4169</v>
      </c>
      <c r="B3370" s="285" t="s">
        <v>87</v>
      </c>
      <c r="C3370" s="108">
        <v>32489</v>
      </c>
      <c r="D3370" s="108">
        <v>63430</v>
      </c>
      <c r="E3370" s="108">
        <v>73148</v>
      </c>
      <c r="F3370" s="108">
        <v>366731</v>
      </c>
      <c r="G3370" s="108">
        <v>535798</v>
      </c>
      <c r="H3370" s="108"/>
      <c r="I3370" s="108"/>
      <c r="J3370" s="108"/>
      <c r="K3370" s="108"/>
      <c r="L3370" s="108"/>
      <c r="M3370" s="108"/>
      <c r="N3370" s="108"/>
      <c r="O3370" s="108"/>
      <c r="P3370" s="83" t="str">
        <f t="shared" si="72"/>
        <v/>
      </c>
    </row>
    <row r="3371" spans="1:16" ht="13.2" hidden="1" customHeight="1" x14ac:dyDescent="0.25">
      <c r="A3371" s="83" t="s">
        <v>4170</v>
      </c>
      <c r="B3371" s="285" t="s">
        <v>88</v>
      </c>
      <c r="C3371" s="108">
        <v>869713</v>
      </c>
      <c r="D3371" s="108">
        <v>50368</v>
      </c>
      <c r="E3371" s="108">
        <v>286128</v>
      </c>
      <c r="F3371" s="108">
        <v>717443</v>
      </c>
      <c r="G3371" s="108">
        <v>1923652</v>
      </c>
      <c r="H3371" s="108"/>
      <c r="I3371" s="108"/>
      <c r="J3371" s="108"/>
      <c r="K3371" s="108"/>
      <c r="L3371" s="108"/>
      <c r="M3371" s="108"/>
      <c r="N3371" s="108"/>
      <c r="O3371" s="108"/>
      <c r="P3371" s="83" t="str">
        <f t="shared" si="72"/>
        <v/>
      </c>
    </row>
    <row r="3372" spans="1:16" ht="13.2" hidden="1" customHeight="1" x14ac:dyDescent="0.25">
      <c r="A3372" s="83" t="s">
        <v>4171</v>
      </c>
      <c r="B3372" s="285" t="s">
        <v>89</v>
      </c>
      <c r="C3372" s="108">
        <v>48881</v>
      </c>
      <c r="D3372" s="108">
        <v>56218</v>
      </c>
      <c r="E3372" s="108">
        <v>44156</v>
      </c>
      <c r="F3372" s="108">
        <v>128951</v>
      </c>
      <c r="G3372" s="108">
        <v>278206</v>
      </c>
      <c r="H3372" s="108"/>
      <c r="I3372" s="108"/>
      <c r="J3372" s="108"/>
      <c r="K3372" s="108"/>
      <c r="L3372" s="108"/>
      <c r="M3372" s="108"/>
      <c r="N3372" s="108"/>
      <c r="O3372" s="108"/>
      <c r="P3372" s="83" t="str">
        <f t="shared" si="72"/>
        <v/>
      </c>
    </row>
    <row r="3373" spans="1:16" ht="13.2" hidden="1" customHeight="1" x14ac:dyDescent="0.25">
      <c r="A3373" s="83" t="s">
        <v>4172</v>
      </c>
      <c r="B3373" s="285" t="s">
        <v>90</v>
      </c>
      <c r="C3373" s="108">
        <v>5978</v>
      </c>
      <c r="D3373" s="108">
        <v>12653</v>
      </c>
      <c r="E3373" s="108">
        <v>34773</v>
      </c>
      <c r="F3373" s="108">
        <v>59992</v>
      </c>
      <c r="G3373" s="108">
        <v>113396</v>
      </c>
      <c r="H3373" s="108"/>
      <c r="I3373" s="108"/>
      <c r="J3373" s="108"/>
      <c r="K3373" s="108"/>
      <c r="L3373" s="108"/>
      <c r="M3373" s="108"/>
      <c r="N3373" s="108"/>
      <c r="O3373" s="108"/>
      <c r="P3373" s="83" t="str">
        <f t="shared" si="72"/>
        <v/>
      </c>
    </row>
    <row r="3374" spans="1:16" ht="13.2" hidden="1" customHeight="1" x14ac:dyDescent="0.25">
      <c r="A3374" s="83" t="s">
        <v>4173</v>
      </c>
      <c r="B3374" s="285" t="s">
        <v>91</v>
      </c>
      <c r="C3374" s="108">
        <v>236228</v>
      </c>
      <c r="D3374" s="108">
        <v>490447</v>
      </c>
      <c r="E3374" s="108">
        <v>154737</v>
      </c>
      <c r="F3374" s="108">
        <v>1117896</v>
      </c>
      <c r="G3374" s="108">
        <v>1999308</v>
      </c>
      <c r="H3374" s="108"/>
      <c r="I3374" s="108"/>
      <c r="J3374" s="108"/>
      <c r="K3374" s="108"/>
      <c r="L3374" s="108"/>
      <c r="M3374" s="108"/>
      <c r="N3374" s="108"/>
      <c r="O3374" s="108"/>
      <c r="P3374" s="83" t="str">
        <f t="shared" si="72"/>
        <v/>
      </c>
    </row>
    <row r="3375" spans="1:16" ht="13.2" hidden="1" customHeight="1" x14ac:dyDescent="0.25">
      <c r="A3375" s="83" t="s">
        <v>4174</v>
      </c>
      <c r="B3375" s="285" t="s">
        <v>3670</v>
      </c>
      <c r="C3375" s="108">
        <v>9555</v>
      </c>
      <c r="D3375" s="108">
        <v>7439</v>
      </c>
      <c r="E3375" s="108">
        <v>7981</v>
      </c>
      <c r="F3375" s="108">
        <v>19835</v>
      </c>
      <c r="G3375" s="108">
        <v>44810</v>
      </c>
      <c r="H3375" s="108"/>
      <c r="I3375" s="108"/>
      <c r="J3375" s="108"/>
      <c r="K3375" s="108"/>
      <c r="L3375" s="108"/>
      <c r="M3375" s="108"/>
      <c r="N3375" s="108"/>
      <c r="O3375" s="108"/>
      <c r="P3375" s="83" t="str">
        <f t="shared" si="72"/>
        <v/>
      </c>
    </row>
    <row r="3376" spans="1:16" ht="13.2" hidden="1" customHeight="1" x14ac:dyDescent="0.25">
      <c r="A3376" s="83" t="s">
        <v>4175</v>
      </c>
      <c r="B3376" s="285" t="s">
        <v>95</v>
      </c>
      <c r="C3376" s="108">
        <v>2247</v>
      </c>
      <c r="D3376" s="108">
        <v>3389</v>
      </c>
      <c r="E3376" s="108">
        <v>2352</v>
      </c>
      <c r="F3376" s="108">
        <v>20206</v>
      </c>
      <c r="G3376" s="108">
        <v>28194</v>
      </c>
      <c r="H3376" s="108"/>
      <c r="I3376" s="108"/>
      <c r="J3376" s="108"/>
      <c r="K3376" s="108"/>
      <c r="L3376" s="108"/>
      <c r="M3376" s="108"/>
      <c r="N3376" s="108"/>
      <c r="O3376" s="108"/>
      <c r="P3376" s="83" t="str">
        <f t="shared" si="72"/>
        <v/>
      </c>
    </row>
    <row r="3377" spans="1:16" ht="13.2" hidden="1" customHeight="1" x14ac:dyDescent="0.25">
      <c r="A3377" s="83" t="s">
        <v>4176</v>
      </c>
      <c r="B3377" s="285" t="s">
        <v>96</v>
      </c>
      <c r="C3377" s="108">
        <v>233</v>
      </c>
      <c r="D3377" s="108">
        <v>480</v>
      </c>
      <c r="E3377" s="108">
        <v>1551</v>
      </c>
      <c r="F3377" s="108">
        <v>5416</v>
      </c>
      <c r="G3377" s="108">
        <v>7680</v>
      </c>
      <c r="H3377" s="108"/>
      <c r="I3377" s="108"/>
      <c r="J3377" s="108"/>
      <c r="K3377" s="108"/>
      <c r="L3377" s="108"/>
      <c r="M3377" s="108"/>
      <c r="N3377" s="108"/>
      <c r="O3377" s="108"/>
      <c r="P3377" s="83" t="str">
        <f t="shared" si="72"/>
        <v/>
      </c>
    </row>
    <row r="3378" spans="1:16" ht="13.2" hidden="1" customHeight="1" x14ac:dyDescent="0.25">
      <c r="A3378" s="83" t="s">
        <v>4177</v>
      </c>
      <c r="B3378" s="285" t="s">
        <v>155</v>
      </c>
      <c r="C3378" s="108">
        <v>1911393</v>
      </c>
      <c r="D3378" s="108">
        <v>1049088</v>
      </c>
      <c r="E3378" s="108">
        <v>863409</v>
      </c>
      <c r="F3378" s="108">
        <v>3201136</v>
      </c>
      <c r="G3378" s="108">
        <v>7025026</v>
      </c>
      <c r="H3378" s="108"/>
      <c r="I3378" s="108"/>
      <c r="J3378" s="108"/>
      <c r="K3378" s="108"/>
      <c r="L3378" s="108"/>
      <c r="M3378" s="108"/>
      <c r="N3378" s="108"/>
      <c r="O3378" s="108"/>
      <c r="P3378" s="83" t="str">
        <f t="shared" si="72"/>
        <v/>
      </c>
    </row>
    <row r="3379" spans="1:16" ht="13.2" hidden="1" customHeight="1" x14ac:dyDescent="0.25">
      <c r="A3379" s="83" t="s">
        <v>4178</v>
      </c>
      <c r="B3379" s="285" t="s">
        <v>285</v>
      </c>
      <c r="C3379" s="108">
        <v>693794</v>
      </c>
      <c r="D3379" s="108">
        <v>357111</v>
      </c>
      <c r="E3379" s="108">
        <v>249487</v>
      </c>
      <c r="F3379" s="108">
        <v>713222</v>
      </c>
      <c r="G3379" s="108">
        <v>2013614</v>
      </c>
      <c r="H3379" s="108"/>
      <c r="I3379" s="108"/>
      <c r="J3379" s="108"/>
      <c r="K3379" s="108"/>
      <c r="L3379" s="108"/>
      <c r="M3379" s="108"/>
      <c r="N3379" s="108"/>
      <c r="O3379" s="108"/>
      <c r="P3379" s="83" t="str">
        <f t="shared" si="72"/>
        <v/>
      </c>
    </row>
    <row r="3380" spans="1:16" ht="13.2" hidden="1" customHeight="1" x14ac:dyDescent="0.25">
      <c r="A3380" s="83" t="s">
        <v>4179</v>
      </c>
      <c r="B3380" s="285" t="s">
        <v>286</v>
      </c>
      <c r="C3380" s="108">
        <v>11886</v>
      </c>
      <c r="D3380" s="108">
        <v>7534</v>
      </c>
      <c r="E3380" s="108">
        <v>8546</v>
      </c>
      <c r="F3380" s="108">
        <v>49936</v>
      </c>
      <c r="G3380" s="108">
        <v>77902</v>
      </c>
      <c r="H3380" s="108"/>
      <c r="I3380" s="108"/>
      <c r="J3380" s="108"/>
      <c r="K3380" s="108"/>
      <c r="L3380" s="108"/>
      <c r="M3380" s="108"/>
      <c r="N3380" s="108"/>
      <c r="O3380" s="108"/>
      <c r="P3380" s="83" t="str">
        <f t="shared" si="72"/>
        <v/>
      </c>
    </row>
    <row r="3381" spans="1:16" ht="13.2" hidden="1" customHeight="1" x14ac:dyDescent="0.25">
      <c r="A3381" s="83" t="s">
        <v>4180</v>
      </c>
      <c r="B3381" s="285" t="s">
        <v>97</v>
      </c>
      <c r="C3381" s="108">
        <v>206353.86233333312</v>
      </c>
      <c r="D3381" s="108">
        <v>946004.40283333324</v>
      </c>
      <c r="E3381" s="108">
        <v>1410726.3663333331</v>
      </c>
      <c r="F3381" s="108">
        <v>541764.93733333331</v>
      </c>
      <c r="G3381" s="108">
        <v>1341937.8313333334</v>
      </c>
      <c r="H3381" s="108">
        <v>409893.28833333356</v>
      </c>
      <c r="I3381" s="108">
        <v>1192233.3713333332</v>
      </c>
      <c r="J3381" s="108">
        <v>1321889.7793333333</v>
      </c>
      <c r="K3381" s="108">
        <v>1556400.7663333337</v>
      </c>
      <c r="L3381" s="108">
        <v>1027433.7240000004</v>
      </c>
      <c r="M3381" s="108">
        <v>1618310.6939999999</v>
      </c>
      <c r="N3381" s="108">
        <v>805305</v>
      </c>
      <c r="O3381" s="108">
        <v>12378254.023500007</v>
      </c>
      <c r="P3381" s="83" t="str">
        <f t="shared" ref="P3381:P3444" si="73">IF(COUNTBLANK(Q3381)=0,IF(RIGHT(A3381,12)=Q3381,TRUE,FALSE),"")</f>
        <v/>
      </c>
    </row>
    <row r="3382" spans="1:16" ht="13.2" hidden="1" customHeight="1" x14ac:dyDescent="0.25">
      <c r="A3382" s="83" t="s">
        <v>4181</v>
      </c>
      <c r="B3382" s="285" t="s">
        <v>130</v>
      </c>
      <c r="C3382" s="108">
        <v>-97294.665666666813</v>
      </c>
      <c r="D3382" s="108">
        <v>972891.20483333338</v>
      </c>
      <c r="E3382" s="108">
        <v>1254293.4233333331</v>
      </c>
      <c r="F3382" s="108">
        <v>552413.93733333331</v>
      </c>
      <c r="G3382" s="108">
        <v>1241937.8313333334</v>
      </c>
      <c r="H3382" s="108">
        <v>1625489.5003333339</v>
      </c>
      <c r="I3382" s="108">
        <v>1184775.3713333332</v>
      </c>
      <c r="J3382" s="108">
        <v>1221867.7793333333</v>
      </c>
      <c r="K3382" s="108">
        <v>1459976.7663333337</v>
      </c>
      <c r="L3382" s="108">
        <v>1028658.7240000004</v>
      </c>
      <c r="M3382" s="108">
        <v>1332234.6939999999</v>
      </c>
      <c r="N3382" s="108">
        <v>256101</v>
      </c>
      <c r="O3382" s="108">
        <v>12033345.566500008</v>
      </c>
      <c r="P3382" s="83" t="str">
        <f t="shared" si="73"/>
        <v/>
      </c>
    </row>
    <row r="3383" spans="1:16" ht="13.2" hidden="1" customHeight="1" x14ac:dyDescent="0.25">
      <c r="A3383" s="83" t="s">
        <v>4182</v>
      </c>
      <c r="B3383" s="285" t="s">
        <v>76</v>
      </c>
      <c r="C3383" s="108">
        <v>320.017</v>
      </c>
      <c r="D3383" s="108">
        <v>320.017</v>
      </c>
      <c r="E3383" s="108">
        <v>347.60899999999998</v>
      </c>
      <c r="F3383" s="108">
        <v>320.017</v>
      </c>
      <c r="G3383" s="108">
        <v>320.017</v>
      </c>
      <c r="H3383" s="108">
        <v>320.017</v>
      </c>
      <c r="I3383" s="108">
        <v>320.017</v>
      </c>
      <c r="J3383" s="108">
        <v>320.017</v>
      </c>
      <c r="K3383" s="108">
        <v>320</v>
      </c>
      <c r="L3383" s="108">
        <v>320</v>
      </c>
      <c r="M3383" s="108">
        <v>395</v>
      </c>
      <c r="N3383" s="108">
        <v>-3698</v>
      </c>
      <c r="O3383" s="108">
        <v>-75.271999999999935</v>
      </c>
      <c r="P3383" s="83" t="str">
        <f t="shared" si="73"/>
        <v/>
      </c>
    </row>
    <row r="3384" spans="1:16" ht="13.2" hidden="1" customHeight="1" x14ac:dyDescent="0.25">
      <c r="A3384" s="83" t="s">
        <v>4183</v>
      </c>
      <c r="B3384" s="285" t="s">
        <v>77</v>
      </c>
      <c r="C3384" s="108">
        <v>55016.841</v>
      </c>
      <c r="D3384" s="108">
        <v>71207.486999999994</v>
      </c>
      <c r="E3384" s="108">
        <v>68308.510999999999</v>
      </c>
      <c r="F3384" s="108">
        <v>79902.016000000003</v>
      </c>
      <c r="G3384" s="108">
        <v>86030</v>
      </c>
      <c r="H3384" s="108">
        <v>61350</v>
      </c>
      <c r="I3384" s="108">
        <v>74961</v>
      </c>
      <c r="J3384" s="108">
        <v>66572</v>
      </c>
      <c r="K3384" s="108">
        <v>90001</v>
      </c>
      <c r="L3384" s="108">
        <v>67821.899999999994</v>
      </c>
      <c r="M3384" s="108">
        <v>68467.78</v>
      </c>
      <c r="N3384" s="108">
        <v>114639</v>
      </c>
      <c r="O3384" s="108">
        <v>904277.53500000003</v>
      </c>
      <c r="P3384" s="83" t="str">
        <f t="shared" si="73"/>
        <v/>
      </c>
    </row>
    <row r="3385" spans="1:16" ht="13.2" hidden="1" customHeight="1" x14ac:dyDescent="0.25">
      <c r="A3385" s="83" t="s">
        <v>4184</v>
      </c>
      <c r="B3385" s="285" t="s">
        <v>78</v>
      </c>
      <c r="C3385" s="108">
        <v>12971.878000000001</v>
      </c>
      <c r="D3385" s="108">
        <v>63912.26</v>
      </c>
      <c r="E3385" s="108">
        <v>97546.276000000013</v>
      </c>
      <c r="F3385" s="108">
        <v>90433.190999999992</v>
      </c>
      <c r="G3385" s="108">
        <v>74605.311000000002</v>
      </c>
      <c r="H3385" s="108">
        <v>86555.142000000007</v>
      </c>
      <c r="I3385" s="108">
        <v>56932</v>
      </c>
      <c r="J3385" s="108">
        <v>77627</v>
      </c>
      <c r="K3385" s="108">
        <v>61940.2</v>
      </c>
      <c r="L3385" s="108">
        <v>88913.687999999995</v>
      </c>
      <c r="M3385" s="108">
        <v>65241.130000000005</v>
      </c>
      <c r="N3385" s="108">
        <v>140053</v>
      </c>
      <c r="O3385" s="108">
        <v>916731.076</v>
      </c>
      <c r="P3385" s="83" t="str">
        <f t="shared" si="73"/>
        <v/>
      </c>
    </row>
    <row r="3386" spans="1:16" ht="13.2" hidden="1" customHeight="1" x14ac:dyDescent="0.25">
      <c r="A3386" s="83" t="s">
        <v>4185</v>
      </c>
      <c r="B3386" s="285" t="s">
        <v>79</v>
      </c>
      <c r="C3386" s="108">
        <v>-10396.659</v>
      </c>
      <c r="D3386" s="108">
        <v>1714.6969999999999</v>
      </c>
      <c r="E3386" s="108">
        <v>1220.713</v>
      </c>
      <c r="F3386" s="108">
        <v>881.11500000000001</v>
      </c>
      <c r="G3386" s="108">
        <v>1495.749</v>
      </c>
      <c r="H3386" s="108">
        <v>28738.953000000001</v>
      </c>
      <c r="I3386" s="108">
        <v>6035</v>
      </c>
      <c r="J3386" s="108">
        <v>1237</v>
      </c>
      <c r="K3386" s="108">
        <v>12012</v>
      </c>
      <c r="L3386" s="108">
        <v>5715</v>
      </c>
      <c r="M3386" s="108">
        <v>347.6</v>
      </c>
      <c r="N3386" s="108">
        <v>37285</v>
      </c>
      <c r="O3386" s="108">
        <v>86286.168000000005</v>
      </c>
      <c r="P3386" s="83" t="str">
        <f t="shared" si="73"/>
        <v/>
      </c>
    </row>
    <row r="3387" spans="1:16" ht="13.2" hidden="1" customHeight="1" x14ac:dyDescent="0.25">
      <c r="A3387" s="83" t="s">
        <v>4186</v>
      </c>
      <c r="B3387" s="285" t="s">
        <v>3671</v>
      </c>
      <c r="C3387" s="108">
        <v>1083209</v>
      </c>
      <c r="D3387" s="108">
        <v>1431707.2280000001</v>
      </c>
      <c r="E3387" s="108">
        <v>948513.87600000005</v>
      </c>
      <c r="F3387" s="108">
        <v>1056341.4559999998</v>
      </c>
      <c r="G3387" s="108">
        <v>1034328.7289999999</v>
      </c>
      <c r="H3387" s="108">
        <v>1325115.4209999996</v>
      </c>
      <c r="I3387" s="108">
        <v>916680</v>
      </c>
      <c r="J3387" s="108">
        <v>1111489.537</v>
      </c>
      <c r="K3387" s="108">
        <v>922011</v>
      </c>
      <c r="L3387" s="108">
        <v>1010729.4219999999</v>
      </c>
      <c r="M3387" s="108">
        <v>836558.96600000001</v>
      </c>
      <c r="N3387" s="108">
        <v>1171930</v>
      </c>
      <c r="O3387" s="108">
        <v>12848614.635</v>
      </c>
      <c r="P3387" s="83" t="str">
        <f t="shared" si="73"/>
        <v/>
      </c>
    </row>
    <row r="3388" spans="1:16" ht="13.2" hidden="1" customHeight="1" x14ac:dyDescent="0.25">
      <c r="A3388" s="83" t="s">
        <v>4187</v>
      </c>
      <c r="B3388" s="285" t="s">
        <v>120</v>
      </c>
      <c r="C3388" s="108">
        <v>0</v>
      </c>
      <c r="D3388" s="108">
        <v>0</v>
      </c>
      <c r="E3388" s="108">
        <v>0</v>
      </c>
      <c r="F3388" s="108">
        <v>0</v>
      </c>
      <c r="G3388" s="108">
        <v>0</v>
      </c>
      <c r="H3388" s="108">
        <v>0</v>
      </c>
      <c r="I3388" s="108">
        <v>0</v>
      </c>
      <c r="J3388" s="108">
        <v>0</v>
      </c>
      <c r="K3388" s="108">
        <v>0</v>
      </c>
      <c r="L3388" s="108">
        <v>0</v>
      </c>
      <c r="M3388" s="108">
        <v>0</v>
      </c>
      <c r="N3388" s="108">
        <v>0</v>
      </c>
      <c r="O3388" s="108">
        <v>0</v>
      </c>
      <c r="P3388" s="83" t="str">
        <f t="shared" si="73"/>
        <v/>
      </c>
    </row>
    <row r="3389" spans="1:16" ht="13.2" hidden="1" customHeight="1" x14ac:dyDescent="0.25">
      <c r="A3389" s="83" t="s">
        <v>4188</v>
      </c>
      <c r="B3389" s="285" t="s">
        <v>121</v>
      </c>
      <c r="C3389" s="108">
        <v>0</v>
      </c>
      <c r="D3389" s="108">
        <v>4172.5439999999999</v>
      </c>
      <c r="E3389" s="108">
        <v>5.9630000000000001</v>
      </c>
      <c r="F3389" s="108">
        <v>3819.6880000000001</v>
      </c>
      <c r="G3389" s="108">
        <v>6326</v>
      </c>
      <c r="H3389" s="108">
        <v>7643.5889999999999</v>
      </c>
      <c r="I3389" s="108">
        <v>0</v>
      </c>
      <c r="J3389" s="108">
        <v>0</v>
      </c>
      <c r="K3389" s="108">
        <v>0</v>
      </c>
      <c r="L3389" s="108">
        <v>110</v>
      </c>
      <c r="M3389" s="108">
        <v>1667.8</v>
      </c>
      <c r="N3389" s="108">
        <v>20402</v>
      </c>
      <c r="O3389" s="108">
        <v>44147.584000000003</v>
      </c>
      <c r="P3389" s="83" t="str">
        <f t="shared" si="73"/>
        <v/>
      </c>
    </row>
    <row r="3390" spans="1:16" ht="13.2" hidden="1" customHeight="1" x14ac:dyDescent="0.25">
      <c r="A3390" s="83" t="s">
        <v>4189</v>
      </c>
      <c r="B3390" s="285" t="s">
        <v>81</v>
      </c>
      <c r="C3390" s="108">
        <v>945455.19200000004</v>
      </c>
      <c r="D3390" s="108">
        <v>173598.731</v>
      </c>
      <c r="E3390" s="108">
        <v>120421.13499999999</v>
      </c>
      <c r="F3390" s="108">
        <v>898678.92</v>
      </c>
      <c r="G3390" s="108">
        <v>111512.452</v>
      </c>
      <c r="H3390" s="108">
        <v>429565.98599999998</v>
      </c>
      <c r="I3390" s="108">
        <v>741407</v>
      </c>
      <c r="J3390" s="108">
        <v>123976</v>
      </c>
      <c r="K3390" s="108">
        <v>109930</v>
      </c>
      <c r="L3390" s="108">
        <v>795890</v>
      </c>
      <c r="M3390" s="108">
        <v>120669.81400000001</v>
      </c>
      <c r="N3390" s="108">
        <v>449358</v>
      </c>
      <c r="O3390" s="108">
        <v>5020463.2299999995</v>
      </c>
      <c r="P3390" s="83" t="str">
        <f t="shared" si="73"/>
        <v/>
      </c>
    </row>
    <row r="3391" spans="1:16" ht="13.2" hidden="1" customHeight="1" x14ac:dyDescent="0.25">
      <c r="A3391" s="83" t="s">
        <v>4190</v>
      </c>
      <c r="B3391" s="285" t="s">
        <v>82</v>
      </c>
      <c r="C3391" s="108">
        <v>893489.78899999999</v>
      </c>
      <c r="D3391" s="108">
        <v>498291.09599999996</v>
      </c>
      <c r="E3391" s="108">
        <v>492299.95299999998</v>
      </c>
      <c r="F3391" s="108">
        <v>479785.52500000002</v>
      </c>
      <c r="G3391" s="108">
        <v>495900.15900000004</v>
      </c>
      <c r="H3391" s="108">
        <v>903390.81499999994</v>
      </c>
      <c r="I3391" s="108">
        <v>399951</v>
      </c>
      <c r="J3391" s="108">
        <v>509837</v>
      </c>
      <c r="K3391" s="108">
        <v>489758</v>
      </c>
      <c r="L3391" s="108">
        <v>493999</v>
      </c>
      <c r="M3391" s="108">
        <v>489507.45999999996</v>
      </c>
      <c r="N3391" s="108">
        <v>1172906</v>
      </c>
      <c r="O3391" s="108">
        <v>7319115.7969999993</v>
      </c>
      <c r="P3391" s="83" t="str">
        <f t="shared" si="73"/>
        <v/>
      </c>
    </row>
    <row r="3392" spans="1:16" ht="13.2" hidden="1" customHeight="1" x14ac:dyDescent="0.25">
      <c r="A3392" s="83" t="s">
        <v>4191</v>
      </c>
      <c r="B3392" s="285" t="s">
        <v>83</v>
      </c>
      <c r="C3392" s="108">
        <v>2624.04</v>
      </c>
      <c r="D3392" s="108">
        <v>1875.452</v>
      </c>
      <c r="E3392" s="108">
        <v>12846.679</v>
      </c>
      <c r="F3392" s="108">
        <v>20864.972000000002</v>
      </c>
      <c r="G3392" s="108">
        <v>18386.108</v>
      </c>
      <c r="H3392" s="108">
        <v>3969.2310000000002</v>
      </c>
      <c r="I3392" s="108">
        <v>28268</v>
      </c>
      <c r="J3392" s="108">
        <v>1392</v>
      </c>
      <c r="K3392" s="108">
        <v>1496</v>
      </c>
      <c r="L3392" s="108">
        <v>21534</v>
      </c>
      <c r="M3392" s="108">
        <v>7107.62</v>
      </c>
      <c r="N3392" s="108">
        <v>28751</v>
      </c>
      <c r="O3392" s="108">
        <v>149115.10200000001</v>
      </c>
      <c r="P3392" s="83" t="str">
        <f t="shared" si="73"/>
        <v/>
      </c>
    </row>
    <row r="3393" spans="1:16" ht="13.2" hidden="1" customHeight="1" x14ac:dyDescent="0.25">
      <c r="A3393" s="83" t="s">
        <v>4192</v>
      </c>
      <c r="B3393" s="285" t="s">
        <v>84</v>
      </c>
      <c r="C3393" s="108">
        <v>2145.3066666666632</v>
      </c>
      <c r="D3393" s="108">
        <v>4861.2756666666664</v>
      </c>
      <c r="E3393" s="108">
        <v>3992.0476666666664</v>
      </c>
      <c r="F3393" s="108">
        <v>2092.6226666666666</v>
      </c>
      <c r="G3393" s="108">
        <v>5318.541666666667</v>
      </c>
      <c r="H3393" s="108">
        <v>3805.6996666666664</v>
      </c>
      <c r="I3393" s="108">
        <v>12087.666666666666</v>
      </c>
      <c r="J3393" s="108">
        <v>4170.666666666667</v>
      </c>
      <c r="K3393" s="108">
        <v>4042.666666666667</v>
      </c>
      <c r="L3393" s="108">
        <v>8730.7000000000007</v>
      </c>
      <c r="M3393" s="108">
        <v>6342</v>
      </c>
      <c r="N3393" s="108">
        <v>15817</v>
      </c>
      <c r="O3393" s="108">
        <v>73406.193999999989</v>
      </c>
      <c r="P3393" s="83" t="str">
        <f t="shared" si="73"/>
        <v/>
      </c>
    </row>
    <row r="3394" spans="1:16" ht="13.2" hidden="1" customHeight="1" x14ac:dyDescent="0.25">
      <c r="A3394" s="83" t="s">
        <v>4193</v>
      </c>
      <c r="B3394" s="285" t="s">
        <v>85</v>
      </c>
      <c r="C3394" s="108">
        <v>2984835.4046666669</v>
      </c>
      <c r="D3394" s="108">
        <v>2251660.7876666668</v>
      </c>
      <c r="E3394" s="108">
        <v>1745502.7626666666</v>
      </c>
      <c r="F3394" s="108">
        <v>2633119.5226666667</v>
      </c>
      <c r="G3394" s="108">
        <v>1834223.0666666667</v>
      </c>
      <c r="H3394" s="108">
        <v>2850454.8536666664</v>
      </c>
      <c r="I3394" s="108">
        <v>2236641.6836666665</v>
      </c>
      <c r="J3394" s="108">
        <v>1896621.2206666667</v>
      </c>
      <c r="K3394" s="108">
        <v>1691510.8666666667</v>
      </c>
      <c r="L3394" s="108">
        <v>2493763.71</v>
      </c>
      <c r="M3394" s="108">
        <v>1596305.1700000002</v>
      </c>
      <c r="N3394" s="108">
        <v>3147443</v>
      </c>
      <c r="O3394" s="108">
        <v>27362082.048999999</v>
      </c>
      <c r="P3394" s="83" t="str">
        <f t="shared" si="73"/>
        <v/>
      </c>
    </row>
    <row r="3395" spans="1:16" ht="13.2" hidden="1" customHeight="1" x14ac:dyDescent="0.25">
      <c r="A3395" s="83" t="s">
        <v>4194</v>
      </c>
      <c r="B3395" s="285" t="s">
        <v>86</v>
      </c>
      <c r="C3395" s="108">
        <v>274031.78700000001</v>
      </c>
      <c r="D3395" s="108">
        <v>0</v>
      </c>
      <c r="E3395" s="108">
        <v>156508</v>
      </c>
      <c r="F3395" s="108">
        <v>315</v>
      </c>
      <c r="G3395" s="108">
        <v>100045</v>
      </c>
      <c r="H3395" s="108">
        <v>100011.01699999999</v>
      </c>
      <c r="I3395" s="108">
        <v>161</v>
      </c>
      <c r="J3395" s="108">
        <v>100000</v>
      </c>
      <c r="K3395" s="108">
        <v>100000</v>
      </c>
      <c r="L3395" s="108">
        <v>2885</v>
      </c>
      <c r="M3395" s="108">
        <v>300000</v>
      </c>
      <c r="N3395" s="108">
        <v>516069</v>
      </c>
      <c r="O3395" s="108">
        <v>1650025.804</v>
      </c>
      <c r="P3395" s="83" t="str">
        <f t="shared" si="73"/>
        <v/>
      </c>
    </row>
    <row r="3396" spans="1:16" ht="13.2" hidden="1" customHeight="1" x14ac:dyDescent="0.25">
      <c r="A3396" s="83" t="s">
        <v>4195</v>
      </c>
      <c r="B3396" s="285" t="s">
        <v>87</v>
      </c>
      <c r="C3396" s="108">
        <v>44459.122000000003</v>
      </c>
      <c r="D3396" s="108">
        <v>22.096</v>
      </c>
      <c r="E3396" s="108">
        <v>825.40300000000002</v>
      </c>
      <c r="F3396" s="108">
        <v>0</v>
      </c>
      <c r="G3396" s="108">
        <v>0</v>
      </c>
      <c r="H3396" s="108">
        <v>62.146999999999998</v>
      </c>
      <c r="I3396" s="108">
        <v>0</v>
      </c>
      <c r="J3396" s="108">
        <v>22</v>
      </c>
      <c r="K3396" s="108">
        <v>22</v>
      </c>
      <c r="L3396" s="108">
        <v>2666</v>
      </c>
      <c r="M3396" s="108">
        <v>0</v>
      </c>
      <c r="N3396" s="108">
        <v>1247</v>
      </c>
      <c r="O3396" s="108">
        <v>49325.767999999996</v>
      </c>
      <c r="P3396" s="83" t="str">
        <f t="shared" si="73"/>
        <v/>
      </c>
    </row>
    <row r="3397" spans="1:16" ht="13.2" hidden="1" customHeight="1" x14ac:dyDescent="0.25">
      <c r="A3397" s="83" t="s">
        <v>4196</v>
      </c>
      <c r="B3397" s="285" t="s">
        <v>88</v>
      </c>
      <c r="C3397" s="108">
        <v>0</v>
      </c>
      <c r="D3397" s="108">
        <v>0</v>
      </c>
      <c r="E3397" s="108">
        <v>0</v>
      </c>
      <c r="F3397" s="108">
        <v>0</v>
      </c>
      <c r="G3397" s="108">
        <v>0</v>
      </c>
      <c r="H3397" s="108">
        <v>0</v>
      </c>
      <c r="I3397" s="108">
        <v>0</v>
      </c>
      <c r="J3397" s="108">
        <v>0</v>
      </c>
      <c r="K3397" s="108">
        <v>0</v>
      </c>
      <c r="L3397" s="108">
        <v>0</v>
      </c>
      <c r="M3397" s="108">
        <v>0</v>
      </c>
      <c r="N3397" s="108">
        <v>0</v>
      </c>
      <c r="O3397" s="108">
        <v>0</v>
      </c>
      <c r="P3397" s="83" t="str">
        <f t="shared" si="73"/>
        <v/>
      </c>
    </row>
    <row r="3398" spans="1:16" ht="13.2" hidden="1" customHeight="1" x14ac:dyDescent="0.25">
      <c r="A3398" s="83" t="s">
        <v>4197</v>
      </c>
      <c r="B3398" s="285" t="s">
        <v>144</v>
      </c>
      <c r="C3398" s="108">
        <v>3303326.3136666669</v>
      </c>
      <c r="D3398" s="108">
        <v>2251682.8836666667</v>
      </c>
      <c r="E3398" s="108">
        <v>1902836.1656666666</v>
      </c>
      <c r="F3398" s="108">
        <v>2633434.5226666667</v>
      </c>
      <c r="G3398" s="108">
        <v>1934268.0666666667</v>
      </c>
      <c r="H3398" s="108">
        <v>2950528.0176666663</v>
      </c>
      <c r="I3398" s="108">
        <v>2236802.6836666665</v>
      </c>
      <c r="J3398" s="108">
        <v>1996643.2206666667</v>
      </c>
      <c r="K3398" s="108">
        <v>1791532.8666666667</v>
      </c>
      <c r="L3398" s="108">
        <v>2499314.71</v>
      </c>
      <c r="M3398" s="108">
        <v>1896305.1700000002</v>
      </c>
      <c r="N3398" s="108">
        <v>3664759</v>
      </c>
      <c r="O3398" s="108">
        <v>29061433.620999999</v>
      </c>
      <c r="P3398" s="83" t="str">
        <f t="shared" si="73"/>
        <v/>
      </c>
    </row>
    <row r="3399" spans="1:16" ht="13.2" hidden="1" customHeight="1" x14ac:dyDescent="0.25">
      <c r="A3399" s="83" t="s">
        <v>4198</v>
      </c>
      <c r="B3399" s="285" t="s">
        <v>76</v>
      </c>
      <c r="C3399" s="108">
        <v>-49.753</v>
      </c>
      <c r="D3399" s="108">
        <v>-63.195999999999998</v>
      </c>
      <c r="E3399" s="108">
        <v>-111.35499999999999</v>
      </c>
      <c r="F3399" s="108">
        <v>-5.2640000000000002</v>
      </c>
      <c r="G3399" s="108">
        <v>-7</v>
      </c>
      <c r="H3399" s="108">
        <v>-33.913000000000004</v>
      </c>
      <c r="I3399" s="108">
        <v>-10</v>
      </c>
      <c r="J3399" s="108">
        <v>-13</v>
      </c>
      <c r="K3399" s="108">
        <v>-5.8</v>
      </c>
      <c r="L3399" s="108">
        <v>-440</v>
      </c>
      <c r="M3399" s="108">
        <v>-2069.9560000000001</v>
      </c>
      <c r="N3399" s="108">
        <v>2810</v>
      </c>
      <c r="O3399" s="108">
        <v>0.76300000000002233</v>
      </c>
      <c r="P3399" s="83" t="str">
        <f t="shared" si="73"/>
        <v/>
      </c>
    </row>
    <row r="3400" spans="1:16" ht="13.2" hidden="1" customHeight="1" x14ac:dyDescent="0.25">
      <c r="A3400" s="83" t="s">
        <v>4199</v>
      </c>
      <c r="B3400" s="285" t="s">
        <v>85</v>
      </c>
      <c r="C3400" s="108">
        <v>3191189.267</v>
      </c>
      <c r="D3400" s="108">
        <v>3197665.1905</v>
      </c>
      <c r="E3400" s="108">
        <v>3156229.1289999997</v>
      </c>
      <c r="F3400" s="108">
        <v>3174884.46</v>
      </c>
      <c r="G3400" s="108">
        <v>3176160.898</v>
      </c>
      <c r="H3400" s="108">
        <v>3260348.142</v>
      </c>
      <c r="I3400" s="108">
        <v>3428875.0549999997</v>
      </c>
      <c r="J3400" s="108">
        <v>3218511</v>
      </c>
      <c r="K3400" s="108">
        <v>3247911.6330000004</v>
      </c>
      <c r="L3400" s="108">
        <v>3521197.4340000004</v>
      </c>
      <c r="M3400" s="108">
        <v>3214615.8640000001</v>
      </c>
      <c r="N3400" s="108">
        <v>3952748</v>
      </c>
      <c r="O3400" s="108">
        <v>39740336.072500005</v>
      </c>
      <c r="P3400" s="83" t="str">
        <f t="shared" si="73"/>
        <v/>
      </c>
    </row>
    <row r="3401" spans="1:16" ht="13.2" hidden="1" customHeight="1" x14ac:dyDescent="0.25">
      <c r="A3401" s="83" t="s">
        <v>4200</v>
      </c>
      <c r="B3401" s="285" t="s">
        <v>87</v>
      </c>
      <c r="C3401" s="108">
        <v>0</v>
      </c>
      <c r="D3401" s="108">
        <v>20000</v>
      </c>
      <c r="E3401" s="108">
        <v>0</v>
      </c>
      <c r="F3401" s="108">
        <v>0</v>
      </c>
      <c r="G3401" s="108">
        <v>0</v>
      </c>
      <c r="H3401" s="108">
        <v>1300000</v>
      </c>
      <c r="I3401" s="108">
        <v>0</v>
      </c>
      <c r="J3401" s="108">
        <v>0</v>
      </c>
      <c r="K3401" s="108">
        <v>0</v>
      </c>
      <c r="L3401" s="108">
        <v>0</v>
      </c>
      <c r="M3401" s="108">
        <v>0</v>
      </c>
      <c r="N3401" s="108">
        <v>1612</v>
      </c>
      <c r="O3401" s="108">
        <v>1321612</v>
      </c>
      <c r="P3401" s="83" t="str">
        <f t="shared" si="73"/>
        <v/>
      </c>
    </row>
    <row r="3402" spans="1:16" ht="13.2" hidden="1" customHeight="1" x14ac:dyDescent="0.25">
      <c r="A3402" s="83" t="s">
        <v>4201</v>
      </c>
      <c r="B3402" s="285" t="s">
        <v>88</v>
      </c>
      <c r="C3402" s="108">
        <v>0</v>
      </c>
      <c r="D3402" s="108">
        <v>0</v>
      </c>
      <c r="E3402" s="108">
        <v>0</v>
      </c>
      <c r="F3402" s="108">
        <v>0</v>
      </c>
      <c r="G3402" s="108">
        <v>0</v>
      </c>
      <c r="H3402" s="108">
        <v>0</v>
      </c>
      <c r="I3402" s="108">
        <v>0</v>
      </c>
      <c r="J3402" s="108">
        <v>0</v>
      </c>
      <c r="K3402" s="108">
        <v>0</v>
      </c>
      <c r="L3402" s="108">
        <v>0</v>
      </c>
      <c r="M3402" s="108">
        <v>0</v>
      </c>
      <c r="N3402" s="108">
        <v>0</v>
      </c>
      <c r="O3402" s="108">
        <v>0</v>
      </c>
      <c r="P3402" s="83" t="str">
        <f t="shared" si="73"/>
        <v/>
      </c>
    </row>
    <row r="3403" spans="1:16" ht="13.2" hidden="1" customHeight="1" x14ac:dyDescent="0.25">
      <c r="A3403" s="83" t="s">
        <v>4202</v>
      </c>
      <c r="B3403" s="285" t="s">
        <v>89</v>
      </c>
      <c r="C3403" s="108">
        <v>10306.484</v>
      </c>
      <c r="D3403" s="108">
        <v>14765.553</v>
      </c>
      <c r="E3403" s="108">
        <v>9990.5410000000011</v>
      </c>
      <c r="F3403" s="108">
        <v>3463.1980000000003</v>
      </c>
      <c r="G3403" s="108">
        <v>8717.1509999999998</v>
      </c>
      <c r="H3403" s="108">
        <v>10767.588</v>
      </c>
      <c r="I3403" s="108">
        <v>13618</v>
      </c>
      <c r="J3403" s="108">
        <v>12338</v>
      </c>
      <c r="K3403" s="108">
        <v>5464.0999999999995</v>
      </c>
      <c r="L3403" s="108">
        <v>15066</v>
      </c>
      <c r="M3403" s="108">
        <v>20744.400000000001</v>
      </c>
      <c r="N3403" s="108">
        <v>150094</v>
      </c>
      <c r="O3403" s="108">
        <v>275335.01500000001</v>
      </c>
      <c r="P3403" s="83" t="str">
        <f t="shared" si="73"/>
        <v/>
      </c>
    </row>
    <row r="3404" spans="1:16" ht="13.2" hidden="1" customHeight="1" x14ac:dyDescent="0.25">
      <c r="A3404" s="83" t="s">
        <v>4203</v>
      </c>
      <c r="B3404" s="285" t="s">
        <v>90</v>
      </c>
      <c r="C3404" s="108">
        <v>292.351</v>
      </c>
      <c r="D3404" s="108">
        <v>262.46800000000002</v>
      </c>
      <c r="E3404" s="108">
        <v>2246.6570000000002</v>
      </c>
      <c r="F3404" s="108">
        <v>412.38599999999997</v>
      </c>
      <c r="G3404" s="108">
        <v>1597.96</v>
      </c>
      <c r="H3404" s="108">
        <v>11532.333999999999</v>
      </c>
      <c r="I3404" s="108">
        <v>-4113.5</v>
      </c>
      <c r="J3404" s="108">
        <v>14</v>
      </c>
      <c r="K3404" s="108">
        <v>2329.5</v>
      </c>
      <c r="L3404" s="108">
        <v>0.5</v>
      </c>
      <c r="M3404" s="108">
        <v>222.77699999999999</v>
      </c>
      <c r="N3404" s="108">
        <v>21050</v>
      </c>
      <c r="O3404" s="108">
        <v>35847.432999999997</v>
      </c>
      <c r="P3404" s="83" t="str">
        <f t="shared" si="73"/>
        <v/>
      </c>
    </row>
    <row r="3405" spans="1:16" ht="13.2" hidden="1" customHeight="1" x14ac:dyDescent="0.25">
      <c r="A3405" s="83" t="s">
        <v>4204</v>
      </c>
      <c r="B3405" s="285" t="s">
        <v>91</v>
      </c>
      <c r="C3405" s="108">
        <v>1224530.6629999999</v>
      </c>
      <c r="D3405" s="108">
        <v>1183520.0120000001</v>
      </c>
      <c r="E3405" s="108">
        <v>1143501.6510000001</v>
      </c>
      <c r="F3405" s="108">
        <v>1170210.655</v>
      </c>
      <c r="G3405" s="108">
        <v>1130299.774</v>
      </c>
      <c r="H3405" s="108">
        <v>1236849.8419999999</v>
      </c>
      <c r="I3405" s="108">
        <v>1421297</v>
      </c>
      <c r="J3405" s="108">
        <v>1127827</v>
      </c>
      <c r="K3405" s="108">
        <v>1226912.3330000001</v>
      </c>
      <c r="L3405" s="108">
        <v>1460915.7790000001</v>
      </c>
      <c r="M3405" s="108">
        <v>1186125.3459999999</v>
      </c>
      <c r="N3405" s="108">
        <v>1714139</v>
      </c>
      <c r="O3405" s="108">
        <v>15226129.055000002</v>
      </c>
      <c r="P3405" s="83" t="str">
        <f t="shared" si="73"/>
        <v/>
      </c>
    </row>
    <row r="3406" spans="1:16" ht="13.2" hidden="1" customHeight="1" x14ac:dyDescent="0.25">
      <c r="A3406" s="83" t="s">
        <v>4205</v>
      </c>
      <c r="B3406" s="285" t="s">
        <v>3670</v>
      </c>
      <c r="C3406" s="108">
        <v>-38736.686999999998</v>
      </c>
      <c r="D3406" s="108">
        <v>3933.5259999999998</v>
      </c>
      <c r="E3406" s="108">
        <v>5084.625</v>
      </c>
      <c r="F3406" s="108">
        <v>3430.7340000000004</v>
      </c>
      <c r="G3406" s="108">
        <v>34270.747000000003</v>
      </c>
      <c r="H3406" s="108">
        <v>6379.3410000000003</v>
      </c>
      <c r="I3406" s="108">
        <v>3253</v>
      </c>
      <c r="J3406" s="108">
        <v>9220</v>
      </c>
      <c r="K3406" s="108">
        <v>2492.6999999999998</v>
      </c>
      <c r="L3406" s="108">
        <v>26316</v>
      </c>
      <c r="M3406" s="108">
        <v>5366.7970000000005</v>
      </c>
      <c r="N3406" s="108">
        <v>-5308</v>
      </c>
      <c r="O3406" s="108">
        <v>55702.78300000001</v>
      </c>
      <c r="P3406" s="83" t="str">
        <f t="shared" si="73"/>
        <v/>
      </c>
    </row>
    <row r="3407" spans="1:16" ht="13.2" hidden="1" customHeight="1" x14ac:dyDescent="0.25">
      <c r="A3407" s="83" t="s">
        <v>4206</v>
      </c>
      <c r="B3407" s="285" t="s">
        <v>122</v>
      </c>
      <c r="C3407" s="108">
        <v>0</v>
      </c>
      <c r="D3407" s="108">
        <v>0</v>
      </c>
      <c r="E3407" s="108">
        <v>0</v>
      </c>
      <c r="F3407" s="108">
        <v>0</v>
      </c>
      <c r="G3407" s="108">
        <v>0</v>
      </c>
      <c r="H3407" s="108">
        <v>0</v>
      </c>
      <c r="I3407" s="108">
        <v>0</v>
      </c>
      <c r="J3407" s="108">
        <v>0</v>
      </c>
      <c r="K3407" s="108">
        <v>0</v>
      </c>
      <c r="L3407" s="108">
        <v>0</v>
      </c>
      <c r="M3407" s="108">
        <v>0</v>
      </c>
      <c r="N3407" s="108">
        <v>0</v>
      </c>
      <c r="O3407" s="108">
        <v>0</v>
      </c>
      <c r="P3407" s="83" t="str">
        <f t="shared" si="73"/>
        <v/>
      </c>
    </row>
    <row r="3408" spans="1:16" ht="13.2" hidden="1" customHeight="1" x14ac:dyDescent="0.25">
      <c r="A3408" s="83" t="s">
        <v>4207</v>
      </c>
      <c r="B3408" s="285" t="s">
        <v>92</v>
      </c>
      <c r="C3408" s="108">
        <v>0</v>
      </c>
      <c r="D3408" s="108">
        <v>50.536000000000001</v>
      </c>
      <c r="E3408" s="108">
        <v>654.84500000000003</v>
      </c>
      <c r="F3408" s="108">
        <v>0</v>
      </c>
      <c r="G3408" s="108">
        <v>733</v>
      </c>
      <c r="H3408" s="108">
        <v>0</v>
      </c>
      <c r="I3408" s="108">
        <v>0</v>
      </c>
      <c r="J3408" s="108">
        <v>-43</v>
      </c>
      <c r="K3408" s="108">
        <v>571</v>
      </c>
      <c r="L3408" s="108">
        <v>0</v>
      </c>
      <c r="M3408" s="108">
        <v>74.7</v>
      </c>
      <c r="N3408" s="108">
        <v>286</v>
      </c>
      <c r="O3408" s="108">
        <v>2327.0810000000001</v>
      </c>
      <c r="P3408" s="83" t="str">
        <f t="shared" si="73"/>
        <v/>
      </c>
    </row>
    <row r="3409" spans="1:16" ht="13.2" hidden="1" customHeight="1" x14ac:dyDescent="0.25">
      <c r="A3409" s="83" t="s">
        <v>4208</v>
      </c>
      <c r="B3409" s="285" t="s">
        <v>93</v>
      </c>
      <c r="C3409" s="108">
        <v>6.4790000000000001</v>
      </c>
      <c r="D3409" s="108">
        <v>373.13600000000002</v>
      </c>
      <c r="E3409" s="108">
        <v>35.06</v>
      </c>
      <c r="F3409" s="108">
        <v>2549.7959999999998</v>
      </c>
      <c r="G3409" s="108">
        <v>0</v>
      </c>
      <c r="H3409" s="108">
        <v>0</v>
      </c>
      <c r="I3409" s="108">
        <v>14</v>
      </c>
      <c r="J3409" s="108">
        <v>0</v>
      </c>
      <c r="K3409" s="108">
        <v>8.8000000000000007</v>
      </c>
      <c r="L3409" s="108">
        <v>3</v>
      </c>
      <c r="M3409" s="108">
        <v>0</v>
      </c>
      <c r="N3409" s="108">
        <v>171</v>
      </c>
      <c r="O3409" s="108">
        <v>3161.2710000000002</v>
      </c>
      <c r="P3409" s="83" t="str">
        <f t="shared" si="73"/>
        <v/>
      </c>
    </row>
    <row r="3410" spans="1:16" ht="13.2" hidden="1" customHeight="1" x14ac:dyDescent="0.25">
      <c r="A3410" s="83" t="s">
        <v>4209</v>
      </c>
      <c r="B3410" s="285" t="s">
        <v>94</v>
      </c>
      <c r="C3410" s="108">
        <v>1994819.5549999999</v>
      </c>
      <c r="D3410" s="108">
        <v>1994819.5555</v>
      </c>
      <c r="E3410" s="108">
        <v>1994819.5549999999</v>
      </c>
      <c r="F3410" s="108">
        <v>1994819.5549999999</v>
      </c>
      <c r="G3410" s="108">
        <v>1994227.706</v>
      </c>
      <c r="H3410" s="108">
        <v>1994818.5</v>
      </c>
      <c r="I3410" s="108">
        <v>1994819.5549999999</v>
      </c>
      <c r="J3410" s="108">
        <v>2069133</v>
      </c>
      <c r="K3410" s="108">
        <v>2010108</v>
      </c>
      <c r="L3410" s="108">
        <v>2019177.155</v>
      </c>
      <c r="M3410" s="108">
        <v>2004108.3</v>
      </c>
      <c r="N3410" s="108">
        <v>2069503</v>
      </c>
      <c r="O3410" s="108">
        <v>24135173.436500002</v>
      </c>
      <c r="P3410" s="83" t="str">
        <f t="shared" si="73"/>
        <v/>
      </c>
    </row>
    <row r="3411" spans="1:16" ht="13.2" hidden="1" customHeight="1" x14ac:dyDescent="0.25">
      <c r="A3411" s="83" t="s">
        <v>4210</v>
      </c>
      <c r="B3411" s="285" t="s">
        <v>95</v>
      </c>
      <c r="C3411" s="108">
        <v>20.175000000000001</v>
      </c>
      <c r="D3411" s="108">
        <v>3.6</v>
      </c>
      <c r="E3411" s="108">
        <v>7.55</v>
      </c>
      <c r="F3411" s="108">
        <v>3.4</v>
      </c>
      <c r="G3411" s="108">
        <v>6321.56</v>
      </c>
      <c r="H3411" s="108">
        <v>34.450000000000003</v>
      </c>
      <c r="I3411" s="108">
        <v>-3</v>
      </c>
      <c r="J3411" s="108">
        <v>35</v>
      </c>
      <c r="K3411" s="108">
        <v>31</v>
      </c>
      <c r="L3411" s="108">
        <v>159</v>
      </c>
      <c r="M3411" s="108">
        <v>43.5</v>
      </c>
      <c r="N3411" s="108">
        <v>3</v>
      </c>
      <c r="O3411" s="108">
        <v>6659.2349999999997</v>
      </c>
      <c r="P3411" s="83" t="str">
        <f t="shared" si="73"/>
        <v/>
      </c>
    </row>
    <row r="3412" spans="1:16" ht="13.2" hidden="1" customHeight="1" x14ac:dyDescent="0.25">
      <c r="A3412" s="83" t="s">
        <v>4211</v>
      </c>
      <c r="B3412" s="285" t="s">
        <v>96</v>
      </c>
      <c r="C3412" s="108">
        <v>14842.380999999999</v>
      </c>
      <c r="D3412" s="108">
        <v>6908.8980000000001</v>
      </c>
      <c r="E3412" s="108">
        <v>900.46</v>
      </c>
      <c r="F3412" s="108">
        <v>10964</v>
      </c>
      <c r="G3412" s="108">
        <v>45</v>
      </c>
      <c r="H3412" s="108">
        <v>15669.376</v>
      </c>
      <c r="I3412" s="108">
        <v>-7297</v>
      </c>
      <c r="J3412" s="108">
        <v>0</v>
      </c>
      <c r="K3412" s="108">
        <v>3598</v>
      </c>
      <c r="L3412" s="108">
        <v>6776</v>
      </c>
      <c r="M3412" s="108">
        <v>13924</v>
      </c>
      <c r="N3412" s="108">
        <v>-33500</v>
      </c>
      <c r="O3412" s="108">
        <v>32831.115000000005</v>
      </c>
      <c r="P3412" s="83" t="str">
        <f t="shared" si="73"/>
        <v/>
      </c>
    </row>
    <row r="3413" spans="1:16" ht="13.2" hidden="1" customHeight="1" x14ac:dyDescent="0.25">
      <c r="A3413" s="83" t="s">
        <v>4212</v>
      </c>
      <c r="B3413" s="285" t="s">
        <v>155</v>
      </c>
      <c r="C3413" s="108">
        <v>3206031.648</v>
      </c>
      <c r="D3413" s="108">
        <v>3224574.0885000001</v>
      </c>
      <c r="E3413" s="108">
        <v>3157129.5889999997</v>
      </c>
      <c r="F3413" s="108">
        <v>3185848.46</v>
      </c>
      <c r="G3413" s="108">
        <v>3176205.898</v>
      </c>
      <c r="H3413" s="108">
        <v>4576017.5180000002</v>
      </c>
      <c r="I3413" s="108">
        <v>3421578.0549999997</v>
      </c>
      <c r="J3413" s="108">
        <v>3218511</v>
      </c>
      <c r="K3413" s="108">
        <v>3251509.6330000004</v>
      </c>
      <c r="L3413" s="108">
        <v>3527973.4340000004</v>
      </c>
      <c r="M3413" s="108">
        <v>3228539.8640000001</v>
      </c>
      <c r="N3413" s="108">
        <v>3920860</v>
      </c>
      <c r="O3413" s="108">
        <v>41094779.187500007</v>
      </c>
      <c r="P3413" s="83" t="str">
        <f t="shared" si="73"/>
        <v/>
      </c>
    </row>
    <row r="3414" spans="1:16" ht="13.2" hidden="1" customHeight="1" x14ac:dyDescent="0.25">
      <c r="A3414" s="83" t="s">
        <v>4213</v>
      </c>
      <c r="B3414" s="285" t="s">
        <v>97</v>
      </c>
      <c r="C3414" s="108">
        <v>-866449.08433333319</v>
      </c>
      <c r="D3414" s="108">
        <v>-725101.26800000051</v>
      </c>
      <c r="E3414" s="108">
        <v>-748235.04666666663</v>
      </c>
      <c r="F3414" s="108">
        <v>-963472.76166666544</v>
      </c>
      <c r="G3414" s="108">
        <v>-868234.10366666806</v>
      </c>
      <c r="H3414" s="108">
        <v>-926984.44866666547</v>
      </c>
      <c r="I3414" s="108">
        <v>-1000293.4059999997</v>
      </c>
      <c r="J3414" s="108">
        <v>-994791.65333333309</v>
      </c>
      <c r="K3414" s="108">
        <v>-859226.9813333333</v>
      </c>
      <c r="L3414" s="108">
        <v>-935353</v>
      </c>
      <c r="M3414" s="108">
        <v>-1195709.7399999998</v>
      </c>
      <c r="N3414" s="108">
        <v>-1319781</v>
      </c>
      <c r="O3414" s="108">
        <v>-11403632.493666669</v>
      </c>
      <c r="P3414" s="83" t="str">
        <f t="shared" si="73"/>
        <v/>
      </c>
    </row>
    <row r="3415" spans="1:16" ht="13.2" hidden="1" customHeight="1" x14ac:dyDescent="0.25">
      <c r="A3415" s="83" t="s">
        <v>4214</v>
      </c>
      <c r="B3415" s="285" t="s">
        <v>130</v>
      </c>
      <c r="C3415" s="108">
        <v>-937354.2509999997</v>
      </c>
      <c r="D3415" s="108">
        <v>-762650.18866666721</v>
      </c>
      <c r="E3415" s="108">
        <v>-825628.9333333337</v>
      </c>
      <c r="F3415" s="108">
        <v>-1034849.3436666656</v>
      </c>
      <c r="G3415" s="108">
        <v>-930058.07800000138</v>
      </c>
      <c r="H3415" s="108">
        <v>-964882.23533333256</v>
      </c>
      <c r="I3415" s="108">
        <v>-1023768.0056666662</v>
      </c>
      <c r="J3415" s="108">
        <v>-975765.47500000056</v>
      </c>
      <c r="K3415" s="108">
        <v>-805706.68799999915</v>
      </c>
      <c r="L3415" s="108">
        <v>-849153</v>
      </c>
      <c r="M3415" s="108">
        <v>-1317825.7999999996</v>
      </c>
      <c r="N3415" s="108">
        <v>-1015704</v>
      </c>
      <c r="O3415" s="108">
        <v>-11443845.99866667</v>
      </c>
      <c r="P3415" s="83" t="str">
        <f t="shared" si="73"/>
        <v/>
      </c>
    </row>
    <row r="3416" spans="1:16" ht="13.2" hidden="1" customHeight="1" x14ac:dyDescent="0.25">
      <c r="A3416" s="83" t="s">
        <v>4215</v>
      </c>
      <c r="B3416" s="285" t="s">
        <v>76</v>
      </c>
      <c r="C3416" s="108">
        <v>5035.4999999999991</v>
      </c>
      <c r="D3416" s="108">
        <v>5292.4439999999986</v>
      </c>
      <c r="E3416" s="108">
        <v>4616.0560000000014</v>
      </c>
      <c r="F3416" s="108">
        <v>4992.4166666666633</v>
      </c>
      <c r="G3416" s="108">
        <v>4992.4166666666724</v>
      </c>
      <c r="H3416" s="108">
        <v>2324.1516666666648</v>
      </c>
      <c r="I3416" s="108">
        <v>-694.15166666666664</v>
      </c>
      <c r="J3416" s="108">
        <v>4009.310999999987</v>
      </c>
      <c r="K3416" s="108">
        <v>14251.174000000014</v>
      </c>
      <c r="L3416" s="108">
        <v>202</v>
      </c>
      <c r="M3416" s="108">
        <v>202.38</v>
      </c>
      <c r="N3416" s="108">
        <v>-30683</v>
      </c>
      <c r="O3416" s="108">
        <v>14540.698333333332</v>
      </c>
      <c r="P3416" s="83" t="str">
        <f t="shared" si="73"/>
        <v/>
      </c>
    </row>
    <row r="3417" spans="1:16" ht="13.2" hidden="1" customHeight="1" x14ac:dyDescent="0.25">
      <c r="A3417" s="83" t="s">
        <v>4216</v>
      </c>
      <c r="B3417" s="285" t="s">
        <v>77</v>
      </c>
      <c r="C3417" s="108">
        <v>331556.4956666666</v>
      </c>
      <c r="D3417" s="108">
        <v>318656.18333333352</v>
      </c>
      <c r="E3417" s="108">
        <v>332149.06999999995</v>
      </c>
      <c r="F3417" s="108">
        <v>326267.03266666661</v>
      </c>
      <c r="G3417" s="108">
        <v>338216.84966666653</v>
      </c>
      <c r="H3417" s="108">
        <v>287049.97366666689</v>
      </c>
      <c r="I3417" s="108">
        <v>377042.65466666687</v>
      </c>
      <c r="J3417" s="108">
        <v>336112.64166666614</v>
      </c>
      <c r="K3417" s="108">
        <v>271465.19166666688</v>
      </c>
      <c r="L3417" s="108">
        <v>309062</v>
      </c>
      <c r="M3417" s="108">
        <v>350482.93</v>
      </c>
      <c r="N3417" s="108">
        <v>554071</v>
      </c>
      <c r="O3417" s="108">
        <v>4132132.023</v>
      </c>
      <c r="P3417" s="83" t="str">
        <f t="shared" si="73"/>
        <v/>
      </c>
    </row>
    <row r="3418" spans="1:16" ht="13.2" hidden="1" customHeight="1" x14ac:dyDescent="0.25">
      <c r="A3418" s="83" t="s">
        <v>4217</v>
      </c>
      <c r="B3418" s="285" t="s">
        <v>78</v>
      </c>
      <c r="C3418" s="108">
        <v>212038.39600000001</v>
      </c>
      <c r="D3418" s="108">
        <v>203385.87000000008</v>
      </c>
      <c r="E3418" s="108">
        <v>229418.44199999989</v>
      </c>
      <c r="F3418" s="108">
        <v>208240.4133333335</v>
      </c>
      <c r="G3418" s="108">
        <v>204370.854333333</v>
      </c>
      <c r="H3418" s="108">
        <v>172679.59133333352</v>
      </c>
      <c r="I3418" s="108">
        <v>239997.95366666617</v>
      </c>
      <c r="J3418" s="108">
        <v>297680.5310000006</v>
      </c>
      <c r="K3418" s="108">
        <v>123716.63899999985</v>
      </c>
      <c r="L3418" s="108">
        <v>197410</v>
      </c>
      <c r="M3418" s="108">
        <v>256294.96</v>
      </c>
      <c r="N3418" s="108">
        <v>478559</v>
      </c>
      <c r="O3418" s="108">
        <v>2823792.6506666671</v>
      </c>
      <c r="P3418" s="83" t="str">
        <f t="shared" si="73"/>
        <v/>
      </c>
    </row>
    <row r="3419" spans="1:16" ht="13.2" hidden="1" customHeight="1" x14ac:dyDescent="0.25">
      <c r="A3419" s="83" t="s">
        <v>4218</v>
      </c>
      <c r="B3419" s="285" t="s">
        <v>79</v>
      </c>
      <c r="C3419" s="108">
        <v>31735.303333333341</v>
      </c>
      <c r="D3419" s="108">
        <v>31785.248666666666</v>
      </c>
      <c r="E3419" s="108">
        <v>31879.805999999993</v>
      </c>
      <c r="F3419" s="108">
        <v>31637.205000000016</v>
      </c>
      <c r="G3419" s="108">
        <v>31966.752999999942</v>
      </c>
      <c r="H3419" s="108">
        <v>19579.00400000003</v>
      </c>
      <c r="I3419" s="108">
        <v>39335.704333333328</v>
      </c>
      <c r="J3419" s="108">
        <v>30548.315333333361</v>
      </c>
      <c r="K3419" s="108">
        <v>20210.043333333364</v>
      </c>
      <c r="L3419" s="108">
        <v>0</v>
      </c>
      <c r="M3419" s="108">
        <v>168875.63</v>
      </c>
      <c r="N3419" s="108">
        <v>9906</v>
      </c>
      <c r="O3419" s="108">
        <v>447459.01300000004</v>
      </c>
      <c r="P3419" s="83" t="str">
        <f t="shared" si="73"/>
        <v/>
      </c>
    </row>
    <row r="3420" spans="1:16" ht="13.2" hidden="1" customHeight="1" x14ac:dyDescent="0.25">
      <c r="A3420" s="83" t="s">
        <v>4219</v>
      </c>
      <c r="B3420" s="285" t="s">
        <v>3671</v>
      </c>
      <c r="C3420" s="108">
        <v>386903.12199999997</v>
      </c>
      <c r="D3420" s="108">
        <v>363484.71366666671</v>
      </c>
      <c r="E3420" s="108">
        <v>275561.84233333333</v>
      </c>
      <c r="F3420" s="108">
        <v>499738.06299999997</v>
      </c>
      <c r="G3420" s="108">
        <v>258425.99400000006</v>
      </c>
      <c r="H3420" s="108">
        <v>534352.48199999996</v>
      </c>
      <c r="I3420" s="108">
        <v>450471.75100000011</v>
      </c>
      <c r="J3420" s="108">
        <v>333407.06766666652</v>
      </c>
      <c r="K3420" s="108">
        <v>557618.42966666655</v>
      </c>
      <c r="L3420" s="108">
        <v>529055</v>
      </c>
      <c r="M3420" s="108">
        <v>429193.17000000004</v>
      </c>
      <c r="N3420" s="108">
        <v>678512</v>
      </c>
      <c r="O3420" s="108">
        <v>5296723.6353333341</v>
      </c>
      <c r="P3420" s="83" t="str">
        <f t="shared" si="73"/>
        <v/>
      </c>
    </row>
    <row r="3421" spans="1:16" ht="13.2" hidden="1" customHeight="1" x14ac:dyDescent="0.25">
      <c r="A3421" s="83" t="s">
        <v>4220</v>
      </c>
      <c r="B3421" s="285" t="s">
        <v>121</v>
      </c>
      <c r="C3421" s="108">
        <v>0</v>
      </c>
      <c r="D3421" s="108">
        <v>0</v>
      </c>
      <c r="E3421" s="108">
        <v>0</v>
      </c>
      <c r="F3421" s="108">
        <v>0</v>
      </c>
      <c r="G3421" s="108">
        <v>0</v>
      </c>
      <c r="H3421" s="108">
        <v>6957.3980000000001</v>
      </c>
      <c r="I3421" s="108">
        <v>5381.851999999999</v>
      </c>
      <c r="J3421" s="108">
        <v>1762.7500000000014</v>
      </c>
      <c r="K3421" s="108">
        <v>-73.615000000000464</v>
      </c>
      <c r="L3421" s="108">
        <v>2416</v>
      </c>
      <c r="M3421" s="108">
        <v>1987.2</v>
      </c>
      <c r="N3421" s="108">
        <v>2072</v>
      </c>
      <c r="O3421" s="108">
        <v>20503.585000000003</v>
      </c>
      <c r="P3421" s="83" t="str">
        <f t="shared" si="73"/>
        <v/>
      </c>
    </row>
    <row r="3422" spans="1:16" ht="13.2" hidden="1" customHeight="1" x14ac:dyDescent="0.25">
      <c r="A3422" s="83" t="s">
        <v>4221</v>
      </c>
      <c r="B3422" s="285" t="s">
        <v>81</v>
      </c>
      <c r="C3422" s="108">
        <v>30504.614999999994</v>
      </c>
      <c r="D3422" s="108">
        <v>19707.457666666665</v>
      </c>
      <c r="E3422" s="108">
        <v>32315.931333333341</v>
      </c>
      <c r="F3422" s="108">
        <v>40155.725333333321</v>
      </c>
      <c r="G3422" s="108">
        <v>-19283.900333333324</v>
      </c>
      <c r="H3422" s="108">
        <v>16578.40800000001</v>
      </c>
      <c r="I3422" s="108">
        <v>3120.6299999999974</v>
      </c>
      <c r="J3422" s="108">
        <v>32925.933999999987</v>
      </c>
      <c r="K3422" s="108">
        <v>2900.4320000000043</v>
      </c>
      <c r="L3422" s="108">
        <v>24809</v>
      </c>
      <c r="M3422" s="108">
        <v>20672.95</v>
      </c>
      <c r="N3422" s="108">
        <v>152626</v>
      </c>
      <c r="O3422" s="108">
        <v>357033.18300000002</v>
      </c>
      <c r="P3422" s="83" t="str">
        <f t="shared" si="73"/>
        <v/>
      </c>
    </row>
    <row r="3423" spans="1:16" ht="13.2" hidden="1" customHeight="1" x14ac:dyDescent="0.25">
      <c r="A3423" s="83" t="s">
        <v>4222</v>
      </c>
      <c r="B3423" s="285" t="s">
        <v>82</v>
      </c>
      <c r="C3423" s="108">
        <v>18386.833333333332</v>
      </c>
      <c r="D3423" s="108">
        <v>16431.928333333337</v>
      </c>
      <c r="E3423" s="108">
        <v>9679.8223333333317</v>
      </c>
      <c r="F3423" s="108">
        <v>16416.649333333331</v>
      </c>
      <c r="G3423" s="108">
        <v>15808.104333333329</v>
      </c>
      <c r="H3423" s="108">
        <v>25332.135333333335</v>
      </c>
      <c r="I3423" s="108">
        <v>9455.6816666666709</v>
      </c>
      <c r="J3423" s="108">
        <v>36183.71366666667</v>
      </c>
      <c r="K3423" s="108">
        <v>11323.224666666654</v>
      </c>
      <c r="L3423" s="108">
        <v>31801</v>
      </c>
      <c r="M3423" s="108">
        <v>39736.92</v>
      </c>
      <c r="N3423" s="108">
        <v>70809</v>
      </c>
      <c r="O3423" s="108">
        <v>301365.01299999998</v>
      </c>
      <c r="P3423" s="83" t="str">
        <f t="shared" si="73"/>
        <v/>
      </c>
    </row>
    <row r="3424" spans="1:16" ht="13.2" hidden="1" customHeight="1" x14ac:dyDescent="0.25">
      <c r="A3424" s="83" t="s">
        <v>4223</v>
      </c>
      <c r="B3424" s="285" t="s">
        <v>83</v>
      </c>
      <c r="C3424" s="108">
        <v>685.41666666666663</v>
      </c>
      <c r="D3424" s="108">
        <v>550.08333333333337</v>
      </c>
      <c r="E3424" s="108">
        <v>519.75</v>
      </c>
      <c r="F3424" s="108">
        <v>575.75</v>
      </c>
      <c r="G3424" s="108">
        <v>575.75</v>
      </c>
      <c r="H3424" s="108">
        <v>-190.79599999999982</v>
      </c>
      <c r="I3424" s="108">
        <v>2144.3793333333333</v>
      </c>
      <c r="J3424" s="108">
        <v>690.33333333333269</v>
      </c>
      <c r="K3424" s="108">
        <v>-864.59966666666628</v>
      </c>
      <c r="L3424" s="108">
        <v>877</v>
      </c>
      <c r="M3424" s="108">
        <v>246.42</v>
      </c>
      <c r="N3424" s="108">
        <v>4405</v>
      </c>
      <c r="O3424" s="108">
        <v>10214.487000000001</v>
      </c>
      <c r="P3424" s="83" t="str">
        <f t="shared" si="73"/>
        <v/>
      </c>
    </row>
    <row r="3425" spans="1:16" ht="13.2" hidden="1" customHeight="1" x14ac:dyDescent="0.25">
      <c r="A3425" s="83" t="s">
        <v>4224</v>
      </c>
      <c r="B3425" s="285" t="s">
        <v>84</v>
      </c>
      <c r="C3425" s="108">
        <v>87339.998999999996</v>
      </c>
      <c r="D3425" s="108">
        <v>57570.846333333364</v>
      </c>
      <c r="E3425" s="108">
        <v>120826.16466666665</v>
      </c>
      <c r="F3425" s="108">
        <v>109832.05400000003</v>
      </c>
      <c r="G3425" s="108">
        <v>126438.32899999991</v>
      </c>
      <c r="H3425" s="108">
        <v>90668.540000000052</v>
      </c>
      <c r="I3425" s="108">
        <v>149492.59200000009</v>
      </c>
      <c r="J3425" s="108">
        <v>149343.42199999982</v>
      </c>
      <c r="K3425" s="108">
        <v>75092.899000000063</v>
      </c>
      <c r="L3425" s="108">
        <v>125771</v>
      </c>
      <c r="M3425" s="108">
        <v>173844.93</v>
      </c>
      <c r="N3425" s="108">
        <v>393515</v>
      </c>
      <c r="O3425" s="108">
        <v>1659735.7759999998</v>
      </c>
      <c r="P3425" s="83" t="str">
        <f t="shared" si="73"/>
        <v/>
      </c>
    </row>
    <row r="3426" spans="1:16" ht="13.2" hidden="1" customHeight="1" x14ac:dyDescent="0.25">
      <c r="A3426" s="83" t="s">
        <v>4225</v>
      </c>
      <c r="B3426" s="285" t="s">
        <v>85</v>
      </c>
      <c r="C3426" s="108">
        <v>1104185.6809999999</v>
      </c>
      <c r="D3426" s="108">
        <v>1016864.7753333339</v>
      </c>
      <c r="E3426" s="108">
        <v>1036966.8846666665</v>
      </c>
      <c r="F3426" s="108">
        <v>1237855.3093333333</v>
      </c>
      <c r="G3426" s="108">
        <v>961511.1506666661</v>
      </c>
      <c r="H3426" s="108">
        <v>1155330.8880000005</v>
      </c>
      <c r="I3426" s="108">
        <v>1275749.0469999998</v>
      </c>
      <c r="J3426" s="108">
        <v>1222664.0196666664</v>
      </c>
      <c r="K3426" s="108">
        <v>1075639.8186666667</v>
      </c>
      <c r="L3426" s="108">
        <v>1221403</v>
      </c>
      <c r="M3426" s="108">
        <v>1441537.4899999998</v>
      </c>
      <c r="N3426" s="108">
        <v>2313792</v>
      </c>
      <c r="O3426" s="108">
        <v>15063500.064333336</v>
      </c>
      <c r="P3426" s="83" t="str">
        <f t="shared" si="73"/>
        <v/>
      </c>
    </row>
    <row r="3427" spans="1:16" ht="13.2" hidden="1" customHeight="1" x14ac:dyDescent="0.25">
      <c r="A3427" s="83" t="s">
        <v>4226</v>
      </c>
      <c r="B3427" s="285" t="s">
        <v>86</v>
      </c>
      <c r="C3427" s="108">
        <v>224237.41666666663</v>
      </c>
      <c r="D3427" s="108">
        <v>211865.97633333335</v>
      </c>
      <c r="E3427" s="108">
        <v>224816.96699999998</v>
      </c>
      <c r="F3427" s="108">
        <v>219380.79499999993</v>
      </c>
      <c r="G3427" s="108">
        <v>219015.16700000013</v>
      </c>
      <c r="H3427" s="108">
        <v>248701.46099999984</v>
      </c>
      <c r="I3427" s="108">
        <v>189012.21700000006</v>
      </c>
      <c r="J3427" s="108">
        <v>199466.17700000014</v>
      </c>
      <c r="K3427" s="108">
        <v>138208.89999999985</v>
      </c>
      <c r="L3427" s="108">
        <v>148386</v>
      </c>
      <c r="M3427" s="108">
        <v>338363.9</v>
      </c>
      <c r="N3427" s="108">
        <v>236831</v>
      </c>
      <c r="O3427" s="108">
        <v>2598285.9769999995</v>
      </c>
      <c r="P3427" s="83" t="str">
        <f t="shared" si="73"/>
        <v/>
      </c>
    </row>
    <row r="3428" spans="1:16" ht="13.2" hidden="1" customHeight="1" x14ac:dyDescent="0.25">
      <c r="A3428" s="83" t="s">
        <v>4227</v>
      </c>
      <c r="B3428" s="285" t="s">
        <v>87</v>
      </c>
      <c r="C3428" s="108">
        <v>69571.666666666672</v>
      </c>
      <c r="D3428" s="108">
        <v>65101.963666666641</v>
      </c>
      <c r="E3428" s="108">
        <v>64073.501666666714</v>
      </c>
      <c r="F3428" s="108">
        <v>66290.340666666612</v>
      </c>
      <c r="G3428" s="108">
        <v>66223.166666666846</v>
      </c>
      <c r="H3428" s="108">
        <v>49552.166666666548</v>
      </c>
      <c r="I3428" s="108">
        <v>33463.944000000018</v>
      </c>
      <c r="J3428" s="108">
        <v>27404.552000000025</v>
      </c>
      <c r="K3428" s="108">
        <v>59712.447999999968</v>
      </c>
      <c r="L3428" s="108">
        <v>58932</v>
      </c>
      <c r="M3428" s="108">
        <v>55368.28</v>
      </c>
      <c r="N3428" s="108">
        <v>1361270</v>
      </c>
      <c r="O3428" s="108">
        <v>1976964.03</v>
      </c>
      <c r="P3428" s="83" t="str">
        <f t="shared" si="73"/>
        <v/>
      </c>
    </row>
    <row r="3429" spans="1:16" ht="13.2" hidden="1" customHeight="1" x14ac:dyDescent="0.25">
      <c r="A3429" s="83" t="s">
        <v>4228</v>
      </c>
      <c r="B3429" s="285" t="s">
        <v>88</v>
      </c>
      <c r="C3429" s="108">
        <v>8.333333334303461E-2</v>
      </c>
      <c r="D3429" s="108">
        <v>8.3333333488553762E-2</v>
      </c>
      <c r="E3429" s="108">
        <v>8.3333333604969084E-2</v>
      </c>
      <c r="F3429" s="108">
        <v>8.3333333372138441E-2</v>
      </c>
      <c r="G3429" s="108">
        <v>0.41666666662786156</v>
      </c>
      <c r="H3429" s="108">
        <v>-0.24999999953433871</v>
      </c>
      <c r="I3429" s="108">
        <v>140.16666666604578</v>
      </c>
      <c r="J3429" s="108">
        <v>77.166666666977108</v>
      </c>
      <c r="K3429" s="108">
        <v>-210.58333333348855</v>
      </c>
      <c r="L3429" s="108">
        <v>0</v>
      </c>
      <c r="M3429" s="108">
        <v>0</v>
      </c>
      <c r="N3429" s="108">
        <v>-7</v>
      </c>
      <c r="O3429" s="108">
        <v>0.25000000043655746</v>
      </c>
      <c r="P3429" s="83" t="str">
        <f t="shared" si="73"/>
        <v/>
      </c>
    </row>
    <row r="3430" spans="1:16" ht="13.2" hidden="1" customHeight="1" x14ac:dyDescent="0.25">
      <c r="A3430" s="83" t="s">
        <v>4229</v>
      </c>
      <c r="B3430" s="285" t="s">
        <v>144</v>
      </c>
      <c r="C3430" s="108">
        <v>1397994.8476666664</v>
      </c>
      <c r="D3430" s="108">
        <v>1293832.7986666672</v>
      </c>
      <c r="E3430" s="108">
        <v>1325857.436666667</v>
      </c>
      <c r="F3430" s="108">
        <v>1523526.5283333333</v>
      </c>
      <c r="G3430" s="108">
        <v>1246749.9009999996</v>
      </c>
      <c r="H3430" s="108">
        <v>1453584.2656666674</v>
      </c>
      <c r="I3430" s="108">
        <v>1498365.3746666661</v>
      </c>
      <c r="J3430" s="108">
        <v>1449611.9153333334</v>
      </c>
      <c r="K3430" s="108">
        <v>1273350.583333333</v>
      </c>
      <c r="L3430" s="108">
        <v>1428721</v>
      </c>
      <c r="M3430" s="108">
        <v>1835269.6699999997</v>
      </c>
      <c r="N3430" s="108">
        <v>3911886</v>
      </c>
      <c r="O3430" s="108">
        <v>19638750.321333338</v>
      </c>
      <c r="P3430" s="83" t="str">
        <f t="shared" si="73"/>
        <v/>
      </c>
    </row>
    <row r="3431" spans="1:16" ht="13.2" hidden="1" customHeight="1" x14ac:dyDescent="0.25">
      <c r="A3431" s="83" t="s">
        <v>4230</v>
      </c>
      <c r="B3431" s="285" t="s">
        <v>80</v>
      </c>
      <c r="C3431" s="108">
        <v>0</v>
      </c>
      <c r="D3431" s="108">
        <v>0</v>
      </c>
      <c r="E3431" s="108">
        <v>0</v>
      </c>
      <c r="F3431" s="108">
        <v>0</v>
      </c>
      <c r="G3431" s="108">
        <v>0</v>
      </c>
      <c r="H3431" s="108">
        <v>0</v>
      </c>
      <c r="I3431" s="108">
        <v>0</v>
      </c>
      <c r="J3431" s="108">
        <v>0</v>
      </c>
      <c r="K3431" s="108">
        <v>0</v>
      </c>
      <c r="L3431" s="108">
        <v>0</v>
      </c>
      <c r="M3431" s="108">
        <v>0</v>
      </c>
      <c r="N3431" s="108">
        <v>0</v>
      </c>
      <c r="O3431" s="108">
        <v>0</v>
      </c>
      <c r="P3431" s="83" t="str">
        <f t="shared" si="73"/>
        <v/>
      </c>
    </row>
    <row r="3432" spans="1:16" ht="13.2" hidden="1" customHeight="1" x14ac:dyDescent="0.25">
      <c r="A3432" s="83" t="s">
        <v>4231</v>
      </c>
      <c r="B3432" s="285" t="s">
        <v>76</v>
      </c>
      <c r="C3432" s="108">
        <v>54.166666666666664</v>
      </c>
      <c r="D3432" s="108">
        <v>81595.122666666677</v>
      </c>
      <c r="E3432" s="108">
        <v>34891.157666666659</v>
      </c>
      <c r="F3432" s="108">
        <v>33362.185999999994</v>
      </c>
      <c r="G3432" s="108">
        <v>-148888.67299999998</v>
      </c>
      <c r="H3432" s="108">
        <v>0</v>
      </c>
      <c r="I3432" s="108">
        <v>-186.96000000000004</v>
      </c>
      <c r="J3432" s="108">
        <v>914.68399999999997</v>
      </c>
      <c r="K3432" s="108">
        <v>0</v>
      </c>
      <c r="L3432" s="108">
        <v>99</v>
      </c>
      <c r="M3432" s="108">
        <v>402.8</v>
      </c>
      <c r="N3432" s="108">
        <v>421</v>
      </c>
      <c r="O3432" s="108">
        <v>2664.4839999999999</v>
      </c>
      <c r="P3432" s="83" t="str">
        <f t="shared" si="73"/>
        <v/>
      </c>
    </row>
    <row r="3433" spans="1:16" ht="13.2" hidden="1" customHeight="1" x14ac:dyDescent="0.25">
      <c r="A3433" s="83" t="s">
        <v>4232</v>
      </c>
      <c r="B3433" s="285" t="s">
        <v>85</v>
      </c>
      <c r="C3433" s="108">
        <v>237736.59666666668</v>
      </c>
      <c r="D3433" s="108">
        <v>291763.50733333337</v>
      </c>
      <c r="E3433" s="108">
        <v>288731.83799999993</v>
      </c>
      <c r="F3433" s="108">
        <v>274382.54766666784</v>
      </c>
      <c r="G3433" s="108">
        <v>93277.046999998027</v>
      </c>
      <c r="H3433" s="108">
        <v>228346.43933333503</v>
      </c>
      <c r="I3433" s="108">
        <v>275455.64100000006</v>
      </c>
      <c r="J3433" s="108">
        <v>227872.36633333328</v>
      </c>
      <c r="K3433" s="108">
        <v>216412.83733333342</v>
      </c>
      <c r="L3433" s="108">
        <v>286050</v>
      </c>
      <c r="M3433" s="108">
        <v>245827.75</v>
      </c>
      <c r="N3433" s="108">
        <v>994011</v>
      </c>
      <c r="O3433" s="108">
        <v>3659867.5706666666</v>
      </c>
      <c r="P3433" s="83" t="str">
        <f t="shared" si="73"/>
        <v/>
      </c>
    </row>
    <row r="3434" spans="1:16" ht="13.2" hidden="1" customHeight="1" x14ac:dyDescent="0.25">
      <c r="A3434" s="83" t="s">
        <v>4233</v>
      </c>
      <c r="B3434" s="285" t="s">
        <v>87</v>
      </c>
      <c r="C3434" s="108">
        <v>130286.83333333331</v>
      </c>
      <c r="D3434" s="108">
        <v>128054.16666666669</v>
      </c>
      <c r="E3434" s="108">
        <v>123670.5</v>
      </c>
      <c r="F3434" s="108">
        <v>127337.16666666663</v>
      </c>
      <c r="G3434" s="108">
        <v>136454.8296666668</v>
      </c>
      <c r="H3434" s="108">
        <v>133334.28466666653</v>
      </c>
      <c r="I3434" s="108">
        <v>136593.05233333321</v>
      </c>
      <c r="J3434" s="108">
        <v>134033.49633333334</v>
      </c>
      <c r="K3434" s="108">
        <v>129817.10633333346</v>
      </c>
      <c r="L3434" s="108">
        <v>262650</v>
      </c>
      <c r="M3434" s="108">
        <v>65568.320000000007</v>
      </c>
      <c r="N3434" s="108">
        <v>1768687</v>
      </c>
      <c r="O3434" s="108">
        <v>3275986.7560000001</v>
      </c>
      <c r="P3434" s="83" t="str">
        <f t="shared" si="73"/>
        <v/>
      </c>
    </row>
    <row r="3435" spans="1:16" ht="13.2" hidden="1" customHeight="1" x14ac:dyDescent="0.25">
      <c r="A3435" s="83" t="s">
        <v>4234</v>
      </c>
      <c r="B3435" s="285" t="s">
        <v>88</v>
      </c>
      <c r="C3435" s="108">
        <v>4947.583333333343</v>
      </c>
      <c r="D3435" s="108">
        <v>4009.5833333332557</v>
      </c>
      <c r="E3435" s="108">
        <v>4478.5833333333721</v>
      </c>
      <c r="F3435" s="108">
        <v>4478.5833333332557</v>
      </c>
      <c r="G3435" s="108">
        <v>4478.5833333334303</v>
      </c>
      <c r="H3435" s="108">
        <v>4117.5833333332557</v>
      </c>
      <c r="I3435" s="108">
        <v>3127.0833333334886</v>
      </c>
      <c r="J3435" s="108">
        <v>91.083333332848269</v>
      </c>
      <c r="K3435" s="108">
        <v>145.33333333366318</v>
      </c>
      <c r="L3435" s="108">
        <v>0</v>
      </c>
      <c r="M3435" s="108">
        <v>0</v>
      </c>
      <c r="N3435" s="108">
        <v>-29874</v>
      </c>
      <c r="O3435" s="108">
        <v>-8.7311491370201111E-11</v>
      </c>
      <c r="P3435" s="83" t="str">
        <f t="shared" si="73"/>
        <v/>
      </c>
    </row>
    <row r="3436" spans="1:16" ht="13.2" hidden="1" customHeight="1" x14ac:dyDescent="0.25">
      <c r="A3436" s="83" t="s">
        <v>4235</v>
      </c>
      <c r="B3436" s="285" t="s">
        <v>89</v>
      </c>
      <c r="C3436" s="108">
        <v>122466.75533333335</v>
      </c>
      <c r="D3436" s="108">
        <v>112147.85033333336</v>
      </c>
      <c r="E3436" s="108">
        <v>164633.38933333333</v>
      </c>
      <c r="F3436" s="108">
        <v>120759.30066666672</v>
      </c>
      <c r="G3436" s="108">
        <v>121452.16899999976</v>
      </c>
      <c r="H3436" s="108">
        <v>138517.70133333345</v>
      </c>
      <c r="I3436" s="108">
        <v>154401.87633333341</v>
      </c>
      <c r="J3436" s="108">
        <v>118902.88766666666</v>
      </c>
      <c r="K3436" s="108">
        <v>97857.939666666673</v>
      </c>
      <c r="L3436" s="108">
        <v>147440</v>
      </c>
      <c r="M3436" s="108">
        <v>135588.9</v>
      </c>
      <c r="N3436" s="108">
        <v>352088</v>
      </c>
      <c r="O3436" s="108">
        <v>1786256.7696666666</v>
      </c>
      <c r="P3436" s="83" t="str">
        <f t="shared" si="73"/>
        <v/>
      </c>
    </row>
    <row r="3437" spans="1:16" ht="13.2" hidden="1" customHeight="1" x14ac:dyDescent="0.25">
      <c r="A3437" s="83" t="s">
        <v>4236</v>
      </c>
      <c r="B3437" s="285" t="s">
        <v>90</v>
      </c>
      <c r="C3437" s="108">
        <v>38938.755000000005</v>
      </c>
      <c r="D3437" s="108">
        <v>36032.861666666679</v>
      </c>
      <c r="E3437" s="108">
        <v>33752.748333333322</v>
      </c>
      <c r="F3437" s="108">
        <v>25162.00933333335</v>
      </c>
      <c r="G3437" s="108">
        <v>40863.211333333325</v>
      </c>
      <c r="H3437" s="108">
        <v>32258.967333333327</v>
      </c>
      <c r="I3437" s="108">
        <v>31894.469666666686</v>
      </c>
      <c r="J3437" s="108">
        <v>40247.520666666533</v>
      </c>
      <c r="K3437" s="108">
        <v>42097.873666666783</v>
      </c>
      <c r="L3437" s="108">
        <v>28255</v>
      </c>
      <c r="M3437" s="108">
        <v>37925.18</v>
      </c>
      <c r="N3437" s="108">
        <v>158434</v>
      </c>
      <c r="O3437" s="108">
        <v>545862.59700000007</v>
      </c>
      <c r="P3437" s="83" t="str">
        <f t="shared" si="73"/>
        <v/>
      </c>
    </row>
    <row r="3438" spans="1:16" ht="13.2" hidden="1" customHeight="1" x14ac:dyDescent="0.25">
      <c r="A3438" s="83" t="s">
        <v>4237</v>
      </c>
      <c r="B3438" s="285" t="s">
        <v>91</v>
      </c>
      <c r="C3438" s="108">
        <v>8692.6236666666664</v>
      </c>
      <c r="D3438" s="108">
        <v>3870.6419999999998</v>
      </c>
      <c r="E3438" s="108">
        <v>637.57933333333312</v>
      </c>
      <c r="F3438" s="108">
        <v>13592.016666666668</v>
      </c>
      <c r="G3438" s="108">
        <v>6043.9306666666662</v>
      </c>
      <c r="H3438" s="108">
        <v>4290.6746666666668</v>
      </c>
      <c r="I3438" s="108">
        <v>10952.924333333332</v>
      </c>
      <c r="J3438" s="108">
        <v>6204.4943333333331</v>
      </c>
      <c r="K3438" s="108">
        <v>4100.4403333333339</v>
      </c>
      <c r="L3438" s="108">
        <v>-11746</v>
      </c>
      <c r="M3438" s="108">
        <v>8062.52</v>
      </c>
      <c r="N3438" s="108">
        <v>71322</v>
      </c>
      <c r="O3438" s="108">
        <v>126023.84600000001</v>
      </c>
      <c r="P3438" s="83" t="str">
        <f t="shared" si="73"/>
        <v/>
      </c>
    </row>
    <row r="3439" spans="1:16" ht="13.2" hidden="1" customHeight="1" x14ac:dyDescent="0.25">
      <c r="A3439" s="83" t="s">
        <v>4238</v>
      </c>
      <c r="B3439" s="285" t="s">
        <v>3670</v>
      </c>
      <c r="C3439" s="108">
        <v>45091.735000000001</v>
      </c>
      <c r="D3439" s="108">
        <v>40326.487333333331</v>
      </c>
      <c r="E3439" s="108">
        <v>34984.718666666675</v>
      </c>
      <c r="F3439" s="108">
        <v>61801.437000000005</v>
      </c>
      <c r="G3439" s="108">
        <v>51904.362999999998</v>
      </c>
      <c r="H3439" s="108">
        <v>29154.575000000019</v>
      </c>
      <c r="I3439" s="108">
        <v>35214.741333333339</v>
      </c>
      <c r="J3439" s="108">
        <v>40761.780333333358</v>
      </c>
      <c r="K3439" s="108">
        <v>24484.231333333297</v>
      </c>
      <c r="L3439" s="108">
        <v>85070</v>
      </c>
      <c r="M3439" s="108">
        <v>39382.350000000006</v>
      </c>
      <c r="N3439" s="108">
        <v>284886</v>
      </c>
      <c r="O3439" s="108">
        <v>773062.41899999999</v>
      </c>
      <c r="P3439" s="83" t="str">
        <f t="shared" si="73"/>
        <v/>
      </c>
    </row>
    <row r="3440" spans="1:16" ht="13.2" hidden="1" customHeight="1" x14ac:dyDescent="0.25">
      <c r="A3440" s="83" t="s">
        <v>4239</v>
      </c>
      <c r="B3440" s="285" t="s">
        <v>92</v>
      </c>
      <c r="C3440" s="108">
        <v>1113.916666666667</v>
      </c>
      <c r="D3440" s="108">
        <v>718.83733333333294</v>
      </c>
      <c r="E3440" s="108">
        <v>1492.174</v>
      </c>
      <c r="F3440" s="108">
        <v>843.75</v>
      </c>
      <c r="G3440" s="108">
        <v>1492.1750000000011</v>
      </c>
      <c r="H3440" s="108">
        <v>46.449999999998909</v>
      </c>
      <c r="I3440" s="108">
        <v>427.94699999999648</v>
      </c>
      <c r="J3440" s="108">
        <v>1603.3840000000018</v>
      </c>
      <c r="K3440" s="108">
        <v>1438.2580000000016</v>
      </c>
      <c r="L3440" s="108">
        <v>18900</v>
      </c>
      <c r="M3440" s="108">
        <v>723</v>
      </c>
      <c r="N3440" s="108">
        <v>5701</v>
      </c>
      <c r="O3440" s="108">
        <v>34500.892</v>
      </c>
      <c r="P3440" s="83" t="str">
        <f t="shared" si="73"/>
        <v/>
      </c>
    </row>
    <row r="3441" spans="1:16" ht="13.2" hidden="1" customHeight="1" x14ac:dyDescent="0.25">
      <c r="A3441" s="83" t="s">
        <v>4240</v>
      </c>
      <c r="B3441" s="285" t="s">
        <v>93</v>
      </c>
      <c r="C3441" s="108">
        <v>1965.583333333333</v>
      </c>
      <c r="D3441" s="108">
        <v>1511.4959999999996</v>
      </c>
      <c r="E3441" s="108">
        <v>2038.484666666667</v>
      </c>
      <c r="F3441" s="108">
        <v>1549.6186666666658</v>
      </c>
      <c r="G3441" s="108">
        <v>1699.3376666666682</v>
      </c>
      <c r="H3441" s="108">
        <v>1409.3296666666665</v>
      </c>
      <c r="I3441" s="108">
        <v>3201.7186666666657</v>
      </c>
      <c r="J3441" s="108">
        <v>4390.6136666666689</v>
      </c>
      <c r="K3441" s="108">
        <v>1989.0506666666652</v>
      </c>
      <c r="L3441" s="108">
        <v>1979</v>
      </c>
      <c r="M3441" s="108">
        <v>2483.42</v>
      </c>
      <c r="N3441" s="108">
        <v>-1858</v>
      </c>
      <c r="O3441" s="108">
        <v>22359.652999999998</v>
      </c>
      <c r="P3441" s="83" t="str">
        <f t="shared" si="73"/>
        <v/>
      </c>
    </row>
    <row r="3442" spans="1:16" ht="13.2" hidden="1" customHeight="1" x14ac:dyDescent="0.25">
      <c r="A3442" s="83" t="s">
        <v>4241</v>
      </c>
      <c r="B3442" s="285" t="s">
        <v>94</v>
      </c>
      <c r="C3442" s="108">
        <v>14063.750000000004</v>
      </c>
      <c r="D3442" s="108">
        <v>14431.77366666667</v>
      </c>
      <c r="E3442" s="108">
        <v>14466.372333333324</v>
      </c>
      <c r="F3442" s="108">
        <v>13568.540333333345</v>
      </c>
      <c r="G3442" s="108">
        <v>14925.733333333315</v>
      </c>
      <c r="H3442" s="108">
        <v>10394.416333333342</v>
      </c>
      <c r="I3442" s="108">
        <v>25456.083333333314</v>
      </c>
      <c r="J3442" s="108">
        <v>15193.840666666705</v>
      </c>
      <c r="K3442" s="108">
        <v>42709.019666666645</v>
      </c>
      <c r="L3442" s="108">
        <v>11415</v>
      </c>
      <c r="M3442" s="108">
        <v>18201.330000000002</v>
      </c>
      <c r="N3442" s="108">
        <v>72919</v>
      </c>
      <c r="O3442" s="108">
        <v>267744.85966666666</v>
      </c>
      <c r="P3442" s="83" t="str">
        <f t="shared" si="73"/>
        <v/>
      </c>
    </row>
    <row r="3443" spans="1:16" ht="13.2" hidden="1" customHeight="1" x14ac:dyDescent="0.25">
      <c r="A3443" s="83" t="s">
        <v>4242</v>
      </c>
      <c r="B3443" s="285" t="s">
        <v>95</v>
      </c>
      <c r="C3443" s="108">
        <v>5349.3109999999997</v>
      </c>
      <c r="D3443" s="108">
        <v>1128.4363333333336</v>
      </c>
      <c r="E3443" s="108">
        <v>1835.2136666666661</v>
      </c>
      <c r="F3443" s="108">
        <v>3743.6890000000026</v>
      </c>
      <c r="G3443" s="108">
        <v>3784.7999999999993</v>
      </c>
      <c r="H3443" s="108">
        <v>12274.324999999997</v>
      </c>
      <c r="I3443" s="108">
        <v>14092.840333333332</v>
      </c>
      <c r="J3443" s="108">
        <v>-346.83899999999176</v>
      </c>
      <c r="K3443" s="108">
        <v>1736.0239999999958</v>
      </c>
      <c r="L3443" s="108">
        <v>4638</v>
      </c>
      <c r="M3443" s="108">
        <v>3058.25</v>
      </c>
      <c r="N3443" s="108">
        <v>50098</v>
      </c>
      <c r="O3443" s="108">
        <v>101392.05033333335</v>
      </c>
      <c r="P3443" s="83" t="str">
        <f t="shared" si="73"/>
        <v/>
      </c>
    </row>
    <row r="3444" spans="1:16" ht="13.2" hidden="1" customHeight="1" x14ac:dyDescent="0.25">
      <c r="A3444" s="83" t="s">
        <v>4243</v>
      </c>
      <c r="B3444" s="285" t="s">
        <v>96</v>
      </c>
      <c r="C3444" s="108">
        <v>87669.583333333328</v>
      </c>
      <c r="D3444" s="108">
        <v>107355.35266666667</v>
      </c>
      <c r="E3444" s="108">
        <v>83347.581999999995</v>
      </c>
      <c r="F3444" s="108">
        <v>82478.886999999988</v>
      </c>
      <c r="G3444" s="108">
        <v>82481.362999999968</v>
      </c>
      <c r="H3444" s="108">
        <v>122903.72300000003</v>
      </c>
      <c r="I3444" s="108">
        <v>59421.592333333232</v>
      </c>
      <c r="J3444" s="108">
        <v>111849.4943333335</v>
      </c>
      <c r="K3444" s="108">
        <v>121268.61833333329</v>
      </c>
      <c r="L3444" s="108">
        <v>30868</v>
      </c>
      <c r="M3444" s="108">
        <v>206047.80000000002</v>
      </c>
      <c r="N3444" s="108">
        <v>163358</v>
      </c>
      <c r="O3444" s="108">
        <v>1259049.9959999998</v>
      </c>
      <c r="P3444" s="83" t="str">
        <f t="shared" si="73"/>
        <v/>
      </c>
    </row>
    <row r="3445" spans="1:16" ht="13.2" hidden="1" customHeight="1" x14ac:dyDescent="0.25">
      <c r="A3445" s="83" t="s">
        <v>4244</v>
      </c>
      <c r="B3445" s="285" t="s">
        <v>155</v>
      </c>
      <c r="C3445" s="108">
        <v>460640.59666666668</v>
      </c>
      <c r="D3445" s="108">
        <v>531182.61</v>
      </c>
      <c r="E3445" s="108">
        <v>500228.5033333333</v>
      </c>
      <c r="F3445" s="108">
        <v>488677.18466666772</v>
      </c>
      <c r="G3445" s="108">
        <v>316691.82299999823</v>
      </c>
      <c r="H3445" s="108">
        <v>488702.03033333481</v>
      </c>
      <c r="I3445" s="108">
        <v>474597.36899999995</v>
      </c>
      <c r="J3445" s="108">
        <v>473846.44033333292</v>
      </c>
      <c r="K3445" s="108">
        <v>467643.89533333387</v>
      </c>
      <c r="L3445" s="108">
        <v>579568</v>
      </c>
      <c r="M3445" s="108">
        <v>517443.87000000005</v>
      </c>
      <c r="N3445" s="108">
        <v>2896182</v>
      </c>
      <c r="O3445" s="108">
        <v>8194904.3226666665</v>
      </c>
      <c r="P3445" s="83" t="str">
        <f t="shared" ref="P3445:P3508" si="74">IF(COUNTBLANK(Q3445)=0,IF(RIGHT(A3445,12)=Q3445,TRUE,FALSE),"")</f>
        <v/>
      </c>
    </row>
    <row r="3446" spans="1:16" ht="13.2" hidden="1" customHeight="1" x14ac:dyDescent="0.25">
      <c r="A3446" s="83" t="s">
        <v>4245</v>
      </c>
      <c r="B3446" s="285" t="s">
        <v>80</v>
      </c>
      <c r="C3446" s="108">
        <v>0</v>
      </c>
      <c r="D3446" s="108">
        <v>0</v>
      </c>
      <c r="E3446" s="108">
        <v>0</v>
      </c>
      <c r="F3446" s="108">
        <v>1.0477378964424133E-9</v>
      </c>
      <c r="G3446" s="108">
        <v>-1.7462298274040222E-9</v>
      </c>
      <c r="H3446" s="108">
        <v>1.5606929082423449E-9</v>
      </c>
      <c r="I3446" s="108">
        <v>0</v>
      </c>
      <c r="J3446" s="108">
        <v>0</v>
      </c>
      <c r="K3446" s="108">
        <v>0</v>
      </c>
      <c r="L3446" s="108">
        <v>0</v>
      </c>
      <c r="M3446" s="108">
        <v>0</v>
      </c>
      <c r="N3446" s="108">
        <v>0</v>
      </c>
      <c r="O3446" s="108">
        <v>8.6220097728073597E-10</v>
      </c>
      <c r="P3446" s="83" t="str">
        <f t="shared" si="74"/>
        <v/>
      </c>
    </row>
    <row r="3447" spans="1:16" ht="13.2" hidden="1" customHeight="1" x14ac:dyDescent="0.25">
      <c r="A3447" s="83" t="s">
        <v>4246</v>
      </c>
      <c r="B3447" s="285" t="s">
        <v>97</v>
      </c>
      <c r="C3447" s="108">
        <v>64517.898969999995</v>
      </c>
      <c r="D3447" s="108">
        <v>13068.035950000001</v>
      </c>
      <c r="E3447" s="108">
        <v>-9070.9639200000001</v>
      </c>
      <c r="F3447" s="108">
        <v>-6045.4232400000001</v>
      </c>
      <c r="G3447" s="108">
        <v>-7000.1668000000009</v>
      </c>
      <c r="H3447" s="108">
        <v>11484.879059999999</v>
      </c>
      <c r="I3447" s="108">
        <v>-9252.6373800000019</v>
      </c>
      <c r="J3447" s="108">
        <v>-5207.3992800000005</v>
      </c>
      <c r="K3447" s="108">
        <v>-9137.1221100000021</v>
      </c>
      <c r="L3447" s="108">
        <v>-4366.0419500000007</v>
      </c>
      <c r="M3447" s="108">
        <v>-16122.609820000001</v>
      </c>
      <c r="N3447" s="108">
        <v>-21316.712080000001</v>
      </c>
      <c r="O3447" s="108">
        <v>1551.7373999999545</v>
      </c>
      <c r="P3447" s="83" t="str">
        <f t="shared" si="74"/>
        <v/>
      </c>
    </row>
    <row r="3448" spans="1:16" ht="13.2" hidden="1" customHeight="1" x14ac:dyDescent="0.25">
      <c r="A3448" s="83" t="s">
        <v>4247</v>
      </c>
      <c r="B3448" s="285" t="s">
        <v>130</v>
      </c>
      <c r="C3448" s="108">
        <v>62756.729329999987</v>
      </c>
      <c r="D3448" s="108">
        <v>13068.035950000001</v>
      </c>
      <c r="E3448" s="108">
        <v>-9346.4840899999999</v>
      </c>
      <c r="F3448" s="108">
        <v>-6438.8740500000004</v>
      </c>
      <c r="G3448" s="108">
        <v>-7000.1668000000009</v>
      </c>
      <c r="H3448" s="108">
        <v>10739.11838</v>
      </c>
      <c r="I3448" s="108">
        <v>-11024.291200000001</v>
      </c>
      <c r="J3448" s="108">
        <v>-5207.3992800000005</v>
      </c>
      <c r="K3448" s="108">
        <v>-9654.8414100000027</v>
      </c>
      <c r="L3448" s="108">
        <v>-4710.110090000001</v>
      </c>
      <c r="M3448" s="108">
        <v>-16122.609820000001</v>
      </c>
      <c r="N3448" s="108">
        <v>-11983.257679999893</v>
      </c>
      <c r="O3448" s="108">
        <v>5075.8492400000687</v>
      </c>
      <c r="P3448" s="83" t="str">
        <f t="shared" si="74"/>
        <v/>
      </c>
    </row>
    <row r="3449" spans="1:16" ht="13.2" hidden="1" customHeight="1" x14ac:dyDescent="0.25">
      <c r="A3449" s="83" t="s">
        <v>4248</v>
      </c>
      <c r="B3449" s="285" t="s">
        <v>76</v>
      </c>
      <c r="C3449" s="108">
        <v>0</v>
      </c>
      <c r="D3449" s="108">
        <v>0</v>
      </c>
      <c r="E3449" s="108">
        <v>0</v>
      </c>
      <c r="F3449" s="108">
        <v>0</v>
      </c>
      <c r="G3449" s="108">
        <v>0</v>
      </c>
      <c r="H3449" s="108">
        <v>0</v>
      </c>
      <c r="I3449" s="108">
        <v>0</v>
      </c>
      <c r="J3449" s="108">
        <v>0</v>
      </c>
      <c r="K3449" s="108">
        <v>0</v>
      </c>
      <c r="L3449" s="108">
        <v>0</v>
      </c>
      <c r="M3449" s="108">
        <v>0</v>
      </c>
      <c r="N3449" s="108">
        <v>0</v>
      </c>
      <c r="O3449" s="108">
        <v>0</v>
      </c>
      <c r="P3449" s="83" t="str">
        <f t="shared" si="74"/>
        <v/>
      </c>
    </row>
    <row r="3450" spans="1:16" ht="13.2" hidden="1" customHeight="1" x14ac:dyDescent="0.25">
      <c r="A3450" s="83" t="s">
        <v>4249</v>
      </c>
      <c r="B3450" s="285" t="s">
        <v>77</v>
      </c>
      <c r="C3450" s="108">
        <v>1190.0238400000001</v>
      </c>
      <c r="D3450" s="108">
        <v>3142.5637800000004</v>
      </c>
      <c r="E3450" s="108">
        <v>6183.7678900000001</v>
      </c>
      <c r="F3450" s="108">
        <v>3641.0858399999997</v>
      </c>
      <c r="G3450" s="108">
        <v>5655.8652899999997</v>
      </c>
      <c r="H3450" s="108">
        <v>4298.5207799999998</v>
      </c>
      <c r="I3450" s="108">
        <v>3823.8137200000006</v>
      </c>
      <c r="J3450" s="108">
        <v>1673.30134</v>
      </c>
      <c r="K3450" s="108">
        <v>5928.0437900000006</v>
      </c>
      <c r="L3450" s="108">
        <v>1673.9504999999999</v>
      </c>
      <c r="M3450" s="108">
        <v>10698.825650000001</v>
      </c>
      <c r="N3450" s="108">
        <v>7325.7910200000006</v>
      </c>
      <c r="O3450" s="108">
        <v>55235.553440000003</v>
      </c>
      <c r="P3450" s="83" t="str">
        <f t="shared" si="74"/>
        <v/>
      </c>
    </row>
    <row r="3451" spans="1:16" ht="13.2" hidden="1" customHeight="1" x14ac:dyDescent="0.25">
      <c r="A3451" s="83" t="s">
        <v>4250</v>
      </c>
      <c r="B3451" s="285" t="s">
        <v>78</v>
      </c>
      <c r="C3451" s="108">
        <v>939.41895999999997</v>
      </c>
      <c r="D3451" s="108">
        <v>1178.9626800000001</v>
      </c>
      <c r="E3451" s="108">
        <v>977.10124999999994</v>
      </c>
      <c r="F3451" s="108">
        <v>732.24962000000005</v>
      </c>
      <c r="G3451" s="108">
        <v>1577.0307500000001</v>
      </c>
      <c r="H3451" s="108">
        <v>1683.3511099999998</v>
      </c>
      <c r="I3451" s="108">
        <v>1081.4111400000002</v>
      </c>
      <c r="J3451" s="108">
        <v>1388.9159</v>
      </c>
      <c r="K3451" s="108">
        <v>1892.0762199999999</v>
      </c>
      <c r="L3451" s="108">
        <v>1006.6962600000001</v>
      </c>
      <c r="M3451" s="108">
        <v>1157.4173599999999</v>
      </c>
      <c r="N3451" s="108">
        <v>2505.6801800000003</v>
      </c>
      <c r="O3451" s="108">
        <v>16120.311429999998</v>
      </c>
      <c r="P3451" s="83" t="str">
        <f t="shared" si="74"/>
        <v/>
      </c>
    </row>
    <row r="3452" spans="1:16" ht="13.2" hidden="1" customHeight="1" x14ac:dyDescent="0.25">
      <c r="A3452" s="83" t="s">
        <v>4251</v>
      </c>
      <c r="B3452" s="285" t="s">
        <v>79</v>
      </c>
      <c r="C3452" s="108">
        <v>115.67204</v>
      </c>
      <c r="D3452" s="108">
        <v>0</v>
      </c>
      <c r="E3452" s="108">
        <v>458.07960000000003</v>
      </c>
      <c r="F3452" s="108">
        <v>104.26881</v>
      </c>
      <c r="G3452" s="108">
        <v>0</v>
      </c>
      <c r="H3452" s="108">
        <v>476.37182999999999</v>
      </c>
      <c r="I3452" s="108">
        <v>99.443280000000001</v>
      </c>
      <c r="J3452" s="108">
        <v>0</v>
      </c>
      <c r="K3452" s="108">
        <v>475.35295000000002</v>
      </c>
      <c r="L3452" s="108">
        <v>86.923400000000001</v>
      </c>
      <c r="M3452" s="108">
        <v>0</v>
      </c>
      <c r="N3452" s="108">
        <v>474.09262999999999</v>
      </c>
      <c r="O3452" s="108">
        <v>2290.2045399999997</v>
      </c>
      <c r="P3452" s="83" t="str">
        <f t="shared" si="74"/>
        <v/>
      </c>
    </row>
    <row r="3453" spans="1:16" ht="13.2" hidden="1" customHeight="1" x14ac:dyDescent="0.25">
      <c r="A3453" s="83" t="s">
        <v>4252</v>
      </c>
      <c r="B3453" s="285" t="s">
        <v>3671</v>
      </c>
      <c r="C3453" s="108">
        <v>12033.243920000001</v>
      </c>
      <c r="D3453" s="108">
        <v>10768.54629</v>
      </c>
      <c r="E3453" s="108">
        <v>2762.5093399999996</v>
      </c>
      <c r="F3453" s="108">
        <v>2318.75389</v>
      </c>
      <c r="G3453" s="108">
        <v>1867.058</v>
      </c>
      <c r="H3453" s="108">
        <v>1194.1979000000001</v>
      </c>
      <c r="I3453" s="108">
        <v>3202.4688999999998</v>
      </c>
      <c r="J3453" s="108">
        <v>3944.4382700000001</v>
      </c>
      <c r="K3453" s="108">
        <v>1891.6966199999999</v>
      </c>
      <c r="L3453" s="108">
        <v>2139.2282500000001</v>
      </c>
      <c r="M3453" s="108">
        <v>887.18694000000005</v>
      </c>
      <c r="N3453" s="108">
        <v>3267.54547</v>
      </c>
      <c r="O3453" s="108">
        <v>46276.873789999998</v>
      </c>
      <c r="P3453" s="83" t="str">
        <f t="shared" si="74"/>
        <v/>
      </c>
    </row>
    <row r="3454" spans="1:16" ht="13.2" hidden="1" customHeight="1" x14ac:dyDescent="0.25">
      <c r="A3454" s="83" t="s">
        <v>4253</v>
      </c>
      <c r="B3454" s="285" t="s">
        <v>120</v>
      </c>
      <c r="C3454" s="108">
        <v>1096</v>
      </c>
      <c r="D3454" s="108">
        <v>0</v>
      </c>
      <c r="E3454" s="108">
        <v>0</v>
      </c>
      <c r="F3454" s="108">
        <v>0</v>
      </c>
      <c r="G3454" s="108">
        <v>0</v>
      </c>
      <c r="H3454" s="108">
        <v>0</v>
      </c>
      <c r="I3454" s="108">
        <v>0</v>
      </c>
      <c r="J3454" s="108">
        <v>0</v>
      </c>
      <c r="K3454" s="108">
        <v>0</v>
      </c>
      <c r="L3454" s="108">
        <v>0</v>
      </c>
      <c r="M3454" s="108">
        <v>0</v>
      </c>
      <c r="N3454" s="108">
        <v>0</v>
      </c>
      <c r="O3454" s="108">
        <v>1096</v>
      </c>
      <c r="P3454" s="83" t="str">
        <f t="shared" si="74"/>
        <v/>
      </c>
    </row>
    <row r="3455" spans="1:16" ht="13.2" hidden="1" customHeight="1" x14ac:dyDescent="0.25">
      <c r="A3455" s="83" t="s">
        <v>4254</v>
      </c>
      <c r="B3455" s="285" t="s">
        <v>121</v>
      </c>
      <c r="C3455" s="108">
        <v>0</v>
      </c>
      <c r="D3455" s="108">
        <v>0</v>
      </c>
      <c r="E3455" s="108">
        <v>0</v>
      </c>
      <c r="F3455" s="108">
        <v>0</v>
      </c>
      <c r="G3455" s="108">
        <v>0</v>
      </c>
      <c r="H3455" s="108">
        <v>0</v>
      </c>
      <c r="I3455" s="108">
        <v>0</v>
      </c>
      <c r="J3455" s="108">
        <v>0</v>
      </c>
      <c r="K3455" s="108">
        <v>0</v>
      </c>
      <c r="L3455" s="108">
        <v>0</v>
      </c>
      <c r="M3455" s="108">
        <v>0</v>
      </c>
      <c r="N3455" s="108">
        <v>0</v>
      </c>
      <c r="O3455" s="108">
        <v>0</v>
      </c>
      <c r="P3455" s="83" t="str">
        <f t="shared" si="74"/>
        <v/>
      </c>
    </row>
    <row r="3456" spans="1:16" ht="13.2" hidden="1" customHeight="1" x14ac:dyDescent="0.25">
      <c r="A3456" s="83" t="s">
        <v>4255</v>
      </c>
      <c r="B3456" s="285" t="s">
        <v>81</v>
      </c>
      <c r="C3456" s="108">
        <v>36.215899999999998</v>
      </c>
      <c r="D3456" s="108">
        <v>0</v>
      </c>
      <c r="E3456" s="108">
        <v>0</v>
      </c>
      <c r="F3456" s="108">
        <v>0</v>
      </c>
      <c r="G3456" s="108">
        <v>0</v>
      </c>
      <c r="H3456" s="108">
        <v>0</v>
      </c>
      <c r="I3456" s="108">
        <v>0</v>
      </c>
      <c r="J3456" s="108">
        <v>0</v>
      </c>
      <c r="K3456" s="108">
        <v>0</v>
      </c>
      <c r="L3456" s="108">
        <v>0</v>
      </c>
      <c r="M3456" s="108">
        <v>0</v>
      </c>
      <c r="N3456" s="108">
        <v>0</v>
      </c>
      <c r="O3456" s="108">
        <v>36.215899999999998</v>
      </c>
      <c r="P3456" s="83" t="str">
        <f t="shared" si="74"/>
        <v/>
      </c>
    </row>
    <row r="3457" spans="1:16" ht="13.2" hidden="1" customHeight="1" x14ac:dyDescent="0.25">
      <c r="A3457" s="83" t="s">
        <v>4256</v>
      </c>
      <c r="B3457" s="285" t="s">
        <v>82</v>
      </c>
      <c r="C3457" s="108">
        <v>0</v>
      </c>
      <c r="D3457" s="108">
        <v>500</v>
      </c>
      <c r="E3457" s="108">
        <v>0</v>
      </c>
      <c r="F3457" s="108">
        <v>0</v>
      </c>
      <c r="G3457" s="108">
        <v>0</v>
      </c>
      <c r="H3457" s="108">
        <v>0</v>
      </c>
      <c r="I3457" s="108">
        <v>1740</v>
      </c>
      <c r="J3457" s="108">
        <v>0</v>
      </c>
      <c r="K3457" s="108">
        <v>0</v>
      </c>
      <c r="L3457" s="108">
        <v>6.2190000000000003</v>
      </c>
      <c r="M3457" s="108">
        <v>0</v>
      </c>
      <c r="N3457" s="108">
        <v>9570</v>
      </c>
      <c r="O3457" s="108">
        <v>11816.219000000001</v>
      </c>
      <c r="P3457" s="83" t="str">
        <f t="shared" si="74"/>
        <v/>
      </c>
    </row>
    <row r="3458" spans="1:16" ht="13.2" hidden="1" customHeight="1" x14ac:dyDescent="0.25">
      <c r="A3458" s="83" t="s">
        <v>4257</v>
      </c>
      <c r="B3458" s="285" t="s">
        <v>83</v>
      </c>
      <c r="C3458" s="108">
        <v>4934.4936799999996</v>
      </c>
      <c r="D3458" s="108">
        <v>85</v>
      </c>
      <c r="E3458" s="108">
        <v>0</v>
      </c>
      <c r="F3458" s="108">
        <v>0</v>
      </c>
      <c r="G3458" s="108">
        <v>18.105149999999998</v>
      </c>
      <c r="H3458" s="108">
        <v>0</v>
      </c>
      <c r="I3458" s="108">
        <v>7.0199199999999999</v>
      </c>
      <c r="J3458" s="108">
        <v>8.1279900000000005</v>
      </c>
      <c r="K3458" s="108">
        <v>0</v>
      </c>
      <c r="L3458" s="108">
        <v>0</v>
      </c>
      <c r="M3458" s="108">
        <v>3.64568</v>
      </c>
      <c r="N3458" s="108">
        <v>6.5676399999999999</v>
      </c>
      <c r="O3458" s="108">
        <v>5062.9600599999985</v>
      </c>
      <c r="P3458" s="83" t="str">
        <f t="shared" si="74"/>
        <v/>
      </c>
    </row>
    <row r="3459" spans="1:16" ht="13.2" hidden="1" customHeight="1" x14ac:dyDescent="0.25">
      <c r="A3459" s="83" t="s">
        <v>4258</v>
      </c>
      <c r="B3459" s="285" t="s">
        <v>84</v>
      </c>
      <c r="C3459" s="108">
        <v>203.38746</v>
      </c>
      <c r="D3459" s="108">
        <v>784.19353999999998</v>
      </c>
      <c r="E3459" s="108">
        <v>140.72806</v>
      </c>
      <c r="F3459" s="108">
        <v>290.31925999999999</v>
      </c>
      <c r="G3459" s="108">
        <v>1077.69389</v>
      </c>
      <c r="H3459" s="108">
        <v>423.52724999999998</v>
      </c>
      <c r="I3459" s="108">
        <v>371.15316000000001</v>
      </c>
      <c r="J3459" s="108">
        <v>166.57688999999999</v>
      </c>
      <c r="K3459" s="108">
        <v>856.60613000000001</v>
      </c>
      <c r="L3459" s="108">
        <v>1027.99586</v>
      </c>
      <c r="M3459" s="108">
        <v>4898.6116600000005</v>
      </c>
      <c r="N3459" s="108">
        <v>3011.3011000000001</v>
      </c>
      <c r="O3459" s="108">
        <v>13252.09426</v>
      </c>
      <c r="P3459" s="83" t="str">
        <f t="shared" si="74"/>
        <v/>
      </c>
    </row>
    <row r="3460" spans="1:16" ht="13.2" hidden="1" customHeight="1" x14ac:dyDescent="0.25">
      <c r="A3460" s="83" t="s">
        <v>4259</v>
      </c>
      <c r="B3460" s="285" t="s">
        <v>85</v>
      </c>
      <c r="C3460" s="108">
        <v>20548.4558</v>
      </c>
      <c r="D3460" s="108">
        <v>16459.26629</v>
      </c>
      <c r="E3460" s="108">
        <v>10522.18614</v>
      </c>
      <c r="F3460" s="108">
        <v>7086.67742</v>
      </c>
      <c r="G3460" s="108">
        <v>10195.75308</v>
      </c>
      <c r="H3460" s="108">
        <v>8075.9688699999997</v>
      </c>
      <c r="I3460" s="108">
        <v>10325.310120000002</v>
      </c>
      <c r="J3460" s="108">
        <v>7181.3603900000007</v>
      </c>
      <c r="K3460" s="108">
        <v>11043.775710000002</v>
      </c>
      <c r="L3460" s="108">
        <v>5941.0132700000004</v>
      </c>
      <c r="M3460" s="108">
        <v>17645.687290000002</v>
      </c>
      <c r="N3460" s="108">
        <v>26160.978040000002</v>
      </c>
      <c r="O3460" s="108">
        <v>151186.43242000003</v>
      </c>
      <c r="P3460" s="83" t="str">
        <f t="shared" si="74"/>
        <v/>
      </c>
    </row>
    <row r="3461" spans="1:16" ht="13.2" hidden="1" customHeight="1" x14ac:dyDescent="0.25">
      <c r="A3461" s="83" t="s">
        <v>4260</v>
      </c>
      <c r="B3461" s="285" t="s">
        <v>86</v>
      </c>
      <c r="C3461" s="108">
        <v>0</v>
      </c>
      <c r="D3461" s="108">
        <v>0</v>
      </c>
      <c r="E3461" s="108">
        <v>0</v>
      </c>
      <c r="F3461" s="108">
        <v>0</v>
      </c>
      <c r="G3461" s="108">
        <v>0</v>
      </c>
      <c r="H3461" s="108">
        <v>0</v>
      </c>
      <c r="I3461" s="108">
        <v>0</v>
      </c>
      <c r="J3461" s="108">
        <v>0</v>
      </c>
      <c r="K3461" s="108">
        <v>0</v>
      </c>
      <c r="L3461" s="108">
        <v>0</v>
      </c>
      <c r="M3461" s="108">
        <v>0</v>
      </c>
      <c r="N3461" s="108">
        <v>0</v>
      </c>
      <c r="O3461" s="108">
        <v>0</v>
      </c>
      <c r="P3461" s="83" t="str">
        <f t="shared" si="74"/>
        <v/>
      </c>
    </row>
    <row r="3462" spans="1:16" ht="13.2" hidden="1" customHeight="1" x14ac:dyDescent="0.25">
      <c r="A3462" s="83" t="s">
        <v>4261</v>
      </c>
      <c r="B3462" s="285" t="s">
        <v>87</v>
      </c>
      <c r="C3462" s="108">
        <v>1761.1696400000001</v>
      </c>
      <c r="D3462" s="108">
        <v>0</v>
      </c>
      <c r="E3462" s="108">
        <v>275.52017000000001</v>
      </c>
      <c r="F3462" s="108">
        <v>393.45080999999999</v>
      </c>
      <c r="G3462" s="108">
        <v>0</v>
      </c>
      <c r="H3462" s="108">
        <v>745.76067999999998</v>
      </c>
      <c r="I3462" s="108">
        <v>1771.65382</v>
      </c>
      <c r="J3462" s="108">
        <v>0</v>
      </c>
      <c r="K3462" s="108">
        <v>517.71929999999998</v>
      </c>
      <c r="L3462" s="108">
        <v>344.06814000000003</v>
      </c>
      <c r="M3462" s="108">
        <v>0</v>
      </c>
      <c r="N3462" s="108">
        <v>520.44781</v>
      </c>
      <c r="O3462" s="108">
        <v>6329.7903699999997</v>
      </c>
      <c r="P3462" s="83" t="str">
        <f t="shared" si="74"/>
        <v/>
      </c>
    </row>
    <row r="3463" spans="1:16" ht="13.2" hidden="1" customHeight="1" x14ac:dyDescent="0.25">
      <c r="A3463" s="83" t="s">
        <v>4262</v>
      </c>
      <c r="B3463" s="285" t="s">
        <v>88</v>
      </c>
      <c r="C3463" s="108">
        <v>0</v>
      </c>
      <c r="D3463" s="108">
        <v>0</v>
      </c>
      <c r="E3463" s="108">
        <v>0</v>
      </c>
      <c r="F3463" s="108">
        <v>0</v>
      </c>
      <c r="G3463" s="108">
        <v>0</v>
      </c>
      <c r="H3463" s="108">
        <v>0</v>
      </c>
      <c r="I3463" s="108">
        <v>0</v>
      </c>
      <c r="J3463" s="108">
        <v>0</v>
      </c>
      <c r="K3463" s="108">
        <v>0</v>
      </c>
      <c r="L3463" s="108">
        <v>0</v>
      </c>
      <c r="M3463" s="108">
        <v>0</v>
      </c>
      <c r="N3463" s="108">
        <v>55292.493119999897</v>
      </c>
      <c r="O3463" s="108">
        <v>55292.493119999897</v>
      </c>
      <c r="P3463" s="83" t="str">
        <f t="shared" si="74"/>
        <v/>
      </c>
    </row>
    <row r="3464" spans="1:16" ht="13.2" hidden="1" customHeight="1" x14ac:dyDescent="0.25">
      <c r="A3464" s="83" t="s">
        <v>4263</v>
      </c>
      <c r="B3464" s="285" t="s">
        <v>144</v>
      </c>
      <c r="C3464" s="108">
        <v>22309.62544</v>
      </c>
      <c r="D3464" s="108">
        <v>16459.26629</v>
      </c>
      <c r="E3464" s="108">
        <v>10797.70631</v>
      </c>
      <c r="F3464" s="108">
        <v>7480.1282300000003</v>
      </c>
      <c r="G3464" s="108">
        <v>10195.75308</v>
      </c>
      <c r="H3464" s="108">
        <v>8821.72955</v>
      </c>
      <c r="I3464" s="108">
        <v>12096.963940000001</v>
      </c>
      <c r="J3464" s="108">
        <v>7181.3603900000007</v>
      </c>
      <c r="K3464" s="108">
        <v>11561.495010000002</v>
      </c>
      <c r="L3464" s="108">
        <v>6285.0814100000007</v>
      </c>
      <c r="M3464" s="108">
        <v>17645.687290000002</v>
      </c>
      <c r="N3464" s="108">
        <v>81973.918969999897</v>
      </c>
      <c r="O3464" s="108">
        <v>212808.71590999991</v>
      </c>
      <c r="P3464" s="83" t="str">
        <f t="shared" si="74"/>
        <v/>
      </c>
    </row>
    <row r="3465" spans="1:16" ht="13.2" hidden="1" customHeight="1" x14ac:dyDescent="0.25">
      <c r="A3465" s="83" t="s">
        <v>4264</v>
      </c>
      <c r="B3465" s="285" t="s">
        <v>76</v>
      </c>
      <c r="C3465" s="108">
        <v>0</v>
      </c>
      <c r="D3465" s="108">
        <v>0</v>
      </c>
      <c r="E3465" s="108">
        <v>0</v>
      </c>
      <c r="F3465" s="108">
        <v>0</v>
      </c>
      <c r="G3465" s="108">
        <v>0</v>
      </c>
      <c r="H3465" s="108">
        <v>0</v>
      </c>
      <c r="I3465" s="108">
        <v>0</v>
      </c>
      <c r="J3465" s="108">
        <v>0</v>
      </c>
      <c r="K3465" s="108">
        <v>0</v>
      </c>
      <c r="L3465" s="108">
        <v>0</v>
      </c>
      <c r="M3465" s="108">
        <v>0</v>
      </c>
      <c r="N3465" s="108">
        <v>0</v>
      </c>
      <c r="O3465" s="108">
        <v>0</v>
      </c>
      <c r="P3465" s="83" t="str">
        <f t="shared" si="74"/>
        <v/>
      </c>
    </row>
    <row r="3466" spans="1:16" ht="13.2" hidden="1" customHeight="1" x14ac:dyDescent="0.25">
      <c r="A3466" s="83" t="s">
        <v>4265</v>
      </c>
      <c r="B3466" s="285" t="s">
        <v>85</v>
      </c>
      <c r="C3466" s="108">
        <v>85066.354769999991</v>
      </c>
      <c r="D3466" s="108">
        <v>29527.302240000001</v>
      </c>
      <c r="E3466" s="108">
        <v>1451.2222199999999</v>
      </c>
      <c r="F3466" s="108">
        <v>1041.2541799999999</v>
      </c>
      <c r="G3466" s="108">
        <v>3195.58628</v>
      </c>
      <c r="H3466" s="108">
        <v>19560.84793</v>
      </c>
      <c r="I3466" s="108">
        <v>1072.67274</v>
      </c>
      <c r="J3466" s="108">
        <v>1973.96111</v>
      </c>
      <c r="K3466" s="108">
        <v>1906.6535999999996</v>
      </c>
      <c r="L3466" s="108">
        <v>1574.9713199999999</v>
      </c>
      <c r="M3466" s="108">
        <v>1523.0774699999999</v>
      </c>
      <c r="N3466" s="108">
        <v>4844.2659599999997</v>
      </c>
      <c r="O3466" s="108">
        <v>152738.16981999998</v>
      </c>
      <c r="P3466" s="83" t="str">
        <f t="shared" si="74"/>
        <v/>
      </c>
    </row>
    <row r="3467" spans="1:16" ht="13.2" hidden="1" customHeight="1" x14ac:dyDescent="0.25">
      <c r="A3467" s="83" t="s">
        <v>4266</v>
      </c>
      <c r="B3467" s="285" t="s">
        <v>87</v>
      </c>
      <c r="C3467" s="108">
        <v>0</v>
      </c>
      <c r="D3467" s="108">
        <v>0</v>
      </c>
      <c r="E3467" s="108">
        <v>0</v>
      </c>
      <c r="F3467" s="108">
        <v>0</v>
      </c>
      <c r="G3467" s="108">
        <v>0</v>
      </c>
      <c r="H3467" s="108">
        <v>0</v>
      </c>
      <c r="I3467" s="108">
        <v>0</v>
      </c>
      <c r="J3467" s="108">
        <v>0</v>
      </c>
      <c r="K3467" s="108">
        <v>0</v>
      </c>
      <c r="L3467" s="108">
        <v>0</v>
      </c>
      <c r="M3467" s="108">
        <v>0</v>
      </c>
      <c r="N3467" s="108">
        <v>7076.8835499999996</v>
      </c>
      <c r="O3467" s="108">
        <v>7076.8835499999996</v>
      </c>
      <c r="P3467" s="83" t="str">
        <f t="shared" si="74"/>
        <v/>
      </c>
    </row>
    <row r="3468" spans="1:16" ht="13.2" hidden="1" customHeight="1" x14ac:dyDescent="0.25">
      <c r="A3468" s="83" t="s">
        <v>4267</v>
      </c>
      <c r="B3468" s="285" t="s">
        <v>88</v>
      </c>
      <c r="C3468" s="108">
        <v>0</v>
      </c>
      <c r="D3468" s="108">
        <v>0</v>
      </c>
      <c r="E3468" s="108">
        <v>0</v>
      </c>
      <c r="F3468" s="108">
        <v>0</v>
      </c>
      <c r="G3468" s="108">
        <v>0</v>
      </c>
      <c r="H3468" s="108">
        <v>0</v>
      </c>
      <c r="I3468" s="108">
        <v>0</v>
      </c>
      <c r="J3468" s="108">
        <v>0</v>
      </c>
      <c r="K3468" s="108">
        <v>0</v>
      </c>
      <c r="L3468" s="108">
        <v>0</v>
      </c>
      <c r="M3468" s="108">
        <v>0</v>
      </c>
      <c r="N3468" s="108">
        <v>58069.511780000001</v>
      </c>
      <c r="O3468" s="108">
        <v>58069.511780000001</v>
      </c>
      <c r="P3468" s="83" t="str">
        <f t="shared" si="74"/>
        <v/>
      </c>
    </row>
    <row r="3469" spans="1:16" ht="13.2" hidden="1" customHeight="1" x14ac:dyDescent="0.25">
      <c r="A3469" s="83" t="s">
        <v>4268</v>
      </c>
      <c r="B3469" s="285" t="s">
        <v>89</v>
      </c>
      <c r="C3469" s="108">
        <v>275.44907000000001</v>
      </c>
      <c r="D3469" s="108">
        <v>50.751429999999999</v>
      </c>
      <c r="E3469" s="108">
        <v>183.11401000000001</v>
      </c>
      <c r="F3469" s="108">
        <v>117.40568999999999</v>
      </c>
      <c r="G3469" s="108">
        <v>143.23389</v>
      </c>
      <c r="H3469" s="108">
        <v>276.12536</v>
      </c>
      <c r="I3469" s="108">
        <v>242.63522999999998</v>
      </c>
      <c r="J3469" s="108">
        <v>334.72056999999995</v>
      </c>
      <c r="K3469" s="108">
        <v>128.73809</v>
      </c>
      <c r="L3469" s="108">
        <v>157.08204000000001</v>
      </c>
      <c r="M3469" s="108">
        <v>94.600840000000005</v>
      </c>
      <c r="N3469" s="108">
        <v>152.20399999999998</v>
      </c>
      <c r="O3469" s="108">
        <v>2156.0602200000003</v>
      </c>
      <c r="P3469" s="83" t="str">
        <f t="shared" si="74"/>
        <v/>
      </c>
    </row>
    <row r="3470" spans="1:16" ht="13.2" hidden="1" customHeight="1" x14ac:dyDescent="0.25">
      <c r="A3470" s="83" t="s">
        <v>4269</v>
      </c>
      <c r="B3470" s="285" t="s">
        <v>90</v>
      </c>
      <c r="C3470" s="108">
        <v>1.9979</v>
      </c>
      <c r="D3470" s="108">
        <v>0.29638999999999999</v>
      </c>
      <c r="E3470" s="108">
        <v>0.20580000000000001</v>
      </c>
      <c r="F3470" s="108">
        <v>3.7088299999999998</v>
      </c>
      <c r="G3470" s="108">
        <v>1.32138</v>
      </c>
      <c r="H3470" s="108">
        <v>0.85194999999999999</v>
      </c>
      <c r="I3470" s="108">
        <v>0.81777</v>
      </c>
      <c r="J3470" s="108">
        <v>2.37086</v>
      </c>
      <c r="K3470" s="108">
        <v>1.4407099999999999</v>
      </c>
      <c r="L3470" s="108">
        <v>6.6838699999999998</v>
      </c>
      <c r="M3470" s="108">
        <v>1.03088</v>
      </c>
      <c r="N3470" s="108">
        <v>1.3946099999999999</v>
      </c>
      <c r="O3470" s="108">
        <v>22.120950000000001</v>
      </c>
      <c r="P3470" s="83" t="str">
        <f t="shared" si="74"/>
        <v/>
      </c>
    </row>
    <row r="3471" spans="1:16" ht="13.2" hidden="1" customHeight="1" x14ac:dyDescent="0.25">
      <c r="A3471" s="83" t="s">
        <v>4270</v>
      </c>
      <c r="B3471" s="285" t="s">
        <v>91</v>
      </c>
      <c r="C3471" s="108">
        <v>0</v>
      </c>
      <c r="D3471" s="108">
        <v>0</v>
      </c>
      <c r="E3471" s="108">
        <v>0</v>
      </c>
      <c r="F3471" s="108">
        <v>0</v>
      </c>
      <c r="G3471" s="108">
        <v>0</v>
      </c>
      <c r="H3471" s="108">
        <v>0</v>
      </c>
      <c r="I3471" s="108">
        <v>0</v>
      </c>
      <c r="J3471" s="108">
        <v>0</v>
      </c>
      <c r="K3471" s="108">
        <v>0</v>
      </c>
      <c r="L3471" s="108">
        <v>0</v>
      </c>
      <c r="M3471" s="108">
        <v>0</v>
      </c>
      <c r="N3471" s="108">
        <v>0</v>
      </c>
      <c r="O3471" s="108">
        <v>0</v>
      </c>
      <c r="P3471" s="83" t="str">
        <f t="shared" si="74"/>
        <v/>
      </c>
    </row>
    <row r="3472" spans="1:16" ht="13.2" hidden="1" customHeight="1" x14ac:dyDescent="0.25">
      <c r="A3472" s="83" t="s">
        <v>4271</v>
      </c>
      <c r="B3472" s="285" t="s">
        <v>3670</v>
      </c>
      <c r="C3472" s="108">
        <v>2.3161200000000002</v>
      </c>
      <c r="D3472" s="108">
        <v>9.0730000000000005E-2</v>
      </c>
      <c r="E3472" s="108">
        <v>3.847</v>
      </c>
      <c r="F3472" s="108">
        <v>10.65208</v>
      </c>
      <c r="G3472" s="108">
        <v>6.8256800000000002</v>
      </c>
      <c r="H3472" s="108">
        <v>6.8388400000000003</v>
      </c>
      <c r="I3472" s="108">
        <v>3.6162399999999999</v>
      </c>
      <c r="J3472" s="108">
        <v>6.9252799999999999</v>
      </c>
      <c r="K3472" s="108">
        <v>26.148250000000001</v>
      </c>
      <c r="L3472" s="108">
        <v>4.9623999999999997</v>
      </c>
      <c r="M3472" s="108">
        <v>1.5044599999999999</v>
      </c>
      <c r="N3472" s="108">
        <v>0.67347000000000001</v>
      </c>
      <c r="O3472" s="108">
        <v>74.400549999999996</v>
      </c>
      <c r="P3472" s="83" t="str">
        <f t="shared" si="74"/>
        <v/>
      </c>
    </row>
    <row r="3473" spans="1:16" ht="13.2" hidden="1" customHeight="1" x14ac:dyDescent="0.25">
      <c r="A3473" s="83" t="s">
        <v>4272</v>
      </c>
      <c r="B3473" s="285" t="s">
        <v>122</v>
      </c>
      <c r="C3473" s="108">
        <v>0</v>
      </c>
      <c r="D3473" s="108">
        <v>0</v>
      </c>
      <c r="E3473" s="108">
        <v>0</v>
      </c>
      <c r="F3473" s="108">
        <v>0</v>
      </c>
      <c r="G3473" s="108">
        <v>0</v>
      </c>
      <c r="H3473" s="108">
        <v>0</v>
      </c>
      <c r="I3473" s="108">
        <v>0</v>
      </c>
      <c r="J3473" s="108">
        <v>0</v>
      </c>
      <c r="K3473" s="108">
        <v>0</v>
      </c>
      <c r="L3473" s="108">
        <v>0</v>
      </c>
      <c r="M3473" s="108">
        <v>0</v>
      </c>
      <c r="N3473" s="108">
        <v>0</v>
      </c>
      <c r="O3473" s="108">
        <v>0</v>
      </c>
      <c r="P3473" s="83" t="str">
        <f t="shared" si="74"/>
        <v/>
      </c>
    </row>
    <row r="3474" spans="1:16" ht="13.2" hidden="1" customHeight="1" x14ac:dyDescent="0.25">
      <c r="A3474" s="83" t="s">
        <v>4273</v>
      </c>
      <c r="B3474" s="285" t="s">
        <v>92</v>
      </c>
      <c r="C3474" s="108">
        <v>0</v>
      </c>
      <c r="D3474" s="108">
        <v>0</v>
      </c>
      <c r="E3474" s="108">
        <v>0</v>
      </c>
      <c r="F3474" s="108">
        <v>0</v>
      </c>
      <c r="G3474" s="108">
        <v>0</v>
      </c>
      <c r="H3474" s="108">
        <v>0</v>
      </c>
      <c r="I3474" s="108">
        <v>0</v>
      </c>
      <c r="J3474" s="108">
        <v>0</v>
      </c>
      <c r="K3474" s="108">
        <v>0</v>
      </c>
      <c r="L3474" s="108">
        <v>0</v>
      </c>
      <c r="M3474" s="108">
        <v>0</v>
      </c>
      <c r="N3474" s="108">
        <v>0</v>
      </c>
      <c r="O3474" s="108">
        <v>0</v>
      </c>
      <c r="P3474" s="83" t="str">
        <f t="shared" si="74"/>
        <v/>
      </c>
    </row>
    <row r="3475" spans="1:16" ht="13.2" hidden="1" customHeight="1" x14ac:dyDescent="0.25">
      <c r="A3475" s="83" t="s">
        <v>4274</v>
      </c>
      <c r="B3475" s="285" t="s">
        <v>93</v>
      </c>
      <c r="C3475" s="108">
        <v>0</v>
      </c>
      <c r="D3475" s="108">
        <v>0</v>
      </c>
      <c r="E3475" s="108">
        <v>0</v>
      </c>
      <c r="F3475" s="108">
        <v>0</v>
      </c>
      <c r="G3475" s="108">
        <v>0</v>
      </c>
      <c r="H3475" s="108">
        <v>0</v>
      </c>
      <c r="I3475" s="108">
        <v>0</v>
      </c>
      <c r="J3475" s="108">
        <v>0</v>
      </c>
      <c r="K3475" s="108">
        <v>0</v>
      </c>
      <c r="L3475" s="108">
        <v>0</v>
      </c>
      <c r="M3475" s="108">
        <v>0</v>
      </c>
      <c r="N3475" s="108">
        <v>0</v>
      </c>
      <c r="O3475" s="108">
        <v>0</v>
      </c>
      <c r="P3475" s="83" t="str">
        <f t="shared" si="74"/>
        <v/>
      </c>
    </row>
    <row r="3476" spans="1:16" ht="13.2" hidden="1" customHeight="1" x14ac:dyDescent="0.25">
      <c r="A3476" s="83" t="s">
        <v>4275</v>
      </c>
      <c r="B3476" s="285" t="s">
        <v>94</v>
      </c>
      <c r="C3476" s="108">
        <v>84786.591679999998</v>
      </c>
      <c r="D3476" s="108">
        <v>29476.163690000001</v>
      </c>
      <c r="E3476" s="108">
        <v>1264.0554099999999</v>
      </c>
      <c r="F3476" s="108">
        <v>904.98757999999998</v>
      </c>
      <c r="G3476" s="108">
        <v>2714.2053299999998</v>
      </c>
      <c r="H3476" s="108">
        <v>19264.031780000001</v>
      </c>
      <c r="I3476" s="108">
        <v>825.60350000000005</v>
      </c>
      <c r="J3476" s="108">
        <v>1625.2444</v>
      </c>
      <c r="K3476" s="108">
        <v>1750.3265499999998</v>
      </c>
      <c r="L3476" s="108">
        <v>1406.2430099999999</v>
      </c>
      <c r="M3476" s="108">
        <v>1425.94129</v>
      </c>
      <c r="N3476" s="108">
        <v>4661.99388</v>
      </c>
      <c r="O3476" s="108">
        <v>150105.38809999998</v>
      </c>
      <c r="P3476" s="83" t="str">
        <f t="shared" si="74"/>
        <v/>
      </c>
    </row>
    <row r="3477" spans="1:16" ht="13.2" hidden="1" customHeight="1" x14ac:dyDescent="0.25">
      <c r="A3477" s="83" t="s">
        <v>4276</v>
      </c>
      <c r="B3477" s="285" t="s">
        <v>95</v>
      </c>
      <c r="C3477" s="108">
        <v>0</v>
      </c>
      <c r="D3477" s="108">
        <v>0</v>
      </c>
      <c r="E3477" s="108">
        <v>0</v>
      </c>
      <c r="F3477" s="108">
        <v>4.5</v>
      </c>
      <c r="G3477" s="108">
        <v>330</v>
      </c>
      <c r="H3477" s="108">
        <v>13</v>
      </c>
      <c r="I3477" s="108">
        <v>0</v>
      </c>
      <c r="J3477" s="108">
        <v>4.7</v>
      </c>
      <c r="K3477" s="108">
        <v>0</v>
      </c>
      <c r="L3477" s="108">
        <v>0</v>
      </c>
      <c r="M3477" s="108">
        <v>0</v>
      </c>
      <c r="N3477" s="108">
        <v>28</v>
      </c>
      <c r="O3477" s="108">
        <v>380.2</v>
      </c>
      <c r="P3477" s="83" t="str">
        <f t="shared" si="74"/>
        <v/>
      </c>
    </row>
    <row r="3478" spans="1:16" ht="13.2" hidden="1" customHeight="1" x14ac:dyDescent="0.25">
      <c r="A3478" s="83" t="s">
        <v>4277</v>
      </c>
      <c r="B3478" s="285" t="s">
        <v>96</v>
      </c>
      <c r="C3478" s="108">
        <v>0</v>
      </c>
      <c r="D3478" s="108">
        <v>0</v>
      </c>
      <c r="E3478" s="108">
        <v>0</v>
      </c>
      <c r="F3478" s="108">
        <v>0</v>
      </c>
      <c r="G3478" s="108">
        <v>0</v>
      </c>
      <c r="H3478" s="108">
        <v>0</v>
      </c>
      <c r="I3478" s="108">
        <v>0</v>
      </c>
      <c r="J3478" s="108">
        <v>0</v>
      </c>
      <c r="K3478" s="108">
        <v>0</v>
      </c>
      <c r="L3478" s="108">
        <v>0</v>
      </c>
      <c r="M3478" s="108">
        <v>0</v>
      </c>
      <c r="N3478" s="108">
        <v>0</v>
      </c>
      <c r="O3478" s="108">
        <v>0</v>
      </c>
      <c r="P3478" s="83" t="str">
        <f t="shared" si="74"/>
        <v/>
      </c>
    </row>
    <row r="3479" spans="1:16" ht="13.2" hidden="1" customHeight="1" x14ac:dyDescent="0.25">
      <c r="A3479" s="83" t="s">
        <v>4278</v>
      </c>
      <c r="B3479" s="285" t="s">
        <v>155</v>
      </c>
      <c r="C3479" s="108">
        <v>85066.354769999991</v>
      </c>
      <c r="D3479" s="108">
        <v>29527.302240000001</v>
      </c>
      <c r="E3479" s="108">
        <v>1451.2222199999999</v>
      </c>
      <c r="F3479" s="108">
        <v>1041.2541799999999</v>
      </c>
      <c r="G3479" s="108">
        <v>3195.58628</v>
      </c>
      <c r="H3479" s="108">
        <v>19560.84793</v>
      </c>
      <c r="I3479" s="108">
        <v>1072.67274</v>
      </c>
      <c r="J3479" s="108">
        <v>1973.96111</v>
      </c>
      <c r="K3479" s="108">
        <v>1906.6535999999996</v>
      </c>
      <c r="L3479" s="108">
        <v>1574.9713199999999</v>
      </c>
      <c r="M3479" s="108">
        <v>1523.0774699999999</v>
      </c>
      <c r="N3479" s="108">
        <v>69990.661290000004</v>
      </c>
      <c r="O3479" s="108">
        <v>217884.56514999998</v>
      </c>
      <c r="P3479" s="83" t="str">
        <f t="shared" si="74"/>
        <v/>
      </c>
    </row>
    <row r="3480" spans="1:16" ht="13.2" hidden="1" customHeight="1" x14ac:dyDescent="0.25">
      <c r="A3480" s="83" t="s">
        <v>4279</v>
      </c>
      <c r="B3480" s="285" t="s">
        <v>97</v>
      </c>
      <c r="C3480" s="108"/>
      <c r="D3480" s="108"/>
      <c r="E3480" s="108"/>
      <c r="F3480" s="108"/>
      <c r="G3480" s="108"/>
      <c r="H3480" s="108"/>
      <c r="I3480" s="108"/>
      <c r="J3480" s="108"/>
      <c r="K3480" s="108"/>
      <c r="L3480" s="108"/>
      <c r="M3480" s="108"/>
      <c r="N3480" s="108"/>
      <c r="O3480" s="108"/>
      <c r="P3480" s="83" t="str">
        <f t="shared" si="74"/>
        <v/>
      </c>
    </row>
    <row r="3481" spans="1:16" ht="13.2" hidden="1" customHeight="1" x14ac:dyDescent="0.25">
      <c r="A3481" s="83" t="s">
        <v>4280</v>
      </c>
      <c r="B3481" s="285" t="s">
        <v>130</v>
      </c>
      <c r="C3481" s="108"/>
      <c r="D3481" s="108"/>
      <c r="E3481" s="108"/>
      <c r="F3481" s="108"/>
      <c r="G3481" s="108"/>
      <c r="H3481" s="108"/>
      <c r="I3481" s="108"/>
      <c r="J3481" s="108"/>
      <c r="K3481" s="108"/>
      <c r="L3481" s="108"/>
      <c r="M3481" s="108"/>
      <c r="N3481" s="108"/>
      <c r="O3481" s="108"/>
      <c r="P3481" s="83" t="str">
        <f t="shared" si="74"/>
        <v/>
      </c>
    </row>
    <row r="3482" spans="1:16" ht="13.2" hidden="1" customHeight="1" x14ac:dyDescent="0.25">
      <c r="A3482" s="83" t="s">
        <v>4281</v>
      </c>
      <c r="B3482" s="285" t="s">
        <v>76</v>
      </c>
      <c r="C3482" s="108"/>
      <c r="D3482" s="108"/>
      <c r="E3482" s="108"/>
      <c r="F3482" s="108"/>
      <c r="G3482" s="108"/>
      <c r="H3482" s="108"/>
      <c r="I3482" s="108"/>
      <c r="J3482" s="108"/>
      <c r="K3482" s="108"/>
      <c r="L3482" s="108"/>
      <c r="M3482" s="108"/>
      <c r="N3482" s="108"/>
      <c r="O3482" s="108"/>
      <c r="P3482" s="83" t="str">
        <f t="shared" si="74"/>
        <v/>
      </c>
    </row>
    <row r="3483" spans="1:16" ht="13.2" hidden="1" customHeight="1" x14ac:dyDescent="0.25">
      <c r="A3483" s="83" t="s">
        <v>4282</v>
      </c>
      <c r="B3483" s="285" t="s">
        <v>77</v>
      </c>
      <c r="C3483" s="108"/>
      <c r="D3483" s="108"/>
      <c r="E3483" s="108"/>
      <c r="F3483" s="108"/>
      <c r="G3483" s="108"/>
      <c r="H3483" s="108"/>
      <c r="I3483" s="108"/>
      <c r="J3483" s="108"/>
      <c r="K3483" s="108"/>
      <c r="L3483" s="108"/>
      <c r="M3483" s="108"/>
      <c r="N3483" s="108"/>
      <c r="O3483" s="108"/>
      <c r="P3483" s="83" t="str">
        <f t="shared" si="74"/>
        <v/>
      </c>
    </row>
    <row r="3484" spans="1:16" ht="13.2" hidden="1" customHeight="1" x14ac:dyDescent="0.25">
      <c r="A3484" s="83" t="s">
        <v>4283</v>
      </c>
      <c r="B3484" s="285" t="s">
        <v>78</v>
      </c>
      <c r="C3484" s="108"/>
      <c r="D3484" s="108"/>
      <c r="E3484" s="108"/>
      <c r="F3484" s="108"/>
      <c r="G3484" s="108"/>
      <c r="H3484" s="108"/>
      <c r="I3484" s="108"/>
      <c r="J3484" s="108"/>
      <c r="K3484" s="108"/>
      <c r="L3484" s="108"/>
      <c r="M3484" s="108"/>
      <c r="N3484" s="108"/>
      <c r="O3484" s="108"/>
      <c r="P3484" s="83" t="str">
        <f t="shared" si="74"/>
        <v/>
      </c>
    </row>
    <row r="3485" spans="1:16" ht="13.2" hidden="1" customHeight="1" x14ac:dyDescent="0.25">
      <c r="A3485" s="83" t="s">
        <v>4284</v>
      </c>
      <c r="B3485" s="285" t="s">
        <v>79</v>
      </c>
      <c r="C3485" s="108"/>
      <c r="D3485" s="108"/>
      <c r="E3485" s="108"/>
      <c r="F3485" s="108"/>
      <c r="G3485" s="108"/>
      <c r="H3485" s="108"/>
      <c r="I3485" s="108"/>
      <c r="J3485" s="108"/>
      <c r="K3485" s="108"/>
      <c r="L3485" s="108"/>
      <c r="M3485" s="108"/>
      <c r="N3485" s="108"/>
      <c r="O3485" s="108"/>
      <c r="P3485" s="83" t="str">
        <f t="shared" si="74"/>
        <v/>
      </c>
    </row>
    <row r="3486" spans="1:16" ht="13.2" hidden="1" customHeight="1" x14ac:dyDescent="0.25">
      <c r="A3486" s="83" t="s">
        <v>4285</v>
      </c>
      <c r="B3486" s="285" t="s">
        <v>3671</v>
      </c>
      <c r="C3486" s="108"/>
      <c r="D3486" s="108"/>
      <c r="E3486" s="108"/>
      <c r="F3486" s="108"/>
      <c r="G3486" s="108"/>
      <c r="H3486" s="108"/>
      <c r="I3486" s="108"/>
      <c r="J3486" s="108"/>
      <c r="K3486" s="108"/>
      <c r="L3486" s="108"/>
      <c r="M3486" s="108"/>
      <c r="N3486" s="108"/>
      <c r="O3486" s="108"/>
      <c r="P3486" s="83" t="str">
        <f t="shared" si="74"/>
        <v/>
      </c>
    </row>
    <row r="3487" spans="1:16" ht="13.2" hidden="1" customHeight="1" x14ac:dyDescent="0.25">
      <c r="A3487" s="83" t="s">
        <v>4286</v>
      </c>
      <c r="B3487" s="285" t="s">
        <v>121</v>
      </c>
      <c r="C3487" s="108"/>
      <c r="D3487" s="108"/>
      <c r="E3487" s="108"/>
      <c r="F3487" s="108"/>
      <c r="G3487" s="108"/>
      <c r="H3487" s="108"/>
      <c r="I3487" s="108"/>
      <c r="J3487" s="108"/>
      <c r="K3487" s="108"/>
      <c r="L3487" s="108"/>
      <c r="M3487" s="108"/>
      <c r="N3487" s="108"/>
      <c r="O3487" s="108"/>
      <c r="P3487" s="83" t="str">
        <f t="shared" si="74"/>
        <v/>
      </c>
    </row>
    <row r="3488" spans="1:16" ht="13.2" hidden="1" customHeight="1" x14ac:dyDescent="0.25">
      <c r="A3488" s="83" t="s">
        <v>4287</v>
      </c>
      <c r="B3488" s="285" t="s">
        <v>81</v>
      </c>
      <c r="C3488" s="108"/>
      <c r="D3488" s="108"/>
      <c r="E3488" s="108"/>
      <c r="F3488" s="108"/>
      <c r="G3488" s="108"/>
      <c r="H3488" s="108"/>
      <c r="I3488" s="108"/>
      <c r="J3488" s="108"/>
      <c r="K3488" s="108"/>
      <c r="L3488" s="108"/>
      <c r="M3488" s="108"/>
      <c r="N3488" s="108"/>
      <c r="O3488" s="108"/>
      <c r="P3488" s="83" t="str">
        <f t="shared" si="74"/>
        <v/>
      </c>
    </row>
    <row r="3489" spans="1:16" ht="13.2" hidden="1" customHeight="1" x14ac:dyDescent="0.25">
      <c r="A3489" s="83" t="s">
        <v>4288</v>
      </c>
      <c r="B3489" s="285" t="s">
        <v>82</v>
      </c>
      <c r="C3489" s="108"/>
      <c r="D3489" s="108"/>
      <c r="E3489" s="108"/>
      <c r="F3489" s="108"/>
      <c r="G3489" s="108"/>
      <c r="H3489" s="108"/>
      <c r="I3489" s="108"/>
      <c r="J3489" s="108"/>
      <c r="K3489" s="108"/>
      <c r="L3489" s="108"/>
      <c r="M3489" s="108"/>
      <c r="N3489" s="108"/>
      <c r="O3489" s="108"/>
      <c r="P3489" s="83" t="str">
        <f t="shared" si="74"/>
        <v/>
      </c>
    </row>
    <row r="3490" spans="1:16" ht="13.2" hidden="1" customHeight="1" x14ac:dyDescent="0.25">
      <c r="A3490" s="83" t="s">
        <v>4289</v>
      </c>
      <c r="B3490" s="285" t="s">
        <v>83</v>
      </c>
      <c r="C3490" s="108"/>
      <c r="D3490" s="108"/>
      <c r="E3490" s="108"/>
      <c r="F3490" s="108"/>
      <c r="G3490" s="108"/>
      <c r="H3490" s="108"/>
      <c r="I3490" s="108"/>
      <c r="J3490" s="108"/>
      <c r="K3490" s="108"/>
      <c r="L3490" s="108"/>
      <c r="M3490" s="108"/>
      <c r="N3490" s="108"/>
      <c r="O3490" s="108"/>
      <c r="P3490" s="83" t="str">
        <f t="shared" si="74"/>
        <v/>
      </c>
    </row>
    <row r="3491" spans="1:16" ht="13.2" hidden="1" customHeight="1" x14ac:dyDescent="0.25">
      <c r="A3491" s="83" t="s">
        <v>4290</v>
      </c>
      <c r="B3491" s="285" t="s">
        <v>84</v>
      </c>
      <c r="C3491" s="108"/>
      <c r="D3491" s="108"/>
      <c r="E3491" s="108"/>
      <c r="F3491" s="108"/>
      <c r="G3491" s="108"/>
      <c r="H3491" s="108"/>
      <c r="I3491" s="108"/>
      <c r="J3491" s="108"/>
      <c r="K3491" s="108"/>
      <c r="L3491" s="108"/>
      <c r="M3491" s="108"/>
      <c r="N3491" s="108"/>
      <c r="O3491" s="108"/>
      <c r="P3491" s="83" t="str">
        <f t="shared" si="74"/>
        <v/>
      </c>
    </row>
    <row r="3492" spans="1:16" ht="13.2" hidden="1" customHeight="1" x14ac:dyDescent="0.25">
      <c r="A3492" s="83" t="s">
        <v>4291</v>
      </c>
      <c r="B3492" s="285" t="s">
        <v>85</v>
      </c>
      <c r="C3492" s="108"/>
      <c r="D3492" s="108"/>
      <c r="E3492" s="108"/>
      <c r="F3492" s="108"/>
      <c r="G3492" s="108"/>
      <c r="H3492" s="108"/>
      <c r="I3492" s="108"/>
      <c r="J3492" s="108"/>
      <c r="K3492" s="108"/>
      <c r="L3492" s="108"/>
      <c r="M3492" s="108"/>
      <c r="N3492" s="108"/>
      <c r="O3492" s="108"/>
      <c r="P3492" s="83" t="str">
        <f t="shared" si="74"/>
        <v/>
      </c>
    </row>
    <row r="3493" spans="1:16" ht="13.2" hidden="1" customHeight="1" x14ac:dyDescent="0.25">
      <c r="A3493" s="83" t="s">
        <v>4292</v>
      </c>
      <c r="B3493" s="285" t="s">
        <v>86</v>
      </c>
      <c r="C3493" s="108"/>
      <c r="D3493" s="108"/>
      <c r="E3493" s="108"/>
      <c r="F3493" s="108"/>
      <c r="G3493" s="108"/>
      <c r="H3493" s="108"/>
      <c r="I3493" s="108"/>
      <c r="J3493" s="108"/>
      <c r="K3493" s="108"/>
      <c r="L3493" s="108"/>
      <c r="M3493" s="108"/>
      <c r="N3493" s="108"/>
      <c r="O3493" s="108"/>
      <c r="P3493" s="83" t="str">
        <f t="shared" si="74"/>
        <v/>
      </c>
    </row>
    <row r="3494" spans="1:16" ht="13.2" hidden="1" customHeight="1" x14ac:dyDescent="0.25">
      <c r="A3494" s="83" t="s">
        <v>4293</v>
      </c>
      <c r="B3494" s="285" t="s">
        <v>87</v>
      </c>
      <c r="C3494" s="108"/>
      <c r="D3494" s="108"/>
      <c r="E3494" s="108"/>
      <c r="F3494" s="108"/>
      <c r="G3494" s="108"/>
      <c r="H3494" s="108"/>
      <c r="I3494" s="108"/>
      <c r="J3494" s="108"/>
      <c r="K3494" s="108"/>
      <c r="L3494" s="108"/>
      <c r="M3494" s="108"/>
      <c r="N3494" s="108"/>
      <c r="O3494" s="108"/>
      <c r="P3494" s="83" t="str">
        <f t="shared" si="74"/>
        <v/>
      </c>
    </row>
    <row r="3495" spans="1:16" ht="13.2" hidden="1" customHeight="1" x14ac:dyDescent="0.25">
      <c r="A3495" s="83" t="s">
        <v>4294</v>
      </c>
      <c r="B3495" s="285" t="s">
        <v>88</v>
      </c>
      <c r="C3495" s="108"/>
      <c r="D3495" s="108"/>
      <c r="E3495" s="108"/>
      <c r="F3495" s="108"/>
      <c r="G3495" s="108"/>
      <c r="H3495" s="108"/>
      <c r="I3495" s="108"/>
      <c r="J3495" s="108"/>
      <c r="K3495" s="108"/>
      <c r="L3495" s="108"/>
      <c r="M3495" s="108"/>
      <c r="N3495" s="108"/>
      <c r="O3495" s="108"/>
      <c r="P3495" s="83" t="str">
        <f t="shared" si="74"/>
        <v/>
      </c>
    </row>
    <row r="3496" spans="1:16" ht="13.2" hidden="1" customHeight="1" x14ac:dyDescent="0.25">
      <c r="A3496" s="83" t="s">
        <v>4295</v>
      </c>
      <c r="B3496" s="285" t="s">
        <v>144</v>
      </c>
      <c r="C3496" s="108"/>
      <c r="D3496" s="108"/>
      <c r="E3496" s="108"/>
      <c r="F3496" s="108"/>
      <c r="G3496" s="108"/>
      <c r="H3496" s="108"/>
      <c r="I3496" s="108"/>
      <c r="J3496" s="108"/>
      <c r="K3496" s="108"/>
      <c r="L3496" s="108"/>
      <c r="M3496" s="108"/>
      <c r="N3496" s="108"/>
      <c r="O3496" s="108"/>
      <c r="P3496" s="83" t="str">
        <f t="shared" si="74"/>
        <v/>
      </c>
    </row>
    <row r="3497" spans="1:16" ht="13.2" hidden="1" customHeight="1" x14ac:dyDescent="0.25">
      <c r="A3497" s="83" t="s">
        <v>4296</v>
      </c>
      <c r="B3497" s="285" t="s">
        <v>80</v>
      </c>
      <c r="C3497" s="108"/>
      <c r="D3497" s="108"/>
      <c r="E3497" s="108"/>
      <c r="F3497" s="108"/>
      <c r="G3497" s="108"/>
      <c r="H3497" s="108"/>
      <c r="I3497" s="108"/>
      <c r="J3497" s="108"/>
      <c r="K3497" s="108"/>
      <c r="L3497" s="108"/>
      <c r="M3497" s="108"/>
      <c r="N3497" s="108"/>
      <c r="O3497" s="108"/>
      <c r="P3497" s="83" t="str">
        <f t="shared" si="74"/>
        <v/>
      </c>
    </row>
    <row r="3498" spans="1:16" ht="13.2" hidden="1" customHeight="1" x14ac:dyDescent="0.25">
      <c r="A3498" s="83" t="s">
        <v>4297</v>
      </c>
      <c r="B3498" s="285" t="s">
        <v>76</v>
      </c>
      <c r="C3498" s="108"/>
      <c r="D3498" s="108"/>
      <c r="E3498" s="108"/>
      <c r="F3498" s="108"/>
      <c r="G3498" s="108"/>
      <c r="H3498" s="108"/>
      <c r="I3498" s="108"/>
      <c r="J3498" s="108"/>
      <c r="K3498" s="108"/>
      <c r="L3498" s="108"/>
      <c r="M3498" s="108"/>
      <c r="N3498" s="108"/>
      <c r="O3498" s="108"/>
      <c r="P3498" s="83" t="str">
        <f t="shared" si="74"/>
        <v/>
      </c>
    </row>
    <row r="3499" spans="1:16" ht="13.2" hidden="1" customHeight="1" x14ac:dyDescent="0.25">
      <c r="A3499" s="83" t="s">
        <v>4298</v>
      </c>
      <c r="B3499" s="285" t="s">
        <v>85</v>
      </c>
      <c r="C3499" s="108"/>
      <c r="D3499" s="108"/>
      <c r="E3499" s="108"/>
      <c r="F3499" s="108"/>
      <c r="G3499" s="108"/>
      <c r="H3499" s="108"/>
      <c r="I3499" s="108"/>
      <c r="J3499" s="108"/>
      <c r="K3499" s="108"/>
      <c r="L3499" s="108"/>
      <c r="M3499" s="108"/>
      <c r="N3499" s="108"/>
      <c r="O3499" s="108"/>
      <c r="P3499" s="83" t="str">
        <f t="shared" si="74"/>
        <v/>
      </c>
    </row>
    <row r="3500" spans="1:16" ht="13.2" hidden="1" customHeight="1" x14ac:dyDescent="0.25">
      <c r="A3500" s="83" t="s">
        <v>4299</v>
      </c>
      <c r="B3500" s="285" t="s">
        <v>87</v>
      </c>
      <c r="C3500" s="108"/>
      <c r="D3500" s="108"/>
      <c r="E3500" s="108"/>
      <c r="F3500" s="108"/>
      <c r="G3500" s="108"/>
      <c r="H3500" s="108"/>
      <c r="I3500" s="108"/>
      <c r="J3500" s="108"/>
      <c r="K3500" s="108"/>
      <c r="L3500" s="108"/>
      <c r="M3500" s="108"/>
      <c r="N3500" s="108"/>
      <c r="O3500" s="108"/>
      <c r="P3500" s="83" t="str">
        <f t="shared" si="74"/>
        <v/>
      </c>
    </row>
    <row r="3501" spans="1:16" ht="13.2" hidden="1" customHeight="1" x14ac:dyDescent="0.25">
      <c r="A3501" s="83" t="s">
        <v>4300</v>
      </c>
      <c r="B3501" s="285" t="s">
        <v>88</v>
      </c>
      <c r="C3501" s="108"/>
      <c r="D3501" s="108"/>
      <c r="E3501" s="108"/>
      <c r="F3501" s="108"/>
      <c r="G3501" s="108"/>
      <c r="H3501" s="108"/>
      <c r="I3501" s="108"/>
      <c r="J3501" s="108"/>
      <c r="K3501" s="108"/>
      <c r="L3501" s="108"/>
      <c r="M3501" s="108"/>
      <c r="N3501" s="108"/>
      <c r="O3501" s="108"/>
      <c r="P3501" s="83" t="str">
        <f t="shared" si="74"/>
        <v/>
      </c>
    </row>
    <row r="3502" spans="1:16" ht="13.2" hidden="1" customHeight="1" x14ac:dyDescent="0.25">
      <c r="A3502" s="83" t="s">
        <v>4301</v>
      </c>
      <c r="B3502" s="285" t="s">
        <v>89</v>
      </c>
      <c r="C3502" s="108"/>
      <c r="D3502" s="108"/>
      <c r="E3502" s="108"/>
      <c r="F3502" s="108"/>
      <c r="G3502" s="108"/>
      <c r="H3502" s="108"/>
      <c r="I3502" s="108"/>
      <c r="J3502" s="108"/>
      <c r="K3502" s="108"/>
      <c r="L3502" s="108"/>
      <c r="M3502" s="108"/>
      <c r="N3502" s="108"/>
      <c r="O3502" s="108"/>
      <c r="P3502" s="83" t="str">
        <f t="shared" si="74"/>
        <v/>
      </c>
    </row>
    <row r="3503" spans="1:16" ht="13.2" hidden="1" customHeight="1" x14ac:dyDescent="0.25">
      <c r="A3503" s="83" t="s">
        <v>4302</v>
      </c>
      <c r="B3503" s="285" t="s">
        <v>90</v>
      </c>
      <c r="C3503" s="108"/>
      <c r="D3503" s="108"/>
      <c r="E3503" s="108"/>
      <c r="F3503" s="108"/>
      <c r="G3503" s="108"/>
      <c r="H3503" s="108"/>
      <c r="I3503" s="108"/>
      <c r="J3503" s="108"/>
      <c r="K3503" s="108"/>
      <c r="L3503" s="108"/>
      <c r="M3503" s="108"/>
      <c r="N3503" s="108"/>
      <c r="O3503" s="108"/>
      <c r="P3503" s="83" t="str">
        <f t="shared" si="74"/>
        <v/>
      </c>
    </row>
    <row r="3504" spans="1:16" ht="13.2" hidden="1" customHeight="1" x14ac:dyDescent="0.25">
      <c r="A3504" s="83" t="s">
        <v>4303</v>
      </c>
      <c r="B3504" s="285" t="s">
        <v>91</v>
      </c>
      <c r="C3504" s="108"/>
      <c r="D3504" s="108"/>
      <c r="E3504" s="108"/>
      <c r="F3504" s="108"/>
      <c r="G3504" s="108"/>
      <c r="H3504" s="108"/>
      <c r="I3504" s="108"/>
      <c r="J3504" s="108"/>
      <c r="K3504" s="108"/>
      <c r="L3504" s="108"/>
      <c r="M3504" s="108"/>
      <c r="N3504" s="108"/>
      <c r="O3504" s="108"/>
      <c r="P3504" s="83" t="str">
        <f t="shared" si="74"/>
        <v/>
      </c>
    </row>
    <row r="3505" spans="1:16" ht="13.2" hidden="1" customHeight="1" x14ac:dyDescent="0.25">
      <c r="A3505" s="83" t="s">
        <v>4304</v>
      </c>
      <c r="B3505" s="285" t="s">
        <v>3670</v>
      </c>
      <c r="C3505" s="108"/>
      <c r="D3505" s="108"/>
      <c r="E3505" s="108"/>
      <c r="F3505" s="108"/>
      <c r="G3505" s="108"/>
      <c r="H3505" s="108"/>
      <c r="I3505" s="108"/>
      <c r="J3505" s="108"/>
      <c r="K3505" s="108"/>
      <c r="L3505" s="108"/>
      <c r="M3505" s="108"/>
      <c r="N3505" s="108"/>
      <c r="O3505" s="108"/>
      <c r="P3505" s="83" t="str">
        <f t="shared" si="74"/>
        <v/>
      </c>
    </row>
    <row r="3506" spans="1:16" ht="13.2" hidden="1" customHeight="1" x14ac:dyDescent="0.25">
      <c r="A3506" s="83" t="s">
        <v>4305</v>
      </c>
      <c r="B3506" s="285" t="s">
        <v>92</v>
      </c>
      <c r="C3506" s="108"/>
      <c r="D3506" s="108"/>
      <c r="E3506" s="108"/>
      <c r="F3506" s="108"/>
      <c r="G3506" s="108"/>
      <c r="H3506" s="108"/>
      <c r="I3506" s="108"/>
      <c r="J3506" s="108"/>
      <c r="K3506" s="108"/>
      <c r="L3506" s="108"/>
      <c r="M3506" s="108"/>
      <c r="N3506" s="108"/>
      <c r="O3506" s="108"/>
      <c r="P3506" s="83" t="str">
        <f t="shared" si="74"/>
        <v/>
      </c>
    </row>
    <row r="3507" spans="1:16" ht="13.2" hidden="1" customHeight="1" x14ac:dyDescent="0.25">
      <c r="A3507" s="83" t="s">
        <v>4306</v>
      </c>
      <c r="B3507" s="285" t="s">
        <v>93</v>
      </c>
      <c r="C3507" s="108"/>
      <c r="D3507" s="108"/>
      <c r="E3507" s="108"/>
      <c r="F3507" s="108"/>
      <c r="G3507" s="108"/>
      <c r="H3507" s="108"/>
      <c r="I3507" s="108"/>
      <c r="J3507" s="108"/>
      <c r="K3507" s="108"/>
      <c r="L3507" s="108"/>
      <c r="M3507" s="108"/>
      <c r="N3507" s="108"/>
      <c r="O3507" s="108"/>
      <c r="P3507" s="83" t="str">
        <f t="shared" si="74"/>
        <v/>
      </c>
    </row>
    <row r="3508" spans="1:16" ht="13.2" hidden="1" customHeight="1" x14ac:dyDescent="0.25">
      <c r="A3508" s="83" t="s">
        <v>4307</v>
      </c>
      <c r="B3508" s="285" t="s">
        <v>94</v>
      </c>
      <c r="C3508" s="108"/>
      <c r="D3508" s="108"/>
      <c r="E3508" s="108"/>
      <c r="F3508" s="108"/>
      <c r="G3508" s="108"/>
      <c r="H3508" s="108"/>
      <c r="I3508" s="108"/>
      <c r="J3508" s="108"/>
      <c r="K3508" s="108"/>
      <c r="L3508" s="108"/>
      <c r="M3508" s="108"/>
      <c r="N3508" s="108"/>
      <c r="O3508" s="108"/>
      <c r="P3508" s="83" t="str">
        <f t="shared" si="74"/>
        <v/>
      </c>
    </row>
    <row r="3509" spans="1:16" ht="13.2" hidden="1" customHeight="1" x14ac:dyDescent="0.25">
      <c r="A3509" s="83" t="s">
        <v>4308</v>
      </c>
      <c r="B3509" s="285" t="s">
        <v>95</v>
      </c>
      <c r="C3509" s="108"/>
      <c r="D3509" s="108"/>
      <c r="E3509" s="108"/>
      <c r="F3509" s="108"/>
      <c r="G3509" s="108"/>
      <c r="H3509" s="108"/>
      <c r="I3509" s="108"/>
      <c r="J3509" s="108"/>
      <c r="K3509" s="108"/>
      <c r="L3509" s="108"/>
      <c r="M3509" s="108"/>
      <c r="N3509" s="108"/>
      <c r="O3509" s="108"/>
      <c r="P3509" s="83" t="str">
        <f t="shared" ref="P3509:P3572" si="75">IF(COUNTBLANK(Q3509)=0,IF(RIGHT(A3509,12)=Q3509,TRUE,FALSE),"")</f>
        <v/>
      </c>
    </row>
    <row r="3510" spans="1:16" ht="13.2" hidden="1" customHeight="1" x14ac:dyDescent="0.25">
      <c r="A3510" s="83" t="s">
        <v>4309</v>
      </c>
      <c r="B3510" s="285" t="s">
        <v>96</v>
      </c>
      <c r="C3510" s="108"/>
      <c r="D3510" s="108"/>
      <c r="E3510" s="108"/>
      <c r="F3510" s="108"/>
      <c r="G3510" s="108"/>
      <c r="H3510" s="108"/>
      <c r="I3510" s="108"/>
      <c r="J3510" s="108"/>
      <c r="K3510" s="108"/>
      <c r="L3510" s="108"/>
      <c r="M3510" s="108"/>
      <c r="N3510" s="108"/>
      <c r="O3510" s="108"/>
      <c r="P3510" s="83" t="str">
        <f t="shared" si="75"/>
        <v/>
      </c>
    </row>
    <row r="3511" spans="1:16" ht="13.2" hidden="1" customHeight="1" x14ac:dyDescent="0.25">
      <c r="A3511" s="83" t="s">
        <v>4310</v>
      </c>
      <c r="B3511" s="285" t="s">
        <v>155</v>
      </c>
      <c r="C3511" s="108"/>
      <c r="D3511" s="108"/>
      <c r="E3511" s="108"/>
      <c r="F3511" s="108"/>
      <c r="G3511" s="108"/>
      <c r="H3511" s="108"/>
      <c r="I3511" s="108"/>
      <c r="J3511" s="108"/>
      <c r="K3511" s="108"/>
      <c r="L3511" s="108"/>
      <c r="M3511" s="108"/>
      <c r="N3511" s="108"/>
      <c r="O3511" s="108"/>
      <c r="P3511" s="83" t="str">
        <f t="shared" si="75"/>
        <v/>
      </c>
    </row>
    <row r="3512" spans="1:16" ht="13.2" hidden="1" customHeight="1" x14ac:dyDescent="0.25">
      <c r="A3512" s="83" t="s">
        <v>4311</v>
      </c>
      <c r="B3512" s="285" t="s">
        <v>80</v>
      </c>
      <c r="C3512" s="108"/>
      <c r="D3512" s="108"/>
      <c r="E3512" s="108"/>
      <c r="F3512" s="108"/>
      <c r="G3512" s="108"/>
      <c r="H3512" s="108"/>
      <c r="I3512" s="108"/>
      <c r="J3512" s="108"/>
      <c r="K3512" s="108"/>
      <c r="L3512" s="108"/>
      <c r="M3512" s="108"/>
      <c r="N3512" s="108"/>
      <c r="O3512" s="108"/>
      <c r="P3512" s="83" t="str">
        <f t="shared" si="75"/>
        <v/>
      </c>
    </row>
    <row r="3513" spans="1:16" ht="13.2" hidden="1" customHeight="1" x14ac:dyDescent="0.25">
      <c r="A3513" s="83" t="s">
        <v>4312</v>
      </c>
      <c r="B3513" s="285" t="s">
        <v>97</v>
      </c>
      <c r="C3513" s="108">
        <v>-774889.74532999995</v>
      </c>
      <c r="D3513" s="108">
        <v>-74280.870169999893</v>
      </c>
      <c r="E3513" s="108">
        <v>-294350.15500999975</v>
      </c>
      <c r="F3513" s="108">
        <v>93832.749370000092</v>
      </c>
      <c r="G3513" s="108">
        <v>-105773.89445999998</v>
      </c>
      <c r="H3513" s="108">
        <v>-98369.933589999797</v>
      </c>
      <c r="I3513" s="108">
        <v>234427.03648999997</v>
      </c>
      <c r="J3513" s="108">
        <v>141203.4254699999</v>
      </c>
      <c r="K3513" s="108">
        <v>-175378.04292000004</v>
      </c>
      <c r="L3513" s="108">
        <v>63462.934770000167</v>
      </c>
      <c r="M3513" s="108">
        <v>127464.34210999997</v>
      </c>
      <c r="N3513" s="108">
        <v>385243.09695997369</v>
      </c>
      <c r="O3513" s="108">
        <v>-477409.05631002598</v>
      </c>
      <c r="P3513" s="83" t="str">
        <f t="shared" si="75"/>
        <v/>
      </c>
    </row>
    <row r="3514" spans="1:16" ht="13.2" hidden="1" customHeight="1" x14ac:dyDescent="0.25">
      <c r="A3514" s="83" t="s">
        <v>4313</v>
      </c>
      <c r="B3514" s="285" t="s">
        <v>130</v>
      </c>
      <c r="C3514" s="108">
        <v>-783328.98852999986</v>
      </c>
      <c r="D3514" s="108">
        <v>-74280.870169999893</v>
      </c>
      <c r="E3514" s="108">
        <v>-294687.15500999975</v>
      </c>
      <c r="F3514" s="108">
        <v>93752.749370000092</v>
      </c>
      <c r="G3514" s="108">
        <v>-105772.39445999998</v>
      </c>
      <c r="H3514" s="108">
        <v>-98268.433589999797</v>
      </c>
      <c r="I3514" s="108">
        <v>234418.53648999997</v>
      </c>
      <c r="J3514" s="108">
        <v>141203.4254699999</v>
      </c>
      <c r="K3514" s="108">
        <v>-180378.04292000004</v>
      </c>
      <c r="L3514" s="108">
        <v>63464.734770000214</v>
      </c>
      <c r="M3514" s="108">
        <v>127430.22210999997</v>
      </c>
      <c r="N3514" s="108">
        <v>385021.25166997313</v>
      </c>
      <c r="O3514" s="108">
        <v>-491424.96480002627</v>
      </c>
      <c r="P3514" s="83" t="str">
        <f t="shared" si="75"/>
        <v/>
      </c>
    </row>
    <row r="3515" spans="1:16" ht="13.2" hidden="1" customHeight="1" x14ac:dyDescent="0.25">
      <c r="A3515" s="83" t="s">
        <v>4314</v>
      </c>
      <c r="B3515" s="285" t="s">
        <v>76</v>
      </c>
      <c r="C3515" s="108">
        <v>18516.506829999998</v>
      </c>
      <c r="D3515" s="108">
        <v>11438.025530000001</v>
      </c>
      <c r="E3515" s="108">
        <v>13490.896779999999</v>
      </c>
      <c r="F3515" s="108">
        <v>5405.7598500000004</v>
      </c>
      <c r="G3515" s="108">
        <v>8282.4359100000001</v>
      </c>
      <c r="H3515" s="108">
        <v>4832.8465299999998</v>
      </c>
      <c r="I3515" s="108">
        <v>14612.300440000001</v>
      </c>
      <c r="J3515" s="108">
        <v>4770.8427000000001</v>
      </c>
      <c r="K3515" s="108">
        <v>6498.6318099999999</v>
      </c>
      <c r="L3515" s="108">
        <v>8144.8661000000002</v>
      </c>
      <c r="M3515" s="108">
        <v>27087.289390000002</v>
      </c>
      <c r="N3515" s="108">
        <v>-91392.367670000007</v>
      </c>
      <c r="O3515" s="108">
        <v>31688.034199999995</v>
      </c>
      <c r="P3515" s="83" t="str">
        <f t="shared" si="75"/>
        <v/>
      </c>
    </row>
    <row r="3516" spans="1:16" ht="13.2" hidden="1" customHeight="1" x14ac:dyDescent="0.25">
      <c r="A3516" s="83" t="s">
        <v>4315</v>
      </c>
      <c r="B3516" s="285" t="s">
        <v>77</v>
      </c>
      <c r="C3516" s="108">
        <v>170707.67481999999</v>
      </c>
      <c r="D3516" s="108">
        <v>94887.937239999999</v>
      </c>
      <c r="E3516" s="108">
        <v>146428.66433999999</v>
      </c>
      <c r="F3516" s="108">
        <v>113000.66009</v>
      </c>
      <c r="G3516" s="108">
        <v>169197.80502999999</v>
      </c>
      <c r="H3516" s="108">
        <v>117697.49851999999</v>
      </c>
      <c r="I3516" s="108">
        <v>106943.38357000001</v>
      </c>
      <c r="J3516" s="108">
        <v>102624.26286</v>
      </c>
      <c r="K3516" s="108">
        <v>103722.97296</v>
      </c>
      <c r="L3516" s="108">
        <v>126369.6615</v>
      </c>
      <c r="M3516" s="108">
        <v>129486.38987</v>
      </c>
      <c r="N3516" s="108">
        <v>97009.324709999491</v>
      </c>
      <c r="O3516" s="108">
        <v>1478076.2355099996</v>
      </c>
      <c r="P3516" s="83" t="str">
        <f t="shared" si="75"/>
        <v/>
      </c>
    </row>
    <row r="3517" spans="1:16" ht="13.2" hidden="1" customHeight="1" x14ac:dyDescent="0.25">
      <c r="A3517" s="83" t="s">
        <v>4316</v>
      </c>
      <c r="B3517" s="285" t="s">
        <v>78</v>
      </c>
      <c r="C3517" s="108">
        <v>7435.4526100000003</v>
      </c>
      <c r="D3517" s="108">
        <v>8668.9320100000004</v>
      </c>
      <c r="E3517" s="108">
        <v>29126.001639999999</v>
      </c>
      <c r="F3517" s="108">
        <v>5790.2884100000001</v>
      </c>
      <c r="G3517" s="108">
        <v>3396.8472000000002</v>
      </c>
      <c r="H3517" s="108">
        <v>13829.27018</v>
      </c>
      <c r="I3517" s="108">
        <v>4976.2458100000003</v>
      </c>
      <c r="J3517" s="108">
        <v>7867.5785900000001</v>
      </c>
      <c r="K3517" s="108">
        <v>14965.309789999999</v>
      </c>
      <c r="L3517" s="108">
        <v>6138.3434900000002</v>
      </c>
      <c r="M3517" s="108">
        <v>6556.8917799999999</v>
      </c>
      <c r="N3517" s="108">
        <v>53728.208493403457</v>
      </c>
      <c r="O3517" s="108">
        <v>162479.37000340346</v>
      </c>
      <c r="P3517" s="83" t="str">
        <f t="shared" si="75"/>
        <v/>
      </c>
    </row>
    <row r="3518" spans="1:16" ht="13.2" hidden="1" customHeight="1" x14ac:dyDescent="0.25">
      <c r="A3518" s="83" t="s">
        <v>4317</v>
      </c>
      <c r="B3518" s="285" t="s">
        <v>79</v>
      </c>
      <c r="C3518" s="108">
        <v>36460.279719999999</v>
      </c>
      <c r="D3518" s="108">
        <v>27770.497599999999</v>
      </c>
      <c r="E3518" s="108">
        <v>13389.617459999999</v>
      </c>
      <c r="F3518" s="108">
        <v>12051.659449999999</v>
      </c>
      <c r="G3518" s="108">
        <v>0</v>
      </c>
      <c r="H3518" s="108">
        <v>40863.025099999999</v>
      </c>
      <c r="I3518" s="108">
        <v>3674.83302</v>
      </c>
      <c r="J3518" s="108">
        <v>4218.4146700000001</v>
      </c>
      <c r="K3518" s="108">
        <v>12152.60937</v>
      </c>
      <c r="L3518" s="108">
        <v>7343.2108900000003</v>
      </c>
      <c r="M3518" s="108">
        <v>15779.508750000001</v>
      </c>
      <c r="N3518" s="108">
        <v>123.76775000006589</v>
      </c>
      <c r="O3518" s="108">
        <v>173827.42378000001</v>
      </c>
      <c r="P3518" s="83" t="str">
        <f t="shared" si="75"/>
        <v/>
      </c>
    </row>
    <row r="3519" spans="1:16" ht="13.2" hidden="1" customHeight="1" x14ac:dyDescent="0.25">
      <c r="A3519" s="83" t="s">
        <v>4318</v>
      </c>
      <c r="B3519" s="285" t="s">
        <v>3671</v>
      </c>
      <c r="C3519" s="108">
        <v>78610.523260000002</v>
      </c>
      <c r="D3519" s="108">
        <v>55620.876070000006</v>
      </c>
      <c r="E3519" s="108">
        <v>168291.0667</v>
      </c>
      <c r="F3519" s="108">
        <v>59729.191780000001</v>
      </c>
      <c r="G3519" s="108">
        <v>49067.868570000006</v>
      </c>
      <c r="H3519" s="108">
        <v>59782.418660000003</v>
      </c>
      <c r="I3519" s="108">
        <v>37805.077619999996</v>
      </c>
      <c r="J3519" s="108">
        <v>52229.44642</v>
      </c>
      <c r="K3519" s="108">
        <v>32893.270779999999</v>
      </c>
      <c r="L3519" s="108">
        <v>33358.877240000002</v>
      </c>
      <c r="M3519" s="108">
        <v>53261.728859999996</v>
      </c>
      <c r="N3519" s="108">
        <v>69727.231659999627</v>
      </c>
      <c r="O3519" s="108">
        <v>750377.57761999953</v>
      </c>
      <c r="P3519" s="83" t="str">
        <f t="shared" si="75"/>
        <v/>
      </c>
    </row>
    <row r="3520" spans="1:16" ht="13.2" hidden="1" customHeight="1" x14ac:dyDescent="0.25">
      <c r="A3520" s="83" t="s">
        <v>4319</v>
      </c>
      <c r="B3520" s="285" t="s">
        <v>120</v>
      </c>
      <c r="C3520" s="108">
        <v>225303.72406000001</v>
      </c>
      <c r="D3520" s="108">
        <v>312164.85467999999</v>
      </c>
      <c r="E3520" s="108">
        <v>251791.83694000001</v>
      </c>
      <c r="F3520" s="108">
        <v>69205.419699999999</v>
      </c>
      <c r="G3520" s="108">
        <v>54718.029640000001</v>
      </c>
      <c r="H3520" s="108">
        <v>195713.81021</v>
      </c>
      <c r="I3520" s="108">
        <v>28778.973979999999</v>
      </c>
      <c r="J3520" s="108">
        <v>50764.063869999998</v>
      </c>
      <c r="K3520" s="108">
        <v>201182.85933000001</v>
      </c>
      <c r="L3520" s="108">
        <v>97187.94889</v>
      </c>
      <c r="M3520" s="108">
        <v>62589.224170000001</v>
      </c>
      <c r="N3520" s="108">
        <v>90682.416209999807</v>
      </c>
      <c r="O3520" s="108">
        <v>1640083.1616799999</v>
      </c>
      <c r="P3520" s="83" t="str">
        <f t="shared" si="75"/>
        <v/>
      </c>
    </row>
    <row r="3521" spans="1:16" ht="13.2" hidden="1" customHeight="1" x14ac:dyDescent="0.25">
      <c r="A3521" s="83" t="s">
        <v>4320</v>
      </c>
      <c r="B3521" s="285" t="s">
        <v>121</v>
      </c>
      <c r="C3521" s="108">
        <v>0</v>
      </c>
      <c r="D3521" s="108">
        <v>0</v>
      </c>
      <c r="E3521" s="108">
        <v>0</v>
      </c>
      <c r="F3521" s="108">
        <v>0</v>
      </c>
      <c r="G3521" s="108">
        <v>0</v>
      </c>
      <c r="H3521" s="108">
        <v>0</v>
      </c>
      <c r="I3521" s="108">
        <v>0</v>
      </c>
      <c r="J3521" s="108">
        <v>0</v>
      </c>
      <c r="K3521" s="108">
        <v>0</v>
      </c>
      <c r="L3521" s="108">
        <v>0</v>
      </c>
      <c r="M3521" s="108">
        <v>0</v>
      </c>
      <c r="N3521" s="108">
        <v>0</v>
      </c>
      <c r="O3521" s="108">
        <v>0</v>
      </c>
      <c r="P3521" s="83" t="str">
        <f t="shared" si="75"/>
        <v/>
      </c>
    </row>
    <row r="3522" spans="1:16" ht="13.2" hidden="1" customHeight="1" x14ac:dyDescent="0.25">
      <c r="A3522" s="83" t="s">
        <v>4321</v>
      </c>
      <c r="B3522" s="285" t="s">
        <v>81</v>
      </c>
      <c r="C3522" s="108">
        <v>363607.46947000001</v>
      </c>
      <c r="D3522" s="108">
        <v>120611.37612</v>
      </c>
      <c r="E3522" s="108">
        <v>140674.29306999999</v>
      </c>
      <c r="F3522" s="108">
        <v>166061.69473000002</v>
      </c>
      <c r="G3522" s="108">
        <v>199199.21337000001</v>
      </c>
      <c r="H3522" s="108">
        <v>132854.06615</v>
      </c>
      <c r="I3522" s="108">
        <v>149110.144</v>
      </c>
      <c r="J3522" s="108">
        <v>140525.93951999999</v>
      </c>
      <c r="K3522" s="108">
        <v>183398.83896000002</v>
      </c>
      <c r="L3522" s="108">
        <v>170746.46067</v>
      </c>
      <c r="M3522" s="108">
        <v>133413.08588999999</v>
      </c>
      <c r="N3522" s="108">
        <v>116085.0363900004</v>
      </c>
      <c r="O3522" s="108">
        <v>2016287.6183400007</v>
      </c>
      <c r="P3522" s="83" t="str">
        <f t="shared" si="75"/>
        <v/>
      </c>
    </row>
    <row r="3523" spans="1:16" ht="13.2" hidden="1" customHeight="1" x14ac:dyDescent="0.25">
      <c r="A3523" s="83" t="s">
        <v>4322</v>
      </c>
      <c r="B3523" s="285" t="s">
        <v>82</v>
      </c>
      <c r="C3523" s="108">
        <v>611781.72150999994</v>
      </c>
      <c r="D3523" s="108">
        <v>200942.91441999999</v>
      </c>
      <c r="E3523" s="108">
        <v>299323.85266999999</v>
      </c>
      <c r="F3523" s="108">
        <v>243644.86068000001</v>
      </c>
      <c r="G3523" s="108">
        <v>380795.92196000001</v>
      </c>
      <c r="H3523" s="108">
        <v>279358.42037000001</v>
      </c>
      <c r="I3523" s="108">
        <v>196640.30541</v>
      </c>
      <c r="J3523" s="108">
        <v>266916.28898000001</v>
      </c>
      <c r="K3523" s="108">
        <v>377700.89118999999</v>
      </c>
      <c r="L3523" s="108">
        <v>268044.11414999998</v>
      </c>
      <c r="M3523" s="108">
        <v>246316.69944999999</v>
      </c>
      <c r="N3523" s="108">
        <v>225161.24103999889</v>
      </c>
      <c r="O3523" s="108">
        <v>3596627.2318299985</v>
      </c>
      <c r="P3523" s="83" t="str">
        <f t="shared" si="75"/>
        <v/>
      </c>
    </row>
    <row r="3524" spans="1:16" ht="13.2" hidden="1" customHeight="1" x14ac:dyDescent="0.25">
      <c r="A3524" s="83" t="s">
        <v>4323</v>
      </c>
      <c r="B3524" s="285" t="s">
        <v>83</v>
      </c>
      <c r="C3524" s="108">
        <v>79192.076860000001</v>
      </c>
      <c r="D3524" s="108">
        <v>40074.265910000002</v>
      </c>
      <c r="E3524" s="108">
        <v>40110.825830000002</v>
      </c>
      <c r="F3524" s="108">
        <v>42605.155879999998</v>
      </c>
      <c r="G3524" s="108">
        <v>41495.368179999998</v>
      </c>
      <c r="H3524" s="108">
        <v>46794.985249999998</v>
      </c>
      <c r="I3524" s="108">
        <v>40582.004000000001</v>
      </c>
      <c r="J3524" s="108">
        <v>40429.952649999999</v>
      </c>
      <c r="K3524" s="108">
        <v>42736.806859999997</v>
      </c>
      <c r="L3524" s="108">
        <v>40480.791340000003</v>
      </c>
      <c r="M3524" s="108">
        <v>50334.4787</v>
      </c>
      <c r="N3524" s="108">
        <v>3706598.5512680188</v>
      </c>
      <c r="O3524" s="108">
        <v>4211435.2627280187</v>
      </c>
      <c r="P3524" s="83" t="str">
        <f t="shared" si="75"/>
        <v/>
      </c>
    </row>
    <row r="3525" spans="1:16" ht="13.2" hidden="1" customHeight="1" x14ac:dyDescent="0.25">
      <c r="A3525" s="83" t="s">
        <v>4324</v>
      </c>
      <c r="B3525" s="285" t="s">
        <v>84</v>
      </c>
      <c r="C3525" s="108">
        <v>350.23141000000004</v>
      </c>
      <c r="D3525" s="108">
        <v>501.18574000000001</v>
      </c>
      <c r="E3525" s="108">
        <v>1670.6039500000002</v>
      </c>
      <c r="F3525" s="108">
        <v>1231.45057</v>
      </c>
      <c r="G3525" s="108">
        <v>1050.1307899999999</v>
      </c>
      <c r="H3525" s="108">
        <v>1854.7243400000002</v>
      </c>
      <c r="I3525" s="108">
        <v>933.16200000000003</v>
      </c>
      <c r="J3525" s="108">
        <v>2430.6081899999999</v>
      </c>
      <c r="K3525" s="108">
        <v>581.24742000000003</v>
      </c>
      <c r="L3525" s="108">
        <v>1810.1633400000001</v>
      </c>
      <c r="M3525" s="108">
        <v>2521.7391600000001</v>
      </c>
      <c r="N3525" s="108">
        <v>42373.332230000015</v>
      </c>
      <c r="O3525" s="108">
        <v>57308.579140000016</v>
      </c>
      <c r="P3525" s="83" t="str">
        <f t="shared" si="75"/>
        <v/>
      </c>
    </row>
    <row r="3526" spans="1:16" ht="13.2" hidden="1" customHeight="1" x14ac:dyDescent="0.25">
      <c r="A3526" s="83" t="s">
        <v>4325</v>
      </c>
      <c r="B3526" s="285" t="s">
        <v>85</v>
      </c>
      <c r="C3526" s="108">
        <v>1591965.6605499999</v>
      </c>
      <c r="D3526" s="108">
        <v>872680.86531999987</v>
      </c>
      <c r="E3526" s="108">
        <v>1104297.6593799999</v>
      </c>
      <c r="F3526" s="108">
        <v>718726.14113999996</v>
      </c>
      <c r="G3526" s="108">
        <v>907203.62065000006</v>
      </c>
      <c r="H3526" s="108">
        <v>893581.06530999986</v>
      </c>
      <c r="I3526" s="108">
        <v>584056.42985000007</v>
      </c>
      <c r="J3526" s="108">
        <v>672777.3984500001</v>
      </c>
      <c r="K3526" s="108">
        <v>975833.43847000005</v>
      </c>
      <c r="L3526" s="108">
        <v>759624.43760999991</v>
      </c>
      <c r="M3526" s="108">
        <v>727347.03602</v>
      </c>
      <c r="N3526" s="108">
        <v>4310096.7420814205</v>
      </c>
      <c r="O3526" s="108">
        <v>14118190.49483142</v>
      </c>
      <c r="P3526" s="83" t="str">
        <f t="shared" si="75"/>
        <v/>
      </c>
    </row>
    <row r="3527" spans="1:16" ht="13.2" hidden="1" customHeight="1" x14ac:dyDescent="0.25">
      <c r="A3527" s="83" t="s">
        <v>4326</v>
      </c>
      <c r="B3527" s="285" t="s">
        <v>86</v>
      </c>
      <c r="C3527" s="108">
        <v>0</v>
      </c>
      <c r="D3527" s="108">
        <v>0</v>
      </c>
      <c r="E3527" s="108">
        <v>500</v>
      </c>
      <c r="F3527" s="108">
        <v>100</v>
      </c>
      <c r="G3527" s="108">
        <v>0</v>
      </c>
      <c r="H3527" s="108">
        <v>0</v>
      </c>
      <c r="I3527" s="108">
        <v>10</v>
      </c>
      <c r="J3527" s="108">
        <v>0</v>
      </c>
      <c r="K3527" s="108">
        <v>5000</v>
      </c>
      <c r="L3527" s="108">
        <v>0</v>
      </c>
      <c r="M3527" s="108">
        <v>34.120000000000005</v>
      </c>
      <c r="N3527" s="108">
        <v>-11.832630000000002</v>
      </c>
      <c r="O3527" s="108">
        <v>5632.28737</v>
      </c>
      <c r="P3527" s="83" t="str">
        <f t="shared" si="75"/>
        <v/>
      </c>
    </row>
    <row r="3528" spans="1:16" ht="13.2" hidden="1" customHeight="1" x14ac:dyDescent="0.25">
      <c r="A3528" s="83" t="s">
        <v>4327</v>
      </c>
      <c r="B3528" s="285" t="s">
        <v>87</v>
      </c>
      <c r="C3528" s="108">
        <v>8439.2432000000008</v>
      </c>
      <c r="D3528" s="108">
        <v>0</v>
      </c>
      <c r="E3528" s="108">
        <v>0</v>
      </c>
      <c r="F3528" s="108">
        <v>0</v>
      </c>
      <c r="G3528" s="108">
        <v>0</v>
      </c>
      <c r="H3528" s="108">
        <v>0</v>
      </c>
      <c r="I3528" s="108">
        <v>0</v>
      </c>
      <c r="J3528" s="108">
        <v>0</v>
      </c>
      <c r="K3528" s="108">
        <v>0</v>
      </c>
      <c r="L3528" s="108">
        <v>0</v>
      </c>
      <c r="M3528" s="108">
        <v>0</v>
      </c>
      <c r="N3528" s="108">
        <v>257.11854</v>
      </c>
      <c r="O3528" s="108">
        <v>8696.3617400000003</v>
      </c>
      <c r="P3528" s="83" t="str">
        <f t="shared" si="75"/>
        <v/>
      </c>
    </row>
    <row r="3529" spans="1:16" ht="13.2" hidden="1" customHeight="1" x14ac:dyDescent="0.25">
      <c r="A3529" s="83" t="s">
        <v>4328</v>
      </c>
      <c r="B3529" s="285" t="s">
        <v>88</v>
      </c>
      <c r="C3529" s="108">
        <v>0</v>
      </c>
      <c r="D3529" s="108">
        <v>0</v>
      </c>
      <c r="E3529" s="108">
        <v>0</v>
      </c>
      <c r="F3529" s="108">
        <v>0</v>
      </c>
      <c r="G3529" s="108">
        <v>0</v>
      </c>
      <c r="H3529" s="108">
        <v>0</v>
      </c>
      <c r="I3529" s="108">
        <v>0</v>
      </c>
      <c r="J3529" s="108">
        <v>0</v>
      </c>
      <c r="K3529" s="108">
        <v>0</v>
      </c>
      <c r="L3529" s="108">
        <v>0</v>
      </c>
      <c r="M3529" s="108">
        <v>0</v>
      </c>
      <c r="N3529" s="108">
        <v>0</v>
      </c>
      <c r="O3529" s="108">
        <v>0</v>
      </c>
      <c r="P3529" s="83" t="str">
        <f t="shared" si="75"/>
        <v/>
      </c>
    </row>
    <row r="3530" spans="1:16" ht="13.2" hidden="1" customHeight="1" x14ac:dyDescent="0.25">
      <c r="A3530" s="83" t="s">
        <v>4329</v>
      </c>
      <c r="B3530" s="285" t="s">
        <v>144</v>
      </c>
      <c r="C3530" s="108">
        <v>1600404.9037499998</v>
      </c>
      <c r="D3530" s="108">
        <v>872680.86531999987</v>
      </c>
      <c r="E3530" s="108">
        <v>1104797.6593799999</v>
      </c>
      <c r="F3530" s="108">
        <v>718826.14113999996</v>
      </c>
      <c r="G3530" s="108">
        <v>907203.62065000006</v>
      </c>
      <c r="H3530" s="108">
        <v>893581.06530999986</v>
      </c>
      <c r="I3530" s="108">
        <v>584066.42985000007</v>
      </c>
      <c r="J3530" s="108">
        <v>672777.3984500001</v>
      </c>
      <c r="K3530" s="108">
        <v>980833.43847000005</v>
      </c>
      <c r="L3530" s="108">
        <v>759624.43760999991</v>
      </c>
      <c r="M3530" s="108">
        <v>727381.15601999999</v>
      </c>
      <c r="N3530" s="108">
        <v>4310342.0279914206</v>
      </c>
      <c r="O3530" s="108">
        <v>14132519.143941421</v>
      </c>
      <c r="P3530" s="83" t="str">
        <f t="shared" si="75"/>
        <v/>
      </c>
    </row>
    <row r="3531" spans="1:16" ht="13.2" hidden="1" customHeight="1" x14ac:dyDescent="0.25">
      <c r="A3531" s="83" t="s">
        <v>4330</v>
      </c>
      <c r="B3531" s="285" t="s">
        <v>76</v>
      </c>
      <c r="C3531" s="108">
        <v>3010.0297499999997</v>
      </c>
      <c r="D3531" s="108">
        <v>4927.2482099999997</v>
      </c>
      <c r="E3531" s="108">
        <v>5510.5809099999997</v>
      </c>
      <c r="F3531" s="108">
        <v>1864.9379100000003</v>
      </c>
      <c r="G3531" s="108">
        <v>3840.73333</v>
      </c>
      <c r="H3531" s="108">
        <v>3108.99242</v>
      </c>
      <c r="I3531" s="108">
        <v>1206.47253</v>
      </c>
      <c r="J3531" s="108">
        <v>2392.0659900000001</v>
      </c>
      <c r="K3531" s="108">
        <v>5561.6544899999999</v>
      </c>
      <c r="L3531" s="108">
        <v>4887.1607000000004</v>
      </c>
      <c r="M3531" s="108">
        <v>4254.79385</v>
      </c>
      <c r="N3531" s="108">
        <v>7751.9613800000006</v>
      </c>
      <c r="O3531" s="108">
        <v>48316.63147</v>
      </c>
      <c r="P3531" s="83" t="str">
        <f t="shared" si="75"/>
        <v/>
      </c>
    </row>
    <row r="3532" spans="1:16" ht="13.2" hidden="1" customHeight="1" x14ac:dyDescent="0.25">
      <c r="A3532" s="83" t="s">
        <v>4331</v>
      </c>
      <c r="B3532" s="285" t="s">
        <v>85</v>
      </c>
      <c r="C3532" s="108">
        <v>817075.91521999997</v>
      </c>
      <c r="D3532" s="108">
        <v>798399.99514999997</v>
      </c>
      <c r="E3532" s="108">
        <v>809947.5043700001</v>
      </c>
      <c r="F3532" s="108">
        <v>812558.89051000006</v>
      </c>
      <c r="G3532" s="108">
        <v>801429.72619000007</v>
      </c>
      <c r="H3532" s="108">
        <v>795211.13172000006</v>
      </c>
      <c r="I3532" s="108">
        <v>818483.46634000004</v>
      </c>
      <c r="J3532" s="108">
        <v>813980.82392</v>
      </c>
      <c r="K3532" s="108">
        <v>800455.39555000002</v>
      </c>
      <c r="L3532" s="108">
        <v>823087.37238000007</v>
      </c>
      <c r="M3532" s="108">
        <v>854811.37812999997</v>
      </c>
      <c r="N3532" s="108">
        <v>4695339.8390413942</v>
      </c>
      <c r="O3532" s="108">
        <v>13640781.438521395</v>
      </c>
      <c r="P3532" s="83" t="str">
        <f t="shared" si="75"/>
        <v/>
      </c>
    </row>
    <row r="3533" spans="1:16" ht="13.2" hidden="1" customHeight="1" x14ac:dyDescent="0.25">
      <c r="A3533" s="83" t="s">
        <v>4332</v>
      </c>
      <c r="B3533" s="285" t="s">
        <v>87</v>
      </c>
      <c r="C3533" s="108">
        <v>0</v>
      </c>
      <c r="D3533" s="108">
        <v>0</v>
      </c>
      <c r="E3533" s="108">
        <v>0</v>
      </c>
      <c r="F3533" s="108">
        <v>0</v>
      </c>
      <c r="G3533" s="108">
        <v>0</v>
      </c>
      <c r="H3533" s="108">
        <v>0</v>
      </c>
      <c r="I3533" s="108">
        <v>0</v>
      </c>
      <c r="J3533" s="108">
        <v>0</v>
      </c>
      <c r="K3533" s="108">
        <v>0</v>
      </c>
      <c r="L3533" s="108">
        <v>0</v>
      </c>
      <c r="M3533" s="108">
        <v>0</v>
      </c>
      <c r="N3533" s="108">
        <v>0</v>
      </c>
      <c r="O3533" s="108">
        <v>0</v>
      </c>
      <c r="P3533" s="83" t="str">
        <f t="shared" si="75"/>
        <v/>
      </c>
    </row>
    <row r="3534" spans="1:16" ht="13.2" hidden="1" customHeight="1" x14ac:dyDescent="0.25">
      <c r="A3534" s="83" t="s">
        <v>4333</v>
      </c>
      <c r="B3534" s="285" t="s">
        <v>88</v>
      </c>
      <c r="C3534" s="108">
        <v>0</v>
      </c>
      <c r="D3534" s="108">
        <v>0</v>
      </c>
      <c r="E3534" s="108">
        <v>0</v>
      </c>
      <c r="F3534" s="108">
        <v>0</v>
      </c>
      <c r="G3534" s="108">
        <v>0</v>
      </c>
      <c r="H3534" s="108">
        <v>0</v>
      </c>
      <c r="I3534" s="108">
        <v>0</v>
      </c>
      <c r="J3534" s="108">
        <v>0</v>
      </c>
      <c r="K3534" s="108">
        <v>0</v>
      </c>
      <c r="L3534" s="108">
        <v>0</v>
      </c>
      <c r="M3534" s="108">
        <v>0</v>
      </c>
      <c r="N3534" s="108">
        <v>0</v>
      </c>
      <c r="O3534" s="108">
        <v>0</v>
      </c>
      <c r="P3534" s="83" t="str">
        <f t="shared" si="75"/>
        <v/>
      </c>
    </row>
    <row r="3535" spans="1:16" ht="13.2" hidden="1" customHeight="1" x14ac:dyDescent="0.25">
      <c r="A3535" s="83" t="s">
        <v>4334</v>
      </c>
      <c r="B3535" s="285" t="s">
        <v>89</v>
      </c>
      <c r="C3535" s="108">
        <v>803.11926000000005</v>
      </c>
      <c r="D3535" s="108">
        <v>402.10548999999997</v>
      </c>
      <c r="E3535" s="108">
        <v>1556.67732</v>
      </c>
      <c r="F3535" s="108">
        <v>374.75062000000003</v>
      </c>
      <c r="G3535" s="108">
        <v>1572.20207</v>
      </c>
      <c r="H3535" s="108">
        <v>1351.7051200000001</v>
      </c>
      <c r="I3535" s="108">
        <v>1875.6466700000001</v>
      </c>
      <c r="J3535" s="108">
        <v>1256.14573</v>
      </c>
      <c r="K3535" s="108">
        <v>668.28</v>
      </c>
      <c r="L3535" s="108">
        <v>653.57780000000002</v>
      </c>
      <c r="M3535" s="108">
        <v>5427.92958</v>
      </c>
      <c r="N3535" s="108">
        <v>13186.469989999998</v>
      </c>
      <c r="O3535" s="108">
        <v>29128.609649999999</v>
      </c>
      <c r="P3535" s="83" t="str">
        <f t="shared" si="75"/>
        <v/>
      </c>
    </row>
    <row r="3536" spans="1:16" ht="13.2" hidden="1" customHeight="1" x14ac:dyDescent="0.25">
      <c r="A3536" s="83" t="s">
        <v>4335</v>
      </c>
      <c r="B3536" s="285" t="s">
        <v>90</v>
      </c>
      <c r="C3536" s="108">
        <v>1529.4565399999999</v>
      </c>
      <c r="D3536" s="108">
        <v>28.610779999999998</v>
      </c>
      <c r="E3536" s="108">
        <v>108.73654999999999</v>
      </c>
      <c r="F3536" s="108">
        <v>5.2774999999999999</v>
      </c>
      <c r="G3536" s="108">
        <v>5.1663699999999997</v>
      </c>
      <c r="H3536" s="108">
        <v>26.25497</v>
      </c>
      <c r="I3536" s="108">
        <v>261.05900000000003</v>
      </c>
      <c r="J3536" s="108">
        <v>49.436750000000004</v>
      </c>
      <c r="K3536" s="108">
        <v>134.64599999999999</v>
      </c>
      <c r="L3536" s="108">
        <v>567.30026999999995</v>
      </c>
      <c r="M3536" s="108">
        <v>5.1106699999999998</v>
      </c>
      <c r="N3536" s="108">
        <v>2423.5956900000001</v>
      </c>
      <c r="O3536" s="108">
        <v>5144.6510900000003</v>
      </c>
      <c r="P3536" s="83" t="str">
        <f t="shared" si="75"/>
        <v/>
      </c>
    </row>
    <row r="3537" spans="1:16" ht="13.2" hidden="1" customHeight="1" x14ac:dyDescent="0.25">
      <c r="A3537" s="83" t="s">
        <v>4336</v>
      </c>
      <c r="B3537" s="285" t="s">
        <v>91</v>
      </c>
      <c r="C3537" s="108">
        <v>0</v>
      </c>
      <c r="D3537" s="108">
        <v>521.08325000000002</v>
      </c>
      <c r="E3537" s="108">
        <v>0</v>
      </c>
      <c r="F3537" s="108">
        <v>0</v>
      </c>
      <c r="G3537" s="108">
        <v>0</v>
      </c>
      <c r="H3537" s="108">
        <v>8.0239999999999991</v>
      </c>
      <c r="I3537" s="108">
        <v>0</v>
      </c>
      <c r="J3537" s="108">
        <v>1096.3881799999999</v>
      </c>
      <c r="K3537" s="108">
        <v>0</v>
      </c>
      <c r="L3537" s="108">
        <v>0</v>
      </c>
      <c r="M3537" s="108">
        <v>0</v>
      </c>
      <c r="N3537" s="108">
        <v>0</v>
      </c>
      <c r="O3537" s="108">
        <v>1625.4954299999999</v>
      </c>
      <c r="P3537" s="83" t="str">
        <f t="shared" si="75"/>
        <v/>
      </c>
    </row>
    <row r="3538" spans="1:16" ht="13.2" hidden="1" customHeight="1" x14ac:dyDescent="0.25">
      <c r="A3538" s="83" t="s">
        <v>4337</v>
      </c>
      <c r="B3538" s="285" t="s">
        <v>3670</v>
      </c>
      <c r="C3538" s="108">
        <v>16.210329999999999</v>
      </c>
      <c r="D3538" s="108">
        <v>173.09996999999998</v>
      </c>
      <c r="E3538" s="108">
        <v>324.60500000000002</v>
      </c>
      <c r="F3538" s="108">
        <v>87.817180000000008</v>
      </c>
      <c r="G3538" s="108">
        <v>44.15701</v>
      </c>
      <c r="H3538" s="108">
        <v>15.887</v>
      </c>
      <c r="I3538" s="108">
        <v>101.08287</v>
      </c>
      <c r="J3538" s="108">
        <v>7.7249999999999996</v>
      </c>
      <c r="K3538" s="108">
        <v>1569.5940599999999</v>
      </c>
      <c r="L3538" s="108">
        <v>10195.029500000001</v>
      </c>
      <c r="M3538" s="108">
        <v>54.663629999999998</v>
      </c>
      <c r="N3538" s="108">
        <v>25888.119470000005</v>
      </c>
      <c r="O3538" s="108">
        <v>38477.991020000001</v>
      </c>
      <c r="P3538" s="83" t="str">
        <f t="shared" si="75"/>
        <v/>
      </c>
    </row>
    <row r="3539" spans="1:16" ht="13.2" hidden="1" customHeight="1" x14ac:dyDescent="0.25">
      <c r="A3539" s="83" t="s">
        <v>4338</v>
      </c>
      <c r="B3539" s="285" t="s">
        <v>122</v>
      </c>
      <c r="C3539" s="108">
        <v>0</v>
      </c>
      <c r="D3539" s="108">
        <v>0</v>
      </c>
      <c r="E3539" s="108">
        <v>0</v>
      </c>
      <c r="F3539" s="108">
        <v>0</v>
      </c>
      <c r="G3539" s="108">
        <v>0</v>
      </c>
      <c r="H3539" s="108">
        <v>0</v>
      </c>
      <c r="I3539" s="108">
        <v>0</v>
      </c>
      <c r="J3539" s="108">
        <v>0</v>
      </c>
      <c r="K3539" s="108">
        <v>0</v>
      </c>
      <c r="L3539" s="108">
        <v>0</v>
      </c>
      <c r="M3539" s="108">
        <v>0</v>
      </c>
      <c r="N3539" s="108">
        <v>0</v>
      </c>
      <c r="O3539" s="108">
        <v>0</v>
      </c>
      <c r="P3539" s="83" t="str">
        <f t="shared" si="75"/>
        <v/>
      </c>
    </row>
    <row r="3540" spans="1:16" ht="13.2" hidden="1" customHeight="1" x14ac:dyDescent="0.25">
      <c r="A3540" s="83" t="s">
        <v>4339</v>
      </c>
      <c r="B3540" s="285" t="s">
        <v>92</v>
      </c>
      <c r="C3540" s="108">
        <v>0</v>
      </c>
      <c r="D3540" s="108">
        <v>0</v>
      </c>
      <c r="E3540" s="108">
        <v>0</v>
      </c>
      <c r="F3540" s="108">
        <v>0</v>
      </c>
      <c r="G3540" s="108">
        <v>0</v>
      </c>
      <c r="H3540" s="108">
        <v>0</v>
      </c>
      <c r="I3540" s="108">
        <v>0</v>
      </c>
      <c r="J3540" s="108">
        <v>0</v>
      </c>
      <c r="K3540" s="108">
        <v>0</v>
      </c>
      <c r="L3540" s="108">
        <v>0</v>
      </c>
      <c r="M3540" s="108">
        <v>0</v>
      </c>
      <c r="N3540" s="108">
        <v>0</v>
      </c>
      <c r="O3540" s="108">
        <v>0</v>
      </c>
      <c r="P3540" s="83" t="str">
        <f t="shared" si="75"/>
        <v/>
      </c>
    </row>
    <row r="3541" spans="1:16" ht="13.2" hidden="1" customHeight="1" x14ac:dyDescent="0.25">
      <c r="A3541" s="83" t="s">
        <v>4340</v>
      </c>
      <c r="B3541" s="285" t="s">
        <v>93</v>
      </c>
      <c r="C3541" s="108">
        <v>0</v>
      </c>
      <c r="D3541" s="108">
        <v>0</v>
      </c>
      <c r="E3541" s="108">
        <v>0</v>
      </c>
      <c r="F3541" s="108">
        <v>0</v>
      </c>
      <c r="G3541" s="108">
        <v>0</v>
      </c>
      <c r="H3541" s="108">
        <v>0</v>
      </c>
      <c r="I3541" s="108">
        <v>0</v>
      </c>
      <c r="J3541" s="108">
        <v>0</v>
      </c>
      <c r="K3541" s="108">
        <v>0</v>
      </c>
      <c r="L3541" s="108">
        <v>0</v>
      </c>
      <c r="M3541" s="108">
        <v>0</v>
      </c>
      <c r="N3541" s="108">
        <v>0</v>
      </c>
      <c r="O3541" s="108">
        <v>0</v>
      </c>
      <c r="P3541" s="83" t="str">
        <f t="shared" si="75"/>
        <v/>
      </c>
    </row>
    <row r="3542" spans="1:16" ht="13.2" hidden="1" customHeight="1" x14ac:dyDescent="0.25">
      <c r="A3542" s="83" t="s">
        <v>4341</v>
      </c>
      <c r="B3542" s="285" t="s">
        <v>94</v>
      </c>
      <c r="C3542" s="108">
        <v>811717.09933999996</v>
      </c>
      <c r="D3542" s="108">
        <v>791382.84745</v>
      </c>
      <c r="E3542" s="108">
        <v>802446.90459000005</v>
      </c>
      <c r="F3542" s="108">
        <v>810226.10730000003</v>
      </c>
      <c r="G3542" s="108">
        <v>795960.82108999998</v>
      </c>
      <c r="H3542" s="108">
        <v>790700.26821000001</v>
      </c>
      <c r="I3542" s="108">
        <v>815039.20527000003</v>
      </c>
      <c r="J3542" s="108">
        <v>809179.06226999999</v>
      </c>
      <c r="K3542" s="108">
        <v>792521.22100000002</v>
      </c>
      <c r="L3542" s="108">
        <v>806784.30411000003</v>
      </c>
      <c r="M3542" s="108">
        <v>845068.88040000002</v>
      </c>
      <c r="N3542" s="108">
        <v>4646089.6965013947</v>
      </c>
      <c r="O3542" s="108">
        <v>13517116.417531393</v>
      </c>
      <c r="P3542" s="83" t="str">
        <f t="shared" si="75"/>
        <v/>
      </c>
    </row>
    <row r="3543" spans="1:16" ht="13.2" hidden="1" customHeight="1" x14ac:dyDescent="0.25">
      <c r="A3543" s="83" t="s">
        <v>4342</v>
      </c>
      <c r="B3543" s="285" t="s">
        <v>95</v>
      </c>
      <c r="C3543" s="108">
        <v>0</v>
      </c>
      <c r="D3543" s="108">
        <v>965</v>
      </c>
      <c r="E3543" s="108">
        <v>0</v>
      </c>
      <c r="F3543" s="108">
        <v>0</v>
      </c>
      <c r="G3543" s="108">
        <v>6.6463200000000002</v>
      </c>
      <c r="H3543" s="108">
        <v>0</v>
      </c>
      <c r="I3543" s="108">
        <v>0</v>
      </c>
      <c r="J3543" s="108">
        <v>0</v>
      </c>
      <c r="K3543" s="108">
        <v>0</v>
      </c>
      <c r="L3543" s="108">
        <v>0</v>
      </c>
      <c r="M3543" s="108">
        <v>0</v>
      </c>
      <c r="N3543" s="108">
        <v>-3.9899999999306601E-3</v>
      </c>
      <c r="O3543" s="108">
        <v>971.64233000000002</v>
      </c>
      <c r="P3543" s="83" t="str">
        <f t="shared" si="75"/>
        <v/>
      </c>
    </row>
    <row r="3544" spans="1:16" ht="13.2" hidden="1" customHeight="1" x14ac:dyDescent="0.25">
      <c r="A3544" s="83" t="s">
        <v>4343</v>
      </c>
      <c r="B3544" s="285" t="s">
        <v>96</v>
      </c>
      <c r="C3544" s="108">
        <v>0</v>
      </c>
      <c r="D3544" s="108">
        <v>0</v>
      </c>
      <c r="E3544" s="108">
        <v>163</v>
      </c>
      <c r="F3544" s="108">
        <v>20</v>
      </c>
      <c r="G3544" s="108">
        <v>1.5</v>
      </c>
      <c r="H3544" s="108">
        <v>101.5</v>
      </c>
      <c r="I3544" s="108">
        <v>1.5</v>
      </c>
      <c r="J3544" s="108">
        <v>0</v>
      </c>
      <c r="K3544" s="108">
        <v>0</v>
      </c>
      <c r="L3544" s="108">
        <v>1.8</v>
      </c>
      <c r="M3544" s="108">
        <v>0</v>
      </c>
      <c r="N3544" s="108">
        <v>23.440620000000017</v>
      </c>
      <c r="O3544" s="108">
        <v>312.74062000000004</v>
      </c>
      <c r="P3544" s="83" t="str">
        <f t="shared" si="75"/>
        <v/>
      </c>
    </row>
    <row r="3545" spans="1:16" ht="13.2" hidden="1" customHeight="1" x14ac:dyDescent="0.25">
      <c r="A3545" s="83" t="s">
        <v>4344</v>
      </c>
      <c r="B3545" s="285" t="s">
        <v>155</v>
      </c>
      <c r="C3545" s="108">
        <v>817075.91521999997</v>
      </c>
      <c r="D3545" s="108">
        <v>798399.99514999997</v>
      </c>
      <c r="E3545" s="108">
        <v>810110.5043700001</v>
      </c>
      <c r="F3545" s="108">
        <v>812578.89051000006</v>
      </c>
      <c r="G3545" s="108">
        <v>801431.22619000007</v>
      </c>
      <c r="H3545" s="108">
        <v>795312.63172000006</v>
      </c>
      <c r="I3545" s="108">
        <v>818484.96634000004</v>
      </c>
      <c r="J3545" s="108">
        <v>813980.82392</v>
      </c>
      <c r="K3545" s="108">
        <v>800455.39555000002</v>
      </c>
      <c r="L3545" s="108">
        <v>823089.17238000012</v>
      </c>
      <c r="M3545" s="108">
        <v>854811.37812999997</v>
      </c>
      <c r="N3545" s="108">
        <v>4695363.2796613937</v>
      </c>
      <c r="O3545" s="108">
        <v>13641094.179141395</v>
      </c>
      <c r="P3545" s="83" t="str">
        <f t="shared" si="75"/>
        <v/>
      </c>
    </row>
    <row r="3546" spans="1:16" ht="13.2" hidden="1" customHeight="1" x14ac:dyDescent="0.25">
      <c r="A3546" s="83" t="s">
        <v>4345</v>
      </c>
      <c r="B3546" s="285" t="s">
        <v>97</v>
      </c>
      <c r="C3546" s="108">
        <v>71955.236288205429</v>
      </c>
      <c r="D3546" s="108">
        <v>346512.80264820537</v>
      </c>
      <c r="E3546" s="108">
        <v>-15421.479171224608</v>
      </c>
      <c r="F3546" s="108">
        <v>1448.383940235537</v>
      </c>
      <c r="G3546" s="108">
        <v>-72194.164491834439</v>
      </c>
      <c r="H3546" s="108">
        <v>-85375.396646132489</v>
      </c>
      <c r="I3546" s="108">
        <v>-50947.12575923113</v>
      </c>
      <c r="J3546" s="108">
        <v>-22698.626193790988</v>
      </c>
      <c r="K3546" s="108">
        <v>-17287.113703789539</v>
      </c>
      <c r="L3546" s="108">
        <v>-32724.429262122634</v>
      </c>
      <c r="M3546" s="108">
        <v>-61180.946362840914</v>
      </c>
      <c r="N3546" s="108">
        <v>138074.54655659385</v>
      </c>
      <c r="O3546" s="108">
        <v>200161.68784227315</v>
      </c>
      <c r="P3546" s="83" t="str">
        <f t="shared" si="75"/>
        <v/>
      </c>
    </row>
    <row r="3547" spans="1:16" ht="13.2" hidden="1" customHeight="1" x14ac:dyDescent="0.25">
      <c r="A3547" s="83" t="s">
        <v>4346</v>
      </c>
      <c r="B3547" s="285" t="s">
        <v>130</v>
      </c>
      <c r="C3547" s="108">
        <v>287235.21531237208</v>
      </c>
      <c r="D3547" s="108">
        <v>339610.85999237199</v>
      </c>
      <c r="E3547" s="108">
        <v>-23343.237117057928</v>
      </c>
      <c r="F3547" s="108">
        <v>-1435.0442555977788</v>
      </c>
      <c r="G3547" s="108">
        <v>-77273.611967667763</v>
      </c>
      <c r="H3547" s="108">
        <v>-54664.634051965841</v>
      </c>
      <c r="I3547" s="108">
        <v>-61899.534908397793</v>
      </c>
      <c r="J3547" s="108">
        <v>-29799.513932957634</v>
      </c>
      <c r="K3547" s="108">
        <v>-63800.391992956167</v>
      </c>
      <c r="L3547" s="108">
        <v>-35899.470460455952</v>
      </c>
      <c r="M3547" s="108">
        <v>-65663.852171174251</v>
      </c>
      <c r="N3547" s="108">
        <v>189800.86493576108</v>
      </c>
      <c r="O3547" s="108">
        <v>397867.64938227367</v>
      </c>
      <c r="P3547" s="83" t="str">
        <f t="shared" si="75"/>
        <v/>
      </c>
    </row>
    <row r="3548" spans="1:16" ht="13.2" hidden="1" customHeight="1" x14ac:dyDescent="0.25">
      <c r="A3548" s="83" t="s">
        <v>4347</v>
      </c>
      <c r="B3548" s="285" t="s">
        <v>76</v>
      </c>
      <c r="C3548" s="108">
        <v>24267.427510000001</v>
      </c>
      <c r="D3548" s="108">
        <v>15305.827729999999</v>
      </c>
      <c r="E3548" s="108">
        <v>237.79237000000001</v>
      </c>
      <c r="F3548" s="108">
        <v>9191.9280499999986</v>
      </c>
      <c r="G3548" s="108">
        <v>1834.40705</v>
      </c>
      <c r="H3548" s="108">
        <v>1005.4772000000009</v>
      </c>
      <c r="I3548" s="108">
        <v>1164.97405</v>
      </c>
      <c r="J3548" s="108">
        <v>303.96879000000001</v>
      </c>
      <c r="K3548" s="108">
        <v>160.09453000000002</v>
      </c>
      <c r="L3548" s="108">
        <v>107.8635</v>
      </c>
      <c r="M3548" s="108">
        <v>1043.2610500000001</v>
      </c>
      <c r="N3548" s="108">
        <v>434.5</v>
      </c>
      <c r="O3548" s="108">
        <v>55057.521829999991</v>
      </c>
      <c r="P3548" s="83" t="str">
        <f t="shared" si="75"/>
        <v/>
      </c>
    </row>
    <row r="3549" spans="1:16" ht="13.2" hidden="1" customHeight="1" x14ac:dyDescent="0.25">
      <c r="A3549" s="83" t="s">
        <v>4348</v>
      </c>
      <c r="B3549" s="285" t="s">
        <v>77</v>
      </c>
      <c r="C3549" s="108">
        <v>106469.87186083336</v>
      </c>
      <c r="D3549" s="108">
        <v>102260.33192083336</v>
      </c>
      <c r="E3549" s="108">
        <v>117383.11411083334</v>
      </c>
      <c r="F3549" s="108">
        <v>132015.15798100005</v>
      </c>
      <c r="G3549" s="108">
        <v>134892.37704099994</v>
      </c>
      <c r="H3549" s="108">
        <v>131865.29099100005</v>
      </c>
      <c r="I3549" s="108">
        <v>113449.66217766669</v>
      </c>
      <c r="J3549" s="108">
        <v>115751.96506766664</v>
      </c>
      <c r="K3549" s="108">
        <v>120780.77157183332</v>
      </c>
      <c r="L3549" s="108">
        <v>111267.95857683336</v>
      </c>
      <c r="M3549" s="108">
        <v>117305.16700683332</v>
      </c>
      <c r="N3549" s="108">
        <v>381463.69020123326</v>
      </c>
      <c r="O3549" s="108">
        <v>1684905.3585075666</v>
      </c>
      <c r="P3549" s="83" t="str">
        <f t="shared" si="75"/>
        <v/>
      </c>
    </row>
    <row r="3550" spans="1:16" ht="13.2" hidden="1" customHeight="1" x14ac:dyDescent="0.25">
      <c r="A3550" s="83" t="s">
        <v>4349</v>
      </c>
      <c r="B3550" s="285" t="s">
        <v>78</v>
      </c>
      <c r="C3550" s="108">
        <v>43423.013799999993</v>
      </c>
      <c r="D3550" s="108">
        <v>55774.696790000002</v>
      </c>
      <c r="E3550" s="108">
        <v>73045.932549999969</v>
      </c>
      <c r="F3550" s="108">
        <v>60213.470789999999</v>
      </c>
      <c r="G3550" s="108">
        <v>66110.254410000009</v>
      </c>
      <c r="H3550" s="108">
        <v>75520.606139999974</v>
      </c>
      <c r="I3550" s="108">
        <v>55690.392600000014</v>
      </c>
      <c r="J3550" s="108">
        <v>67192.767019999985</v>
      </c>
      <c r="K3550" s="108">
        <v>67358.03061083339</v>
      </c>
      <c r="L3550" s="108">
        <v>79276.580463333259</v>
      </c>
      <c r="M3550" s="108">
        <v>55706.436253333348</v>
      </c>
      <c r="N3550" s="108">
        <v>57592.372269328043</v>
      </c>
      <c r="O3550" s="108">
        <v>756904.55369682808</v>
      </c>
      <c r="P3550" s="83" t="str">
        <f t="shared" si="75"/>
        <v/>
      </c>
    </row>
    <row r="3551" spans="1:16" ht="13.2" hidden="1" customHeight="1" x14ac:dyDescent="0.25">
      <c r="A3551" s="83" t="s">
        <v>4350</v>
      </c>
      <c r="B3551" s="285" t="s">
        <v>79</v>
      </c>
      <c r="C3551" s="108">
        <v>876.24230512799625</v>
      </c>
      <c r="D3551" s="108">
        <v>481.67739512799642</v>
      </c>
      <c r="E3551" s="108">
        <v>809.20494512799644</v>
      </c>
      <c r="F3551" s="108">
        <v>1312.7209484556608</v>
      </c>
      <c r="G3551" s="108">
        <v>4129.7122884556602</v>
      </c>
      <c r="H3551" s="108">
        <v>540.97320789360538</v>
      </c>
      <c r="I3551" s="108">
        <v>597.48623751890182</v>
      </c>
      <c r="J3551" s="108">
        <v>461.26296751890163</v>
      </c>
      <c r="K3551" s="108">
        <v>3767.8541875189021</v>
      </c>
      <c r="L3551" s="108">
        <v>2834.3024183522357</v>
      </c>
      <c r="M3551" s="108">
        <v>5303.6473090703739</v>
      </c>
      <c r="N3551" s="108">
        <v>3237.1807098317699</v>
      </c>
      <c r="O3551" s="108">
        <v>24352.264920000001</v>
      </c>
      <c r="P3551" s="83" t="str">
        <f t="shared" si="75"/>
        <v/>
      </c>
    </row>
    <row r="3552" spans="1:16" ht="13.2" hidden="1" customHeight="1" x14ac:dyDescent="0.25">
      <c r="A3552" s="83" t="s">
        <v>4351</v>
      </c>
      <c r="B3552" s="285" t="s">
        <v>3671</v>
      </c>
      <c r="C3552" s="108">
        <v>90434.859783333333</v>
      </c>
      <c r="D3552" s="108">
        <v>29594.784633333336</v>
      </c>
      <c r="E3552" s="108">
        <v>15238.771343333336</v>
      </c>
      <c r="F3552" s="108">
        <v>21593.159713333338</v>
      </c>
      <c r="G3552" s="108">
        <v>17583.274383333333</v>
      </c>
      <c r="H3552" s="108">
        <v>20445.318143333338</v>
      </c>
      <c r="I3552" s="108">
        <v>23767.008476666666</v>
      </c>
      <c r="J3552" s="108">
        <v>17271.325266666667</v>
      </c>
      <c r="K3552" s="108">
        <v>25678.343716666659</v>
      </c>
      <c r="L3552" s="108">
        <v>26238.152762500002</v>
      </c>
      <c r="M3552" s="108">
        <v>20287.0779625</v>
      </c>
      <c r="N3552" s="108">
        <v>20488.859956666671</v>
      </c>
      <c r="O3552" s="108">
        <v>328620.93614166672</v>
      </c>
      <c r="P3552" s="83" t="str">
        <f t="shared" si="75"/>
        <v/>
      </c>
    </row>
    <row r="3553" spans="1:16" ht="13.2" hidden="1" customHeight="1" x14ac:dyDescent="0.25">
      <c r="A3553" s="83" t="s">
        <v>4352</v>
      </c>
      <c r="B3553" s="285" t="s">
        <v>121</v>
      </c>
      <c r="C3553" s="108">
        <v>0</v>
      </c>
      <c r="D3553" s="108">
        <v>0</v>
      </c>
      <c r="E3553" s="108">
        <v>0</v>
      </c>
      <c r="F3553" s="108">
        <v>0</v>
      </c>
      <c r="G3553" s="108">
        <v>0</v>
      </c>
      <c r="H3553" s="108">
        <v>0</v>
      </c>
      <c r="I3553" s="108">
        <v>0</v>
      </c>
      <c r="J3553" s="108">
        <v>0</v>
      </c>
      <c r="K3553" s="108">
        <v>0</v>
      </c>
      <c r="L3553" s="108">
        <v>0</v>
      </c>
      <c r="M3553" s="108">
        <v>0</v>
      </c>
      <c r="N3553" s="108">
        <v>0</v>
      </c>
      <c r="O3553" s="108">
        <v>0</v>
      </c>
      <c r="P3553" s="83" t="str">
        <f t="shared" si="75"/>
        <v/>
      </c>
    </row>
    <row r="3554" spans="1:16" ht="13.2" hidden="1" customHeight="1" x14ac:dyDescent="0.25">
      <c r="A3554" s="83" t="s">
        <v>4353</v>
      </c>
      <c r="B3554" s="285" t="s">
        <v>81</v>
      </c>
      <c r="C3554" s="108">
        <v>845.19096999999988</v>
      </c>
      <c r="D3554" s="108">
        <v>14221.639859999999</v>
      </c>
      <c r="E3554" s="108">
        <v>704.82025999999996</v>
      </c>
      <c r="F3554" s="108">
        <v>814.67150000000004</v>
      </c>
      <c r="G3554" s="108">
        <v>1477.5805399999999</v>
      </c>
      <c r="H3554" s="108">
        <v>483.40209000000004</v>
      </c>
      <c r="I3554" s="108">
        <v>3383.67128</v>
      </c>
      <c r="J3554" s="108">
        <v>5722.3456900000001</v>
      </c>
      <c r="K3554" s="108">
        <v>6533.7084599999998</v>
      </c>
      <c r="L3554" s="108">
        <v>2409.0907999999999</v>
      </c>
      <c r="M3554" s="108">
        <v>1868.1326200000001</v>
      </c>
      <c r="N3554" s="108">
        <v>58.565199999999095</v>
      </c>
      <c r="O3554" s="108">
        <v>38522.81927</v>
      </c>
      <c r="P3554" s="83" t="str">
        <f t="shared" si="75"/>
        <v/>
      </c>
    </row>
    <row r="3555" spans="1:16" ht="13.2" hidden="1" customHeight="1" x14ac:dyDescent="0.25">
      <c r="A3555" s="83" t="s">
        <v>4354</v>
      </c>
      <c r="B3555" s="285" t="s">
        <v>82</v>
      </c>
      <c r="C3555" s="108">
        <v>2.2556474999999998</v>
      </c>
      <c r="D3555" s="108">
        <v>389.56578749999994</v>
      </c>
      <c r="E3555" s="108">
        <v>222.75220749999997</v>
      </c>
      <c r="F3555" s="108">
        <v>556.84021750000011</v>
      </c>
      <c r="G3555" s="108">
        <v>642.38386749999995</v>
      </c>
      <c r="H3555" s="108">
        <v>858.29550749999999</v>
      </c>
      <c r="I3555" s="108">
        <v>1303.1002374999996</v>
      </c>
      <c r="J3555" s="108">
        <v>242.06726749999999</v>
      </c>
      <c r="K3555" s="108">
        <v>176.90382750000003</v>
      </c>
      <c r="L3555" s="108">
        <v>1088.0254674999999</v>
      </c>
      <c r="M3555" s="108">
        <v>504.72975750000006</v>
      </c>
      <c r="N3555" s="108">
        <v>1459.6287774999998</v>
      </c>
      <c r="O3555" s="108">
        <v>7446.548569999999</v>
      </c>
      <c r="P3555" s="83" t="str">
        <f t="shared" si="75"/>
        <v/>
      </c>
    </row>
    <row r="3556" spans="1:16" ht="13.2" hidden="1" customHeight="1" x14ac:dyDescent="0.25">
      <c r="A3556" s="83" t="s">
        <v>4355</v>
      </c>
      <c r="B3556" s="285" t="s">
        <v>83</v>
      </c>
      <c r="C3556" s="108">
        <v>371.93180999999998</v>
      </c>
      <c r="D3556" s="108">
        <v>102.13788</v>
      </c>
      <c r="E3556" s="108">
        <v>2.776E-2</v>
      </c>
      <c r="F3556" s="108">
        <v>372.10613000000001</v>
      </c>
      <c r="G3556" s="108">
        <v>5.552E-2</v>
      </c>
      <c r="H3556" s="108">
        <v>212.52776</v>
      </c>
      <c r="I3556" s="108">
        <v>0</v>
      </c>
      <c r="J3556" s="108">
        <v>5.552E-2</v>
      </c>
      <c r="K3556" s="108">
        <v>213.21483000000001</v>
      </c>
      <c r="L3556" s="108">
        <v>2.776E-2</v>
      </c>
      <c r="M3556" s="108">
        <v>29.149619999999999</v>
      </c>
      <c r="N3556" s="108">
        <v>7763.41273</v>
      </c>
      <c r="O3556" s="108">
        <v>9064.64732</v>
      </c>
      <c r="P3556" s="83" t="str">
        <f t="shared" si="75"/>
        <v/>
      </c>
    </row>
    <row r="3557" spans="1:16" ht="13.2" hidden="1" customHeight="1" x14ac:dyDescent="0.25">
      <c r="A3557" s="83" t="s">
        <v>4356</v>
      </c>
      <c r="B3557" s="285" t="s">
        <v>84</v>
      </c>
      <c r="C3557" s="108">
        <v>2261.8491600000002</v>
      </c>
      <c r="D3557" s="108">
        <v>3761.2006799999999</v>
      </c>
      <c r="E3557" s="108">
        <v>6595.1650600000003</v>
      </c>
      <c r="F3557" s="108">
        <v>4037.1215274999995</v>
      </c>
      <c r="G3557" s="108">
        <v>7199.5567475000025</v>
      </c>
      <c r="H3557" s="108">
        <v>11939.016337500001</v>
      </c>
      <c r="I3557" s="108">
        <v>7250.7114975000013</v>
      </c>
      <c r="J3557" s="108">
        <v>5848.1655175000042</v>
      </c>
      <c r="K3557" s="108">
        <v>8222.483947499999</v>
      </c>
      <c r="L3557" s="108">
        <v>10521.070548333333</v>
      </c>
      <c r="M3557" s="108">
        <v>22481.364768333337</v>
      </c>
      <c r="N3557" s="108">
        <v>103557.90154833326</v>
      </c>
      <c r="O3557" s="108">
        <v>193675.60733999993</v>
      </c>
      <c r="P3557" s="83" t="str">
        <f t="shared" si="75"/>
        <v/>
      </c>
    </row>
    <row r="3558" spans="1:16" ht="13.2" hidden="1" customHeight="1" x14ac:dyDescent="0.25">
      <c r="A3558" s="83" t="s">
        <v>4357</v>
      </c>
      <c r="B3558" s="285" t="s">
        <v>85</v>
      </c>
      <c r="C3558" s="108">
        <v>275404.8247167946</v>
      </c>
      <c r="D3558" s="108">
        <v>227443.4545467947</v>
      </c>
      <c r="E3558" s="108">
        <v>219861.18997679462</v>
      </c>
      <c r="F3558" s="108">
        <v>235295.87872778898</v>
      </c>
      <c r="G3558" s="108">
        <v>239579.86371778895</v>
      </c>
      <c r="H3558" s="108">
        <v>245102.63737722699</v>
      </c>
      <c r="I3558" s="108">
        <v>209087.18655685231</v>
      </c>
      <c r="J3558" s="108">
        <v>213207.12310685217</v>
      </c>
      <c r="K3558" s="108">
        <v>234399.6409618523</v>
      </c>
      <c r="L3558" s="108">
        <v>235000.52729685217</v>
      </c>
      <c r="M3558" s="108">
        <v>225155.67634757038</v>
      </c>
      <c r="N3558" s="108">
        <v>627017.56765289302</v>
      </c>
      <c r="O3558" s="108">
        <v>3186555.5709860609</v>
      </c>
      <c r="P3558" s="83" t="str">
        <f t="shared" si="75"/>
        <v/>
      </c>
    </row>
    <row r="3559" spans="1:16" ht="13.2" hidden="1" customHeight="1" x14ac:dyDescent="0.25">
      <c r="A3559" s="83" t="s">
        <v>4358</v>
      </c>
      <c r="B3559" s="285" t="s">
        <v>86</v>
      </c>
      <c r="C3559" s="108">
        <v>209</v>
      </c>
      <c r="D3559" s="108">
        <v>109</v>
      </c>
      <c r="E3559" s="108">
        <v>121.46798</v>
      </c>
      <c r="F3559" s="108">
        <v>93.325950000000006</v>
      </c>
      <c r="G3559" s="108">
        <v>144</v>
      </c>
      <c r="H3559" s="108">
        <v>16.345379999999999</v>
      </c>
      <c r="I3559" s="108">
        <v>277.40947999999997</v>
      </c>
      <c r="J3559" s="108">
        <v>1480.27963</v>
      </c>
      <c r="K3559" s="108">
        <v>1035.74171</v>
      </c>
      <c r="L3559" s="108">
        <v>1020.23199</v>
      </c>
      <c r="M3559" s="108">
        <v>1209.7012099999999</v>
      </c>
      <c r="N3559" s="108">
        <v>3915.7588800000003</v>
      </c>
      <c r="O3559" s="108">
        <v>9632.2622100000008</v>
      </c>
      <c r="P3559" s="83" t="str">
        <f t="shared" si="75"/>
        <v/>
      </c>
    </row>
    <row r="3560" spans="1:16" ht="13.2" hidden="1" customHeight="1" x14ac:dyDescent="0.25">
      <c r="A3560" s="83" t="s">
        <v>4359</v>
      </c>
      <c r="B3560" s="285" t="s">
        <v>87</v>
      </c>
      <c r="C3560" s="108">
        <v>1031.6483491666668</v>
      </c>
      <c r="D3560" s="108">
        <v>984.47210916666677</v>
      </c>
      <c r="E3560" s="108">
        <v>936.58550916666695</v>
      </c>
      <c r="F3560" s="108">
        <v>1027.130149166667</v>
      </c>
      <c r="G3560" s="108">
        <v>1470.1182991666667</v>
      </c>
      <c r="H3560" s="108">
        <v>1964.6406791666668</v>
      </c>
      <c r="I3560" s="108">
        <v>1065.6847191666668</v>
      </c>
      <c r="J3560" s="108">
        <v>1060.799299166667</v>
      </c>
      <c r="K3560" s="108">
        <v>2134.2708991666664</v>
      </c>
      <c r="L3560" s="108">
        <v>1145.1280191666669</v>
      </c>
      <c r="M3560" s="108">
        <v>1151.3823391666667</v>
      </c>
      <c r="N3560" s="108">
        <v>58571.419889166602</v>
      </c>
      <c r="O3560" s="108">
        <v>72543.280259999941</v>
      </c>
      <c r="P3560" s="83" t="str">
        <f t="shared" si="75"/>
        <v/>
      </c>
    </row>
    <row r="3561" spans="1:16" ht="13.2" hidden="1" customHeight="1" x14ac:dyDescent="0.25">
      <c r="A3561" s="83" t="s">
        <v>4360</v>
      </c>
      <c r="B3561" s="285" t="s">
        <v>88</v>
      </c>
      <c r="C3561" s="108">
        <v>248005.64755999998</v>
      </c>
      <c r="D3561" s="108">
        <v>101430.60743000002</v>
      </c>
      <c r="E3561" s="108">
        <v>9706.0272699999987</v>
      </c>
      <c r="F3561" s="108">
        <v>12796.875649999998</v>
      </c>
      <c r="G3561" s="108">
        <v>44549.894849999997</v>
      </c>
      <c r="H3561" s="108">
        <v>3553.5699000000013</v>
      </c>
      <c r="I3561" s="108">
        <v>14206.533549999998</v>
      </c>
      <c r="J3561" s="108">
        <v>8848.8853099999978</v>
      </c>
      <c r="K3561" s="108">
        <v>63304.554779999999</v>
      </c>
      <c r="L3561" s="108">
        <v>19087.179648333327</v>
      </c>
      <c r="M3561" s="108">
        <v>10563.707588333331</v>
      </c>
      <c r="N3561" s="108">
        <v>382415.38134333299</v>
      </c>
      <c r="O3561" s="108">
        <v>918468.86487999954</v>
      </c>
      <c r="P3561" s="83" t="str">
        <f t="shared" si="75"/>
        <v/>
      </c>
    </row>
    <row r="3562" spans="1:16" ht="13.2" hidden="1" customHeight="1" x14ac:dyDescent="0.25">
      <c r="A3562" s="83" t="s">
        <v>4361</v>
      </c>
      <c r="B3562" s="285" t="s">
        <v>144</v>
      </c>
      <c r="C3562" s="108">
        <v>524651.12062596122</v>
      </c>
      <c r="D3562" s="108">
        <v>329967.53408596141</v>
      </c>
      <c r="E3562" s="108">
        <v>230625.27073596127</v>
      </c>
      <c r="F3562" s="108">
        <v>249213.21047695563</v>
      </c>
      <c r="G3562" s="108">
        <v>285743.8768669556</v>
      </c>
      <c r="H3562" s="108">
        <v>250637.19333639368</v>
      </c>
      <c r="I3562" s="108">
        <v>224636.81430601896</v>
      </c>
      <c r="J3562" s="108">
        <v>224597.08734601882</v>
      </c>
      <c r="K3562" s="108">
        <v>300874.20835101895</v>
      </c>
      <c r="L3562" s="108">
        <v>256253.06695435217</v>
      </c>
      <c r="M3562" s="108">
        <v>238080.4674850704</v>
      </c>
      <c r="N3562" s="108">
        <v>1071920.1277653927</v>
      </c>
      <c r="O3562" s="108">
        <v>4187199.9783360604</v>
      </c>
      <c r="P3562" s="83" t="str">
        <f t="shared" si="75"/>
        <v/>
      </c>
    </row>
    <row r="3563" spans="1:16" ht="13.2" hidden="1" customHeight="1" x14ac:dyDescent="0.25">
      <c r="A3563" s="83" t="s">
        <v>4362</v>
      </c>
      <c r="B3563" s="285" t="s">
        <v>80</v>
      </c>
      <c r="C3563" s="108">
        <v>6452.1818700000003</v>
      </c>
      <c r="D3563" s="108">
        <v>5551.5918700000002</v>
      </c>
      <c r="E3563" s="108">
        <v>5623.6093700000001</v>
      </c>
      <c r="F3563" s="108">
        <v>5188.7018700000008</v>
      </c>
      <c r="G3563" s="108">
        <v>5710.2618700000003</v>
      </c>
      <c r="H3563" s="108">
        <v>2231.73</v>
      </c>
      <c r="I3563" s="108">
        <v>2480.1799999999998</v>
      </c>
      <c r="J3563" s="108">
        <v>413.2</v>
      </c>
      <c r="K3563" s="108">
        <v>1508.2352800000001</v>
      </c>
      <c r="L3563" s="108">
        <v>1257.4549999999999</v>
      </c>
      <c r="M3563" s="108">
        <v>626.71</v>
      </c>
      <c r="N3563" s="108">
        <v>50961.456259999999</v>
      </c>
      <c r="O3563" s="108">
        <v>88005.313389999996</v>
      </c>
      <c r="P3563" s="83" t="str">
        <f t="shared" si="75"/>
        <v/>
      </c>
    </row>
    <row r="3564" spans="1:16" ht="13.2" hidden="1" customHeight="1" x14ac:dyDescent="0.25">
      <c r="A3564" s="83" t="s">
        <v>4363</v>
      </c>
      <c r="B3564" s="285" t="s">
        <v>76</v>
      </c>
      <c r="C3564" s="108">
        <v>359.34929999999997</v>
      </c>
      <c r="D3564" s="108">
        <v>300.87179000000037</v>
      </c>
      <c r="E3564" s="108">
        <v>178.79419057000001</v>
      </c>
      <c r="F3564" s="108">
        <v>1307.0692620883333</v>
      </c>
      <c r="G3564" s="108">
        <v>3092.7806700183337</v>
      </c>
      <c r="H3564" s="108">
        <v>2167.5390251583335</v>
      </c>
      <c r="I3564" s="108">
        <v>3192.4656850183333</v>
      </c>
      <c r="J3564" s="108">
        <v>1455.7020704583333</v>
      </c>
      <c r="K3564" s="108">
        <v>2017.4704004583334</v>
      </c>
      <c r="L3564" s="108">
        <v>4348.2347104583332</v>
      </c>
      <c r="M3564" s="108">
        <v>2678.0426104583335</v>
      </c>
      <c r="N3564" s="108">
        <v>15875.992400646699</v>
      </c>
      <c r="O3564" s="108">
        <v>36974.312115333356</v>
      </c>
      <c r="P3564" s="83" t="str">
        <f t="shared" si="75"/>
        <v/>
      </c>
    </row>
    <row r="3565" spans="1:16" ht="13.2" hidden="1" customHeight="1" x14ac:dyDescent="0.25">
      <c r="A3565" s="83" t="s">
        <v>4364</v>
      </c>
      <c r="B3565" s="285" t="s">
        <v>85</v>
      </c>
      <c r="C3565" s="108">
        <v>347360.06100500003</v>
      </c>
      <c r="D3565" s="108">
        <v>573956.25719500007</v>
      </c>
      <c r="E3565" s="108">
        <v>204439.71080557001</v>
      </c>
      <c r="F3565" s="108">
        <v>236744.26266802452</v>
      </c>
      <c r="G3565" s="108">
        <v>167385.69922595451</v>
      </c>
      <c r="H3565" s="108">
        <v>159727.2407310945</v>
      </c>
      <c r="I3565" s="108">
        <v>158140.06079762118</v>
      </c>
      <c r="J3565" s="108">
        <v>190508.49691306119</v>
      </c>
      <c r="K3565" s="108">
        <v>217112.52725806276</v>
      </c>
      <c r="L3565" s="108">
        <v>202276.09803472954</v>
      </c>
      <c r="M3565" s="108">
        <v>163974.72998472946</v>
      </c>
      <c r="N3565" s="108">
        <v>765092.11420948687</v>
      </c>
      <c r="O3565" s="108">
        <v>3386717.258828334</v>
      </c>
      <c r="P3565" s="83" t="str">
        <f t="shared" si="75"/>
        <v/>
      </c>
    </row>
    <row r="3566" spans="1:16" ht="13.2" hidden="1" customHeight="1" x14ac:dyDescent="0.25">
      <c r="A3566" s="83" t="s">
        <v>4365</v>
      </c>
      <c r="B3566" s="285" t="s">
        <v>87</v>
      </c>
      <c r="C3566" s="108">
        <v>26.184999999999999</v>
      </c>
      <c r="D3566" s="108">
        <v>0</v>
      </c>
      <c r="E3566" s="108">
        <v>0</v>
      </c>
      <c r="F3566" s="108">
        <v>0</v>
      </c>
      <c r="G3566" s="108">
        <v>0</v>
      </c>
      <c r="H3566" s="108">
        <v>0</v>
      </c>
      <c r="I3566" s="108">
        <v>0</v>
      </c>
      <c r="J3566" s="108">
        <v>0</v>
      </c>
      <c r="K3566" s="108">
        <v>5000</v>
      </c>
      <c r="L3566" s="108">
        <v>0</v>
      </c>
      <c r="M3566" s="108">
        <v>2458.36058</v>
      </c>
      <c r="N3566" s="108">
        <v>36598.510439999998</v>
      </c>
      <c r="O3566" s="108">
        <v>39083.056019999996</v>
      </c>
      <c r="P3566" s="83" t="str">
        <f t="shared" si="75"/>
        <v/>
      </c>
    </row>
    <row r="3567" spans="1:16" ht="13.2" hidden="1" customHeight="1" x14ac:dyDescent="0.25">
      <c r="A3567" s="83" t="s">
        <v>4366</v>
      </c>
      <c r="B3567" s="285" t="s">
        <v>88</v>
      </c>
      <c r="C3567" s="108">
        <v>463647.94947333325</v>
      </c>
      <c r="D3567" s="108">
        <v>95185.000043333333</v>
      </c>
      <c r="E3567" s="108">
        <v>2237.183923333334</v>
      </c>
      <c r="F3567" s="108">
        <v>10265.902973333334</v>
      </c>
      <c r="G3567" s="108">
        <v>40612.700853333343</v>
      </c>
      <c r="H3567" s="108">
        <v>34526.196693333331</v>
      </c>
      <c r="I3567" s="108">
        <v>3969.134410000001</v>
      </c>
      <c r="J3567" s="108">
        <v>3909.4615500000004</v>
      </c>
      <c r="K3567" s="108">
        <v>14072.630590000002</v>
      </c>
      <c r="L3567" s="108">
        <v>17725.53268916667</v>
      </c>
      <c r="M3567" s="108">
        <v>5278.8789091666677</v>
      </c>
      <c r="N3567" s="108">
        <v>459815.45989166701</v>
      </c>
      <c r="O3567" s="108">
        <v>1151246.0320000004</v>
      </c>
      <c r="P3567" s="83" t="str">
        <f t="shared" si="75"/>
        <v/>
      </c>
    </row>
    <row r="3568" spans="1:16" ht="13.2" hidden="1" customHeight="1" x14ac:dyDescent="0.25">
      <c r="A3568" s="83" t="s">
        <v>4367</v>
      </c>
      <c r="B3568" s="285" t="s">
        <v>89</v>
      </c>
      <c r="C3568" s="108">
        <v>31807.161068333331</v>
      </c>
      <c r="D3568" s="108">
        <v>24160.803278333336</v>
      </c>
      <c r="E3568" s="108">
        <v>26559.194918333345</v>
      </c>
      <c r="F3568" s="108">
        <v>21132.887704166671</v>
      </c>
      <c r="G3568" s="108">
        <v>24921.266854166668</v>
      </c>
      <c r="H3568" s="108">
        <v>27600.192654166662</v>
      </c>
      <c r="I3568" s="108">
        <v>31449.455344166665</v>
      </c>
      <c r="J3568" s="108">
        <v>31589.687554166681</v>
      </c>
      <c r="K3568" s="108">
        <v>69359.864580001653</v>
      </c>
      <c r="L3568" s="108">
        <v>42974.527011668346</v>
      </c>
      <c r="M3568" s="108">
        <v>36340.849381668311</v>
      </c>
      <c r="N3568" s="108">
        <v>90048.455103828484</v>
      </c>
      <c r="O3568" s="108">
        <v>457944.34545300016</v>
      </c>
      <c r="P3568" s="83" t="str">
        <f t="shared" si="75"/>
        <v/>
      </c>
    </row>
    <row r="3569" spans="1:16" ht="13.2" hidden="1" customHeight="1" x14ac:dyDescent="0.25">
      <c r="A3569" s="83" t="s">
        <v>4368</v>
      </c>
      <c r="B3569" s="285" t="s">
        <v>90</v>
      </c>
      <c r="C3569" s="108">
        <v>136.72203500000003</v>
      </c>
      <c r="D3569" s="108">
        <v>126.986745</v>
      </c>
      <c r="E3569" s="108">
        <v>1406.8895050000001</v>
      </c>
      <c r="F3569" s="108">
        <v>311.7439849999999</v>
      </c>
      <c r="G3569" s="108">
        <v>706.25257499999987</v>
      </c>
      <c r="H3569" s="108">
        <v>630.90100499999983</v>
      </c>
      <c r="I3569" s="108">
        <v>689.63326499999982</v>
      </c>
      <c r="J3569" s="108">
        <v>130.66650500000003</v>
      </c>
      <c r="K3569" s="108">
        <v>977.62913500000002</v>
      </c>
      <c r="L3569" s="108">
        <v>159.13727999999998</v>
      </c>
      <c r="M3569" s="108">
        <v>1323.15049</v>
      </c>
      <c r="N3569" s="108">
        <v>8034.4760449999994</v>
      </c>
      <c r="O3569" s="108">
        <v>14634.18857</v>
      </c>
      <c r="P3569" s="83" t="str">
        <f t="shared" si="75"/>
        <v/>
      </c>
    </row>
    <row r="3570" spans="1:16" ht="13.2" hidden="1" customHeight="1" x14ac:dyDescent="0.25">
      <c r="A3570" s="83" t="s">
        <v>4369</v>
      </c>
      <c r="B3570" s="285" t="s">
        <v>91</v>
      </c>
      <c r="C3570" s="108">
        <v>0</v>
      </c>
      <c r="D3570" s="108">
        <v>0</v>
      </c>
      <c r="E3570" s="108">
        <v>0</v>
      </c>
      <c r="F3570" s="108">
        <v>0</v>
      </c>
      <c r="G3570" s="108">
        <v>0</v>
      </c>
      <c r="H3570" s="108">
        <v>0</v>
      </c>
      <c r="I3570" s="108">
        <v>0</v>
      </c>
      <c r="J3570" s="108">
        <v>0</v>
      </c>
      <c r="K3570" s="108">
        <v>0</v>
      </c>
      <c r="L3570" s="108">
        <v>0</v>
      </c>
      <c r="M3570" s="108">
        <v>0</v>
      </c>
      <c r="N3570" s="108">
        <v>3953.7967599999997</v>
      </c>
      <c r="O3570" s="108">
        <v>3953.7967599999997</v>
      </c>
      <c r="P3570" s="83" t="str">
        <f t="shared" si="75"/>
        <v/>
      </c>
    </row>
    <row r="3571" spans="1:16" ht="13.2" hidden="1" customHeight="1" x14ac:dyDescent="0.25">
      <c r="A3571" s="83" t="s">
        <v>4370</v>
      </c>
      <c r="B3571" s="285" t="s">
        <v>3670</v>
      </c>
      <c r="C3571" s="108">
        <v>4847.4703499999996</v>
      </c>
      <c r="D3571" s="108">
        <v>6641.6228500000007</v>
      </c>
      <c r="E3571" s="108">
        <v>13700.89458</v>
      </c>
      <c r="F3571" s="108">
        <v>13070.195991666667</v>
      </c>
      <c r="G3571" s="108">
        <v>14446.024001666668</v>
      </c>
      <c r="H3571" s="108">
        <v>16661.302321666666</v>
      </c>
      <c r="I3571" s="108">
        <v>9823.3409716666665</v>
      </c>
      <c r="J3571" s="108">
        <v>8347.048941666666</v>
      </c>
      <c r="K3571" s="108">
        <v>14576.351364166669</v>
      </c>
      <c r="L3571" s="108">
        <v>12579.415112499999</v>
      </c>
      <c r="M3571" s="108">
        <v>9915.8334424999994</v>
      </c>
      <c r="N3571" s="108">
        <v>141752.3435125</v>
      </c>
      <c r="O3571" s="108">
        <v>266361.84344000003</v>
      </c>
      <c r="P3571" s="83" t="str">
        <f t="shared" si="75"/>
        <v/>
      </c>
    </row>
    <row r="3572" spans="1:16" ht="13.2" hidden="1" customHeight="1" x14ac:dyDescent="0.25">
      <c r="A3572" s="83" t="s">
        <v>4371</v>
      </c>
      <c r="B3572" s="285" t="s">
        <v>92</v>
      </c>
      <c r="C3572" s="108">
        <v>0</v>
      </c>
      <c r="D3572" s="108">
        <v>0</v>
      </c>
      <c r="E3572" s="108">
        <v>0</v>
      </c>
      <c r="F3572" s="108">
        <v>0</v>
      </c>
      <c r="G3572" s="108">
        <v>0</v>
      </c>
      <c r="H3572" s="108">
        <v>0</v>
      </c>
      <c r="I3572" s="108">
        <v>0</v>
      </c>
      <c r="J3572" s="108">
        <v>0</v>
      </c>
      <c r="K3572" s="108">
        <v>0</v>
      </c>
      <c r="L3572" s="108">
        <v>0</v>
      </c>
      <c r="M3572" s="108">
        <v>0</v>
      </c>
      <c r="N3572" s="108">
        <v>0</v>
      </c>
      <c r="O3572" s="108">
        <v>0</v>
      </c>
      <c r="P3572" s="83" t="str">
        <f t="shared" si="75"/>
        <v/>
      </c>
    </row>
    <row r="3573" spans="1:16" ht="13.2" hidden="1" customHeight="1" x14ac:dyDescent="0.25">
      <c r="A3573" s="83" t="s">
        <v>4372</v>
      </c>
      <c r="B3573" s="285" t="s">
        <v>93</v>
      </c>
      <c r="C3573" s="108">
        <v>667.52044000000001</v>
      </c>
      <c r="D3573" s="108">
        <v>371.44871000000001</v>
      </c>
      <c r="E3573" s="108">
        <v>13.19971</v>
      </c>
      <c r="F3573" s="108">
        <v>5.5971599999999997</v>
      </c>
      <c r="G3573" s="108">
        <v>558.49469999999985</v>
      </c>
      <c r="H3573" s="108">
        <v>117.03703999999999</v>
      </c>
      <c r="I3573" s="108">
        <v>153.47943000000001</v>
      </c>
      <c r="J3573" s="108">
        <v>334.01040999999998</v>
      </c>
      <c r="K3573" s="108">
        <v>49.02469</v>
      </c>
      <c r="L3573" s="108">
        <v>235.70022999999998</v>
      </c>
      <c r="M3573" s="108">
        <v>163.67214000000001</v>
      </c>
      <c r="N3573" s="108">
        <v>1875.9668100000001</v>
      </c>
      <c r="O3573" s="108">
        <v>4545.1514699999998</v>
      </c>
      <c r="P3573" s="83" t="str">
        <f t="shared" ref="P3573:P3636" si="76">IF(COUNTBLANK(Q3573)=0,IF(RIGHT(A3573,12)=Q3573,TRUE,FALSE),"")</f>
        <v/>
      </c>
    </row>
    <row r="3574" spans="1:16" ht="13.2" hidden="1" customHeight="1" x14ac:dyDescent="0.25">
      <c r="A3574" s="83" t="s">
        <v>4373</v>
      </c>
      <c r="B3574" s="285" t="s">
        <v>94</v>
      </c>
      <c r="C3574" s="108">
        <v>11923.330811666667</v>
      </c>
      <c r="D3574" s="108">
        <v>7303.5363416666669</v>
      </c>
      <c r="E3574" s="108">
        <v>40657.348281666673</v>
      </c>
      <c r="F3574" s="108">
        <v>15466.875918333333</v>
      </c>
      <c r="G3574" s="108">
        <v>15619.757858333332</v>
      </c>
      <c r="H3574" s="108">
        <v>9004.6428683333361</v>
      </c>
      <c r="I3574" s="108">
        <v>8203.7311483333342</v>
      </c>
      <c r="J3574" s="108">
        <v>9772.6950783333341</v>
      </c>
      <c r="K3574" s="108">
        <v>8357.1480249999986</v>
      </c>
      <c r="L3574" s="108">
        <v>18268.823058333335</v>
      </c>
      <c r="M3574" s="108">
        <v>13453.409328333335</v>
      </c>
      <c r="N3574" s="108">
        <v>23130.547921666701</v>
      </c>
      <c r="O3574" s="108">
        <v>181161.84664000006</v>
      </c>
      <c r="P3574" s="83" t="str">
        <f t="shared" si="76"/>
        <v/>
      </c>
    </row>
    <row r="3575" spans="1:16" ht="13.2" hidden="1" customHeight="1" x14ac:dyDescent="0.25">
      <c r="A3575" s="83" t="s">
        <v>4374</v>
      </c>
      <c r="B3575" s="285" t="s">
        <v>95</v>
      </c>
      <c r="C3575" s="108">
        <v>0</v>
      </c>
      <c r="D3575" s="108">
        <v>0</v>
      </c>
      <c r="E3575" s="108">
        <v>163.44207</v>
      </c>
      <c r="F3575" s="108">
        <v>0</v>
      </c>
      <c r="G3575" s="108">
        <v>0</v>
      </c>
      <c r="H3575" s="108">
        <v>0</v>
      </c>
      <c r="I3575" s="108">
        <v>0.5</v>
      </c>
      <c r="J3575" s="108">
        <v>0</v>
      </c>
      <c r="K3575" s="108">
        <v>540</v>
      </c>
      <c r="L3575" s="108">
        <v>10.97174</v>
      </c>
      <c r="M3575" s="108">
        <v>141.19999999999999</v>
      </c>
      <c r="N3575" s="108">
        <v>6635.3506300000008</v>
      </c>
      <c r="O3575" s="108">
        <v>7491.4644400000006</v>
      </c>
      <c r="P3575" s="83" t="str">
        <f t="shared" si="76"/>
        <v/>
      </c>
    </row>
    <row r="3576" spans="1:16" ht="13.2" hidden="1" customHeight="1" x14ac:dyDescent="0.25">
      <c r="A3576" s="83" t="s">
        <v>4375</v>
      </c>
      <c r="B3576" s="285" t="s">
        <v>96</v>
      </c>
      <c r="C3576" s="108">
        <v>852.14046000000008</v>
      </c>
      <c r="D3576" s="108">
        <v>437.13684000000001</v>
      </c>
      <c r="E3576" s="108">
        <v>605.13888999999995</v>
      </c>
      <c r="F3576" s="108">
        <v>768.00058000000001</v>
      </c>
      <c r="G3576" s="108">
        <v>471.86482000000001</v>
      </c>
      <c r="H3576" s="108">
        <v>1719.12186</v>
      </c>
      <c r="I3576" s="108">
        <v>628.08419000000004</v>
      </c>
      <c r="J3576" s="108">
        <v>379.61495000000002</v>
      </c>
      <c r="K3576" s="108">
        <v>888.65850999999998</v>
      </c>
      <c r="L3576" s="108">
        <v>351.96577000000002</v>
      </c>
      <c r="M3576" s="108">
        <v>704.64584000000002</v>
      </c>
      <c r="N3576" s="108">
        <v>214.90815999999904</v>
      </c>
      <c r="O3576" s="108">
        <v>8021.2808699999996</v>
      </c>
      <c r="P3576" s="83" t="str">
        <f t="shared" si="76"/>
        <v/>
      </c>
    </row>
    <row r="3577" spans="1:16" ht="13.2" hidden="1" customHeight="1" x14ac:dyDescent="0.25">
      <c r="A3577" s="83" t="s">
        <v>4376</v>
      </c>
      <c r="B3577" s="285" t="s">
        <v>155</v>
      </c>
      <c r="C3577" s="108">
        <v>811886.3359383333</v>
      </c>
      <c r="D3577" s="108">
        <v>669578.3940783334</v>
      </c>
      <c r="E3577" s="108">
        <v>207282.03361890334</v>
      </c>
      <c r="F3577" s="108">
        <v>247778.16622135785</v>
      </c>
      <c r="G3577" s="108">
        <v>208470.26489928784</v>
      </c>
      <c r="H3577" s="108">
        <v>195972.55928442784</v>
      </c>
      <c r="I3577" s="108">
        <v>162737.27939762117</v>
      </c>
      <c r="J3577" s="108">
        <v>194797.57341306118</v>
      </c>
      <c r="K3577" s="108">
        <v>237073.81635806279</v>
      </c>
      <c r="L3577" s="108">
        <v>220353.59649389621</v>
      </c>
      <c r="M3577" s="108">
        <v>172416.61531389615</v>
      </c>
      <c r="N3577" s="108">
        <v>1261720.9927011537</v>
      </c>
      <c r="O3577" s="108">
        <v>4585067.6277183341</v>
      </c>
      <c r="P3577" s="83" t="str">
        <f t="shared" si="76"/>
        <v/>
      </c>
    </row>
    <row r="3578" spans="1:16" ht="13.2" hidden="1" customHeight="1" x14ac:dyDescent="0.25">
      <c r="A3578" s="83" t="s">
        <v>4377</v>
      </c>
      <c r="B3578" s="285" t="s">
        <v>80</v>
      </c>
      <c r="C3578" s="108">
        <v>297618.50700000004</v>
      </c>
      <c r="D3578" s="108">
        <v>535050.98748000001</v>
      </c>
      <c r="E3578" s="108">
        <v>121759.94755000001</v>
      </c>
      <c r="F3578" s="108">
        <v>185449.8926467695</v>
      </c>
      <c r="G3578" s="108">
        <v>108041.12256676951</v>
      </c>
      <c r="H3578" s="108">
        <v>103545.62581676948</v>
      </c>
      <c r="I3578" s="108">
        <v>104627.45495343617</v>
      </c>
      <c r="J3578" s="108">
        <v>138878.68635343618</v>
      </c>
      <c r="K3578" s="108">
        <v>121235.03906343612</v>
      </c>
      <c r="L3578" s="108">
        <v>123699.28889176952</v>
      </c>
      <c r="M3578" s="108">
        <v>99958.57259176948</v>
      </c>
      <c r="N3578" s="108">
        <v>473785.18502584496</v>
      </c>
      <c r="O3578" s="108">
        <v>2413650.309940001</v>
      </c>
      <c r="P3578" s="83" t="str">
        <f t="shared" si="76"/>
        <v/>
      </c>
    </row>
    <row r="3579" spans="1:16" ht="13.2" hidden="1" customHeight="1" x14ac:dyDescent="0.25">
      <c r="A3579" s="83" t="s">
        <v>4378</v>
      </c>
      <c r="B3579" s="285" t="s">
        <v>97</v>
      </c>
      <c r="C3579" s="292">
        <v>-28232</v>
      </c>
      <c r="D3579" s="292">
        <v>2426</v>
      </c>
      <c r="E3579" s="292">
        <v>-10354</v>
      </c>
      <c r="F3579" s="292">
        <v>8097</v>
      </c>
      <c r="G3579" s="292">
        <v>-3783</v>
      </c>
      <c r="H3579" s="292">
        <v>-34831</v>
      </c>
      <c r="I3579" s="292">
        <v>7879</v>
      </c>
      <c r="J3579" s="292">
        <v>22739</v>
      </c>
      <c r="K3579" s="292">
        <v>-12068</v>
      </c>
      <c r="L3579" s="292">
        <v>3783</v>
      </c>
      <c r="M3579" s="292">
        <v>22332</v>
      </c>
      <c r="N3579" s="292">
        <v>30179</v>
      </c>
      <c r="O3579" s="292">
        <v>8167</v>
      </c>
      <c r="P3579" s="83" t="str">
        <f t="shared" si="76"/>
        <v/>
      </c>
    </row>
    <row r="3580" spans="1:16" ht="13.2" hidden="1" customHeight="1" x14ac:dyDescent="0.25">
      <c r="A3580" s="83" t="s">
        <v>4379</v>
      </c>
      <c r="B3580" s="285" t="s">
        <v>130</v>
      </c>
      <c r="C3580" s="292">
        <v>-25504</v>
      </c>
      <c r="D3580" s="292">
        <v>2426</v>
      </c>
      <c r="E3580" s="292">
        <v>-10354</v>
      </c>
      <c r="F3580" s="292">
        <v>8097</v>
      </c>
      <c r="G3580" s="292">
        <v>-3822</v>
      </c>
      <c r="H3580" s="292">
        <v>-34831</v>
      </c>
      <c r="I3580" s="292">
        <v>7879</v>
      </c>
      <c r="J3580" s="292">
        <v>22739</v>
      </c>
      <c r="K3580" s="292">
        <v>-12068</v>
      </c>
      <c r="L3580" s="292">
        <v>3783</v>
      </c>
      <c r="M3580" s="292">
        <v>21345</v>
      </c>
      <c r="N3580" s="292">
        <v>30222</v>
      </c>
      <c r="O3580" s="292">
        <v>9912</v>
      </c>
      <c r="P3580" s="83" t="str">
        <f t="shared" si="76"/>
        <v/>
      </c>
    </row>
    <row r="3581" spans="1:16" ht="13.2" hidden="1" customHeight="1" x14ac:dyDescent="0.25">
      <c r="A3581" s="83" t="s">
        <v>4380</v>
      </c>
      <c r="B3581" s="285" t="s">
        <v>76</v>
      </c>
      <c r="C3581" s="292">
        <v>11</v>
      </c>
      <c r="D3581" s="292">
        <v>1230</v>
      </c>
      <c r="E3581" s="292">
        <v>0</v>
      </c>
      <c r="F3581" s="292">
        <v>0</v>
      </c>
      <c r="G3581" s="292">
        <v>1546</v>
      </c>
      <c r="H3581" s="292">
        <v>20</v>
      </c>
      <c r="I3581" s="292">
        <v>120</v>
      </c>
      <c r="J3581" s="292">
        <v>1229</v>
      </c>
      <c r="K3581" s="292">
        <v>30</v>
      </c>
      <c r="L3581" s="292">
        <v>2</v>
      </c>
      <c r="M3581" s="292">
        <v>1150</v>
      </c>
      <c r="N3581" s="292">
        <v>4968</v>
      </c>
      <c r="O3581" s="292">
        <v>10306</v>
      </c>
      <c r="P3581" s="83" t="str">
        <f t="shared" si="76"/>
        <v/>
      </c>
    </row>
    <row r="3582" spans="1:16" ht="13.2" hidden="1" customHeight="1" x14ac:dyDescent="0.25">
      <c r="A3582" s="83" t="s">
        <v>4381</v>
      </c>
      <c r="B3582" s="285" t="s">
        <v>77</v>
      </c>
      <c r="C3582" s="292">
        <v>3948</v>
      </c>
      <c r="D3582" s="292">
        <v>3975</v>
      </c>
      <c r="E3582" s="292">
        <v>4459</v>
      </c>
      <c r="F3582" s="292">
        <v>4857</v>
      </c>
      <c r="G3582" s="292">
        <v>6842</v>
      </c>
      <c r="H3582" s="292">
        <v>4954</v>
      </c>
      <c r="I3582" s="292">
        <v>3826</v>
      </c>
      <c r="J3582" s="292">
        <v>6770</v>
      </c>
      <c r="K3582" s="292">
        <v>5099</v>
      </c>
      <c r="L3582" s="292">
        <v>4039</v>
      </c>
      <c r="M3582" s="292">
        <v>3937</v>
      </c>
      <c r="N3582" s="292">
        <v>7301</v>
      </c>
      <c r="O3582" s="292">
        <v>60007</v>
      </c>
      <c r="P3582" s="83" t="str">
        <f t="shared" si="76"/>
        <v/>
      </c>
    </row>
    <row r="3583" spans="1:16" ht="13.2" hidden="1" customHeight="1" x14ac:dyDescent="0.25">
      <c r="A3583" s="83" t="s">
        <v>4382</v>
      </c>
      <c r="B3583" s="285" t="s">
        <v>78</v>
      </c>
      <c r="C3583" s="292">
        <v>3342</v>
      </c>
      <c r="D3583" s="292">
        <v>1445</v>
      </c>
      <c r="E3583" s="292">
        <v>1843</v>
      </c>
      <c r="F3583" s="292">
        <v>916</v>
      </c>
      <c r="G3583" s="292">
        <v>2420</v>
      </c>
      <c r="H3583" s="292">
        <v>2221</v>
      </c>
      <c r="I3583" s="292">
        <v>1350</v>
      </c>
      <c r="J3583" s="292">
        <v>799</v>
      </c>
      <c r="K3583" s="292">
        <v>1639</v>
      </c>
      <c r="L3583" s="292">
        <v>2131</v>
      </c>
      <c r="M3583" s="292">
        <v>1826</v>
      </c>
      <c r="N3583" s="292">
        <v>3028</v>
      </c>
      <c r="O3583" s="292">
        <v>22960</v>
      </c>
      <c r="P3583" s="83" t="str">
        <f t="shared" si="76"/>
        <v/>
      </c>
    </row>
    <row r="3584" spans="1:16" ht="13.2" hidden="1" customHeight="1" x14ac:dyDescent="0.25">
      <c r="A3584" s="83" t="s">
        <v>4383</v>
      </c>
      <c r="B3584" s="285" t="s">
        <v>79</v>
      </c>
      <c r="C3584" s="292">
        <v>0</v>
      </c>
      <c r="D3584" s="292">
        <v>0</v>
      </c>
      <c r="E3584" s="292">
        <v>0</v>
      </c>
      <c r="F3584" s="292">
        <v>0</v>
      </c>
      <c r="G3584" s="292">
        <v>0</v>
      </c>
      <c r="H3584" s="292">
        <v>0</v>
      </c>
      <c r="I3584" s="292">
        <v>2</v>
      </c>
      <c r="J3584" s="292">
        <v>2</v>
      </c>
      <c r="K3584" s="292">
        <v>2</v>
      </c>
      <c r="L3584" s="292">
        <v>2</v>
      </c>
      <c r="M3584" s="292">
        <v>713</v>
      </c>
      <c r="N3584" s="292">
        <v>12</v>
      </c>
      <c r="O3584" s="292">
        <v>733</v>
      </c>
      <c r="P3584" s="83" t="str">
        <f t="shared" si="76"/>
        <v/>
      </c>
    </row>
    <row r="3585" spans="1:16" ht="13.2" hidden="1" customHeight="1" x14ac:dyDescent="0.25">
      <c r="A3585" s="83" t="s">
        <v>4384</v>
      </c>
      <c r="B3585" s="285" t="s">
        <v>3671</v>
      </c>
      <c r="C3585" s="292">
        <v>8369</v>
      </c>
      <c r="D3585" s="292">
        <v>23617</v>
      </c>
      <c r="E3585" s="292">
        <v>3599</v>
      </c>
      <c r="F3585" s="292">
        <v>20136</v>
      </c>
      <c r="G3585" s="292">
        <v>15495</v>
      </c>
      <c r="H3585" s="292">
        <v>9000</v>
      </c>
      <c r="I3585" s="292">
        <v>22620</v>
      </c>
      <c r="J3585" s="292">
        <v>2123</v>
      </c>
      <c r="K3585" s="292">
        <v>5032</v>
      </c>
      <c r="L3585" s="292">
        <v>20364</v>
      </c>
      <c r="M3585" s="292">
        <v>3721</v>
      </c>
      <c r="N3585" s="292">
        <v>12561</v>
      </c>
      <c r="O3585" s="292">
        <v>146637</v>
      </c>
      <c r="P3585" s="83" t="str">
        <f t="shared" si="76"/>
        <v/>
      </c>
    </row>
    <row r="3586" spans="1:16" ht="13.2" hidden="1" customHeight="1" x14ac:dyDescent="0.25">
      <c r="A3586" s="83" t="s">
        <v>4385</v>
      </c>
      <c r="B3586" s="285" t="s">
        <v>120</v>
      </c>
      <c r="C3586" s="292">
        <v>48360</v>
      </c>
      <c r="D3586" s="292">
        <v>573</v>
      </c>
      <c r="E3586" s="292">
        <v>34305</v>
      </c>
      <c r="F3586" s="292">
        <v>41</v>
      </c>
      <c r="G3586" s="292">
        <v>14116</v>
      </c>
      <c r="H3586" s="292">
        <v>50846</v>
      </c>
      <c r="I3586" s="292">
        <v>32</v>
      </c>
      <c r="J3586" s="292">
        <v>7</v>
      </c>
      <c r="K3586" s="292">
        <v>36305</v>
      </c>
      <c r="L3586" s="292">
        <v>3531</v>
      </c>
      <c r="M3586" s="292">
        <v>655</v>
      </c>
      <c r="N3586" s="292">
        <v>3673</v>
      </c>
      <c r="O3586" s="292">
        <v>192444</v>
      </c>
      <c r="P3586" s="83" t="str">
        <f t="shared" si="76"/>
        <v/>
      </c>
    </row>
    <row r="3587" spans="1:16" ht="13.2" hidden="1" customHeight="1" x14ac:dyDescent="0.25">
      <c r="A3587" s="83" t="s">
        <v>4386</v>
      </c>
      <c r="B3587" s="285" t="s">
        <v>121</v>
      </c>
      <c r="C3587" s="292">
        <v>0</v>
      </c>
      <c r="D3587" s="292">
        <v>0</v>
      </c>
      <c r="E3587" s="292">
        <v>0</v>
      </c>
      <c r="F3587" s="292">
        <v>0</v>
      </c>
      <c r="G3587" s="292">
        <v>0</v>
      </c>
      <c r="H3587" s="292">
        <v>0</v>
      </c>
      <c r="I3587" s="292">
        <v>0</v>
      </c>
      <c r="J3587" s="292">
        <v>0</v>
      </c>
      <c r="K3587" s="292">
        <v>0</v>
      </c>
      <c r="L3587" s="292">
        <v>0</v>
      </c>
      <c r="M3587" s="292">
        <v>0</v>
      </c>
      <c r="N3587" s="292">
        <v>0</v>
      </c>
      <c r="O3587" s="292">
        <v>0</v>
      </c>
      <c r="P3587" s="83" t="str">
        <f t="shared" si="76"/>
        <v/>
      </c>
    </row>
    <row r="3588" spans="1:16" ht="13.2" hidden="1" customHeight="1" x14ac:dyDescent="0.25">
      <c r="A3588" s="83" t="s">
        <v>4387</v>
      </c>
      <c r="B3588" s="285" t="s">
        <v>81</v>
      </c>
      <c r="C3588" s="292">
        <v>0</v>
      </c>
      <c r="D3588" s="292">
        <v>47</v>
      </c>
      <c r="E3588" s="292">
        <v>57</v>
      </c>
      <c r="F3588" s="292">
        <v>124</v>
      </c>
      <c r="G3588" s="292">
        <v>401</v>
      </c>
      <c r="H3588" s="292">
        <v>691</v>
      </c>
      <c r="I3588" s="292">
        <v>612</v>
      </c>
      <c r="J3588" s="292">
        <v>161</v>
      </c>
      <c r="K3588" s="292">
        <v>244</v>
      </c>
      <c r="L3588" s="292">
        <v>359</v>
      </c>
      <c r="M3588" s="292">
        <v>746</v>
      </c>
      <c r="N3588" s="292">
        <v>334</v>
      </c>
      <c r="O3588" s="292">
        <v>3776</v>
      </c>
      <c r="P3588" s="83" t="str">
        <f t="shared" si="76"/>
        <v/>
      </c>
    </row>
    <row r="3589" spans="1:16" ht="13.2" hidden="1" customHeight="1" x14ac:dyDescent="0.25">
      <c r="A3589" s="83" t="s">
        <v>4388</v>
      </c>
      <c r="B3589" s="285" t="s">
        <v>82</v>
      </c>
      <c r="C3589" s="292">
        <v>0</v>
      </c>
      <c r="D3589" s="292">
        <v>0</v>
      </c>
      <c r="E3589" s="292">
        <v>0</v>
      </c>
      <c r="F3589" s="292">
        <v>0</v>
      </c>
      <c r="G3589" s="292">
        <v>0</v>
      </c>
      <c r="H3589" s="292">
        <v>0</v>
      </c>
      <c r="I3589" s="292">
        <v>0</v>
      </c>
      <c r="J3589" s="292">
        <v>0</v>
      </c>
      <c r="K3589" s="292">
        <v>0</v>
      </c>
      <c r="L3589" s="292">
        <v>0</v>
      </c>
      <c r="M3589" s="292">
        <v>0</v>
      </c>
      <c r="N3589" s="292">
        <v>0</v>
      </c>
      <c r="O3589" s="292">
        <v>0</v>
      </c>
      <c r="P3589" s="83" t="str">
        <f t="shared" si="76"/>
        <v/>
      </c>
    </row>
    <row r="3590" spans="1:16" ht="13.2" hidden="1" customHeight="1" x14ac:dyDescent="0.25">
      <c r="A3590" s="83" t="s">
        <v>4389</v>
      </c>
      <c r="B3590" s="285" t="s">
        <v>83</v>
      </c>
      <c r="C3590" s="292">
        <v>186</v>
      </c>
      <c r="D3590" s="292">
        <v>96</v>
      </c>
      <c r="E3590" s="292">
        <v>0</v>
      </c>
      <c r="F3590" s="292">
        <v>0</v>
      </c>
      <c r="G3590" s="292">
        <v>50</v>
      </c>
      <c r="H3590" s="292">
        <v>480</v>
      </c>
      <c r="I3590" s="292">
        <v>50</v>
      </c>
      <c r="J3590" s="292">
        <v>0</v>
      </c>
      <c r="K3590" s="292">
        <v>0</v>
      </c>
      <c r="L3590" s="292">
        <v>0</v>
      </c>
      <c r="M3590" s="292">
        <v>0</v>
      </c>
      <c r="N3590" s="292">
        <v>49</v>
      </c>
      <c r="O3590" s="292">
        <v>911</v>
      </c>
      <c r="P3590" s="83" t="str">
        <f t="shared" si="76"/>
        <v/>
      </c>
    </row>
    <row r="3591" spans="1:16" ht="13.2" hidden="1" customHeight="1" x14ac:dyDescent="0.25">
      <c r="A3591" s="83" t="s">
        <v>4390</v>
      </c>
      <c r="B3591" s="285" t="s">
        <v>84</v>
      </c>
      <c r="C3591" s="292">
        <v>0</v>
      </c>
      <c r="D3591" s="292">
        <v>685</v>
      </c>
      <c r="E3591" s="292">
        <v>470</v>
      </c>
      <c r="F3591" s="292">
        <v>1121</v>
      </c>
      <c r="G3591" s="292">
        <v>307</v>
      </c>
      <c r="H3591" s="292">
        <v>1142</v>
      </c>
      <c r="I3591" s="292">
        <v>171</v>
      </c>
      <c r="J3591" s="292">
        <v>1155</v>
      </c>
      <c r="K3591" s="292">
        <v>2061</v>
      </c>
      <c r="L3591" s="292">
        <v>2055</v>
      </c>
      <c r="M3591" s="292">
        <v>347</v>
      </c>
      <c r="N3591" s="292">
        <v>2724</v>
      </c>
      <c r="O3591" s="292">
        <v>12238</v>
      </c>
      <c r="P3591" s="83" t="str">
        <f t="shared" si="76"/>
        <v/>
      </c>
    </row>
    <row r="3592" spans="1:16" ht="13.2" hidden="1" customHeight="1" x14ac:dyDescent="0.25">
      <c r="A3592" s="83" t="s">
        <v>4391</v>
      </c>
      <c r="B3592" s="285" t="s">
        <v>85</v>
      </c>
      <c r="C3592" s="292">
        <v>64216</v>
      </c>
      <c r="D3592" s="292">
        <v>31668</v>
      </c>
      <c r="E3592" s="292">
        <v>44733</v>
      </c>
      <c r="F3592" s="292">
        <v>27195</v>
      </c>
      <c r="G3592" s="292">
        <v>41177</v>
      </c>
      <c r="H3592" s="292">
        <v>69354</v>
      </c>
      <c r="I3592" s="292">
        <v>28783</v>
      </c>
      <c r="J3592" s="292">
        <v>12246</v>
      </c>
      <c r="K3592" s="292">
        <v>50412</v>
      </c>
      <c r="L3592" s="292">
        <v>32483</v>
      </c>
      <c r="M3592" s="292">
        <v>13095</v>
      </c>
      <c r="N3592" s="292">
        <v>34650</v>
      </c>
      <c r="O3592" s="292">
        <v>450012</v>
      </c>
      <c r="P3592" s="83" t="str">
        <f t="shared" si="76"/>
        <v/>
      </c>
    </row>
    <row r="3593" spans="1:16" ht="13.2" hidden="1" customHeight="1" x14ac:dyDescent="0.25">
      <c r="A3593" s="83" t="s">
        <v>4392</v>
      </c>
      <c r="B3593" s="285" t="s">
        <v>86</v>
      </c>
      <c r="C3593" s="292">
        <v>0</v>
      </c>
      <c r="D3593" s="292">
        <v>0</v>
      </c>
      <c r="E3593" s="292">
        <v>0</v>
      </c>
      <c r="F3593" s="292">
        <v>0</v>
      </c>
      <c r="G3593" s="292">
        <v>0</v>
      </c>
      <c r="H3593" s="292">
        <v>0</v>
      </c>
      <c r="I3593" s="292">
        <v>0</v>
      </c>
      <c r="J3593" s="292">
        <v>0</v>
      </c>
      <c r="K3593" s="292">
        <v>0</v>
      </c>
      <c r="L3593" s="292">
        <v>0</v>
      </c>
      <c r="M3593" s="292">
        <v>0</v>
      </c>
      <c r="N3593" s="292">
        <v>0</v>
      </c>
      <c r="O3593" s="292">
        <v>0</v>
      </c>
      <c r="P3593" s="83" t="str">
        <f t="shared" si="76"/>
        <v/>
      </c>
    </row>
    <row r="3594" spans="1:16" ht="13.2" hidden="1" customHeight="1" x14ac:dyDescent="0.25">
      <c r="A3594" s="83" t="s">
        <v>4393</v>
      </c>
      <c r="B3594" s="285" t="s">
        <v>87</v>
      </c>
      <c r="C3594" s="292">
        <v>0</v>
      </c>
      <c r="D3594" s="292">
        <v>0</v>
      </c>
      <c r="E3594" s="292">
        <v>0</v>
      </c>
      <c r="F3594" s="292">
        <v>0</v>
      </c>
      <c r="G3594" s="292">
        <v>39</v>
      </c>
      <c r="H3594" s="292">
        <v>0</v>
      </c>
      <c r="I3594" s="292">
        <v>0</v>
      </c>
      <c r="J3594" s="292">
        <v>0</v>
      </c>
      <c r="K3594" s="292">
        <v>0</v>
      </c>
      <c r="L3594" s="292">
        <v>0</v>
      </c>
      <c r="M3594" s="292">
        <v>987</v>
      </c>
      <c r="N3594" s="292">
        <v>0</v>
      </c>
      <c r="O3594" s="292">
        <v>1026</v>
      </c>
      <c r="P3594" s="83" t="str">
        <f t="shared" si="76"/>
        <v/>
      </c>
    </row>
    <row r="3595" spans="1:16" ht="13.2" hidden="1" customHeight="1" x14ac:dyDescent="0.25">
      <c r="A3595" s="83" t="s">
        <v>4394</v>
      </c>
      <c r="B3595" s="285" t="s">
        <v>88</v>
      </c>
      <c r="C3595" s="292">
        <v>0</v>
      </c>
      <c r="D3595" s="292">
        <v>0</v>
      </c>
      <c r="E3595" s="292">
        <v>0</v>
      </c>
      <c r="F3595" s="292">
        <v>0</v>
      </c>
      <c r="G3595" s="292">
        <v>0</v>
      </c>
      <c r="H3595" s="292">
        <v>0</v>
      </c>
      <c r="I3595" s="292">
        <v>0</v>
      </c>
      <c r="J3595" s="292">
        <v>0</v>
      </c>
      <c r="K3595" s="292">
        <v>0</v>
      </c>
      <c r="L3595" s="292">
        <v>0</v>
      </c>
      <c r="M3595" s="292">
        <v>0</v>
      </c>
      <c r="N3595" s="292">
        <v>0</v>
      </c>
      <c r="O3595" s="292">
        <v>0</v>
      </c>
      <c r="P3595" s="83" t="str">
        <f t="shared" si="76"/>
        <v/>
      </c>
    </row>
    <row r="3596" spans="1:16" ht="13.2" hidden="1" customHeight="1" x14ac:dyDescent="0.25">
      <c r="A3596" s="83" t="s">
        <v>4395</v>
      </c>
      <c r="B3596" s="285" t="s">
        <v>144</v>
      </c>
      <c r="C3596" s="292">
        <v>64216</v>
      </c>
      <c r="D3596" s="292">
        <v>31668</v>
      </c>
      <c r="E3596" s="292">
        <v>44733</v>
      </c>
      <c r="F3596" s="292">
        <v>27195</v>
      </c>
      <c r="G3596" s="292">
        <v>41216</v>
      </c>
      <c r="H3596" s="292">
        <v>69354</v>
      </c>
      <c r="I3596" s="292">
        <v>28783</v>
      </c>
      <c r="J3596" s="292">
        <v>12246</v>
      </c>
      <c r="K3596" s="292">
        <v>50412</v>
      </c>
      <c r="L3596" s="292">
        <v>32483</v>
      </c>
      <c r="M3596" s="292">
        <v>14082</v>
      </c>
      <c r="N3596" s="292">
        <v>34650</v>
      </c>
      <c r="O3596" s="292">
        <v>451038</v>
      </c>
      <c r="P3596" s="83" t="str">
        <f t="shared" si="76"/>
        <v/>
      </c>
    </row>
    <row r="3597" spans="1:16" ht="13.2" hidden="1" customHeight="1" x14ac:dyDescent="0.25">
      <c r="A3597" s="83" t="s">
        <v>4396</v>
      </c>
      <c r="B3597" s="285" t="s">
        <v>76</v>
      </c>
      <c r="C3597" s="292">
        <v>0</v>
      </c>
      <c r="D3597" s="292">
        <v>0</v>
      </c>
      <c r="E3597" s="292">
        <v>0</v>
      </c>
      <c r="F3597" s="292">
        <v>0</v>
      </c>
      <c r="G3597" s="292">
        <v>18</v>
      </c>
      <c r="H3597" s="292">
        <v>93</v>
      </c>
      <c r="I3597" s="292">
        <v>1307</v>
      </c>
      <c r="J3597" s="292">
        <v>391</v>
      </c>
      <c r="K3597" s="292">
        <v>466</v>
      </c>
      <c r="L3597" s="292">
        <v>279</v>
      </c>
      <c r="M3597" s="292">
        <v>412</v>
      </c>
      <c r="N3597" s="292">
        <v>2939</v>
      </c>
      <c r="O3597" s="292">
        <v>5905</v>
      </c>
      <c r="P3597" s="83" t="str">
        <f t="shared" si="76"/>
        <v/>
      </c>
    </row>
    <row r="3598" spans="1:16" ht="13.2" hidden="1" customHeight="1" x14ac:dyDescent="0.25">
      <c r="A3598" s="83" t="s">
        <v>4397</v>
      </c>
      <c r="B3598" s="285" t="s">
        <v>85</v>
      </c>
      <c r="C3598" s="292">
        <v>35984</v>
      </c>
      <c r="D3598" s="292">
        <v>34094</v>
      </c>
      <c r="E3598" s="292">
        <v>34379</v>
      </c>
      <c r="F3598" s="292">
        <v>35292</v>
      </c>
      <c r="G3598" s="292">
        <v>37394</v>
      </c>
      <c r="H3598" s="292">
        <v>34523</v>
      </c>
      <c r="I3598" s="292">
        <v>36662</v>
      </c>
      <c r="J3598" s="292">
        <v>34985</v>
      </c>
      <c r="K3598" s="292">
        <v>38344</v>
      </c>
      <c r="L3598" s="292">
        <v>36266</v>
      </c>
      <c r="M3598" s="292">
        <v>35427</v>
      </c>
      <c r="N3598" s="292">
        <v>64829</v>
      </c>
      <c r="O3598" s="292">
        <v>458179</v>
      </c>
      <c r="P3598" s="83" t="str">
        <f t="shared" si="76"/>
        <v/>
      </c>
    </row>
    <row r="3599" spans="1:16" ht="13.2" hidden="1" customHeight="1" x14ac:dyDescent="0.25">
      <c r="A3599" s="83" t="s">
        <v>4398</v>
      </c>
      <c r="B3599" s="285" t="s">
        <v>87</v>
      </c>
      <c r="C3599" s="292">
        <v>0</v>
      </c>
      <c r="D3599" s="292">
        <v>0</v>
      </c>
      <c r="E3599" s="292">
        <v>0</v>
      </c>
      <c r="F3599" s="292">
        <v>0</v>
      </c>
      <c r="G3599" s="292">
        <v>0</v>
      </c>
      <c r="H3599" s="292">
        <v>0</v>
      </c>
      <c r="I3599" s="292">
        <v>0</v>
      </c>
      <c r="J3599" s="292">
        <v>0</v>
      </c>
      <c r="K3599" s="292">
        <v>0</v>
      </c>
      <c r="L3599" s="292">
        <v>0</v>
      </c>
      <c r="M3599" s="292">
        <v>0</v>
      </c>
      <c r="N3599" s="292">
        <v>0</v>
      </c>
      <c r="O3599" s="292">
        <v>0</v>
      </c>
      <c r="P3599" s="83" t="str">
        <f t="shared" si="76"/>
        <v/>
      </c>
    </row>
    <row r="3600" spans="1:16" ht="13.2" hidden="1" customHeight="1" x14ac:dyDescent="0.25">
      <c r="A3600" s="83" t="s">
        <v>4399</v>
      </c>
      <c r="B3600" s="285" t="s">
        <v>88</v>
      </c>
      <c r="C3600" s="292">
        <v>0</v>
      </c>
      <c r="D3600" s="292">
        <v>0</v>
      </c>
      <c r="E3600" s="292">
        <v>0</v>
      </c>
      <c r="F3600" s="292">
        <v>0</v>
      </c>
      <c r="G3600" s="292">
        <v>0</v>
      </c>
      <c r="H3600" s="292">
        <v>0</v>
      </c>
      <c r="I3600" s="292">
        <v>0</v>
      </c>
      <c r="J3600" s="292">
        <v>0</v>
      </c>
      <c r="K3600" s="292">
        <v>0</v>
      </c>
      <c r="L3600" s="292">
        <v>0</v>
      </c>
      <c r="M3600" s="292">
        <v>0</v>
      </c>
      <c r="N3600" s="292">
        <v>0</v>
      </c>
      <c r="O3600" s="292">
        <v>0</v>
      </c>
      <c r="P3600" s="83" t="str">
        <f t="shared" si="76"/>
        <v/>
      </c>
    </row>
    <row r="3601" spans="1:16" ht="13.2" hidden="1" customHeight="1" x14ac:dyDescent="0.25">
      <c r="A3601" s="83" t="s">
        <v>4400</v>
      </c>
      <c r="B3601" s="285" t="s">
        <v>89</v>
      </c>
      <c r="C3601" s="292">
        <v>55</v>
      </c>
      <c r="D3601" s="292">
        <v>0</v>
      </c>
      <c r="E3601" s="292">
        <v>0</v>
      </c>
      <c r="F3601" s="292">
        <v>100</v>
      </c>
      <c r="G3601" s="292">
        <v>0</v>
      </c>
      <c r="H3601" s="292">
        <v>0</v>
      </c>
      <c r="I3601" s="292">
        <v>0</v>
      </c>
      <c r="J3601" s="292">
        <v>0</v>
      </c>
      <c r="K3601" s="292">
        <v>0</v>
      </c>
      <c r="L3601" s="292">
        <v>0</v>
      </c>
      <c r="M3601" s="292">
        <v>0</v>
      </c>
      <c r="N3601" s="292">
        <v>111</v>
      </c>
      <c r="O3601" s="292">
        <v>266</v>
      </c>
      <c r="P3601" s="83" t="str">
        <f t="shared" si="76"/>
        <v/>
      </c>
    </row>
    <row r="3602" spans="1:16" ht="13.2" hidden="1" customHeight="1" x14ac:dyDescent="0.25">
      <c r="A3602" s="83" t="s">
        <v>4401</v>
      </c>
      <c r="B3602" s="285" t="s">
        <v>90</v>
      </c>
      <c r="C3602" s="292">
        <v>1</v>
      </c>
      <c r="D3602" s="292">
        <v>0</v>
      </c>
      <c r="E3602" s="292">
        <v>0</v>
      </c>
      <c r="F3602" s="292">
        <v>1</v>
      </c>
      <c r="G3602" s="292">
        <v>0</v>
      </c>
      <c r="H3602" s="292">
        <v>0</v>
      </c>
      <c r="I3602" s="292">
        <v>1</v>
      </c>
      <c r="J3602" s="292">
        <v>0</v>
      </c>
      <c r="K3602" s="292">
        <v>0</v>
      </c>
      <c r="L3602" s="292">
        <v>0</v>
      </c>
      <c r="M3602" s="292">
        <v>0</v>
      </c>
      <c r="N3602" s="292">
        <v>1</v>
      </c>
      <c r="O3602" s="292">
        <v>4</v>
      </c>
      <c r="P3602" s="83" t="str">
        <f t="shared" si="76"/>
        <v/>
      </c>
    </row>
    <row r="3603" spans="1:16" ht="13.2" hidden="1" customHeight="1" x14ac:dyDescent="0.25">
      <c r="A3603" s="83" t="s">
        <v>4402</v>
      </c>
      <c r="B3603" s="285" t="s">
        <v>91</v>
      </c>
      <c r="C3603" s="292">
        <v>0</v>
      </c>
      <c r="D3603" s="292">
        <v>0</v>
      </c>
      <c r="E3603" s="292">
        <v>0</v>
      </c>
      <c r="F3603" s="292">
        <v>0</v>
      </c>
      <c r="G3603" s="292">
        <v>0</v>
      </c>
      <c r="H3603" s="292">
        <v>0</v>
      </c>
      <c r="I3603" s="292">
        <v>0</v>
      </c>
      <c r="J3603" s="292">
        <v>0</v>
      </c>
      <c r="K3603" s="292">
        <v>0</v>
      </c>
      <c r="L3603" s="292">
        <v>0</v>
      </c>
      <c r="M3603" s="292">
        <v>0</v>
      </c>
      <c r="N3603" s="292">
        <v>0</v>
      </c>
      <c r="O3603" s="292">
        <v>0</v>
      </c>
      <c r="P3603" s="83" t="str">
        <f t="shared" si="76"/>
        <v/>
      </c>
    </row>
    <row r="3604" spans="1:16" ht="13.2" hidden="1" customHeight="1" x14ac:dyDescent="0.25">
      <c r="A3604" s="83" t="s">
        <v>4403</v>
      </c>
      <c r="B3604" s="285" t="s">
        <v>3670</v>
      </c>
      <c r="C3604" s="292">
        <v>0</v>
      </c>
      <c r="D3604" s="292">
        <v>0</v>
      </c>
      <c r="E3604" s="292">
        <v>0</v>
      </c>
      <c r="F3604" s="292">
        <v>0</v>
      </c>
      <c r="G3604" s="292">
        <v>0</v>
      </c>
      <c r="H3604" s="292">
        <v>0</v>
      </c>
      <c r="I3604" s="292">
        <v>0</v>
      </c>
      <c r="J3604" s="292">
        <v>0</v>
      </c>
      <c r="K3604" s="292">
        <v>0</v>
      </c>
      <c r="L3604" s="292">
        <v>0</v>
      </c>
      <c r="M3604" s="292">
        <v>0</v>
      </c>
      <c r="N3604" s="292">
        <v>0</v>
      </c>
      <c r="O3604" s="292">
        <v>0</v>
      </c>
      <c r="P3604" s="83" t="str">
        <f t="shared" si="76"/>
        <v/>
      </c>
    </row>
    <row r="3605" spans="1:16" ht="13.2" hidden="1" customHeight="1" x14ac:dyDescent="0.25">
      <c r="A3605" s="83" t="s">
        <v>4404</v>
      </c>
      <c r="B3605" s="285" t="s">
        <v>122</v>
      </c>
      <c r="C3605" s="292">
        <v>0</v>
      </c>
      <c r="D3605" s="292">
        <v>0</v>
      </c>
      <c r="E3605" s="292">
        <v>0</v>
      </c>
      <c r="F3605" s="292">
        <v>0</v>
      </c>
      <c r="G3605" s="292">
        <v>0</v>
      </c>
      <c r="H3605" s="292">
        <v>0</v>
      </c>
      <c r="I3605" s="292">
        <v>0</v>
      </c>
      <c r="J3605" s="292">
        <v>0</v>
      </c>
      <c r="K3605" s="292">
        <v>0</v>
      </c>
      <c r="L3605" s="292">
        <v>0</v>
      </c>
      <c r="M3605" s="292">
        <v>0</v>
      </c>
      <c r="N3605" s="292">
        <v>0</v>
      </c>
      <c r="O3605" s="292">
        <v>0</v>
      </c>
      <c r="P3605" s="83" t="str">
        <f t="shared" si="76"/>
        <v/>
      </c>
    </row>
    <row r="3606" spans="1:16" ht="13.2" hidden="1" customHeight="1" x14ac:dyDescent="0.25">
      <c r="A3606" s="83" t="s">
        <v>4405</v>
      </c>
      <c r="B3606" s="285" t="s">
        <v>92</v>
      </c>
      <c r="C3606" s="292">
        <v>0</v>
      </c>
      <c r="D3606" s="292">
        <v>0</v>
      </c>
      <c r="E3606" s="292">
        <v>0</v>
      </c>
      <c r="F3606" s="292">
        <v>0</v>
      </c>
      <c r="G3606" s="292">
        <v>0</v>
      </c>
      <c r="H3606" s="292">
        <v>0</v>
      </c>
      <c r="I3606" s="292">
        <v>0</v>
      </c>
      <c r="J3606" s="292">
        <v>0</v>
      </c>
      <c r="K3606" s="292">
        <v>0</v>
      </c>
      <c r="L3606" s="292">
        <v>0</v>
      </c>
      <c r="M3606" s="292">
        <v>0</v>
      </c>
      <c r="N3606" s="292">
        <v>0</v>
      </c>
      <c r="O3606" s="292">
        <v>0</v>
      </c>
      <c r="P3606" s="83" t="str">
        <f t="shared" si="76"/>
        <v/>
      </c>
    </row>
    <row r="3607" spans="1:16" ht="13.2" hidden="1" customHeight="1" x14ac:dyDescent="0.25">
      <c r="A3607" s="83" t="s">
        <v>4406</v>
      </c>
      <c r="B3607" s="285" t="s">
        <v>93</v>
      </c>
      <c r="C3607" s="292">
        <v>0</v>
      </c>
      <c r="D3607" s="292">
        <v>0</v>
      </c>
      <c r="E3607" s="292">
        <v>0</v>
      </c>
      <c r="F3607" s="292">
        <v>0</v>
      </c>
      <c r="G3607" s="292">
        <v>0</v>
      </c>
      <c r="H3607" s="292">
        <v>0</v>
      </c>
      <c r="I3607" s="292">
        <v>0</v>
      </c>
      <c r="J3607" s="292">
        <v>0</v>
      </c>
      <c r="K3607" s="292">
        <v>0</v>
      </c>
      <c r="L3607" s="292">
        <v>0</v>
      </c>
      <c r="M3607" s="292">
        <v>0</v>
      </c>
      <c r="N3607" s="292">
        <v>0</v>
      </c>
      <c r="O3607" s="292">
        <v>0</v>
      </c>
      <c r="P3607" s="83" t="str">
        <f t="shared" si="76"/>
        <v/>
      </c>
    </row>
    <row r="3608" spans="1:16" ht="13.2" hidden="1" customHeight="1" x14ac:dyDescent="0.25">
      <c r="A3608" s="83" t="s">
        <v>4407</v>
      </c>
      <c r="B3608" s="285" t="s">
        <v>94</v>
      </c>
      <c r="C3608" s="292">
        <v>35928</v>
      </c>
      <c r="D3608" s="292">
        <v>34094</v>
      </c>
      <c r="E3608" s="292">
        <v>34379</v>
      </c>
      <c r="F3608" s="292">
        <v>35191</v>
      </c>
      <c r="G3608" s="292">
        <v>37376</v>
      </c>
      <c r="H3608" s="292">
        <v>34430</v>
      </c>
      <c r="I3608" s="292">
        <v>35354</v>
      </c>
      <c r="J3608" s="292">
        <v>34594</v>
      </c>
      <c r="K3608" s="292">
        <v>37878</v>
      </c>
      <c r="L3608" s="292">
        <v>35987</v>
      </c>
      <c r="M3608" s="292">
        <v>35015</v>
      </c>
      <c r="N3608" s="292">
        <v>61778</v>
      </c>
      <c r="O3608" s="292">
        <v>452004</v>
      </c>
      <c r="P3608" s="83" t="str">
        <f t="shared" si="76"/>
        <v/>
      </c>
    </row>
    <row r="3609" spans="1:16" ht="13.2" hidden="1" customHeight="1" x14ac:dyDescent="0.25">
      <c r="A3609" s="83" t="s">
        <v>4408</v>
      </c>
      <c r="B3609" s="285" t="s">
        <v>95</v>
      </c>
      <c r="C3609" s="292">
        <v>0</v>
      </c>
      <c r="D3609" s="292">
        <v>0</v>
      </c>
      <c r="E3609" s="292">
        <v>0</v>
      </c>
      <c r="F3609" s="292">
        <v>0</v>
      </c>
      <c r="G3609" s="292">
        <v>0</v>
      </c>
      <c r="H3609" s="292">
        <v>0</v>
      </c>
      <c r="I3609" s="292">
        <v>0</v>
      </c>
      <c r="J3609" s="292">
        <v>0</v>
      </c>
      <c r="K3609" s="292">
        <v>0</v>
      </c>
      <c r="L3609" s="292">
        <v>0</v>
      </c>
      <c r="M3609" s="292">
        <v>0</v>
      </c>
      <c r="N3609" s="292">
        <v>0</v>
      </c>
      <c r="O3609" s="292">
        <v>0</v>
      </c>
      <c r="P3609" s="83" t="str">
        <f t="shared" si="76"/>
        <v/>
      </c>
    </row>
    <row r="3610" spans="1:16" ht="13.2" hidden="1" customHeight="1" x14ac:dyDescent="0.25">
      <c r="A3610" s="83" t="s">
        <v>4409</v>
      </c>
      <c r="B3610" s="285" t="s">
        <v>96</v>
      </c>
      <c r="C3610" s="292">
        <v>2728</v>
      </c>
      <c r="D3610" s="292">
        <v>0</v>
      </c>
      <c r="E3610" s="292">
        <v>0</v>
      </c>
      <c r="F3610" s="292">
        <v>0</v>
      </c>
      <c r="G3610" s="292">
        <v>0</v>
      </c>
      <c r="H3610" s="292">
        <v>0</v>
      </c>
      <c r="I3610" s="292">
        <v>0</v>
      </c>
      <c r="J3610" s="292">
        <v>0</v>
      </c>
      <c r="K3610" s="292">
        <v>0</v>
      </c>
      <c r="L3610" s="292">
        <v>0</v>
      </c>
      <c r="M3610" s="292">
        <v>0</v>
      </c>
      <c r="N3610" s="292">
        <v>43</v>
      </c>
      <c r="O3610" s="292">
        <v>2771</v>
      </c>
      <c r="P3610" s="83" t="str">
        <f t="shared" si="76"/>
        <v/>
      </c>
    </row>
    <row r="3611" spans="1:16" ht="13.2" hidden="1" customHeight="1" x14ac:dyDescent="0.25">
      <c r="A3611" s="83" t="s">
        <v>4410</v>
      </c>
      <c r="B3611" s="285" t="s">
        <v>155</v>
      </c>
      <c r="C3611" s="292">
        <v>38712</v>
      </c>
      <c r="D3611" s="292">
        <v>34094</v>
      </c>
      <c r="E3611" s="292">
        <v>34379</v>
      </c>
      <c r="F3611" s="292">
        <v>35292</v>
      </c>
      <c r="G3611" s="292">
        <v>37394</v>
      </c>
      <c r="H3611" s="292">
        <v>34523</v>
      </c>
      <c r="I3611" s="292">
        <v>36662</v>
      </c>
      <c r="J3611" s="292">
        <v>34985</v>
      </c>
      <c r="K3611" s="292">
        <v>38344</v>
      </c>
      <c r="L3611" s="292">
        <v>36266</v>
      </c>
      <c r="M3611" s="292">
        <v>35427</v>
      </c>
      <c r="N3611" s="292">
        <v>64872</v>
      </c>
      <c r="O3611" s="292">
        <v>460950</v>
      </c>
      <c r="P3611" s="83" t="str">
        <f t="shared" si="76"/>
        <v/>
      </c>
    </row>
    <row r="3612" spans="1:16" ht="13.2" hidden="1" customHeight="1" x14ac:dyDescent="0.25">
      <c r="A3612" s="83" t="s">
        <v>4411</v>
      </c>
      <c r="B3612" s="285" t="s">
        <v>97</v>
      </c>
      <c r="C3612" s="292">
        <v>3514</v>
      </c>
      <c r="D3612" s="292">
        <v>22501</v>
      </c>
      <c r="E3612" s="292">
        <v>20209</v>
      </c>
      <c r="F3612" s="292">
        <v>-13841</v>
      </c>
      <c r="G3612" s="292">
        <v>-16189</v>
      </c>
      <c r="H3612" s="292">
        <v>18498</v>
      </c>
      <c r="I3612" s="292">
        <v>-12460</v>
      </c>
      <c r="J3612" s="292">
        <v>-9202</v>
      </c>
      <c r="K3612" s="292">
        <v>21109</v>
      </c>
      <c r="L3612" s="292">
        <v>-13129</v>
      </c>
      <c r="M3612" s="292">
        <v>-15985</v>
      </c>
      <c r="N3612" s="292">
        <v>-5155</v>
      </c>
      <c r="O3612" s="292">
        <v>-130</v>
      </c>
      <c r="P3612" s="83" t="str">
        <f t="shared" si="76"/>
        <v/>
      </c>
    </row>
    <row r="3613" spans="1:16" ht="13.2" hidden="1" customHeight="1" x14ac:dyDescent="0.25">
      <c r="A3613" s="83" t="s">
        <v>4412</v>
      </c>
      <c r="B3613" s="285" t="s">
        <v>130</v>
      </c>
      <c r="C3613" s="292">
        <v>3514</v>
      </c>
      <c r="D3613" s="292">
        <v>21858</v>
      </c>
      <c r="E3613" s="292">
        <v>20209</v>
      </c>
      <c r="F3613" s="292">
        <v>-13841</v>
      </c>
      <c r="G3613" s="292">
        <v>-16189</v>
      </c>
      <c r="H3613" s="292">
        <v>18498</v>
      </c>
      <c r="I3613" s="292">
        <v>-12460</v>
      </c>
      <c r="J3613" s="292">
        <v>-9202</v>
      </c>
      <c r="K3613" s="292">
        <v>21109</v>
      </c>
      <c r="L3613" s="292">
        <v>-13129</v>
      </c>
      <c r="M3613" s="292">
        <v>-16150</v>
      </c>
      <c r="N3613" s="292">
        <v>-5155</v>
      </c>
      <c r="O3613" s="292">
        <v>-938</v>
      </c>
      <c r="P3613" s="83" t="str">
        <f t="shared" si="76"/>
        <v/>
      </c>
    </row>
    <row r="3614" spans="1:16" ht="13.2" hidden="1" customHeight="1" x14ac:dyDescent="0.25">
      <c r="A3614" s="83" t="s">
        <v>4413</v>
      </c>
      <c r="B3614" s="285" t="s">
        <v>76</v>
      </c>
      <c r="C3614" s="292">
        <v>0</v>
      </c>
      <c r="D3614" s="292">
        <v>0</v>
      </c>
      <c r="E3614" s="292">
        <v>0</v>
      </c>
      <c r="F3614" s="292">
        <v>0</v>
      </c>
      <c r="G3614" s="292">
        <v>0</v>
      </c>
      <c r="H3614" s="292">
        <v>0</v>
      </c>
      <c r="I3614" s="292">
        <v>0</v>
      </c>
      <c r="J3614" s="292">
        <v>0</v>
      </c>
      <c r="K3614" s="292">
        <v>0</v>
      </c>
      <c r="L3614" s="292">
        <v>0</v>
      </c>
      <c r="M3614" s="292">
        <v>1</v>
      </c>
      <c r="N3614" s="292">
        <v>0</v>
      </c>
      <c r="O3614" s="292">
        <v>1</v>
      </c>
      <c r="P3614" s="83" t="str">
        <f t="shared" si="76"/>
        <v/>
      </c>
    </row>
    <row r="3615" spans="1:16" ht="13.2" hidden="1" customHeight="1" x14ac:dyDescent="0.25">
      <c r="A3615" s="83" t="s">
        <v>4414</v>
      </c>
      <c r="B3615" s="285" t="s">
        <v>77</v>
      </c>
      <c r="C3615" s="292">
        <v>2481</v>
      </c>
      <c r="D3615" s="292">
        <v>2399</v>
      </c>
      <c r="E3615" s="292">
        <v>2659</v>
      </c>
      <c r="F3615" s="292">
        <v>2387</v>
      </c>
      <c r="G3615" s="292">
        <v>3054</v>
      </c>
      <c r="H3615" s="292">
        <v>3286</v>
      </c>
      <c r="I3615" s="292">
        <v>31</v>
      </c>
      <c r="J3615" s="292">
        <v>4866</v>
      </c>
      <c r="K3615" s="292">
        <v>2550</v>
      </c>
      <c r="L3615" s="292">
        <v>2616</v>
      </c>
      <c r="M3615" s="292">
        <v>2543</v>
      </c>
      <c r="N3615" s="292">
        <v>5169</v>
      </c>
      <c r="O3615" s="292">
        <v>34041</v>
      </c>
      <c r="P3615" s="83" t="str">
        <f t="shared" si="76"/>
        <v/>
      </c>
    </row>
    <row r="3616" spans="1:16" ht="13.2" hidden="1" customHeight="1" x14ac:dyDescent="0.25">
      <c r="A3616" s="83" t="s">
        <v>4415</v>
      </c>
      <c r="B3616" s="285" t="s">
        <v>78</v>
      </c>
      <c r="C3616" s="292">
        <v>3137</v>
      </c>
      <c r="D3616" s="292">
        <v>1703</v>
      </c>
      <c r="E3616" s="292">
        <v>921</v>
      </c>
      <c r="F3616" s="292">
        <v>139</v>
      </c>
      <c r="G3616" s="292">
        <v>703</v>
      </c>
      <c r="H3616" s="292">
        <v>1046</v>
      </c>
      <c r="I3616" s="292">
        <v>754</v>
      </c>
      <c r="J3616" s="292">
        <v>414</v>
      </c>
      <c r="K3616" s="292">
        <v>736</v>
      </c>
      <c r="L3616" s="292">
        <v>572</v>
      </c>
      <c r="M3616" s="292">
        <v>550</v>
      </c>
      <c r="N3616" s="292">
        <v>1240</v>
      </c>
      <c r="O3616" s="292">
        <v>11915</v>
      </c>
      <c r="P3616" s="83" t="str">
        <f t="shared" si="76"/>
        <v/>
      </c>
    </row>
    <row r="3617" spans="1:16" ht="13.2" hidden="1" customHeight="1" x14ac:dyDescent="0.25">
      <c r="A3617" s="83" t="s">
        <v>4416</v>
      </c>
      <c r="B3617" s="285" t="s">
        <v>79</v>
      </c>
      <c r="C3617" s="292">
        <v>0</v>
      </c>
      <c r="D3617" s="292">
        <v>165</v>
      </c>
      <c r="E3617" s="292">
        <v>0</v>
      </c>
      <c r="F3617" s="292">
        <v>0</v>
      </c>
      <c r="G3617" s="292">
        <v>0</v>
      </c>
      <c r="H3617" s="292">
        <v>0</v>
      </c>
      <c r="I3617" s="292">
        <v>0</v>
      </c>
      <c r="J3617" s="292">
        <v>0</v>
      </c>
      <c r="K3617" s="292">
        <v>0</v>
      </c>
      <c r="L3617" s="292">
        <v>0</v>
      </c>
      <c r="M3617" s="292">
        <v>0</v>
      </c>
      <c r="N3617" s="292">
        <v>0</v>
      </c>
      <c r="O3617" s="292">
        <v>165</v>
      </c>
      <c r="P3617" s="83" t="str">
        <f t="shared" si="76"/>
        <v/>
      </c>
    </row>
    <row r="3618" spans="1:16" ht="13.2" hidden="1" customHeight="1" x14ac:dyDescent="0.25">
      <c r="A3618" s="83" t="s">
        <v>4417</v>
      </c>
      <c r="B3618" s="285" t="s">
        <v>3671</v>
      </c>
      <c r="C3618" s="292">
        <v>27189</v>
      </c>
      <c r="D3618" s="292">
        <v>15489</v>
      </c>
      <c r="E3618" s="292">
        <v>12514</v>
      </c>
      <c r="F3618" s="292">
        <v>11374</v>
      </c>
      <c r="G3618" s="292">
        <v>12639</v>
      </c>
      <c r="H3618" s="292">
        <v>13686</v>
      </c>
      <c r="I3618" s="292">
        <v>12270</v>
      </c>
      <c r="J3618" s="292">
        <v>12599</v>
      </c>
      <c r="K3618" s="292">
        <v>12783</v>
      </c>
      <c r="L3618" s="292">
        <v>12570</v>
      </c>
      <c r="M3618" s="292">
        <v>12841</v>
      </c>
      <c r="N3618" s="292">
        <v>3750</v>
      </c>
      <c r="O3618" s="292">
        <v>159704</v>
      </c>
      <c r="P3618" s="83" t="str">
        <f t="shared" si="76"/>
        <v/>
      </c>
    </row>
    <row r="3619" spans="1:16" ht="13.2" hidden="1" customHeight="1" x14ac:dyDescent="0.25">
      <c r="A3619" s="83" t="s">
        <v>4418</v>
      </c>
      <c r="B3619" s="285" t="s">
        <v>121</v>
      </c>
      <c r="C3619" s="292">
        <v>0</v>
      </c>
      <c r="D3619" s="292">
        <v>0</v>
      </c>
      <c r="E3619" s="292">
        <v>0</v>
      </c>
      <c r="F3619" s="292">
        <v>0</v>
      </c>
      <c r="G3619" s="292">
        <v>0</v>
      </c>
      <c r="H3619" s="292">
        <v>0</v>
      </c>
      <c r="I3619" s="292">
        <v>0</v>
      </c>
      <c r="J3619" s="292">
        <v>0</v>
      </c>
      <c r="K3619" s="292">
        <v>0</v>
      </c>
      <c r="L3619" s="292">
        <v>0</v>
      </c>
      <c r="M3619" s="292">
        <v>0</v>
      </c>
      <c r="N3619" s="292">
        <v>0</v>
      </c>
      <c r="O3619" s="292">
        <v>0</v>
      </c>
      <c r="P3619" s="83" t="str">
        <f t="shared" si="76"/>
        <v/>
      </c>
    </row>
    <row r="3620" spans="1:16" ht="13.2" hidden="1" customHeight="1" x14ac:dyDescent="0.25">
      <c r="A3620" s="83" t="s">
        <v>4419</v>
      </c>
      <c r="B3620" s="285" t="s">
        <v>81</v>
      </c>
      <c r="C3620" s="292">
        <v>0</v>
      </c>
      <c r="D3620" s="292">
        <v>0</v>
      </c>
      <c r="E3620" s="292">
        <v>0</v>
      </c>
      <c r="F3620" s="292">
        <v>0</v>
      </c>
      <c r="G3620" s="292">
        <v>0</v>
      </c>
      <c r="H3620" s="292">
        <v>0</v>
      </c>
      <c r="I3620" s="292">
        <v>0</v>
      </c>
      <c r="J3620" s="292">
        <v>0</v>
      </c>
      <c r="K3620" s="292">
        <v>0</v>
      </c>
      <c r="L3620" s="292">
        <v>0</v>
      </c>
      <c r="M3620" s="292">
        <v>0</v>
      </c>
      <c r="N3620" s="292">
        <v>0</v>
      </c>
      <c r="O3620" s="292">
        <v>0</v>
      </c>
      <c r="P3620" s="83" t="str">
        <f t="shared" si="76"/>
        <v/>
      </c>
    </row>
    <row r="3621" spans="1:16" ht="13.2" hidden="1" customHeight="1" x14ac:dyDescent="0.25">
      <c r="A3621" s="83" t="s">
        <v>4420</v>
      </c>
      <c r="B3621" s="285" t="s">
        <v>82</v>
      </c>
      <c r="C3621" s="292">
        <v>0</v>
      </c>
      <c r="D3621" s="292">
        <v>0</v>
      </c>
      <c r="E3621" s="292">
        <v>0</v>
      </c>
      <c r="F3621" s="292">
        <v>0</v>
      </c>
      <c r="G3621" s="292">
        <v>0</v>
      </c>
      <c r="H3621" s="292">
        <v>0</v>
      </c>
      <c r="I3621" s="292">
        <v>0</v>
      </c>
      <c r="J3621" s="292">
        <v>0</v>
      </c>
      <c r="K3621" s="292">
        <v>0</v>
      </c>
      <c r="L3621" s="292">
        <v>0</v>
      </c>
      <c r="M3621" s="292">
        <v>0</v>
      </c>
      <c r="N3621" s="292">
        <v>0</v>
      </c>
      <c r="O3621" s="292">
        <v>0</v>
      </c>
      <c r="P3621" s="83" t="str">
        <f t="shared" si="76"/>
        <v/>
      </c>
    </row>
    <row r="3622" spans="1:16" ht="13.2" hidden="1" customHeight="1" x14ac:dyDescent="0.25">
      <c r="A3622" s="83" t="s">
        <v>4421</v>
      </c>
      <c r="B3622" s="285" t="s">
        <v>83</v>
      </c>
      <c r="C3622" s="292">
        <v>0</v>
      </c>
      <c r="D3622" s="292">
        <v>0</v>
      </c>
      <c r="E3622" s="292">
        <v>0</v>
      </c>
      <c r="F3622" s="292">
        <v>0</v>
      </c>
      <c r="G3622" s="292">
        <v>0</v>
      </c>
      <c r="H3622" s="292">
        <v>0</v>
      </c>
      <c r="I3622" s="292">
        <v>0</v>
      </c>
      <c r="J3622" s="292">
        <v>0</v>
      </c>
      <c r="K3622" s="292">
        <v>0</v>
      </c>
      <c r="L3622" s="292">
        <v>0</v>
      </c>
      <c r="M3622" s="292">
        <v>0</v>
      </c>
      <c r="N3622" s="292">
        <v>360</v>
      </c>
      <c r="O3622" s="292">
        <v>360</v>
      </c>
      <c r="P3622" s="83" t="str">
        <f t="shared" si="76"/>
        <v/>
      </c>
    </row>
    <row r="3623" spans="1:16" ht="13.2" hidden="1" customHeight="1" x14ac:dyDescent="0.25">
      <c r="A3623" s="83" t="s">
        <v>4422</v>
      </c>
      <c r="B3623" s="285" t="s">
        <v>84</v>
      </c>
      <c r="C3623" s="292">
        <v>25</v>
      </c>
      <c r="D3623" s="292">
        <v>15</v>
      </c>
      <c r="E3623" s="292">
        <v>48</v>
      </c>
      <c r="F3623" s="292">
        <v>32</v>
      </c>
      <c r="G3623" s="292">
        <v>51</v>
      </c>
      <c r="H3623" s="292">
        <v>86</v>
      </c>
      <c r="I3623" s="292">
        <v>16</v>
      </c>
      <c r="J3623" s="292">
        <v>154</v>
      </c>
      <c r="K3623" s="292">
        <v>37</v>
      </c>
      <c r="L3623" s="292">
        <v>404</v>
      </c>
      <c r="M3623" s="292">
        <v>274</v>
      </c>
      <c r="N3623" s="292">
        <v>0</v>
      </c>
      <c r="O3623" s="292">
        <v>1142</v>
      </c>
      <c r="P3623" s="83" t="str">
        <f t="shared" si="76"/>
        <v/>
      </c>
    </row>
    <row r="3624" spans="1:16" ht="13.2" hidden="1" customHeight="1" x14ac:dyDescent="0.25">
      <c r="A3624" s="83" t="s">
        <v>4423</v>
      </c>
      <c r="B3624" s="285" t="s">
        <v>85</v>
      </c>
      <c r="C3624" s="292">
        <v>32832</v>
      </c>
      <c r="D3624" s="292">
        <v>19771</v>
      </c>
      <c r="E3624" s="292">
        <v>16142</v>
      </c>
      <c r="F3624" s="292">
        <v>13932</v>
      </c>
      <c r="G3624" s="292">
        <v>16447</v>
      </c>
      <c r="H3624" s="292">
        <v>18104</v>
      </c>
      <c r="I3624" s="292">
        <v>13071</v>
      </c>
      <c r="J3624" s="292">
        <v>18033</v>
      </c>
      <c r="K3624" s="292">
        <v>16106</v>
      </c>
      <c r="L3624" s="292">
        <v>16162</v>
      </c>
      <c r="M3624" s="292">
        <v>16209</v>
      </c>
      <c r="N3624" s="292">
        <v>10519</v>
      </c>
      <c r="O3624" s="292">
        <v>207328</v>
      </c>
      <c r="P3624" s="83" t="str">
        <f t="shared" si="76"/>
        <v/>
      </c>
    </row>
    <row r="3625" spans="1:16" ht="13.2" hidden="1" customHeight="1" x14ac:dyDescent="0.25">
      <c r="A3625" s="83" t="s">
        <v>4424</v>
      </c>
      <c r="B3625" s="285" t="s">
        <v>86</v>
      </c>
      <c r="C3625" s="292">
        <v>0</v>
      </c>
      <c r="D3625" s="292">
        <v>0</v>
      </c>
      <c r="E3625" s="292">
        <v>0</v>
      </c>
      <c r="F3625" s="292">
        <v>0</v>
      </c>
      <c r="G3625" s="292">
        <v>0</v>
      </c>
      <c r="H3625" s="292">
        <v>0</v>
      </c>
      <c r="I3625" s="292">
        <v>0</v>
      </c>
      <c r="J3625" s="292">
        <v>0</v>
      </c>
      <c r="K3625" s="292">
        <v>0</v>
      </c>
      <c r="L3625" s="292">
        <v>0</v>
      </c>
      <c r="M3625" s="292">
        <v>165</v>
      </c>
      <c r="N3625" s="292">
        <v>0</v>
      </c>
      <c r="O3625" s="292">
        <v>165</v>
      </c>
      <c r="P3625" s="83" t="str">
        <f t="shared" si="76"/>
        <v/>
      </c>
    </row>
    <row r="3626" spans="1:16" ht="13.2" hidden="1" customHeight="1" x14ac:dyDescent="0.25">
      <c r="A3626" s="83" t="s">
        <v>4425</v>
      </c>
      <c r="B3626" s="285" t="s">
        <v>87</v>
      </c>
      <c r="C3626" s="292">
        <v>0</v>
      </c>
      <c r="D3626" s="292">
        <v>643</v>
      </c>
      <c r="E3626" s="292">
        <v>0</v>
      </c>
      <c r="F3626" s="292">
        <v>0</v>
      </c>
      <c r="G3626" s="292">
        <v>0</v>
      </c>
      <c r="H3626" s="292">
        <v>0</v>
      </c>
      <c r="I3626" s="292">
        <v>0</v>
      </c>
      <c r="J3626" s="292">
        <v>0</v>
      </c>
      <c r="K3626" s="292">
        <v>0</v>
      </c>
      <c r="L3626" s="292">
        <v>0</v>
      </c>
      <c r="M3626" s="292">
        <v>0</v>
      </c>
      <c r="N3626" s="292">
        <v>0</v>
      </c>
      <c r="O3626" s="292">
        <v>643</v>
      </c>
      <c r="P3626" s="83" t="str">
        <f t="shared" si="76"/>
        <v/>
      </c>
    </row>
    <row r="3627" spans="1:16" ht="13.2" hidden="1" customHeight="1" x14ac:dyDescent="0.25">
      <c r="A3627" s="83" t="s">
        <v>4426</v>
      </c>
      <c r="B3627" s="285" t="s">
        <v>88</v>
      </c>
      <c r="C3627" s="292">
        <v>0</v>
      </c>
      <c r="D3627" s="292">
        <v>0</v>
      </c>
      <c r="E3627" s="292">
        <v>0</v>
      </c>
      <c r="F3627" s="292">
        <v>0</v>
      </c>
      <c r="G3627" s="292">
        <v>0</v>
      </c>
      <c r="H3627" s="292">
        <v>0</v>
      </c>
      <c r="I3627" s="292">
        <v>0</v>
      </c>
      <c r="J3627" s="292">
        <v>0</v>
      </c>
      <c r="K3627" s="292">
        <v>0</v>
      </c>
      <c r="L3627" s="292">
        <v>0</v>
      </c>
      <c r="M3627" s="292">
        <v>0</v>
      </c>
      <c r="N3627" s="292">
        <v>0</v>
      </c>
      <c r="O3627" s="292">
        <v>0</v>
      </c>
      <c r="P3627" s="83" t="str">
        <f t="shared" si="76"/>
        <v/>
      </c>
    </row>
    <row r="3628" spans="1:16" ht="13.2" hidden="1" customHeight="1" x14ac:dyDescent="0.25">
      <c r="A3628" s="83" t="s">
        <v>4427</v>
      </c>
      <c r="B3628" s="285" t="s">
        <v>144</v>
      </c>
      <c r="C3628" s="292">
        <v>32832</v>
      </c>
      <c r="D3628" s="292">
        <v>20414</v>
      </c>
      <c r="E3628" s="292">
        <v>16142</v>
      </c>
      <c r="F3628" s="292">
        <v>13932</v>
      </c>
      <c r="G3628" s="292">
        <v>16447</v>
      </c>
      <c r="H3628" s="292">
        <v>18104</v>
      </c>
      <c r="I3628" s="292">
        <v>13071</v>
      </c>
      <c r="J3628" s="292">
        <v>18033</v>
      </c>
      <c r="K3628" s="292">
        <v>16106</v>
      </c>
      <c r="L3628" s="292">
        <v>16162</v>
      </c>
      <c r="M3628" s="292">
        <v>16374</v>
      </c>
      <c r="N3628" s="292">
        <v>10519</v>
      </c>
      <c r="O3628" s="292">
        <v>208136</v>
      </c>
      <c r="P3628" s="83" t="str">
        <f t="shared" si="76"/>
        <v/>
      </c>
    </row>
    <row r="3629" spans="1:16" ht="13.2" hidden="1" customHeight="1" x14ac:dyDescent="0.25">
      <c r="A3629" s="83" t="s">
        <v>4428</v>
      </c>
      <c r="B3629" s="285" t="s">
        <v>80</v>
      </c>
      <c r="C3629" s="292">
        <v>0</v>
      </c>
      <c r="D3629" s="292">
        <v>0</v>
      </c>
      <c r="E3629" s="292">
        <v>0</v>
      </c>
      <c r="F3629" s="292">
        <v>0</v>
      </c>
      <c r="G3629" s="292">
        <v>0</v>
      </c>
      <c r="H3629" s="292">
        <v>0</v>
      </c>
      <c r="I3629" s="292">
        <v>0</v>
      </c>
      <c r="J3629" s="292">
        <v>0</v>
      </c>
      <c r="K3629" s="292">
        <v>0</v>
      </c>
      <c r="L3629" s="292">
        <v>0</v>
      </c>
      <c r="M3629" s="292">
        <v>0</v>
      </c>
      <c r="N3629" s="292">
        <v>0</v>
      </c>
      <c r="O3629" s="292">
        <v>0</v>
      </c>
      <c r="P3629" s="83" t="str">
        <f t="shared" si="76"/>
        <v/>
      </c>
    </row>
    <row r="3630" spans="1:16" ht="13.2" hidden="1" customHeight="1" x14ac:dyDescent="0.25">
      <c r="A3630" s="83" t="s">
        <v>4429</v>
      </c>
      <c r="B3630" s="285" t="s">
        <v>76</v>
      </c>
      <c r="C3630" s="292">
        <v>9</v>
      </c>
      <c r="D3630" s="292">
        <v>12</v>
      </c>
      <c r="E3630" s="292">
        <v>13</v>
      </c>
      <c r="F3630" s="292">
        <v>17</v>
      </c>
      <c r="G3630" s="292">
        <v>118</v>
      </c>
      <c r="H3630" s="292">
        <v>127</v>
      </c>
      <c r="I3630" s="292">
        <v>462</v>
      </c>
      <c r="J3630" s="292">
        <v>120</v>
      </c>
      <c r="K3630" s="292">
        <v>223</v>
      </c>
      <c r="L3630" s="292">
        <v>42</v>
      </c>
      <c r="M3630" s="292">
        <v>30</v>
      </c>
      <c r="N3630" s="292">
        <v>770</v>
      </c>
      <c r="O3630" s="292">
        <v>1943</v>
      </c>
      <c r="P3630" s="83" t="str">
        <f t="shared" si="76"/>
        <v/>
      </c>
    </row>
    <row r="3631" spans="1:16" ht="13.2" hidden="1" customHeight="1" x14ac:dyDescent="0.25">
      <c r="A3631" s="83" t="s">
        <v>4430</v>
      </c>
      <c r="B3631" s="285" t="s">
        <v>85</v>
      </c>
      <c r="C3631" s="292">
        <v>36346</v>
      </c>
      <c r="D3631" s="292">
        <v>42272</v>
      </c>
      <c r="E3631" s="292">
        <v>36351</v>
      </c>
      <c r="F3631" s="292">
        <v>91</v>
      </c>
      <c r="G3631" s="292">
        <v>258</v>
      </c>
      <c r="H3631" s="292">
        <v>36602</v>
      </c>
      <c r="I3631" s="292">
        <v>611</v>
      </c>
      <c r="J3631" s="292">
        <v>8831</v>
      </c>
      <c r="K3631" s="292">
        <v>37215</v>
      </c>
      <c r="L3631" s="292">
        <v>3033</v>
      </c>
      <c r="M3631" s="292">
        <v>224</v>
      </c>
      <c r="N3631" s="292">
        <v>5364</v>
      </c>
      <c r="O3631" s="292">
        <v>207198</v>
      </c>
      <c r="P3631" s="83" t="str">
        <f t="shared" si="76"/>
        <v/>
      </c>
    </row>
    <row r="3632" spans="1:16" ht="13.2" hidden="1" customHeight="1" x14ac:dyDescent="0.25">
      <c r="A3632" s="83" t="s">
        <v>4431</v>
      </c>
      <c r="B3632" s="285" t="s">
        <v>87</v>
      </c>
      <c r="C3632" s="292">
        <v>0</v>
      </c>
      <c r="D3632" s="292">
        <v>0</v>
      </c>
      <c r="E3632" s="292">
        <v>0</v>
      </c>
      <c r="F3632" s="292">
        <v>0</v>
      </c>
      <c r="G3632" s="292">
        <v>0</v>
      </c>
      <c r="H3632" s="292">
        <v>0</v>
      </c>
      <c r="I3632" s="292">
        <v>0</v>
      </c>
      <c r="J3632" s="292">
        <v>0</v>
      </c>
      <c r="K3632" s="292">
        <v>0</v>
      </c>
      <c r="L3632" s="292">
        <v>0</v>
      </c>
      <c r="M3632" s="292">
        <v>0</v>
      </c>
      <c r="N3632" s="292">
        <v>0</v>
      </c>
      <c r="O3632" s="292">
        <v>0</v>
      </c>
      <c r="P3632" s="83" t="str">
        <f t="shared" si="76"/>
        <v/>
      </c>
    </row>
    <row r="3633" spans="1:16" ht="13.2" hidden="1" customHeight="1" x14ac:dyDescent="0.25">
      <c r="A3633" s="83" t="s">
        <v>4432</v>
      </c>
      <c r="B3633" s="285" t="s">
        <v>88</v>
      </c>
      <c r="C3633" s="292">
        <v>0</v>
      </c>
      <c r="D3633" s="292">
        <v>0</v>
      </c>
      <c r="E3633" s="292">
        <v>0</v>
      </c>
      <c r="F3633" s="292">
        <v>0</v>
      </c>
      <c r="G3633" s="292">
        <v>0</v>
      </c>
      <c r="H3633" s="292">
        <v>0</v>
      </c>
      <c r="I3633" s="292">
        <v>0</v>
      </c>
      <c r="J3633" s="292">
        <v>0</v>
      </c>
      <c r="K3633" s="292">
        <v>0</v>
      </c>
      <c r="L3633" s="292">
        <v>0</v>
      </c>
      <c r="M3633" s="292">
        <v>0</v>
      </c>
      <c r="N3633" s="292">
        <v>0</v>
      </c>
      <c r="O3633" s="292">
        <v>0</v>
      </c>
      <c r="P3633" s="83" t="str">
        <f t="shared" si="76"/>
        <v/>
      </c>
    </row>
    <row r="3634" spans="1:16" ht="13.2" hidden="1" customHeight="1" x14ac:dyDescent="0.25">
      <c r="A3634" s="83" t="s">
        <v>4433</v>
      </c>
      <c r="B3634" s="285" t="s">
        <v>89</v>
      </c>
      <c r="C3634" s="292">
        <v>32</v>
      </c>
      <c r="D3634" s="292">
        <v>88</v>
      </c>
      <c r="E3634" s="292">
        <v>34</v>
      </c>
      <c r="F3634" s="292">
        <v>65</v>
      </c>
      <c r="G3634" s="292">
        <v>140</v>
      </c>
      <c r="H3634" s="292">
        <v>165</v>
      </c>
      <c r="I3634" s="292">
        <v>144</v>
      </c>
      <c r="J3634" s="292">
        <v>110</v>
      </c>
      <c r="K3634" s="292">
        <v>42</v>
      </c>
      <c r="L3634" s="292">
        <v>45</v>
      </c>
      <c r="M3634" s="292">
        <v>174</v>
      </c>
      <c r="N3634" s="292">
        <v>240</v>
      </c>
      <c r="O3634" s="292">
        <v>1279</v>
      </c>
      <c r="P3634" s="83" t="str">
        <f t="shared" si="76"/>
        <v/>
      </c>
    </row>
    <row r="3635" spans="1:16" ht="13.2" hidden="1" customHeight="1" x14ac:dyDescent="0.25">
      <c r="A3635" s="83" t="s">
        <v>4434</v>
      </c>
      <c r="B3635" s="285" t="s">
        <v>90</v>
      </c>
      <c r="C3635" s="292">
        <v>0</v>
      </c>
      <c r="D3635" s="292">
        <v>0</v>
      </c>
      <c r="E3635" s="292">
        <v>0</v>
      </c>
      <c r="F3635" s="292">
        <v>9</v>
      </c>
      <c r="G3635" s="292">
        <v>0</v>
      </c>
      <c r="H3635" s="292">
        <v>0</v>
      </c>
      <c r="I3635" s="292">
        <v>5</v>
      </c>
      <c r="J3635" s="292">
        <v>1</v>
      </c>
      <c r="K3635" s="292">
        <v>10</v>
      </c>
      <c r="L3635" s="292">
        <v>1</v>
      </c>
      <c r="M3635" s="292">
        <v>0</v>
      </c>
      <c r="N3635" s="292">
        <v>32</v>
      </c>
      <c r="O3635" s="292">
        <v>58</v>
      </c>
      <c r="P3635" s="83" t="str">
        <f t="shared" si="76"/>
        <v/>
      </c>
    </row>
    <row r="3636" spans="1:16" ht="13.2" hidden="1" customHeight="1" x14ac:dyDescent="0.25">
      <c r="A3636" s="83" t="s">
        <v>4435</v>
      </c>
      <c r="B3636" s="285" t="s">
        <v>91</v>
      </c>
      <c r="C3636" s="292">
        <v>0</v>
      </c>
      <c r="D3636" s="292">
        <v>0</v>
      </c>
      <c r="E3636" s="292">
        <v>0</v>
      </c>
      <c r="F3636" s="292">
        <v>0</v>
      </c>
      <c r="G3636" s="292">
        <v>0</v>
      </c>
      <c r="H3636" s="292">
        <v>0</v>
      </c>
      <c r="I3636" s="292">
        <v>0</v>
      </c>
      <c r="J3636" s="292">
        <v>0</v>
      </c>
      <c r="K3636" s="292">
        <v>0</v>
      </c>
      <c r="L3636" s="292">
        <v>0</v>
      </c>
      <c r="M3636" s="292">
        <v>0</v>
      </c>
      <c r="N3636" s="292">
        <v>0</v>
      </c>
      <c r="O3636" s="292">
        <v>0</v>
      </c>
      <c r="P3636" s="83" t="str">
        <f t="shared" si="76"/>
        <v/>
      </c>
    </row>
    <row r="3637" spans="1:16" ht="13.2" hidden="1" customHeight="1" x14ac:dyDescent="0.25">
      <c r="A3637" s="83" t="s">
        <v>4436</v>
      </c>
      <c r="B3637" s="285" t="s">
        <v>3670</v>
      </c>
      <c r="C3637" s="292">
        <v>0</v>
      </c>
      <c r="D3637" s="292">
        <v>0</v>
      </c>
      <c r="E3637" s="292">
        <v>0</v>
      </c>
      <c r="F3637" s="292">
        <v>0</v>
      </c>
      <c r="G3637" s="292">
        <v>0</v>
      </c>
      <c r="H3637" s="292">
        <v>0</v>
      </c>
      <c r="I3637" s="292">
        <v>0</v>
      </c>
      <c r="J3637" s="292">
        <v>0</v>
      </c>
      <c r="K3637" s="292">
        <v>35</v>
      </c>
      <c r="L3637" s="292">
        <v>-14</v>
      </c>
      <c r="M3637" s="292">
        <v>20</v>
      </c>
      <c r="N3637" s="292">
        <v>188</v>
      </c>
      <c r="O3637" s="292">
        <v>229</v>
      </c>
      <c r="P3637" s="83" t="str">
        <f t="shared" ref="P3637:P3700" si="77">IF(COUNTBLANK(Q3637)=0,IF(RIGHT(A3637,12)=Q3637,TRUE,FALSE),"")</f>
        <v/>
      </c>
    </row>
    <row r="3638" spans="1:16" ht="13.2" hidden="1" customHeight="1" x14ac:dyDescent="0.25">
      <c r="A3638" s="83" t="s">
        <v>4437</v>
      </c>
      <c r="B3638" s="285" t="s">
        <v>92</v>
      </c>
      <c r="C3638" s="292">
        <v>0</v>
      </c>
      <c r="D3638" s="292">
        <v>0</v>
      </c>
      <c r="E3638" s="292">
        <v>0</v>
      </c>
      <c r="F3638" s="292">
        <v>0</v>
      </c>
      <c r="G3638" s="292">
        <v>0</v>
      </c>
      <c r="H3638" s="292">
        <v>0</v>
      </c>
      <c r="I3638" s="292">
        <v>0</v>
      </c>
      <c r="J3638" s="292">
        <v>0</v>
      </c>
      <c r="K3638" s="292">
        <v>0</v>
      </c>
      <c r="L3638" s="292">
        <v>0</v>
      </c>
      <c r="M3638" s="292">
        <v>0</v>
      </c>
      <c r="N3638" s="292">
        <v>0</v>
      </c>
      <c r="O3638" s="292">
        <v>0</v>
      </c>
      <c r="P3638" s="83" t="str">
        <f t="shared" si="77"/>
        <v/>
      </c>
    </row>
    <row r="3639" spans="1:16" ht="13.2" hidden="1" customHeight="1" x14ac:dyDescent="0.25">
      <c r="A3639" s="83" t="s">
        <v>4438</v>
      </c>
      <c r="B3639" s="285" t="s">
        <v>93</v>
      </c>
      <c r="C3639" s="292">
        <v>0</v>
      </c>
      <c r="D3639" s="292">
        <v>0</v>
      </c>
      <c r="E3639" s="292">
        <v>0</v>
      </c>
      <c r="F3639" s="292">
        <v>0</v>
      </c>
      <c r="G3639" s="292">
        <v>0</v>
      </c>
      <c r="H3639" s="292">
        <v>0</v>
      </c>
      <c r="I3639" s="292">
        <v>0</v>
      </c>
      <c r="J3639" s="292">
        <v>0</v>
      </c>
      <c r="K3639" s="292">
        <v>0</v>
      </c>
      <c r="L3639" s="292">
        <v>0</v>
      </c>
      <c r="M3639" s="292">
        <v>0</v>
      </c>
      <c r="N3639" s="292">
        <v>0</v>
      </c>
      <c r="O3639" s="292">
        <v>0</v>
      </c>
      <c r="P3639" s="83" t="str">
        <f t="shared" si="77"/>
        <v/>
      </c>
    </row>
    <row r="3640" spans="1:16" ht="13.2" hidden="1" customHeight="1" x14ac:dyDescent="0.25">
      <c r="A3640" s="83" t="s">
        <v>4439</v>
      </c>
      <c r="B3640" s="285" t="s">
        <v>94</v>
      </c>
      <c r="C3640" s="292">
        <v>0</v>
      </c>
      <c r="D3640" s="292">
        <v>0</v>
      </c>
      <c r="E3640" s="292">
        <v>0</v>
      </c>
      <c r="F3640" s="292">
        <v>0</v>
      </c>
      <c r="G3640" s="292">
        <v>0</v>
      </c>
      <c r="H3640" s="292">
        <v>5</v>
      </c>
      <c r="I3640" s="292">
        <v>0</v>
      </c>
      <c r="J3640" s="292">
        <v>8600</v>
      </c>
      <c r="K3640" s="292">
        <v>600</v>
      </c>
      <c r="L3640" s="292">
        <v>2959</v>
      </c>
      <c r="M3640" s="292">
        <v>0</v>
      </c>
      <c r="N3640" s="292">
        <v>-6</v>
      </c>
      <c r="O3640" s="292">
        <v>12158</v>
      </c>
      <c r="P3640" s="83" t="str">
        <f t="shared" si="77"/>
        <v/>
      </c>
    </row>
    <row r="3641" spans="1:16" ht="13.2" hidden="1" customHeight="1" x14ac:dyDescent="0.25">
      <c r="A3641" s="83" t="s">
        <v>4440</v>
      </c>
      <c r="B3641" s="285" t="s">
        <v>95</v>
      </c>
      <c r="C3641" s="292">
        <v>0</v>
      </c>
      <c r="D3641" s="292">
        <v>7</v>
      </c>
      <c r="E3641" s="292">
        <v>0</v>
      </c>
      <c r="F3641" s="292">
        <v>0</v>
      </c>
      <c r="G3641" s="292">
        <v>0</v>
      </c>
      <c r="H3641" s="292">
        <v>0</v>
      </c>
      <c r="I3641" s="292">
        <v>0</v>
      </c>
      <c r="J3641" s="292">
        <v>0</v>
      </c>
      <c r="K3641" s="292">
        <v>0</v>
      </c>
      <c r="L3641" s="292">
        <v>0</v>
      </c>
      <c r="M3641" s="292">
        <v>0</v>
      </c>
      <c r="N3641" s="292">
        <v>3</v>
      </c>
      <c r="O3641" s="292">
        <v>10</v>
      </c>
      <c r="P3641" s="83" t="str">
        <f t="shared" si="77"/>
        <v/>
      </c>
    </row>
    <row r="3642" spans="1:16" ht="13.2" hidden="1" customHeight="1" x14ac:dyDescent="0.25">
      <c r="A3642" s="83" t="s">
        <v>4441</v>
      </c>
      <c r="B3642" s="285" t="s">
        <v>96</v>
      </c>
      <c r="C3642" s="292">
        <v>0</v>
      </c>
      <c r="D3642" s="292">
        <v>0</v>
      </c>
      <c r="E3642" s="292">
        <v>0</v>
      </c>
      <c r="F3642" s="292">
        <v>0</v>
      </c>
      <c r="G3642" s="292">
        <v>0</v>
      </c>
      <c r="H3642" s="292">
        <v>0</v>
      </c>
      <c r="I3642" s="292">
        <v>0</v>
      </c>
      <c r="J3642" s="292">
        <v>0</v>
      </c>
      <c r="K3642" s="292">
        <v>0</v>
      </c>
      <c r="L3642" s="292">
        <v>0</v>
      </c>
      <c r="M3642" s="292">
        <v>0</v>
      </c>
      <c r="N3642" s="292">
        <v>0</v>
      </c>
      <c r="O3642" s="292">
        <v>0</v>
      </c>
      <c r="P3642" s="83" t="str">
        <f t="shared" si="77"/>
        <v/>
      </c>
    </row>
    <row r="3643" spans="1:16" ht="13.2" hidden="1" customHeight="1" x14ac:dyDescent="0.25">
      <c r="A3643" s="83" t="s">
        <v>4442</v>
      </c>
      <c r="B3643" s="285" t="s">
        <v>155</v>
      </c>
      <c r="C3643" s="292">
        <v>36346</v>
      </c>
      <c r="D3643" s="292">
        <v>42272</v>
      </c>
      <c r="E3643" s="292">
        <v>36351</v>
      </c>
      <c r="F3643" s="292">
        <v>91</v>
      </c>
      <c r="G3643" s="292">
        <v>258</v>
      </c>
      <c r="H3643" s="292">
        <v>36602</v>
      </c>
      <c r="I3643" s="292">
        <v>611</v>
      </c>
      <c r="J3643" s="292">
        <v>8831</v>
      </c>
      <c r="K3643" s="292">
        <v>37215</v>
      </c>
      <c r="L3643" s="292">
        <v>3033</v>
      </c>
      <c r="M3643" s="292">
        <v>224</v>
      </c>
      <c r="N3643" s="292">
        <v>5364</v>
      </c>
      <c r="O3643" s="292">
        <v>207198</v>
      </c>
      <c r="P3643" s="83" t="str">
        <f t="shared" si="77"/>
        <v/>
      </c>
    </row>
    <row r="3644" spans="1:16" ht="13.2" hidden="1" customHeight="1" x14ac:dyDescent="0.25">
      <c r="A3644" s="83" t="s">
        <v>4443</v>
      </c>
      <c r="B3644" s="285" t="s">
        <v>80</v>
      </c>
      <c r="C3644" s="292">
        <v>36305</v>
      </c>
      <c r="D3644" s="292">
        <v>42165</v>
      </c>
      <c r="E3644" s="292">
        <v>36304</v>
      </c>
      <c r="F3644" s="292">
        <v>0</v>
      </c>
      <c r="G3644" s="292">
        <v>0</v>
      </c>
      <c r="H3644" s="292">
        <v>36305</v>
      </c>
      <c r="I3644" s="292">
        <v>0</v>
      </c>
      <c r="J3644" s="292">
        <v>0</v>
      </c>
      <c r="K3644" s="292">
        <v>36305</v>
      </c>
      <c r="L3644" s="292">
        <v>0</v>
      </c>
      <c r="M3644" s="292">
        <v>0</v>
      </c>
      <c r="N3644" s="292">
        <v>4137</v>
      </c>
      <c r="O3644" s="292">
        <v>191521</v>
      </c>
      <c r="P3644" s="83" t="str">
        <f t="shared" si="77"/>
        <v/>
      </c>
    </row>
    <row r="3645" spans="1:16" ht="13.2" hidden="1" customHeight="1" x14ac:dyDescent="0.25">
      <c r="A3645" s="83" t="s">
        <v>4444</v>
      </c>
      <c r="B3645" s="285" t="s">
        <v>97</v>
      </c>
      <c r="C3645" s="108">
        <v>-515.75298000000112</v>
      </c>
      <c r="D3645" s="108">
        <v>-7616.5190699999985</v>
      </c>
      <c r="E3645" s="108">
        <v>-6281.9565900000016</v>
      </c>
      <c r="F3645" s="108">
        <v>-3124.5119200000045</v>
      </c>
      <c r="G3645" s="108">
        <v>12788.907130000007</v>
      </c>
      <c r="H3645" s="108">
        <v>2299.7651400000032</v>
      </c>
      <c r="I3645" s="108">
        <v>-2562.0462700000026</v>
      </c>
      <c r="J3645" s="108">
        <v>-1941.3455299999951</v>
      </c>
      <c r="K3645" s="108">
        <v>12723.770960000009</v>
      </c>
      <c r="L3645" s="108">
        <v>-7356.0543300000027</v>
      </c>
      <c r="M3645" s="108">
        <v>-2041.0769000000037</v>
      </c>
      <c r="N3645" s="108">
        <v>-43961.244599999998</v>
      </c>
      <c r="O3645" s="108">
        <v>-47588.064960000047</v>
      </c>
      <c r="P3645" s="83" t="str">
        <f t="shared" si="77"/>
        <v/>
      </c>
    </row>
    <row r="3646" spans="1:16" ht="13.2" hidden="1" customHeight="1" x14ac:dyDescent="0.25">
      <c r="A3646" s="83" t="s">
        <v>4445</v>
      </c>
      <c r="B3646" s="285" t="s">
        <v>130</v>
      </c>
      <c r="C3646" s="108">
        <v>-1552.3841300000022</v>
      </c>
      <c r="D3646" s="108">
        <v>-7616.5190699999985</v>
      </c>
      <c r="E3646" s="108">
        <v>-6460.9919100000006</v>
      </c>
      <c r="F3646" s="108">
        <v>-3316.9832300000053</v>
      </c>
      <c r="G3646" s="108">
        <v>7626.6300700000065</v>
      </c>
      <c r="H3646" s="108">
        <v>-5201.5800399999971</v>
      </c>
      <c r="I3646" s="108">
        <v>-3251.1615100000017</v>
      </c>
      <c r="J3646" s="108">
        <v>148144.50516000003</v>
      </c>
      <c r="K3646" s="108">
        <v>12453.543980000009</v>
      </c>
      <c r="L3646" s="108">
        <v>-7620.9674200000045</v>
      </c>
      <c r="M3646" s="108">
        <v>-2591.3735500000039</v>
      </c>
      <c r="N3646" s="108">
        <v>-48242.992380000003</v>
      </c>
      <c r="O3646" s="108">
        <v>82369.72596999997</v>
      </c>
      <c r="P3646" s="83" t="str">
        <f t="shared" si="77"/>
        <v/>
      </c>
    </row>
    <row r="3647" spans="1:16" ht="13.2" hidden="1" customHeight="1" x14ac:dyDescent="0.25">
      <c r="A3647" s="83" t="s">
        <v>4446</v>
      </c>
      <c r="B3647" s="285" t="s">
        <v>76</v>
      </c>
      <c r="C3647" s="108">
        <v>132.92500000000001</v>
      </c>
      <c r="D3647" s="108">
        <v>0</v>
      </c>
      <c r="E3647" s="108">
        <v>0</v>
      </c>
      <c r="F3647" s="108">
        <v>0</v>
      </c>
      <c r="G3647" s="108">
        <v>0</v>
      </c>
      <c r="H3647" s="108">
        <v>-132.92500000000001</v>
      </c>
      <c r="I3647" s="108">
        <v>0</v>
      </c>
      <c r="J3647" s="108">
        <v>650</v>
      </c>
      <c r="K3647" s="108">
        <v>0</v>
      </c>
      <c r="L3647" s="108">
        <v>-650</v>
      </c>
      <c r="M3647" s="108">
        <v>0</v>
      </c>
      <c r="N3647" s="108">
        <v>0</v>
      </c>
      <c r="O3647" s="108">
        <v>0</v>
      </c>
      <c r="P3647" s="83" t="str">
        <f t="shared" si="77"/>
        <v/>
      </c>
    </row>
    <row r="3648" spans="1:16" ht="13.2" hidden="1" customHeight="1" x14ac:dyDescent="0.25">
      <c r="A3648" s="83" t="s">
        <v>4447</v>
      </c>
      <c r="B3648" s="285" t="s">
        <v>77</v>
      </c>
      <c r="C3648" s="108">
        <v>5248.2275799999989</v>
      </c>
      <c r="D3648" s="108">
        <v>5268.7023499999987</v>
      </c>
      <c r="E3648" s="108">
        <v>5556.0304400000005</v>
      </c>
      <c r="F3648" s="108">
        <v>5372.8227900000011</v>
      </c>
      <c r="G3648" s="108">
        <v>8503.0954000000002</v>
      </c>
      <c r="H3648" s="108">
        <v>5071.9911000000002</v>
      </c>
      <c r="I3648" s="108">
        <v>3634.7662200000013</v>
      </c>
      <c r="J3648" s="108">
        <v>3677.4703600000003</v>
      </c>
      <c r="K3648" s="108">
        <v>5846.616939999999</v>
      </c>
      <c r="L3648" s="108">
        <v>5567.3145800000029</v>
      </c>
      <c r="M3648" s="108">
        <v>5823.7569599999988</v>
      </c>
      <c r="N3648" s="108">
        <v>7856.5598999999984</v>
      </c>
      <c r="O3648" s="108">
        <v>67427.354619999998</v>
      </c>
      <c r="P3648" s="83" t="str">
        <f t="shared" si="77"/>
        <v/>
      </c>
    </row>
    <row r="3649" spans="1:16" ht="13.2" hidden="1" customHeight="1" x14ac:dyDescent="0.25">
      <c r="A3649" s="83" t="s">
        <v>4448</v>
      </c>
      <c r="B3649" s="285" t="s">
        <v>78</v>
      </c>
      <c r="C3649" s="108">
        <v>1291.9180399999998</v>
      </c>
      <c r="D3649" s="108">
        <v>2207.8170800000007</v>
      </c>
      <c r="E3649" s="108">
        <v>2309.5357399999998</v>
      </c>
      <c r="F3649" s="108">
        <v>1700.1572600000002</v>
      </c>
      <c r="G3649" s="108">
        <v>2329.5599499999998</v>
      </c>
      <c r="H3649" s="108">
        <v>1862.8324899999989</v>
      </c>
      <c r="I3649" s="108">
        <v>1998.7208400000004</v>
      </c>
      <c r="J3649" s="108">
        <v>1239.08375</v>
      </c>
      <c r="K3649" s="108">
        <v>1530.4416999999999</v>
      </c>
      <c r="L3649" s="108">
        <v>2139.2368499999998</v>
      </c>
      <c r="M3649" s="108">
        <v>2062.5251299999995</v>
      </c>
      <c r="N3649" s="108">
        <v>3374.3236399999987</v>
      </c>
      <c r="O3649" s="108">
        <v>24046.152469999997</v>
      </c>
      <c r="P3649" s="83" t="str">
        <f t="shared" si="77"/>
        <v/>
      </c>
    </row>
    <row r="3650" spans="1:16" ht="13.2" hidden="1" customHeight="1" x14ac:dyDescent="0.25">
      <c r="A3650" s="83" t="s">
        <v>4449</v>
      </c>
      <c r="B3650" s="285" t="s">
        <v>79</v>
      </c>
      <c r="C3650" s="108">
        <v>715.58461999999986</v>
      </c>
      <c r="D3650" s="108">
        <v>0</v>
      </c>
      <c r="E3650" s="108">
        <v>289.15257000000003</v>
      </c>
      <c r="F3650" s="108">
        <v>3.88706</v>
      </c>
      <c r="G3650" s="108">
        <v>592.8247100000001</v>
      </c>
      <c r="H3650" s="108">
        <v>4707.5925299999999</v>
      </c>
      <c r="I3650" s="108">
        <v>3936.1244000000002</v>
      </c>
      <c r="J3650" s="108">
        <v>161.07147999999998</v>
      </c>
      <c r="K3650" s="108">
        <v>162.92935</v>
      </c>
      <c r="L3650" s="108">
        <v>3705.7979899999996</v>
      </c>
      <c r="M3650" s="108">
        <v>160.96712999999997</v>
      </c>
      <c r="N3650" s="108">
        <v>-3644.6448799999998</v>
      </c>
      <c r="O3650" s="108">
        <v>10791.286959999999</v>
      </c>
      <c r="P3650" s="83" t="str">
        <f t="shared" si="77"/>
        <v/>
      </c>
    </row>
    <row r="3651" spans="1:16" ht="13.2" hidden="1" customHeight="1" x14ac:dyDescent="0.25">
      <c r="A3651" s="83" t="s">
        <v>4450</v>
      </c>
      <c r="B3651" s="285" t="s">
        <v>3671</v>
      </c>
      <c r="C3651" s="108">
        <v>6173.8634500000026</v>
      </c>
      <c r="D3651" s="108">
        <v>7444.0382099999997</v>
      </c>
      <c r="E3651" s="108">
        <v>9192.8778499999989</v>
      </c>
      <c r="F3651" s="108">
        <v>6806.4726899999996</v>
      </c>
      <c r="G3651" s="108">
        <v>6769.0086500000007</v>
      </c>
      <c r="H3651" s="108">
        <v>5637.7507799999985</v>
      </c>
      <c r="I3651" s="108">
        <v>6739.0975700000008</v>
      </c>
      <c r="J3651" s="108">
        <v>8124.4529300000004</v>
      </c>
      <c r="K3651" s="108">
        <v>8007.0004800000006</v>
      </c>
      <c r="L3651" s="108">
        <v>7521.3941400000012</v>
      </c>
      <c r="M3651" s="108">
        <v>6450.0731300000007</v>
      </c>
      <c r="N3651" s="108">
        <v>32809.627529999998</v>
      </c>
      <c r="O3651" s="108">
        <v>111675.65741000001</v>
      </c>
      <c r="P3651" s="83" t="str">
        <f t="shared" si="77"/>
        <v/>
      </c>
    </row>
    <row r="3652" spans="1:16" ht="13.2" hidden="1" customHeight="1" x14ac:dyDescent="0.25">
      <c r="A3652" s="83" t="s">
        <v>4451</v>
      </c>
      <c r="B3652" s="285" t="s">
        <v>120</v>
      </c>
      <c r="C3652" s="108">
        <v>2925.9385400000001</v>
      </c>
      <c r="D3652" s="108">
        <v>3138.5675500000002</v>
      </c>
      <c r="E3652" s="108">
        <v>3267.55852</v>
      </c>
      <c r="F3652" s="108">
        <v>2880.78854</v>
      </c>
      <c r="G3652" s="108">
        <v>2880.78854</v>
      </c>
      <c r="H3652" s="108">
        <v>4206.2677400000002</v>
      </c>
      <c r="I3652" s="108">
        <v>2927.4552100000001</v>
      </c>
      <c r="J3652" s="108">
        <v>2969.4552499999995</v>
      </c>
      <c r="K3652" s="108">
        <v>5193.7601100000002</v>
      </c>
      <c r="L3652" s="108">
        <v>3032.7640099999999</v>
      </c>
      <c r="M3652" s="108">
        <v>2947.6181099999999</v>
      </c>
      <c r="N3652" s="108">
        <v>3010.8852999999999</v>
      </c>
      <c r="O3652" s="108">
        <v>39381.847419999998</v>
      </c>
      <c r="P3652" s="83" t="str">
        <f t="shared" si="77"/>
        <v/>
      </c>
    </row>
    <row r="3653" spans="1:16" ht="13.2" hidden="1" customHeight="1" x14ac:dyDescent="0.25">
      <c r="A3653" s="83" t="s">
        <v>4452</v>
      </c>
      <c r="B3653" s="285" t="s">
        <v>121</v>
      </c>
      <c r="C3653" s="108">
        <v>0</v>
      </c>
      <c r="D3653" s="108">
        <v>0</v>
      </c>
      <c r="E3653" s="108">
        <v>0</v>
      </c>
      <c r="F3653" s="108">
        <v>0</v>
      </c>
      <c r="G3653" s="108">
        <v>0</v>
      </c>
      <c r="H3653" s="108">
        <v>0</v>
      </c>
      <c r="I3653" s="108">
        <v>0</v>
      </c>
      <c r="J3653" s="108">
        <v>0</v>
      </c>
      <c r="K3653" s="108">
        <v>14416.053</v>
      </c>
      <c r="L3653" s="108">
        <v>0</v>
      </c>
      <c r="M3653" s="108">
        <v>0</v>
      </c>
      <c r="N3653" s="108">
        <v>0</v>
      </c>
      <c r="O3653" s="108">
        <v>14416.053</v>
      </c>
      <c r="P3653" s="83" t="str">
        <f t="shared" si="77"/>
        <v/>
      </c>
    </row>
    <row r="3654" spans="1:16" ht="13.2" hidden="1" customHeight="1" x14ac:dyDescent="0.25">
      <c r="A3654" s="83" t="s">
        <v>4453</v>
      </c>
      <c r="B3654" s="285" t="s">
        <v>81</v>
      </c>
      <c r="C3654" s="108">
        <v>4564.1658400000006</v>
      </c>
      <c r="D3654" s="108">
        <v>5069.3329800000001</v>
      </c>
      <c r="E3654" s="108">
        <v>4773.397640000001</v>
      </c>
      <c r="F3654" s="108">
        <v>5466.7442099999998</v>
      </c>
      <c r="G3654" s="108">
        <v>6840.8993799999998</v>
      </c>
      <c r="H3654" s="108">
        <v>4832.01404</v>
      </c>
      <c r="I3654" s="108">
        <v>4482.8930099999998</v>
      </c>
      <c r="J3654" s="108">
        <v>5148.2615499999984</v>
      </c>
      <c r="K3654" s="108">
        <v>5007.0451699999994</v>
      </c>
      <c r="L3654" s="108">
        <v>5081.8017100000006</v>
      </c>
      <c r="M3654" s="108">
        <v>5393.428460000001</v>
      </c>
      <c r="N3654" s="108">
        <v>13964.190430000002</v>
      </c>
      <c r="O3654" s="108">
        <v>70624.174419999996</v>
      </c>
      <c r="P3654" s="83" t="str">
        <f t="shared" si="77"/>
        <v/>
      </c>
    </row>
    <row r="3655" spans="1:16" ht="13.2" hidden="1" customHeight="1" x14ac:dyDescent="0.25">
      <c r="A3655" s="83" t="s">
        <v>4454</v>
      </c>
      <c r="B3655" s="285" t="s">
        <v>82</v>
      </c>
      <c r="C3655" s="108">
        <v>1888.3477800000001</v>
      </c>
      <c r="D3655" s="108">
        <v>1863.64464</v>
      </c>
      <c r="E3655" s="108">
        <v>1981.5012200000003</v>
      </c>
      <c r="F3655" s="108">
        <v>1871.3921800000003</v>
      </c>
      <c r="G3655" s="108">
        <v>3080.4862800000001</v>
      </c>
      <c r="H3655" s="108">
        <v>1827.5962700000005</v>
      </c>
      <c r="I3655" s="108">
        <v>1447.0268699999997</v>
      </c>
      <c r="J3655" s="108">
        <v>1366.4985799999999</v>
      </c>
      <c r="K3655" s="108">
        <v>1804.6815999999999</v>
      </c>
      <c r="L3655" s="108">
        <v>1964.0075300000001</v>
      </c>
      <c r="M3655" s="108">
        <v>1905.1744200000001</v>
      </c>
      <c r="N3655" s="108">
        <v>3995.3389500000003</v>
      </c>
      <c r="O3655" s="108">
        <v>24995.696320000003</v>
      </c>
      <c r="P3655" s="83" t="str">
        <f t="shared" si="77"/>
        <v/>
      </c>
    </row>
    <row r="3656" spans="1:16" ht="13.2" hidden="1" customHeight="1" x14ac:dyDescent="0.25">
      <c r="A3656" s="83" t="s">
        <v>4455</v>
      </c>
      <c r="B3656" s="285" t="s">
        <v>83</v>
      </c>
      <c r="C3656" s="108">
        <v>0</v>
      </c>
      <c r="D3656" s="108">
        <v>0</v>
      </c>
      <c r="E3656" s="108">
        <v>0</v>
      </c>
      <c r="F3656" s="108">
        <v>0</v>
      </c>
      <c r="G3656" s="108">
        <v>0</v>
      </c>
      <c r="H3656" s="108">
        <v>0</v>
      </c>
      <c r="I3656" s="108">
        <v>0</v>
      </c>
      <c r="J3656" s="108">
        <v>0</v>
      </c>
      <c r="K3656" s="108">
        <v>0</v>
      </c>
      <c r="L3656" s="108">
        <v>0</v>
      </c>
      <c r="M3656" s="108">
        <v>0</v>
      </c>
      <c r="N3656" s="108">
        <v>0</v>
      </c>
      <c r="O3656" s="108">
        <v>0</v>
      </c>
      <c r="P3656" s="83" t="str">
        <f t="shared" si="77"/>
        <v/>
      </c>
    </row>
    <row r="3657" spans="1:16" ht="13.2" hidden="1" customHeight="1" x14ac:dyDescent="0.25">
      <c r="A3657" s="83" t="s">
        <v>4456</v>
      </c>
      <c r="B3657" s="285" t="s">
        <v>84</v>
      </c>
      <c r="C3657" s="108">
        <v>26.615069999999996</v>
      </c>
      <c r="D3657" s="108">
        <v>3646.6127299999998</v>
      </c>
      <c r="E3657" s="108">
        <v>495.45910999999995</v>
      </c>
      <c r="F3657" s="108">
        <v>295.6671</v>
      </c>
      <c r="G3657" s="108">
        <v>3814.9710699999996</v>
      </c>
      <c r="H3657" s="108">
        <v>-6815.1445300000005</v>
      </c>
      <c r="I3657" s="108">
        <v>145.37638000000001</v>
      </c>
      <c r="J3657" s="108">
        <v>204.61162000000002</v>
      </c>
      <c r="K3657" s="108">
        <v>697.37539000000004</v>
      </c>
      <c r="L3657" s="108">
        <v>821.37670000000003</v>
      </c>
      <c r="M3657" s="108">
        <v>941.40116999999998</v>
      </c>
      <c r="N3657" s="108">
        <v>6318.0822100000005</v>
      </c>
      <c r="O3657" s="108">
        <v>10592.40402</v>
      </c>
      <c r="P3657" s="83" t="str">
        <f t="shared" si="77"/>
        <v/>
      </c>
    </row>
    <row r="3658" spans="1:16" ht="13.2" hidden="1" customHeight="1" x14ac:dyDescent="0.25">
      <c r="A3658" s="83" t="s">
        <v>4457</v>
      </c>
      <c r="B3658" s="285" t="s">
        <v>85</v>
      </c>
      <c r="C3658" s="108">
        <v>22967.585920000001</v>
      </c>
      <c r="D3658" s="108">
        <v>28638.715539999997</v>
      </c>
      <c r="E3658" s="108">
        <v>27865.51309</v>
      </c>
      <c r="F3658" s="108">
        <v>24397.931830000001</v>
      </c>
      <c r="G3658" s="108">
        <v>34811.633979999999</v>
      </c>
      <c r="H3658" s="108">
        <v>21197.975419999999</v>
      </c>
      <c r="I3658" s="108">
        <v>25311.460500000001</v>
      </c>
      <c r="J3658" s="108">
        <v>23540.905519999997</v>
      </c>
      <c r="K3658" s="108">
        <v>42665.903739999994</v>
      </c>
      <c r="L3658" s="108">
        <v>29183.693510000001</v>
      </c>
      <c r="M3658" s="108">
        <v>25684.944510000001</v>
      </c>
      <c r="N3658" s="108">
        <v>67684.363079999996</v>
      </c>
      <c r="O3658" s="108">
        <v>373950.62664000003</v>
      </c>
      <c r="P3658" s="83" t="str">
        <f t="shared" si="77"/>
        <v/>
      </c>
    </row>
    <row r="3659" spans="1:16" ht="13.2" hidden="1" customHeight="1" x14ac:dyDescent="0.25">
      <c r="A3659" s="83" t="s">
        <v>4458</v>
      </c>
      <c r="B3659" s="285" t="s">
        <v>86</v>
      </c>
      <c r="C3659" s="108">
        <v>0</v>
      </c>
      <c r="D3659" s="108">
        <v>0</v>
      </c>
      <c r="E3659" s="108">
        <v>0</v>
      </c>
      <c r="F3659" s="108">
        <v>175</v>
      </c>
      <c r="G3659" s="108">
        <v>75</v>
      </c>
      <c r="H3659" s="108">
        <v>0</v>
      </c>
      <c r="I3659" s="108">
        <v>15</v>
      </c>
      <c r="J3659" s="108">
        <v>0</v>
      </c>
      <c r="K3659" s="108">
        <v>0</v>
      </c>
      <c r="L3659" s="108">
        <v>0</v>
      </c>
      <c r="M3659" s="108">
        <v>300</v>
      </c>
      <c r="N3659" s="108">
        <v>0</v>
      </c>
      <c r="O3659" s="108">
        <v>565</v>
      </c>
      <c r="P3659" s="83" t="str">
        <f t="shared" si="77"/>
        <v/>
      </c>
    </row>
    <row r="3660" spans="1:16" ht="13.2" hidden="1" customHeight="1" x14ac:dyDescent="0.25">
      <c r="A3660" s="83" t="s">
        <v>4459</v>
      </c>
      <c r="B3660" s="285" t="s">
        <v>87</v>
      </c>
      <c r="C3660" s="108">
        <v>1146.6311499999999</v>
      </c>
      <c r="D3660" s="108">
        <v>0</v>
      </c>
      <c r="E3660" s="108">
        <v>179.03532000000001</v>
      </c>
      <c r="F3660" s="108">
        <v>17.471309999999999</v>
      </c>
      <c r="G3660" s="108">
        <v>5087.2770600000003</v>
      </c>
      <c r="H3660" s="108">
        <v>7501.3451799999993</v>
      </c>
      <c r="I3660" s="108">
        <v>674.11523999999997</v>
      </c>
      <c r="J3660" s="108">
        <v>300.19231000000002</v>
      </c>
      <c r="K3660" s="108">
        <v>300.22698000000003</v>
      </c>
      <c r="L3660" s="108">
        <v>312.05898999999999</v>
      </c>
      <c r="M3660" s="108">
        <v>300.29665</v>
      </c>
      <c r="N3660" s="108">
        <v>4469.2477800000006</v>
      </c>
      <c r="O3660" s="108">
        <v>20287.897969999998</v>
      </c>
      <c r="P3660" s="83" t="str">
        <f t="shared" si="77"/>
        <v/>
      </c>
    </row>
    <row r="3661" spans="1:16" ht="13.2" hidden="1" customHeight="1" x14ac:dyDescent="0.25">
      <c r="A3661" s="83" t="s">
        <v>4460</v>
      </c>
      <c r="B3661" s="285" t="s">
        <v>88</v>
      </c>
      <c r="C3661" s="108">
        <v>0</v>
      </c>
      <c r="D3661" s="108">
        <v>0</v>
      </c>
      <c r="E3661" s="108">
        <v>0</v>
      </c>
      <c r="F3661" s="108">
        <v>0</v>
      </c>
      <c r="G3661" s="108">
        <v>0</v>
      </c>
      <c r="H3661" s="108">
        <v>0</v>
      </c>
      <c r="I3661" s="108">
        <v>0</v>
      </c>
      <c r="J3661" s="108">
        <v>0</v>
      </c>
      <c r="K3661" s="108">
        <v>0</v>
      </c>
      <c r="L3661" s="108">
        <v>0</v>
      </c>
      <c r="M3661" s="108">
        <v>0</v>
      </c>
      <c r="N3661" s="108">
        <v>0</v>
      </c>
      <c r="O3661" s="108">
        <v>0</v>
      </c>
      <c r="P3661" s="83" t="str">
        <f t="shared" si="77"/>
        <v/>
      </c>
    </row>
    <row r="3662" spans="1:16" ht="13.2" hidden="1" customHeight="1" x14ac:dyDescent="0.25">
      <c r="A3662" s="83" t="s">
        <v>4461</v>
      </c>
      <c r="B3662" s="285" t="s">
        <v>144</v>
      </c>
      <c r="C3662" s="108">
        <v>24114.217070000002</v>
      </c>
      <c r="D3662" s="108">
        <v>28638.715539999997</v>
      </c>
      <c r="E3662" s="108">
        <v>28044.548409999999</v>
      </c>
      <c r="F3662" s="108">
        <v>24590.403140000002</v>
      </c>
      <c r="G3662" s="108">
        <v>39973.911039999999</v>
      </c>
      <c r="H3662" s="108">
        <v>28699.320599999999</v>
      </c>
      <c r="I3662" s="108">
        <v>26000.57574</v>
      </c>
      <c r="J3662" s="108">
        <v>23841.097829999995</v>
      </c>
      <c r="K3662" s="108">
        <v>42966.130719999994</v>
      </c>
      <c r="L3662" s="108">
        <v>29495.752500000002</v>
      </c>
      <c r="M3662" s="108">
        <v>26285.241160000001</v>
      </c>
      <c r="N3662" s="108">
        <v>72153.610860000001</v>
      </c>
      <c r="O3662" s="108">
        <v>394803.52461000002</v>
      </c>
      <c r="P3662" s="83" t="str">
        <f t="shared" si="77"/>
        <v/>
      </c>
    </row>
    <row r="3663" spans="1:16" ht="13.2" hidden="1" customHeight="1" x14ac:dyDescent="0.25">
      <c r="A3663" s="83" t="s">
        <v>4462</v>
      </c>
      <c r="B3663" s="285" t="s">
        <v>76</v>
      </c>
      <c r="C3663" s="108">
        <v>0</v>
      </c>
      <c r="D3663" s="108">
        <v>2.6066599999999998</v>
      </c>
      <c r="E3663" s="108">
        <v>0.63739999999999997</v>
      </c>
      <c r="F3663" s="108">
        <v>0.21237</v>
      </c>
      <c r="G3663" s="108">
        <v>0.16481999999999999</v>
      </c>
      <c r="H3663" s="108">
        <v>0</v>
      </c>
      <c r="I3663" s="108">
        <v>0.41100999999999999</v>
      </c>
      <c r="J3663" s="108">
        <v>0</v>
      </c>
      <c r="K3663" s="108">
        <v>0.15167</v>
      </c>
      <c r="L3663" s="108">
        <v>0.18787999999999999</v>
      </c>
      <c r="M3663" s="108">
        <v>0</v>
      </c>
      <c r="N3663" s="108">
        <v>0.52776000000000001</v>
      </c>
      <c r="O3663" s="108">
        <v>4.8995699999999998</v>
      </c>
      <c r="P3663" s="83" t="str">
        <f t="shared" si="77"/>
        <v/>
      </c>
    </row>
    <row r="3664" spans="1:16" ht="13.2" hidden="1" customHeight="1" x14ac:dyDescent="0.25">
      <c r="A3664" s="83" t="s">
        <v>4463</v>
      </c>
      <c r="B3664" s="285" t="s">
        <v>85</v>
      </c>
      <c r="C3664" s="108">
        <v>22451.83294</v>
      </c>
      <c r="D3664" s="108">
        <v>21022.196469999999</v>
      </c>
      <c r="E3664" s="108">
        <v>21583.556499999999</v>
      </c>
      <c r="F3664" s="108">
        <v>21273.419909999997</v>
      </c>
      <c r="G3664" s="108">
        <v>47600.541110000006</v>
      </c>
      <c r="H3664" s="108">
        <v>23497.740560000002</v>
      </c>
      <c r="I3664" s="108">
        <v>22749.414229999998</v>
      </c>
      <c r="J3664" s="108">
        <v>21599.559990000002</v>
      </c>
      <c r="K3664" s="108">
        <v>55389.674700000003</v>
      </c>
      <c r="L3664" s="108">
        <v>21827.639179999998</v>
      </c>
      <c r="M3664" s="108">
        <v>23643.867609999998</v>
      </c>
      <c r="N3664" s="108">
        <v>23723.118479999997</v>
      </c>
      <c r="O3664" s="108">
        <v>326362.56167999998</v>
      </c>
      <c r="P3664" s="83" t="str">
        <f t="shared" si="77"/>
        <v/>
      </c>
    </row>
    <row r="3665" spans="1:16" ht="13.2" hidden="1" customHeight="1" x14ac:dyDescent="0.25">
      <c r="A3665" s="83" t="s">
        <v>4464</v>
      </c>
      <c r="B3665" s="285" t="s">
        <v>87</v>
      </c>
      <c r="C3665" s="108">
        <v>0</v>
      </c>
      <c r="D3665" s="108">
        <v>0</v>
      </c>
      <c r="E3665" s="108">
        <v>0</v>
      </c>
      <c r="F3665" s="108">
        <v>0</v>
      </c>
      <c r="G3665" s="108">
        <v>0</v>
      </c>
      <c r="H3665" s="108">
        <v>0</v>
      </c>
      <c r="I3665" s="108">
        <v>0</v>
      </c>
      <c r="J3665" s="108">
        <v>150300</v>
      </c>
      <c r="K3665" s="108">
        <v>0</v>
      </c>
      <c r="L3665" s="108">
        <v>47.145900000000005</v>
      </c>
      <c r="M3665" s="108">
        <v>0</v>
      </c>
      <c r="N3665" s="108">
        <v>0</v>
      </c>
      <c r="O3665" s="108">
        <v>150347.1459</v>
      </c>
      <c r="P3665" s="83" t="str">
        <f t="shared" si="77"/>
        <v/>
      </c>
    </row>
    <row r="3666" spans="1:16" ht="13.2" hidden="1" customHeight="1" x14ac:dyDescent="0.25">
      <c r="A3666" s="83" t="s">
        <v>4465</v>
      </c>
      <c r="B3666" s="285" t="s">
        <v>88</v>
      </c>
      <c r="C3666" s="108">
        <v>0</v>
      </c>
      <c r="D3666" s="108">
        <v>0</v>
      </c>
      <c r="E3666" s="108">
        <v>0</v>
      </c>
      <c r="F3666" s="108">
        <v>0</v>
      </c>
      <c r="G3666" s="108">
        <v>0</v>
      </c>
      <c r="H3666" s="108">
        <v>0</v>
      </c>
      <c r="I3666" s="108">
        <v>0</v>
      </c>
      <c r="J3666" s="108">
        <v>0</v>
      </c>
      <c r="K3666" s="108">
        <v>0</v>
      </c>
      <c r="L3666" s="108">
        <v>0</v>
      </c>
      <c r="M3666" s="108">
        <v>0</v>
      </c>
      <c r="N3666" s="108">
        <v>0</v>
      </c>
      <c r="O3666" s="108">
        <v>0</v>
      </c>
      <c r="P3666" s="83" t="str">
        <f t="shared" si="77"/>
        <v/>
      </c>
    </row>
    <row r="3667" spans="1:16" ht="13.2" hidden="1" customHeight="1" x14ac:dyDescent="0.25">
      <c r="A3667" s="83" t="s">
        <v>4466</v>
      </c>
      <c r="B3667" s="285" t="s">
        <v>89</v>
      </c>
      <c r="C3667" s="108">
        <v>369.56887000000006</v>
      </c>
      <c r="D3667" s="108">
        <v>392.03607</v>
      </c>
      <c r="E3667" s="108">
        <v>608.35059000000001</v>
      </c>
      <c r="F3667" s="108">
        <v>645.35607999999979</v>
      </c>
      <c r="G3667" s="108">
        <v>819.77625000000012</v>
      </c>
      <c r="H3667" s="108">
        <v>583.99944000000005</v>
      </c>
      <c r="I3667" s="108">
        <v>596.91336000000001</v>
      </c>
      <c r="J3667" s="108">
        <v>318.22863999999993</v>
      </c>
      <c r="K3667" s="108">
        <v>857.68945999999994</v>
      </c>
      <c r="L3667" s="108">
        <v>608.03599999999972</v>
      </c>
      <c r="M3667" s="108">
        <v>656.30750999999998</v>
      </c>
      <c r="N3667" s="108">
        <v>967.18030999999974</v>
      </c>
      <c r="O3667" s="108">
        <v>7423.442579999999</v>
      </c>
      <c r="P3667" s="83" t="str">
        <f t="shared" si="77"/>
        <v/>
      </c>
    </row>
    <row r="3668" spans="1:16" ht="13.2" hidden="1" customHeight="1" x14ac:dyDescent="0.25">
      <c r="A3668" s="83" t="s">
        <v>4467</v>
      </c>
      <c r="B3668" s="285" t="s">
        <v>90</v>
      </c>
      <c r="C3668" s="108">
        <v>11.478290000000001</v>
      </c>
      <c r="D3668" s="108">
        <v>38.888910000000003</v>
      </c>
      <c r="E3668" s="108">
        <v>0</v>
      </c>
      <c r="F3668" s="108">
        <v>4.2300000000000003E-3</v>
      </c>
      <c r="G3668" s="108">
        <v>12.680040000000002</v>
      </c>
      <c r="H3668" s="108">
        <v>1.678E-2</v>
      </c>
      <c r="I3668" s="108">
        <v>4.28E-3</v>
      </c>
      <c r="J3668" s="108">
        <v>18.828509999999998</v>
      </c>
      <c r="K3668" s="108">
        <v>0</v>
      </c>
      <c r="L3668" s="108">
        <v>3.7726299999999999</v>
      </c>
      <c r="M3668" s="108">
        <v>0.91595000000000004</v>
      </c>
      <c r="N3668" s="108">
        <v>0.88514999999999999</v>
      </c>
      <c r="O3668" s="108">
        <v>87.474769999999992</v>
      </c>
      <c r="P3668" s="83" t="str">
        <f t="shared" si="77"/>
        <v/>
      </c>
    </row>
    <row r="3669" spans="1:16" ht="13.2" hidden="1" customHeight="1" x14ac:dyDescent="0.25">
      <c r="A3669" s="83" t="s">
        <v>4468</v>
      </c>
      <c r="B3669" s="285" t="s">
        <v>91</v>
      </c>
      <c r="C3669" s="108">
        <v>0</v>
      </c>
      <c r="D3669" s="108">
        <v>0</v>
      </c>
      <c r="E3669" s="108">
        <v>0</v>
      </c>
      <c r="F3669" s="108">
        <v>0</v>
      </c>
      <c r="G3669" s="108">
        <v>0</v>
      </c>
      <c r="H3669" s="108">
        <v>0</v>
      </c>
      <c r="I3669" s="108">
        <v>0</v>
      </c>
      <c r="J3669" s="108">
        <v>0</v>
      </c>
      <c r="K3669" s="108">
        <v>0</v>
      </c>
      <c r="L3669" s="108">
        <v>0</v>
      </c>
      <c r="M3669" s="108">
        <v>0</v>
      </c>
      <c r="N3669" s="108">
        <v>0</v>
      </c>
      <c r="O3669" s="108">
        <v>0</v>
      </c>
      <c r="P3669" s="83" t="str">
        <f t="shared" si="77"/>
        <v/>
      </c>
    </row>
    <row r="3670" spans="1:16" ht="13.2" hidden="1" customHeight="1" x14ac:dyDescent="0.25">
      <c r="A3670" s="83" t="s">
        <v>4469</v>
      </c>
      <c r="B3670" s="285" t="s">
        <v>3670</v>
      </c>
      <c r="C3670" s="108">
        <v>0</v>
      </c>
      <c r="D3670" s="108">
        <v>2.6348399999999996</v>
      </c>
      <c r="E3670" s="108">
        <v>26.783160000000002</v>
      </c>
      <c r="F3670" s="108">
        <v>36.272669999999998</v>
      </c>
      <c r="G3670" s="108">
        <v>0.76794000000000007</v>
      </c>
      <c r="H3670" s="108">
        <v>1011.8354</v>
      </c>
      <c r="I3670" s="108">
        <v>64.956280000000007</v>
      </c>
      <c r="J3670" s="108">
        <v>1.64897</v>
      </c>
      <c r="K3670" s="108">
        <v>1.4909400000000002</v>
      </c>
      <c r="L3670" s="108">
        <v>1.50678</v>
      </c>
      <c r="M3670" s="108">
        <v>12.351760000000001</v>
      </c>
      <c r="N3670" s="108">
        <v>1857.5954799999997</v>
      </c>
      <c r="O3670" s="108">
        <v>3017.8442199999995</v>
      </c>
      <c r="P3670" s="83" t="str">
        <f t="shared" si="77"/>
        <v/>
      </c>
    </row>
    <row r="3671" spans="1:16" ht="13.2" hidden="1" customHeight="1" x14ac:dyDescent="0.25">
      <c r="A3671" s="83" t="s">
        <v>4470</v>
      </c>
      <c r="B3671" s="285" t="s">
        <v>122</v>
      </c>
      <c r="C3671" s="108">
        <v>1947.2267900000002</v>
      </c>
      <c r="D3671" s="108">
        <v>475.28663</v>
      </c>
      <c r="E3671" s="108">
        <v>834.51942000000008</v>
      </c>
      <c r="F3671" s="108">
        <v>469.20278999999999</v>
      </c>
      <c r="G3671" s="108">
        <v>470.10356000000002</v>
      </c>
      <c r="H3671" s="108">
        <v>1701.0253700000001</v>
      </c>
      <c r="I3671" s="108">
        <v>469.95544000000001</v>
      </c>
      <c r="J3671" s="108">
        <v>465.59019000000001</v>
      </c>
      <c r="K3671" s="108">
        <v>547.85807</v>
      </c>
      <c r="L3671" s="108">
        <v>526.9514200000001</v>
      </c>
      <c r="M3671" s="108">
        <v>469.23171000000002</v>
      </c>
      <c r="N3671" s="108">
        <v>490.25659000000002</v>
      </c>
      <c r="O3671" s="108">
        <v>8867.2079799999992</v>
      </c>
      <c r="P3671" s="83" t="str">
        <f t="shared" si="77"/>
        <v/>
      </c>
    </row>
    <row r="3672" spans="1:16" ht="13.2" hidden="1" customHeight="1" x14ac:dyDescent="0.25">
      <c r="A3672" s="83" t="s">
        <v>4471</v>
      </c>
      <c r="B3672" s="285" t="s">
        <v>92</v>
      </c>
      <c r="C3672" s="108">
        <v>2.0203099999999998</v>
      </c>
      <c r="D3672" s="108">
        <v>3.9093599999999999</v>
      </c>
      <c r="E3672" s="108">
        <v>5.4331100000000001</v>
      </c>
      <c r="F3672" s="108">
        <v>14.27652</v>
      </c>
      <c r="G3672" s="108">
        <v>10.464499999999999</v>
      </c>
      <c r="H3672" s="108">
        <v>13.450610000000001</v>
      </c>
      <c r="I3672" s="108">
        <v>7.9841000000000006</v>
      </c>
      <c r="J3672" s="108">
        <v>5.3846800000000004</v>
      </c>
      <c r="K3672" s="108">
        <v>40.824160000000006</v>
      </c>
      <c r="L3672" s="108">
        <v>7.7508299999999997</v>
      </c>
      <c r="M3672" s="108">
        <v>3.4936799999999999</v>
      </c>
      <c r="N3672" s="108">
        <v>23.457240000000002</v>
      </c>
      <c r="O3672" s="108">
        <v>138.44910000000002</v>
      </c>
      <c r="P3672" s="83" t="str">
        <f t="shared" si="77"/>
        <v/>
      </c>
    </row>
    <row r="3673" spans="1:16" ht="13.2" hidden="1" customHeight="1" x14ac:dyDescent="0.25">
      <c r="A3673" s="83" t="s">
        <v>4472</v>
      </c>
      <c r="B3673" s="285" t="s">
        <v>93</v>
      </c>
      <c r="C3673" s="108">
        <v>8</v>
      </c>
      <c r="D3673" s="108">
        <v>0</v>
      </c>
      <c r="E3673" s="108">
        <v>0</v>
      </c>
      <c r="F3673" s="108">
        <v>0</v>
      </c>
      <c r="G3673" s="108">
        <v>0</v>
      </c>
      <c r="H3673" s="108">
        <v>0</v>
      </c>
      <c r="I3673" s="108">
        <v>0</v>
      </c>
      <c r="J3673" s="108">
        <v>0</v>
      </c>
      <c r="K3673" s="108">
        <v>0</v>
      </c>
      <c r="L3673" s="108">
        <v>0</v>
      </c>
      <c r="M3673" s="108">
        <v>0</v>
      </c>
      <c r="N3673" s="108">
        <v>410</v>
      </c>
      <c r="O3673" s="108">
        <v>418</v>
      </c>
      <c r="P3673" s="83" t="str">
        <f t="shared" si="77"/>
        <v/>
      </c>
    </row>
    <row r="3674" spans="1:16" ht="13.2" hidden="1" customHeight="1" x14ac:dyDescent="0.25">
      <c r="A3674" s="83" t="s">
        <v>4473</v>
      </c>
      <c r="B3674" s="285" t="s">
        <v>94</v>
      </c>
      <c r="C3674" s="108">
        <v>20113.538680000001</v>
      </c>
      <c r="D3674" s="108">
        <v>20106.833999999999</v>
      </c>
      <c r="E3674" s="108">
        <v>20107.83282</v>
      </c>
      <c r="F3674" s="108">
        <v>20108.095249999998</v>
      </c>
      <c r="G3674" s="108">
        <v>46200.834000000003</v>
      </c>
      <c r="H3674" s="108">
        <v>20187.412960000001</v>
      </c>
      <c r="I3674" s="108">
        <v>21609.189759999997</v>
      </c>
      <c r="J3674" s="108">
        <v>20789.879000000001</v>
      </c>
      <c r="K3674" s="108">
        <v>53941.660400000001</v>
      </c>
      <c r="L3674" s="108">
        <v>20679.433639999999</v>
      </c>
      <c r="M3674" s="108">
        <v>22491.566999999999</v>
      </c>
      <c r="N3674" s="108">
        <v>19973.215949999998</v>
      </c>
      <c r="O3674" s="108">
        <v>306309.49345999997</v>
      </c>
      <c r="P3674" s="83" t="str">
        <f t="shared" si="77"/>
        <v/>
      </c>
    </row>
    <row r="3675" spans="1:16" ht="13.2" hidden="1" customHeight="1" x14ac:dyDescent="0.25">
      <c r="A3675" s="83" t="s">
        <v>4474</v>
      </c>
      <c r="B3675" s="285" t="s">
        <v>95</v>
      </c>
      <c r="C3675" s="108">
        <v>0</v>
      </c>
      <c r="D3675" s="108">
        <v>0</v>
      </c>
      <c r="E3675" s="108">
        <v>0</v>
      </c>
      <c r="F3675" s="108">
        <v>0</v>
      </c>
      <c r="G3675" s="108">
        <v>85.75</v>
      </c>
      <c r="H3675" s="108">
        <v>0</v>
      </c>
      <c r="I3675" s="108">
        <v>0</v>
      </c>
      <c r="J3675" s="108">
        <v>0</v>
      </c>
      <c r="K3675" s="108">
        <v>0</v>
      </c>
      <c r="L3675" s="108">
        <v>0</v>
      </c>
      <c r="M3675" s="108">
        <v>10</v>
      </c>
      <c r="N3675" s="108">
        <v>0</v>
      </c>
      <c r="O3675" s="108">
        <v>95.75</v>
      </c>
      <c r="P3675" s="83" t="str">
        <f t="shared" si="77"/>
        <v/>
      </c>
    </row>
    <row r="3676" spans="1:16" ht="13.2" hidden="1" customHeight="1" x14ac:dyDescent="0.25">
      <c r="A3676" s="83" t="s">
        <v>4475</v>
      </c>
      <c r="B3676" s="285" t="s">
        <v>96</v>
      </c>
      <c r="C3676" s="108">
        <v>110</v>
      </c>
      <c r="D3676" s="108">
        <v>0</v>
      </c>
      <c r="E3676" s="108">
        <v>0</v>
      </c>
      <c r="F3676" s="108">
        <v>0</v>
      </c>
      <c r="G3676" s="108">
        <v>0</v>
      </c>
      <c r="H3676" s="108">
        <v>0</v>
      </c>
      <c r="I3676" s="108">
        <v>0</v>
      </c>
      <c r="J3676" s="108">
        <v>86.043000000000006</v>
      </c>
      <c r="K3676" s="108">
        <v>30</v>
      </c>
      <c r="L3676" s="108">
        <v>0</v>
      </c>
      <c r="M3676" s="108">
        <v>50</v>
      </c>
      <c r="N3676" s="108">
        <v>187.5</v>
      </c>
      <c r="O3676" s="108">
        <v>463.54300000000001</v>
      </c>
      <c r="P3676" s="83" t="str">
        <f t="shared" si="77"/>
        <v/>
      </c>
    </row>
    <row r="3677" spans="1:16" ht="13.2" hidden="1" customHeight="1" x14ac:dyDescent="0.25">
      <c r="A3677" s="83" t="s">
        <v>4476</v>
      </c>
      <c r="B3677" s="285" t="s">
        <v>155</v>
      </c>
      <c r="C3677" s="108">
        <v>22561.83294</v>
      </c>
      <c r="D3677" s="108">
        <v>21022.196469999999</v>
      </c>
      <c r="E3677" s="108">
        <v>21583.556499999999</v>
      </c>
      <c r="F3677" s="108">
        <v>21273.419909999997</v>
      </c>
      <c r="G3677" s="108">
        <v>47600.541110000006</v>
      </c>
      <c r="H3677" s="108">
        <v>23497.740560000002</v>
      </c>
      <c r="I3677" s="108">
        <v>22749.414229999998</v>
      </c>
      <c r="J3677" s="108">
        <v>171985.60299000001</v>
      </c>
      <c r="K3677" s="108">
        <v>55419.674700000003</v>
      </c>
      <c r="L3677" s="108">
        <v>21874.785079999998</v>
      </c>
      <c r="M3677" s="108">
        <v>23693.867609999998</v>
      </c>
      <c r="N3677" s="108">
        <v>23910.618479999997</v>
      </c>
      <c r="O3677" s="108">
        <v>477173.25057999999</v>
      </c>
      <c r="P3677" s="83" t="str">
        <f t="shared" si="77"/>
        <v/>
      </c>
    </row>
    <row r="3678" spans="1:16" ht="13.2" hidden="1" customHeight="1" x14ac:dyDescent="0.25">
      <c r="A3678" s="83" t="s">
        <v>4477</v>
      </c>
      <c r="B3678" s="285" t="s">
        <v>97</v>
      </c>
      <c r="C3678" s="108">
        <v>4702.19877</v>
      </c>
      <c r="D3678" s="108">
        <v>4787.5176200000005</v>
      </c>
      <c r="E3678" s="108">
        <v>-587.52501000000075</v>
      </c>
      <c r="F3678" s="108">
        <v>-866.82428000000004</v>
      </c>
      <c r="G3678" s="108">
        <v>-1057.0931800000001</v>
      </c>
      <c r="H3678" s="108">
        <v>-1261.4745499999999</v>
      </c>
      <c r="I3678" s="108">
        <v>-876.00483999999915</v>
      </c>
      <c r="J3678" s="108">
        <v>-361.96978999999988</v>
      </c>
      <c r="K3678" s="108">
        <v>-214.26966000000039</v>
      </c>
      <c r="L3678" s="108">
        <v>-669.4880499999997</v>
      </c>
      <c r="M3678" s="108">
        <v>-957.16324999999938</v>
      </c>
      <c r="N3678" s="108">
        <v>-2182.58736</v>
      </c>
      <c r="O3678" s="108">
        <v>455.31641999999556</v>
      </c>
      <c r="P3678" s="83" t="str">
        <f t="shared" si="77"/>
        <v/>
      </c>
    </row>
    <row r="3679" spans="1:16" ht="13.2" hidden="1" customHeight="1" x14ac:dyDescent="0.25">
      <c r="A3679" s="83" t="s">
        <v>4478</v>
      </c>
      <c r="B3679" s="285" t="s">
        <v>130</v>
      </c>
      <c r="C3679" s="108">
        <v>4700.4261399999996</v>
      </c>
      <c r="D3679" s="108">
        <v>4785.7380300000004</v>
      </c>
      <c r="E3679" s="108">
        <v>-589.31158000000096</v>
      </c>
      <c r="F3679" s="108">
        <v>-868.61789999999996</v>
      </c>
      <c r="G3679" s="108">
        <v>-1058.8938500000002</v>
      </c>
      <c r="H3679" s="108">
        <v>-1263.2823199999998</v>
      </c>
      <c r="I3679" s="108">
        <v>-877.67911999999933</v>
      </c>
      <c r="J3679" s="108">
        <v>-363.64979999999991</v>
      </c>
      <c r="K3679" s="108">
        <v>-324.03554000000031</v>
      </c>
      <c r="L3679" s="108">
        <v>-671.32109999999989</v>
      </c>
      <c r="M3679" s="108">
        <v>-959.00353999999948</v>
      </c>
      <c r="N3679" s="108">
        <v>-2184.4348999999997</v>
      </c>
      <c r="O3679" s="108">
        <v>325.93451999999525</v>
      </c>
      <c r="P3679" s="83" t="str">
        <f t="shared" si="77"/>
        <v/>
      </c>
    </row>
    <row r="3680" spans="1:16" ht="13.2" hidden="1" customHeight="1" x14ac:dyDescent="0.25">
      <c r="A3680" s="83" t="s">
        <v>4479</v>
      </c>
      <c r="B3680" s="285" t="s">
        <v>76</v>
      </c>
      <c r="C3680" s="108">
        <v>0</v>
      </c>
      <c r="D3680" s="108">
        <v>0</v>
      </c>
      <c r="E3680" s="108">
        <v>0</v>
      </c>
      <c r="F3680" s="108">
        <v>0</v>
      </c>
      <c r="G3680" s="108">
        <v>0</v>
      </c>
      <c r="H3680" s="108">
        <v>0</v>
      </c>
      <c r="I3680" s="108">
        <v>0</v>
      </c>
      <c r="J3680" s="108">
        <v>0</v>
      </c>
      <c r="K3680" s="108">
        <v>0</v>
      </c>
      <c r="L3680" s="108">
        <v>0</v>
      </c>
      <c r="M3680" s="108">
        <v>0</v>
      </c>
      <c r="N3680" s="108">
        <v>0</v>
      </c>
      <c r="O3680" s="108">
        <v>0</v>
      </c>
      <c r="P3680" s="83" t="str">
        <f t="shared" si="77"/>
        <v/>
      </c>
    </row>
    <row r="3681" spans="1:16" ht="13.2" hidden="1" customHeight="1" x14ac:dyDescent="0.25">
      <c r="A3681" s="83" t="s">
        <v>4480</v>
      </c>
      <c r="B3681" s="285" t="s">
        <v>77</v>
      </c>
      <c r="C3681" s="108">
        <v>1004.1122499999999</v>
      </c>
      <c r="D3681" s="108">
        <v>1008.43049</v>
      </c>
      <c r="E3681" s="108">
        <v>1034.7895800000001</v>
      </c>
      <c r="F3681" s="108">
        <v>1093.6617900000001</v>
      </c>
      <c r="G3681" s="108">
        <v>1427.7021400000001</v>
      </c>
      <c r="H3681" s="108">
        <v>1219.6846199999998</v>
      </c>
      <c r="I3681" s="108">
        <v>1077.2905299999998</v>
      </c>
      <c r="J3681" s="108">
        <v>1087.7722200000001</v>
      </c>
      <c r="K3681" s="108">
        <v>1106.0491400000001</v>
      </c>
      <c r="L3681" s="108">
        <v>1103.63994</v>
      </c>
      <c r="M3681" s="108">
        <v>1144.0433199999998</v>
      </c>
      <c r="N3681" s="108">
        <v>1549.7270200000003</v>
      </c>
      <c r="O3681" s="108">
        <v>13856.903040000003</v>
      </c>
      <c r="P3681" s="83" t="str">
        <f t="shared" si="77"/>
        <v/>
      </c>
    </row>
    <row r="3682" spans="1:16" ht="13.2" hidden="1" customHeight="1" x14ac:dyDescent="0.25">
      <c r="A3682" s="83" t="s">
        <v>4481</v>
      </c>
      <c r="B3682" s="285" t="s">
        <v>78</v>
      </c>
      <c r="C3682" s="108">
        <v>553.89872000000003</v>
      </c>
      <c r="D3682" s="108">
        <v>329.81664000000006</v>
      </c>
      <c r="E3682" s="108">
        <v>417.47727000000003</v>
      </c>
      <c r="F3682" s="108">
        <v>371.77677</v>
      </c>
      <c r="G3682" s="108">
        <v>308.55862999999994</v>
      </c>
      <c r="H3682" s="108">
        <v>376.17000000000007</v>
      </c>
      <c r="I3682" s="108">
        <v>326.83925999999997</v>
      </c>
      <c r="J3682" s="108">
        <v>353.60473000000002</v>
      </c>
      <c r="K3682" s="108">
        <v>381.24211000000008</v>
      </c>
      <c r="L3682" s="108">
        <v>320.26167000000004</v>
      </c>
      <c r="M3682" s="108">
        <v>445.96107999999998</v>
      </c>
      <c r="N3682" s="108">
        <v>603.55797999999982</v>
      </c>
      <c r="O3682" s="108">
        <v>4789.1648599999999</v>
      </c>
      <c r="P3682" s="83" t="str">
        <f t="shared" si="77"/>
        <v/>
      </c>
    </row>
    <row r="3683" spans="1:16" ht="13.2" hidden="1" customHeight="1" x14ac:dyDescent="0.25">
      <c r="A3683" s="83" t="s">
        <v>4482</v>
      </c>
      <c r="B3683" s="285" t="s">
        <v>79</v>
      </c>
      <c r="C3683" s="108">
        <v>1.1019100000000002</v>
      </c>
      <c r="D3683" s="108">
        <v>1.0139899999999999</v>
      </c>
      <c r="E3683" s="108">
        <v>1.1460300000000001</v>
      </c>
      <c r="F3683" s="108">
        <v>1.0769099999999998</v>
      </c>
      <c r="G3683" s="108">
        <v>0.84226000000000001</v>
      </c>
      <c r="H3683" s="108">
        <v>1.0270699999999999</v>
      </c>
      <c r="I3683" s="108">
        <v>1.19455</v>
      </c>
      <c r="J3683" s="108">
        <v>0.79264000000000001</v>
      </c>
      <c r="K3683" s="108">
        <v>61.87171</v>
      </c>
      <c r="L3683" s="108">
        <v>1.03884</v>
      </c>
      <c r="M3683" s="108">
        <v>1.1575299999999999</v>
      </c>
      <c r="N3683" s="108">
        <v>1.1020999999999999</v>
      </c>
      <c r="O3683" s="108">
        <v>73.365539999999982</v>
      </c>
      <c r="P3683" s="83" t="str">
        <f t="shared" si="77"/>
        <v/>
      </c>
    </row>
    <row r="3684" spans="1:16" ht="13.2" hidden="1" customHeight="1" x14ac:dyDescent="0.25">
      <c r="A3684" s="83" t="s">
        <v>4483</v>
      </c>
      <c r="B3684" s="285" t="s">
        <v>3671</v>
      </c>
      <c r="C3684" s="108">
        <v>1102.8518800000002</v>
      </c>
      <c r="D3684" s="108">
        <v>896.80709999999999</v>
      </c>
      <c r="E3684" s="108">
        <v>1332.2454</v>
      </c>
      <c r="F3684" s="108">
        <v>1004.5789100000001</v>
      </c>
      <c r="G3684" s="108">
        <v>972.48849000000007</v>
      </c>
      <c r="H3684" s="108">
        <v>1394.27565</v>
      </c>
      <c r="I3684" s="108">
        <v>753.09860000000003</v>
      </c>
      <c r="J3684" s="108">
        <v>574.58627999999987</v>
      </c>
      <c r="K3684" s="108">
        <v>1600.76025</v>
      </c>
      <c r="L3684" s="108">
        <v>935.02904000000001</v>
      </c>
      <c r="M3684" s="108">
        <v>945.22414000000003</v>
      </c>
      <c r="N3684" s="108">
        <v>2087.0893600000004</v>
      </c>
      <c r="O3684" s="108">
        <v>13599.035099999999</v>
      </c>
      <c r="P3684" s="83" t="str">
        <f t="shared" si="77"/>
        <v/>
      </c>
    </row>
    <row r="3685" spans="1:16" ht="13.2" hidden="1" customHeight="1" x14ac:dyDescent="0.25">
      <c r="A3685" s="83" t="s">
        <v>4484</v>
      </c>
      <c r="B3685" s="285" t="s">
        <v>121</v>
      </c>
      <c r="C3685" s="108">
        <v>0</v>
      </c>
      <c r="D3685" s="108">
        <v>0</v>
      </c>
      <c r="E3685" s="108">
        <v>0</v>
      </c>
      <c r="F3685" s="108">
        <v>0</v>
      </c>
      <c r="G3685" s="108">
        <v>0</v>
      </c>
      <c r="H3685" s="108">
        <v>0</v>
      </c>
      <c r="I3685" s="108">
        <v>0</v>
      </c>
      <c r="J3685" s="108">
        <v>0</v>
      </c>
      <c r="K3685" s="108">
        <v>0</v>
      </c>
      <c r="L3685" s="108">
        <v>0</v>
      </c>
      <c r="M3685" s="108">
        <v>0</v>
      </c>
      <c r="N3685" s="108">
        <v>0</v>
      </c>
      <c r="O3685" s="108">
        <v>0</v>
      </c>
      <c r="P3685" s="83" t="str">
        <f t="shared" si="77"/>
        <v/>
      </c>
    </row>
    <row r="3686" spans="1:16" ht="13.2" hidden="1" customHeight="1" x14ac:dyDescent="0.25">
      <c r="A3686" s="83" t="s">
        <v>4485</v>
      </c>
      <c r="B3686" s="285" t="s">
        <v>81</v>
      </c>
      <c r="C3686" s="108">
        <v>0</v>
      </c>
      <c r="D3686" s="108">
        <v>0</v>
      </c>
      <c r="E3686" s="108">
        <v>0</v>
      </c>
      <c r="F3686" s="108">
        <v>0</v>
      </c>
      <c r="G3686" s="108">
        <v>0</v>
      </c>
      <c r="H3686" s="108">
        <v>0</v>
      </c>
      <c r="I3686" s="108">
        <v>0</v>
      </c>
      <c r="J3686" s="108">
        <v>0</v>
      </c>
      <c r="K3686" s="108">
        <v>0</v>
      </c>
      <c r="L3686" s="108">
        <v>0</v>
      </c>
      <c r="M3686" s="108">
        <v>0</v>
      </c>
      <c r="N3686" s="108">
        <v>0</v>
      </c>
      <c r="O3686" s="108">
        <v>0</v>
      </c>
      <c r="P3686" s="83" t="str">
        <f t="shared" si="77"/>
        <v/>
      </c>
    </row>
    <row r="3687" spans="1:16" ht="13.2" hidden="1" customHeight="1" x14ac:dyDescent="0.25">
      <c r="A3687" s="83" t="s">
        <v>4486</v>
      </c>
      <c r="B3687" s="285" t="s">
        <v>82</v>
      </c>
      <c r="C3687" s="108">
        <v>0</v>
      </c>
      <c r="D3687" s="108">
        <v>0</v>
      </c>
      <c r="E3687" s="108">
        <v>0</v>
      </c>
      <c r="F3687" s="108">
        <v>0</v>
      </c>
      <c r="G3687" s="108">
        <v>0</v>
      </c>
      <c r="H3687" s="108">
        <v>0</v>
      </c>
      <c r="I3687" s="108">
        <v>0</v>
      </c>
      <c r="J3687" s="108">
        <v>0</v>
      </c>
      <c r="K3687" s="108">
        <v>0</v>
      </c>
      <c r="L3687" s="108">
        <v>0</v>
      </c>
      <c r="M3687" s="108">
        <v>0</v>
      </c>
      <c r="N3687" s="108">
        <v>0</v>
      </c>
      <c r="O3687" s="108">
        <v>0</v>
      </c>
      <c r="P3687" s="83" t="str">
        <f t="shared" si="77"/>
        <v/>
      </c>
    </row>
    <row r="3688" spans="1:16" ht="13.2" hidden="1" customHeight="1" x14ac:dyDescent="0.25">
      <c r="A3688" s="83" t="s">
        <v>4487</v>
      </c>
      <c r="B3688" s="285" t="s">
        <v>83</v>
      </c>
      <c r="C3688" s="108">
        <v>0</v>
      </c>
      <c r="D3688" s="108">
        <v>0</v>
      </c>
      <c r="E3688" s="108">
        <v>0</v>
      </c>
      <c r="F3688" s="108">
        <v>0</v>
      </c>
      <c r="G3688" s="108">
        <v>0</v>
      </c>
      <c r="H3688" s="108">
        <v>0</v>
      </c>
      <c r="I3688" s="108">
        <v>328.06946999999997</v>
      </c>
      <c r="J3688" s="108">
        <v>3.3557299999999999</v>
      </c>
      <c r="K3688" s="108">
        <v>0</v>
      </c>
      <c r="L3688" s="108">
        <v>0</v>
      </c>
      <c r="M3688" s="108">
        <v>0</v>
      </c>
      <c r="N3688" s="108">
        <v>0</v>
      </c>
      <c r="O3688" s="108">
        <v>331.42519999999996</v>
      </c>
      <c r="P3688" s="83" t="str">
        <f t="shared" si="77"/>
        <v/>
      </c>
    </row>
    <row r="3689" spans="1:16" ht="13.2" hidden="1" customHeight="1" x14ac:dyDescent="0.25">
      <c r="A3689" s="83" t="s">
        <v>4488</v>
      </c>
      <c r="B3689" s="285" t="s">
        <v>84</v>
      </c>
      <c r="C3689" s="108">
        <v>24.227319999999999</v>
      </c>
      <c r="D3689" s="108">
        <v>31.889980000000001</v>
      </c>
      <c r="E3689" s="108">
        <v>39.971669999999996</v>
      </c>
      <c r="F3689" s="108">
        <v>44.546059999999997</v>
      </c>
      <c r="G3689" s="108">
        <v>12.717959999999998</v>
      </c>
      <c r="H3689" s="108">
        <v>58.630789999999998</v>
      </c>
      <c r="I3689" s="108">
        <v>63.584769999999992</v>
      </c>
      <c r="J3689" s="108">
        <v>42.409249999999993</v>
      </c>
      <c r="K3689" s="108">
        <v>62.369869999999992</v>
      </c>
      <c r="L3689" s="108">
        <v>71.546629999999993</v>
      </c>
      <c r="M3689" s="108">
        <v>144.79422</v>
      </c>
      <c r="N3689" s="108">
        <v>300.67147</v>
      </c>
      <c r="O3689" s="108">
        <v>897.35998999999993</v>
      </c>
      <c r="P3689" s="83" t="str">
        <f t="shared" si="77"/>
        <v/>
      </c>
    </row>
    <row r="3690" spans="1:16" ht="13.2" hidden="1" customHeight="1" x14ac:dyDescent="0.25">
      <c r="A3690" s="83" t="s">
        <v>4489</v>
      </c>
      <c r="B3690" s="285" t="s">
        <v>85</v>
      </c>
      <c r="C3690" s="108">
        <v>2686.1920799999998</v>
      </c>
      <c r="D3690" s="108">
        <v>2267.9582</v>
      </c>
      <c r="E3690" s="108">
        <v>2825.6299500000005</v>
      </c>
      <c r="F3690" s="108">
        <v>2515.6404400000001</v>
      </c>
      <c r="G3690" s="108">
        <v>2722.3094799999999</v>
      </c>
      <c r="H3690" s="108">
        <v>3049.7881299999999</v>
      </c>
      <c r="I3690" s="108">
        <v>2550.0771799999993</v>
      </c>
      <c r="J3690" s="108">
        <v>2062.5208499999999</v>
      </c>
      <c r="K3690" s="108">
        <v>3212.2930799999999</v>
      </c>
      <c r="L3690" s="108">
        <v>2431.5161199999998</v>
      </c>
      <c r="M3690" s="108">
        <v>2681.1802899999993</v>
      </c>
      <c r="N3690" s="108">
        <v>4542.1479300000001</v>
      </c>
      <c r="O3690" s="108">
        <v>33547.253730000004</v>
      </c>
      <c r="P3690" s="83" t="str">
        <f t="shared" si="77"/>
        <v/>
      </c>
    </row>
    <row r="3691" spans="1:16" ht="13.2" hidden="1" customHeight="1" x14ac:dyDescent="0.25">
      <c r="A3691" s="83" t="s">
        <v>4490</v>
      </c>
      <c r="B3691" s="285" t="s">
        <v>86</v>
      </c>
      <c r="C3691" s="108">
        <v>0</v>
      </c>
      <c r="D3691" s="108">
        <v>0</v>
      </c>
      <c r="E3691" s="108">
        <v>0</v>
      </c>
      <c r="F3691" s="108">
        <v>0</v>
      </c>
      <c r="G3691" s="108">
        <v>0</v>
      </c>
      <c r="H3691" s="108">
        <v>0</v>
      </c>
      <c r="I3691" s="108">
        <v>0</v>
      </c>
      <c r="J3691" s="108">
        <v>0</v>
      </c>
      <c r="K3691" s="108">
        <v>0</v>
      </c>
      <c r="L3691" s="108">
        <v>0</v>
      </c>
      <c r="M3691" s="108">
        <v>0</v>
      </c>
      <c r="N3691" s="108">
        <v>0</v>
      </c>
      <c r="O3691" s="108">
        <v>0</v>
      </c>
      <c r="P3691" s="83" t="str">
        <f t="shared" si="77"/>
        <v/>
      </c>
    </row>
    <row r="3692" spans="1:16" ht="13.2" hidden="1" customHeight="1" x14ac:dyDescent="0.25">
      <c r="A3692" s="83" t="s">
        <v>4491</v>
      </c>
      <c r="B3692" s="285" t="s">
        <v>87</v>
      </c>
      <c r="C3692" s="108">
        <v>1.7726300000000001</v>
      </c>
      <c r="D3692" s="108">
        <v>1.77959</v>
      </c>
      <c r="E3692" s="108">
        <v>1.78657</v>
      </c>
      <c r="F3692" s="108">
        <v>1.7936200000000002</v>
      </c>
      <c r="G3692" s="108">
        <v>1.8006699999999998</v>
      </c>
      <c r="H3692" s="108">
        <v>1.8077699999999999</v>
      </c>
      <c r="I3692" s="108">
        <v>1.67428</v>
      </c>
      <c r="J3692" s="108">
        <v>1.68001</v>
      </c>
      <c r="K3692" s="108">
        <v>109.76588000000001</v>
      </c>
      <c r="L3692" s="108">
        <v>1.8330499999999998</v>
      </c>
      <c r="M3692" s="108">
        <v>1.84029</v>
      </c>
      <c r="N3692" s="108">
        <v>1.84754</v>
      </c>
      <c r="O3692" s="108">
        <v>129.3819</v>
      </c>
      <c r="P3692" s="83" t="str">
        <f t="shared" si="77"/>
        <v/>
      </c>
    </row>
    <row r="3693" spans="1:16" ht="13.2" hidden="1" customHeight="1" x14ac:dyDescent="0.25">
      <c r="A3693" s="83" t="s">
        <v>4492</v>
      </c>
      <c r="B3693" s="285" t="s">
        <v>88</v>
      </c>
      <c r="C3693" s="108">
        <v>0</v>
      </c>
      <c r="D3693" s="108">
        <v>0</v>
      </c>
      <c r="E3693" s="108">
        <v>0</v>
      </c>
      <c r="F3693" s="108">
        <v>0</v>
      </c>
      <c r="G3693" s="108">
        <v>0</v>
      </c>
      <c r="H3693" s="108">
        <v>0</v>
      </c>
      <c r="I3693" s="108">
        <v>0</v>
      </c>
      <c r="J3693" s="108">
        <v>0</v>
      </c>
      <c r="K3693" s="108">
        <v>0</v>
      </c>
      <c r="L3693" s="108">
        <v>0</v>
      </c>
      <c r="M3693" s="108">
        <v>0</v>
      </c>
      <c r="N3693" s="108">
        <v>0</v>
      </c>
      <c r="O3693" s="108">
        <v>0</v>
      </c>
      <c r="P3693" s="83" t="str">
        <f t="shared" si="77"/>
        <v/>
      </c>
    </row>
    <row r="3694" spans="1:16" ht="13.2" hidden="1" customHeight="1" x14ac:dyDescent="0.25">
      <c r="A3694" s="83" t="s">
        <v>4493</v>
      </c>
      <c r="B3694" s="285" t="s">
        <v>144</v>
      </c>
      <c r="C3694" s="108">
        <v>2687.9647099999997</v>
      </c>
      <c r="D3694" s="108">
        <v>2269.7377900000001</v>
      </c>
      <c r="E3694" s="108">
        <v>2827.4165200000007</v>
      </c>
      <c r="F3694" s="108">
        <v>2517.43406</v>
      </c>
      <c r="G3694" s="108">
        <v>2724.11015</v>
      </c>
      <c r="H3694" s="108">
        <v>3051.5958999999998</v>
      </c>
      <c r="I3694" s="108">
        <v>2551.7514599999995</v>
      </c>
      <c r="J3694" s="108">
        <v>2064.2008599999999</v>
      </c>
      <c r="K3694" s="108">
        <v>3322.0589599999998</v>
      </c>
      <c r="L3694" s="108">
        <v>2433.34917</v>
      </c>
      <c r="M3694" s="108">
        <v>2683.0205799999994</v>
      </c>
      <c r="N3694" s="108">
        <v>4543.9954699999998</v>
      </c>
      <c r="O3694" s="108">
        <v>33676.635630000004</v>
      </c>
      <c r="P3694" s="83" t="str">
        <f t="shared" si="77"/>
        <v/>
      </c>
    </row>
    <row r="3695" spans="1:16" ht="13.2" hidden="1" customHeight="1" x14ac:dyDescent="0.25">
      <c r="A3695" s="83" t="s">
        <v>4494</v>
      </c>
      <c r="B3695" s="285" t="s">
        <v>80</v>
      </c>
      <c r="C3695" s="108">
        <v>0</v>
      </c>
      <c r="D3695" s="108">
        <v>0</v>
      </c>
      <c r="E3695" s="108">
        <v>0</v>
      </c>
      <c r="F3695" s="108">
        <v>0</v>
      </c>
      <c r="G3695" s="108">
        <v>0</v>
      </c>
      <c r="H3695" s="108">
        <v>0</v>
      </c>
      <c r="I3695" s="108">
        <v>0</v>
      </c>
      <c r="J3695" s="108">
        <v>0</v>
      </c>
      <c r="K3695" s="108">
        <v>0</v>
      </c>
      <c r="L3695" s="108">
        <v>0</v>
      </c>
      <c r="M3695" s="108">
        <v>0</v>
      </c>
      <c r="N3695" s="108">
        <v>0</v>
      </c>
      <c r="O3695" s="108">
        <v>0</v>
      </c>
      <c r="P3695" s="83" t="str">
        <f t="shared" si="77"/>
        <v/>
      </c>
    </row>
    <row r="3696" spans="1:16" ht="13.2" hidden="1" customHeight="1" x14ac:dyDescent="0.25">
      <c r="A3696" s="83" t="s">
        <v>4495</v>
      </c>
      <c r="B3696" s="285" t="s">
        <v>76</v>
      </c>
      <c r="C3696" s="108">
        <v>0.21217</v>
      </c>
      <c r="D3696" s="108">
        <v>0.21217</v>
      </c>
      <c r="E3696" s="108">
        <v>0.28614999999999996</v>
      </c>
      <c r="F3696" s="108">
        <v>0.23721999999999999</v>
      </c>
      <c r="G3696" s="108">
        <v>0.22513</v>
      </c>
      <c r="H3696" s="108">
        <v>0.97724</v>
      </c>
      <c r="I3696" s="108">
        <v>4.4892000000000003</v>
      </c>
      <c r="J3696" s="108">
        <v>0.24803999999999998</v>
      </c>
      <c r="K3696" s="108">
        <v>0</v>
      </c>
      <c r="L3696" s="108">
        <v>-0.19337000000000001</v>
      </c>
      <c r="M3696" s="108">
        <v>0</v>
      </c>
      <c r="N3696" s="108">
        <v>-6.693950000000001</v>
      </c>
      <c r="O3696" s="108">
        <v>0</v>
      </c>
      <c r="P3696" s="83" t="str">
        <f t="shared" si="77"/>
        <v/>
      </c>
    </row>
    <row r="3697" spans="1:16" ht="13.2" hidden="1" customHeight="1" x14ac:dyDescent="0.25">
      <c r="A3697" s="83" t="s">
        <v>4496</v>
      </c>
      <c r="B3697" s="285" t="s">
        <v>85</v>
      </c>
      <c r="C3697" s="108">
        <v>7388.3908499999998</v>
      </c>
      <c r="D3697" s="108">
        <v>7055.4758200000006</v>
      </c>
      <c r="E3697" s="108">
        <v>2238.1049399999997</v>
      </c>
      <c r="F3697" s="108">
        <v>1648.8161600000001</v>
      </c>
      <c r="G3697" s="108">
        <v>1665.2162999999998</v>
      </c>
      <c r="H3697" s="108">
        <v>1788.31358</v>
      </c>
      <c r="I3697" s="108">
        <v>1674.0723400000002</v>
      </c>
      <c r="J3697" s="108">
        <v>1700.55106</v>
      </c>
      <c r="K3697" s="108">
        <v>2998.0234199999995</v>
      </c>
      <c r="L3697" s="108">
        <v>1762.0280700000001</v>
      </c>
      <c r="M3697" s="108">
        <v>1724.01704</v>
      </c>
      <c r="N3697" s="108">
        <v>2359.5605700000001</v>
      </c>
      <c r="O3697" s="108">
        <v>34002.57015</v>
      </c>
      <c r="P3697" s="83" t="str">
        <f t="shared" si="77"/>
        <v/>
      </c>
    </row>
    <row r="3698" spans="1:16" ht="13.2" hidden="1" customHeight="1" x14ac:dyDescent="0.25">
      <c r="A3698" s="83" t="s">
        <v>4497</v>
      </c>
      <c r="B3698" s="285" t="s">
        <v>87</v>
      </c>
      <c r="C3698" s="108">
        <v>0</v>
      </c>
      <c r="D3698" s="108">
        <v>0</v>
      </c>
      <c r="E3698" s="108">
        <v>0</v>
      </c>
      <c r="F3698" s="108">
        <v>0</v>
      </c>
      <c r="G3698" s="108">
        <v>0</v>
      </c>
      <c r="H3698" s="108">
        <v>0</v>
      </c>
      <c r="I3698" s="108">
        <v>0</v>
      </c>
      <c r="J3698" s="108">
        <v>0</v>
      </c>
      <c r="K3698" s="108">
        <v>0</v>
      </c>
      <c r="L3698" s="108">
        <v>0</v>
      </c>
      <c r="M3698" s="108">
        <v>0</v>
      </c>
      <c r="N3698" s="108">
        <v>0</v>
      </c>
      <c r="O3698" s="108">
        <v>0</v>
      </c>
      <c r="P3698" s="83" t="str">
        <f t="shared" si="77"/>
        <v/>
      </c>
    </row>
    <row r="3699" spans="1:16" ht="13.2" hidden="1" customHeight="1" x14ac:dyDescent="0.25">
      <c r="A3699" s="83" t="s">
        <v>4498</v>
      </c>
      <c r="B3699" s="285" t="s">
        <v>88</v>
      </c>
      <c r="C3699" s="108">
        <v>0</v>
      </c>
      <c r="D3699" s="108">
        <v>0</v>
      </c>
      <c r="E3699" s="108">
        <v>0</v>
      </c>
      <c r="F3699" s="108">
        <v>0</v>
      </c>
      <c r="G3699" s="108">
        <v>0</v>
      </c>
      <c r="H3699" s="108">
        <v>0</v>
      </c>
      <c r="I3699" s="108">
        <v>0</v>
      </c>
      <c r="J3699" s="108">
        <v>0</v>
      </c>
      <c r="K3699" s="108">
        <v>0</v>
      </c>
      <c r="L3699" s="108">
        <v>0</v>
      </c>
      <c r="M3699" s="108">
        <v>0</v>
      </c>
      <c r="N3699" s="108">
        <v>0</v>
      </c>
      <c r="O3699" s="108">
        <v>0</v>
      </c>
      <c r="P3699" s="83" t="str">
        <f t="shared" si="77"/>
        <v/>
      </c>
    </row>
    <row r="3700" spans="1:16" ht="13.2" hidden="1" customHeight="1" x14ac:dyDescent="0.25">
      <c r="A3700" s="83" t="s">
        <v>4499</v>
      </c>
      <c r="B3700" s="285" t="s">
        <v>89</v>
      </c>
      <c r="C3700" s="108">
        <v>197.00387000000003</v>
      </c>
      <c r="D3700" s="108">
        <v>149.96725000000001</v>
      </c>
      <c r="E3700" s="108">
        <v>161.53608</v>
      </c>
      <c r="F3700" s="108">
        <v>127.74150999999998</v>
      </c>
      <c r="G3700" s="108">
        <v>116.63974</v>
      </c>
      <c r="H3700" s="108">
        <v>187.67389</v>
      </c>
      <c r="I3700" s="108">
        <v>89.977429999999998</v>
      </c>
      <c r="J3700" s="108">
        <v>95.279310000000009</v>
      </c>
      <c r="K3700" s="108">
        <v>351.84503999999998</v>
      </c>
      <c r="L3700" s="108">
        <v>177.15938</v>
      </c>
      <c r="M3700" s="108">
        <v>143.42506</v>
      </c>
      <c r="N3700" s="108">
        <v>355.83692000000002</v>
      </c>
      <c r="O3700" s="108">
        <v>2154.0854799999997</v>
      </c>
      <c r="P3700" s="83" t="str">
        <f t="shared" si="77"/>
        <v/>
      </c>
    </row>
    <row r="3701" spans="1:16" ht="13.2" hidden="1" customHeight="1" x14ac:dyDescent="0.25">
      <c r="A3701" s="83" t="s">
        <v>4500</v>
      </c>
      <c r="B3701" s="285" t="s">
        <v>90</v>
      </c>
      <c r="C3701" s="108">
        <v>0</v>
      </c>
      <c r="D3701" s="108">
        <v>0</v>
      </c>
      <c r="E3701" s="108">
        <v>4.8159999999999994E-2</v>
      </c>
      <c r="F3701" s="108">
        <v>0</v>
      </c>
      <c r="G3701" s="108">
        <v>0</v>
      </c>
      <c r="H3701" s="108">
        <v>7.1889999999999996E-2</v>
      </c>
      <c r="I3701" s="108">
        <v>0</v>
      </c>
      <c r="J3701" s="108">
        <v>0</v>
      </c>
      <c r="K3701" s="108">
        <v>5.9999999999999995E-5</v>
      </c>
      <c r="L3701" s="108">
        <v>0</v>
      </c>
      <c r="M3701" s="108">
        <v>0</v>
      </c>
      <c r="N3701" s="108">
        <v>1.0200000000000001E-3</v>
      </c>
      <c r="O3701" s="108">
        <v>0.12112999999999999</v>
      </c>
      <c r="P3701" s="83" t="str">
        <f t="shared" ref="P3701:P3710" si="78">IF(COUNTBLANK(Q3701)=0,IF(RIGHT(A3701,12)=Q3701,TRUE,FALSE),"")</f>
        <v/>
      </c>
    </row>
    <row r="3702" spans="1:16" ht="13.2" hidden="1" customHeight="1" x14ac:dyDescent="0.25">
      <c r="A3702" s="83" t="s">
        <v>4501</v>
      </c>
      <c r="B3702" s="285" t="s">
        <v>91</v>
      </c>
      <c r="C3702" s="108">
        <v>0</v>
      </c>
      <c r="D3702" s="108">
        <v>0</v>
      </c>
      <c r="E3702" s="108">
        <v>0</v>
      </c>
      <c r="F3702" s="108">
        <v>0</v>
      </c>
      <c r="G3702" s="108">
        <v>0</v>
      </c>
      <c r="H3702" s="108">
        <v>0</v>
      </c>
      <c r="I3702" s="108">
        <v>0</v>
      </c>
      <c r="J3702" s="108">
        <v>0</v>
      </c>
      <c r="K3702" s="108">
        <v>0</v>
      </c>
      <c r="L3702" s="108">
        <v>0</v>
      </c>
      <c r="M3702" s="108">
        <v>0</v>
      </c>
      <c r="N3702" s="108">
        <v>0</v>
      </c>
      <c r="O3702" s="108">
        <v>0</v>
      </c>
      <c r="P3702" s="83" t="str">
        <f t="shared" si="78"/>
        <v/>
      </c>
    </row>
    <row r="3703" spans="1:16" ht="13.2" hidden="1" customHeight="1" x14ac:dyDescent="0.25">
      <c r="A3703" s="83" t="s">
        <v>4502</v>
      </c>
      <c r="B3703" s="285" t="s">
        <v>3670</v>
      </c>
      <c r="C3703" s="108">
        <v>4.75</v>
      </c>
      <c r="D3703" s="108">
        <v>33.564029999999995</v>
      </c>
      <c r="E3703" s="108">
        <v>288.86905999999999</v>
      </c>
      <c r="F3703" s="108">
        <v>4.2237</v>
      </c>
      <c r="G3703" s="108">
        <v>18.74239</v>
      </c>
      <c r="H3703" s="108">
        <v>73.122389999999996</v>
      </c>
      <c r="I3703" s="108">
        <v>3.33</v>
      </c>
      <c r="J3703" s="108">
        <v>5.5640000000000001</v>
      </c>
      <c r="K3703" s="108">
        <v>10.80133</v>
      </c>
      <c r="L3703" s="108">
        <v>8.4084400000000006</v>
      </c>
      <c r="M3703" s="108">
        <v>5.7777500000000002</v>
      </c>
      <c r="N3703" s="108">
        <v>11.054290000000002</v>
      </c>
      <c r="O3703" s="108">
        <v>468.20738</v>
      </c>
      <c r="P3703" s="83" t="str">
        <f t="shared" si="78"/>
        <v/>
      </c>
    </row>
    <row r="3704" spans="1:16" ht="13.2" hidden="1" customHeight="1" x14ac:dyDescent="0.25">
      <c r="A3704" s="83" t="s">
        <v>4503</v>
      </c>
      <c r="B3704" s="285" t="s">
        <v>92</v>
      </c>
      <c r="C3704" s="108">
        <v>0</v>
      </c>
      <c r="D3704" s="108">
        <v>0</v>
      </c>
      <c r="E3704" s="108">
        <v>0</v>
      </c>
      <c r="F3704" s="108">
        <v>0</v>
      </c>
      <c r="G3704" s="108">
        <v>0</v>
      </c>
      <c r="H3704" s="108">
        <v>0</v>
      </c>
      <c r="I3704" s="108">
        <v>0</v>
      </c>
      <c r="J3704" s="108">
        <v>0</v>
      </c>
      <c r="K3704" s="108">
        <v>0</v>
      </c>
      <c r="L3704" s="108">
        <v>0</v>
      </c>
      <c r="M3704" s="108">
        <v>0</v>
      </c>
      <c r="N3704" s="108">
        <v>0</v>
      </c>
      <c r="O3704" s="108">
        <v>0</v>
      </c>
      <c r="P3704" s="83" t="str">
        <f t="shared" si="78"/>
        <v/>
      </c>
    </row>
    <row r="3705" spans="1:16" ht="13.2" hidden="1" customHeight="1" x14ac:dyDescent="0.25">
      <c r="A3705" s="83" t="s">
        <v>4504</v>
      </c>
      <c r="B3705" s="285" t="s">
        <v>93</v>
      </c>
      <c r="C3705" s="108">
        <v>0</v>
      </c>
      <c r="D3705" s="108">
        <v>99</v>
      </c>
      <c r="E3705" s="108">
        <v>0</v>
      </c>
      <c r="F3705" s="108">
        <v>0</v>
      </c>
      <c r="G3705" s="108">
        <v>0</v>
      </c>
      <c r="H3705" s="108">
        <v>0</v>
      </c>
      <c r="I3705" s="108">
        <v>0</v>
      </c>
      <c r="J3705" s="108">
        <v>0</v>
      </c>
      <c r="K3705" s="108">
        <v>0</v>
      </c>
      <c r="L3705" s="108">
        <v>0</v>
      </c>
      <c r="M3705" s="108">
        <v>0</v>
      </c>
      <c r="N3705" s="108">
        <v>90</v>
      </c>
      <c r="O3705" s="108">
        <v>189</v>
      </c>
      <c r="P3705" s="83" t="str">
        <f t="shared" si="78"/>
        <v/>
      </c>
    </row>
    <row r="3706" spans="1:16" ht="13.2" hidden="1" customHeight="1" x14ac:dyDescent="0.25">
      <c r="A3706" s="83" t="s">
        <v>4505</v>
      </c>
      <c r="B3706" s="285" t="s">
        <v>94</v>
      </c>
      <c r="C3706" s="108">
        <v>0</v>
      </c>
      <c r="D3706" s="108">
        <v>0</v>
      </c>
      <c r="E3706" s="108">
        <v>58.896980000000006</v>
      </c>
      <c r="F3706" s="108">
        <v>11.2356</v>
      </c>
      <c r="G3706" s="108">
        <v>0</v>
      </c>
      <c r="H3706" s="108">
        <v>0</v>
      </c>
      <c r="I3706" s="108">
        <v>0</v>
      </c>
      <c r="J3706" s="108">
        <v>23.184000000000001</v>
      </c>
      <c r="K3706" s="108">
        <v>990.84434999999996</v>
      </c>
      <c r="L3706" s="108">
        <v>0.37791000000000002</v>
      </c>
      <c r="M3706" s="108">
        <v>0</v>
      </c>
      <c r="N3706" s="108">
        <v>-71.690179999999998</v>
      </c>
      <c r="O3706" s="108">
        <v>1012.8486599999999</v>
      </c>
      <c r="P3706" s="83" t="str">
        <f t="shared" si="78"/>
        <v/>
      </c>
    </row>
    <row r="3707" spans="1:16" ht="13.2" hidden="1" customHeight="1" x14ac:dyDescent="0.25">
      <c r="A3707" s="83" t="s">
        <v>4506</v>
      </c>
      <c r="B3707" s="285" t="s">
        <v>95</v>
      </c>
      <c r="C3707" s="108">
        <v>0</v>
      </c>
      <c r="D3707" s="108">
        <v>0</v>
      </c>
      <c r="E3707" s="108">
        <v>0</v>
      </c>
      <c r="F3707" s="108">
        <v>0</v>
      </c>
      <c r="G3707" s="108">
        <v>0</v>
      </c>
      <c r="H3707" s="108">
        <v>0</v>
      </c>
      <c r="I3707" s="108">
        <v>0</v>
      </c>
      <c r="J3707" s="108">
        <v>0</v>
      </c>
      <c r="K3707" s="108">
        <v>0</v>
      </c>
      <c r="L3707" s="108">
        <v>0</v>
      </c>
      <c r="M3707" s="108">
        <v>0</v>
      </c>
      <c r="N3707" s="108">
        <v>0</v>
      </c>
      <c r="O3707" s="108">
        <v>0</v>
      </c>
      <c r="P3707" s="83" t="str">
        <f t="shared" si="78"/>
        <v/>
      </c>
    </row>
    <row r="3708" spans="1:16" ht="13.2" hidden="1" customHeight="1" x14ac:dyDescent="0.25">
      <c r="A3708" s="83" t="s">
        <v>4507</v>
      </c>
      <c r="B3708" s="285" t="s">
        <v>96</v>
      </c>
      <c r="C3708" s="108">
        <v>0</v>
      </c>
      <c r="D3708" s="108">
        <v>0</v>
      </c>
      <c r="E3708" s="108">
        <v>0</v>
      </c>
      <c r="F3708" s="108">
        <v>0</v>
      </c>
      <c r="G3708" s="108">
        <v>0</v>
      </c>
      <c r="H3708" s="108">
        <v>0</v>
      </c>
      <c r="I3708" s="108">
        <v>0</v>
      </c>
      <c r="J3708" s="108">
        <v>0</v>
      </c>
      <c r="K3708" s="108">
        <v>0</v>
      </c>
      <c r="L3708" s="108">
        <v>0</v>
      </c>
      <c r="M3708" s="108">
        <v>0</v>
      </c>
      <c r="N3708" s="108">
        <v>0</v>
      </c>
      <c r="O3708" s="108">
        <v>0</v>
      </c>
      <c r="P3708" s="83" t="str">
        <f t="shared" si="78"/>
        <v/>
      </c>
    </row>
    <row r="3709" spans="1:16" ht="13.2" hidden="1" customHeight="1" x14ac:dyDescent="0.25">
      <c r="A3709" s="83" t="s">
        <v>4508</v>
      </c>
      <c r="B3709" s="285" t="s">
        <v>155</v>
      </c>
      <c r="C3709" s="108">
        <v>7388.3908499999998</v>
      </c>
      <c r="D3709" s="108">
        <v>7055.4758200000006</v>
      </c>
      <c r="E3709" s="108">
        <v>2238.1049399999997</v>
      </c>
      <c r="F3709" s="108">
        <v>1648.8161600000001</v>
      </c>
      <c r="G3709" s="108">
        <v>1665.2162999999998</v>
      </c>
      <c r="H3709" s="108">
        <v>1788.31358</v>
      </c>
      <c r="I3709" s="108">
        <v>1674.0723400000002</v>
      </c>
      <c r="J3709" s="108">
        <v>1700.55106</v>
      </c>
      <c r="K3709" s="108">
        <v>2998.0234199999995</v>
      </c>
      <c r="L3709" s="108">
        <v>1762.0280700000001</v>
      </c>
      <c r="M3709" s="108">
        <v>1724.01704</v>
      </c>
      <c r="N3709" s="108">
        <v>2359.5605700000001</v>
      </c>
      <c r="O3709" s="108">
        <v>34002.57015</v>
      </c>
      <c r="P3709" s="83" t="str">
        <f t="shared" si="78"/>
        <v/>
      </c>
    </row>
    <row r="3710" spans="1:16" ht="13.2" hidden="1" customHeight="1" x14ac:dyDescent="0.25">
      <c r="A3710" s="83" t="s">
        <v>4509</v>
      </c>
      <c r="B3710" s="285" t="s">
        <v>80</v>
      </c>
      <c r="C3710" s="108">
        <v>7186.4248099999995</v>
      </c>
      <c r="D3710" s="108">
        <v>6772.7323700000006</v>
      </c>
      <c r="E3710" s="108">
        <v>1728.4685099999999</v>
      </c>
      <c r="F3710" s="108">
        <v>1505.3781300000001</v>
      </c>
      <c r="G3710" s="108">
        <v>1529.6090399999998</v>
      </c>
      <c r="H3710" s="108">
        <v>1526.4681699999999</v>
      </c>
      <c r="I3710" s="108">
        <v>1576.2757100000001</v>
      </c>
      <c r="J3710" s="108">
        <v>1576.2757100000001</v>
      </c>
      <c r="K3710" s="108">
        <v>1644.5326399999997</v>
      </c>
      <c r="L3710" s="108">
        <v>1576.2757100000001</v>
      </c>
      <c r="M3710" s="108">
        <v>1574.81423</v>
      </c>
      <c r="N3710" s="108">
        <v>1981.0524700000001</v>
      </c>
      <c r="O3710" s="108">
        <v>30178.307499999999</v>
      </c>
      <c r="P3710" s="83" t="str">
        <f t="shared" si="78"/>
        <v/>
      </c>
    </row>
    <row r="3711" spans="1:16" ht="13.2" hidden="1" customHeight="1" x14ac:dyDescent="0.25">
      <c r="A3711" s="83" t="s">
        <v>4510</v>
      </c>
      <c r="B3711" s="285" t="s">
        <v>97</v>
      </c>
      <c r="C3711" s="108">
        <v>-141478</v>
      </c>
      <c r="D3711" s="108">
        <v>-82973</v>
      </c>
      <c r="E3711" s="108">
        <v>314450</v>
      </c>
      <c r="F3711" s="108">
        <v>-89107</v>
      </c>
      <c r="G3711" s="108">
        <v>892</v>
      </c>
      <c r="H3711" s="108"/>
      <c r="I3711" s="108"/>
      <c r="J3711" s="108"/>
      <c r="K3711" s="108"/>
      <c r="L3711" s="108"/>
      <c r="M3711" s="108"/>
      <c r="N3711" s="108"/>
      <c r="O3711" s="108"/>
      <c r="P3711" s="83" t="str">
        <f t="shared" ref="P3711:P3774" si="79">IF(COUNTBLANK(Q3711)=0,IF(RIGHT(A3711,10)=Q3711,TRUE,FALSE),"")</f>
        <v/>
      </c>
    </row>
    <row r="3712" spans="1:16" ht="13.2" hidden="1" customHeight="1" x14ac:dyDescent="0.25">
      <c r="A3712" s="83" t="s">
        <v>4511</v>
      </c>
      <c r="B3712" s="285" t="s">
        <v>130</v>
      </c>
      <c r="C3712" s="108">
        <v>-144229</v>
      </c>
      <c r="D3712" s="108">
        <v>-113772</v>
      </c>
      <c r="E3712" s="108">
        <v>307801</v>
      </c>
      <c r="F3712" s="108">
        <v>-103568</v>
      </c>
      <c r="G3712" s="108">
        <v>-53768</v>
      </c>
      <c r="H3712" s="108"/>
      <c r="I3712" s="108"/>
      <c r="J3712" s="108"/>
      <c r="K3712" s="108"/>
      <c r="L3712" s="108"/>
      <c r="M3712" s="108"/>
      <c r="N3712" s="108"/>
      <c r="O3712" s="108"/>
      <c r="P3712" s="83" t="str">
        <f t="shared" si="79"/>
        <v/>
      </c>
    </row>
    <row r="3713" spans="1:16" ht="13.2" hidden="1" customHeight="1" x14ac:dyDescent="0.25">
      <c r="A3713" s="83" t="s">
        <v>4512</v>
      </c>
      <c r="B3713" s="285" t="s">
        <v>76</v>
      </c>
      <c r="C3713" s="108">
        <v>481</v>
      </c>
      <c r="D3713" s="108">
        <v>422</v>
      </c>
      <c r="E3713" s="108">
        <v>1658</v>
      </c>
      <c r="F3713" s="108">
        <v>2412</v>
      </c>
      <c r="G3713" s="108">
        <v>4973</v>
      </c>
      <c r="H3713" s="108"/>
      <c r="I3713" s="108"/>
      <c r="J3713" s="108"/>
      <c r="K3713" s="108"/>
      <c r="L3713" s="108"/>
      <c r="M3713" s="108"/>
      <c r="N3713" s="108"/>
      <c r="O3713" s="108"/>
      <c r="P3713" s="83" t="str">
        <f t="shared" si="79"/>
        <v/>
      </c>
    </row>
    <row r="3714" spans="1:16" ht="13.2" hidden="1" customHeight="1" x14ac:dyDescent="0.25">
      <c r="A3714" s="83" t="s">
        <v>4513</v>
      </c>
      <c r="B3714" s="285" t="s">
        <v>77</v>
      </c>
      <c r="C3714" s="108">
        <v>82496</v>
      </c>
      <c r="D3714" s="108">
        <v>76206</v>
      </c>
      <c r="E3714" s="108">
        <v>84530</v>
      </c>
      <c r="F3714" s="108">
        <v>206611</v>
      </c>
      <c r="G3714" s="108">
        <v>449843</v>
      </c>
      <c r="H3714" s="108"/>
      <c r="I3714" s="108"/>
      <c r="J3714" s="108"/>
      <c r="K3714" s="108"/>
      <c r="L3714" s="108"/>
      <c r="M3714" s="108"/>
      <c r="N3714" s="108"/>
      <c r="O3714" s="108"/>
      <c r="P3714" s="83" t="str">
        <f t="shared" si="79"/>
        <v/>
      </c>
    </row>
    <row r="3715" spans="1:16" ht="13.2" hidden="1" customHeight="1" x14ac:dyDescent="0.25">
      <c r="A3715" s="83" t="s">
        <v>4514</v>
      </c>
      <c r="B3715" s="285" t="s">
        <v>78</v>
      </c>
      <c r="C3715" s="108">
        <v>31076</v>
      </c>
      <c r="D3715" s="108">
        <v>35708</v>
      </c>
      <c r="E3715" s="108">
        <v>38066</v>
      </c>
      <c r="F3715" s="108">
        <v>74600</v>
      </c>
      <c r="G3715" s="108">
        <v>179450</v>
      </c>
      <c r="H3715" s="108"/>
      <c r="I3715" s="108"/>
      <c r="J3715" s="108"/>
      <c r="K3715" s="108"/>
      <c r="L3715" s="108"/>
      <c r="M3715" s="108"/>
      <c r="N3715" s="108"/>
      <c r="O3715" s="108"/>
      <c r="P3715" s="83" t="str">
        <f t="shared" si="79"/>
        <v/>
      </c>
    </row>
    <row r="3716" spans="1:16" ht="13.2" hidden="1" customHeight="1" x14ac:dyDescent="0.25">
      <c r="A3716" s="83" t="s">
        <v>4515</v>
      </c>
      <c r="B3716" s="285" t="s">
        <v>79</v>
      </c>
      <c r="C3716" s="108">
        <v>1093</v>
      </c>
      <c r="D3716" s="108">
        <v>3190</v>
      </c>
      <c r="E3716" s="108">
        <v>2203</v>
      </c>
      <c r="F3716" s="108">
        <v>4597</v>
      </c>
      <c r="G3716" s="108">
        <v>11083</v>
      </c>
      <c r="H3716" s="108"/>
      <c r="I3716" s="108"/>
      <c r="J3716" s="108"/>
      <c r="K3716" s="108"/>
      <c r="L3716" s="108"/>
      <c r="M3716" s="108"/>
      <c r="N3716" s="108"/>
      <c r="O3716" s="108"/>
      <c r="P3716" s="83" t="str">
        <f t="shared" si="79"/>
        <v/>
      </c>
    </row>
    <row r="3717" spans="1:16" ht="13.2" hidden="1" customHeight="1" x14ac:dyDescent="0.25">
      <c r="A3717" s="83" t="s">
        <v>4516</v>
      </c>
      <c r="B3717" s="285" t="s">
        <v>3671</v>
      </c>
      <c r="C3717" s="108">
        <v>36151</v>
      </c>
      <c r="D3717" s="108">
        <v>27035</v>
      </c>
      <c r="E3717" s="108">
        <v>34175</v>
      </c>
      <c r="F3717" s="108">
        <v>45175</v>
      </c>
      <c r="G3717" s="108">
        <v>142536</v>
      </c>
      <c r="H3717" s="108"/>
      <c r="I3717" s="108"/>
      <c r="J3717" s="108"/>
      <c r="K3717" s="108"/>
      <c r="L3717" s="108"/>
      <c r="M3717" s="108"/>
      <c r="N3717" s="108"/>
      <c r="O3717" s="108"/>
      <c r="P3717" s="83" t="str">
        <f t="shared" si="79"/>
        <v/>
      </c>
    </row>
    <row r="3718" spans="1:16" ht="13.2" hidden="1" customHeight="1" x14ac:dyDescent="0.25">
      <c r="A3718" s="83" t="s">
        <v>4517</v>
      </c>
      <c r="B3718" s="285" t="s">
        <v>84</v>
      </c>
      <c r="C3718" s="108">
        <v>18582</v>
      </c>
      <c r="D3718" s="108">
        <v>45147</v>
      </c>
      <c r="E3718" s="108">
        <v>17886</v>
      </c>
      <c r="F3718" s="108">
        <v>51578</v>
      </c>
      <c r="G3718" s="108">
        <v>133193</v>
      </c>
      <c r="H3718" s="108"/>
      <c r="I3718" s="108"/>
      <c r="J3718" s="108"/>
      <c r="K3718" s="108"/>
      <c r="L3718" s="108"/>
      <c r="M3718" s="108"/>
      <c r="N3718" s="108"/>
      <c r="O3718" s="108"/>
      <c r="P3718" s="83" t="str">
        <f t="shared" si="79"/>
        <v/>
      </c>
    </row>
    <row r="3719" spans="1:16" ht="13.2" hidden="1" customHeight="1" x14ac:dyDescent="0.25">
      <c r="A3719" s="83" t="s">
        <v>4518</v>
      </c>
      <c r="B3719" s="285" t="s">
        <v>85</v>
      </c>
      <c r="C3719" s="108">
        <v>203365</v>
      </c>
      <c r="D3719" s="108">
        <v>221806</v>
      </c>
      <c r="E3719" s="108">
        <v>194291</v>
      </c>
      <c r="F3719" s="108">
        <v>410490</v>
      </c>
      <c r="G3719" s="108">
        <v>1029952</v>
      </c>
      <c r="H3719" s="108"/>
      <c r="I3719" s="108"/>
      <c r="J3719" s="108"/>
      <c r="K3719" s="108"/>
      <c r="L3719" s="108"/>
      <c r="M3719" s="108"/>
      <c r="N3719" s="108"/>
      <c r="O3719" s="108"/>
      <c r="P3719" s="83" t="str">
        <f t="shared" si="79"/>
        <v/>
      </c>
    </row>
    <row r="3720" spans="1:16" ht="13.2" hidden="1" customHeight="1" x14ac:dyDescent="0.25">
      <c r="A3720" s="83" t="s">
        <v>4519</v>
      </c>
      <c r="B3720" s="285" t="s">
        <v>86</v>
      </c>
      <c r="C3720" s="108">
        <v>663</v>
      </c>
      <c r="D3720" s="108">
        <v>200</v>
      </c>
      <c r="E3720" s="108">
        <v>16468</v>
      </c>
      <c r="F3720" s="108">
        <v>3470</v>
      </c>
      <c r="G3720" s="108">
        <v>20801</v>
      </c>
      <c r="H3720" s="108"/>
      <c r="I3720" s="108"/>
      <c r="J3720" s="108"/>
      <c r="K3720" s="108"/>
      <c r="L3720" s="108"/>
      <c r="M3720" s="108"/>
      <c r="N3720" s="108"/>
      <c r="O3720" s="108"/>
      <c r="P3720" s="83" t="str">
        <f t="shared" si="79"/>
        <v/>
      </c>
    </row>
    <row r="3721" spans="1:16" ht="13.2" hidden="1" customHeight="1" x14ac:dyDescent="0.25">
      <c r="A3721" s="83" t="s">
        <v>4520</v>
      </c>
      <c r="B3721" s="285" t="s">
        <v>87</v>
      </c>
      <c r="C3721" s="108">
        <v>4852</v>
      </c>
      <c r="D3721" s="108">
        <v>58389</v>
      </c>
      <c r="E3721" s="108">
        <v>4575</v>
      </c>
      <c r="F3721" s="108">
        <v>14051</v>
      </c>
      <c r="G3721" s="108">
        <v>81867</v>
      </c>
      <c r="H3721" s="108"/>
      <c r="I3721" s="108"/>
      <c r="J3721" s="108"/>
      <c r="K3721" s="108"/>
      <c r="L3721" s="108"/>
      <c r="M3721" s="108"/>
      <c r="N3721" s="108"/>
      <c r="O3721" s="108"/>
      <c r="P3721" s="83" t="str">
        <f t="shared" si="79"/>
        <v/>
      </c>
    </row>
    <row r="3722" spans="1:16" ht="13.2" hidden="1" customHeight="1" x14ac:dyDescent="0.25">
      <c r="A3722" s="83" t="s">
        <v>4521</v>
      </c>
      <c r="B3722" s="285" t="s">
        <v>88</v>
      </c>
      <c r="C3722" s="108">
        <v>0</v>
      </c>
      <c r="D3722" s="108">
        <v>0</v>
      </c>
      <c r="E3722" s="108">
        <v>0</v>
      </c>
      <c r="F3722" s="108"/>
      <c r="G3722" s="108">
        <v>0</v>
      </c>
      <c r="H3722" s="108"/>
      <c r="I3722" s="108"/>
      <c r="J3722" s="108"/>
      <c r="K3722" s="108"/>
      <c r="L3722" s="108"/>
      <c r="M3722" s="108"/>
      <c r="N3722" s="108"/>
      <c r="O3722" s="108"/>
      <c r="P3722" s="83" t="str">
        <f t="shared" si="79"/>
        <v/>
      </c>
    </row>
    <row r="3723" spans="1:16" ht="13.2" hidden="1" customHeight="1" x14ac:dyDescent="0.25">
      <c r="A3723" s="83" t="s">
        <v>4522</v>
      </c>
      <c r="B3723" s="285" t="s">
        <v>144</v>
      </c>
      <c r="C3723" s="108">
        <v>208880</v>
      </c>
      <c r="D3723" s="108">
        <v>280395</v>
      </c>
      <c r="E3723" s="108">
        <v>215334</v>
      </c>
      <c r="F3723" s="108">
        <v>428011</v>
      </c>
      <c r="G3723" s="108">
        <v>1132620</v>
      </c>
      <c r="H3723" s="108"/>
      <c r="I3723" s="108"/>
      <c r="J3723" s="108"/>
      <c r="K3723" s="108"/>
      <c r="L3723" s="108"/>
      <c r="M3723" s="108"/>
      <c r="N3723" s="108"/>
      <c r="O3723" s="108"/>
      <c r="P3723" s="83" t="str">
        <f t="shared" si="79"/>
        <v/>
      </c>
    </row>
    <row r="3724" spans="1:16" ht="13.2" hidden="1" customHeight="1" x14ac:dyDescent="0.25">
      <c r="A3724" s="83" t="s">
        <v>4523</v>
      </c>
      <c r="B3724" s="285" t="s">
        <v>283</v>
      </c>
      <c r="C3724" s="108">
        <v>24</v>
      </c>
      <c r="D3724" s="108">
        <v>7826</v>
      </c>
      <c r="E3724" s="108">
        <v>-637</v>
      </c>
      <c r="F3724" s="108">
        <v>1775</v>
      </c>
      <c r="G3724" s="108">
        <v>8988</v>
      </c>
      <c r="H3724" s="108"/>
      <c r="I3724" s="108"/>
      <c r="J3724" s="108"/>
      <c r="K3724" s="108"/>
      <c r="L3724" s="108"/>
      <c r="M3724" s="108"/>
      <c r="N3724" s="108"/>
      <c r="O3724" s="108"/>
      <c r="P3724" s="83" t="str">
        <f t="shared" si="79"/>
        <v/>
      </c>
    </row>
    <row r="3725" spans="1:16" ht="13.2" hidden="1" customHeight="1" x14ac:dyDescent="0.25">
      <c r="A3725" s="83" t="s">
        <v>4524</v>
      </c>
      <c r="B3725" s="285" t="s">
        <v>284</v>
      </c>
      <c r="C3725" s="108">
        <v>33462</v>
      </c>
      <c r="D3725" s="108">
        <v>26272</v>
      </c>
      <c r="E3725" s="108">
        <v>16410</v>
      </c>
      <c r="F3725" s="108">
        <v>23742</v>
      </c>
      <c r="G3725" s="108">
        <v>99886</v>
      </c>
      <c r="H3725" s="108"/>
      <c r="I3725" s="108"/>
      <c r="J3725" s="108"/>
      <c r="K3725" s="108"/>
      <c r="L3725" s="108"/>
      <c r="M3725" s="108"/>
      <c r="N3725" s="108"/>
      <c r="O3725" s="108"/>
      <c r="P3725" s="83" t="str">
        <f t="shared" si="79"/>
        <v/>
      </c>
    </row>
    <row r="3726" spans="1:16" ht="13.2" hidden="1" customHeight="1" x14ac:dyDescent="0.25">
      <c r="A3726" s="83" t="s">
        <v>4525</v>
      </c>
      <c r="B3726" s="285" t="s">
        <v>76</v>
      </c>
      <c r="C3726" s="108">
        <v>1943</v>
      </c>
      <c r="D3726" s="108">
        <v>5472</v>
      </c>
      <c r="E3726" s="108">
        <v>6994</v>
      </c>
      <c r="F3726" s="108">
        <v>10844</v>
      </c>
      <c r="G3726" s="108">
        <v>25253</v>
      </c>
      <c r="H3726" s="108"/>
      <c r="I3726" s="108"/>
      <c r="J3726" s="108"/>
      <c r="K3726" s="108"/>
      <c r="L3726" s="108"/>
      <c r="M3726" s="108"/>
      <c r="N3726" s="108"/>
      <c r="O3726" s="108"/>
      <c r="P3726" s="83" t="str">
        <f t="shared" si="79"/>
        <v/>
      </c>
    </row>
    <row r="3727" spans="1:16" ht="13.2" hidden="1" customHeight="1" x14ac:dyDescent="0.25">
      <c r="A3727" s="83" t="s">
        <v>4526</v>
      </c>
      <c r="B3727" s="285" t="s">
        <v>85</v>
      </c>
      <c r="C3727" s="108">
        <v>61887</v>
      </c>
      <c r="D3727" s="108">
        <v>138833</v>
      </c>
      <c r="E3727" s="108">
        <v>508741</v>
      </c>
      <c r="F3727" s="108">
        <v>321383</v>
      </c>
      <c r="G3727" s="108">
        <v>1030844</v>
      </c>
      <c r="H3727" s="108"/>
      <c r="I3727" s="108"/>
      <c r="J3727" s="108"/>
      <c r="K3727" s="108"/>
      <c r="L3727" s="108"/>
      <c r="M3727" s="108"/>
      <c r="N3727" s="108"/>
      <c r="O3727" s="108"/>
      <c r="P3727" s="83" t="str">
        <f t="shared" si="79"/>
        <v/>
      </c>
    </row>
    <row r="3728" spans="1:16" ht="13.2" hidden="1" customHeight="1" x14ac:dyDescent="0.25">
      <c r="A3728" s="83" t="s">
        <v>4527</v>
      </c>
      <c r="B3728" s="285" t="s">
        <v>87</v>
      </c>
      <c r="C3728" s="108">
        <v>0</v>
      </c>
      <c r="D3728" s="108">
        <v>26756</v>
      </c>
      <c r="E3728" s="108">
        <v>13994</v>
      </c>
      <c r="F3728" s="108"/>
      <c r="G3728" s="108">
        <v>40750</v>
      </c>
      <c r="H3728" s="108"/>
      <c r="I3728" s="108"/>
      <c r="J3728" s="108"/>
      <c r="K3728" s="108"/>
      <c r="L3728" s="108"/>
      <c r="M3728" s="108"/>
      <c r="N3728" s="108"/>
      <c r="O3728" s="108"/>
      <c r="P3728" s="83" t="str">
        <f t="shared" si="79"/>
        <v/>
      </c>
    </row>
    <row r="3729" spans="1:16" ht="13.2" hidden="1" customHeight="1" x14ac:dyDescent="0.25">
      <c r="A3729" s="83" t="s">
        <v>4528</v>
      </c>
      <c r="B3729" s="285" t="s">
        <v>88</v>
      </c>
      <c r="C3729" s="108">
        <v>0</v>
      </c>
      <c r="D3729" s="108">
        <v>0</v>
      </c>
      <c r="E3729" s="108">
        <v>0</v>
      </c>
      <c r="F3729" s="108"/>
      <c r="G3729" s="108">
        <v>0</v>
      </c>
      <c r="H3729" s="108"/>
      <c r="I3729" s="108"/>
      <c r="J3729" s="108"/>
      <c r="K3729" s="108"/>
      <c r="L3729" s="108"/>
      <c r="M3729" s="108"/>
      <c r="N3729" s="108"/>
      <c r="O3729" s="108"/>
      <c r="P3729" s="83" t="str">
        <f t="shared" si="79"/>
        <v/>
      </c>
    </row>
    <row r="3730" spans="1:16" ht="13.2" hidden="1" customHeight="1" x14ac:dyDescent="0.25">
      <c r="A3730" s="83" t="s">
        <v>4529</v>
      </c>
      <c r="B3730" s="285" t="s">
        <v>89</v>
      </c>
      <c r="C3730" s="108">
        <v>8294</v>
      </c>
      <c r="D3730" s="108">
        <v>2561</v>
      </c>
      <c r="E3730" s="108">
        <v>19671</v>
      </c>
      <c r="F3730" s="108">
        <v>14289</v>
      </c>
      <c r="G3730" s="108">
        <v>44815</v>
      </c>
      <c r="H3730" s="108"/>
      <c r="I3730" s="108"/>
      <c r="J3730" s="108"/>
      <c r="K3730" s="108"/>
      <c r="L3730" s="108"/>
      <c r="M3730" s="108"/>
      <c r="N3730" s="108"/>
      <c r="O3730" s="108"/>
      <c r="P3730" s="83" t="str">
        <f t="shared" si="79"/>
        <v/>
      </c>
    </row>
    <row r="3731" spans="1:16" ht="13.2" hidden="1" customHeight="1" x14ac:dyDescent="0.25">
      <c r="A3731" s="83" t="s">
        <v>4530</v>
      </c>
      <c r="B3731" s="285" t="s">
        <v>90</v>
      </c>
      <c r="C3731" s="108">
        <v>660</v>
      </c>
      <c r="D3731" s="108">
        <v>12883</v>
      </c>
      <c r="E3731" s="108">
        <v>-2425</v>
      </c>
      <c r="F3731" s="108">
        <v>4517</v>
      </c>
      <c r="G3731" s="108">
        <v>15635</v>
      </c>
      <c r="H3731" s="108"/>
      <c r="I3731" s="108"/>
      <c r="J3731" s="108"/>
      <c r="K3731" s="108"/>
      <c r="L3731" s="108"/>
      <c r="M3731" s="108"/>
      <c r="N3731" s="108"/>
      <c r="O3731" s="108"/>
      <c r="P3731" s="83" t="str">
        <f t="shared" si="79"/>
        <v/>
      </c>
    </row>
    <row r="3732" spans="1:16" ht="13.2" hidden="1" customHeight="1" x14ac:dyDescent="0.25">
      <c r="A3732" s="83" t="s">
        <v>4531</v>
      </c>
      <c r="B3732" s="285" t="s">
        <v>91</v>
      </c>
      <c r="C3732" s="108">
        <v>16329</v>
      </c>
      <c r="D3732" s="108">
        <v>115017</v>
      </c>
      <c r="E3732" s="108">
        <v>453419</v>
      </c>
      <c r="F3732" s="108">
        <v>128336</v>
      </c>
      <c r="G3732" s="108">
        <v>713101</v>
      </c>
      <c r="H3732" s="108"/>
      <c r="I3732" s="108"/>
      <c r="J3732" s="108"/>
      <c r="K3732" s="108"/>
      <c r="L3732" s="108"/>
      <c r="M3732" s="108"/>
      <c r="N3732" s="108"/>
      <c r="O3732" s="108"/>
      <c r="P3732" s="83" t="str">
        <f t="shared" si="79"/>
        <v/>
      </c>
    </row>
    <row r="3733" spans="1:16" ht="13.2" hidden="1" customHeight="1" x14ac:dyDescent="0.25">
      <c r="A3733" s="83" t="s">
        <v>4532</v>
      </c>
      <c r="B3733" s="285" t="s">
        <v>3670</v>
      </c>
      <c r="C3733" s="108">
        <v>709</v>
      </c>
      <c r="D3733" s="108">
        <v>269</v>
      </c>
      <c r="E3733" s="108">
        <v>1354</v>
      </c>
      <c r="F3733" s="108">
        <v>225</v>
      </c>
      <c r="G3733" s="108">
        <v>2557</v>
      </c>
      <c r="H3733" s="108"/>
      <c r="I3733" s="108"/>
      <c r="J3733" s="108"/>
      <c r="K3733" s="108"/>
      <c r="L3733" s="108"/>
      <c r="M3733" s="108"/>
      <c r="N3733" s="108"/>
      <c r="O3733" s="108"/>
      <c r="P3733" s="83" t="str">
        <f t="shared" si="79"/>
        <v/>
      </c>
    </row>
    <row r="3734" spans="1:16" ht="13.2" hidden="1" customHeight="1" x14ac:dyDescent="0.25">
      <c r="A3734" s="83" t="s">
        <v>4533</v>
      </c>
      <c r="B3734" s="285" t="s">
        <v>95</v>
      </c>
      <c r="C3734" s="108">
        <v>12588</v>
      </c>
      <c r="D3734" s="108">
        <v>-8912</v>
      </c>
      <c r="E3734" s="108">
        <v>14371</v>
      </c>
      <c r="F3734" s="108">
        <v>5943</v>
      </c>
      <c r="G3734" s="108">
        <v>23990</v>
      </c>
      <c r="H3734" s="108"/>
      <c r="I3734" s="108"/>
      <c r="J3734" s="108"/>
      <c r="K3734" s="108"/>
      <c r="L3734" s="108"/>
      <c r="M3734" s="108"/>
      <c r="N3734" s="108"/>
      <c r="O3734" s="108"/>
      <c r="P3734" s="83" t="str">
        <f t="shared" si="79"/>
        <v/>
      </c>
    </row>
    <row r="3735" spans="1:16" ht="13.2" hidden="1" customHeight="1" x14ac:dyDescent="0.25">
      <c r="A3735" s="83" t="s">
        <v>4534</v>
      </c>
      <c r="B3735" s="285" t="s">
        <v>96</v>
      </c>
      <c r="C3735" s="108">
        <v>2764</v>
      </c>
      <c r="D3735" s="108">
        <v>1034</v>
      </c>
      <c r="E3735" s="108">
        <v>400</v>
      </c>
      <c r="F3735" s="108">
        <v>3060</v>
      </c>
      <c r="G3735" s="108">
        <v>7258</v>
      </c>
      <c r="H3735" s="108"/>
      <c r="I3735" s="108"/>
      <c r="J3735" s="108"/>
      <c r="K3735" s="108"/>
      <c r="L3735" s="108"/>
      <c r="M3735" s="108"/>
      <c r="N3735" s="108"/>
      <c r="O3735" s="108"/>
      <c r="P3735" s="83" t="str">
        <f t="shared" si="79"/>
        <v/>
      </c>
    </row>
    <row r="3736" spans="1:16" ht="13.2" hidden="1" customHeight="1" x14ac:dyDescent="0.25">
      <c r="A3736" s="83" t="s">
        <v>4535</v>
      </c>
      <c r="B3736" s="285" t="s">
        <v>155</v>
      </c>
      <c r="C3736" s="108">
        <v>64651</v>
      </c>
      <c r="D3736" s="108">
        <v>166623</v>
      </c>
      <c r="E3736" s="108">
        <v>523135</v>
      </c>
      <c r="F3736" s="108">
        <v>324443</v>
      </c>
      <c r="G3736" s="108">
        <v>1078852</v>
      </c>
      <c r="H3736" s="108"/>
      <c r="I3736" s="108"/>
      <c r="J3736" s="108"/>
      <c r="K3736" s="108"/>
      <c r="L3736" s="108"/>
      <c r="M3736" s="108"/>
      <c r="N3736" s="108"/>
      <c r="O3736" s="108"/>
      <c r="P3736" s="83" t="str">
        <f t="shared" si="79"/>
        <v/>
      </c>
    </row>
    <row r="3737" spans="1:16" ht="13.2" hidden="1" customHeight="1" x14ac:dyDescent="0.25">
      <c r="A3737" s="83" t="s">
        <v>4536</v>
      </c>
      <c r="B3737" s="285" t="s">
        <v>285</v>
      </c>
      <c r="C3737" s="108">
        <v>21364</v>
      </c>
      <c r="D3737" s="108">
        <v>11523</v>
      </c>
      <c r="E3737" s="108">
        <v>13519</v>
      </c>
      <c r="F3737" s="108">
        <v>102520</v>
      </c>
      <c r="G3737" s="108">
        <v>148926</v>
      </c>
      <c r="H3737" s="108"/>
      <c r="I3737" s="108"/>
      <c r="J3737" s="108"/>
      <c r="K3737" s="108"/>
      <c r="L3737" s="108"/>
      <c r="M3737" s="108"/>
      <c r="N3737" s="108"/>
      <c r="O3737" s="108"/>
      <c r="P3737" s="83" t="str">
        <f t="shared" si="79"/>
        <v/>
      </c>
    </row>
    <row r="3738" spans="1:16" ht="13.2" hidden="1" customHeight="1" x14ac:dyDescent="0.25">
      <c r="A3738" s="83" t="s">
        <v>4537</v>
      </c>
      <c r="B3738" s="285" t="s">
        <v>286</v>
      </c>
      <c r="C3738" s="108">
        <v>0</v>
      </c>
      <c r="D3738" s="108">
        <v>20</v>
      </c>
      <c r="E3738" s="108">
        <v>1838</v>
      </c>
      <c r="F3738" s="108">
        <v>54709</v>
      </c>
      <c r="G3738" s="108">
        <v>56567</v>
      </c>
      <c r="H3738" s="108"/>
      <c r="I3738" s="108"/>
      <c r="J3738" s="108"/>
      <c r="K3738" s="108"/>
      <c r="L3738" s="108"/>
      <c r="M3738" s="108"/>
      <c r="N3738" s="108"/>
      <c r="O3738" s="108"/>
      <c r="P3738" s="83" t="str">
        <f t="shared" si="79"/>
        <v/>
      </c>
    </row>
    <row r="3739" spans="1:16" ht="13.2" hidden="1" customHeight="1" x14ac:dyDescent="0.25">
      <c r="A3739" s="83" t="s">
        <v>4538</v>
      </c>
      <c r="B3739" s="285" t="s">
        <v>97</v>
      </c>
      <c r="C3739" s="108">
        <v>89961.831000000006</v>
      </c>
      <c r="D3739" s="108">
        <v>-17605.428000000014</v>
      </c>
      <c r="E3739" s="108">
        <v>-24860.106000000029</v>
      </c>
      <c r="F3739" s="108">
        <v>-13822.358999999939</v>
      </c>
      <c r="G3739" s="108">
        <v>33673.938000000082</v>
      </c>
      <c r="H3739" s="108"/>
      <c r="I3739" s="108"/>
      <c r="J3739" s="108"/>
      <c r="K3739" s="108"/>
      <c r="L3739" s="108"/>
      <c r="M3739" s="108"/>
      <c r="N3739" s="108"/>
      <c r="O3739" s="108"/>
      <c r="P3739" s="83" t="str">
        <f t="shared" si="79"/>
        <v/>
      </c>
    </row>
    <row r="3740" spans="1:16" ht="13.2" hidden="1" customHeight="1" x14ac:dyDescent="0.25">
      <c r="A3740" s="83" t="s">
        <v>4539</v>
      </c>
      <c r="B3740" s="285" t="s">
        <v>130</v>
      </c>
      <c r="C3740" s="108">
        <v>88311.831999999995</v>
      </c>
      <c r="D3740" s="108">
        <v>-22798.353000000032</v>
      </c>
      <c r="E3740" s="108">
        <v>-34237.472000000038</v>
      </c>
      <c r="F3740" s="108">
        <v>-16034.342999999935</v>
      </c>
      <c r="G3740" s="108">
        <v>15241.66399999999</v>
      </c>
      <c r="H3740" s="108"/>
      <c r="I3740" s="108"/>
      <c r="J3740" s="108"/>
      <c r="K3740" s="108"/>
      <c r="L3740" s="108"/>
      <c r="M3740" s="108"/>
      <c r="N3740" s="108"/>
      <c r="O3740" s="108"/>
      <c r="P3740" s="83" t="str">
        <f t="shared" si="79"/>
        <v/>
      </c>
    </row>
    <row r="3741" spans="1:16" ht="13.2" hidden="1" customHeight="1" x14ac:dyDescent="0.25">
      <c r="A3741" s="83" t="s">
        <v>4540</v>
      </c>
      <c r="B3741" s="285" t="s">
        <v>76</v>
      </c>
      <c r="C3741" s="108">
        <v>0</v>
      </c>
      <c r="D3741" s="108">
        <v>0</v>
      </c>
      <c r="E3741" s="108">
        <v>0</v>
      </c>
      <c r="F3741" s="108">
        <v>0</v>
      </c>
      <c r="G3741" s="108">
        <v>0</v>
      </c>
      <c r="H3741" s="108"/>
      <c r="I3741" s="108"/>
      <c r="J3741" s="108"/>
      <c r="K3741" s="108"/>
      <c r="L3741" s="108"/>
      <c r="M3741" s="108"/>
      <c r="N3741" s="108"/>
      <c r="O3741" s="108"/>
      <c r="P3741" s="83" t="str">
        <f t="shared" si="79"/>
        <v/>
      </c>
    </row>
    <row r="3742" spans="1:16" ht="13.2" hidden="1" customHeight="1" x14ac:dyDescent="0.25">
      <c r="A3742" s="83" t="s">
        <v>4541</v>
      </c>
      <c r="B3742" s="285" t="s">
        <v>77</v>
      </c>
      <c r="C3742" s="108">
        <v>65150.523000000001</v>
      </c>
      <c r="D3742" s="108">
        <v>89847.754000000001</v>
      </c>
      <c r="E3742" s="108">
        <v>74739.293000000005</v>
      </c>
      <c r="F3742" s="108">
        <v>114427.329</v>
      </c>
      <c r="G3742" s="108">
        <v>344164.89899999998</v>
      </c>
      <c r="H3742" s="108"/>
      <c r="I3742" s="108"/>
      <c r="J3742" s="108"/>
      <c r="K3742" s="108"/>
      <c r="L3742" s="108"/>
      <c r="M3742" s="108"/>
      <c r="N3742" s="108"/>
      <c r="O3742" s="108"/>
      <c r="P3742" s="83" t="str">
        <f t="shared" si="79"/>
        <v/>
      </c>
    </row>
    <row r="3743" spans="1:16" ht="13.2" hidden="1" customHeight="1" x14ac:dyDescent="0.25">
      <c r="A3743" s="83" t="s">
        <v>4542</v>
      </c>
      <c r="B3743" s="285" t="s">
        <v>78</v>
      </c>
      <c r="C3743" s="108">
        <v>23467.683000000001</v>
      </c>
      <c r="D3743" s="108">
        <v>18114.901000000002</v>
      </c>
      <c r="E3743" s="108">
        <v>19383.222000000002</v>
      </c>
      <c r="F3743" s="108">
        <v>21572.46</v>
      </c>
      <c r="G3743" s="108">
        <v>82538.266000000003</v>
      </c>
      <c r="H3743" s="108"/>
      <c r="I3743" s="108"/>
      <c r="J3743" s="108"/>
      <c r="K3743" s="108"/>
      <c r="L3743" s="108"/>
      <c r="M3743" s="108"/>
      <c r="N3743" s="108"/>
      <c r="O3743" s="108"/>
      <c r="P3743" s="83" t="str">
        <f t="shared" si="79"/>
        <v/>
      </c>
    </row>
    <row r="3744" spans="1:16" ht="13.2" hidden="1" customHeight="1" x14ac:dyDescent="0.25">
      <c r="A3744" s="83" t="s">
        <v>4543</v>
      </c>
      <c r="B3744" s="285" t="s">
        <v>79</v>
      </c>
      <c r="C3744" s="108">
        <v>3457.5990000000002</v>
      </c>
      <c r="D3744" s="108">
        <v>2232.6039999999998</v>
      </c>
      <c r="E3744" s="108">
        <v>1961.6980000000001</v>
      </c>
      <c r="F3744" s="108">
        <v>3800.7629999999999</v>
      </c>
      <c r="G3744" s="108">
        <v>11452.664000000001</v>
      </c>
      <c r="H3744" s="108"/>
      <c r="I3744" s="108"/>
      <c r="J3744" s="108"/>
      <c r="K3744" s="108"/>
      <c r="L3744" s="108"/>
      <c r="M3744" s="108"/>
      <c r="N3744" s="108"/>
      <c r="O3744" s="108"/>
      <c r="P3744" s="83" t="str">
        <f t="shared" si="79"/>
        <v/>
      </c>
    </row>
    <row r="3745" spans="1:16" ht="13.2" hidden="1" customHeight="1" x14ac:dyDescent="0.25">
      <c r="A3745" s="83" t="s">
        <v>4544</v>
      </c>
      <c r="B3745" s="285" t="s">
        <v>3671</v>
      </c>
      <c r="C3745" s="108">
        <v>109840.15300000001</v>
      </c>
      <c r="D3745" s="108">
        <v>121296.007</v>
      </c>
      <c r="E3745" s="108">
        <v>115047.436</v>
      </c>
      <c r="F3745" s="108">
        <v>131260.24100000001</v>
      </c>
      <c r="G3745" s="108">
        <v>477443.83700000006</v>
      </c>
      <c r="H3745" s="108"/>
      <c r="I3745" s="108"/>
      <c r="J3745" s="108"/>
      <c r="K3745" s="108"/>
      <c r="L3745" s="108"/>
      <c r="M3745" s="108"/>
      <c r="N3745" s="108"/>
      <c r="O3745" s="108"/>
      <c r="P3745" s="83" t="str">
        <f t="shared" si="79"/>
        <v/>
      </c>
    </row>
    <row r="3746" spans="1:16" ht="13.2" hidden="1" customHeight="1" x14ac:dyDescent="0.25">
      <c r="A3746" s="83" t="s">
        <v>4545</v>
      </c>
      <c r="B3746" s="285" t="s">
        <v>84</v>
      </c>
      <c r="C3746" s="108">
        <v>9041.1689999999999</v>
      </c>
      <c r="D3746" s="108">
        <v>6987.875</v>
      </c>
      <c r="E3746" s="108">
        <v>9726.2780000000002</v>
      </c>
      <c r="F3746" s="108">
        <v>7989.1040000000003</v>
      </c>
      <c r="G3746" s="108">
        <v>33744.425999999999</v>
      </c>
      <c r="H3746" s="108"/>
      <c r="I3746" s="108"/>
      <c r="J3746" s="108"/>
      <c r="K3746" s="108"/>
      <c r="L3746" s="108"/>
      <c r="M3746" s="108"/>
      <c r="N3746" s="108"/>
      <c r="O3746" s="108"/>
      <c r="P3746" s="83" t="str">
        <f t="shared" si="79"/>
        <v/>
      </c>
    </row>
    <row r="3747" spans="1:16" ht="13.2" hidden="1" customHeight="1" x14ac:dyDescent="0.25">
      <c r="A3747" s="83" t="s">
        <v>4546</v>
      </c>
      <c r="B3747" s="285" t="s">
        <v>85</v>
      </c>
      <c r="C3747" s="108">
        <v>211814.20500000002</v>
      </c>
      <c r="D3747" s="108">
        <v>239532.90000000002</v>
      </c>
      <c r="E3747" s="108">
        <v>221771.75100000002</v>
      </c>
      <c r="F3747" s="108">
        <v>281922.03099999996</v>
      </c>
      <c r="G3747" s="108">
        <v>955040.88699999987</v>
      </c>
      <c r="H3747" s="108"/>
      <c r="I3747" s="108"/>
      <c r="J3747" s="108"/>
      <c r="K3747" s="108"/>
      <c r="L3747" s="108"/>
      <c r="M3747" s="108"/>
      <c r="N3747" s="108"/>
      <c r="O3747" s="108"/>
      <c r="P3747" s="83" t="str">
        <f t="shared" si="79"/>
        <v/>
      </c>
    </row>
    <row r="3748" spans="1:16" ht="13.2" hidden="1" customHeight="1" x14ac:dyDescent="0.25">
      <c r="A3748" s="83" t="s">
        <v>4547</v>
      </c>
      <c r="B3748" s="285" t="s">
        <v>86</v>
      </c>
      <c r="C3748" s="108">
        <v>171.5</v>
      </c>
      <c r="D3748" s="108">
        <v>0.89</v>
      </c>
      <c r="E3748" s="108">
        <v>0</v>
      </c>
      <c r="F3748" s="108">
        <v>0</v>
      </c>
      <c r="G3748" s="108">
        <v>172.39</v>
      </c>
      <c r="H3748" s="108"/>
      <c r="I3748" s="108"/>
      <c r="J3748" s="108"/>
      <c r="K3748" s="108"/>
      <c r="L3748" s="108"/>
      <c r="M3748" s="108"/>
      <c r="N3748" s="108"/>
      <c r="O3748" s="108"/>
      <c r="P3748" s="83" t="str">
        <f t="shared" si="79"/>
        <v/>
      </c>
    </row>
    <row r="3749" spans="1:16" ht="13.2" hidden="1" customHeight="1" x14ac:dyDescent="0.25">
      <c r="A3749" s="83" t="s">
        <v>4548</v>
      </c>
      <c r="B3749" s="285" t="s">
        <v>87</v>
      </c>
      <c r="C3749" s="108">
        <v>3055.415</v>
      </c>
      <c r="D3749" s="108">
        <v>6330.13</v>
      </c>
      <c r="E3749" s="108">
        <v>6167.1779999999999</v>
      </c>
      <c r="F3749" s="108">
        <v>6682.2349999999997</v>
      </c>
      <c r="G3749" s="108">
        <v>22234.957999999999</v>
      </c>
      <c r="H3749" s="108"/>
      <c r="I3749" s="108"/>
      <c r="J3749" s="108"/>
      <c r="K3749" s="108"/>
      <c r="L3749" s="108"/>
      <c r="M3749" s="108"/>
      <c r="N3749" s="108"/>
      <c r="O3749" s="108"/>
      <c r="P3749" s="83" t="str">
        <f t="shared" si="79"/>
        <v/>
      </c>
    </row>
    <row r="3750" spans="1:16" ht="13.2" hidden="1" customHeight="1" x14ac:dyDescent="0.25">
      <c r="A3750" s="83" t="s">
        <v>4549</v>
      </c>
      <c r="B3750" s="285" t="s">
        <v>88</v>
      </c>
      <c r="C3750" s="108">
        <v>83.382999999999996</v>
      </c>
      <c r="D3750" s="108">
        <v>21.672000000000001</v>
      </c>
      <c r="E3750" s="108">
        <v>4135.5240000000003</v>
      </c>
      <c r="F3750" s="108">
        <v>859.18899999999996</v>
      </c>
      <c r="G3750" s="108">
        <v>5099.7680000000009</v>
      </c>
      <c r="H3750" s="108"/>
      <c r="I3750" s="108"/>
      <c r="J3750" s="108"/>
      <c r="K3750" s="108"/>
      <c r="L3750" s="108"/>
      <c r="M3750" s="108"/>
      <c r="N3750" s="108"/>
      <c r="O3750" s="108"/>
      <c r="P3750" s="83" t="str">
        <f t="shared" si="79"/>
        <v/>
      </c>
    </row>
    <row r="3751" spans="1:16" ht="13.2" hidden="1" customHeight="1" x14ac:dyDescent="0.25">
      <c r="A3751" s="83" t="s">
        <v>4550</v>
      </c>
      <c r="B3751" s="285" t="s">
        <v>144</v>
      </c>
      <c r="C3751" s="108">
        <v>215124.50300000003</v>
      </c>
      <c r="D3751" s="108">
        <v>245885.59200000003</v>
      </c>
      <c r="E3751" s="108">
        <v>232074.45300000001</v>
      </c>
      <c r="F3751" s="108">
        <v>289463.45499999996</v>
      </c>
      <c r="G3751" s="108">
        <v>982548.00299999991</v>
      </c>
      <c r="H3751" s="108"/>
      <c r="I3751" s="108"/>
      <c r="J3751" s="108"/>
      <c r="K3751" s="108"/>
      <c r="L3751" s="108"/>
      <c r="M3751" s="108"/>
      <c r="N3751" s="108"/>
      <c r="O3751" s="108"/>
      <c r="P3751" s="83" t="str">
        <f t="shared" si="79"/>
        <v/>
      </c>
    </row>
    <row r="3752" spans="1:16" ht="13.2" hidden="1" customHeight="1" x14ac:dyDescent="0.25">
      <c r="A3752" s="83" t="s">
        <v>4551</v>
      </c>
      <c r="B3752" s="285" t="s">
        <v>283</v>
      </c>
      <c r="C3752" s="108">
        <v>2.2000000000000002</v>
      </c>
      <c r="D3752" s="108">
        <v>0.49399999999999999</v>
      </c>
      <c r="E3752" s="108">
        <v>0.48599999999999999</v>
      </c>
      <c r="F3752" s="108">
        <v>4.0179999999999998</v>
      </c>
      <c r="G3752" s="108">
        <v>7.1979999999999995</v>
      </c>
      <c r="H3752" s="108"/>
      <c r="I3752" s="108"/>
      <c r="J3752" s="108"/>
      <c r="K3752" s="108"/>
      <c r="L3752" s="108"/>
      <c r="M3752" s="108"/>
      <c r="N3752" s="108"/>
      <c r="O3752" s="108"/>
      <c r="P3752" s="83" t="str">
        <f t="shared" si="79"/>
        <v/>
      </c>
    </row>
    <row r="3753" spans="1:16" ht="13.2" hidden="1" customHeight="1" x14ac:dyDescent="0.25">
      <c r="A3753" s="83" t="s">
        <v>4552</v>
      </c>
      <c r="B3753" s="285" t="s">
        <v>284</v>
      </c>
      <c r="C3753" s="108">
        <v>854.87800000000004</v>
      </c>
      <c r="D3753" s="108">
        <v>1053.2650000000001</v>
      </c>
      <c r="E3753" s="108">
        <v>913.33799999999997</v>
      </c>
      <c r="F3753" s="108">
        <v>2868.116</v>
      </c>
      <c r="G3753" s="108">
        <v>5689.5969999999998</v>
      </c>
      <c r="H3753" s="108"/>
      <c r="I3753" s="108"/>
      <c r="J3753" s="108"/>
      <c r="K3753" s="108"/>
      <c r="L3753" s="108"/>
      <c r="M3753" s="108"/>
      <c r="N3753" s="108"/>
      <c r="O3753" s="108"/>
      <c r="P3753" s="83" t="str">
        <f t="shared" si="79"/>
        <v/>
      </c>
    </row>
    <row r="3754" spans="1:16" ht="13.2" hidden="1" customHeight="1" x14ac:dyDescent="0.25">
      <c r="A3754" s="83" t="s">
        <v>4553</v>
      </c>
      <c r="B3754" s="285" t="s">
        <v>76</v>
      </c>
      <c r="C3754" s="108">
        <v>0</v>
      </c>
      <c r="D3754" s="108">
        <v>0</v>
      </c>
      <c r="E3754" s="108">
        <v>0</v>
      </c>
      <c r="F3754" s="108">
        <v>0</v>
      </c>
      <c r="G3754" s="108">
        <v>0</v>
      </c>
      <c r="H3754" s="108"/>
      <c r="I3754" s="108"/>
      <c r="J3754" s="108"/>
      <c r="K3754" s="108"/>
      <c r="L3754" s="108"/>
      <c r="M3754" s="108"/>
      <c r="N3754" s="108"/>
      <c r="O3754" s="108"/>
      <c r="P3754" s="83" t="str">
        <f t="shared" si="79"/>
        <v/>
      </c>
    </row>
    <row r="3755" spans="1:16" ht="13.2" hidden="1" customHeight="1" x14ac:dyDescent="0.25">
      <c r="A3755" s="83" t="s">
        <v>4554</v>
      </c>
      <c r="B3755" s="285" t="s">
        <v>85</v>
      </c>
      <c r="C3755" s="108">
        <v>301776.03600000002</v>
      </c>
      <c r="D3755" s="108">
        <v>221927.47200000001</v>
      </c>
      <c r="E3755" s="108">
        <v>196911.64499999999</v>
      </c>
      <c r="F3755" s="108">
        <v>268099.67200000002</v>
      </c>
      <c r="G3755" s="108">
        <v>988714.82499999995</v>
      </c>
      <c r="H3755" s="108"/>
      <c r="I3755" s="108"/>
      <c r="J3755" s="108"/>
      <c r="K3755" s="108"/>
      <c r="L3755" s="108"/>
      <c r="M3755" s="108"/>
      <c r="N3755" s="108"/>
      <c r="O3755" s="108"/>
      <c r="P3755" s="83" t="str">
        <f t="shared" si="79"/>
        <v/>
      </c>
    </row>
    <row r="3756" spans="1:16" ht="13.2" hidden="1" customHeight="1" x14ac:dyDescent="0.25">
      <c r="A3756" s="83" t="s">
        <v>4555</v>
      </c>
      <c r="B3756" s="285" t="s">
        <v>87</v>
      </c>
      <c r="C3756" s="108">
        <v>1488.799</v>
      </c>
      <c r="D3756" s="108">
        <v>204.01900000000001</v>
      </c>
      <c r="E3756" s="108">
        <v>94.168999999999997</v>
      </c>
      <c r="F3756" s="108">
        <v>1449.62</v>
      </c>
      <c r="G3756" s="108">
        <v>3236.607</v>
      </c>
      <c r="H3756" s="108"/>
      <c r="I3756" s="108"/>
      <c r="J3756" s="108"/>
      <c r="K3756" s="108"/>
      <c r="L3756" s="108"/>
      <c r="M3756" s="108"/>
      <c r="N3756" s="108"/>
      <c r="O3756" s="108"/>
      <c r="P3756" s="83" t="str">
        <f t="shared" si="79"/>
        <v/>
      </c>
    </row>
    <row r="3757" spans="1:16" ht="13.2" hidden="1" customHeight="1" x14ac:dyDescent="0.25">
      <c r="A3757" s="83" t="s">
        <v>4556</v>
      </c>
      <c r="B3757" s="285" t="s">
        <v>88</v>
      </c>
      <c r="C3757" s="108">
        <v>171.5</v>
      </c>
      <c r="D3757" s="108">
        <v>954.47799999999995</v>
      </c>
      <c r="E3757" s="108">
        <v>831.16700000000003</v>
      </c>
      <c r="F3757" s="108">
        <v>2346.732</v>
      </c>
      <c r="G3757" s="108">
        <v>4303.8770000000004</v>
      </c>
      <c r="H3757" s="108"/>
      <c r="I3757" s="108"/>
      <c r="J3757" s="108"/>
      <c r="K3757" s="108"/>
      <c r="L3757" s="108"/>
      <c r="M3757" s="108"/>
      <c r="N3757" s="108"/>
      <c r="O3757" s="108"/>
      <c r="P3757" s="83" t="str">
        <f t="shared" si="79"/>
        <v/>
      </c>
    </row>
    <row r="3758" spans="1:16" ht="13.2" hidden="1" customHeight="1" x14ac:dyDescent="0.25">
      <c r="A3758" s="83" t="s">
        <v>4557</v>
      </c>
      <c r="B3758" s="285" t="s">
        <v>89</v>
      </c>
      <c r="C3758" s="108">
        <v>22831.333999999999</v>
      </c>
      <c r="D3758" s="108">
        <v>29318.28</v>
      </c>
      <c r="E3758" s="108">
        <v>28316.702000000001</v>
      </c>
      <c r="F3758" s="108">
        <v>37373.483999999997</v>
      </c>
      <c r="G3758" s="108">
        <v>117839.8</v>
      </c>
      <c r="H3758" s="108"/>
      <c r="I3758" s="108"/>
      <c r="J3758" s="108"/>
      <c r="K3758" s="108"/>
      <c r="L3758" s="108"/>
      <c r="M3758" s="108"/>
      <c r="N3758" s="108"/>
      <c r="O3758" s="108"/>
      <c r="P3758" s="83" t="str">
        <f t="shared" si="79"/>
        <v/>
      </c>
    </row>
    <row r="3759" spans="1:16" ht="13.2" hidden="1" customHeight="1" x14ac:dyDescent="0.25">
      <c r="A3759" s="83" t="s">
        <v>4558</v>
      </c>
      <c r="B3759" s="285" t="s">
        <v>90</v>
      </c>
      <c r="C3759" s="108">
        <v>40.421999999999997</v>
      </c>
      <c r="D3759" s="108">
        <v>65.085999999999999</v>
      </c>
      <c r="E3759" s="108">
        <v>96.037999999999997</v>
      </c>
      <c r="F3759" s="108">
        <v>383.80799999999999</v>
      </c>
      <c r="G3759" s="108">
        <v>585.35400000000004</v>
      </c>
      <c r="H3759" s="108"/>
      <c r="I3759" s="108"/>
      <c r="J3759" s="108"/>
      <c r="K3759" s="108"/>
      <c r="L3759" s="108"/>
      <c r="M3759" s="108"/>
      <c r="N3759" s="108"/>
      <c r="O3759" s="108"/>
      <c r="P3759" s="83" t="str">
        <f t="shared" si="79"/>
        <v/>
      </c>
    </row>
    <row r="3760" spans="1:16" ht="13.2" hidden="1" customHeight="1" x14ac:dyDescent="0.25">
      <c r="A3760" s="83" t="s">
        <v>4559</v>
      </c>
      <c r="B3760" s="285" t="s">
        <v>91</v>
      </c>
      <c r="C3760" s="108">
        <v>0</v>
      </c>
      <c r="D3760" s="108">
        <v>0</v>
      </c>
      <c r="E3760" s="108">
        <v>0</v>
      </c>
      <c r="F3760" s="108">
        <v>0</v>
      </c>
      <c r="G3760" s="108">
        <v>0</v>
      </c>
      <c r="H3760" s="108"/>
      <c r="I3760" s="108"/>
      <c r="J3760" s="108"/>
      <c r="K3760" s="108"/>
      <c r="L3760" s="108"/>
      <c r="M3760" s="108"/>
      <c r="N3760" s="108"/>
      <c r="O3760" s="108"/>
      <c r="P3760" s="83" t="str">
        <f t="shared" si="79"/>
        <v/>
      </c>
    </row>
    <row r="3761" spans="1:16" ht="13.2" hidden="1" customHeight="1" x14ac:dyDescent="0.25">
      <c r="A3761" s="83" t="s">
        <v>4560</v>
      </c>
      <c r="B3761" s="285" t="s">
        <v>3670</v>
      </c>
      <c r="C3761" s="108">
        <v>1613.2</v>
      </c>
      <c r="D3761" s="108">
        <v>4327.9539999999997</v>
      </c>
      <c r="E3761" s="108">
        <v>2449.9899999999998</v>
      </c>
      <c r="F3761" s="108">
        <v>5034.0619999999999</v>
      </c>
      <c r="G3761" s="108">
        <v>13425.206</v>
      </c>
      <c r="H3761" s="108"/>
      <c r="I3761" s="108"/>
      <c r="J3761" s="108"/>
      <c r="K3761" s="108"/>
      <c r="L3761" s="108"/>
      <c r="M3761" s="108"/>
      <c r="N3761" s="108"/>
      <c r="O3761" s="108"/>
      <c r="P3761" s="83" t="str">
        <f t="shared" si="79"/>
        <v/>
      </c>
    </row>
    <row r="3762" spans="1:16" ht="13.2" hidden="1" customHeight="1" x14ac:dyDescent="0.25">
      <c r="A3762" s="83" t="s">
        <v>4561</v>
      </c>
      <c r="B3762" s="285" t="s">
        <v>95</v>
      </c>
      <c r="C3762" s="108">
        <v>333.79500000000002</v>
      </c>
      <c r="D3762" s="108">
        <v>1503.0709999999999</v>
      </c>
      <c r="E3762" s="108">
        <v>2204.3509999999997</v>
      </c>
      <c r="F3762" s="108">
        <v>2996.0630000000001</v>
      </c>
      <c r="G3762" s="108">
        <v>7037.28</v>
      </c>
      <c r="H3762" s="108"/>
      <c r="I3762" s="108"/>
      <c r="J3762" s="108"/>
      <c r="K3762" s="108"/>
      <c r="L3762" s="108"/>
      <c r="M3762" s="108"/>
      <c r="N3762" s="108"/>
      <c r="O3762" s="108"/>
      <c r="P3762" s="83" t="str">
        <f t="shared" si="79"/>
        <v/>
      </c>
    </row>
    <row r="3763" spans="1:16" ht="13.2" hidden="1" customHeight="1" x14ac:dyDescent="0.25">
      <c r="A3763" s="83" t="s">
        <v>4562</v>
      </c>
      <c r="B3763" s="285" t="s">
        <v>96</v>
      </c>
      <c r="C3763" s="108">
        <v>0</v>
      </c>
      <c r="D3763" s="108">
        <v>1.27</v>
      </c>
      <c r="E3763" s="108">
        <v>0</v>
      </c>
      <c r="F3763" s="108">
        <v>1533.088</v>
      </c>
      <c r="G3763" s="108">
        <v>1534.3579999999999</v>
      </c>
      <c r="H3763" s="108"/>
      <c r="I3763" s="108"/>
      <c r="J3763" s="108"/>
      <c r="K3763" s="108"/>
      <c r="L3763" s="108"/>
      <c r="M3763" s="108"/>
      <c r="N3763" s="108"/>
      <c r="O3763" s="108"/>
      <c r="P3763" s="83" t="str">
        <f t="shared" si="79"/>
        <v/>
      </c>
    </row>
    <row r="3764" spans="1:16" ht="13.2" hidden="1" customHeight="1" x14ac:dyDescent="0.25">
      <c r="A3764" s="83" t="s">
        <v>4563</v>
      </c>
      <c r="B3764" s="285" t="s">
        <v>155</v>
      </c>
      <c r="C3764" s="108">
        <v>303436.33500000002</v>
      </c>
      <c r="D3764" s="108">
        <v>223087.239</v>
      </c>
      <c r="E3764" s="108">
        <v>197836.98099999997</v>
      </c>
      <c r="F3764" s="108">
        <v>273429.11200000002</v>
      </c>
      <c r="G3764" s="108">
        <v>997789.6669999999</v>
      </c>
      <c r="H3764" s="108"/>
      <c r="I3764" s="108"/>
      <c r="J3764" s="108"/>
      <c r="K3764" s="108"/>
      <c r="L3764" s="108"/>
      <c r="M3764" s="108"/>
      <c r="N3764" s="108"/>
      <c r="O3764" s="108"/>
      <c r="P3764" s="83" t="str">
        <f t="shared" si="79"/>
        <v/>
      </c>
    </row>
    <row r="3765" spans="1:16" ht="13.2" hidden="1" customHeight="1" x14ac:dyDescent="0.25">
      <c r="A3765" s="83" t="s">
        <v>4564</v>
      </c>
      <c r="B3765" s="285" t="s">
        <v>285</v>
      </c>
      <c r="C3765" s="108">
        <v>92220.497000000003</v>
      </c>
      <c r="D3765" s="108">
        <v>116950.29800000001</v>
      </c>
      <c r="E3765" s="108">
        <v>127541.526</v>
      </c>
      <c r="F3765" s="108">
        <v>177833.296</v>
      </c>
      <c r="G3765" s="108">
        <v>514545.61699999997</v>
      </c>
      <c r="H3765" s="108"/>
      <c r="I3765" s="108"/>
      <c r="J3765" s="108"/>
      <c r="K3765" s="108"/>
      <c r="L3765" s="108"/>
      <c r="M3765" s="108"/>
      <c r="N3765" s="108"/>
      <c r="O3765" s="108"/>
      <c r="P3765" s="83" t="str">
        <f t="shared" si="79"/>
        <v/>
      </c>
    </row>
    <row r="3766" spans="1:16" ht="13.2" hidden="1" customHeight="1" x14ac:dyDescent="0.25">
      <c r="A3766" s="83" t="s">
        <v>4565</v>
      </c>
      <c r="B3766" s="285" t="s">
        <v>286</v>
      </c>
      <c r="C3766" s="108">
        <v>184736.788</v>
      </c>
      <c r="D3766" s="108">
        <v>69762.782999999996</v>
      </c>
      <c r="E3766" s="108">
        <v>36303.038</v>
      </c>
      <c r="F3766" s="108">
        <v>44478.959000000003</v>
      </c>
      <c r="G3766" s="108">
        <v>335281.56799999997</v>
      </c>
      <c r="H3766" s="108"/>
      <c r="I3766" s="108"/>
      <c r="J3766" s="108"/>
      <c r="K3766" s="108"/>
      <c r="L3766" s="108"/>
      <c r="M3766" s="108"/>
      <c r="N3766" s="108"/>
      <c r="O3766" s="108"/>
      <c r="P3766" s="83" t="str">
        <f t="shared" si="79"/>
        <v/>
      </c>
    </row>
    <row r="3767" spans="1:16" ht="13.2" hidden="1" customHeight="1" x14ac:dyDescent="0.25">
      <c r="A3767" s="83" t="s">
        <v>4566</v>
      </c>
      <c r="B3767" s="285" t="s">
        <v>97</v>
      </c>
      <c r="C3767" s="108">
        <v>159702</v>
      </c>
      <c r="D3767" s="108">
        <v>-2271413</v>
      </c>
      <c r="E3767" s="108">
        <v>2145995</v>
      </c>
      <c r="F3767" s="108">
        <v>-4302</v>
      </c>
      <c r="G3767" s="108">
        <v>29982</v>
      </c>
      <c r="H3767" s="108"/>
      <c r="I3767" s="108"/>
      <c r="J3767" s="108"/>
      <c r="K3767" s="108"/>
      <c r="L3767" s="108"/>
      <c r="M3767" s="108"/>
      <c r="N3767" s="108"/>
      <c r="O3767" s="108"/>
      <c r="P3767" s="83" t="str">
        <f t="shared" si="79"/>
        <v/>
      </c>
    </row>
    <row r="3768" spans="1:16" ht="13.2" hidden="1" customHeight="1" x14ac:dyDescent="0.25">
      <c r="A3768" s="83" t="s">
        <v>4567</v>
      </c>
      <c r="B3768" s="285" t="s">
        <v>130</v>
      </c>
      <c r="C3768" s="108">
        <v>145716</v>
      </c>
      <c r="D3768" s="108">
        <v>-2276733</v>
      </c>
      <c r="E3768" s="108">
        <v>2164731</v>
      </c>
      <c r="F3768" s="108">
        <v>-80100</v>
      </c>
      <c r="G3768" s="108">
        <v>-46386</v>
      </c>
      <c r="H3768" s="108"/>
      <c r="I3768" s="108"/>
      <c r="J3768" s="108"/>
      <c r="K3768" s="108"/>
      <c r="L3768" s="108"/>
      <c r="M3768" s="108"/>
      <c r="N3768" s="108"/>
      <c r="O3768" s="108"/>
      <c r="P3768" s="83" t="str">
        <f t="shared" si="79"/>
        <v/>
      </c>
    </row>
    <row r="3769" spans="1:16" ht="13.2" hidden="1" customHeight="1" x14ac:dyDescent="0.25">
      <c r="A3769" s="83" t="s">
        <v>4568</v>
      </c>
      <c r="B3769" s="285" t="s">
        <v>76</v>
      </c>
      <c r="C3769" s="108">
        <v>1037</v>
      </c>
      <c r="D3769" s="108">
        <v>2933</v>
      </c>
      <c r="E3769" s="108">
        <v>2787</v>
      </c>
      <c r="F3769" s="108">
        <v>8630</v>
      </c>
      <c r="G3769" s="108">
        <v>15387</v>
      </c>
      <c r="H3769" s="108"/>
      <c r="I3769" s="108"/>
      <c r="J3769" s="108"/>
      <c r="K3769" s="108"/>
      <c r="L3769" s="108"/>
      <c r="M3769" s="108"/>
      <c r="N3769" s="108"/>
      <c r="O3769" s="108"/>
      <c r="P3769" s="83" t="str">
        <f t="shared" si="79"/>
        <v/>
      </c>
    </row>
    <row r="3770" spans="1:16" ht="13.2" hidden="1" customHeight="1" x14ac:dyDescent="0.25">
      <c r="A3770" s="83" t="s">
        <v>4569</v>
      </c>
      <c r="B3770" s="285" t="s">
        <v>77</v>
      </c>
      <c r="C3770" s="108">
        <v>462431</v>
      </c>
      <c r="D3770" s="108">
        <v>536283</v>
      </c>
      <c r="E3770" s="108">
        <v>444328</v>
      </c>
      <c r="F3770" s="108">
        <v>552536</v>
      </c>
      <c r="G3770" s="108">
        <v>1995578</v>
      </c>
      <c r="H3770" s="108"/>
      <c r="I3770" s="108"/>
      <c r="J3770" s="108"/>
      <c r="K3770" s="108"/>
      <c r="L3770" s="108"/>
      <c r="M3770" s="108"/>
      <c r="N3770" s="108"/>
      <c r="O3770" s="108"/>
      <c r="P3770" s="83" t="str">
        <f t="shared" si="79"/>
        <v/>
      </c>
    </row>
    <row r="3771" spans="1:16" ht="13.2" hidden="1" customHeight="1" x14ac:dyDescent="0.25">
      <c r="A3771" s="83" t="s">
        <v>4570</v>
      </c>
      <c r="B3771" s="285" t="s">
        <v>78</v>
      </c>
      <c r="C3771" s="108">
        <v>99784</v>
      </c>
      <c r="D3771" s="108">
        <v>106859</v>
      </c>
      <c r="E3771" s="108">
        <v>104055</v>
      </c>
      <c r="F3771" s="108">
        <v>134260</v>
      </c>
      <c r="G3771" s="108">
        <v>444958</v>
      </c>
      <c r="H3771" s="108"/>
      <c r="I3771" s="108"/>
      <c r="J3771" s="108"/>
      <c r="K3771" s="108"/>
      <c r="L3771" s="108"/>
      <c r="M3771" s="108"/>
      <c r="N3771" s="108"/>
      <c r="O3771" s="108"/>
      <c r="P3771" s="83" t="str">
        <f t="shared" si="79"/>
        <v/>
      </c>
    </row>
    <row r="3772" spans="1:16" ht="13.2" hidden="1" customHeight="1" x14ac:dyDescent="0.25">
      <c r="A3772" s="83" t="s">
        <v>4571</v>
      </c>
      <c r="B3772" s="285" t="s">
        <v>79</v>
      </c>
      <c r="C3772" s="108">
        <v>5671</v>
      </c>
      <c r="D3772" s="108">
        <v>12443</v>
      </c>
      <c r="E3772" s="108">
        <v>14995</v>
      </c>
      <c r="F3772" s="108">
        <v>17955</v>
      </c>
      <c r="G3772" s="108">
        <v>51064</v>
      </c>
      <c r="H3772" s="108"/>
      <c r="I3772" s="108"/>
      <c r="J3772" s="108"/>
      <c r="K3772" s="108"/>
      <c r="L3772" s="108"/>
      <c r="M3772" s="108"/>
      <c r="N3772" s="108"/>
      <c r="O3772" s="108"/>
      <c r="P3772" s="83" t="str">
        <f t="shared" si="79"/>
        <v/>
      </c>
    </row>
    <row r="3773" spans="1:16" ht="13.2" hidden="1" customHeight="1" x14ac:dyDescent="0.25">
      <c r="A3773" s="83" t="s">
        <v>4572</v>
      </c>
      <c r="B3773" s="285" t="s">
        <v>3671</v>
      </c>
      <c r="C3773" s="108">
        <v>136637</v>
      </c>
      <c r="D3773" s="108">
        <v>2314094</v>
      </c>
      <c r="E3773" s="108">
        <v>-2024216</v>
      </c>
      <c r="F3773" s="108">
        <v>153497</v>
      </c>
      <c r="G3773" s="108">
        <v>580012</v>
      </c>
      <c r="H3773" s="108"/>
      <c r="I3773" s="108"/>
      <c r="J3773" s="108"/>
      <c r="K3773" s="108"/>
      <c r="L3773" s="108"/>
      <c r="M3773" s="108"/>
      <c r="N3773" s="108"/>
      <c r="O3773" s="108"/>
      <c r="P3773" s="83" t="str">
        <f t="shared" si="79"/>
        <v/>
      </c>
    </row>
    <row r="3774" spans="1:16" ht="13.2" hidden="1" customHeight="1" x14ac:dyDescent="0.25">
      <c r="A3774" s="83" t="s">
        <v>4573</v>
      </c>
      <c r="B3774" s="285" t="s">
        <v>84</v>
      </c>
      <c r="C3774" s="108">
        <v>38342</v>
      </c>
      <c r="D3774" s="108">
        <v>62814</v>
      </c>
      <c r="E3774" s="108">
        <v>64287</v>
      </c>
      <c r="F3774" s="108">
        <v>77085</v>
      </c>
      <c r="G3774" s="108">
        <v>242528</v>
      </c>
      <c r="H3774" s="108"/>
      <c r="I3774" s="108"/>
      <c r="J3774" s="108"/>
      <c r="K3774" s="108"/>
      <c r="L3774" s="108"/>
      <c r="M3774" s="108"/>
      <c r="N3774" s="108"/>
      <c r="O3774" s="108"/>
      <c r="P3774" s="83" t="str">
        <f t="shared" si="79"/>
        <v/>
      </c>
    </row>
    <row r="3775" spans="1:16" ht="13.2" hidden="1" customHeight="1" x14ac:dyDescent="0.25">
      <c r="A3775" s="83" t="s">
        <v>4574</v>
      </c>
      <c r="B3775" s="285" t="s">
        <v>85</v>
      </c>
      <c r="C3775" s="108">
        <v>771390</v>
      </c>
      <c r="D3775" s="108">
        <v>3058426</v>
      </c>
      <c r="E3775" s="108">
        <v>-1373913</v>
      </c>
      <c r="F3775" s="108">
        <v>958121</v>
      </c>
      <c r="G3775" s="108">
        <v>3414024</v>
      </c>
      <c r="H3775" s="108"/>
      <c r="I3775" s="108"/>
      <c r="J3775" s="108"/>
      <c r="K3775" s="108"/>
      <c r="L3775" s="108"/>
      <c r="M3775" s="108"/>
      <c r="N3775" s="108"/>
      <c r="O3775" s="108"/>
      <c r="P3775" s="83" t="str">
        <f t="shared" ref="P3775:P3838" si="80">IF(COUNTBLANK(Q3775)=0,IF(RIGHT(A3775,10)=Q3775,TRUE,FALSE),"")</f>
        <v/>
      </c>
    </row>
    <row r="3776" spans="1:16" ht="13.2" hidden="1" customHeight="1" x14ac:dyDescent="0.25">
      <c r="A3776" s="83" t="s">
        <v>4575</v>
      </c>
      <c r="B3776" s="285" t="s">
        <v>86</v>
      </c>
      <c r="C3776" s="108">
        <v>7458</v>
      </c>
      <c r="D3776" s="108">
        <v>20435</v>
      </c>
      <c r="E3776" s="108">
        <v>773</v>
      </c>
      <c r="F3776" s="108">
        <v>85458</v>
      </c>
      <c r="G3776" s="108">
        <v>114124</v>
      </c>
      <c r="H3776" s="108"/>
      <c r="I3776" s="108"/>
      <c r="J3776" s="108"/>
      <c r="K3776" s="108"/>
      <c r="L3776" s="108"/>
      <c r="M3776" s="108"/>
      <c r="N3776" s="108"/>
      <c r="O3776" s="108"/>
      <c r="P3776" s="83" t="str">
        <f t="shared" si="80"/>
        <v/>
      </c>
    </row>
    <row r="3777" spans="1:16" ht="13.2" hidden="1" customHeight="1" x14ac:dyDescent="0.25">
      <c r="A3777" s="83" t="s">
        <v>4576</v>
      </c>
      <c r="B3777" s="285" t="s">
        <v>87</v>
      </c>
      <c r="C3777" s="108">
        <v>20637</v>
      </c>
      <c r="D3777" s="108">
        <v>33838</v>
      </c>
      <c r="E3777" s="108">
        <v>31417</v>
      </c>
      <c r="F3777" s="108">
        <v>54556</v>
      </c>
      <c r="G3777" s="108">
        <v>140448</v>
      </c>
      <c r="H3777" s="108"/>
      <c r="I3777" s="108"/>
      <c r="J3777" s="108"/>
      <c r="K3777" s="108"/>
      <c r="L3777" s="108"/>
      <c r="M3777" s="108"/>
      <c r="N3777" s="108"/>
      <c r="O3777" s="108"/>
      <c r="P3777" s="83" t="str">
        <f t="shared" si="80"/>
        <v/>
      </c>
    </row>
    <row r="3778" spans="1:16" ht="13.2" hidden="1" customHeight="1" x14ac:dyDescent="0.25">
      <c r="A3778" s="83" t="s">
        <v>4577</v>
      </c>
      <c r="B3778" s="285" t="s">
        <v>88</v>
      </c>
      <c r="C3778" s="108">
        <v>0</v>
      </c>
      <c r="D3778" s="108">
        <v>0</v>
      </c>
      <c r="E3778" s="108">
        <v>0</v>
      </c>
      <c r="F3778" s="108"/>
      <c r="G3778" s="108">
        <v>0</v>
      </c>
      <c r="H3778" s="108"/>
      <c r="I3778" s="108"/>
      <c r="J3778" s="108"/>
      <c r="K3778" s="108"/>
      <c r="L3778" s="108"/>
      <c r="M3778" s="108"/>
      <c r="N3778" s="108"/>
      <c r="O3778" s="108"/>
      <c r="P3778" s="83" t="str">
        <f t="shared" si="80"/>
        <v/>
      </c>
    </row>
    <row r="3779" spans="1:16" ht="13.2" hidden="1" customHeight="1" x14ac:dyDescent="0.25">
      <c r="A3779" s="83" t="s">
        <v>4578</v>
      </c>
      <c r="B3779" s="285" t="s">
        <v>144</v>
      </c>
      <c r="C3779" s="108">
        <v>799485</v>
      </c>
      <c r="D3779" s="108">
        <v>3112699</v>
      </c>
      <c r="E3779" s="108">
        <v>-1341723</v>
      </c>
      <c r="F3779" s="108">
        <v>1098135</v>
      </c>
      <c r="G3779" s="108">
        <v>3668596</v>
      </c>
      <c r="H3779" s="108"/>
      <c r="I3779" s="108"/>
      <c r="J3779" s="108"/>
      <c r="K3779" s="108"/>
      <c r="L3779" s="108"/>
      <c r="M3779" s="108"/>
      <c r="N3779" s="108"/>
      <c r="O3779" s="108"/>
      <c r="P3779" s="83" t="str">
        <f t="shared" si="80"/>
        <v/>
      </c>
    </row>
    <row r="3780" spans="1:16" ht="13.2" hidden="1" customHeight="1" x14ac:dyDescent="0.25">
      <c r="A3780" s="83" t="s">
        <v>4579</v>
      </c>
      <c r="B3780" s="285" t="s">
        <v>283</v>
      </c>
      <c r="C3780" s="108">
        <v>129</v>
      </c>
      <c r="D3780" s="108">
        <v>80</v>
      </c>
      <c r="E3780" s="108">
        <v>43</v>
      </c>
      <c r="F3780" s="108">
        <v>17</v>
      </c>
      <c r="G3780" s="108">
        <v>269</v>
      </c>
      <c r="H3780" s="108"/>
      <c r="I3780" s="108"/>
      <c r="J3780" s="108"/>
      <c r="K3780" s="108"/>
      <c r="L3780" s="108"/>
      <c r="M3780" s="108"/>
      <c r="N3780" s="108"/>
      <c r="O3780" s="108"/>
      <c r="P3780" s="83" t="str">
        <f t="shared" si="80"/>
        <v/>
      </c>
    </row>
    <row r="3781" spans="1:16" ht="13.2" hidden="1" customHeight="1" x14ac:dyDescent="0.25">
      <c r="A3781" s="83" t="s">
        <v>4580</v>
      </c>
      <c r="B3781" s="285" t="s">
        <v>284</v>
      </c>
      <c r="C3781" s="108">
        <v>27359</v>
      </c>
      <c r="D3781" s="108">
        <v>22920</v>
      </c>
      <c r="E3781" s="108">
        <v>19808</v>
      </c>
      <c r="F3781" s="108">
        <v>14141</v>
      </c>
      <c r="G3781" s="108">
        <v>84228</v>
      </c>
      <c r="H3781" s="108"/>
      <c r="I3781" s="108"/>
      <c r="J3781" s="108"/>
      <c r="K3781" s="108"/>
      <c r="L3781" s="108"/>
      <c r="M3781" s="108"/>
      <c r="N3781" s="108"/>
      <c r="O3781" s="108"/>
      <c r="P3781" s="83" t="str">
        <f t="shared" si="80"/>
        <v/>
      </c>
    </row>
    <row r="3782" spans="1:16" ht="13.2" hidden="1" customHeight="1" x14ac:dyDescent="0.25">
      <c r="A3782" s="83" t="s">
        <v>4581</v>
      </c>
      <c r="B3782" s="285" t="s">
        <v>76</v>
      </c>
      <c r="C3782" s="108">
        <v>66786</v>
      </c>
      <c r="D3782" s="108">
        <v>81116</v>
      </c>
      <c r="E3782" s="108">
        <v>75370</v>
      </c>
      <c r="F3782" s="108">
        <v>86724</v>
      </c>
      <c r="G3782" s="108">
        <v>309996</v>
      </c>
      <c r="H3782" s="108"/>
      <c r="I3782" s="108"/>
      <c r="J3782" s="108"/>
      <c r="K3782" s="108"/>
      <c r="L3782" s="108"/>
      <c r="M3782" s="108"/>
      <c r="N3782" s="108"/>
      <c r="O3782" s="108"/>
      <c r="P3782" s="83" t="str">
        <f t="shared" si="80"/>
        <v/>
      </c>
    </row>
    <row r="3783" spans="1:16" ht="13.2" hidden="1" customHeight="1" x14ac:dyDescent="0.25">
      <c r="A3783" s="83" t="s">
        <v>4582</v>
      </c>
      <c r="B3783" s="285" t="s">
        <v>85</v>
      </c>
      <c r="C3783" s="108">
        <v>931092</v>
      </c>
      <c r="D3783" s="108">
        <v>787013</v>
      </c>
      <c r="E3783" s="108">
        <v>772082</v>
      </c>
      <c r="F3783" s="108">
        <v>953819</v>
      </c>
      <c r="G3783" s="108">
        <v>3444006</v>
      </c>
      <c r="H3783" s="108"/>
      <c r="I3783" s="108"/>
      <c r="J3783" s="108"/>
      <c r="K3783" s="108"/>
      <c r="L3783" s="108"/>
      <c r="M3783" s="108"/>
      <c r="N3783" s="108"/>
      <c r="O3783" s="108"/>
      <c r="P3783" s="83" t="str">
        <f t="shared" si="80"/>
        <v/>
      </c>
    </row>
    <row r="3784" spans="1:16" ht="13.2" hidden="1" customHeight="1" x14ac:dyDescent="0.25">
      <c r="A3784" s="83" t="s">
        <v>4583</v>
      </c>
      <c r="B3784" s="285" t="s">
        <v>87</v>
      </c>
      <c r="C3784" s="108">
        <v>8303</v>
      </c>
      <c r="D3784" s="108">
        <v>37206</v>
      </c>
      <c r="E3784" s="108">
        <v>45346</v>
      </c>
      <c r="F3784" s="108">
        <v>56660</v>
      </c>
      <c r="G3784" s="108">
        <v>147515</v>
      </c>
      <c r="H3784" s="108"/>
      <c r="I3784" s="108"/>
      <c r="J3784" s="108"/>
      <c r="K3784" s="108"/>
      <c r="L3784" s="108"/>
      <c r="M3784" s="108"/>
      <c r="N3784" s="108"/>
      <c r="O3784" s="108"/>
      <c r="P3784" s="83" t="str">
        <f t="shared" si="80"/>
        <v/>
      </c>
    </row>
    <row r="3785" spans="1:16" ht="13.2" hidden="1" customHeight="1" x14ac:dyDescent="0.25">
      <c r="A3785" s="83" t="s">
        <v>4584</v>
      </c>
      <c r="B3785" s="285" t="s">
        <v>88</v>
      </c>
      <c r="C3785" s="108">
        <v>0</v>
      </c>
      <c r="D3785" s="108">
        <v>0</v>
      </c>
      <c r="E3785" s="108">
        <v>0</v>
      </c>
      <c r="F3785" s="108"/>
      <c r="G3785" s="108">
        <v>0</v>
      </c>
      <c r="H3785" s="108"/>
      <c r="I3785" s="108"/>
      <c r="J3785" s="108"/>
      <c r="K3785" s="108"/>
      <c r="L3785" s="108"/>
      <c r="M3785" s="108"/>
      <c r="N3785" s="108"/>
      <c r="O3785" s="108"/>
      <c r="P3785" s="83" t="str">
        <f t="shared" si="80"/>
        <v/>
      </c>
    </row>
    <row r="3786" spans="1:16" ht="13.2" hidden="1" customHeight="1" x14ac:dyDescent="0.25">
      <c r="A3786" s="83" t="s">
        <v>4585</v>
      </c>
      <c r="B3786" s="285" t="s">
        <v>89</v>
      </c>
      <c r="C3786" s="108">
        <v>209782</v>
      </c>
      <c r="D3786" s="108">
        <v>251610</v>
      </c>
      <c r="E3786" s="108">
        <v>270748</v>
      </c>
      <c r="F3786" s="108">
        <v>339583</v>
      </c>
      <c r="G3786" s="108">
        <v>1071723</v>
      </c>
      <c r="H3786" s="108"/>
      <c r="I3786" s="108"/>
      <c r="J3786" s="108"/>
      <c r="K3786" s="108"/>
      <c r="L3786" s="108"/>
      <c r="M3786" s="108"/>
      <c r="N3786" s="108"/>
      <c r="O3786" s="108"/>
      <c r="P3786" s="83" t="str">
        <f t="shared" si="80"/>
        <v/>
      </c>
    </row>
    <row r="3787" spans="1:16" ht="13.2" hidden="1" customHeight="1" x14ac:dyDescent="0.25">
      <c r="A3787" s="83" t="s">
        <v>4586</v>
      </c>
      <c r="B3787" s="285" t="s">
        <v>90</v>
      </c>
      <c r="C3787" s="108">
        <v>216</v>
      </c>
      <c r="D3787" s="108">
        <v>87</v>
      </c>
      <c r="E3787" s="108">
        <v>278</v>
      </c>
      <c r="F3787" s="108">
        <v>400</v>
      </c>
      <c r="G3787" s="108">
        <v>981</v>
      </c>
      <c r="H3787" s="108"/>
      <c r="I3787" s="108"/>
      <c r="J3787" s="108"/>
      <c r="K3787" s="108"/>
      <c r="L3787" s="108"/>
      <c r="M3787" s="108"/>
      <c r="N3787" s="108"/>
      <c r="O3787" s="108"/>
      <c r="P3787" s="83" t="str">
        <f t="shared" si="80"/>
        <v/>
      </c>
    </row>
    <row r="3788" spans="1:16" ht="13.2" hidden="1" customHeight="1" x14ac:dyDescent="0.25">
      <c r="A3788" s="83" t="s">
        <v>4587</v>
      </c>
      <c r="B3788" s="285" t="s">
        <v>91</v>
      </c>
      <c r="C3788" s="108">
        <v>0</v>
      </c>
      <c r="D3788" s="108">
        <v>0</v>
      </c>
      <c r="E3788" s="108">
        <v>0</v>
      </c>
      <c r="F3788" s="108">
        <v>0</v>
      </c>
      <c r="G3788" s="108">
        <v>0</v>
      </c>
      <c r="H3788" s="108"/>
      <c r="I3788" s="108"/>
      <c r="J3788" s="108"/>
      <c r="K3788" s="108"/>
      <c r="L3788" s="108"/>
      <c r="M3788" s="108"/>
      <c r="N3788" s="108"/>
      <c r="O3788" s="108"/>
      <c r="P3788" s="83" t="str">
        <f t="shared" si="80"/>
        <v/>
      </c>
    </row>
    <row r="3789" spans="1:16" ht="13.2" hidden="1" customHeight="1" x14ac:dyDescent="0.25">
      <c r="A3789" s="83" t="s">
        <v>4588</v>
      </c>
      <c r="B3789" s="285" t="s">
        <v>3670</v>
      </c>
      <c r="C3789" s="108">
        <v>44090</v>
      </c>
      <c r="D3789" s="108">
        <v>34776</v>
      </c>
      <c r="E3789" s="108">
        <v>35734</v>
      </c>
      <c r="F3789" s="108">
        <v>33992</v>
      </c>
      <c r="G3789" s="108">
        <v>148592</v>
      </c>
      <c r="H3789" s="108"/>
      <c r="I3789" s="108"/>
      <c r="J3789" s="108"/>
      <c r="K3789" s="108"/>
      <c r="L3789" s="108"/>
      <c r="M3789" s="108"/>
      <c r="N3789" s="108"/>
      <c r="O3789" s="108"/>
      <c r="P3789" s="83" t="str">
        <f t="shared" si="80"/>
        <v/>
      </c>
    </row>
    <row r="3790" spans="1:16" ht="13.2" hidden="1" customHeight="1" x14ac:dyDescent="0.25">
      <c r="A3790" s="83" t="s">
        <v>4589</v>
      </c>
      <c r="B3790" s="285" t="s">
        <v>95</v>
      </c>
      <c r="C3790" s="108">
        <v>2003</v>
      </c>
      <c r="D3790" s="108">
        <v>8070</v>
      </c>
      <c r="E3790" s="108">
        <v>75034</v>
      </c>
      <c r="F3790" s="108">
        <v>24860</v>
      </c>
      <c r="G3790" s="108">
        <v>109967</v>
      </c>
      <c r="H3790" s="108"/>
      <c r="I3790" s="108"/>
      <c r="J3790" s="108"/>
      <c r="K3790" s="108"/>
      <c r="L3790" s="108"/>
      <c r="M3790" s="108"/>
      <c r="N3790" s="108"/>
      <c r="O3790" s="108"/>
      <c r="P3790" s="83" t="str">
        <f t="shared" si="80"/>
        <v/>
      </c>
    </row>
    <row r="3791" spans="1:16" ht="13.2" hidden="1" customHeight="1" x14ac:dyDescent="0.25">
      <c r="A3791" s="83" t="s">
        <v>4590</v>
      </c>
      <c r="B3791" s="285" t="s">
        <v>96</v>
      </c>
      <c r="C3791" s="108">
        <v>5806</v>
      </c>
      <c r="D3791" s="108">
        <v>11747</v>
      </c>
      <c r="E3791" s="108">
        <v>5580</v>
      </c>
      <c r="F3791" s="108">
        <v>7556</v>
      </c>
      <c r="G3791" s="108">
        <v>30689</v>
      </c>
      <c r="H3791" s="108"/>
      <c r="I3791" s="108"/>
      <c r="J3791" s="108"/>
      <c r="K3791" s="108"/>
      <c r="L3791" s="108"/>
      <c r="M3791" s="108"/>
      <c r="N3791" s="108"/>
      <c r="O3791" s="108"/>
      <c r="P3791" s="83" t="str">
        <f t="shared" si="80"/>
        <v/>
      </c>
    </row>
    <row r="3792" spans="1:16" ht="13.2" hidden="1" customHeight="1" x14ac:dyDescent="0.25">
      <c r="A3792" s="83" t="s">
        <v>4591</v>
      </c>
      <c r="B3792" s="285" t="s">
        <v>155</v>
      </c>
      <c r="C3792" s="108">
        <v>945201</v>
      </c>
      <c r="D3792" s="108">
        <v>835966</v>
      </c>
      <c r="E3792" s="108">
        <v>823008</v>
      </c>
      <c r="F3792" s="108">
        <v>1018035</v>
      </c>
      <c r="G3792" s="108">
        <v>3622210</v>
      </c>
      <c r="H3792" s="108"/>
      <c r="I3792" s="108"/>
      <c r="J3792" s="108"/>
      <c r="K3792" s="108"/>
      <c r="L3792" s="108"/>
      <c r="M3792" s="108"/>
      <c r="N3792" s="108"/>
      <c r="O3792" s="108"/>
      <c r="P3792" s="83" t="str">
        <f t="shared" si="80"/>
        <v/>
      </c>
    </row>
    <row r="3793" spans="1:16" ht="13.2" hidden="1" customHeight="1" x14ac:dyDescent="0.25">
      <c r="A3793" s="83" t="s">
        <v>4592</v>
      </c>
      <c r="B3793" s="285" t="s">
        <v>285</v>
      </c>
      <c r="C3793" s="108">
        <v>165971</v>
      </c>
      <c r="D3793" s="108">
        <v>216111</v>
      </c>
      <c r="E3793" s="108">
        <v>212933</v>
      </c>
      <c r="F3793" s="108">
        <v>265136</v>
      </c>
      <c r="G3793" s="108">
        <v>860151</v>
      </c>
      <c r="H3793" s="108"/>
      <c r="I3793" s="108"/>
      <c r="J3793" s="108"/>
      <c r="K3793" s="108"/>
      <c r="L3793" s="108"/>
      <c r="M3793" s="108"/>
      <c r="N3793" s="108"/>
      <c r="O3793" s="108"/>
      <c r="P3793" s="83" t="str">
        <f t="shared" si="80"/>
        <v/>
      </c>
    </row>
    <row r="3794" spans="1:16" ht="13.2" hidden="1" customHeight="1" x14ac:dyDescent="0.25">
      <c r="A3794" s="83" t="s">
        <v>4593</v>
      </c>
      <c r="B3794" s="285" t="s">
        <v>286</v>
      </c>
      <c r="C3794" s="108">
        <v>442244</v>
      </c>
      <c r="D3794" s="108">
        <v>195243</v>
      </c>
      <c r="E3794" s="108">
        <v>101985</v>
      </c>
      <c r="F3794" s="108">
        <v>203124</v>
      </c>
      <c r="G3794" s="108">
        <v>942596</v>
      </c>
      <c r="H3794" s="108"/>
      <c r="I3794" s="108"/>
      <c r="J3794" s="108"/>
      <c r="K3794" s="108"/>
      <c r="L3794" s="108"/>
      <c r="M3794" s="108"/>
      <c r="N3794" s="108"/>
      <c r="O3794" s="108"/>
      <c r="P3794" s="83" t="str">
        <f t="shared" si="80"/>
        <v/>
      </c>
    </row>
    <row r="3795" spans="1:16" ht="13.2" hidden="1" customHeight="1" x14ac:dyDescent="0.25">
      <c r="A3795" s="83" t="s">
        <v>4594</v>
      </c>
      <c r="B3795" s="285" t="s">
        <v>97</v>
      </c>
      <c r="C3795" s="108">
        <v>-1555.6140199999991</v>
      </c>
      <c r="D3795" s="108">
        <v>-1108.1618800000024</v>
      </c>
      <c r="E3795" s="108">
        <v>-1373.3307399999985</v>
      </c>
      <c r="F3795" s="108">
        <v>-4493.0510199999844</v>
      </c>
      <c r="G3795" s="108">
        <v>-8530.1576599999826</v>
      </c>
      <c r="H3795" s="108"/>
      <c r="I3795" s="108"/>
      <c r="J3795" s="108"/>
      <c r="K3795" s="108"/>
      <c r="L3795" s="108"/>
      <c r="M3795" s="108"/>
      <c r="N3795" s="108"/>
      <c r="O3795" s="108"/>
      <c r="P3795" s="83" t="str">
        <f t="shared" si="80"/>
        <v/>
      </c>
    </row>
    <row r="3796" spans="1:16" ht="13.2" hidden="1" customHeight="1" x14ac:dyDescent="0.25">
      <c r="A3796" s="83" t="s">
        <v>4595</v>
      </c>
      <c r="B3796" s="285" t="s">
        <v>130</v>
      </c>
      <c r="C3796" s="108">
        <v>-1082.3555099999994</v>
      </c>
      <c r="D3796" s="108">
        <v>5668.7223699999995</v>
      </c>
      <c r="E3796" s="108">
        <v>-1283.4648299999999</v>
      </c>
      <c r="F3796" s="108">
        <v>-1907.7777299999852</v>
      </c>
      <c r="G3796" s="108">
        <v>1395.1243000000177</v>
      </c>
      <c r="H3796" s="108"/>
      <c r="I3796" s="108"/>
      <c r="J3796" s="108"/>
      <c r="K3796" s="108"/>
      <c r="L3796" s="108"/>
      <c r="M3796" s="108"/>
      <c r="N3796" s="108"/>
      <c r="O3796" s="108"/>
      <c r="P3796" s="83" t="str">
        <f t="shared" si="80"/>
        <v/>
      </c>
    </row>
    <row r="3797" spans="1:16" ht="13.2" hidden="1" customHeight="1" x14ac:dyDescent="0.25">
      <c r="A3797" s="83" t="s">
        <v>4596</v>
      </c>
      <c r="B3797" s="285" t="s">
        <v>76</v>
      </c>
      <c r="C3797" s="108">
        <v>0</v>
      </c>
      <c r="D3797" s="108">
        <v>0</v>
      </c>
      <c r="E3797" s="108">
        <v>0</v>
      </c>
      <c r="F3797" s="108">
        <v>0</v>
      </c>
      <c r="G3797" s="108">
        <v>0</v>
      </c>
      <c r="H3797" s="108"/>
      <c r="I3797" s="108"/>
      <c r="J3797" s="108"/>
      <c r="K3797" s="108"/>
      <c r="L3797" s="108"/>
      <c r="M3797" s="108"/>
      <c r="N3797" s="108"/>
      <c r="O3797" s="108"/>
      <c r="P3797" s="83" t="str">
        <f t="shared" si="80"/>
        <v/>
      </c>
    </row>
    <row r="3798" spans="1:16" ht="13.2" hidden="1" customHeight="1" x14ac:dyDescent="0.25">
      <c r="A3798" s="83" t="s">
        <v>4597</v>
      </c>
      <c r="B3798" s="285" t="s">
        <v>77</v>
      </c>
      <c r="C3798" s="108">
        <v>2819.8678999999993</v>
      </c>
      <c r="D3798" s="108">
        <v>4484.584060000001</v>
      </c>
      <c r="E3798" s="108">
        <v>2905.9916199999993</v>
      </c>
      <c r="F3798" s="108">
        <v>3999.722639999994</v>
      </c>
      <c r="G3798" s="108">
        <v>14210.166219999994</v>
      </c>
      <c r="H3798" s="108"/>
      <c r="I3798" s="108"/>
      <c r="J3798" s="108"/>
      <c r="K3798" s="108"/>
      <c r="L3798" s="108"/>
      <c r="M3798" s="108"/>
      <c r="N3798" s="108"/>
      <c r="O3798" s="108"/>
      <c r="P3798" s="83" t="str">
        <f t="shared" si="80"/>
        <v/>
      </c>
    </row>
    <row r="3799" spans="1:16" ht="13.2" hidden="1" customHeight="1" x14ac:dyDescent="0.25">
      <c r="A3799" s="83" t="s">
        <v>4598</v>
      </c>
      <c r="B3799" s="285" t="s">
        <v>78</v>
      </c>
      <c r="C3799" s="108">
        <v>591.3740600000001</v>
      </c>
      <c r="D3799" s="108">
        <v>590.87013000000036</v>
      </c>
      <c r="E3799" s="108">
        <v>569.70216000000039</v>
      </c>
      <c r="F3799" s="108">
        <v>701.68346999999858</v>
      </c>
      <c r="G3799" s="108">
        <v>2453.6298199999992</v>
      </c>
      <c r="H3799" s="108"/>
      <c r="I3799" s="108"/>
      <c r="J3799" s="108"/>
      <c r="K3799" s="108"/>
      <c r="L3799" s="108"/>
      <c r="M3799" s="108"/>
      <c r="N3799" s="108"/>
      <c r="O3799" s="108"/>
      <c r="P3799" s="83" t="str">
        <f t="shared" si="80"/>
        <v/>
      </c>
    </row>
    <row r="3800" spans="1:16" ht="13.2" hidden="1" customHeight="1" x14ac:dyDescent="0.25">
      <c r="A3800" s="83" t="s">
        <v>4599</v>
      </c>
      <c r="B3800" s="285" t="s">
        <v>79</v>
      </c>
      <c r="C3800" s="108">
        <v>0.42</v>
      </c>
      <c r="D3800" s="108">
        <v>2.3547099999999999</v>
      </c>
      <c r="E3800" s="108">
        <v>13.53116</v>
      </c>
      <c r="F3800" s="108">
        <v>1.9775900000000037</v>
      </c>
      <c r="G3800" s="108">
        <v>18.283460000000002</v>
      </c>
      <c r="H3800" s="108"/>
      <c r="I3800" s="108"/>
      <c r="J3800" s="108"/>
      <c r="K3800" s="108"/>
      <c r="L3800" s="108"/>
      <c r="M3800" s="108"/>
      <c r="N3800" s="108"/>
      <c r="O3800" s="108"/>
      <c r="P3800" s="83" t="str">
        <f t="shared" si="80"/>
        <v/>
      </c>
    </row>
    <row r="3801" spans="1:16" ht="13.2" hidden="1" customHeight="1" x14ac:dyDescent="0.25">
      <c r="A3801" s="83" t="s">
        <v>4600</v>
      </c>
      <c r="B3801" s="285" t="s">
        <v>3671</v>
      </c>
      <c r="C3801" s="108">
        <v>2705.0914400000001</v>
      </c>
      <c r="D3801" s="108">
        <v>3038.3205800000023</v>
      </c>
      <c r="E3801" s="108">
        <v>2451.0174300000031</v>
      </c>
      <c r="F3801" s="108">
        <v>2685.8654699999993</v>
      </c>
      <c r="G3801" s="108">
        <v>10880.294920000004</v>
      </c>
      <c r="H3801" s="108"/>
      <c r="I3801" s="108"/>
      <c r="J3801" s="108"/>
      <c r="K3801" s="108"/>
      <c r="L3801" s="108"/>
      <c r="M3801" s="108"/>
      <c r="N3801" s="108"/>
      <c r="O3801" s="108"/>
      <c r="P3801" s="83" t="str">
        <f t="shared" si="80"/>
        <v/>
      </c>
    </row>
    <row r="3802" spans="1:16" ht="13.2" hidden="1" customHeight="1" x14ac:dyDescent="0.25">
      <c r="A3802" s="83" t="s">
        <v>4601</v>
      </c>
      <c r="B3802" s="285" t="s">
        <v>84</v>
      </c>
      <c r="C3802" s="108">
        <v>2.13984</v>
      </c>
      <c r="D3802" s="108">
        <v>1096.2547899999997</v>
      </c>
      <c r="E3802" s="108">
        <v>1544.8372499999996</v>
      </c>
      <c r="F3802" s="108">
        <v>3744.1669800000013</v>
      </c>
      <c r="G3802" s="108">
        <v>6387.3988600000012</v>
      </c>
      <c r="H3802" s="108"/>
      <c r="I3802" s="108"/>
      <c r="J3802" s="108"/>
      <c r="K3802" s="108"/>
      <c r="L3802" s="108"/>
      <c r="M3802" s="108"/>
      <c r="N3802" s="108"/>
      <c r="O3802" s="108"/>
      <c r="P3802" s="83" t="str">
        <f t="shared" si="80"/>
        <v/>
      </c>
    </row>
    <row r="3803" spans="1:16" ht="13.2" hidden="1" customHeight="1" x14ac:dyDescent="0.25">
      <c r="A3803" s="83" t="s">
        <v>4602</v>
      </c>
      <c r="B3803" s="285" t="s">
        <v>85</v>
      </c>
      <c r="C3803" s="108">
        <v>6119.8994399999992</v>
      </c>
      <c r="D3803" s="108">
        <v>9247.3455000000031</v>
      </c>
      <c r="E3803" s="108">
        <v>7536.1071800000018</v>
      </c>
      <c r="F3803" s="108">
        <v>11230.909599999994</v>
      </c>
      <c r="G3803" s="108">
        <v>34134.261719999995</v>
      </c>
      <c r="H3803" s="108"/>
      <c r="I3803" s="108"/>
      <c r="J3803" s="108"/>
      <c r="K3803" s="108"/>
      <c r="L3803" s="108"/>
      <c r="M3803" s="108"/>
      <c r="N3803" s="108"/>
      <c r="O3803" s="108"/>
      <c r="P3803" s="83" t="str">
        <f t="shared" si="80"/>
        <v/>
      </c>
    </row>
    <row r="3804" spans="1:16" ht="13.2" hidden="1" customHeight="1" x14ac:dyDescent="0.25">
      <c r="A3804" s="83" t="s">
        <v>4603</v>
      </c>
      <c r="B3804" s="285" t="s">
        <v>86</v>
      </c>
      <c r="C3804" s="108">
        <v>0</v>
      </c>
      <c r="D3804" s="108">
        <v>0</v>
      </c>
      <c r="E3804" s="108">
        <v>0</v>
      </c>
      <c r="F3804" s="108">
        <v>0</v>
      </c>
      <c r="G3804" s="108">
        <v>0</v>
      </c>
      <c r="H3804" s="108"/>
      <c r="I3804" s="108"/>
      <c r="J3804" s="108"/>
      <c r="K3804" s="108"/>
      <c r="L3804" s="108"/>
      <c r="M3804" s="108"/>
      <c r="N3804" s="108"/>
      <c r="O3804" s="108"/>
      <c r="P3804" s="83" t="str">
        <f t="shared" si="80"/>
        <v/>
      </c>
    </row>
    <row r="3805" spans="1:16" ht="13.2" hidden="1" customHeight="1" x14ac:dyDescent="0.25">
      <c r="A3805" s="83" t="s">
        <v>4604</v>
      </c>
      <c r="B3805" s="285" t="s">
        <v>87</v>
      </c>
      <c r="C3805" s="108">
        <v>1.6746400000000001</v>
      </c>
      <c r="D3805" s="108">
        <v>105.58409</v>
      </c>
      <c r="E3805" s="108">
        <v>57.022619999999982</v>
      </c>
      <c r="F3805" s="108">
        <v>20.296040000000009</v>
      </c>
      <c r="G3805" s="108">
        <v>184.57738999999998</v>
      </c>
      <c r="H3805" s="108"/>
      <c r="I3805" s="108"/>
      <c r="J3805" s="108"/>
      <c r="K3805" s="108"/>
      <c r="L3805" s="108"/>
      <c r="M3805" s="108"/>
      <c r="N3805" s="108"/>
      <c r="O3805" s="108"/>
      <c r="P3805" s="83" t="str">
        <f t="shared" si="80"/>
        <v/>
      </c>
    </row>
    <row r="3806" spans="1:16" ht="13.2" hidden="1" customHeight="1" x14ac:dyDescent="0.25">
      <c r="A3806" s="83" t="s">
        <v>4605</v>
      </c>
      <c r="B3806" s="285" t="s">
        <v>88</v>
      </c>
      <c r="C3806" s="108">
        <v>1275.1075600000001</v>
      </c>
      <c r="D3806" s="108">
        <v>2431.8675599999997</v>
      </c>
      <c r="E3806" s="108">
        <v>575.24718000000018</v>
      </c>
      <c r="F3806" s="108">
        <v>-272.41299999999904</v>
      </c>
      <c r="G3806" s="108">
        <v>4009.8093000000013</v>
      </c>
      <c r="H3806" s="108"/>
      <c r="I3806" s="108"/>
      <c r="J3806" s="108"/>
      <c r="K3806" s="108"/>
      <c r="L3806" s="108"/>
      <c r="M3806" s="108"/>
      <c r="N3806" s="108"/>
      <c r="O3806" s="108"/>
      <c r="P3806" s="83" t="str">
        <f t="shared" si="80"/>
        <v/>
      </c>
    </row>
    <row r="3807" spans="1:16" ht="13.2" hidden="1" customHeight="1" x14ac:dyDescent="0.25">
      <c r="A3807" s="83" t="s">
        <v>4606</v>
      </c>
      <c r="B3807" s="285" t="s">
        <v>144</v>
      </c>
      <c r="C3807" s="108">
        <v>7396.6816399999998</v>
      </c>
      <c r="D3807" s="108">
        <v>11784.797150000002</v>
      </c>
      <c r="E3807" s="108">
        <v>8168.3769800000018</v>
      </c>
      <c r="F3807" s="108">
        <v>10978.792639999994</v>
      </c>
      <c r="G3807" s="108">
        <v>38328.648409999994</v>
      </c>
      <c r="H3807" s="108"/>
      <c r="I3807" s="108"/>
      <c r="J3807" s="108"/>
      <c r="K3807" s="108"/>
      <c r="L3807" s="108"/>
      <c r="M3807" s="108"/>
      <c r="N3807" s="108"/>
      <c r="O3807" s="108"/>
      <c r="P3807" s="83" t="str">
        <f t="shared" si="80"/>
        <v/>
      </c>
    </row>
    <row r="3808" spans="1:16" ht="13.2" hidden="1" customHeight="1" x14ac:dyDescent="0.25">
      <c r="A3808" s="83" t="s">
        <v>4607</v>
      </c>
      <c r="B3808" s="285" t="s">
        <v>283</v>
      </c>
      <c r="C3808" s="108">
        <v>0.18619999999999998</v>
      </c>
      <c r="D3808" s="108">
        <v>33.216760000000001</v>
      </c>
      <c r="E3808" s="108">
        <v>49.101289999999999</v>
      </c>
      <c r="F3808" s="108">
        <v>95.902649999999994</v>
      </c>
      <c r="G3808" s="108">
        <v>178.40690000000001</v>
      </c>
      <c r="H3808" s="108"/>
      <c r="I3808" s="108"/>
      <c r="J3808" s="108"/>
      <c r="K3808" s="108"/>
      <c r="L3808" s="108"/>
      <c r="M3808" s="108"/>
      <c r="N3808" s="108"/>
      <c r="O3808" s="108"/>
      <c r="P3808" s="83" t="str">
        <f t="shared" si="80"/>
        <v/>
      </c>
    </row>
    <row r="3809" spans="1:16" ht="13.2" hidden="1" customHeight="1" x14ac:dyDescent="0.25">
      <c r="A3809" s="83" t="s">
        <v>4608</v>
      </c>
      <c r="B3809" s="285" t="s">
        <v>284</v>
      </c>
      <c r="C3809" s="108">
        <v>0.82</v>
      </c>
      <c r="D3809" s="108">
        <v>1.7444699999999997</v>
      </c>
      <c r="E3809" s="108">
        <v>1.9262699999999999</v>
      </c>
      <c r="F3809" s="108">
        <v>1.5907999999999998</v>
      </c>
      <c r="G3809" s="108">
        <v>6.0815399999999995</v>
      </c>
      <c r="H3809" s="108"/>
      <c r="I3809" s="108"/>
      <c r="J3809" s="108"/>
      <c r="K3809" s="108"/>
      <c r="L3809" s="108"/>
      <c r="M3809" s="108"/>
      <c r="N3809" s="108"/>
      <c r="O3809" s="108"/>
      <c r="P3809" s="83" t="str">
        <f t="shared" si="80"/>
        <v/>
      </c>
    </row>
    <row r="3810" spans="1:16" ht="13.2" hidden="1" customHeight="1" x14ac:dyDescent="0.25">
      <c r="A3810" s="83" t="s">
        <v>4609</v>
      </c>
      <c r="B3810" s="285" t="s">
        <v>76</v>
      </c>
      <c r="C3810" s="108">
        <v>0</v>
      </c>
      <c r="D3810" s="108">
        <v>0</v>
      </c>
      <c r="E3810" s="108">
        <v>0</v>
      </c>
      <c r="F3810" s="108">
        <v>0</v>
      </c>
      <c r="G3810" s="108">
        <v>0</v>
      </c>
      <c r="H3810" s="108"/>
      <c r="I3810" s="108"/>
      <c r="J3810" s="108"/>
      <c r="K3810" s="108"/>
      <c r="L3810" s="108"/>
      <c r="M3810" s="108"/>
      <c r="N3810" s="108"/>
      <c r="O3810" s="108"/>
      <c r="P3810" s="83" t="str">
        <f t="shared" si="80"/>
        <v/>
      </c>
    </row>
    <row r="3811" spans="1:16" ht="13.2" hidden="1" customHeight="1" x14ac:dyDescent="0.25">
      <c r="A3811" s="83" t="s">
        <v>4610</v>
      </c>
      <c r="B3811" s="285" t="s">
        <v>85</v>
      </c>
      <c r="C3811" s="108">
        <v>4564.2854200000002</v>
      </c>
      <c r="D3811" s="108">
        <v>8139.1836200000007</v>
      </c>
      <c r="E3811" s="108">
        <v>6162.7764400000033</v>
      </c>
      <c r="F3811" s="108">
        <v>6737.8585800000092</v>
      </c>
      <c r="G3811" s="108">
        <v>25604.104060000012</v>
      </c>
      <c r="H3811" s="108"/>
      <c r="I3811" s="108"/>
      <c r="J3811" s="108"/>
      <c r="K3811" s="108"/>
      <c r="L3811" s="108"/>
      <c r="M3811" s="108"/>
      <c r="N3811" s="108"/>
      <c r="O3811" s="108"/>
      <c r="P3811" s="83" t="str">
        <f t="shared" si="80"/>
        <v/>
      </c>
    </row>
    <row r="3812" spans="1:16" ht="13.2" hidden="1" customHeight="1" x14ac:dyDescent="0.25">
      <c r="A3812" s="83" t="s">
        <v>4611</v>
      </c>
      <c r="B3812" s="285" t="s">
        <v>87</v>
      </c>
      <c r="C3812" s="108">
        <v>0</v>
      </c>
      <c r="D3812" s="108">
        <v>0</v>
      </c>
      <c r="E3812" s="108">
        <v>0</v>
      </c>
      <c r="F3812" s="108">
        <v>1775</v>
      </c>
      <c r="G3812" s="108">
        <v>1775</v>
      </c>
      <c r="H3812" s="108"/>
      <c r="I3812" s="108"/>
      <c r="J3812" s="108"/>
      <c r="K3812" s="108"/>
      <c r="L3812" s="108"/>
      <c r="M3812" s="108"/>
      <c r="N3812" s="108"/>
      <c r="O3812" s="108"/>
      <c r="P3812" s="83" t="str">
        <f t="shared" si="80"/>
        <v/>
      </c>
    </row>
    <row r="3813" spans="1:16" ht="13.2" hidden="1" customHeight="1" x14ac:dyDescent="0.25">
      <c r="A3813" s="83" t="s">
        <v>4612</v>
      </c>
      <c r="B3813" s="285" t="s">
        <v>88</v>
      </c>
      <c r="C3813" s="108">
        <v>1750.0407100000002</v>
      </c>
      <c r="D3813" s="108">
        <v>9314.3359</v>
      </c>
      <c r="E3813" s="108">
        <v>722.13570999999888</v>
      </c>
      <c r="F3813" s="108">
        <v>558.15633000000014</v>
      </c>
      <c r="G3813" s="108">
        <v>12344.668649999998</v>
      </c>
      <c r="H3813" s="108"/>
      <c r="I3813" s="108"/>
      <c r="J3813" s="108"/>
      <c r="K3813" s="108"/>
      <c r="L3813" s="108"/>
      <c r="M3813" s="108"/>
      <c r="N3813" s="108"/>
      <c r="O3813" s="108"/>
      <c r="P3813" s="83" t="str">
        <f t="shared" si="80"/>
        <v/>
      </c>
    </row>
    <row r="3814" spans="1:16" ht="13.2" hidden="1" customHeight="1" x14ac:dyDescent="0.25">
      <c r="A3814" s="83" t="s">
        <v>4613</v>
      </c>
      <c r="B3814" s="285" t="s">
        <v>89</v>
      </c>
      <c r="C3814" s="108">
        <v>547.89048000000003</v>
      </c>
      <c r="D3814" s="108">
        <v>792.79230000000007</v>
      </c>
      <c r="E3814" s="108">
        <v>880.93432000000007</v>
      </c>
      <c r="F3814" s="108">
        <v>746.81151000000045</v>
      </c>
      <c r="G3814" s="108">
        <v>2968.4286100000008</v>
      </c>
      <c r="H3814" s="108"/>
      <c r="I3814" s="108"/>
      <c r="J3814" s="108"/>
      <c r="K3814" s="108"/>
      <c r="L3814" s="108"/>
      <c r="M3814" s="108"/>
      <c r="N3814" s="108"/>
      <c r="O3814" s="108"/>
      <c r="P3814" s="83" t="str">
        <f t="shared" si="80"/>
        <v/>
      </c>
    </row>
    <row r="3815" spans="1:16" ht="13.2" hidden="1" customHeight="1" x14ac:dyDescent="0.25">
      <c r="A3815" s="83" t="s">
        <v>4614</v>
      </c>
      <c r="B3815" s="285" t="s">
        <v>90</v>
      </c>
      <c r="C3815" s="108">
        <v>0.10163</v>
      </c>
      <c r="D3815" s="108">
        <v>0.34063999999999994</v>
      </c>
      <c r="E3815" s="108">
        <v>0.21901000000000004</v>
      </c>
      <c r="F3815" s="108">
        <v>0.16179999999999994</v>
      </c>
      <c r="G3815" s="108">
        <v>0.82307999999999992</v>
      </c>
      <c r="H3815" s="108"/>
      <c r="I3815" s="108"/>
      <c r="J3815" s="108"/>
      <c r="K3815" s="108"/>
      <c r="L3815" s="108"/>
      <c r="M3815" s="108"/>
      <c r="N3815" s="108"/>
      <c r="O3815" s="108"/>
      <c r="P3815" s="83" t="str">
        <f t="shared" si="80"/>
        <v/>
      </c>
    </row>
    <row r="3816" spans="1:16" ht="13.2" hidden="1" customHeight="1" x14ac:dyDescent="0.25">
      <c r="A3816" s="83" t="s">
        <v>4615</v>
      </c>
      <c r="B3816" s="285" t="s">
        <v>91</v>
      </c>
      <c r="C3816" s="108">
        <v>0</v>
      </c>
      <c r="D3816" s="108">
        <v>0</v>
      </c>
      <c r="E3816" s="108">
        <v>0</v>
      </c>
      <c r="F3816" s="108">
        <v>0</v>
      </c>
      <c r="G3816" s="108">
        <v>0</v>
      </c>
      <c r="H3816" s="108"/>
      <c r="I3816" s="108"/>
      <c r="J3816" s="108"/>
      <c r="K3816" s="108"/>
      <c r="L3816" s="108"/>
      <c r="M3816" s="108"/>
      <c r="N3816" s="108"/>
      <c r="O3816" s="108"/>
      <c r="P3816" s="83" t="str">
        <f t="shared" si="80"/>
        <v/>
      </c>
    </row>
    <row r="3817" spans="1:16" ht="13.2" hidden="1" customHeight="1" x14ac:dyDescent="0.25">
      <c r="A3817" s="83" t="s">
        <v>4616</v>
      </c>
      <c r="B3817" s="285" t="s">
        <v>3670</v>
      </c>
      <c r="C3817" s="108">
        <v>4.2445699999999995</v>
      </c>
      <c r="D3817" s="108">
        <v>66.549360000000021</v>
      </c>
      <c r="E3817" s="108">
        <v>28.578429999999987</v>
      </c>
      <c r="F3817" s="108">
        <v>41.000769999999996</v>
      </c>
      <c r="G3817" s="108">
        <v>140.37313</v>
      </c>
      <c r="H3817" s="108"/>
      <c r="I3817" s="108"/>
      <c r="J3817" s="108"/>
      <c r="K3817" s="108"/>
      <c r="L3817" s="108"/>
      <c r="M3817" s="108"/>
      <c r="N3817" s="108"/>
      <c r="O3817" s="108"/>
      <c r="P3817" s="83" t="str">
        <f t="shared" si="80"/>
        <v/>
      </c>
    </row>
    <row r="3818" spans="1:16" ht="13.2" hidden="1" customHeight="1" x14ac:dyDescent="0.25">
      <c r="A3818" s="83" t="s">
        <v>4617</v>
      </c>
      <c r="B3818" s="285" t="s">
        <v>95</v>
      </c>
      <c r="C3818" s="108">
        <v>0</v>
      </c>
      <c r="D3818" s="108">
        <v>65.975000000000009</v>
      </c>
      <c r="E3818" s="108">
        <v>0</v>
      </c>
      <c r="F3818" s="108">
        <v>0</v>
      </c>
      <c r="G3818" s="108">
        <v>65.975000000000009</v>
      </c>
      <c r="H3818" s="108"/>
      <c r="I3818" s="108"/>
      <c r="J3818" s="108"/>
      <c r="K3818" s="108"/>
      <c r="L3818" s="108"/>
      <c r="M3818" s="108"/>
      <c r="N3818" s="108"/>
      <c r="O3818" s="108"/>
      <c r="P3818" s="83" t="str">
        <f t="shared" si="80"/>
        <v/>
      </c>
    </row>
    <row r="3819" spans="1:16" ht="13.2" hidden="1" customHeight="1" x14ac:dyDescent="0.25">
      <c r="A3819" s="83" t="s">
        <v>4618</v>
      </c>
      <c r="B3819" s="285" t="s">
        <v>96</v>
      </c>
      <c r="C3819" s="108">
        <v>0</v>
      </c>
      <c r="D3819" s="108">
        <v>0</v>
      </c>
      <c r="E3819" s="108">
        <v>0</v>
      </c>
      <c r="F3819" s="108">
        <v>0</v>
      </c>
      <c r="G3819" s="108">
        <v>0</v>
      </c>
      <c r="H3819" s="108"/>
      <c r="I3819" s="108"/>
      <c r="J3819" s="108"/>
      <c r="K3819" s="108"/>
      <c r="L3819" s="108"/>
      <c r="M3819" s="108"/>
      <c r="N3819" s="108"/>
      <c r="O3819" s="108"/>
      <c r="P3819" s="83" t="str">
        <f t="shared" si="80"/>
        <v/>
      </c>
    </row>
    <row r="3820" spans="1:16" ht="13.2" hidden="1" customHeight="1" x14ac:dyDescent="0.25">
      <c r="A3820" s="83" t="s">
        <v>4619</v>
      </c>
      <c r="B3820" s="285" t="s">
        <v>155</v>
      </c>
      <c r="C3820" s="108">
        <v>6314.3261300000004</v>
      </c>
      <c r="D3820" s="108">
        <v>17453.519520000002</v>
      </c>
      <c r="E3820" s="108">
        <v>6884.9121500000019</v>
      </c>
      <c r="F3820" s="108">
        <v>9071.014910000009</v>
      </c>
      <c r="G3820" s="108">
        <v>39723.772710000012</v>
      </c>
      <c r="H3820" s="108"/>
      <c r="I3820" s="108"/>
      <c r="J3820" s="108"/>
      <c r="K3820" s="108"/>
      <c r="L3820" s="108"/>
      <c r="M3820" s="108"/>
      <c r="N3820" s="108"/>
      <c r="O3820" s="108"/>
      <c r="P3820" s="83" t="str">
        <f t="shared" si="80"/>
        <v/>
      </c>
    </row>
    <row r="3821" spans="1:16" ht="13.2" hidden="1" customHeight="1" x14ac:dyDescent="0.25">
      <c r="A3821" s="83" t="s">
        <v>4620</v>
      </c>
      <c r="B3821" s="285" t="s">
        <v>285</v>
      </c>
      <c r="C3821" s="108">
        <v>2816.0297799999998</v>
      </c>
      <c r="D3821" s="108">
        <v>5428.0060100000001</v>
      </c>
      <c r="E3821" s="108">
        <v>3700.3341700000028</v>
      </c>
      <c r="F3821" s="108">
        <v>3764.138040000008</v>
      </c>
      <c r="G3821" s="108">
        <v>15708.508000000013</v>
      </c>
      <c r="H3821" s="108"/>
      <c r="I3821" s="108"/>
      <c r="J3821" s="108"/>
      <c r="K3821" s="108"/>
      <c r="L3821" s="108"/>
      <c r="M3821" s="108"/>
      <c r="N3821" s="108"/>
      <c r="O3821" s="108"/>
      <c r="P3821" s="83" t="str">
        <f t="shared" si="80"/>
        <v/>
      </c>
    </row>
    <row r="3822" spans="1:16" ht="13.2" hidden="1" customHeight="1" x14ac:dyDescent="0.25">
      <c r="A3822" s="83" t="s">
        <v>4621</v>
      </c>
      <c r="B3822" s="285" t="s">
        <v>286</v>
      </c>
      <c r="C3822" s="108">
        <v>1196.0189599999999</v>
      </c>
      <c r="D3822" s="108">
        <v>1785.5203099999997</v>
      </c>
      <c r="E3822" s="108">
        <v>1552.7105100000008</v>
      </c>
      <c r="F3822" s="108">
        <v>2185.7464599999998</v>
      </c>
      <c r="G3822" s="108">
        <v>6719.9962400000004</v>
      </c>
      <c r="H3822" s="108"/>
      <c r="I3822" s="108"/>
      <c r="J3822" s="108"/>
      <c r="K3822" s="108"/>
      <c r="L3822" s="108"/>
      <c r="M3822" s="108"/>
      <c r="N3822" s="108"/>
      <c r="O3822" s="108"/>
      <c r="P3822" s="83" t="str">
        <f t="shared" si="80"/>
        <v/>
      </c>
    </row>
    <row r="3823" spans="1:16" ht="13.2" hidden="1" customHeight="1" x14ac:dyDescent="0.25">
      <c r="A3823" s="83" t="s">
        <v>4622</v>
      </c>
      <c r="B3823" s="285" t="s">
        <v>97</v>
      </c>
      <c r="C3823" s="108">
        <v>31148</v>
      </c>
      <c r="D3823" s="108">
        <v>-92018</v>
      </c>
      <c r="E3823" s="108">
        <v>-83698</v>
      </c>
      <c r="F3823" s="108">
        <v>102450</v>
      </c>
      <c r="G3823" s="108">
        <v>-42118</v>
      </c>
      <c r="H3823" s="108"/>
      <c r="I3823" s="108"/>
      <c r="J3823" s="108"/>
      <c r="K3823" s="108"/>
      <c r="L3823" s="108"/>
      <c r="M3823" s="108"/>
      <c r="N3823" s="108"/>
      <c r="O3823" s="108"/>
      <c r="P3823" s="83" t="str">
        <f t="shared" si="80"/>
        <v/>
      </c>
    </row>
    <row r="3824" spans="1:16" ht="13.2" hidden="1" customHeight="1" x14ac:dyDescent="0.25">
      <c r="A3824" s="83" t="s">
        <v>4623</v>
      </c>
      <c r="B3824" s="285" t="s">
        <v>130</v>
      </c>
      <c r="C3824" s="108">
        <v>102264</v>
      </c>
      <c r="D3824" s="108">
        <v>-92369</v>
      </c>
      <c r="E3824" s="108">
        <v>-83615</v>
      </c>
      <c r="F3824" s="108">
        <v>112509</v>
      </c>
      <c r="G3824" s="108">
        <v>38789</v>
      </c>
      <c r="H3824" s="108"/>
      <c r="I3824" s="108"/>
      <c r="J3824" s="108"/>
      <c r="K3824" s="108"/>
      <c r="L3824" s="108"/>
      <c r="M3824" s="108"/>
      <c r="N3824" s="108"/>
      <c r="O3824" s="108"/>
      <c r="P3824" s="83" t="str">
        <f t="shared" si="80"/>
        <v/>
      </c>
    </row>
    <row r="3825" spans="1:16" ht="13.2" hidden="1" customHeight="1" x14ac:dyDescent="0.25">
      <c r="A3825" s="83" t="s">
        <v>4624</v>
      </c>
      <c r="B3825" s="285" t="s">
        <v>76</v>
      </c>
      <c r="C3825" s="108">
        <v>0</v>
      </c>
      <c r="D3825" s="108">
        <v>0</v>
      </c>
      <c r="E3825" s="108">
        <v>0</v>
      </c>
      <c r="F3825" s="108">
        <v>0</v>
      </c>
      <c r="G3825" s="108">
        <v>0</v>
      </c>
      <c r="H3825" s="108"/>
      <c r="I3825" s="108"/>
      <c r="J3825" s="108"/>
      <c r="K3825" s="108"/>
      <c r="L3825" s="108"/>
      <c r="M3825" s="108"/>
      <c r="N3825" s="108"/>
      <c r="O3825" s="108"/>
      <c r="P3825" s="83" t="str">
        <f t="shared" si="80"/>
        <v/>
      </c>
    </row>
    <row r="3826" spans="1:16" ht="13.2" hidden="1" customHeight="1" x14ac:dyDescent="0.25">
      <c r="A3826" s="83" t="s">
        <v>4625</v>
      </c>
      <c r="B3826" s="285" t="s">
        <v>77</v>
      </c>
      <c r="C3826" s="108">
        <v>162753</v>
      </c>
      <c r="D3826" s="108">
        <v>185450</v>
      </c>
      <c r="E3826" s="108">
        <v>178478</v>
      </c>
      <c r="F3826" s="108">
        <v>241081</v>
      </c>
      <c r="G3826" s="108">
        <v>767762</v>
      </c>
      <c r="H3826" s="108"/>
      <c r="I3826" s="108"/>
      <c r="J3826" s="108"/>
      <c r="K3826" s="108"/>
      <c r="L3826" s="108"/>
      <c r="M3826" s="108"/>
      <c r="N3826" s="108"/>
      <c r="O3826" s="108"/>
      <c r="P3826" s="83" t="str">
        <f t="shared" si="80"/>
        <v/>
      </c>
    </row>
    <row r="3827" spans="1:16" ht="13.2" hidden="1" customHeight="1" x14ac:dyDescent="0.25">
      <c r="A3827" s="83" t="s">
        <v>4626</v>
      </c>
      <c r="B3827" s="285" t="s">
        <v>78</v>
      </c>
      <c r="C3827" s="108">
        <v>53524</v>
      </c>
      <c r="D3827" s="108">
        <v>7482</v>
      </c>
      <c r="E3827" s="108">
        <v>31143</v>
      </c>
      <c r="F3827" s="108">
        <v>42431</v>
      </c>
      <c r="G3827" s="108">
        <v>134580</v>
      </c>
      <c r="H3827" s="108"/>
      <c r="I3827" s="108"/>
      <c r="J3827" s="108"/>
      <c r="K3827" s="108"/>
      <c r="L3827" s="108"/>
      <c r="M3827" s="108"/>
      <c r="N3827" s="108"/>
      <c r="O3827" s="108"/>
      <c r="P3827" s="83" t="str">
        <f t="shared" si="80"/>
        <v/>
      </c>
    </row>
    <row r="3828" spans="1:16" ht="13.2" hidden="1" customHeight="1" x14ac:dyDescent="0.25">
      <c r="A3828" s="83" t="s">
        <v>4627</v>
      </c>
      <c r="B3828" s="285" t="s">
        <v>79</v>
      </c>
      <c r="C3828" s="108">
        <v>854</v>
      </c>
      <c r="D3828" s="108">
        <v>2858</v>
      </c>
      <c r="E3828" s="108">
        <v>5836</v>
      </c>
      <c r="F3828" s="108">
        <v>6105</v>
      </c>
      <c r="G3828" s="108">
        <v>15653</v>
      </c>
      <c r="H3828" s="108"/>
      <c r="I3828" s="108"/>
      <c r="J3828" s="108"/>
      <c r="K3828" s="108"/>
      <c r="L3828" s="108"/>
      <c r="M3828" s="108"/>
      <c r="N3828" s="108"/>
      <c r="O3828" s="108"/>
      <c r="P3828" s="83" t="str">
        <f t="shared" si="80"/>
        <v/>
      </c>
    </row>
    <row r="3829" spans="1:16" ht="13.2" hidden="1" customHeight="1" x14ac:dyDescent="0.25">
      <c r="A3829" s="83" t="s">
        <v>4628</v>
      </c>
      <c r="B3829" s="285" t="s">
        <v>3671</v>
      </c>
      <c r="C3829" s="108">
        <v>152960</v>
      </c>
      <c r="D3829" s="108">
        <v>158726</v>
      </c>
      <c r="E3829" s="108">
        <v>165968</v>
      </c>
      <c r="F3829" s="108">
        <v>166368</v>
      </c>
      <c r="G3829" s="108">
        <v>644022</v>
      </c>
      <c r="H3829" s="108"/>
      <c r="I3829" s="108"/>
      <c r="J3829" s="108"/>
      <c r="K3829" s="108"/>
      <c r="L3829" s="108"/>
      <c r="M3829" s="108"/>
      <c r="N3829" s="108"/>
      <c r="O3829" s="108"/>
      <c r="P3829" s="83" t="str">
        <f t="shared" si="80"/>
        <v/>
      </c>
    </row>
    <row r="3830" spans="1:16" ht="13.2" hidden="1" customHeight="1" x14ac:dyDescent="0.25">
      <c r="A3830" s="83" t="s">
        <v>4629</v>
      </c>
      <c r="B3830" s="285" t="s">
        <v>84</v>
      </c>
      <c r="C3830" s="108">
        <v>5785</v>
      </c>
      <c r="D3830" s="108">
        <v>15809</v>
      </c>
      <c r="E3830" s="108">
        <v>13200</v>
      </c>
      <c r="F3830" s="108">
        <v>19711</v>
      </c>
      <c r="G3830" s="108">
        <v>54505</v>
      </c>
      <c r="H3830" s="108"/>
      <c r="I3830" s="108"/>
      <c r="J3830" s="108"/>
      <c r="K3830" s="108"/>
      <c r="L3830" s="108"/>
      <c r="M3830" s="108"/>
      <c r="N3830" s="108"/>
      <c r="O3830" s="108"/>
      <c r="P3830" s="83" t="str">
        <f t="shared" si="80"/>
        <v/>
      </c>
    </row>
    <row r="3831" spans="1:16" ht="13.2" hidden="1" customHeight="1" x14ac:dyDescent="0.25">
      <c r="A3831" s="83" t="s">
        <v>4630</v>
      </c>
      <c r="B3831" s="285" t="s">
        <v>85</v>
      </c>
      <c r="C3831" s="108">
        <v>376724</v>
      </c>
      <c r="D3831" s="108">
        <v>371461</v>
      </c>
      <c r="E3831" s="108">
        <v>397350</v>
      </c>
      <c r="F3831" s="108">
        <v>478256</v>
      </c>
      <c r="G3831" s="108">
        <v>1623791</v>
      </c>
      <c r="H3831" s="108"/>
      <c r="I3831" s="108"/>
      <c r="J3831" s="108"/>
      <c r="K3831" s="108"/>
      <c r="L3831" s="108"/>
      <c r="M3831" s="108"/>
      <c r="N3831" s="108"/>
      <c r="O3831" s="108"/>
      <c r="P3831" s="83" t="str">
        <f t="shared" si="80"/>
        <v/>
      </c>
    </row>
    <row r="3832" spans="1:16" ht="13.2" hidden="1" customHeight="1" x14ac:dyDescent="0.25">
      <c r="A3832" s="83" t="s">
        <v>4631</v>
      </c>
      <c r="B3832" s="285" t="s">
        <v>86</v>
      </c>
      <c r="C3832" s="108">
        <v>29</v>
      </c>
      <c r="D3832" s="108">
        <v>923</v>
      </c>
      <c r="E3832" s="108">
        <v>0</v>
      </c>
      <c r="F3832" s="108">
        <v>1</v>
      </c>
      <c r="G3832" s="108">
        <v>953</v>
      </c>
      <c r="H3832" s="108"/>
      <c r="I3832" s="108"/>
      <c r="J3832" s="108"/>
      <c r="K3832" s="108"/>
      <c r="L3832" s="108"/>
      <c r="M3832" s="108"/>
      <c r="N3832" s="108"/>
      <c r="O3832" s="108"/>
      <c r="P3832" s="83" t="str">
        <f t="shared" si="80"/>
        <v/>
      </c>
    </row>
    <row r="3833" spans="1:16" ht="13.2" hidden="1" customHeight="1" x14ac:dyDescent="0.25">
      <c r="A3833" s="83" t="s">
        <v>4632</v>
      </c>
      <c r="B3833" s="285" t="s">
        <v>87</v>
      </c>
      <c r="C3833" s="108">
        <v>2017</v>
      </c>
      <c r="D3833" s="108">
        <v>7459</v>
      </c>
      <c r="E3833" s="108">
        <v>11395</v>
      </c>
      <c r="F3833" s="108">
        <v>15253</v>
      </c>
      <c r="G3833" s="108">
        <v>36124</v>
      </c>
      <c r="H3833" s="108"/>
      <c r="I3833" s="108"/>
      <c r="J3833" s="108"/>
      <c r="K3833" s="108"/>
      <c r="L3833" s="108"/>
      <c r="M3833" s="108"/>
      <c r="N3833" s="108"/>
      <c r="O3833" s="108"/>
      <c r="P3833" s="83" t="str">
        <f t="shared" si="80"/>
        <v/>
      </c>
    </row>
    <row r="3834" spans="1:16" ht="13.2" hidden="1" customHeight="1" x14ac:dyDescent="0.25">
      <c r="A3834" s="83" t="s">
        <v>4633</v>
      </c>
      <c r="B3834" s="285" t="s">
        <v>88</v>
      </c>
      <c r="C3834" s="108">
        <v>2587</v>
      </c>
      <c r="D3834" s="108">
        <v>2314</v>
      </c>
      <c r="E3834" s="108">
        <v>27332</v>
      </c>
      <c r="F3834" s="108">
        <v>34611</v>
      </c>
      <c r="G3834" s="108">
        <v>66844</v>
      </c>
      <c r="H3834" s="108"/>
      <c r="I3834" s="108"/>
      <c r="J3834" s="108"/>
      <c r="K3834" s="108"/>
      <c r="L3834" s="108"/>
      <c r="M3834" s="108"/>
      <c r="N3834" s="108"/>
      <c r="O3834" s="108"/>
      <c r="P3834" s="83" t="str">
        <f t="shared" si="80"/>
        <v/>
      </c>
    </row>
    <row r="3835" spans="1:16" ht="13.2" hidden="1" customHeight="1" x14ac:dyDescent="0.25">
      <c r="A3835" s="83" t="s">
        <v>4634</v>
      </c>
      <c r="B3835" s="285" t="s">
        <v>144</v>
      </c>
      <c r="C3835" s="108">
        <v>381357</v>
      </c>
      <c r="D3835" s="108">
        <v>382157</v>
      </c>
      <c r="E3835" s="108">
        <v>436077</v>
      </c>
      <c r="F3835" s="108">
        <v>528121</v>
      </c>
      <c r="G3835" s="108">
        <v>1727712</v>
      </c>
      <c r="H3835" s="108"/>
      <c r="I3835" s="108"/>
      <c r="J3835" s="108"/>
      <c r="K3835" s="108"/>
      <c r="L3835" s="108"/>
      <c r="M3835" s="108"/>
      <c r="N3835" s="108"/>
      <c r="O3835" s="108"/>
      <c r="P3835" s="83" t="str">
        <f t="shared" si="80"/>
        <v/>
      </c>
    </row>
    <row r="3836" spans="1:16" ht="13.2" hidden="1" customHeight="1" x14ac:dyDescent="0.25">
      <c r="A3836" s="83" t="s">
        <v>4635</v>
      </c>
      <c r="B3836" s="285" t="s">
        <v>283</v>
      </c>
      <c r="C3836" s="108">
        <v>309</v>
      </c>
      <c r="D3836" s="108">
        <v>324</v>
      </c>
      <c r="E3836" s="108">
        <v>2002</v>
      </c>
      <c r="F3836" s="108">
        <v>1339</v>
      </c>
      <c r="G3836" s="108">
        <v>3974</v>
      </c>
      <c r="H3836" s="108"/>
      <c r="I3836" s="108"/>
      <c r="J3836" s="108"/>
      <c r="K3836" s="108"/>
      <c r="L3836" s="108"/>
      <c r="M3836" s="108"/>
      <c r="N3836" s="108"/>
      <c r="O3836" s="108"/>
      <c r="P3836" s="83" t="str">
        <f t="shared" si="80"/>
        <v/>
      </c>
    </row>
    <row r="3837" spans="1:16" ht="13.2" hidden="1" customHeight="1" x14ac:dyDescent="0.25">
      <c r="A3837" s="83" t="s">
        <v>4636</v>
      </c>
      <c r="B3837" s="285" t="s">
        <v>284</v>
      </c>
      <c r="C3837" s="108">
        <v>539</v>
      </c>
      <c r="D3837" s="108">
        <v>812</v>
      </c>
      <c r="E3837" s="108">
        <v>723</v>
      </c>
      <c r="F3837" s="108">
        <v>1221</v>
      </c>
      <c r="G3837" s="108">
        <v>3295</v>
      </c>
      <c r="H3837" s="108"/>
      <c r="I3837" s="108"/>
      <c r="J3837" s="108"/>
      <c r="K3837" s="108"/>
      <c r="L3837" s="108"/>
      <c r="M3837" s="108"/>
      <c r="N3837" s="108"/>
      <c r="O3837" s="108"/>
      <c r="P3837" s="83" t="str">
        <f t="shared" si="80"/>
        <v/>
      </c>
    </row>
    <row r="3838" spans="1:16" ht="13.2" hidden="1" customHeight="1" x14ac:dyDescent="0.25">
      <c r="A3838" s="83" t="s">
        <v>4637</v>
      </c>
      <c r="B3838" s="285" t="s">
        <v>76</v>
      </c>
      <c r="C3838" s="108">
        <v>49</v>
      </c>
      <c r="D3838" s="108">
        <v>14</v>
      </c>
      <c r="E3838" s="108">
        <v>15</v>
      </c>
      <c r="F3838" s="108">
        <v>15</v>
      </c>
      <c r="G3838" s="108">
        <v>93</v>
      </c>
      <c r="H3838" s="108"/>
      <c r="I3838" s="108"/>
      <c r="J3838" s="108"/>
      <c r="K3838" s="108"/>
      <c r="L3838" s="108"/>
      <c r="M3838" s="108"/>
      <c r="N3838" s="108"/>
      <c r="O3838" s="108"/>
      <c r="P3838" s="83" t="str">
        <f t="shared" si="80"/>
        <v/>
      </c>
    </row>
    <row r="3839" spans="1:16" ht="13.2" hidden="1" customHeight="1" x14ac:dyDescent="0.25">
      <c r="A3839" s="83" t="s">
        <v>4638</v>
      </c>
      <c r="B3839" s="285" t="s">
        <v>85</v>
      </c>
      <c r="C3839" s="108">
        <v>407872</v>
      </c>
      <c r="D3839" s="108">
        <v>279443</v>
      </c>
      <c r="E3839" s="108">
        <v>313652</v>
      </c>
      <c r="F3839" s="108">
        <v>580706</v>
      </c>
      <c r="G3839" s="108">
        <v>1581673</v>
      </c>
      <c r="H3839" s="108"/>
      <c r="I3839" s="108"/>
      <c r="J3839" s="108"/>
      <c r="K3839" s="108"/>
      <c r="L3839" s="108"/>
      <c r="M3839" s="108"/>
      <c r="N3839" s="108"/>
      <c r="O3839" s="108"/>
      <c r="P3839" s="83" t="str">
        <f t="shared" ref="P3839:P3902" si="81">IF(COUNTBLANK(Q3839)=0,IF(RIGHT(A3839,10)=Q3839,TRUE,FALSE),"")</f>
        <v/>
      </c>
    </row>
    <row r="3840" spans="1:16" ht="13.2" hidden="1" customHeight="1" x14ac:dyDescent="0.25">
      <c r="A3840" s="83" t="s">
        <v>4639</v>
      </c>
      <c r="B3840" s="285" t="s">
        <v>87</v>
      </c>
      <c r="C3840" s="108">
        <v>2105</v>
      </c>
      <c r="D3840" s="108">
        <v>4043</v>
      </c>
      <c r="E3840" s="108">
        <v>5493</v>
      </c>
      <c r="F3840" s="108">
        <v>10968</v>
      </c>
      <c r="G3840" s="108">
        <v>22609</v>
      </c>
      <c r="H3840" s="108"/>
      <c r="I3840" s="108"/>
      <c r="J3840" s="108"/>
      <c r="K3840" s="108"/>
      <c r="L3840" s="108"/>
      <c r="M3840" s="108"/>
      <c r="N3840" s="108"/>
      <c r="O3840" s="108"/>
      <c r="P3840" s="83" t="str">
        <f t="shared" si="81"/>
        <v/>
      </c>
    </row>
    <row r="3841" spans="1:16" ht="13.2" hidden="1" customHeight="1" x14ac:dyDescent="0.25">
      <c r="A3841" s="83" t="s">
        <v>4640</v>
      </c>
      <c r="B3841" s="285" t="s">
        <v>88</v>
      </c>
      <c r="C3841" s="108">
        <v>73644</v>
      </c>
      <c r="D3841" s="108">
        <v>6201</v>
      </c>
      <c r="E3841" s="108">
        <v>18137</v>
      </c>
      <c r="F3841" s="108">
        <v>48956</v>
      </c>
      <c r="G3841" s="108">
        <v>146938</v>
      </c>
      <c r="H3841" s="108"/>
      <c r="I3841" s="108"/>
      <c r="J3841" s="108"/>
      <c r="K3841" s="108"/>
      <c r="L3841" s="108"/>
      <c r="M3841" s="108"/>
      <c r="N3841" s="108"/>
      <c r="O3841" s="108"/>
      <c r="P3841" s="83" t="str">
        <f t="shared" si="81"/>
        <v/>
      </c>
    </row>
    <row r="3842" spans="1:16" ht="13.2" hidden="1" customHeight="1" x14ac:dyDescent="0.25">
      <c r="A3842" s="83" t="s">
        <v>4641</v>
      </c>
      <c r="B3842" s="285" t="s">
        <v>89</v>
      </c>
      <c r="C3842" s="108">
        <v>49430</v>
      </c>
      <c r="D3842" s="108">
        <v>55888</v>
      </c>
      <c r="E3842" s="108">
        <v>52857</v>
      </c>
      <c r="F3842" s="108">
        <v>65835</v>
      </c>
      <c r="G3842" s="108">
        <v>224010</v>
      </c>
      <c r="H3842" s="108"/>
      <c r="I3842" s="108"/>
      <c r="J3842" s="108"/>
      <c r="K3842" s="108"/>
      <c r="L3842" s="108"/>
      <c r="M3842" s="108"/>
      <c r="N3842" s="108"/>
      <c r="O3842" s="108"/>
      <c r="P3842" s="83" t="str">
        <f t="shared" si="81"/>
        <v/>
      </c>
    </row>
    <row r="3843" spans="1:16" ht="13.2" hidden="1" customHeight="1" x14ac:dyDescent="0.25">
      <c r="A3843" s="83" t="s">
        <v>4642</v>
      </c>
      <c r="B3843" s="285" t="s">
        <v>90</v>
      </c>
      <c r="C3843" s="108">
        <v>11</v>
      </c>
      <c r="D3843" s="108">
        <v>51</v>
      </c>
      <c r="E3843" s="108">
        <v>5544</v>
      </c>
      <c r="F3843" s="108">
        <v>340</v>
      </c>
      <c r="G3843" s="108">
        <v>5946</v>
      </c>
      <c r="H3843" s="108"/>
      <c r="I3843" s="108"/>
      <c r="J3843" s="108"/>
      <c r="K3843" s="108"/>
      <c r="L3843" s="108"/>
      <c r="M3843" s="108"/>
      <c r="N3843" s="108"/>
      <c r="O3843" s="108"/>
      <c r="P3843" s="83" t="str">
        <f t="shared" si="81"/>
        <v/>
      </c>
    </row>
    <row r="3844" spans="1:16" ht="13.2" hidden="1" customHeight="1" x14ac:dyDescent="0.25">
      <c r="A3844" s="83" t="s">
        <v>4643</v>
      </c>
      <c r="B3844" s="285" t="s">
        <v>91</v>
      </c>
      <c r="C3844" s="108">
        <v>0</v>
      </c>
      <c r="D3844" s="108">
        <v>0</v>
      </c>
      <c r="E3844" s="108">
        <v>0</v>
      </c>
      <c r="F3844" s="108">
        <v>0</v>
      </c>
      <c r="G3844" s="108">
        <v>0</v>
      </c>
      <c r="H3844" s="108"/>
      <c r="I3844" s="108"/>
      <c r="J3844" s="108"/>
      <c r="K3844" s="108"/>
      <c r="L3844" s="108"/>
      <c r="M3844" s="108"/>
      <c r="N3844" s="108"/>
      <c r="O3844" s="108"/>
      <c r="P3844" s="83" t="str">
        <f t="shared" si="81"/>
        <v/>
      </c>
    </row>
    <row r="3845" spans="1:16" ht="13.2" hidden="1" customHeight="1" x14ac:dyDescent="0.25">
      <c r="A3845" s="83" t="s">
        <v>4644</v>
      </c>
      <c r="B3845" s="285" t="s">
        <v>3670</v>
      </c>
      <c r="C3845" s="108">
        <v>20586</v>
      </c>
      <c r="D3845" s="108">
        <v>354</v>
      </c>
      <c r="E3845" s="108">
        <v>11650</v>
      </c>
      <c r="F3845" s="108">
        <v>15937</v>
      </c>
      <c r="G3845" s="108">
        <v>48527</v>
      </c>
      <c r="H3845" s="108"/>
      <c r="I3845" s="108"/>
      <c r="J3845" s="108"/>
      <c r="K3845" s="108"/>
      <c r="L3845" s="108"/>
      <c r="M3845" s="108"/>
      <c r="N3845" s="108"/>
      <c r="O3845" s="108"/>
      <c r="P3845" s="83" t="str">
        <f t="shared" si="81"/>
        <v/>
      </c>
    </row>
    <row r="3846" spans="1:16" ht="13.2" hidden="1" customHeight="1" x14ac:dyDescent="0.25">
      <c r="A3846" s="83" t="s">
        <v>4645</v>
      </c>
      <c r="B3846" s="285" t="s">
        <v>95</v>
      </c>
      <c r="C3846" s="108">
        <v>942</v>
      </c>
      <c r="D3846" s="108">
        <v>1555</v>
      </c>
      <c r="E3846" s="108">
        <v>1356</v>
      </c>
      <c r="F3846" s="108">
        <v>1712</v>
      </c>
      <c r="G3846" s="108">
        <v>5565</v>
      </c>
      <c r="H3846" s="108"/>
      <c r="I3846" s="108"/>
      <c r="J3846" s="108"/>
      <c r="K3846" s="108"/>
      <c r="L3846" s="108"/>
      <c r="M3846" s="108"/>
      <c r="N3846" s="108"/>
      <c r="O3846" s="108"/>
      <c r="P3846" s="83" t="str">
        <f t="shared" si="81"/>
        <v/>
      </c>
    </row>
    <row r="3847" spans="1:16" ht="13.2" hidden="1" customHeight="1" x14ac:dyDescent="0.25">
      <c r="A3847" s="83" t="s">
        <v>4646</v>
      </c>
      <c r="B3847" s="285" t="s">
        <v>96</v>
      </c>
      <c r="C3847" s="108">
        <v>0</v>
      </c>
      <c r="D3847" s="108">
        <v>101</v>
      </c>
      <c r="E3847" s="108">
        <v>15180</v>
      </c>
      <c r="F3847" s="108">
        <v>0</v>
      </c>
      <c r="G3847" s="108">
        <v>15281</v>
      </c>
      <c r="H3847" s="108"/>
      <c r="I3847" s="108"/>
      <c r="J3847" s="108"/>
      <c r="K3847" s="108"/>
      <c r="L3847" s="108"/>
      <c r="M3847" s="108"/>
      <c r="N3847" s="108"/>
      <c r="O3847" s="108"/>
      <c r="P3847" s="83" t="str">
        <f t="shared" si="81"/>
        <v/>
      </c>
    </row>
    <row r="3848" spans="1:16" ht="13.2" hidden="1" customHeight="1" x14ac:dyDescent="0.25">
      <c r="A3848" s="83" t="s">
        <v>4647</v>
      </c>
      <c r="B3848" s="285" t="s">
        <v>155</v>
      </c>
      <c r="C3848" s="108">
        <v>483621</v>
      </c>
      <c r="D3848" s="108">
        <v>289788</v>
      </c>
      <c r="E3848" s="108">
        <v>352462</v>
      </c>
      <c r="F3848" s="108">
        <v>640630</v>
      </c>
      <c r="G3848" s="108">
        <v>1766501</v>
      </c>
      <c r="H3848" s="108"/>
      <c r="I3848" s="108"/>
      <c r="J3848" s="108"/>
      <c r="K3848" s="108"/>
      <c r="L3848" s="108"/>
      <c r="M3848" s="108"/>
      <c r="N3848" s="108"/>
      <c r="O3848" s="108"/>
      <c r="P3848" s="83" t="str">
        <f t="shared" si="81"/>
        <v/>
      </c>
    </row>
    <row r="3849" spans="1:16" ht="13.2" hidden="1" customHeight="1" x14ac:dyDescent="0.25">
      <c r="A3849" s="83" t="s">
        <v>4648</v>
      </c>
      <c r="B3849" s="285" t="s">
        <v>285</v>
      </c>
      <c r="C3849" s="108">
        <v>114265</v>
      </c>
      <c r="D3849" s="108">
        <v>113133</v>
      </c>
      <c r="E3849" s="108">
        <v>136740</v>
      </c>
      <c r="F3849" s="108">
        <v>323965</v>
      </c>
      <c r="G3849" s="108">
        <v>688103</v>
      </c>
      <c r="H3849" s="108"/>
      <c r="I3849" s="108"/>
      <c r="J3849" s="108"/>
      <c r="K3849" s="108"/>
      <c r="L3849" s="108"/>
      <c r="M3849" s="108"/>
      <c r="N3849" s="108"/>
      <c r="O3849" s="108"/>
      <c r="P3849" s="83" t="str">
        <f t="shared" si="81"/>
        <v/>
      </c>
    </row>
    <row r="3850" spans="1:16" ht="13.2" hidden="1" customHeight="1" x14ac:dyDescent="0.25">
      <c r="A3850" s="83" t="s">
        <v>4649</v>
      </c>
      <c r="B3850" s="285" t="s">
        <v>286</v>
      </c>
      <c r="C3850" s="108">
        <v>222589</v>
      </c>
      <c r="D3850" s="108">
        <v>108448</v>
      </c>
      <c r="E3850" s="108">
        <v>105490</v>
      </c>
      <c r="F3850" s="108">
        <v>172902</v>
      </c>
      <c r="G3850" s="108">
        <v>609429</v>
      </c>
      <c r="H3850" s="108"/>
      <c r="I3850" s="108"/>
      <c r="J3850" s="108"/>
      <c r="K3850" s="108"/>
      <c r="L3850" s="108"/>
      <c r="M3850" s="108"/>
      <c r="N3850" s="108"/>
      <c r="O3850" s="108"/>
      <c r="P3850" s="83" t="str">
        <f t="shared" si="81"/>
        <v/>
      </c>
    </row>
    <row r="3851" spans="1:16" ht="13.2" hidden="1" customHeight="1" x14ac:dyDescent="0.25">
      <c r="A3851" s="83" t="s">
        <v>4650</v>
      </c>
      <c r="B3851" s="285" t="s">
        <v>97</v>
      </c>
      <c r="C3851" s="292">
        <v>-12898</v>
      </c>
      <c r="D3851" s="292">
        <v>-180181</v>
      </c>
      <c r="E3851" s="292">
        <v>-119000</v>
      </c>
      <c r="F3851" s="292">
        <v>395132</v>
      </c>
      <c r="G3851" s="292">
        <v>83053</v>
      </c>
      <c r="H3851" s="108"/>
      <c r="I3851" s="108"/>
      <c r="J3851" s="108"/>
      <c r="K3851" s="108"/>
      <c r="L3851" s="108"/>
      <c r="M3851" s="108"/>
      <c r="N3851" s="108"/>
      <c r="O3851" s="108"/>
      <c r="P3851" s="83" t="str">
        <f t="shared" si="81"/>
        <v/>
      </c>
    </row>
    <row r="3852" spans="1:16" ht="13.2" hidden="1" customHeight="1" x14ac:dyDescent="0.25">
      <c r="A3852" s="83" t="s">
        <v>4651</v>
      </c>
      <c r="B3852" s="285" t="s">
        <v>130</v>
      </c>
      <c r="C3852" s="292">
        <v>-24087</v>
      </c>
      <c r="D3852" s="292">
        <v>-190193</v>
      </c>
      <c r="E3852" s="292">
        <v>-127552</v>
      </c>
      <c r="F3852" s="292">
        <v>532757</v>
      </c>
      <c r="G3852" s="292">
        <v>190925</v>
      </c>
      <c r="H3852" s="108"/>
      <c r="I3852" s="108"/>
      <c r="J3852" s="108"/>
      <c r="K3852" s="108"/>
      <c r="L3852" s="108"/>
      <c r="M3852" s="108"/>
      <c r="N3852" s="108"/>
      <c r="O3852" s="108"/>
      <c r="P3852" s="83" t="str">
        <f t="shared" si="81"/>
        <v/>
      </c>
    </row>
    <row r="3853" spans="1:16" ht="13.2" hidden="1" customHeight="1" x14ac:dyDescent="0.25">
      <c r="A3853" s="83" t="s">
        <v>4652</v>
      </c>
      <c r="B3853" s="285" t="s">
        <v>76</v>
      </c>
      <c r="C3853" s="292">
        <v>679</v>
      </c>
      <c r="D3853" s="292">
        <v>292</v>
      </c>
      <c r="E3853" s="292">
        <v>114</v>
      </c>
      <c r="F3853" s="292">
        <v>424</v>
      </c>
      <c r="G3853" s="292">
        <v>1509</v>
      </c>
      <c r="H3853" s="108"/>
      <c r="I3853" s="108"/>
      <c r="J3853" s="108"/>
      <c r="K3853" s="108"/>
      <c r="L3853" s="108"/>
      <c r="M3853" s="108"/>
      <c r="N3853" s="108"/>
      <c r="O3853" s="108"/>
      <c r="P3853" s="83" t="str">
        <f t="shared" si="81"/>
        <v/>
      </c>
    </row>
    <row r="3854" spans="1:16" ht="13.2" hidden="1" customHeight="1" x14ac:dyDescent="0.25">
      <c r="A3854" s="83" t="s">
        <v>4653</v>
      </c>
      <c r="B3854" s="285" t="s">
        <v>77</v>
      </c>
      <c r="C3854" s="292">
        <v>150661</v>
      </c>
      <c r="D3854" s="292">
        <v>178624</v>
      </c>
      <c r="E3854" s="292">
        <v>275111</v>
      </c>
      <c r="F3854" s="292">
        <v>448724</v>
      </c>
      <c r="G3854" s="292">
        <v>1053120</v>
      </c>
      <c r="H3854" s="108"/>
      <c r="I3854" s="108"/>
      <c r="J3854" s="108"/>
      <c r="K3854" s="108"/>
      <c r="L3854" s="108"/>
      <c r="M3854" s="108"/>
      <c r="N3854" s="108"/>
      <c r="O3854" s="108"/>
      <c r="P3854" s="83" t="str">
        <f t="shared" si="81"/>
        <v/>
      </c>
    </row>
    <row r="3855" spans="1:16" ht="13.2" hidden="1" customHeight="1" x14ac:dyDescent="0.25">
      <c r="A3855" s="83" t="s">
        <v>4654</v>
      </c>
      <c r="B3855" s="285" t="s">
        <v>78</v>
      </c>
      <c r="C3855" s="292">
        <v>35451</v>
      </c>
      <c r="D3855" s="292">
        <v>32025</v>
      </c>
      <c r="E3855" s="292">
        <v>25593</v>
      </c>
      <c r="F3855" s="292">
        <v>35077</v>
      </c>
      <c r="G3855" s="292">
        <v>128146</v>
      </c>
      <c r="H3855" s="108"/>
      <c r="I3855" s="108"/>
      <c r="J3855" s="108"/>
      <c r="K3855" s="108"/>
      <c r="L3855" s="108"/>
      <c r="M3855" s="108"/>
      <c r="N3855" s="108"/>
      <c r="O3855" s="108"/>
      <c r="P3855" s="83" t="str">
        <f t="shared" si="81"/>
        <v/>
      </c>
    </row>
    <row r="3856" spans="1:16" ht="13.2" hidden="1" customHeight="1" x14ac:dyDescent="0.25">
      <c r="A3856" s="83" t="s">
        <v>4655</v>
      </c>
      <c r="B3856" s="285" t="s">
        <v>79</v>
      </c>
      <c r="C3856" s="292">
        <v>3368</v>
      </c>
      <c r="D3856" s="292">
        <v>3185</v>
      </c>
      <c r="E3856" s="292">
        <v>5840</v>
      </c>
      <c r="F3856" s="292">
        <v>8005</v>
      </c>
      <c r="G3856" s="292">
        <v>20398</v>
      </c>
      <c r="H3856" s="108"/>
      <c r="I3856" s="108"/>
      <c r="J3856" s="108"/>
      <c r="K3856" s="108"/>
      <c r="L3856" s="108"/>
      <c r="M3856" s="108"/>
      <c r="N3856" s="108"/>
      <c r="O3856" s="108"/>
      <c r="P3856" s="83" t="str">
        <f t="shared" si="81"/>
        <v/>
      </c>
    </row>
    <row r="3857" spans="1:16" ht="13.2" hidden="1" customHeight="1" x14ac:dyDescent="0.25">
      <c r="A3857" s="83" t="s">
        <v>4656</v>
      </c>
      <c r="B3857" s="285" t="s">
        <v>3671</v>
      </c>
      <c r="C3857" s="292">
        <v>15757</v>
      </c>
      <c r="D3857" s="292">
        <v>15804</v>
      </c>
      <c r="E3857" s="292">
        <v>12710</v>
      </c>
      <c r="F3857" s="292">
        <v>30369</v>
      </c>
      <c r="G3857" s="292">
        <v>74640</v>
      </c>
      <c r="H3857" s="108"/>
      <c r="I3857" s="108"/>
      <c r="J3857" s="108"/>
      <c r="K3857" s="108"/>
      <c r="L3857" s="108"/>
      <c r="M3857" s="108"/>
      <c r="N3857" s="108"/>
      <c r="O3857" s="108"/>
      <c r="P3857" s="83" t="str">
        <f t="shared" si="81"/>
        <v/>
      </c>
    </row>
    <row r="3858" spans="1:16" ht="13.2" hidden="1" customHeight="1" x14ac:dyDescent="0.25">
      <c r="A3858" s="83" t="s">
        <v>4657</v>
      </c>
      <c r="B3858" s="285" t="s">
        <v>84</v>
      </c>
      <c r="C3858" s="292">
        <v>18438</v>
      </c>
      <c r="D3858" s="292">
        <v>21814</v>
      </c>
      <c r="E3858" s="292">
        <v>15833</v>
      </c>
      <c r="F3858" s="292">
        <v>26729</v>
      </c>
      <c r="G3858" s="292">
        <v>82814</v>
      </c>
      <c r="H3858" s="108"/>
      <c r="I3858" s="108"/>
      <c r="J3858" s="108"/>
      <c r="K3858" s="108"/>
      <c r="L3858" s="108"/>
      <c r="M3858" s="108"/>
      <c r="N3858" s="108"/>
      <c r="O3858" s="108"/>
      <c r="P3858" s="83" t="str">
        <f t="shared" si="81"/>
        <v/>
      </c>
    </row>
    <row r="3859" spans="1:16" ht="13.2" hidden="1" customHeight="1" x14ac:dyDescent="0.25">
      <c r="A3859" s="83" t="s">
        <v>4658</v>
      </c>
      <c r="B3859" s="285" t="s">
        <v>85</v>
      </c>
      <c r="C3859" s="292">
        <v>230654</v>
      </c>
      <c r="D3859" s="292">
        <v>256774</v>
      </c>
      <c r="E3859" s="292">
        <v>339756</v>
      </c>
      <c r="F3859" s="292">
        <v>560123</v>
      </c>
      <c r="G3859" s="292">
        <v>1387307</v>
      </c>
      <c r="H3859" s="108"/>
      <c r="I3859" s="108"/>
      <c r="J3859" s="108"/>
      <c r="K3859" s="108"/>
      <c r="L3859" s="108"/>
      <c r="M3859" s="108"/>
      <c r="N3859" s="108"/>
      <c r="O3859" s="108"/>
      <c r="P3859" s="83" t="str">
        <f t="shared" si="81"/>
        <v/>
      </c>
    </row>
    <row r="3860" spans="1:16" ht="13.2" hidden="1" customHeight="1" x14ac:dyDescent="0.25">
      <c r="A3860" s="83" t="s">
        <v>4659</v>
      </c>
      <c r="B3860" s="285" t="s">
        <v>86</v>
      </c>
      <c r="C3860" s="292">
        <v>330</v>
      </c>
      <c r="D3860" s="292">
        <v>15</v>
      </c>
      <c r="E3860" s="292">
        <v>13</v>
      </c>
      <c r="F3860" s="292">
        <v>1323</v>
      </c>
      <c r="G3860" s="292">
        <v>1681</v>
      </c>
      <c r="H3860" s="108"/>
      <c r="I3860" s="108"/>
      <c r="J3860" s="108"/>
      <c r="K3860" s="108"/>
      <c r="L3860" s="108"/>
      <c r="M3860" s="108"/>
      <c r="N3860" s="108"/>
      <c r="O3860" s="108"/>
      <c r="P3860" s="83" t="str">
        <f t="shared" si="81"/>
        <v/>
      </c>
    </row>
    <row r="3861" spans="1:16" ht="13.2" hidden="1" customHeight="1" x14ac:dyDescent="0.25">
      <c r="A3861" s="83" t="s">
        <v>4660</v>
      </c>
      <c r="B3861" s="285" t="s">
        <v>87</v>
      </c>
      <c r="C3861" s="292">
        <v>11442</v>
      </c>
      <c r="D3861" s="292">
        <v>12395</v>
      </c>
      <c r="E3861" s="292">
        <v>18562</v>
      </c>
      <c r="F3861" s="292">
        <v>33357</v>
      </c>
      <c r="G3861" s="292">
        <v>75756</v>
      </c>
      <c r="H3861" s="108"/>
      <c r="I3861" s="108"/>
      <c r="J3861" s="108"/>
      <c r="K3861" s="108"/>
      <c r="L3861" s="108"/>
      <c r="M3861" s="108"/>
      <c r="N3861" s="108"/>
      <c r="O3861" s="108"/>
      <c r="P3861" s="83" t="str">
        <f t="shared" si="81"/>
        <v/>
      </c>
    </row>
    <row r="3862" spans="1:16" ht="13.2" hidden="1" customHeight="1" x14ac:dyDescent="0.25">
      <c r="A3862" s="83" t="s">
        <v>4661</v>
      </c>
      <c r="B3862" s="285" t="s">
        <v>88</v>
      </c>
      <c r="C3862" s="292">
        <v>961</v>
      </c>
      <c r="D3862" s="292">
        <v>800</v>
      </c>
      <c r="E3862" s="292">
        <v>295</v>
      </c>
      <c r="F3862" s="292">
        <v>59620</v>
      </c>
      <c r="G3862" s="292">
        <v>61676</v>
      </c>
      <c r="H3862" s="108"/>
      <c r="I3862" s="108"/>
      <c r="J3862" s="108"/>
      <c r="K3862" s="108"/>
      <c r="L3862" s="108"/>
      <c r="M3862" s="108"/>
      <c r="N3862" s="108"/>
      <c r="O3862" s="108"/>
      <c r="P3862" s="83" t="str">
        <f t="shared" si="81"/>
        <v/>
      </c>
    </row>
    <row r="3863" spans="1:16" ht="13.2" hidden="1" customHeight="1" x14ac:dyDescent="0.25">
      <c r="A3863" s="83" t="s">
        <v>4662</v>
      </c>
      <c r="B3863" s="285" t="s">
        <v>144</v>
      </c>
      <c r="C3863" s="292">
        <v>243387</v>
      </c>
      <c r="D3863" s="292">
        <v>269984</v>
      </c>
      <c r="E3863" s="292">
        <v>358626</v>
      </c>
      <c r="F3863" s="292">
        <v>654423</v>
      </c>
      <c r="G3863" s="292">
        <v>1526420</v>
      </c>
      <c r="H3863" s="108"/>
      <c r="I3863" s="108"/>
      <c r="J3863" s="108"/>
      <c r="K3863" s="108"/>
      <c r="L3863" s="108"/>
      <c r="M3863" s="108"/>
      <c r="N3863" s="108"/>
      <c r="O3863" s="108"/>
      <c r="P3863" s="83" t="str">
        <f t="shared" si="81"/>
        <v/>
      </c>
    </row>
    <row r="3864" spans="1:16" ht="13.2" hidden="1" customHeight="1" x14ac:dyDescent="0.25">
      <c r="A3864" s="83" t="s">
        <v>4663</v>
      </c>
      <c r="B3864" s="285" t="s">
        <v>283</v>
      </c>
      <c r="C3864" s="292">
        <v>143</v>
      </c>
      <c r="D3864" s="292">
        <v>8</v>
      </c>
      <c r="E3864" s="292">
        <v>13</v>
      </c>
      <c r="F3864" s="292">
        <v>134</v>
      </c>
      <c r="G3864" s="292">
        <v>298</v>
      </c>
      <c r="H3864" s="108"/>
      <c r="I3864" s="108"/>
      <c r="J3864" s="108"/>
      <c r="K3864" s="108"/>
      <c r="L3864" s="108"/>
      <c r="M3864" s="108"/>
      <c r="N3864" s="108"/>
      <c r="O3864" s="108"/>
      <c r="P3864" s="83" t="str">
        <f t="shared" si="81"/>
        <v/>
      </c>
    </row>
    <row r="3865" spans="1:16" ht="13.2" hidden="1" customHeight="1" x14ac:dyDescent="0.25">
      <c r="A3865" s="83" t="s">
        <v>4664</v>
      </c>
      <c r="B3865" s="285" t="s">
        <v>284</v>
      </c>
      <c r="C3865" s="292">
        <v>6157</v>
      </c>
      <c r="D3865" s="292">
        <v>5022</v>
      </c>
      <c r="E3865" s="292">
        <v>4542</v>
      </c>
      <c r="F3865" s="292">
        <v>10661</v>
      </c>
      <c r="G3865" s="292">
        <v>26382</v>
      </c>
      <c r="H3865" s="108"/>
      <c r="I3865" s="108"/>
      <c r="J3865" s="108"/>
      <c r="K3865" s="108"/>
      <c r="L3865" s="108"/>
      <c r="M3865" s="108"/>
      <c r="N3865" s="108"/>
      <c r="O3865" s="108"/>
      <c r="P3865" s="83" t="str">
        <f t="shared" si="81"/>
        <v/>
      </c>
    </row>
    <row r="3866" spans="1:16" ht="13.2" hidden="1" customHeight="1" x14ac:dyDescent="0.25">
      <c r="A3866" s="83" t="s">
        <v>4665</v>
      </c>
      <c r="B3866" s="285" t="s">
        <v>76</v>
      </c>
      <c r="C3866" s="292">
        <v>2217</v>
      </c>
      <c r="D3866" s="292">
        <v>2562</v>
      </c>
      <c r="E3866" s="292">
        <v>2788</v>
      </c>
      <c r="F3866" s="292">
        <v>8105</v>
      </c>
      <c r="G3866" s="292">
        <v>15672</v>
      </c>
      <c r="H3866" s="108"/>
      <c r="I3866" s="108"/>
      <c r="J3866" s="108"/>
      <c r="K3866" s="108"/>
      <c r="L3866" s="108"/>
      <c r="M3866" s="108"/>
      <c r="N3866" s="108"/>
      <c r="O3866" s="108"/>
      <c r="P3866" s="83" t="str">
        <f t="shared" si="81"/>
        <v/>
      </c>
    </row>
    <row r="3867" spans="1:16" ht="13.2" hidden="1" customHeight="1" x14ac:dyDescent="0.25">
      <c r="A3867" s="83" t="s">
        <v>4666</v>
      </c>
      <c r="B3867" s="285" t="s">
        <v>85</v>
      </c>
      <c r="C3867" s="292">
        <v>217756</v>
      </c>
      <c r="D3867" s="292">
        <v>76593</v>
      </c>
      <c r="E3867" s="292">
        <v>220756</v>
      </c>
      <c r="F3867" s="292">
        <v>955255</v>
      </c>
      <c r="G3867" s="292">
        <v>1470360</v>
      </c>
      <c r="H3867" s="108"/>
      <c r="I3867" s="108"/>
      <c r="J3867" s="108"/>
      <c r="K3867" s="108"/>
      <c r="L3867" s="108"/>
      <c r="M3867" s="108"/>
      <c r="N3867" s="108"/>
      <c r="O3867" s="108"/>
      <c r="P3867" s="83" t="str">
        <f t="shared" si="81"/>
        <v/>
      </c>
    </row>
    <row r="3868" spans="1:16" ht="13.2" hidden="1" customHeight="1" x14ac:dyDescent="0.25">
      <c r="A3868" s="83" t="s">
        <v>4667</v>
      </c>
      <c r="B3868" s="285" t="s">
        <v>87</v>
      </c>
      <c r="C3868" s="292">
        <v>0</v>
      </c>
      <c r="D3868" s="292">
        <v>2411</v>
      </c>
      <c r="E3868" s="292">
        <v>9881</v>
      </c>
      <c r="F3868" s="292">
        <v>57035</v>
      </c>
      <c r="G3868" s="292">
        <v>69327</v>
      </c>
      <c r="H3868" s="108"/>
      <c r="I3868" s="108"/>
      <c r="J3868" s="108"/>
      <c r="K3868" s="108"/>
      <c r="L3868" s="108"/>
      <c r="M3868" s="108"/>
      <c r="N3868" s="108"/>
      <c r="O3868" s="108"/>
      <c r="P3868" s="83" t="str">
        <f t="shared" si="81"/>
        <v/>
      </c>
    </row>
    <row r="3869" spans="1:16" ht="13.2" hidden="1" customHeight="1" x14ac:dyDescent="0.25">
      <c r="A3869" s="83" t="s">
        <v>4668</v>
      </c>
      <c r="B3869" s="285" t="s">
        <v>88</v>
      </c>
      <c r="C3869" s="292">
        <v>17</v>
      </c>
      <c r="D3869" s="292">
        <v>148</v>
      </c>
      <c r="E3869" s="292">
        <v>39</v>
      </c>
      <c r="F3869" s="292">
        <v>167942</v>
      </c>
      <c r="G3869" s="292">
        <v>168146</v>
      </c>
      <c r="H3869" s="108"/>
      <c r="I3869" s="108"/>
      <c r="J3869" s="108"/>
      <c r="K3869" s="108"/>
      <c r="L3869" s="108"/>
      <c r="M3869" s="108"/>
      <c r="N3869" s="108"/>
      <c r="O3869" s="108"/>
      <c r="P3869" s="83" t="str">
        <f t="shared" si="81"/>
        <v/>
      </c>
    </row>
    <row r="3870" spans="1:16" ht="13.2" hidden="1" customHeight="1" x14ac:dyDescent="0.25">
      <c r="A3870" s="83" t="s">
        <v>4669</v>
      </c>
      <c r="B3870" s="285" t="s">
        <v>89</v>
      </c>
      <c r="C3870" s="292">
        <v>6172</v>
      </c>
      <c r="D3870" s="292">
        <v>4401</v>
      </c>
      <c r="E3870" s="292">
        <v>6189</v>
      </c>
      <c r="F3870" s="292">
        <v>20864</v>
      </c>
      <c r="G3870" s="292">
        <v>37626</v>
      </c>
      <c r="H3870" s="108"/>
      <c r="I3870" s="108"/>
      <c r="J3870" s="108"/>
      <c r="K3870" s="108"/>
      <c r="L3870" s="108"/>
      <c r="M3870" s="108"/>
      <c r="N3870" s="108"/>
      <c r="O3870" s="108"/>
      <c r="P3870" s="83" t="str">
        <f t="shared" si="81"/>
        <v/>
      </c>
    </row>
    <row r="3871" spans="1:16" ht="13.2" hidden="1" customHeight="1" x14ac:dyDescent="0.25">
      <c r="A3871" s="83" t="s">
        <v>4670</v>
      </c>
      <c r="B3871" s="285" t="s">
        <v>90</v>
      </c>
      <c r="C3871" s="292">
        <v>0</v>
      </c>
      <c r="D3871" s="292">
        <v>0</v>
      </c>
      <c r="E3871" s="292">
        <v>158</v>
      </c>
      <c r="F3871" s="292">
        <v>6838</v>
      </c>
      <c r="G3871" s="292">
        <v>6996</v>
      </c>
      <c r="H3871" s="108"/>
      <c r="I3871" s="108"/>
      <c r="J3871" s="108"/>
      <c r="K3871" s="108"/>
      <c r="L3871" s="108"/>
      <c r="M3871" s="108"/>
      <c r="N3871" s="108"/>
      <c r="O3871" s="108"/>
      <c r="P3871" s="83" t="str">
        <f t="shared" si="81"/>
        <v/>
      </c>
    </row>
    <row r="3872" spans="1:16" ht="13.2" hidden="1" customHeight="1" x14ac:dyDescent="0.25">
      <c r="A3872" s="83" t="s">
        <v>4671</v>
      </c>
      <c r="B3872" s="285" t="s">
        <v>91</v>
      </c>
      <c r="C3872" s="292">
        <v>51931</v>
      </c>
      <c r="D3872" s="292">
        <v>12062</v>
      </c>
      <c r="E3872" s="292">
        <v>127031</v>
      </c>
      <c r="F3872" s="292">
        <v>466393</v>
      </c>
      <c r="G3872" s="292">
        <v>657417</v>
      </c>
      <c r="H3872" s="108"/>
      <c r="I3872" s="108"/>
      <c r="J3872" s="108"/>
      <c r="K3872" s="108"/>
      <c r="L3872" s="108"/>
      <c r="M3872" s="108"/>
      <c r="N3872" s="108"/>
      <c r="O3872" s="108"/>
      <c r="P3872" s="83" t="str">
        <f t="shared" si="81"/>
        <v/>
      </c>
    </row>
    <row r="3873" spans="1:16" ht="13.2" hidden="1" customHeight="1" x14ac:dyDescent="0.25">
      <c r="A3873" s="83" t="s">
        <v>4672</v>
      </c>
      <c r="B3873" s="285" t="s">
        <v>3670</v>
      </c>
      <c r="C3873" s="292">
        <v>378</v>
      </c>
      <c r="D3873" s="292">
        <v>189</v>
      </c>
      <c r="E3873" s="292">
        <v>369</v>
      </c>
      <c r="F3873" s="292">
        <v>1185</v>
      </c>
      <c r="G3873" s="292">
        <v>2121</v>
      </c>
      <c r="H3873" s="108"/>
      <c r="I3873" s="108"/>
      <c r="J3873" s="108"/>
      <c r="K3873" s="108"/>
      <c r="L3873" s="108"/>
      <c r="M3873" s="108"/>
      <c r="N3873" s="108"/>
      <c r="O3873" s="108"/>
      <c r="P3873" s="83" t="str">
        <f t="shared" si="81"/>
        <v/>
      </c>
    </row>
    <row r="3874" spans="1:16" ht="13.2" hidden="1" customHeight="1" x14ac:dyDescent="0.25">
      <c r="A3874" s="83" t="s">
        <v>4673</v>
      </c>
      <c r="B3874" s="285" t="s">
        <v>95</v>
      </c>
      <c r="C3874" s="292">
        <v>32</v>
      </c>
      <c r="D3874" s="292">
        <v>615</v>
      </c>
      <c r="E3874" s="292">
        <v>2201</v>
      </c>
      <c r="F3874" s="292">
        <v>2662</v>
      </c>
      <c r="G3874" s="292">
        <v>5510</v>
      </c>
      <c r="H3874" s="108"/>
      <c r="I3874" s="108"/>
      <c r="J3874" s="108"/>
      <c r="K3874" s="108"/>
      <c r="L3874" s="108"/>
      <c r="M3874" s="108"/>
      <c r="N3874" s="108"/>
      <c r="O3874" s="108"/>
      <c r="P3874" s="83" t="str">
        <f t="shared" si="81"/>
        <v/>
      </c>
    </row>
    <row r="3875" spans="1:16" ht="13.2" hidden="1" customHeight="1" x14ac:dyDescent="0.25">
      <c r="A3875" s="83" t="s">
        <v>4674</v>
      </c>
      <c r="B3875" s="285" t="s">
        <v>96</v>
      </c>
      <c r="C3875" s="292">
        <v>1527</v>
      </c>
      <c r="D3875" s="292">
        <v>639</v>
      </c>
      <c r="E3875" s="292">
        <v>398</v>
      </c>
      <c r="F3875" s="292">
        <v>6948</v>
      </c>
      <c r="G3875" s="292">
        <v>9512</v>
      </c>
      <c r="H3875" s="108"/>
      <c r="I3875" s="108"/>
      <c r="J3875" s="108"/>
      <c r="K3875" s="108"/>
      <c r="L3875" s="108"/>
      <c r="M3875" s="108"/>
      <c r="N3875" s="108"/>
      <c r="O3875" s="108"/>
      <c r="P3875" s="83" t="str">
        <f t="shared" si="81"/>
        <v/>
      </c>
    </row>
    <row r="3876" spans="1:16" ht="13.2" hidden="1" customHeight="1" x14ac:dyDescent="0.25">
      <c r="A3876" s="83" t="s">
        <v>4675</v>
      </c>
      <c r="B3876" s="285" t="s">
        <v>155</v>
      </c>
      <c r="C3876" s="292">
        <v>219300</v>
      </c>
      <c r="D3876" s="292">
        <v>79791</v>
      </c>
      <c r="E3876" s="292">
        <v>231074</v>
      </c>
      <c r="F3876" s="292">
        <v>1187180</v>
      </c>
      <c r="G3876" s="292">
        <v>1717345</v>
      </c>
      <c r="H3876" s="108"/>
      <c r="I3876" s="108"/>
      <c r="J3876" s="108"/>
      <c r="K3876" s="108"/>
      <c r="L3876" s="108"/>
      <c r="M3876" s="108"/>
      <c r="N3876" s="108"/>
      <c r="O3876" s="108"/>
      <c r="P3876" s="83" t="str">
        <f t="shared" si="81"/>
        <v/>
      </c>
    </row>
    <row r="3877" spans="1:16" ht="13.2" hidden="1" customHeight="1" x14ac:dyDescent="0.25">
      <c r="A3877" s="83" t="s">
        <v>4676</v>
      </c>
      <c r="B3877" s="285" t="s">
        <v>285</v>
      </c>
      <c r="C3877" s="292">
        <v>119100</v>
      </c>
      <c r="D3877" s="292">
        <v>54524</v>
      </c>
      <c r="E3877" s="292">
        <v>55565</v>
      </c>
      <c r="F3877" s="292">
        <v>340031</v>
      </c>
      <c r="G3877" s="292">
        <v>569220</v>
      </c>
      <c r="H3877" s="108"/>
      <c r="I3877" s="108"/>
      <c r="J3877" s="108"/>
      <c r="K3877" s="108"/>
      <c r="L3877" s="108"/>
      <c r="M3877" s="108"/>
      <c r="N3877" s="108"/>
      <c r="O3877" s="108"/>
      <c r="P3877" s="83" t="str">
        <f t="shared" si="81"/>
        <v/>
      </c>
    </row>
    <row r="3878" spans="1:16" ht="13.2" hidden="1" customHeight="1" x14ac:dyDescent="0.25">
      <c r="A3878" s="83" t="s">
        <v>4677</v>
      </c>
      <c r="B3878" s="285" t="s">
        <v>286</v>
      </c>
      <c r="C3878" s="292">
        <v>37926</v>
      </c>
      <c r="D3878" s="292">
        <v>2240</v>
      </c>
      <c r="E3878" s="292">
        <v>26455</v>
      </c>
      <c r="F3878" s="292">
        <v>109177</v>
      </c>
      <c r="G3878" s="292">
        <v>175798</v>
      </c>
      <c r="H3878" s="108"/>
      <c r="I3878" s="108"/>
      <c r="J3878" s="108"/>
      <c r="K3878" s="108"/>
      <c r="L3878" s="108"/>
      <c r="M3878" s="108"/>
      <c r="N3878" s="108"/>
      <c r="O3878" s="108"/>
      <c r="P3878" s="83" t="str">
        <f t="shared" si="81"/>
        <v/>
      </c>
    </row>
    <row r="3879" spans="1:16" ht="13.2" hidden="1" customHeight="1" x14ac:dyDescent="0.25">
      <c r="A3879" s="83" t="s">
        <v>4678</v>
      </c>
      <c r="B3879" s="285" t="s">
        <v>97</v>
      </c>
      <c r="C3879" s="108">
        <v>231923.98411931458</v>
      </c>
      <c r="D3879" s="108">
        <v>-180858.91990638134</v>
      </c>
      <c r="E3879" s="108">
        <v>13210.048070120392</v>
      </c>
      <c r="F3879" s="108">
        <v>41581.804143828573</v>
      </c>
      <c r="G3879" s="108">
        <v>105856.91642688122</v>
      </c>
      <c r="H3879" s="108"/>
      <c r="I3879" s="108"/>
      <c r="J3879" s="108"/>
      <c r="K3879" s="108"/>
      <c r="L3879" s="108"/>
      <c r="M3879" s="108"/>
      <c r="N3879" s="108"/>
      <c r="O3879" s="108"/>
      <c r="P3879" s="83" t="str">
        <f t="shared" si="81"/>
        <v/>
      </c>
    </row>
    <row r="3880" spans="1:16" ht="13.2" hidden="1" customHeight="1" x14ac:dyDescent="0.25">
      <c r="A3880" s="83" t="s">
        <v>4679</v>
      </c>
      <c r="B3880" s="285" t="s">
        <v>130</v>
      </c>
      <c r="C3880" s="108">
        <v>397501.58103937865</v>
      </c>
      <c r="D3880" s="108">
        <v>-161687.98167963506</v>
      </c>
      <c r="E3880" s="108">
        <v>25761.654721118044</v>
      </c>
      <c r="F3880" s="108">
        <v>101970.88042490033</v>
      </c>
      <c r="G3880" s="108">
        <v>363546.13450576086</v>
      </c>
      <c r="H3880" s="108"/>
      <c r="I3880" s="108"/>
      <c r="J3880" s="108"/>
      <c r="K3880" s="108"/>
      <c r="L3880" s="108"/>
      <c r="M3880" s="108"/>
      <c r="N3880" s="108"/>
      <c r="O3880" s="108"/>
      <c r="P3880" s="83" t="str">
        <f t="shared" si="81"/>
        <v/>
      </c>
    </row>
    <row r="3881" spans="1:16" ht="13.2" hidden="1" customHeight="1" x14ac:dyDescent="0.25">
      <c r="A3881" s="83" t="s">
        <v>4680</v>
      </c>
      <c r="B3881" s="285" t="s">
        <v>76</v>
      </c>
      <c r="C3881" s="108">
        <v>0</v>
      </c>
      <c r="D3881" s="108">
        <v>0</v>
      </c>
      <c r="E3881" s="108">
        <v>0</v>
      </c>
      <c r="F3881" s="108">
        <v>0</v>
      </c>
      <c r="G3881" s="108">
        <v>0</v>
      </c>
      <c r="H3881" s="108"/>
      <c r="I3881" s="108"/>
      <c r="J3881" s="108"/>
      <c r="K3881" s="108"/>
      <c r="L3881" s="108"/>
      <c r="M3881" s="108"/>
      <c r="N3881" s="108"/>
      <c r="O3881" s="108"/>
      <c r="P3881" s="83" t="str">
        <f t="shared" si="81"/>
        <v/>
      </c>
    </row>
    <row r="3882" spans="1:16" ht="13.2" hidden="1" customHeight="1" x14ac:dyDescent="0.25">
      <c r="A3882" s="83" t="s">
        <v>4681</v>
      </c>
      <c r="B3882" s="285" t="s">
        <v>77</v>
      </c>
      <c r="C3882" s="108">
        <v>744158.32759000908</v>
      </c>
      <c r="D3882" s="108">
        <v>576629.002570007</v>
      </c>
      <c r="E3882" s="108">
        <v>598417.76875001576</v>
      </c>
      <c r="F3882" s="108">
        <v>485603.37864000845</v>
      </c>
      <c r="G3882" s="108">
        <v>2404808.4775500405</v>
      </c>
      <c r="H3882" s="108"/>
      <c r="I3882" s="108"/>
      <c r="J3882" s="108"/>
      <c r="K3882" s="108"/>
      <c r="L3882" s="108"/>
      <c r="M3882" s="108"/>
      <c r="N3882" s="108"/>
      <c r="O3882" s="108"/>
      <c r="P3882" s="83" t="str">
        <f t="shared" si="81"/>
        <v/>
      </c>
    </row>
    <row r="3883" spans="1:16" ht="13.2" hidden="1" customHeight="1" x14ac:dyDescent="0.25">
      <c r="A3883" s="83" t="s">
        <v>4682</v>
      </c>
      <c r="B3883" s="285" t="s">
        <v>78</v>
      </c>
      <c r="C3883" s="108">
        <v>63454.627706708496</v>
      </c>
      <c r="D3883" s="108">
        <v>63998.496622039536</v>
      </c>
      <c r="E3883" s="108">
        <v>62669.762134654309</v>
      </c>
      <c r="F3883" s="108">
        <v>73504.516101354064</v>
      </c>
      <c r="G3883" s="108">
        <v>263627.4025647564</v>
      </c>
      <c r="H3883" s="108"/>
      <c r="I3883" s="108"/>
      <c r="J3883" s="108"/>
      <c r="K3883" s="108"/>
      <c r="L3883" s="108"/>
      <c r="M3883" s="108"/>
      <c r="N3883" s="108"/>
      <c r="O3883" s="108"/>
      <c r="P3883" s="83" t="str">
        <f t="shared" si="81"/>
        <v/>
      </c>
    </row>
    <row r="3884" spans="1:16" ht="13.2" hidden="1" customHeight="1" x14ac:dyDescent="0.25">
      <c r="A3884" s="83" t="s">
        <v>4683</v>
      </c>
      <c r="B3884" s="285" t="s">
        <v>79</v>
      </c>
      <c r="C3884" s="108">
        <v>1311.8624531033176</v>
      </c>
      <c r="D3884" s="108">
        <v>2079.3718432801925</v>
      </c>
      <c r="E3884" s="108">
        <v>4731.3853593756849</v>
      </c>
      <c r="F3884" s="108">
        <v>5771.9202194099807</v>
      </c>
      <c r="G3884" s="108">
        <v>13894.539875169176</v>
      </c>
      <c r="H3884" s="108"/>
      <c r="I3884" s="108"/>
      <c r="J3884" s="108"/>
      <c r="K3884" s="108"/>
      <c r="L3884" s="108"/>
      <c r="M3884" s="108"/>
      <c r="N3884" s="108"/>
      <c r="O3884" s="108"/>
      <c r="P3884" s="83" t="str">
        <f t="shared" si="81"/>
        <v/>
      </c>
    </row>
    <row r="3885" spans="1:16" ht="13.2" hidden="1" customHeight="1" x14ac:dyDescent="0.25">
      <c r="A3885" s="83" t="s">
        <v>4684</v>
      </c>
      <c r="B3885" s="285" t="s">
        <v>3671</v>
      </c>
      <c r="C3885" s="108">
        <v>338.17406141331571</v>
      </c>
      <c r="D3885" s="108">
        <v>439.10993923295194</v>
      </c>
      <c r="E3885" s="108">
        <v>468.80085958808985</v>
      </c>
      <c r="F3885" s="108">
        <v>2258.9059670646934</v>
      </c>
      <c r="G3885" s="108">
        <v>3504.990827299051</v>
      </c>
      <c r="H3885" s="108"/>
      <c r="I3885" s="108"/>
      <c r="J3885" s="108"/>
      <c r="K3885" s="108"/>
      <c r="L3885" s="108"/>
      <c r="M3885" s="108"/>
      <c r="N3885" s="108"/>
      <c r="O3885" s="108"/>
      <c r="P3885" s="83" t="str">
        <f t="shared" si="81"/>
        <v/>
      </c>
    </row>
    <row r="3886" spans="1:16" ht="13.2" hidden="1" customHeight="1" x14ac:dyDescent="0.25">
      <c r="A3886" s="83" t="s">
        <v>4685</v>
      </c>
      <c r="B3886" s="285" t="s">
        <v>84</v>
      </c>
      <c r="C3886" s="108">
        <v>14347.856741449083</v>
      </c>
      <c r="D3886" s="108">
        <v>29722.079228089893</v>
      </c>
      <c r="E3886" s="108">
        <v>26511.136130228973</v>
      </c>
      <c r="F3886" s="108">
        <v>49834.647564500206</v>
      </c>
      <c r="G3886" s="108">
        <v>120415.71966426815</v>
      </c>
      <c r="H3886" s="108"/>
      <c r="I3886" s="108"/>
      <c r="J3886" s="108"/>
      <c r="K3886" s="108"/>
      <c r="L3886" s="108"/>
      <c r="M3886" s="108"/>
      <c r="N3886" s="108"/>
      <c r="O3886" s="108"/>
      <c r="P3886" s="83" t="str">
        <f t="shared" si="81"/>
        <v/>
      </c>
    </row>
    <row r="3887" spans="1:16" ht="13.2" hidden="1" customHeight="1" x14ac:dyDescent="0.25">
      <c r="A3887" s="83" t="s">
        <v>4686</v>
      </c>
      <c r="B3887" s="285" t="s">
        <v>85</v>
      </c>
      <c r="C3887" s="108">
        <v>827394.92563422874</v>
      </c>
      <c r="D3887" s="108">
        <v>676936.45002328488</v>
      </c>
      <c r="E3887" s="108">
        <v>698831.98502857273</v>
      </c>
      <c r="F3887" s="108">
        <v>640666.49577023624</v>
      </c>
      <c r="G3887" s="108">
        <v>2843829.8564563235</v>
      </c>
      <c r="H3887" s="108"/>
      <c r="I3887" s="108"/>
      <c r="J3887" s="108"/>
      <c r="K3887" s="108"/>
      <c r="L3887" s="108"/>
      <c r="M3887" s="108"/>
      <c r="N3887" s="108"/>
      <c r="O3887" s="108"/>
      <c r="P3887" s="83" t="str">
        <f t="shared" si="81"/>
        <v/>
      </c>
    </row>
    <row r="3888" spans="1:16" ht="13.2" hidden="1" customHeight="1" x14ac:dyDescent="0.25">
      <c r="A3888" s="83" t="s">
        <v>4687</v>
      </c>
      <c r="B3888" s="285" t="s">
        <v>86</v>
      </c>
      <c r="C3888" s="108">
        <v>1.3221730600105519</v>
      </c>
      <c r="D3888" s="108">
        <v>0.26131588155268032</v>
      </c>
      <c r="E3888" s="108">
        <v>3187.9086020116702</v>
      </c>
      <c r="F3888" s="108">
        <v>162.61297514323817</v>
      </c>
      <c r="G3888" s="108">
        <v>3352.1050660964715</v>
      </c>
      <c r="H3888" s="108"/>
      <c r="I3888" s="108"/>
      <c r="J3888" s="108"/>
      <c r="K3888" s="108"/>
      <c r="L3888" s="108"/>
      <c r="M3888" s="108"/>
      <c r="N3888" s="108"/>
      <c r="O3888" s="108"/>
      <c r="P3888" s="83" t="str">
        <f t="shared" si="81"/>
        <v/>
      </c>
    </row>
    <row r="3889" spans="1:16" ht="13.2" hidden="1" customHeight="1" x14ac:dyDescent="0.25">
      <c r="A3889" s="83" t="s">
        <v>4688</v>
      </c>
      <c r="B3889" s="285" t="s">
        <v>87</v>
      </c>
      <c r="C3889" s="108">
        <v>3702.7423310644272</v>
      </c>
      <c r="D3889" s="108">
        <v>6763.8078663612241</v>
      </c>
      <c r="E3889" s="108">
        <v>12970.502255782805</v>
      </c>
      <c r="F3889" s="108">
        <v>28269.531632693455</v>
      </c>
      <c r="G3889" s="108">
        <v>51706.584085901908</v>
      </c>
      <c r="H3889" s="108"/>
      <c r="I3889" s="108"/>
      <c r="J3889" s="108"/>
      <c r="K3889" s="108"/>
      <c r="L3889" s="108"/>
      <c r="M3889" s="108"/>
      <c r="N3889" s="108"/>
      <c r="O3889" s="108"/>
      <c r="P3889" s="83" t="str">
        <f t="shared" si="81"/>
        <v/>
      </c>
    </row>
    <row r="3890" spans="1:16" ht="13.2" hidden="1" customHeight="1" x14ac:dyDescent="0.25">
      <c r="A3890" s="83" t="s">
        <v>4689</v>
      </c>
      <c r="B3890" s="285" t="s">
        <v>88</v>
      </c>
      <c r="C3890" s="108">
        <v>2923.3546193893358</v>
      </c>
      <c r="D3890" s="108">
        <v>992.78579910879523</v>
      </c>
      <c r="E3890" s="108">
        <v>2815.4158847081044</v>
      </c>
      <c r="F3890" s="108">
        <v>70292.130076637928</v>
      </c>
      <c r="G3890" s="108">
        <v>77023.686379844163</v>
      </c>
      <c r="H3890" s="108"/>
      <c r="I3890" s="108"/>
      <c r="J3890" s="108"/>
      <c r="K3890" s="108"/>
      <c r="L3890" s="108"/>
      <c r="M3890" s="108"/>
      <c r="N3890" s="108"/>
      <c r="O3890" s="108"/>
      <c r="P3890" s="83" t="str">
        <f t="shared" si="81"/>
        <v/>
      </c>
    </row>
    <row r="3891" spans="1:16" ht="13.2" hidden="1" customHeight="1" x14ac:dyDescent="0.25">
      <c r="A3891" s="83" t="s">
        <v>4690</v>
      </c>
      <c r="B3891" s="285" t="s">
        <v>144</v>
      </c>
      <c r="C3891" s="108">
        <v>834022.34475774248</v>
      </c>
      <c r="D3891" s="108">
        <v>684693.30500463641</v>
      </c>
      <c r="E3891" s="108">
        <v>717805.81177107524</v>
      </c>
      <c r="F3891" s="108">
        <v>739390.77045471093</v>
      </c>
      <c r="G3891" s="108">
        <v>2975912.231988166</v>
      </c>
      <c r="H3891" s="108"/>
      <c r="I3891" s="108"/>
      <c r="J3891" s="108"/>
      <c r="K3891" s="108"/>
      <c r="L3891" s="108"/>
      <c r="M3891" s="108"/>
      <c r="N3891" s="108"/>
      <c r="O3891" s="108"/>
      <c r="P3891" s="83" t="str">
        <f t="shared" si="81"/>
        <v/>
      </c>
    </row>
    <row r="3892" spans="1:16" ht="13.2" hidden="1" customHeight="1" x14ac:dyDescent="0.25">
      <c r="A3892" s="83" t="s">
        <v>4691</v>
      </c>
      <c r="B3892" s="285" t="s">
        <v>283</v>
      </c>
      <c r="C3892" s="108">
        <v>547.4969909936209</v>
      </c>
      <c r="D3892" s="108">
        <v>574.5968093529508</v>
      </c>
      <c r="E3892" s="108">
        <v>848.25276429095868</v>
      </c>
      <c r="F3892" s="108">
        <v>1872.7004942560889</v>
      </c>
      <c r="G3892" s="108">
        <v>3843.0470588936191</v>
      </c>
      <c r="H3892" s="108"/>
      <c r="I3892" s="108"/>
      <c r="J3892" s="108"/>
      <c r="K3892" s="108"/>
      <c r="L3892" s="108"/>
      <c r="M3892" s="108"/>
      <c r="N3892" s="108"/>
      <c r="O3892" s="108"/>
      <c r="P3892" s="83" t="str">
        <f t="shared" si="81"/>
        <v/>
      </c>
    </row>
    <row r="3893" spans="1:16" ht="13.2" hidden="1" customHeight="1" x14ac:dyDescent="0.25">
      <c r="A3893" s="83" t="s">
        <v>4692</v>
      </c>
      <c r="B3893" s="285" t="s">
        <v>284</v>
      </c>
      <c r="C3893" s="108">
        <v>3236.5800905519136</v>
      </c>
      <c r="D3893" s="108">
        <v>3493.7930112823792</v>
      </c>
      <c r="E3893" s="108">
        <v>5184.8790304187796</v>
      </c>
      <c r="F3893" s="108">
        <v>21820.426783642764</v>
      </c>
      <c r="G3893" s="108">
        <v>33735.678915895842</v>
      </c>
      <c r="H3893" s="108"/>
      <c r="I3893" s="108"/>
      <c r="J3893" s="108"/>
      <c r="K3893" s="108"/>
      <c r="L3893" s="108"/>
      <c r="M3893" s="108"/>
      <c r="N3893" s="108"/>
      <c r="O3893" s="108"/>
      <c r="P3893" s="83" t="str">
        <f t="shared" si="81"/>
        <v/>
      </c>
    </row>
    <row r="3894" spans="1:16" ht="13.2" hidden="1" customHeight="1" x14ac:dyDescent="0.25">
      <c r="A3894" s="83" t="s">
        <v>4693</v>
      </c>
      <c r="B3894" s="285" t="s">
        <v>76</v>
      </c>
      <c r="C3894" s="108">
        <v>0</v>
      </c>
      <c r="D3894" s="108">
        <v>0</v>
      </c>
      <c r="E3894" s="108">
        <v>0</v>
      </c>
      <c r="F3894" s="108">
        <v>6121.1625758634009</v>
      </c>
      <c r="G3894" s="108">
        <v>6121.1625758634009</v>
      </c>
      <c r="H3894" s="108"/>
      <c r="I3894" s="108"/>
      <c r="J3894" s="108"/>
      <c r="K3894" s="108"/>
      <c r="L3894" s="108"/>
      <c r="M3894" s="108"/>
      <c r="N3894" s="108"/>
      <c r="O3894" s="108"/>
      <c r="P3894" s="83" t="str">
        <f t="shared" si="81"/>
        <v/>
      </c>
    </row>
    <row r="3895" spans="1:16" ht="13.2" hidden="1" customHeight="1" x14ac:dyDescent="0.25">
      <c r="A3895" s="83" t="s">
        <v>4694</v>
      </c>
      <c r="B3895" s="285" t="s">
        <v>85</v>
      </c>
      <c r="C3895" s="108">
        <v>1059318.9097535433</v>
      </c>
      <c r="D3895" s="108">
        <v>496077.53011690354</v>
      </c>
      <c r="E3895" s="108">
        <v>712042.03309869312</v>
      </c>
      <c r="F3895" s="108">
        <v>682248.29991406482</v>
      </c>
      <c r="G3895" s="108">
        <v>2949686.7728832047</v>
      </c>
      <c r="H3895" s="108"/>
      <c r="I3895" s="108"/>
      <c r="J3895" s="108"/>
      <c r="K3895" s="108"/>
      <c r="L3895" s="108"/>
      <c r="M3895" s="108"/>
      <c r="N3895" s="108"/>
      <c r="O3895" s="108"/>
      <c r="P3895" s="83" t="str">
        <f t="shared" si="81"/>
        <v/>
      </c>
    </row>
    <row r="3896" spans="1:16" ht="13.2" hidden="1" customHeight="1" x14ac:dyDescent="0.25">
      <c r="A3896" s="83" t="s">
        <v>4695</v>
      </c>
      <c r="B3896" s="285" t="s">
        <v>87</v>
      </c>
      <c r="C3896" s="108">
        <v>4920.0802375396752</v>
      </c>
      <c r="D3896" s="108">
        <v>8480.9877133959926</v>
      </c>
      <c r="E3896" s="108">
        <v>2421.4845464670584</v>
      </c>
      <c r="F3896" s="108">
        <v>12274.005589402854</v>
      </c>
      <c r="G3896" s="108">
        <v>28096.558086805577</v>
      </c>
      <c r="H3896" s="108"/>
      <c r="I3896" s="108"/>
      <c r="J3896" s="108"/>
      <c r="K3896" s="108"/>
      <c r="L3896" s="108"/>
      <c r="M3896" s="108"/>
      <c r="N3896" s="108"/>
      <c r="O3896" s="108"/>
      <c r="P3896" s="83" t="str">
        <f t="shared" si="81"/>
        <v/>
      </c>
    </row>
    <row r="3897" spans="1:16" ht="13.2" hidden="1" customHeight="1" x14ac:dyDescent="0.25">
      <c r="A3897" s="83" t="s">
        <v>4696</v>
      </c>
      <c r="B3897" s="285" t="s">
        <v>88</v>
      </c>
      <c r="C3897" s="108">
        <v>167176.13037632836</v>
      </c>
      <c r="D3897" s="108">
        <v>17981.588301048479</v>
      </c>
      <c r="E3897" s="108">
        <v>29004.757820307375</v>
      </c>
      <c r="F3897" s="108">
        <v>142559.35720653858</v>
      </c>
      <c r="G3897" s="108">
        <v>356721.83370422281</v>
      </c>
      <c r="H3897" s="108"/>
      <c r="I3897" s="108"/>
      <c r="J3897" s="108"/>
      <c r="K3897" s="108"/>
      <c r="L3897" s="108"/>
      <c r="M3897" s="108"/>
      <c r="N3897" s="108"/>
      <c r="O3897" s="108"/>
      <c r="P3897" s="83" t="str">
        <f t="shared" si="81"/>
        <v/>
      </c>
    </row>
    <row r="3898" spans="1:16" ht="13.2" hidden="1" customHeight="1" x14ac:dyDescent="0.25">
      <c r="A3898" s="83" t="s">
        <v>4697</v>
      </c>
      <c r="B3898" s="285" t="s">
        <v>89</v>
      </c>
      <c r="C3898" s="108">
        <v>3001.8916681897226</v>
      </c>
      <c r="D3898" s="108">
        <v>4196.0227802647159</v>
      </c>
      <c r="E3898" s="108">
        <v>18424.893620390751</v>
      </c>
      <c r="F3898" s="108">
        <v>9768.708490441817</v>
      </c>
      <c r="G3898" s="108">
        <v>35391.516559287003</v>
      </c>
      <c r="H3898" s="108"/>
      <c r="I3898" s="108"/>
      <c r="J3898" s="108"/>
      <c r="K3898" s="108"/>
      <c r="L3898" s="108"/>
      <c r="M3898" s="108"/>
      <c r="N3898" s="108"/>
      <c r="O3898" s="108"/>
      <c r="P3898" s="83" t="str">
        <f t="shared" si="81"/>
        <v/>
      </c>
    </row>
    <row r="3899" spans="1:16" ht="13.2" hidden="1" customHeight="1" x14ac:dyDescent="0.25">
      <c r="A3899" s="83" t="s">
        <v>4698</v>
      </c>
      <c r="B3899" s="285" t="s">
        <v>90</v>
      </c>
      <c r="C3899" s="108">
        <v>93.428278343737674</v>
      </c>
      <c r="D3899" s="108">
        <v>22.050325359272488</v>
      </c>
      <c r="E3899" s="108">
        <v>17.274432092896358</v>
      </c>
      <c r="F3899" s="108">
        <v>889.54179287447676</v>
      </c>
      <c r="G3899" s="108">
        <v>1022.2948286703833</v>
      </c>
      <c r="H3899" s="108"/>
      <c r="I3899" s="108"/>
      <c r="J3899" s="108"/>
      <c r="K3899" s="108"/>
      <c r="L3899" s="108"/>
      <c r="M3899" s="108"/>
      <c r="N3899" s="108"/>
      <c r="O3899" s="108"/>
      <c r="P3899" s="83" t="str">
        <f t="shared" si="81"/>
        <v/>
      </c>
    </row>
    <row r="3900" spans="1:16" ht="13.2" hidden="1" customHeight="1" x14ac:dyDescent="0.25">
      <c r="A3900" s="83" t="s">
        <v>4699</v>
      </c>
      <c r="B3900" s="285" t="s">
        <v>91</v>
      </c>
      <c r="C3900" s="108">
        <v>2.1303397313518961</v>
      </c>
      <c r="D3900" s="108">
        <v>7.4381475156918038</v>
      </c>
      <c r="E3900" s="108">
        <v>5.9507839727605552</v>
      </c>
      <c r="F3900" s="108">
        <v>9.1764072218191846</v>
      </c>
      <c r="G3900" s="108">
        <v>24.695678441623443</v>
      </c>
      <c r="H3900" s="108"/>
      <c r="I3900" s="108"/>
      <c r="J3900" s="108"/>
      <c r="K3900" s="108"/>
      <c r="L3900" s="108"/>
      <c r="M3900" s="108"/>
      <c r="N3900" s="108"/>
      <c r="O3900" s="108"/>
      <c r="P3900" s="83" t="str">
        <f t="shared" si="81"/>
        <v/>
      </c>
    </row>
    <row r="3901" spans="1:16" ht="13.2" hidden="1" customHeight="1" x14ac:dyDescent="0.25">
      <c r="A3901" s="83" t="s">
        <v>4700</v>
      </c>
      <c r="B3901" s="285" t="s">
        <v>3670</v>
      </c>
      <c r="C3901" s="108">
        <v>3912.6156190514926</v>
      </c>
      <c r="D3901" s="108">
        <v>4313.3358311492875</v>
      </c>
      <c r="E3901" s="108">
        <v>4856.6087232793934</v>
      </c>
      <c r="F3901" s="108">
        <v>5475.4232523899918</v>
      </c>
      <c r="G3901" s="108">
        <v>18557.983425870167</v>
      </c>
      <c r="H3901" s="108"/>
      <c r="I3901" s="108"/>
      <c r="J3901" s="108"/>
      <c r="K3901" s="108"/>
      <c r="L3901" s="108"/>
      <c r="M3901" s="108"/>
      <c r="N3901" s="108"/>
      <c r="O3901" s="108"/>
      <c r="P3901" s="83" t="str">
        <f t="shared" si="81"/>
        <v/>
      </c>
    </row>
    <row r="3902" spans="1:16" ht="13.2" hidden="1" customHeight="1" x14ac:dyDescent="0.25">
      <c r="A3902" s="83" t="s">
        <v>4701</v>
      </c>
      <c r="B3902" s="285" t="s">
        <v>95</v>
      </c>
      <c r="C3902" s="108">
        <v>73.204438946212022</v>
      </c>
      <c r="D3902" s="108">
        <v>96.723366324191744</v>
      </c>
      <c r="E3902" s="108">
        <v>1024.4986238299396</v>
      </c>
      <c r="F3902" s="108">
        <v>3178.0629797142888</v>
      </c>
      <c r="G3902" s="108">
        <v>4372.489408814632</v>
      </c>
      <c r="H3902" s="108"/>
      <c r="I3902" s="108"/>
      <c r="J3902" s="108"/>
      <c r="K3902" s="108"/>
      <c r="L3902" s="108"/>
      <c r="M3902" s="108"/>
      <c r="N3902" s="108"/>
      <c r="O3902" s="108"/>
      <c r="P3902" s="83" t="str">
        <f t="shared" si="81"/>
        <v/>
      </c>
    </row>
    <row r="3903" spans="1:16" ht="13.2" hidden="1" customHeight="1" x14ac:dyDescent="0.25">
      <c r="A3903" s="83" t="s">
        <v>4702</v>
      </c>
      <c r="B3903" s="285" t="s">
        <v>96</v>
      </c>
      <c r="C3903" s="108">
        <v>108.8054297098229</v>
      </c>
      <c r="D3903" s="108">
        <v>465.21719365332979</v>
      </c>
      <c r="E3903" s="108">
        <v>99.191026725732598</v>
      </c>
      <c r="F3903" s="108">
        <v>4279.9881696050006</v>
      </c>
      <c r="G3903" s="108">
        <v>4953.2018196938861</v>
      </c>
      <c r="H3903" s="108"/>
      <c r="I3903" s="108"/>
      <c r="J3903" s="108"/>
      <c r="K3903" s="108"/>
      <c r="L3903" s="108"/>
      <c r="M3903" s="108"/>
      <c r="N3903" s="108"/>
      <c r="O3903" s="108"/>
      <c r="P3903" s="83" t="str">
        <f t="shared" ref="P3903:P3934" si="82">IF(COUNTBLANK(Q3903)=0,IF(RIGHT(A3903,10)=Q3903,TRUE,FALSE),"")</f>
        <v/>
      </c>
    </row>
    <row r="3904" spans="1:16" ht="13.2" hidden="1" customHeight="1" x14ac:dyDescent="0.25">
      <c r="A3904" s="83" t="s">
        <v>4703</v>
      </c>
      <c r="B3904" s="285" t="s">
        <v>155</v>
      </c>
      <c r="C3904" s="108">
        <v>1231523.9257971211</v>
      </c>
      <c r="D3904" s="108">
        <v>523005.32332500134</v>
      </c>
      <c r="E3904" s="108">
        <v>743567.46649219329</v>
      </c>
      <c r="F3904" s="108">
        <v>841361.65087961126</v>
      </c>
      <c r="G3904" s="108">
        <v>3339458.3664939268</v>
      </c>
      <c r="H3904" s="108"/>
      <c r="I3904" s="108"/>
      <c r="J3904" s="108"/>
      <c r="K3904" s="108"/>
      <c r="L3904" s="108"/>
      <c r="M3904" s="108"/>
      <c r="N3904" s="108"/>
      <c r="O3904" s="108"/>
      <c r="P3904" s="83" t="str">
        <f t="shared" si="82"/>
        <v/>
      </c>
    </row>
    <row r="3905" spans="1:16" ht="13.2" hidden="1" customHeight="1" x14ac:dyDescent="0.25">
      <c r="A3905" s="83" t="s">
        <v>4704</v>
      </c>
      <c r="B3905" s="285" t="s">
        <v>285</v>
      </c>
      <c r="C3905" s="108">
        <v>328029.80768853147</v>
      </c>
      <c r="D3905" s="108">
        <v>165093.97272250129</v>
      </c>
      <c r="E3905" s="108">
        <v>264790.48809267819</v>
      </c>
      <c r="F3905" s="108">
        <v>287667.66654499574</v>
      </c>
      <c r="G3905" s="108">
        <v>1045581.9350487066</v>
      </c>
      <c r="H3905" s="108"/>
      <c r="I3905" s="108"/>
      <c r="J3905" s="108"/>
      <c r="K3905" s="108"/>
      <c r="L3905" s="108"/>
      <c r="M3905" s="108"/>
      <c r="N3905" s="108"/>
      <c r="O3905" s="108"/>
      <c r="P3905" s="83" t="str">
        <f t="shared" si="82"/>
        <v/>
      </c>
    </row>
    <row r="3906" spans="1:16" ht="13.2" hidden="1" customHeight="1" x14ac:dyDescent="0.25">
      <c r="A3906" s="83" t="s">
        <v>4705</v>
      </c>
      <c r="B3906" s="285" t="s">
        <v>286</v>
      </c>
      <c r="C3906" s="108">
        <v>724205.83172074927</v>
      </c>
      <c r="D3906" s="108">
        <v>322347.98694378906</v>
      </c>
      <c r="E3906" s="108">
        <v>422922.31882244925</v>
      </c>
      <c r="F3906" s="108">
        <v>369138.55787056335</v>
      </c>
      <c r="G3906" s="108">
        <v>1838614.6953575509</v>
      </c>
      <c r="H3906" s="108"/>
      <c r="I3906" s="108"/>
      <c r="J3906" s="108"/>
      <c r="K3906" s="108"/>
      <c r="L3906" s="108"/>
      <c r="M3906" s="108"/>
      <c r="N3906" s="108"/>
      <c r="O3906" s="108"/>
      <c r="P3906" s="83" t="str">
        <f t="shared" si="82"/>
        <v/>
      </c>
    </row>
    <row r="3907" spans="1:16" ht="13.2" hidden="1" customHeight="1" x14ac:dyDescent="0.25">
      <c r="A3907" s="83" t="s">
        <v>4706</v>
      </c>
      <c r="B3907" s="285" t="s">
        <v>97</v>
      </c>
      <c r="C3907" s="108">
        <v>191346.37373999995</v>
      </c>
      <c r="D3907" s="108">
        <v>-51958.888820000022</v>
      </c>
      <c r="E3907" s="108">
        <v>-76132.965400000001</v>
      </c>
      <c r="F3907" s="108">
        <v>-84589.156279999967</v>
      </c>
      <c r="G3907" s="108">
        <v>-21334.636760000023</v>
      </c>
      <c r="H3907" s="108"/>
      <c r="I3907" s="108"/>
      <c r="J3907" s="108"/>
      <c r="K3907" s="108"/>
      <c r="L3907" s="108"/>
      <c r="M3907" s="108"/>
      <c r="N3907" s="108"/>
      <c r="O3907" s="108"/>
      <c r="P3907" s="83" t="str">
        <f t="shared" si="82"/>
        <v/>
      </c>
    </row>
    <row r="3908" spans="1:16" ht="13.2" hidden="1" customHeight="1" x14ac:dyDescent="0.25">
      <c r="A3908" s="83" t="s">
        <v>4707</v>
      </c>
      <c r="B3908" s="285" t="s">
        <v>130</v>
      </c>
      <c r="C3908" s="108">
        <v>237470.18664999993</v>
      </c>
      <c r="D3908" s="108">
        <v>-2182.7769800000242</v>
      </c>
      <c r="E3908" s="108">
        <v>-51982.180920000013</v>
      </c>
      <c r="F3908" s="108">
        <v>-64189.035019999981</v>
      </c>
      <c r="G3908" s="108">
        <v>119116.19372999994</v>
      </c>
      <c r="H3908" s="108"/>
      <c r="I3908" s="108"/>
      <c r="J3908" s="108"/>
      <c r="K3908" s="108"/>
      <c r="L3908" s="108"/>
      <c r="M3908" s="108"/>
      <c r="N3908" s="108"/>
      <c r="O3908" s="108"/>
      <c r="P3908" s="83" t="str">
        <f t="shared" si="82"/>
        <v/>
      </c>
    </row>
    <row r="3909" spans="1:16" ht="13.2" hidden="1" customHeight="1" x14ac:dyDescent="0.25">
      <c r="A3909" s="83" t="s">
        <v>4708</v>
      </c>
      <c r="B3909" s="285" t="s">
        <v>76</v>
      </c>
      <c r="C3909" s="108">
        <v>0</v>
      </c>
      <c r="D3909" s="108">
        <v>0</v>
      </c>
      <c r="E3909" s="108">
        <v>0</v>
      </c>
      <c r="F3909" s="108">
        <v>0</v>
      </c>
      <c r="G3909" s="108">
        <v>0</v>
      </c>
      <c r="H3909" s="108"/>
      <c r="I3909" s="108"/>
      <c r="J3909" s="108"/>
      <c r="K3909" s="108"/>
      <c r="L3909" s="108"/>
      <c r="M3909" s="108"/>
      <c r="N3909" s="108"/>
      <c r="O3909" s="108"/>
      <c r="P3909" s="83" t="str">
        <f t="shared" si="82"/>
        <v/>
      </c>
    </row>
    <row r="3910" spans="1:16" ht="13.2" hidden="1" customHeight="1" x14ac:dyDescent="0.25">
      <c r="A3910" s="83" t="s">
        <v>4709</v>
      </c>
      <c r="B3910" s="285" t="s">
        <v>77</v>
      </c>
      <c r="C3910" s="108">
        <v>97189.163780000003</v>
      </c>
      <c r="D3910" s="108">
        <v>115205.75140000001</v>
      </c>
      <c r="E3910" s="108">
        <v>111869.30102999999</v>
      </c>
      <c r="F3910" s="108">
        <v>141567.42930000005</v>
      </c>
      <c r="G3910" s="108">
        <v>465831.64551</v>
      </c>
      <c r="H3910" s="108"/>
      <c r="I3910" s="108"/>
      <c r="J3910" s="108"/>
      <c r="K3910" s="108"/>
      <c r="L3910" s="108"/>
      <c r="M3910" s="108"/>
      <c r="N3910" s="108"/>
      <c r="O3910" s="108"/>
      <c r="P3910" s="83" t="str">
        <f t="shared" si="82"/>
        <v/>
      </c>
    </row>
    <row r="3911" spans="1:16" ht="13.2" hidden="1" customHeight="1" x14ac:dyDescent="0.25">
      <c r="A3911" s="83" t="s">
        <v>4710</v>
      </c>
      <c r="B3911" s="285" t="s">
        <v>78</v>
      </c>
      <c r="C3911" s="108">
        <v>21176.122829999993</v>
      </c>
      <c r="D3911" s="108">
        <v>21153.766320000006</v>
      </c>
      <c r="E3911" s="108">
        <v>17421.683480000003</v>
      </c>
      <c r="F3911" s="108">
        <v>32109.803589999996</v>
      </c>
      <c r="G3911" s="108">
        <v>91861.376219999991</v>
      </c>
      <c r="H3911" s="108"/>
      <c r="I3911" s="108"/>
      <c r="J3911" s="108"/>
      <c r="K3911" s="108"/>
      <c r="L3911" s="108"/>
      <c r="M3911" s="108"/>
      <c r="N3911" s="108"/>
      <c r="O3911" s="108"/>
      <c r="P3911" s="83" t="str">
        <f t="shared" si="82"/>
        <v/>
      </c>
    </row>
    <row r="3912" spans="1:16" ht="13.2" hidden="1" customHeight="1" x14ac:dyDescent="0.25">
      <c r="A3912" s="83" t="s">
        <v>4711</v>
      </c>
      <c r="B3912" s="285" t="s">
        <v>79</v>
      </c>
      <c r="C3912" s="108">
        <v>45.065109999999997</v>
      </c>
      <c r="D3912" s="108">
        <v>115.41905</v>
      </c>
      <c r="E3912" s="108">
        <v>654.29342000000008</v>
      </c>
      <c r="F3912" s="108">
        <v>1684.6022600000001</v>
      </c>
      <c r="G3912" s="108">
        <v>2499.3798400000001</v>
      </c>
      <c r="H3912" s="108"/>
      <c r="I3912" s="108"/>
      <c r="J3912" s="108"/>
      <c r="K3912" s="108"/>
      <c r="L3912" s="108"/>
      <c r="M3912" s="108"/>
      <c r="N3912" s="108"/>
      <c r="O3912" s="108"/>
      <c r="P3912" s="83" t="str">
        <f t="shared" si="82"/>
        <v/>
      </c>
    </row>
    <row r="3913" spans="1:16" ht="13.2" hidden="1" customHeight="1" x14ac:dyDescent="0.25">
      <c r="A3913" s="83" t="s">
        <v>4712</v>
      </c>
      <c r="B3913" s="285" t="s">
        <v>3671</v>
      </c>
      <c r="C3913" s="108">
        <v>193.35542999999996</v>
      </c>
      <c r="D3913" s="108">
        <v>239.94020999999998</v>
      </c>
      <c r="E3913" s="108">
        <v>511.85478999999998</v>
      </c>
      <c r="F3913" s="108">
        <v>2436.3232500000004</v>
      </c>
      <c r="G3913" s="108">
        <v>3381.4736800000001</v>
      </c>
      <c r="H3913" s="108"/>
      <c r="I3913" s="108"/>
      <c r="J3913" s="108"/>
      <c r="K3913" s="108"/>
      <c r="L3913" s="108"/>
      <c r="M3913" s="108"/>
      <c r="N3913" s="108"/>
      <c r="O3913" s="108"/>
      <c r="P3913" s="83" t="str">
        <f t="shared" si="82"/>
        <v/>
      </c>
    </row>
    <row r="3914" spans="1:16" ht="13.2" hidden="1" customHeight="1" x14ac:dyDescent="0.25">
      <c r="A3914" s="83" t="s">
        <v>4713</v>
      </c>
      <c r="B3914" s="285" t="s">
        <v>84</v>
      </c>
      <c r="C3914" s="108">
        <v>8764.6329500000011</v>
      </c>
      <c r="D3914" s="108">
        <v>23369.91807</v>
      </c>
      <c r="E3914" s="108">
        <v>12786.857140000002</v>
      </c>
      <c r="F3914" s="108">
        <v>46342.27259</v>
      </c>
      <c r="G3914" s="108">
        <v>91263.680749999985</v>
      </c>
      <c r="H3914" s="108"/>
      <c r="I3914" s="108"/>
      <c r="J3914" s="108"/>
      <c r="K3914" s="108"/>
      <c r="L3914" s="108"/>
      <c r="M3914" s="108"/>
      <c r="N3914" s="108"/>
      <c r="O3914" s="108"/>
      <c r="P3914" s="83" t="str">
        <f t="shared" si="82"/>
        <v/>
      </c>
    </row>
    <row r="3915" spans="1:16" ht="13.2" hidden="1" customHeight="1" x14ac:dyDescent="0.25">
      <c r="A3915" s="83" t="s">
        <v>4714</v>
      </c>
      <c r="B3915" s="285" t="s">
        <v>85</v>
      </c>
      <c r="C3915" s="108">
        <v>127892.95806999999</v>
      </c>
      <c r="D3915" s="108">
        <v>160468.32980000001</v>
      </c>
      <c r="E3915" s="108">
        <v>146091.20567999998</v>
      </c>
      <c r="F3915" s="108">
        <v>225859.32491000005</v>
      </c>
      <c r="G3915" s="108">
        <v>660311.81845999998</v>
      </c>
      <c r="H3915" s="108"/>
      <c r="I3915" s="108"/>
      <c r="J3915" s="108"/>
      <c r="K3915" s="108"/>
      <c r="L3915" s="108"/>
      <c r="M3915" s="108"/>
      <c r="N3915" s="108"/>
      <c r="O3915" s="108"/>
      <c r="P3915" s="83" t="str">
        <f t="shared" si="82"/>
        <v/>
      </c>
    </row>
    <row r="3916" spans="1:16" ht="13.2" hidden="1" customHeight="1" x14ac:dyDescent="0.25">
      <c r="A3916" s="83" t="s">
        <v>4715</v>
      </c>
      <c r="B3916" s="285" t="s">
        <v>86</v>
      </c>
      <c r="C3916" s="108">
        <v>0</v>
      </c>
      <c r="D3916" s="108">
        <v>0</v>
      </c>
      <c r="E3916" s="108">
        <v>0</v>
      </c>
      <c r="F3916" s="108">
        <v>329.47265000000004</v>
      </c>
      <c r="G3916" s="108">
        <v>329.47265000000004</v>
      </c>
      <c r="H3916" s="108"/>
      <c r="I3916" s="108"/>
      <c r="J3916" s="108"/>
      <c r="K3916" s="108"/>
      <c r="L3916" s="108"/>
      <c r="M3916" s="108"/>
      <c r="N3916" s="108"/>
      <c r="O3916" s="108"/>
      <c r="P3916" s="83" t="str">
        <f t="shared" si="82"/>
        <v/>
      </c>
    </row>
    <row r="3917" spans="1:16" ht="13.2" hidden="1" customHeight="1" x14ac:dyDescent="0.25">
      <c r="A3917" s="83" t="s">
        <v>4716</v>
      </c>
      <c r="B3917" s="285" t="s">
        <v>87</v>
      </c>
      <c r="C3917" s="108">
        <v>322.83355999999998</v>
      </c>
      <c r="D3917" s="108">
        <v>1905.3247699999999</v>
      </c>
      <c r="E3917" s="108">
        <v>2499.7802500000003</v>
      </c>
      <c r="F3917" s="108">
        <v>5048.0582000000004</v>
      </c>
      <c r="G3917" s="108">
        <v>9775.9967800000013</v>
      </c>
      <c r="H3917" s="108"/>
      <c r="I3917" s="108"/>
      <c r="J3917" s="108"/>
      <c r="K3917" s="108"/>
      <c r="L3917" s="108"/>
      <c r="M3917" s="108"/>
      <c r="N3917" s="108"/>
      <c r="O3917" s="108"/>
      <c r="P3917" s="83" t="str">
        <f t="shared" si="82"/>
        <v/>
      </c>
    </row>
    <row r="3918" spans="1:16" ht="13.2" hidden="1" customHeight="1" x14ac:dyDescent="0.25">
      <c r="A3918" s="83" t="s">
        <v>4717</v>
      </c>
      <c r="B3918" s="285" t="s">
        <v>88</v>
      </c>
      <c r="C3918" s="108">
        <v>5427.1342500000001</v>
      </c>
      <c r="D3918" s="108">
        <v>254.99544</v>
      </c>
      <c r="E3918" s="108">
        <v>5880.0535399999999</v>
      </c>
      <c r="F3918" s="108">
        <v>28122.840960000001</v>
      </c>
      <c r="G3918" s="108">
        <v>39685.024190000004</v>
      </c>
      <c r="H3918" s="108"/>
      <c r="I3918" s="108"/>
      <c r="J3918" s="108"/>
      <c r="K3918" s="108"/>
      <c r="L3918" s="108"/>
      <c r="M3918" s="108"/>
      <c r="N3918" s="108"/>
      <c r="O3918" s="108"/>
      <c r="P3918" s="83" t="str">
        <f t="shared" si="82"/>
        <v/>
      </c>
    </row>
    <row r="3919" spans="1:16" ht="13.2" hidden="1" customHeight="1" x14ac:dyDescent="0.25">
      <c r="A3919" s="83" t="s">
        <v>4718</v>
      </c>
      <c r="B3919" s="285" t="s">
        <v>144</v>
      </c>
      <c r="C3919" s="108">
        <v>133642.92588</v>
      </c>
      <c r="D3919" s="108">
        <v>162628.65001000001</v>
      </c>
      <c r="E3919" s="108">
        <v>154471.03946999999</v>
      </c>
      <c r="F3919" s="108">
        <v>259359.69672000007</v>
      </c>
      <c r="G3919" s="108">
        <v>710102.31208000006</v>
      </c>
      <c r="H3919" s="108"/>
      <c r="I3919" s="108"/>
      <c r="J3919" s="108"/>
      <c r="K3919" s="108"/>
      <c r="L3919" s="108"/>
      <c r="M3919" s="108"/>
      <c r="N3919" s="108"/>
      <c r="O3919" s="108"/>
      <c r="P3919" s="83" t="str">
        <f t="shared" si="82"/>
        <v/>
      </c>
    </row>
    <row r="3920" spans="1:16" ht="13.2" hidden="1" customHeight="1" x14ac:dyDescent="0.25">
      <c r="A3920" s="83" t="s">
        <v>4719</v>
      </c>
      <c r="B3920" s="285" t="s">
        <v>283</v>
      </c>
      <c r="C3920" s="108">
        <v>31.33877</v>
      </c>
      <c r="D3920" s="108">
        <v>60.20185</v>
      </c>
      <c r="E3920" s="108">
        <v>103.58882999999999</v>
      </c>
      <c r="F3920" s="108">
        <v>273.33384000000007</v>
      </c>
      <c r="G3920" s="108">
        <v>468.46329000000009</v>
      </c>
      <c r="H3920" s="108"/>
      <c r="I3920" s="108"/>
      <c r="J3920" s="108"/>
      <c r="K3920" s="108"/>
      <c r="L3920" s="108"/>
      <c r="M3920" s="108"/>
      <c r="N3920" s="108"/>
      <c r="O3920" s="108"/>
      <c r="P3920" s="83" t="str">
        <f t="shared" si="82"/>
        <v/>
      </c>
    </row>
    <row r="3921" spans="1:16" ht="13.2" hidden="1" customHeight="1" x14ac:dyDescent="0.25">
      <c r="A3921" s="83" t="s">
        <v>4720</v>
      </c>
      <c r="B3921" s="285" t="s">
        <v>284</v>
      </c>
      <c r="C3921" s="108">
        <v>493.2792</v>
      </c>
      <c r="D3921" s="108">
        <v>323.3329</v>
      </c>
      <c r="E3921" s="108">
        <v>2743.6269899999998</v>
      </c>
      <c r="F3921" s="108">
        <v>1445.5600799999997</v>
      </c>
      <c r="G3921" s="108">
        <v>5005.7991699999993</v>
      </c>
      <c r="H3921" s="108"/>
      <c r="I3921" s="108"/>
      <c r="J3921" s="108"/>
      <c r="K3921" s="108"/>
      <c r="L3921" s="108"/>
      <c r="M3921" s="108"/>
      <c r="N3921" s="108"/>
      <c r="O3921" s="108"/>
      <c r="P3921" s="83" t="str">
        <f t="shared" si="82"/>
        <v/>
      </c>
    </row>
    <row r="3922" spans="1:16" ht="13.2" hidden="1" customHeight="1" x14ac:dyDescent="0.25">
      <c r="A3922" s="83" t="s">
        <v>4721</v>
      </c>
      <c r="B3922" s="285" t="s">
        <v>76</v>
      </c>
      <c r="C3922" s="108">
        <v>0</v>
      </c>
      <c r="D3922" s="108">
        <v>0</v>
      </c>
      <c r="E3922" s="108">
        <v>84.807150000000007</v>
      </c>
      <c r="F3922" s="108">
        <v>0</v>
      </c>
      <c r="G3922" s="108">
        <v>84.807150000000007</v>
      </c>
      <c r="H3922" s="108"/>
      <c r="I3922" s="108"/>
      <c r="J3922" s="108"/>
      <c r="K3922" s="108"/>
      <c r="L3922" s="108"/>
      <c r="M3922" s="108"/>
      <c r="N3922" s="108"/>
      <c r="O3922" s="108"/>
      <c r="P3922" s="83" t="str">
        <f t="shared" si="82"/>
        <v/>
      </c>
    </row>
    <row r="3923" spans="1:16" ht="13.2" hidden="1" customHeight="1" x14ac:dyDescent="0.25">
      <c r="A3923" s="83" t="s">
        <v>4722</v>
      </c>
      <c r="B3923" s="285" t="s">
        <v>85</v>
      </c>
      <c r="C3923" s="108">
        <v>319239.33180999995</v>
      </c>
      <c r="D3923" s="108">
        <v>108509.44097999998</v>
      </c>
      <c r="E3923" s="108">
        <v>69958.240279999984</v>
      </c>
      <c r="F3923" s="108">
        <v>141270.16863000009</v>
      </c>
      <c r="G3923" s="108">
        <v>638977.18169999996</v>
      </c>
      <c r="H3923" s="108"/>
      <c r="I3923" s="108"/>
      <c r="J3923" s="108"/>
      <c r="K3923" s="108"/>
      <c r="L3923" s="108"/>
      <c r="M3923" s="108"/>
      <c r="N3923" s="108"/>
      <c r="O3923" s="108"/>
      <c r="P3923" s="83" t="str">
        <f t="shared" si="82"/>
        <v/>
      </c>
    </row>
    <row r="3924" spans="1:16" ht="13.2" hidden="1" customHeight="1" x14ac:dyDescent="0.25">
      <c r="A3924" s="83" t="s">
        <v>4723</v>
      </c>
      <c r="B3924" s="285" t="s">
        <v>87</v>
      </c>
      <c r="C3924" s="108">
        <v>0</v>
      </c>
      <c r="D3924" s="108">
        <v>37493.83554</v>
      </c>
      <c r="E3924" s="108">
        <v>6037.4496600000002</v>
      </c>
      <c r="F3924" s="108">
        <v>17115.09419</v>
      </c>
      <c r="G3924" s="108">
        <v>60646.379390000009</v>
      </c>
      <c r="H3924" s="108"/>
      <c r="I3924" s="108"/>
      <c r="J3924" s="108"/>
      <c r="K3924" s="108"/>
      <c r="L3924" s="108"/>
      <c r="M3924" s="108"/>
      <c r="N3924" s="108"/>
      <c r="O3924" s="108"/>
      <c r="P3924" s="83" t="str">
        <f t="shared" si="82"/>
        <v/>
      </c>
    </row>
    <row r="3925" spans="1:16" ht="13.2" hidden="1" customHeight="1" x14ac:dyDescent="0.25">
      <c r="A3925" s="83" t="s">
        <v>4724</v>
      </c>
      <c r="B3925" s="285" t="s">
        <v>88</v>
      </c>
      <c r="C3925" s="108">
        <v>51873.780719999995</v>
      </c>
      <c r="D3925" s="108">
        <v>14442.596509999999</v>
      </c>
      <c r="E3925" s="108">
        <v>26493.168610000001</v>
      </c>
      <c r="F3925" s="108">
        <v>36785.398880000001</v>
      </c>
      <c r="G3925" s="108">
        <v>129594.94472</v>
      </c>
      <c r="H3925" s="108"/>
      <c r="I3925" s="108"/>
      <c r="J3925" s="108"/>
      <c r="K3925" s="108"/>
      <c r="L3925" s="108"/>
      <c r="M3925" s="108"/>
      <c r="N3925" s="108"/>
      <c r="O3925" s="108"/>
      <c r="P3925" s="83" t="str">
        <f t="shared" si="82"/>
        <v/>
      </c>
    </row>
    <row r="3926" spans="1:16" ht="13.2" hidden="1" customHeight="1" x14ac:dyDescent="0.25">
      <c r="A3926" s="83" t="s">
        <v>4725</v>
      </c>
      <c r="B3926" s="285" t="s">
        <v>89</v>
      </c>
      <c r="C3926" s="108">
        <v>8900.1390099999899</v>
      </c>
      <c r="D3926" s="108">
        <v>12398.792639999976</v>
      </c>
      <c r="E3926" s="108">
        <v>13814.592459999982</v>
      </c>
      <c r="F3926" s="108">
        <v>20253.880470000051</v>
      </c>
      <c r="G3926" s="108">
        <v>55367.404580000017</v>
      </c>
      <c r="H3926" s="108"/>
      <c r="I3926" s="108"/>
      <c r="J3926" s="108"/>
      <c r="K3926" s="108"/>
      <c r="L3926" s="108"/>
      <c r="M3926" s="108"/>
      <c r="N3926" s="108"/>
      <c r="O3926" s="108"/>
      <c r="P3926" s="83" t="str">
        <f t="shared" si="82"/>
        <v/>
      </c>
    </row>
    <row r="3927" spans="1:16" ht="13.2" hidden="1" customHeight="1" x14ac:dyDescent="0.25">
      <c r="A3927" s="83" t="s">
        <v>4726</v>
      </c>
      <c r="B3927" s="285" t="s">
        <v>90</v>
      </c>
      <c r="C3927" s="108">
        <v>1.8530199999999999</v>
      </c>
      <c r="D3927" s="108">
        <v>2.3384999999999998</v>
      </c>
      <c r="E3927" s="108">
        <v>3.1093900000000003</v>
      </c>
      <c r="F3927" s="108">
        <v>9.0257399999999972</v>
      </c>
      <c r="G3927" s="108">
        <v>16.326650000000001</v>
      </c>
      <c r="H3927" s="108"/>
      <c r="I3927" s="108"/>
      <c r="J3927" s="108"/>
      <c r="K3927" s="108"/>
      <c r="L3927" s="108"/>
      <c r="M3927" s="108"/>
      <c r="N3927" s="108"/>
      <c r="O3927" s="108"/>
      <c r="P3927" s="83" t="str">
        <f t="shared" si="82"/>
        <v/>
      </c>
    </row>
    <row r="3928" spans="1:16" ht="13.2" hidden="1" customHeight="1" x14ac:dyDescent="0.25">
      <c r="A3928" s="83" t="s">
        <v>4727</v>
      </c>
      <c r="B3928" s="285" t="s">
        <v>91</v>
      </c>
      <c r="C3928" s="108">
        <v>0</v>
      </c>
      <c r="D3928" s="108">
        <v>0</v>
      </c>
      <c r="E3928" s="108">
        <v>0</v>
      </c>
      <c r="F3928" s="108">
        <v>0</v>
      </c>
      <c r="G3928" s="108">
        <v>0</v>
      </c>
      <c r="H3928" s="108"/>
      <c r="I3928" s="108"/>
      <c r="J3928" s="108"/>
      <c r="K3928" s="108"/>
      <c r="L3928" s="108"/>
      <c r="M3928" s="108"/>
      <c r="N3928" s="108"/>
      <c r="O3928" s="108"/>
      <c r="P3928" s="83" t="str">
        <f t="shared" si="82"/>
        <v/>
      </c>
    </row>
    <row r="3929" spans="1:16" ht="13.2" hidden="1" customHeight="1" x14ac:dyDescent="0.25">
      <c r="A3929" s="83" t="s">
        <v>4728</v>
      </c>
      <c r="B3929" s="285" t="s">
        <v>3670</v>
      </c>
      <c r="C3929" s="108">
        <v>414.53823000000006</v>
      </c>
      <c r="D3929" s="108">
        <v>1411.2765000000002</v>
      </c>
      <c r="E3929" s="108">
        <v>1199.9930400000001</v>
      </c>
      <c r="F3929" s="108">
        <v>1433.3658300000002</v>
      </c>
      <c r="G3929" s="108">
        <v>4459.1735999999992</v>
      </c>
      <c r="H3929" s="108"/>
      <c r="I3929" s="108"/>
      <c r="J3929" s="108"/>
      <c r="K3929" s="108"/>
      <c r="L3929" s="108"/>
      <c r="M3929" s="108"/>
      <c r="N3929" s="108"/>
      <c r="O3929" s="108"/>
      <c r="P3929" s="83" t="str">
        <f t="shared" si="82"/>
        <v/>
      </c>
    </row>
    <row r="3930" spans="1:16" ht="13.2" hidden="1" customHeight="1" x14ac:dyDescent="0.25">
      <c r="A3930" s="83" t="s">
        <v>4729</v>
      </c>
      <c r="B3930" s="285" t="s">
        <v>95</v>
      </c>
      <c r="C3930" s="108">
        <v>1.4651799999999999</v>
      </c>
      <c r="D3930" s="108">
        <v>176.94306</v>
      </c>
      <c r="E3930" s="108">
        <v>195.20099999999999</v>
      </c>
      <c r="F3930" s="108">
        <v>458.52778000000001</v>
      </c>
      <c r="G3930" s="108">
        <v>832.13702000000012</v>
      </c>
      <c r="H3930" s="108"/>
      <c r="I3930" s="108"/>
      <c r="J3930" s="108"/>
      <c r="K3930" s="108"/>
      <c r="L3930" s="108"/>
      <c r="M3930" s="108"/>
      <c r="N3930" s="108"/>
      <c r="O3930" s="108"/>
      <c r="P3930" s="83" t="str">
        <f t="shared" si="82"/>
        <v/>
      </c>
    </row>
    <row r="3931" spans="1:16" ht="13.2" hidden="1" customHeight="1" x14ac:dyDescent="0.25">
      <c r="A3931" s="83" t="s">
        <v>4730</v>
      </c>
      <c r="B3931" s="285" t="s">
        <v>96</v>
      </c>
      <c r="C3931" s="108">
        <v>0</v>
      </c>
      <c r="D3931" s="108">
        <v>0</v>
      </c>
      <c r="E3931" s="108">
        <v>0</v>
      </c>
      <c r="F3931" s="108">
        <v>0</v>
      </c>
      <c r="G3931" s="108">
        <v>0</v>
      </c>
      <c r="H3931" s="108"/>
      <c r="I3931" s="108"/>
      <c r="J3931" s="108"/>
      <c r="K3931" s="108"/>
      <c r="L3931" s="108"/>
      <c r="M3931" s="108"/>
      <c r="N3931" s="108"/>
      <c r="O3931" s="108"/>
      <c r="P3931" s="83" t="str">
        <f t="shared" si="82"/>
        <v/>
      </c>
    </row>
    <row r="3932" spans="1:16" ht="13.2" hidden="1" customHeight="1" x14ac:dyDescent="0.25">
      <c r="A3932" s="83" t="s">
        <v>4731</v>
      </c>
      <c r="B3932" s="285" t="s">
        <v>155</v>
      </c>
      <c r="C3932" s="108">
        <v>371113.11252999993</v>
      </c>
      <c r="D3932" s="108">
        <v>160445.87302999999</v>
      </c>
      <c r="E3932" s="108">
        <v>102488.85854999998</v>
      </c>
      <c r="F3932" s="108">
        <v>195170.66170000008</v>
      </c>
      <c r="G3932" s="108">
        <v>829218.50581</v>
      </c>
      <c r="H3932" s="108"/>
      <c r="I3932" s="108"/>
      <c r="J3932" s="108"/>
      <c r="K3932" s="108"/>
      <c r="L3932" s="108"/>
      <c r="M3932" s="108"/>
      <c r="N3932" s="108"/>
      <c r="O3932" s="108"/>
      <c r="P3932" s="83" t="str">
        <f t="shared" si="82"/>
        <v/>
      </c>
    </row>
    <row r="3933" spans="1:16" ht="13.2" hidden="1" customHeight="1" x14ac:dyDescent="0.25">
      <c r="A3933" s="83" t="s">
        <v>4732</v>
      </c>
      <c r="B3933" s="285" t="s">
        <v>285</v>
      </c>
      <c r="C3933" s="108">
        <v>35034.451810000006</v>
      </c>
      <c r="D3933" s="108">
        <v>52780.076669999995</v>
      </c>
      <c r="E3933" s="108">
        <v>24135.067809999997</v>
      </c>
      <c r="F3933" s="108">
        <v>60601.077990000005</v>
      </c>
      <c r="G3933" s="108">
        <v>172550.67428000001</v>
      </c>
      <c r="H3933" s="108"/>
      <c r="I3933" s="108"/>
      <c r="J3933" s="108"/>
      <c r="K3933" s="108"/>
      <c r="L3933" s="108"/>
      <c r="M3933" s="108"/>
      <c r="N3933" s="108"/>
      <c r="O3933" s="108"/>
      <c r="P3933" s="83" t="str">
        <f t="shared" si="82"/>
        <v/>
      </c>
    </row>
    <row r="3934" spans="1:16" ht="13.2" hidden="1" customHeight="1" x14ac:dyDescent="0.25">
      <c r="A3934" s="83" t="s">
        <v>4733</v>
      </c>
      <c r="B3934" s="285" t="s">
        <v>286</v>
      </c>
      <c r="C3934" s="108">
        <v>274886.88455999998</v>
      </c>
      <c r="D3934" s="108">
        <v>41740.013610000009</v>
      </c>
      <c r="E3934" s="108">
        <v>30525.469430000001</v>
      </c>
      <c r="F3934" s="108">
        <v>58514.290820000009</v>
      </c>
      <c r="G3934" s="108">
        <v>405666.65841999993</v>
      </c>
      <c r="H3934" s="108"/>
      <c r="I3934" s="108"/>
      <c r="J3934" s="108"/>
      <c r="K3934" s="108"/>
      <c r="L3934" s="108"/>
      <c r="M3934" s="108"/>
      <c r="N3934" s="108"/>
      <c r="O3934" s="108"/>
      <c r="P3934" s="83" t="str">
        <f t="shared" si="82"/>
        <v/>
      </c>
    </row>
    <row r="3935" spans="1:16" ht="13.2" hidden="1" customHeight="1" x14ac:dyDescent="0.25">
      <c r="A3935" s="83" t="s">
        <v>4734</v>
      </c>
      <c r="B3935" s="285" t="s">
        <v>130</v>
      </c>
      <c r="C3935" s="108">
        <v>-318674.96172957553</v>
      </c>
      <c r="D3935" s="108">
        <v>-293348.81221323245</v>
      </c>
      <c r="E3935" s="108">
        <v>143024.69505005033</v>
      </c>
      <c r="F3935" s="108">
        <v>-326418.42228307301</v>
      </c>
      <c r="G3935" s="108">
        <v>4553.5289720962683</v>
      </c>
      <c r="H3935" s="108">
        <v>700571.5741884663</v>
      </c>
      <c r="I3935" s="108">
        <v>-105690.08336645333</v>
      </c>
      <c r="J3935" s="108">
        <v>-190556.24698544698</v>
      </c>
      <c r="K3935" s="108">
        <v>383509.88184300979</v>
      </c>
      <c r="L3935" s="108">
        <v>-122248.06231606525</v>
      </c>
      <c r="M3935" s="108">
        <v>-210296.7838661198</v>
      </c>
      <c r="N3935" s="108">
        <v>509598.19721780496</v>
      </c>
      <c r="O3935" s="108">
        <v>174024.50451146136</v>
      </c>
      <c r="P3935" s="83" t="str">
        <f t="shared" ref="P3935:P3998" si="83">IF(COUNTBLANK(Q3935)=0,IF(RIGHT(A3935,12)=Q3935,TRUE,FALSE),"")</f>
        <v/>
      </c>
    </row>
    <row r="3936" spans="1:16" ht="13.2" hidden="1" customHeight="1" x14ac:dyDescent="0.25">
      <c r="A3936" s="83" t="s">
        <v>4735</v>
      </c>
      <c r="B3936" s="285" t="s">
        <v>76</v>
      </c>
      <c r="C3936" s="108">
        <v>73.695826666666662</v>
      </c>
      <c r="D3936" s="108">
        <v>350.9908666666667</v>
      </c>
      <c r="E3936" s="108">
        <v>202.14133666666666</v>
      </c>
      <c r="F3936" s="108">
        <v>496.94373666666661</v>
      </c>
      <c r="G3936" s="108">
        <v>149.96522666666667</v>
      </c>
      <c r="H3936" s="108">
        <v>158.97158666666667</v>
      </c>
      <c r="I3936" s="108">
        <v>97.11166666666665</v>
      </c>
      <c r="J3936" s="108">
        <v>50.111666666666665</v>
      </c>
      <c r="K3936" s="108">
        <v>404.56868666666668</v>
      </c>
      <c r="L3936" s="108">
        <v>95.166666666666657</v>
      </c>
      <c r="M3936" s="108">
        <v>207.30497666666665</v>
      </c>
      <c r="N3936" s="108">
        <v>97.056666666666658</v>
      </c>
      <c r="O3936" s="108">
        <v>2384.0289100000005</v>
      </c>
      <c r="P3936" s="83" t="str">
        <f t="shared" si="83"/>
        <v/>
      </c>
    </row>
    <row r="3937" spans="1:16" ht="13.2" hidden="1" customHeight="1" x14ac:dyDescent="0.25">
      <c r="A3937" s="83" t="s">
        <v>4736</v>
      </c>
      <c r="B3937" s="285" t="s">
        <v>79</v>
      </c>
      <c r="C3937" s="108">
        <v>0</v>
      </c>
      <c r="D3937" s="108">
        <v>0</v>
      </c>
      <c r="E3937" s="108">
        <v>0</v>
      </c>
      <c r="F3937" s="108">
        <v>0</v>
      </c>
      <c r="G3937" s="108">
        <v>0</v>
      </c>
      <c r="H3937" s="108">
        <v>0</v>
      </c>
      <c r="I3937" s="108">
        <v>0</v>
      </c>
      <c r="J3937" s="108">
        <v>0</v>
      </c>
      <c r="K3937" s="108">
        <v>0</v>
      </c>
      <c r="L3937" s="108">
        <v>0.10768999999999999</v>
      </c>
      <c r="M3937" s="108">
        <v>3.8719999999999997E-2</v>
      </c>
      <c r="N3937" s="108">
        <v>0</v>
      </c>
      <c r="O3937" s="108">
        <v>0.14640999999999998</v>
      </c>
      <c r="P3937" s="83" t="str">
        <f t="shared" si="83"/>
        <v/>
      </c>
    </row>
    <row r="3938" spans="1:16" ht="13.2" hidden="1" customHeight="1" x14ac:dyDescent="0.25">
      <c r="A3938" s="83" t="s">
        <v>4737</v>
      </c>
      <c r="B3938" s="285" t="s">
        <v>144</v>
      </c>
      <c r="C3938" s="108">
        <v>878291.70179290883</v>
      </c>
      <c r="D3938" s="108">
        <v>880343.0694165657</v>
      </c>
      <c r="E3938" s="108">
        <v>877635.64258728293</v>
      </c>
      <c r="F3938" s="108">
        <v>858776.92373640626</v>
      </c>
      <c r="G3938" s="108">
        <v>906660.45918123715</v>
      </c>
      <c r="H3938" s="108">
        <v>889368.85557486711</v>
      </c>
      <c r="I3938" s="108">
        <v>907652.58171978651</v>
      </c>
      <c r="J3938" s="108">
        <v>915234.49817878031</v>
      </c>
      <c r="K3938" s="108">
        <v>865038.83994032361</v>
      </c>
      <c r="L3938" s="108">
        <v>928035.9666393986</v>
      </c>
      <c r="M3938" s="108">
        <v>934786.88183945313</v>
      </c>
      <c r="N3938" s="108">
        <v>896702.96101552842</v>
      </c>
      <c r="O3938" s="108">
        <v>10738528.381622538</v>
      </c>
      <c r="P3938" s="83" t="str">
        <f t="shared" si="83"/>
        <v/>
      </c>
    </row>
    <row r="3939" spans="1:16" ht="13.2" hidden="1" customHeight="1" x14ac:dyDescent="0.25">
      <c r="A3939" s="83" t="s">
        <v>4738</v>
      </c>
      <c r="B3939" s="285" t="s">
        <v>296</v>
      </c>
      <c r="C3939" s="108">
        <v>336630.66389625223</v>
      </c>
      <c r="D3939" s="108">
        <v>337945.42020124797</v>
      </c>
      <c r="E3939" s="108">
        <v>338669.42540003429</v>
      </c>
      <c r="F3939" s="108">
        <v>330823.19310410036</v>
      </c>
      <c r="G3939" s="108">
        <v>347318.48249933455</v>
      </c>
      <c r="H3939" s="108">
        <v>346133.67649245419</v>
      </c>
      <c r="I3939" s="108">
        <v>347772.68882534624</v>
      </c>
      <c r="J3939" s="108">
        <v>345332.23305955844</v>
      </c>
      <c r="K3939" s="108">
        <v>345037.32527648576</v>
      </c>
      <c r="L3939" s="108">
        <v>354374.24485832657</v>
      </c>
      <c r="M3939" s="108">
        <v>350871.79222</v>
      </c>
      <c r="N3939" s="108">
        <v>352352.80479000002</v>
      </c>
      <c r="O3939" s="108">
        <v>4133261.9506231407</v>
      </c>
      <c r="P3939" s="83" t="str">
        <f t="shared" si="83"/>
        <v/>
      </c>
    </row>
    <row r="3940" spans="1:16" ht="13.2" hidden="1" customHeight="1" x14ac:dyDescent="0.25">
      <c r="A3940" s="83" t="s">
        <v>4739</v>
      </c>
      <c r="B3940" s="285" t="s">
        <v>297</v>
      </c>
      <c r="C3940" s="108">
        <v>32819.796766252264</v>
      </c>
      <c r="D3940" s="108">
        <v>35063.555641248</v>
      </c>
      <c r="E3940" s="108">
        <v>40685.8428300343</v>
      </c>
      <c r="F3940" s="108">
        <v>34771.43844410032</v>
      </c>
      <c r="G3940" s="108">
        <v>47805.785289334533</v>
      </c>
      <c r="H3940" s="108">
        <v>41621.055952454233</v>
      </c>
      <c r="I3940" s="108">
        <v>36368.394465346253</v>
      </c>
      <c r="J3940" s="108">
        <v>42140.531429558432</v>
      </c>
      <c r="K3940" s="108">
        <v>36661.85963648578</v>
      </c>
      <c r="L3940" s="108">
        <v>42743.019638326594</v>
      </c>
      <c r="M3940" s="108">
        <v>38764.44</v>
      </c>
      <c r="N3940" s="108">
        <v>38764.44</v>
      </c>
      <c r="O3940" s="108">
        <v>468210.16009314067</v>
      </c>
      <c r="P3940" s="83" t="str">
        <f t="shared" si="83"/>
        <v/>
      </c>
    </row>
    <row r="3941" spans="1:16" ht="13.2" hidden="1" customHeight="1" x14ac:dyDescent="0.25">
      <c r="A3941" s="83" t="s">
        <v>4740</v>
      </c>
      <c r="B3941" s="285" t="s">
        <v>303</v>
      </c>
      <c r="C3941" s="108">
        <v>35</v>
      </c>
      <c r="D3941" s="108">
        <v>35</v>
      </c>
      <c r="E3941" s="108">
        <v>35</v>
      </c>
      <c r="F3941" s="108">
        <v>35</v>
      </c>
      <c r="G3941" s="108">
        <v>35</v>
      </c>
      <c r="H3941" s="108">
        <v>35</v>
      </c>
      <c r="I3941" s="108">
        <v>35</v>
      </c>
      <c r="J3941" s="108">
        <v>35</v>
      </c>
      <c r="K3941" s="108">
        <v>35</v>
      </c>
      <c r="L3941" s="108">
        <v>36</v>
      </c>
      <c r="M3941" s="108">
        <v>36</v>
      </c>
      <c r="N3941" s="108">
        <v>36</v>
      </c>
      <c r="O3941" s="108">
        <v>423</v>
      </c>
      <c r="P3941" s="83" t="str">
        <f t="shared" si="83"/>
        <v/>
      </c>
    </row>
    <row r="3942" spans="1:16" ht="13.2" hidden="1" customHeight="1" x14ac:dyDescent="0.25">
      <c r="A3942" s="83" t="s">
        <v>4741</v>
      </c>
      <c r="B3942" s="285" t="s">
        <v>304</v>
      </c>
      <c r="C3942" s="108">
        <v>8232.6200600000011</v>
      </c>
      <c r="D3942" s="108">
        <v>7343.1310899999999</v>
      </c>
      <c r="E3942" s="108">
        <v>9069.4403700000003</v>
      </c>
      <c r="F3942" s="108">
        <v>8938.6903499999989</v>
      </c>
      <c r="G3942" s="108">
        <v>8680.3243899999998</v>
      </c>
      <c r="H3942" s="108">
        <v>8113.6476500000008</v>
      </c>
      <c r="I3942" s="108">
        <v>8587.3427200000006</v>
      </c>
      <c r="J3942" s="108">
        <v>6934.2143999999998</v>
      </c>
      <c r="K3942" s="108">
        <v>7644.8791600000004</v>
      </c>
      <c r="L3942" s="108">
        <v>10124.9064</v>
      </c>
      <c r="M3942" s="108">
        <v>7092.4094299999997</v>
      </c>
      <c r="N3942" s="108">
        <v>10324.307289999999</v>
      </c>
      <c r="O3942" s="108">
        <v>101085.91331</v>
      </c>
      <c r="P3942" s="83" t="str">
        <f t="shared" si="83"/>
        <v/>
      </c>
    </row>
    <row r="3943" spans="1:16" ht="13.2" hidden="1" customHeight="1" x14ac:dyDescent="0.25">
      <c r="A3943" s="83" t="s">
        <v>4742</v>
      </c>
      <c r="B3943" s="285" t="s">
        <v>305</v>
      </c>
      <c r="C3943" s="108">
        <v>190265.85487998999</v>
      </c>
      <c r="D3943" s="108">
        <v>192347.66269865105</v>
      </c>
      <c r="E3943" s="108">
        <v>192781.05291058193</v>
      </c>
      <c r="F3943" s="108">
        <v>181746.34188563935</v>
      </c>
      <c r="G3943" s="108">
        <v>211552.98985523594</v>
      </c>
      <c r="H3943" s="108">
        <v>190994.93930574623</v>
      </c>
      <c r="I3943" s="108">
        <v>200065.14414777374</v>
      </c>
      <c r="J3943" s="108">
        <v>220750.23742255522</v>
      </c>
      <c r="K3943" s="108">
        <v>164197.60117717111</v>
      </c>
      <c r="L3943" s="108">
        <v>212405.31580440537</v>
      </c>
      <c r="M3943" s="108">
        <v>223557.98427278642</v>
      </c>
      <c r="N3943" s="108">
        <v>181041.42747886176</v>
      </c>
      <c r="O3943" s="108">
        <v>2361706.5518393982</v>
      </c>
      <c r="P3943" s="83" t="str">
        <f t="shared" si="83"/>
        <v/>
      </c>
    </row>
    <row r="3944" spans="1:16" ht="13.2" hidden="1" customHeight="1" x14ac:dyDescent="0.25">
      <c r="A3944" s="83" t="s">
        <v>4743</v>
      </c>
      <c r="B3944" s="285" t="s">
        <v>306</v>
      </c>
      <c r="C3944" s="108">
        <v>190265.85487998999</v>
      </c>
      <c r="D3944" s="108">
        <v>192346.79611865105</v>
      </c>
      <c r="E3944" s="108">
        <v>192781.05291058193</v>
      </c>
      <c r="F3944" s="108">
        <v>181746.34188563935</v>
      </c>
      <c r="G3944" s="108">
        <v>211446.86727523594</v>
      </c>
      <c r="H3944" s="108">
        <v>190994.93930574623</v>
      </c>
      <c r="I3944" s="108">
        <v>200065.14414777374</v>
      </c>
      <c r="J3944" s="108">
        <v>220750.23742255522</v>
      </c>
      <c r="K3944" s="108">
        <v>164197.60117717111</v>
      </c>
      <c r="L3944" s="108">
        <v>212405.31580440537</v>
      </c>
      <c r="M3944" s="108">
        <v>223557.98427278642</v>
      </c>
      <c r="N3944" s="108">
        <v>181041.42747886176</v>
      </c>
      <c r="O3944" s="108">
        <v>2361599.5626793979</v>
      </c>
      <c r="P3944" s="83" t="str">
        <f t="shared" si="83"/>
        <v/>
      </c>
    </row>
    <row r="3945" spans="1:16" ht="13.2" hidden="1" customHeight="1" x14ac:dyDescent="0.25">
      <c r="A3945" s="83" t="s">
        <v>4744</v>
      </c>
      <c r="B3945" s="285" t="s">
        <v>307</v>
      </c>
      <c r="C3945" s="108">
        <v>0</v>
      </c>
      <c r="D3945" s="108">
        <v>0.86658000000000002</v>
      </c>
      <c r="E3945" s="108">
        <v>0</v>
      </c>
      <c r="F3945" s="108">
        <v>0</v>
      </c>
      <c r="G3945" s="108">
        <v>106.12258</v>
      </c>
      <c r="H3945" s="108">
        <v>0</v>
      </c>
      <c r="I3945" s="108">
        <v>0</v>
      </c>
      <c r="J3945" s="108">
        <v>0</v>
      </c>
      <c r="K3945" s="108">
        <v>0</v>
      </c>
      <c r="L3945" s="108">
        <v>0</v>
      </c>
      <c r="M3945" s="108">
        <v>0</v>
      </c>
      <c r="N3945" s="108">
        <v>0</v>
      </c>
      <c r="O3945" s="108">
        <v>106.98916</v>
      </c>
      <c r="P3945" s="83" t="str">
        <f t="shared" si="83"/>
        <v/>
      </c>
    </row>
    <row r="3946" spans="1:16" ht="13.2" hidden="1" customHeight="1" x14ac:dyDescent="0.25">
      <c r="A3946" s="83" t="s">
        <v>4745</v>
      </c>
      <c r="B3946" s="285" t="s">
        <v>308</v>
      </c>
      <c r="C3946" s="108">
        <v>535237.83466290892</v>
      </c>
      <c r="D3946" s="108">
        <v>538022.2048565658</v>
      </c>
      <c r="E3946" s="108">
        <v>540757.06001728296</v>
      </c>
      <c r="F3946" s="108">
        <v>522040.16907640634</v>
      </c>
      <c r="G3946" s="108">
        <v>567736.76197123714</v>
      </c>
      <c r="H3946" s="108">
        <v>545436.23503486719</v>
      </c>
      <c r="I3946" s="108">
        <v>556557.28735978657</v>
      </c>
      <c r="J3946" s="108">
        <v>573101.79654878029</v>
      </c>
      <c r="K3946" s="108">
        <v>517319.37430032354</v>
      </c>
      <c r="L3946" s="108">
        <v>577035.74141939869</v>
      </c>
      <c r="M3946" s="108">
        <v>581765.52961945313</v>
      </c>
      <c r="N3946" s="108">
        <v>543851.5962255284</v>
      </c>
      <c r="O3946" s="108">
        <v>6598861.59109254</v>
      </c>
      <c r="P3946" s="83" t="str">
        <f t="shared" si="83"/>
        <v/>
      </c>
    </row>
    <row r="3947" spans="1:16" ht="13.2" hidden="1" customHeight="1" x14ac:dyDescent="0.25">
      <c r="A3947" s="83" t="s">
        <v>4746</v>
      </c>
      <c r="B3947" s="285" t="s">
        <v>311</v>
      </c>
      <c r="C3947" s="108">
        <v>343053.86712999997</v>
      </c>
      <c r="D3947" s="108">
        <v>342320.86455999996</v>
      </c>
      <c r="E3947" s="108">
        <v>336878.58256999997</v>
      </c>
      <c r="F3947" s="108">
        <v>336736.75466000004</v>
      </c>
      <c r="G3947" s="108">
        <v>338923.69721000001</v>
      </c>
      <c r="H3947" s="108">
        <v>343932.62053999997</v>
      </c>
      <c r="I3947" s="108">
        <v>351095.29436</v>
      </c>
      <c r="J3947" s="108">
        <v>342132.70163000003</v>
      </c>
      <c r="K3947" s="108">
        <v>347719.46563999995</v>
      </c>
      <c r="L3947" s="108">
        <v>351000.22521999996</v>
      </c>
      <c r="M3947" s="108">
        <v>353021.35222</v>
      </c>
      <c r="N3947" s="108">
        <v>352851.36479000002</v>
      </c>
      <c r="O3947" s="108">
        <v>4139666.7905299999</v>
      </c>
      <c r="P3947" s="83" t="str">
        <f t="shared" si="83"/>
        <v/>
      </c>
    </row>
    <row r="3948" spans="1:16" ht="13.2" hidden="1" customHeight="1" x14ac:dyDescent="0.25">
      <c r="A3948" s="83" t="s">
        <v>4747</v>
      </c>
      <c r="B3948" s="285" t="s">
        <v>319</v>
      </c>
      <c r="C3948" s="108">
        <v>303672</v>
      </c>
      <c r="D3948" s="108">
        <v>302757</v>
      </c>
      <c r="E3948" s="108">
        <v>297841</v>
      </c>
      <c r="F3948" s="108">
        <v>295927</v>
      </c>
      <c r="G3948" s="108">
        <v>299397</v>
      </c>
      <c r="H3948" s="108">
        <v>304400</v>
      </c>
      <c r="I3948" s="108">
        <v>311301</v>
      </c>
      <c r="J3948" s="108">
        <v>303094</v>
      </c>
      <c r="K3948" s="108">
        <v>308262</v>
      </c>
      <c r="L3948" s="108">
        <v>311521</v>
      </c>
      <c r="M3948" s="108">
        <v>312009</v>
      </c>
      <c r="N3948" s="108">
        <v>313502</v>
      </c>
      <c r="O3948" s="108">
        <v>3663683</v>
      </c>
      <c r="P3948" s="83" t="str">
        <f t="shared" si="83"/>
        <v/>
      </c>
    </row>
    <row r="3949" spans="1:16" ht="13.2" hidden="1" customHeight="1" x14ac:dyDescent="0.25">
      <c r="A3949" s="83" t="s">
        <v>4748</v>
      </c>
      <c r="B3949" s="285" t="s">
        <v>5952</v>
      </c>
      <c r="C3949" s="108">
        <v>110.2324</v>
      </c>
      <c r="D3949" s="108">
        <v>95.645560000000003</v>
      </c>
      <c r="E3949" s="108">
        <v>106.35111000000001</v>
      </c>
      <c r="F3949" s="108">
        <v>101.96392999999999</v>
      </c>
      <c r="G3949" s="108">
        <v>87.647480000000002</v>
      </c>
      <c r="H3949" s="108">
        <v>89.374449999999996</v>
      </c>
      <c r="I3949" s="108">
        <v>83.028360000000006</v>
      </c>
      <c r="J3949" s="108">
        <v>75.051450000000003</v>
      </c>
      <c r="K3949" s="108">
        <v>91.641209999999987</v>
      </c>
      <c r="L3949" s="108">
        <v>89.613789999999995</v>
      </c>
      <c r="M3949" s="108">
        <v>72.305789999999988</v>
      </c>
      <c r="N3949" s="108">
        <v>65.152360000000002</v>
      </c>
      <c r="O3949" s="108">
        <v>1068.0078900000001</v>
      </c>
      <c r="P3949" s="83" t="str">
        <f t="shared" si="83"/>
        <v/>
      </c>
    </row>
    <row r="3950" spans="1:16" ht="13.2" hidden="1" customHeight="1" x14ac:dyDescent="0.25">
      <c r="A3950" s="83" t="s">
        <v>4749</v>
      </c>
      <c r="B3950" s="285" t="s">
        <v>321</v>
      </c>
      <c r="C3950" s="108">
        <v>28.634730000000001</v>
      </c>
      <c r="D3950" s="108">
        <v>29.219000000000001</v>
      </c>
      <c r="E3950" s="108">
        <v>36.231459999999998</v>
      </c>
      <c r="F3950" s="108">
        <v>22.79073</v>
      </c>
      <c r="G3950" s="108">
        <v>28.04973</v>
      </c>
      <c r="H3950" s="108">
        <v>23.246089999999999</v>
      </c>
      <c r="I3950" s="108">
        <v>20.265999999999998</v>
      </c>
      <c r="J3950" s="108">
        <v>22.650179999999999</v>
      </c>
      <c r="K3950" s="108">
        <v>21.82443</v>
      </c>
      <c r="L3950" s="108">
        <v>20.611429999999999</v>
      </c>
      <c r="M3950" s="108">
        <v>26.046430000000001</v>
      </c>
      <c r="N3950" s="108">
        <v>21.212430000000001</v>
      </c>
      <c r="O3950" s="108">
        <v>300.78263999999996</v>
      </c>
      <c r="P3950" s="83" t="str">
        <f t="shared" si="83"/>
        <v/>
      </c>
    </row>
    <row r="3951" spans="1:16" ht="13.2" hidden="1" customHeight="1" x14ac:dyDescent="0.25">
      <c r="A3951" s="83" t="s">
        <v>4750</v>
      </c>
      <c r="B3951" s="285" t="s">
        <v>324</v>
      </c>
      <c r="C3951" s="108"/>
      <c r="D3951" s="108"/>
      <c r="E3951" s="108"/>
      <c r="F3951" s="108"/>
      <c r="G3951" s="108"/>
      <c r="H3951" s="108"/>
      <c r="I3951" s="108"/>
      <c r="J3951" s="108"/>
      <c r="K3951" s="108"/>
      <c r="L3951" s="108"/>
      <c r="M3951" s="108"/>
      <c r="N3951" s="108"/>
      <c r="O3951" s="108"/>
      <c r="P3951" s="83" t="str">
        <f t="shared" si="83"/>
        <v/>
      </c>
    </row>
    <row r="3952" spans="1:16" ht="13.2" hidden="1" customHeight="1" x14ac:dyDescent="0.25">
      <c r="A3952" s="83" t="s">
        <v>4751</v>
      </c>
      <c r="B3952" s="285" t="s">
        <v>325</v>
      </c>
      <c r="C3952" s="108">
        <v>343053.86712999997</v>
      </c>
      <c r="D3952" s="108">
        <v>342320.86455999996</v>
      </c>
      <c r="E3952" s="108">
        <v>336878.58256999997</v>
      </c>
      <c r="F3952" s="108">
        <v>336736.75466000004</v>
      </c>
      <c r="G3952" s="108">
        <v>338923.69721000001</v>
      </c>
      <c r="H3952" s="108">
        <v>343932.62053999997</v>
      </c>
      <c r="I3952" s="108">
        <v>351095.29436</v>
      </c>
      <c r="J3952" s="108">
        <v>342132.70163000003</v>
      </c>
      <c r="K3952" s="108">
        <v>347719.46563999995</v>
      </c>
      <c r="L3952" s="108">
        <v>351000.22521999996</v>
      </c>
      <c r="M3952" s="108">
        <v>353021.35222</v>
      </c>
      <c r="N3952" s="108">
        <v>352851.36479000002</v>
      </c>
      <c r="O3952" s="108">
        <v>4139666.7905299999</v>
      </c>
      <c r="P3952" s="83" t="str">
        <f t="shared" si="83"/>
        <v/>
      </c>
    </row>
    <row r="3953" spans="1:16" ht="13.2" hidden="1" customHeight="1" x14ac:dyDescent="0.25">
      <c r="A3953" s="83" t="s">
        <v>4752</v>
      </c>
      <c r="B3953" s="285" t="s">
        <v>76</v>
      </c>
      <c r="C3953" s="108">
        <v>29.92261666666667</v>
      </c>
      <c r="D3953" s="108">
        <v>41.552856666666671</v>
      </c>
      <c r="E3953" s="108">
        <v>328.31196666666671</v>
      </c>
      <c r="F3953" s="108">
        <v>187.11457666666666</v>
      </c>
      <c r="G3953" s="108">
        <v>50.454096666666672</v>
      </c>
      <c r="H3953" s="108">
        <v>191.72363666666666</v>
      </c>
      <c r="I3953" s="108">
        <v>36.990966666666665</v>
      </c>
      <c r="J3953" s="108">
        <v>63.492576666666665</v>
      </c>
      <c r="K3953" s="108">
        <v>227.38813666666667</v>
      </c>
      <c r="L3953" s="108">
        <v>152.58460666666667</v>
      </c>
      <c r="M3953" s="108">
        <v>43.481326666666668</v>
      </c>
      <c r="N3953" s="108">
        <v>278.70804666666669</v>
      </c>
      <c r="O3953" s="108">
        <v>1631.7254100000002</v>
      </c>
      <c r="P3953" s="83" t="str">
        <f t="shared" si="83"/>
        <v/>
      </c>
    </row>
    <row r="3954" spans="1:16" ht="13.2" hidden="1" customHeight="1" x14ac:dyDescent="0.25">
      <c r="A3954" s="83" t="s">
        <v>4753</v>
      </c>
      <c r="B3954" s="285" t="s">
        <v>155</v>
      </c>
      <c r="C3954" s="108">
        <v>559616.7400633333</v>
      </c>
      <c r="D3954" s="108">
        <v>586994.2572033332</v>
      </c>
      <c r="E3954" s="108">
        <v>1020660.3376373333</v>
      </c>
      <c r="F3954" s="108">
        <v>532358.5014533333</v>
      </c>
      <c r="G3954" s="108">
        <v>911213.98815333343</v>
      </c>
      <c r="H3954" s="108">
        <v>1589940.4297633334</v>
      </c>
      <c r="I3954" s="108">
        <v>801962.49835333321</v>
      </c>
      <c r="J3954" s="108">
        <v>724678.25119333342</v>
      </c>
      <c r="K3954" s="108">
        <v>1248548.7217833335</v>
      </c>
      <c r="L3954" s="108">
        <v>805787.90432333329</v>
      </c>
      <c r="M3954" s="108">
        <v>724490.09797333321</v>
      </c>
      <c r="N3954" s="108">
        <v>1406301.1582333334</v>
      </c>
      <c r="O3954" s="108">
        <v>10912552.886134</v>
      </c>
      <c r="P3954" s="83" t="str">
        <f t="shared" si="83"/>
        <v/>
      </c>
    </row>
    <row r="3955" spans="1:16" ht="13.2" hidden="1" customHeight="1" x14ac:dyDescent="0.25">
      <c r="A3955" s="83" t="s">
        <v>4754</v>
      </c>
      <c r="B3955" s="285" t="s">
        <v>305</v>
      </c>
      <c r="C3955" s="108">
        <v>0</v>
      </c>
      <c r="D3955" s="108">
        <v>0</v>
      </c>
      <c r="E3955" s="108">
        <v>0</v>
      </c>
      <c r="F3955" s="108">
        <v>0</v>
      </c>
      <c r="G3955" s="108">
        <v>0</v>
      </c>
      <c r="H3955" s="108">
        <v>0</v>
      </c>
      <c r="I3955" s="108">
        <v>0</v>
      </c>
      <c r="J3955" s="108">
        <v>0</v>
      </c>
      <c r="K3955" s="108">
        <v>106.2</v>
      </c>
      <c r="L3955" s="108">
        <v>0</v>
      </c>
      <c r="M3955" s="108">
        <v>0</v>
      </c>
      <c r="N3955" s="108">
        <v>0</v>
      </c>
      <c r="O3955" s="108">
        <v>106.2</v>
      </c>
      <c r="P3955" s="83" t="str">
        <f t="shared" si="83"/>
        <v/>
      </c>
    </row>
    <row r="3956" spans="1:16" ht="13.2" hidden="1" customHeight="1" x14ac:dyDescent="0.25">
      <c r="A3956" s="83" t="s">
        <v>4755</v>
      </c>
      <c r="B3956" s="285" t="s">
        <v>306</v>
      </c>
      <c r="C3956" s="108">
        <v>0</v>
      </c>
      <c r="D3956" s="108">
        <v>0</v>
      </c>
      <c r="E3956" s="108">
        <v>0</v>
      </c>
      <c r="F3956" s="108">
        <v>0</v>
      </c>
      <c r="G3956" s="108">
        <v>0</v>
      </c>
      <c r="H3956" s="108">
        <v>0</v>
      </c>
      <c r="I3956" s="108">
        <v>0</v>
      </c>
      <c r="J3956" s="108">
        <v>0</v>
      </c>
      <c r="K3956" s="108">
        <v>106.2</v>
      </c>
      <c r="L3956" s="108">
        <v>0</v>
      </c>
      <c r="M3956" s="108">
        <v>0</v>
      </c>
      <c r="N3956" s="108">
        <v>0</v>
      </c>
      <c r="O3956" s="108">
        <v>106.2</v>
      </c>
      <c r="P3956" s="83" t="str">
        <f t="shared" si="83"/>
        <v/>
      </c>
    </row>
    <row r="3957" spans="1:16" ht="13.2" hidden="1" customHeight="1" x14ac:dyDescent="0.25">
      <c r="A3957" s="83" t="s">
        <v>4756</v>
      </c>
      <c r="B3957" s="285" t="s">
        <v>311</v>
      </c>
      <c r="C3957" s="108">
        <v>343053.86712999997</v>
      </c>
      <c r="D3957" s="108">
        <v>342320.86455999996</v>
      </c>
      <c r="E3957" s="108">
        <v>336878.58256999997</v>
      </c>
      <c r="F3957" s="108">
        <v>336736.75466000004</v>
      </c>
      <c r="G3957" s="108">
        <v>338923.69721000001</v>
      </c>
      <c r="H3957" s="108">
        <v>343932.62053999997</v>
      </c>
      <c r="I3957" s="108">
        <v>351095.29436</v>
      </c>
      <c r="J3957" s="108">
        <v>342132.70163000003</v>
      </c>
      <c r="K3957" s="108">
        <v>347719.46563999995</v>
      </c>
      <c r="L3957" s="108">
        <v>351000.22521999996</v>
      </c>
      <c r="M3957" s="108">
        <v>353021.35222</v>
      </c>
      <c r="N3957" s="108">
        <v>352851.36479000002</v>
      </c>
      <c r="O3957" s="108">
        <v>4139666.7905299999</v>
      </c>
      <c r="P3957" s="83" t="str">
        <f t="shared" si="83"/>
        <v/>
      </c>
    </row>
    <row r="3958" spans="1:16" ht="13.2" hidden="1" customHeight="1" x14ac:dyDescent="0.25">
      <c r="A3958" s="83" t="s">
        <v>4757</v>
      </c>
      <c r="B3958" s="285" t="s">
        <v>312</v>
      </c>
      <c r="C3958" s="108">
        <v>126424.19797999997</v>
      </c>
      <c r="D3958" s="108">
        <v>178942.19118999995</v>
      </c>
      <c r="E3958" s="108">
        <v>602457.10877399985</v>
      </c>
      <c r="F3958" s="108">
        <v>93905.832880000002</v>
      </c>
      <c r="G3958" s="108">
        <v>196746.334</v>
      </c>
      <c r="H3958" s="108">
        <v>862042.45932000002</v>
      </c>
      <c r="I3958" s="108">
        <v>167009.94739999998</v>
      </c>
      <c r="J3958" s="108">
        <v>224654.46327000001</v>
      </c>
      <c r="K3958" s="108">
        <v>716877.25901000004</v>
      </c>
      <c r="L3958" s="108">
        <v>217463.70306</v>
      </c>
      <c r="M3958" s="108">
        <v>216704.42556</v>
      </c>
      <c r="N3958" s="108">
        <v>745822.88370999997</v>
      </c>
      <c r="O3958" s="108">
        <v>4349050.8061539996</v>
      </c>
      <c r="P3958" s="83" t="str">
        <f t="shared" si="83"/>
        <v/>
      </c>
    </row>
    <row r="3959" spans="1:16" ht="13.2" hidden="1" customHeight="1" x14ac:dyDescent="0.25">
      <c r="A3959" s="83" t="s">
        <v>4758</v>
      </c>
      <c r="B3959" s="285" t="s">
        <v>314</v>
      </c>
      <c r="C3959" s="108">
        <v>58076.451050000003</v>
      </c>
      <c r="D3959" s="108">
        <v>33797.681929999999</v>
      </c>
      <c r="E3959" s="108">
        <v>48669.267659999998</v>
      </c>
      <c r="F3959" s="108">
        <v>69572.662810000009</v>
      </c>
      <c r="G3959" s="108">
        <v>343657.53618</v>
      </c>
      <c r="H3959" s="108">
        <v>351833.55960000004</v>
      </c>
      <c r="I3959" s="108">
        <v>251093.12909999999</v>
      </c>
      <c r="J3959" s="108">
        <v>124409.62705000001</v>
      </c>
      <c r="K3959" s="108">
        <v>150578.34233000001</v>
      </c>
      <c r="L3959" s="108">
        <v>204084.07135000001</v>
      </c>
      <c r="M3959" s="108">
        <v>121676.8722</v>
      </c>
      <c r="N3959" s="108">
        <v>274021.13501999999</v>
      </c>
      <c r="O3959" s="108">
        <v>2031470.3362800002</v>
      </c>
      <c r="P3959" s="83" t="str">
        <f t="shared" si="83"/>
        <v/>
      </c>
    </row>
    <row r="3960" spans="1:16" ht="13.2" hidden="1" customHeight="1" x14ac:dyDescent="0.25">
      <c r="A3960" s="83" t="s">
        <v>4759</v>
      </c>
      <c r="B3960" s="285" t="s">
        <v>315</v>
      </c>
      <c r="C3960" s="108">
        <v>1745</v>
      </c>
      <c r="D3960" s="108">
        <v>1613</v>
      </c>
      <c r="E3960" s="108">
        <v>2048</v>
      </c>
      <c r="F3960" s="108">
        <v>1675</v>
      </c>
      <c r="G3960" s="108">
        <v>1557</v>
      </c>
      <c r="H3960" s="108">
        <v>1661</v>
      </c>
      <c r="I3960" s="108">
        <v>1312</v>
      </c>
      <c r="J3960" s="108">
        <v>2005</v>
      </c>
      <c r="K3960" s="108">
        <v>1627</v>
      </c>
      <c r="L3960" s="108">
        <v>1671</v>
      </c>
      <c r="M3960" s="108">
        <v>1631</v>
      </c>
      <c r="N3960" s="108">
        <v>1914</v>
      </c>
      <c r="O3960" s="108">
        <v>20459</v>
      </c>
      <c r="P3960" s="83" t="str">
        <f t="shared" si="83"/>
        <v/>
      </c>
    </row>
    <row r="3961" spans="1:16" ht="13.2" hidden="1" customHeight="1" x14ac:dyDescent="0.25">
      <c r="A3961" s="83" t="s">
        <v>4760</v>
      </c>
      <c r="B3961" s="285" t="s">
        <v>317</v>
      </c>
      <c r="C3961" s="108">
        <v>8.7512866666666671</v>
      </c>
      <c r="D3961" s="108">
        <v>0.41666666666666669</v>
      </c>
      <c r="E3961" s="108">
        <v>0.41666666666666669</v>
      </c>
      <c r="F3961" s="108">
        <v>2.5865266666666669</v>
      </c>
      <c r="G3961" s="108">
        <v>0.41666666666666669</v>
      </c>
      <c r="H3961" s="108">
        <v>0.41666666666666669</v>
      </c>
      <c r="I3961" s="108">
        <v>2.5865266666666669</v>
      </c>
      <c r="J3961" s="108">
        <v>0.41666666666666669</v>
      </c>
      <c r="K3961" s="108">
        <v>0.41666666666666669</v>
      </c>
      <c r="L3961" s="108">
        <v>3.7700866666666668</v>
      </c>
      <c r="M3961" s="108">
        <v>0.41666666666666669</v>
      </c>
      <c r="N3961" s="108">
        <v>0.41666666666666669</v>
      </c>
      <c r="O3961" s="108">
        <v>21.027760000000004</v>
      </c>
      <c r="P3961" s="83" t="str">
        <f t="shared" si="83"/>
        <v/>
      </c>
    </row>
    <row r="3962" spans="1:16" ht="13.2" hidden="1" customHeight="1" x14ac:dyDescent="0.25">
      <c r="A3962" s="83" t="s">
        <v>4761</v>
      </c>
      <c r="B3962" s="285" t="s">
        <v>318</v>
      </c>
      <c r="C3962" s="108">
        <v>216562.8729333333</v>
      </c>
      <c r="D3962" s="108">
        <v>244673.39264333327</v>
      </c>
      <c r="E3962" s="108">
        <v>683781.75506733323</v>
      </c>
      <c r="F3962" s="108">
        <v>195621.74679333332</v>
      </c>
      <c r="G3962" s="108">
        <v>572290.29094333341</v>
      </c>
      <c r="H3962" s="108">
        <v>1246007.8092233334</v>
      </c>
      <c r="I3962" s="108">
        <v>450867.20399333327</v>
      </c>
      <c r="J3962" s="108">
        <v>382545.54956333333</v>
      </c>
      <c r="K3962" s="108">
        <v>900829.25614333339</v>
      </c>
      <c r="L3962" s="108">
        <v>454787.67910333333</v>
      </c>
      <c r="M3962" s="108">
        <v>371468.74575333326</v>
      </c>
      <c r="N3962" s="108">
        <v>1053449.7934433334</v>
      </c>
      <c r="O3962" s="108">
        <v>6772886.0956039997</v>
      </c>
      <c r="P3962" s="83" t="str">
        <f t="shared" si="83"/>
        <v/>
      </c>
    </row>
    <row r="3963" spans="1:16" ht="13.2" hidden="1" customHeight="1" x14ac:dyDescent="0.25">
      <c r="A3963" s="83" t="s">
        <v>4762</v>
      </c>
      <c r="B3963" s="285" t="s">
        <v>324</v>
      </c>
      <c r="C3963" s="108"/>
      <c r="D3963" s="108"/>
      <c r="E3963" s="108"/>
      <c r="F3963" s="108"/>
      <c r="G3963" s="108"/>
      <c r="H3963" s="108"/>
      <c r="I3963" s="108"/>
      <c r="J3963" s="108"/>
      <c r="K3963" s="108"/>
      <c r="L3963" s="108"/>
      <c r="M3963" s="108"/>
      <c r="N3963" s="108"/>
      <c r="O3963" s="108"/>
      <c r="P3963" s="83" t="str">
        <f t="shared" si="83"/>
        <v/>
      </c>
    </row>
    <row r="3964" spans="1:16" ht="13.2" hidden="1" customHeight="1" x14ac:dyDescent="0.25">
      <c r="A3964" s="83" t="s">
        <v>4763</v>
      </c>
      <c r="B3964" s="285" t="s">
        <v>325</v>
      </c>
      <c r="C3964" s="108">
        <v>343053.86712999997</v>
      </c>
      <c r="D3964" s="108">
        <v>342320.86455999996</v>
      </c>
      <c r="E3964" s="108">
        <v>336878.58256999997</v>
      </c>
      <c r="F3964" s="108">
        <v>336736.75466000004</v>
      </c>
      <c r="G3964" s="108">
        <v>338923.69721000001</v>
      </c>
      <c r="H3964" s="108">
        <v>343932.62053999997</v>
      </c>
      <c r="I3964" s="108">
        <v>351095.29436</v>
      </c>
      <c r="J3964" s="108">
        <v>342132.70163000003</v>
      </c>
      <c r="K3964" s="108">
        <v>347719.46563999995</v>
      </c>
      <c r="L3964" s="108">
        <v>351000.22521999996</v>
      </c>
      <c r="M3964" s="108">
        <v>353021.35222</v>
      </c>
      <c r="N3964" s="108">
        <v>352851.36479000002</v>
      </c>
      <c r="O3964" s="108">
        <v>4139666.7905299999</v>
      </c>
      <c r="P3964" s="83" t="str">
        <f t="shared" si="83"/>
        <v/>
      </c>
    </row>
    <row r="3965" spans="1:16" ht="13.2" hidden="1" customHeight="1" x14ac:dyDescent="0.25">
      <c r="A3965" s="83" t="s">
        <v>4764</v>
      </c>
      <c r="B3965" s="285" t="s">
        <v>3364</v>
      </c>
      <c r="C3965" s="108">
        <v>30278.55</v>
      </c>
      <c r="D3965" s="108">
        <v>30278.55</v>
      </c>
      <c r="E3965" s="108">
        <v>30278.65</v>
      </c>
      <c r="F3965" s="108">
        <v>30278.55</v>
      </c>
      <c r="G3965" s="108">
        <v>30278.55</v>
      </c>
      <c r="H3965" s="108">
        <v>30278.65</v>
      </c>
      <c r="I3965" s="108">
        <v>31412.55</v>
      </c>
      <c r="J3965" s="108">
        <v>31412.55</v>
      </c>
      <c r="K3965" s="108">
        <v>31412.65</v>
      </c>
      <c r="L3965" s="108">
        <v>31412.55</v>
      </c>
      <c r="M3965" s="108">
        <v>31412.55</v>
      </c>
      <c r="N3965" s="108">
        <v>31412.65</v>
      </c>
      <c r="O3965" s="108">
        <v>370147</v>
      </c>
      <c r="P3965" s="83" t="str">
        <f t="shared" si="83"/>
        <v/>
      </c>
    </row>
    <row r="3966" spans="1:16" ht="13.2" hidden="1" customHeight="1" x14ac:dyDescent="0.25">
      <c r="A3966" s="83" t="s">
        <v>4765</v>
      </c>
      <c r="B3966" s="285" t="s">
        <v>0</v>
      </c>
      <c r="C3966" s="108">
        <v>30278.55</v>
      </c>
      <c r="D3966" s="108">
        <v>30278.55</v>
      </c>
      <c r="E3966" s="108">
        <v>30278.65</v>
      </c>
      <c r="F3966" s="108">
        <v>30278.55</v>
      </c>
      <c r="G3966" s="108">
        <v>30278.55</v>
      </c>
      <c r="H3966" s="108">
        <v>30278.65</v>
      </c>
      <c r="I3966" s="108">
        <v>31412.55</v>
      </c>
      <c r="J3966" s="108">
        <v>31412.55</v>
      </c>
      <c r="K3966" s="108">
        <v>31412.65</v>
      </c>
      <c r="L3966" s="108">
        <v>31412.55</v>
      </c>
      <c r="M3966" s="108">
        <v>31412.55</v>
      </c>
      <c r="N3966" s="108">
        <v>31412.65</v>
      </c>
      <c r="O3966" s="108">
        <v>370147</v>
      </c>
      <c r="P3966" s="83" t="str">
        <f t="shared" si="83"/>
        <v/>
      </c>
    </row>
    <row r="3967" spans="1:16" ht="13.2" hidden="1" customHeight="1" x14ac:dyDescent="0.25">
      <c r="A3967" s="83" t="s">
        <v>4766</v>
      </c>
      <c r="B3967" s="285" t="s">
        <v>3365</v>
      </c>
      <c r="C3967" s="108"/>
      <c r="D3967" s="108"/>
      <c r="E3967" s="108"/>
      <c r="F3967" s="108"/>
      <c r="G3967" s="108"/>
      <c r="H3967" s="108"/>
      <c r="I3967" s="108"/>
      <c r="J3967" s="108"/>
      <c r="K3967" s="108"/>
      <c r="L3967" s="108"/>
      <c r="M3967" s="108"/>
      <c r="N3967" s="108"/>
      <c r="O3967" s="108"/>
      <c r="P3967" s="83" t="str">
        <f t="shared" si="83"/>
        <v/>
      </c>
    </row>
    <row r="3968" spans="1:16" ht="13.2" hidden="1" customHeight="1" x14ac:dyDescent="0.25">
      <c r="A3968" s="83" t="s">
        <v>4767</v>
      </c>
      <c r="B3968" s="285" t="s">
        <v>130</v>
      </c>
      <c r="C3968" s="108">
        <v>-473706.90333333332</v>
      </c>
      <c r="D3968" s="108">
        <v>88853.57666666666</v>
      </c>
      <c r="E3968" s="108">
        <v>-60524.42333333334</v>
      </c>
      <c r="F3968" s="108">
        <v>-261366.90333333355</v>
      </c>
      <c r="G3968" s="108">
        <v>160328.57666666666</v>
      </c>
      <c r="H3968" s="108">
        <v>-73367.42333333334</v>
      </c>
      <c r="I3968" s="108">
        <v>-35818.903333333321</v>
      </c>
      <c r="J3968" s="108">
        <v>424470.57666666666</v>
      </c>
      <c r="K3968" s="108">
        <v>-133138.42333333357</v>
      </c>
      <c r="L3968" s="108">
        <v>-135610.90333333332</v>
      </c>
      <c r="M3968" s="108">
        <v>308524.01666666707</v>
      </c>
      <c r="N3968" s="108">
        <v>235825.01666666707</v>
      </c>
      <c r="O3968" s="108">
        <v>44467.880000000354</v>
      </c>
      <c r="P3968" s="83" t="str">
        <f t="shared" si="83"/>
        <v/>
      </c>
    </row>
    <row r="3969" spans="1:16" ht="13.2" hidden="1" customHeight="1" x14ac:dyDescent="0.25">
      <c r="A3969" s="83" t="s">
        <v>4768</v>
      </c>
      <c r="B3969" s="285" t="s">
        <v>76</v>
      </c>
      <c r="C3969" s="108">
        <v>266390.33333333331</v>
      </c>
      <c r="D3969" s="108">
        <v>49224.333333333336</v>
      </c>
      <c r="E3969" s="108">
        <v>56772.333333333336</v>
      </c>
      <c r="F3969" s="108">
        <v>56985.333333333336</v>
      </c>
      <c r="G3969" s="108">
        <v>145773.33333333334</v>
      </c>
      <c r="H3969" s="108">
        <v>106815.33333333334</v>
      </c>
      <c r="I3969" s="108">
        <v>58932.333333333336</v>
      </c>
      <c r="J3969" s="108">
        <v>109498.33333333334</v>
      </c>
      <c r="K3969" s="108">
        <v>51337.333333333336</v>
      </c>
      <c r="L3969" s="108">
        <v>140585.33333333334</v>
      </c>
      <c r="M3969" s="108">
        <v>177145.33333333334</v>
      </c>
      <c r="N3969" s="108">
        <v>98490.333333333343</v>
      </c>
      <c r="O3969" s="108">
        <v>1317950</v>
      </c>
      <c r="P3969" s="83" t="str">
        <f t="shared" si="83"/>
        <v/>
      </c>
    </row>
    <row r="3970" spans="1:16" ht="13.2" hidden="1" customHeight="1" x14ac:dyDescent="0.25">
      <c r="A3970" s="83" t="s">
        <v>4769</v>
      </c>
      <c r="B3970" s="285" t="s">
        <v>79</v>
      </c>
      <c r="C3970" s="108"/>
      <c r="D3970" s="108"/>
      <c r="E3970" s="108"/>
      <c r="F3970" s="108"/>
      <c r="G3970" s="108"/>
      <c r="H3970" s="108"/>
      <c r="I3970" s="108"/>
      <c r="J3970" s="108"/>
      <c r="K3970" s="108"/>
      <c r="L3970" s="108"/>
      <c r="M3970" s="108"/>
      <c r="N3970" s="108"/>
      <c r="O3970" s="108"/>
      <c r="P3970" s="83" t="str">
        <f t="shared" si="83"/>
        <v/>
      </c>
    </row>
    <row r="3971" spans="1:16" ht="13.2" hidden="1" customHeight="1" x14ac:dyDescent="0.25">
      <c r="A3971" s="83" t="s">
        <v>4770</v>
      </c>
      <c r="B3971" s="285" t="s">
        <v>144</v>
      </c>
      <c r="C3971" s="108">
        <v>2731500.7366666668</v>
      </c>
      <c r="D3971" s="108">
        <v>2242513.2566666668</v>
      </c>
      <c r="E3971" s="108">
        <v>2371911.2566666668</v>
      </c>
      <c r="F3971" s="108">
        <v>2317663.7366666668</v>
      </c>
      <c r="G3971" s="108">
        <v>2443626.2566666668</v>
      </c>
      <c r="H3971" s="108">
        <v>2364874.2566666668</v>
      </c>
      <c r="I3971" s="108">
        <v>2334432.7366666668</v>
      </c>
      <c r="J3971" s="108">
        <v>2205699.2566666668</v>
      </c>
      <c r="K3971" s="108">
        <v>2100944.2566666668</v>
      </c>
      <c r="L3971" s="108">
        <v>2539854.7366666668</v>
      </c>
      <c r="M3971" s="108">
        <v>2220066.8166666664</v>
      </c>
      <c r="N3971" s="108">
        <v>1995248.8166666664</v>
      </c>
      <c r="O3971" s="108">
        <v>27868336.120000008</v>
      </c>
      <c r="P3971" s="83" t="str">
        <f t="shared" si="83"/>
        <v/>
      </c>
    </row>
    <row r="3972" spans="1:16" ht="13.2" hidden="1" customHeight="1" x14ac:dyDescent="0.25">
      <c r="A3972" s="83" t="s">
        <v>4771</v>
      </c>
      <c r="B3972" s="285" t="s">
        <v>296</v>
      </c>
      <c r="C3972" s="108">
        <v>2098630.3199999998</v>
      </c>
      <c r="D3972" s="108">
        <v>1950899.84</v>
      </c>
      <c r="E3972" s="108">
        <v>2077641.84</v>
      </c>
      <c r="F3972" s="108">
        <v>2026057.3199999998</v>
      </c>
      <c r="G3972" s="108">
        <v>2062153.84</v>
      </c>
      <c r="H3972" s="108">
        <v>2017904.84</v>
      </c>
      <c r="I3972" s="108">
        <v>2062567.3199999998</v>
      </c>
      <c r="J3972" s="108">
        <v>1867885.84</v>
      </c>
      <c r="K3972" s="108">
        <v>1819759.84</v>
      </c>
      <c r="L3972" s="108">
        <v>2167717.3199999998</v>
      </c>
      <c r="M3972" s="108">
        <v>1803171.4</v>
      </c>
      <c r="N3972" s="108">
        <v>1816753.4</v>
      </c>
      <c r="O3972" s="108">
        <v>23771143.119999997</v>
      </c>
      <c r="P3972" s="83" t="str">
        <f t="shared" si="83"/>
        <v/>
      </c>
    </row>
    <row r="3973" spans="1:16" ht="13.2" hidden="1" customHeight="1" x14ac:dyDescent="0.25">
      <c r="A3973" s="83" t="s">
        <v>4772</v>
      </c>
      <c r="B3973" s="285" t="s">
        <v>303</v>
      </c>
      <c r="C3973" s="108"/>
      <c r="D3973" s="108"/>
      <c r="E3973" s="108"/>
      <c r="F3973" s="108"/>
      <c r="G3973" s="108"/>
      <c r="H3973" s="108"/>
      <c r="I3973" s="108"/>
      <c r="J3973" s="108"/>
      <c r="K3973" s="108"/>
      <c r="L3973" s="108"/>
      <c r="M3973" s="108"/>
      <c r="N3973" s="108"/>
      <c r="O3973" s="108"/>
      <c r="P3973" s="83" t="str">
        <f t="shared" si="83"/>
        <v/>
      </c>
    </row>
    <row r="3974" spans="1:16" ht="13.2" hidden="1" customHeight="1" x14ac:dyDescent="0.25">
      <c r="A3974" s="83" t="s">
        <v>4773</v>
      </c>
      <c r="B3974" s="285" t="s">
        <v>304</v>
      </c>
      <c r="C3974" s="108">
        <v>77698.083333333328</v>
      </c>
      <c r="D3974" s="108">
        <v>83914.083333333328</v>
      </c>
      <c r="E3974" s="108">
        <v>75948.083333333328</v>
      </c>
      <c r="F3974" s="108">
        <v>77811.083333333328</v>
      </c>
      <c r="G3974" s="108">
        <v>76893.083333333328</v>
      </c>
      <c r="H3974" s="108">
        <v>84626.083333333328</v>
      </c>
      <c r="I3974" s="108">
        <v>76070.083333333328</v>
      </c>
      <c r="J3974" s="108">
        <v>75792.083333333328</v>
      </c>
      <c r="K3974" s="108">
        <v>76569.083333333328</v>
      </c>
      <c r="L3974" s="108">
        <v>78885.083333333328</v>
      </c>
      <c r="M3974" s="108">
        <v>88171.083333333328</v>
      </c>
      <c r="N3974" s="108">
        <v>78078.083333333328</v>
      </c>
      <c r="O3974" s="108">
        <v>950456.00000000012</v>
      </c>
      <c r="P3974" s="83" t="str">
        <f t="shared" si="83"/>
        <v/>
      </c>
    </row>
    <row r="3975" spans="1:16" ht="13.2" hidden="1" customHeight="1" x14ac:dyDescent="0.25">
      <c r="A3975" s="83" t="s">
        <v>4774</v>
      </c>
      <c r="B3975" s="285" t="s">
        <v>305</v>
      </c>
      <c r="C3975" s="108">
        <v>288782</v>
      </c>
      <c r="D3975" s="108">
        <v>158475</v>
      </c>
      <c r="E3975" s="108">
        <v>161549</v>
      </c>
      <c r="F3975" s="108">
        <v>156810</v>
      </c>
      <c r="G3975" s="108">
        <v>158806</v>
      </c>
      <c r="H3975" s="108">
        <v>155528</v>
      </c>
      <c r="I3975" s="108">
        <v>136863</v>
      </c>
      <c r="J3975" s="108">
        <v>152523</v>
      </c>
      <c r="K3975" s="108">
        <v>152216</v>
      </c>
      <c r="L3975" s="108">
        <v>152667</v>
      </c>
      <c r="M3975" s="108">
        <v>151579</v>
      </c>
      <c r="N3975" s="108">
        <v>1927</v>
      </c>
      <c r="O3975" s="108">
        <v>1827725</v>
      </c>
      <c r="P3975" s="83" t="str">
        <f t="shared" si="83"/>
        <v/>
      </c>
    </row>
    <row r="3976" spans="1:16" ht="13.2" hidden="1" customHeight="1" x14ac:dyDescent="0.25">
      <c r="A3976" s="83" t="s">
        <v>4775</v>
      </c>
      <c r="B3976" s="285" t="s">
        <v>308</v>
      </c>
      <c r="C3976" s="108">
        <v>2731500.7366666668</v>
      </c>
      <c r="D3976" s="108">
        <v>2242513.2566666668</v>
      </c>
      <c r="E3976" s="108">
        <v>2371911.2566666668</v>
      </c>
      <c r="F3976" s="108">
        <v>2317663.7366666668</v>
      </c>
      <c r="G3976" s="108">
        <v>2443626.2566666668</v>
      </c>
      <c r="H3976" s="108">
        <v>2364874.2566666668</v>
      </c>
      <c r="I3976" s="108">
        <v>2334432.7366666668</v>
      </c>
      <c r="J3976" s="108">
        <v>2205699.2566666668</v>
      </c>
      <c r="K3976" s="108">
        <v>2099882.2566666668</v>
      </c>
      <c r="L3976" s="108">
        <v>2539854.7366666668</v>
      </c>
      <c r="M3976" s="108">
        <v>2220066.8166666664</v>
      </c>
      <c r="N3976" s="108">
        <v>1995248.8166666664</v>
      </c>
      <c r="O3976" s="108">
        <v>27867274.120000008</v>
      </c>
      <c r="P3976" s="83" t="str">
        <f t="shared" si="83"/>
        <v/>
      </c>
    </row>
    <row r="3977" spans="1:16" ht="13.2" hidden="1" customHeight="1" x14ac:dyDescent="0.25">
      <c r="A3977" s="83" t="s">
        <v>4776</v>
      </c>
      <c r="B3977" s="285" t="s">
        <v>326</v>
      </c>
      <c r="C3977" s="108">
        <v>2066689.3199999998</v>
      </c>
      <c r="D3977" s="108">
        <v>1936111.84</v>
      </c>
      <c r="E3977" s="108">
        <v>2064017.84</v>
      </c>
      <c r="F3977" s="108">
        <v>2003192.3199999998</v>
      </c>
      <c r="G3977" s="108">
        <v>2058442.84</v>
      </c>
      <c r="H3977" s="108">
        <v>1992555.84</v>
      </c>
      <c r="I3977" s="108">
        <v>2008489.3199999998</v>
      </c>
      <c r="J3977" s="108">
        <v>1848686.84</v>
      </c>
      <c r="K3977" s="108">
        <v>1780577.84</v>
      </c>
      <c r="L3977" s="108">
        <v>2142318.3199999998</v>
      </c>
      <c r="M3977" s="108">
        <v>1798292.4</v>
      </c>
      <c r="N3977" s="108">
        <v>1798292.4</v>
      </c>
      <c r="O3977" s="108">
        <v>23497667.119999997</v>
      </c>
      <c r="P3977" s="83" t="str">
        <f t="shared" si="83"/>
        <v/>
      </c>
    </row>
    <row r="3978" spans="1:16" ht="13.2" hidden="1" customHeight="1" x14ac:dyDescent="0.25">
      <c r="A3978" s="83" t="s">
        <v>4777</v>
      </c>
      <c r="B3978" s="285" t="s">
        <v>327</v>
      </c>
      <c r="C3978" s="108">
        <v>31941</v>
      </c>
      <c r="D3978" s="108">
        <v>14788</v>
      </c>
      <c r="E3978" s="108">
        <v>13624</v>
      </c>
      <c r="F3978" s="108">
        <v>22865</v>
      </c>
      <c r="G3978" s="108">
        <v>3711</v>
      </c>
      <c r="H3978" s="108">
        <v>25349</v>
      </c>
      <c r="I3978" s="108">
        <v>54078</v>
      </c>
      <c r="J3978" s="108">
        <v>19199</v>
      </c>
      <c r="K3978" s="108">
        <v>39182</v>
      </c>
      <c r="L3978" s="108">
        <v>25399</v>
      </c>
      <c r="M3978" s="108">
        <v>4879</v>
      </c>
      <c r="N3978" s="108">
        <v>18461</v>
      </c>
      <c r="O3978" s="108">
        <v>273476</v>
      </c>
      <c r="P3978" s="83" t="str">
        <f t="shared" si="83"/>
        <v/>
      </c>
    </row>
    <row r="3979" spans="1:16" ht="13.2" hidden="1" customHeight="1" x14ac:dyDescent="0.25">
      <c r="A3979" s="83" t="s">
        <v>4778</v>
      </c>
      <c r="B3979" s="285" t="s">
        <v>7341</v>
      </c>
      <c r="C3979" s="108">
        <v>0</v>
      </c>
      <c r="D3979" s="108">
        <v>0</v>
      </c>
      <c r="E3979" s="108">
        <v>0</v>
      </c>
      <c r="F3979" s="108">
        <v>0</v>
      </c>
      <c r="G3979" s="108">
        <v>0</v>
      </c>
      <c r="H3979" s="108">
        <v>0</v>
      </c>
      <c r="I3979" s="108">
        <v>0</v>
      </c>
      <c r="J3979" s="108">
        <v>0</v>
      </c>
      <c r="K3979" s="108">
        <v>955.80000000000007</v>
      </c>
      <c r="L3979" s="108">
        <v>0</v>
      </c>
      <c r="M3979" s="108">
        <v>0</v>
      </c>
      <c r="N3979" s="108">
        <v>0</v>
      </c>
      <c r="O3979" s="108">
        <v>955.80000000000007</v>
      </c>
      <c r="P3979" s="83" t="str">
        <f t="shared" si="83"/>
        <v/>
      </c>
    </row>
    <row r="3980" spans="1:16" ht="13.2" hidden="1" customHeight="1" x14ac:dyDescent="0.25">
      <c r="A3980" s="83" t="s">
        <v>4779</v>
      </c>
      <c r="B3980" s="285" t="s">
        <v>7342</v>
      </c>
      <c r="C3980" s="108">
        <v>0</v>
      </c>
      <c r="D3980" s="108">
        <v>0</v>
      </c>
      <c r="E3980" s="108">
        <v>0</v>
      </c>
      <c r="F3980" s="108">
        <v>0</v>
      </c>
      <c r="G3980" s="108">
        <v>0</v>
      </c>
      <c r="H3980" s="108">
        <v>0</v>
      </c>
      <c r="I3980" s="108">
        <v>0</v>
      </c>
      <c r="J3980" s="108">
        <v>0</v>
      </c>
      <c r="K3980" s="108">
        <v>106.2</v>
      </c>
      <c r="L3980" s="108">
        <v>0</v>
      </c>
      <c r="M3980" s="108">
        <v>0</v>
      </c>
      <c r="N3980" s="108">
        <v>0</v>
      </c>
      <c r="O3980" s="108">
        <v>106.2</v>
      </c>
      <c r="P3980" s="83" t="str">
        <f t="shared" si="83"/>
        <v/>
      </c>
    </row>
    <row r="3981" spans="1:16" ht="13.2" hidden="1" customHeight="1" x14ac:dyDescent="0.25">
      <c r="A3981" s="83" t="s">
        <v>4780</v>
      </c>
      <c r="B3981" s="285" t="s">
        <v>328</v>
      </c>
      <c r="C3981" s="108">
        <v>0</v>
      </c>
      <c r="D3981" s="108">
        <v>0</v>
      </c>
      <c r="E3981" s="108">
        <v>0</v>
      </c>
      <c r="F3981" s="108">
        <v>0</v>
      </c>
      <c r="G3981" s="108">
        <v>0</v>
      </c>
      <c r="H3981" s="108">
        <v>0</v>
      </c>
      <c r="I3981" s="108">
        <v>0</v>
      </c>
      <c r="J3981" s="108">
        <v>0</v>
      </c>
      <c r="K3981" s="108">
        <v>1062</v>
      </c>
      <c r="L3981" s="108">
        <v>0</v>
      </c>
      <c r="M3981" s="108">
        <v>0</v>
      </c>
      <c r="N3981" s="108">
        <v>0</v>
      </c>
      <c r="O3981" s="108">
        <v>1062</v>
      </c>
      <c r="P3981" s="83" t="str">
        <f t="shared" si="83"/>
        <v/>
      </c>
    </row>
    <row r="3982" spans="1:16" ht="13.2" hidden="1" customHeight="1" x14ac:dyDescent="0.25">
      <c r="A3982" s="83" t="s">
        <v>4781</v>
      </c>
      <c r="B3982" s="285" t="s">
        <v>76</v>
      </c>
      <c r="C3982" s="108">
        <v>121195.16666666667</v>
      </c>
      <c r="D3982" s="108">
        <v>21183.166666666668</v>
      </c>
      <c r="E3982" s="108">
        <v>105674.16666666667</v>
      </c>
      <c r="F3982" s="108">
        <v>11067.166666666666</v>
      </c>
      <c r="G3982" s="108">
        <v>19030.166666666668</v>
      </c>
      <c r="H3982" s="108">
        <v>40158.166666666664</v>
      </c>
      <c r="I3982" s="108">
        <v>21050.166666666668</v>
      </c>
      <c r="J3982" s="108">
        <v>190861.16666666666</v>
      </c>
      <c r="K3982" s="108">
        <v>30932.166666666668</v>
      </c>
      <c r="L3982" s="108">
        <v>25247.166666666668</v>
      </c>
      <c r="M3982" s="108">
        <v>29571.166666666668</v>
      </c>
      <c r="N3982" s="108">
        <v>147315.16666666666</v>
      </c>
      <c r="O3982" s="108">
        <v>763284.99999999988</v>
      </c>
      <c r="P3982" s="83" t="str">
        <f t="shared" si="83"/>
        <v/>
      </c>
    </row>
    <row r="3983" spans="1:16" ht="13.2" hidden="1" customHeight="1" x14ac:dyDescent="0.25">
      <c r="A3983" s="83" t="s">
        <v>4782</v>
      </c>
      <c r="B3983" s="285" t="s">
        <v>155</v>
      </c>
      <c r="C3983" s="108">
        <v>2257793.8333333335</v>
      </c>
      <c r="D3983" s="108">
        <v>2331366.8333333335</v>
      </c>
      <c r="E3983" s="108">
        <v>2311386.8333333335</v>
      </c>
      <c r="F3983" s="108">
        <v>2056296.8333333333</v>
      </c>
      <c r="G3983" s="108">
        <v>2603954.8333333335</v>
      </c>
      <c r="H3983" s="108">
        <v>2291506.8333333335</v>
      </c>
      <c r="I3983" s="108">
        <v>2298613.8333333335</v>
      </c>
      <c r="J3983" s="108">
        <v>2630169.8333333335</v>
      </c>
      <c r="K3983" s="108">
        <v>1967805.8333333333</v>
      </c>
      <c r="L3983" s="108">
        <v>2404243.8333333335</v>
      </c>
      <c r="M3983" s="108">
        <v>2528590.8333333335</v>
      </c>
      <c r="N3983" s="108">
        <v>2231073.8333333335</v>
      </c>
      <c r="O3983" s="108">
        <v>27912803.999999996</v>
      </c>
      <c r="P3983" s="83" t="str">
        <f t="shared" si="83"/>
        <v/>
      </c>
    </row>
    <row r="3984" spans="1:16" ht="13.2" hidden="1" customHeight="1" x14ac:dyDescent="0.25">
      <c r="A3984" s="83" t="s">
        <v>4783</v>
      </c>
      <c r="B3984" s="285" t="s">
        <v>305</v>
      </c>
      <c r="C3984" s="108">
        <v>2098</v>
      </c>
      <c r="D3984" s="108">
        <v>1192</v>
      </c>
      <c r="E3984" s="108">
        <v>0</v>
      </c>
      <c r="F3984" s="108">
        <v>0</v>
      </c>
      <c r="G3984" s="108">
        <v>0</v>
      </c>
      <c r="H3984" s="108">
        <v>0</v>
      </c>
      <c r="I3984" s="108">
        <v>0</v>
      </c>
      <c r="J3984" s="108">
        <v>0</v>
      </c>
      <c r="K3984" s="108">
        <v>0</v>
      </c>
      <c r="L3984" s="108">
        <v>0</v>
      </c>
      <c r="M3984" s="108">
        <v>0</v>
      </c>
      <c r="N3984" s="108">
        <v>0</v>
      </c>
      <c r="O3984" s="108">
        <v>3290</v>
      </c>
      <c r="P3984" s="83" t="str">
        <f t="shared" si="83"/>
        <v/>
      </c>
    </row>
    <row r="3985" spans="1:16" ht="13.2" hidden="1" customHeight="1" x14ac:dyDescent="0.25">
      <c r="A3985" s="83" t="s">
        <v>4784</v>
      </c>
      <c r="B3985" s="285" t="s">
        <v>312</v>
      </c>
      <c r="C3985" s="108">
        <v>98286.75</v>
      </c>
      <c r="D3985" s="108">
        <v>89984.75</v>
      </c>
      <c r="E3985" s="108">
        <v>109345.75</v>
      </c>
      <c r="F3985" s="108">
        <v>104677.75</v>
      </c>
      <c r="G3985" s="108">
        <v>103142.75</v>
      </c>
      <c r="H3985" s="108">
        <v>100334.75</v>
      </c>
      <c r="I3985" s="108">
        <v>103140.75</v>
      </c>
      <c r="J3985" s="108">
        <v>104743.75</v>
      </c>
      <c r="K3985" s="108">
        <v>103560.75</v>
      </c>
      <c r="L3985" s="108">
        <v>103447.75</v>
      </c>
      <c r="M3985" s="108">
        <v>106336.75</v>
      </c>
      <c r="N3985" s="108">
        <v>103438.75</v>
      </c>
      <c r="O3985" s="108">
        <v>1230441</v>
      </c>
      <c r="P3985" s="83" t="str">
        <f t="shared" si="83"/>
        <v/>
      </c>
    </row>
    <row r="3986" spans="1:16" ht="13.2" hidden="1" customHeight="1" x14ac:dyDescent="0.25">
      <c r="A3986" s="83" t="s">
        <v>4785</v>
      </c>
      <c r="B3986" s="285" t="s">
        <v>314</v>
      </c>
      <c r="C3986" s="108">
        <v>7218</v>
      </c>
      <c r="D3986" s="108">
        <v>0</v>
      </c>
      <c r="E3986" s="108">
        <v>0</v>
      </c>
      <c r="F3986" s="108">
        <v>0</v>
      </c>
      <c r="G3986" s="108">
        <v>0</v>
      </c>
      <c r="H3986" s="108">
        <v>0</v>
      </c>
      <c r="I3986" s="108">
        <v>0</v>
      </c>
      <c r="J3986" s="108">
        <v>0</v>
      </c>
      <c r="K3986" s="108">
        <v>0</v>
      </c>
      <c r="L3986" s="108">
        <v>0</v>
      </c>
      <c r="M3986" s="108">
        <v>0</v>
      </c>
      <c r="N3986" s="108">
        <v>0</v>
      </c>
      <c r="O3986" s="108">
        <v>7218</v>
      </c>
      <c r="P3986" s="83" t="str">
        <f t="shared" si="83"/>
        <v/>
      </c>
    </row>
    <row r="3987" spans="1:16" ht="13.2" hidden="1" customHeight="1" x14ac:dyDescent="0.25">
      <c r="A3987" s="83" t="s">
        <v>4786</v>
      </c>
      <c r="B3987" s="285" t="s">
        <v>315</v>
      </c>
      <c r="C3987" s="108">
        <v>179313</v>
      </c>
      <c r="D3987" s="108">
        <v>91995</v>
      </c>
      <c r="E3987" s="108">
        <v>83061</v>
      </c>
      <c r="F3987" s="108">
        <v>67722</v>
      </c>
      <c r="G3987" s="108">
        <v>328723</v>
      </c>
      <c r="H3987" s="108">
        <v>96690</v>
      </c>
      <c r="I3987" s="108">
        <v>107725</v>
      </c>
      <c r="J3987" s="108">
        <v>93668</v>
      </c>
      <c r="K3987" s="108">
        <v>57400</v>
      </c>
      <c r="L3987" s="108">
        <v>68451</v>
      </c>
      <c r="M3987" s="108">
        <v>63673</v>
      </c>
      <c r="N3987" s="108">
        <v>96372</v>
      </c>
      <c r="O3987" s="108">
        <v>1334793</v>
      </c>
      <c r="P3987" s="83" t="str">
        <f t="shared" si="83"/>
        <v/>
      </c>
    </row>
    <row r="3988" spans="1:16" ht="13.2" hidden="1" customHeight="1" x14ac:dyDescent="0.25">
      <c r="A3988" s="83" t="s">
        <v>4787</v>
      </c>
      <c r="B3988" s="285" t="s">
        <v>317</v>
      </c>
      <c r="C3988" s="108">
        <v>169.91666666666666</v>
      </c>
      <c r="D3988" s="108">
        <v>169.91666666666666</v>
      </c>
      <c r="E3988" s="108">
        <v>169.91666666666666</v>
      </c>
      <c r="F3988" s="108">
        <v>169.91666666666666</v>
      </c>
      <c r="G3988" s="108">
        <v>169.91666666666666</v>
      </c>
      <c r="H3988" s="108">
        <v>169.91666666666666</v>
      </c>
      <c r="I3988" s="108">
        <v>169.91666666666666</v>
      </c>
      <c r="J3988" s="108">
        <v>169.91666666666666</v>
      </c>
      <c r="K3988" s="108">
        <v>169.91666666666666</v>
      </c>
      <c r="L3988" s="108">
        <v>169.91666666666666</v>
      </c>
      <c r="M3988" s="108">
        <v>169.91666666666666</v>
      </c>
      <c r="N3988" s="108">
        <v>169.91666666666666</v>
      </c>
      <c r="O3988" s="108">
        <v>2039.0000000000002</v>
      </c>
      <c r="P3988" s="83" t="str">
        <f t="shared" si="83"/>
        <v/>
      </c>
    </row>
    <row r="3989" spans="1:16" ht="13.2" hidden="1" customHeight="1" x14ac:dyDescent="0.25">
      <c r="A3989" s="83" t="s">
        <v>4788</v>
      </c>
      <c r="B3989" s="285" t="s">
        <v>318</v>
      </c>
      <c r="C3989" s="108">
        <v>408280.83333333337</v>
      </c>
      <c r="D3989" s="108">
        <v>204524.83333333331</v>
      </c>
      <c r="E3989" s="108">
        <v>298250.83333333331</v>
      </c>
      <c r="F3989" s="108">
        <v>183636.83333333331</v>
      </c>
      <c r="G3989" s="108">
        <v>451065.83333333337</v>
      </c>
      <c r="H3989" s="108">
        <v>237352.83333333331</v>
      </c>
      <c r="I3989" s="108">
        <v>232085.83333333331</v>
      </c>
      <c r="J3989" s="108">
        <v>389442.83333333331</v>
      </c>
      <c r="K3989" s="108">
        <v>192062.83333333331</v>
      </c>
      <c r="L3989" s="108">
        <v>197315.83333333331</v>
      </c>
      <c r="M3989" s="108">
        <v>199750.83333333331</v>
      </c>
      <c r="N3989" s="108">
        <v>347295.83333333331</v>
      </c>
      <c r="O3989" s="108">
        <v>3341066.0000000005</v>
      </c>
      <c r="P3989" s="83" t="str">
        <f t="shared" si="83"/>
        <v/>
      </c>
    </row>
    <row r="3990" spans="1:16" ht="13.2" hidden="1" customHeight="1" x14ac:dyDescent="0.25">
      <c r="A3990" s="83" t="s">
        <v>4789</v>
      </c>
      <c r="B3990" s="285" t="s">
        <v>7341</v>
      </c>
      <c r="C3990" s="108">
        <v>1659247.14512001</v>
      </c>
      <c r="D3990" s="108">
        <v>1934495.2038813489</v>
      </c>
      <c r="E3990" s="108">
        <v>1820354.9470894181</v>
      </c>
      <c r="F3990" s="108">
        <v>1690913.6581143606</v>
      </c>
      <c r="G3990" s="108">
        <v>1941442.1327247641</v>
      </c>
      <c r="H3990" s="108">
        <v>1863159.0606942538</v>
      </c>
      <c r="I3990" s="108">
        <v>1866462.8558522263</v>
      </c>
      <c r="J3990" s="108">
        <v>2019976.7625774448</v>
      </c>
      <c r="K3990" s="108">
        <v>1611545.3988228289</v>
      </c>
      <c r="L3990" s="108">
        <v>1994522.6841955946</v>
      </c>
      <c r="M3990" s="108">
        <v>2105282.0157272136</v>
      </c>
      <c r="N3990" s="108">
        <v>1702736.7785211382</v>
      </c>
      <c r="O3990" s="108">
        <v>22210138.643320601</v>
      </c>
      <c r="P3990" s="83" t="str">
        <f t="shared" si="83"/>
        <v/>
      </c>
    </row>
    <row r="3991" spans="1:16" ht="13.2" hidden="1" customHeight="1" x14ac:dyDescent="0.25">
      <c r="A3991" s="83" t="s">
        <v>4790</v>
      </c>
      <c r="B3991" s="285" t="s">
        <v>7342</v>
      </c>
      <c r="C3991" s="108">
        <v>178318.85487998999</v>
      </c>
      <c r="D3991" s="108">
        <v>180399.79611865105</v>
      </c>
      <c r="E3991" s="108">
        <v>180834.05291058193</v>
      </c>
      <c r="F3991" s="108">
        <v>169799.34188563935</v>
      </c>
      <c r="G3991" s="108">
        <v>199499.86727523594</v>
      </c>
      <c r="H3991" s="108">
        <v>179047.93930574623</v>
      </c>
      <c r="I3991" s="108">
        <v>188118.14414777374</v>
      </c>
      <c r="J3991" s="108">
        <v>208803.23742255522</v>
      </c>
      <c r="K3991" s="108">
        <v>152250.60117717111</v>
      </c>
      <c r="L3991" s="108">
        <v>200458.31580440537</v>
      </c>
      <c r="M3991" s="108">
        <v>211610.98427278642</v>
      </c>
      <c r="N3991" s="108">
        <v>169090.22147886176</v>
      </c>
      <c r="O3991" s="108">
        <v>2218231.3566793981</v>
      </c>
      <c r="P3991" s="83" t="str">
        <f t="shared" si="83"/>
        <v/>
      </c>
    </row>
    <row r="3992" spans="1:16" ht="13.2" hidden="1" customHeight="1" x14ac:dyDescent="0.25">
      <c r="A3992" s="83" t="s">
        <v>4791</v>
      </c>
      <c r="B3992" s="285" t="s">
        <v>328</v>
      </c>
      <c r="C3992" s="108">
        <v>1849513</v>
      </c>
      <c r="D3992" s="108">
        <v>2126842</v>
      </c>
      <c r="E3992" s="108">
        <v>2013136</v>
      </c>
      <c r="F3992" s="108">
        <v>1872660</v>
      </c>
      <c r="G3992" s="108">
        <v>2152889</v>
      </c>
      <c r="H3992" s="108">
        <v>2054154</v>
      </c>
      <c r="I3992" s="108">
        <v>2066528</v>
      </c>
      <c r="J3992" s="108">
        <v>2240727</v>
      </c>
      <c r="K3992" s="108">
        <v>1775743</v>
      </c>
      <c r="L3992" s="108">
        <v>2206928</v>
      </c>
      <c r="M3992" s="108">
        <v>2328840</v>
      </c>
      <c r="N3992" s="108">
        <v>1883778</v>
      </c>
      <c r="O3992" s="108">
        <v>24571738</v>
      </c>
      <c r="P3992" s="83" t="str">
        <f t="shared" si="83"/>
        <v/>
      </c>
    </row>
    <row r="3993" spans="1:16" ht="13.2" hidden="1" customHeight="1" x14ac:dyDescent="0.25">
      <c r="A3993" s="83" t="s">
        <v>4792</v>
      </c>
      <c r="B3993" s="285" t="s">
        <v>7343</v>
      </c>
      <c r="C3993" s="108">
        <v>11947</v>
      </c>
      <c r="D3993" s="108">
        <v>11947</v>
      </c>
      <c r="E3993" s="108">
        <v>11947</v>
      </c>
      <c r="F3993" s="108">
        <v>11947</v>
      </c>
      <c r="G3993" s="108">
        <v>11947</v>
      </c>
      <c r="H3993" s="108">
        <v>11947</v>
      </c>
      <c r="I3993" s="108">
        <v>11947</v>
      </c>
      <c r="J3993" s="108">
        <v>11947</v>
      </c>
      <c r="K3993" s="108">
        <v>11947</v>
      </c>
      <c r="L3993" s="108">
        <v>11947</v>
      </c>
      <c r="M3993" s="108">
        <v>11947</v>
      </c>
      <c r="N3993" s="108">
        <v>11951</v>
      </c>
      <c r="O3993" s="108">
        <v>143368</v>
      </c>
      <c r="P3993" s="83" t="str">
        <f t="shared" si="83"/>
        <v/>
      </c>
    </row>
    <row r="3994" spans="1:16" ht="13.2" hidden="1" customHeight="1" x14ac:dyDescent="0.25">
      <c r="A3994" s="83" t="s">
        <v>4793</v>
      </c>
      <c r="B3994" s="285" t="s">
        <v>3364</v>
      </c>
      <c r="C3994" s="108"/>
      <c r="D3994" s="108"/>
      <c r="E3994" s="108"/>
      <c r="F3994" s="108"/>
      <c r="G3994" s="108"/>
      <c r="H3994" s="108"/>
      <c r="I3994" s="108"/>
      <c r="J3994" s="108"/>
      <c r="K3994" s="108"/>
      <c r="L3994" s="108"/>
      <c r="M3994" s="108"/>
      <c r="N3994" s="108"/>
      <c r="O3994" s="108"/>
      <c r="P3994" s="83" t="str">
        <f t="shared" si="83"/>
        <v/>
      </c>
    </row>
    <row r="3995" spans="1:16" ht="13.2" hidden="1" customHeight="1" x14ac:dyDescent="0.25">
      <c r="A3995" s="83" t="s">
        <v>4794</v>
      </c>
      <c r="B3995" s="285" t="s">
        <v>0</v>
      </c>
      <c r="C3995" s="108"/>
      <c r="D3995" s="108"/>
      <c r="E3995" s="108"/>
      <c r="F3995" s="108"/>
      <c r="G3995" s="108"/>
      <c r="H3995" s="108"/>
      <c r="I3995" s="108"/>
      <c r="J3995" s="108"/>
      <c r="K3995" s="108"/>
      <c r="L3995" s="108"/>
      <c r="M3995" s="108"/>
      <c r="N3995" s="108"/>
      <c r="O3995" s="108"/>
      <c r="P3995" s="83" t="str">
        <f t="shared" si="83"/>
        <v/>
      </c>
    </row>
    <row r="3996" spans="1:16" ht="13.2" hidden="1" customHeight="1" x14ac:dyDescent="0.25">
      <c r="A3996" s="83" t="s">
        <v>4795</v>
      </c>
      <c r="B3996" s="285" t="s">
        <v>3365</v>
      </c>
      <c r="C3996" s="108"/>
      <c r="D3996" s="108"/>
      <c r="E3996" s="108"/>
      <c r="F3996" s="108"/>
      <c r="G3996" s="108"/>
      <c r="H3996" s="108"/>
      <c r="I3996" s="108"/>
      <c r="J3996" s="108"/>
      <c r="K3996" s="108"/>
      <c r="L3996" s="108"/>
      <c r="M3996" s="108"/>
      <c r="N3996" s="108"/>
      <c r="O3996" s="108"/>
      <c r="P3996" s="83" t="str">
        <f t="shared" si="83"/>
        <v/>
      </c>
    </row>
    <row r="3997" spans="1:16" ht="13.2" hidden="1" customHeight="1" x14ac:dyDescent="0.25">
      <c r="A3997" s="83" t="s">
        <v>4796</v>
      </c>
      <c r="B3997" s="285" t="s">
        <v>130</v>
      </c>
      <c r="C3997" s="108">
        <v>-1064855.7464170908</v>
      </c>
      <c r="D3997" s="108">
        <v>1164525.5612979315</v>
      </c>
      <c r="E3997" s="108">
        <v>-673115.77812135045</v>
      </c>
      <c r="F3997" s="108">
        <v>-780100.69861359359</v>
      </c>
      <c r="G3997" s="108">
        <v>-870830.82570876263</v>
      </c>
      <c r="H3997" s="108">
        <v>775792.86359486682</v>
      </c>
      <c r="I3997" s="108">
        <v>-156466.58654021288</v>
      </c>
      <c r="J3997" s="108">
        <v>673196.23174509418</v>
      </c>
      <c r="K3997" s="108">
        <v>-575390.6117033636</v>
      </c>
      <c r="L3997" s="108">
        <v>-934247.44675194251</v>
      </c>
      <c r="M3997" s="108">
        <v>1253969.1507081124</v>
      </c>
      <c r="N3997" s="108">
        <v>1278240.358447494</v>
      </c>
      <c r="O3997" s="108">
        <v>90716.471937182359</v>
      </c>
      <c r="P3997" s="83" t="str">
        <f t="shared" si="83"/>
        <v/>
      </c>
    </row>
    <row r="3998" spans="1:16" ht="13.2" hidden="1" customHeight="1" x14ac:dyDescent="0.25">
      <c r="A3998" s="83" t="s">
        <v>4797</v>
      </c>
      <c r="B3998" s="285" t="s">
        <v>76</v>
      </c>
      <c r="C3998" s="108">
        <v>4043.6099900000004</v>
      </c>
      <c r="D3998" s="108">
        <v>4456.0236800000002</v>
      </c>
      <c r="E3998" s="108">
        <v>3713.1295100000002</v>
      </c>
      <c r="F3998" s="108">
        <v>7541.3582800000004</v>
      </c>
      <c r="G3998" s="108">
        <v>3064.0643700000001</v>
      </c>
      <c r="H3998" s="108">
        <v>3270.6132100000004</v>
      </c>
      <c r="I3998" s="108">
        <v>7658.1007900000004</v>
      </c>
      <c r="J3998" s="108">
        <v>3413.0187299999998</v>
      </c>
      <c r="K3998" s="108">
        <v>3423.63481</v>
      </c>
      <c r="L3998" s="108">
        <v>7687.65877</v>
      </c>
      <c r="M3998" s="108">
        <v>3501.9004199999999</v>
      </c>
      <c r="N3998" s="108">
        <v>9818.2767000000003</v>
      </c>
      <c r="O3998" s="108">
        <v>61591.389260000011</v>
      </c>
      <c r="P3998" s="83" t="str">
        <f t="shared" si="83"/>
        <v/>
      </c>
    </row>
    <row r="3999" spans="1:16" ht="13.2" hidden="1" customHeight="1" x14ac:dyDescent="0.25">
      <c r="A3999" s="83" t="s">
        <v>4798</v>
      </c>
      <c r="B3999" s="285" t="s">
        <v>79</v>
      </c>
      <c r="C3999" s="108">
        <v>82</v>
      </c>
      <c r="D3999" s="108">
        <v>-490</v>
      </c>
      <c r="E3999" s="108">
        <v>-123</v>
      </c>
      <c r="F3999" s="108">
        <v>8</v>
      </c>
      <c r="G3999" s="108">
        <v>-327</v>
      </c>
      <c r="H3999" s="108">
        <v>-1335</v>
      </c>
      <c r="I3999" s="108">
        <v>-751</v>
      </c>
      <c r="J3999" s="108">
        <v>-584</v>
      </c>
      <c r="K3999" s="108">
        <v>-213</v>
      </c>
      <c r="L3999" s="108">
        <v>-46</v>
      </c>
      <c r="M3999" s="108">
        <v>-1547</v>
      </c>
      <c r="N3999" s="108">
        <v>-171</v>
      </c>
      <c r="O3999" s="108">
        <v>-5497</v>
      </c>
      <c r="P3999" s="83" t="str">
        <f t="shared" ref="P3999:P4062" si="84">IF(COUNTBLANK(Q3999)=0,IF(RIGHT(A3999,12)=Q3999,TRUE,FALSE),"")</f>
        <v/>
      </c>
    </row>
    <row r="4000" spans="1:16" ht="13.2" hidden="1" customHeight="1" x14ac:dyDescent="0.25">
      <c r="A4000" s="83" t="s">
        <v>4799</v>
      </c>
      <c r="B4000" s="285" t="s">
        <v>144</v>
      </c>
      <c r="C4000" s="108">
        <v>8261937.2470570905</v>
      </c>
      <c r="D4000" s="108">
        <v>8785072.5817034356</v>
      </c>
      <c r="E4000" s="108">
        <v>8741746.5665927175</v>
      </c>
      <c r="F4000" s="108">
        <v>8639611.7443935927</v>
      </c>
      <c r="G4000" s="108">
        <v>11033407.713818762</v>
      </c>
      <c r="H4000" s="108">
        <v>8886187.2368551325</v>
      </c>
      <c r="I4000" s="108">
        <v>8755589.1091402136</v>
      </c>
      <c r="J4000" s="108">
        <v>8977906.4590412192</v>
      </c>
      <c r="K4000" s="108">
        <v>8530854.0447096769</v>
      </c>
      <c r="L4000" s="108">
        <v>9229470.8996006027</v>
      </c>
      <c r="M4000" s="108">
        <v>9105658.3725005463</v>
      </c>
      <c r="N4000" s="108">
        <v>8915415.4313244708</v>
      </c>
      <c r="O4000" s="108">
        <v>107862857.40673746</v>
      </c>
      <c r="P4000" s="83" t="str">
        <f t="shared" si="84"/>
        <v/>
      </c>
    </row>
    <row r="4001" spans="1:16" ht="13.2" hidden="1" customHeight="1" x14ac:dyDescent="0.25">
      <c r="A4001" s="83" t="s">
        <v>4800</v>
      </c>
      <c r="B4001" s="285" t="s">
        <v>296</v>
      </c>
      <c r="C4001" s="108">
        <v>3060368.8944337475</v>
      </c>
      <c r="D4001" s="108">
        <v>3260130.7791187521</v>
      </c>
      <c r="E4001" s="108">
        <v>3309700.7993599656</v>
      </c>
      <c r="F4001" s="108">
        <v>3172768.4019358996</v>
      </c>
      <c r="G4001" s="108">
        <v>4495859.7303106654</v>
      </c>
      <c r="H4001" s="108">
        <v>3363743.4366075462</v>
      </c>
      <c r="I4001" s="108">
        <v>3227284.9037246536</v>
      </c>
      <c r="J4001" s="108">
        <v>3386497.0826604413</v>
      </c>
      <c r="K4001" s="108">
        <v>3298044.3165735146</v>
      </c>
      <c r="L4001" s="108">
        <v>3401264.6878516735</v>
      </c>
      <c r="M4001" s="108">
        <v>3424574.4227499999</v>
      </c>
      <c r="N4001" s="108">
        <v>3422157.9122899999</v>
      </c>
      <c r="O4001" s="108">
        <v>40822395.367616855</v>
      </c>
      <c r="P4001" s="83" t="str">
        <f t="shared" si="84"/>
        <v/>
      </c>
    </row>
    <row r="4002" spans="1:16" ht="13.2" hidden="1" customHeight="1" x14ac:dyDescent="0.25">
      <c r="A4002" s="83" t="s">
        <v>4801</v>
      </c>
      <c r="B4002" s="285" t="s">
        <v>297</v>
      </c>
      <c r="C4002" s="108">
        <v>551520.20323374774</v>
      </c>
      <c r="D4002" s="108">
        <v>589225.44435875199</v>
      </c>
      <c r="E4002" s="108">
        <v>683705.15716996568</v>
      </c>
      <c r="F4002" s="108">
        <v>584316.56155589968</v>
      </c>
      <c r="G4002" s="108">
        <v>803352.21471066552</v>
      </c>
      <c r="H4002" s="108">
        <v>699420.94404754578</v>
      </c>
      <c r="I4002" s="108">
        <v>611152.60553465376</v>
      </c>
      <c r="J4002" s="108">
        <v>708150.46857044159</v>
      </c>
      <c r="K4002" s="108">
        <v>616084.14036351431</v>
      </c>
      <c r="L4002" s="108">
        <v>718274.9803616734</v>
      </c>
      <c r="M4002" s="108">
        <v>651416.94750000001</v>
      </c>
      <c r="N4002" s="108">
        <v>651416.94750000001</v>
      </c>
      <c r="O4002" s="108">
        <v>7868036.6149068596</v>
      </c>
      <c r="P4002" s="83" t="str">
        <f t="shared" si="84"/>
        <v/>
      </c>
    </row>
    <row r="4003" spans="1:16" ht="13.2" hidden="1" customHeight="1" x14ac:dyDescent="0.25">
      <c r="A4003" s="83" t="s">
        <v>4802</v>
      </c>
      <c r="B4003" s="285" t="s">
        <v>7344</v>
      </c>
      <c r="C4003" s="108">
        <v>1877561</v>
      </c>
      <c r="D4003" s="108">
        <v>1962459</v>
      </c>
      <c r="E4003" s="108">
        <v>1971357</v>
      </c>
      <c r="F4003" s="108">
        <v>1971555</v>
      </c>
      <c r="G4003" s="108">
        <v>3044336</v>
      </c>
      <c r="H4003" s="108">
        <v>2052607</v>
      </c>
      <c r="I4003" s="108">
        <v>2024040</v>
      </c>
      <c r="J4003" s="108">
        <v>2028412</v>
      </c>
      <c r="K4003" s="108">
        <v>2043386</v>
      </c>
      <c r="L4003" s="108">
        <v>2046631</v>
      </c>
      <c r="M4003" s="108">
        <v>2051629</v>
      </c>
      <c r="N4003" s="108">
        <v>2130122</v>
      </c>
      <c r="O4003" s="108">
        <v>25204095</v>
      </c>
      <c r="P4003" s="83" t="str">
        <f t="shared" si="84"/>
        <v/>
      </c>
    </row>
    <row r="4004" spans="1:16" ht="13.2" hidden="1" customHeight="1" x14ac:dyDescent="0.25">
      <c r="A4004" s="83" t="s">
        <v>4803</v>
      </c>
      <c r="B4004" s="285" t="s">
        <v>7345</v>
      </c>
      <c r="C4004" s="108">
        <v>13149.691199999999</v>
      </c>
      <c r="D4004" s="108">
        <v>11017.33476</v>
      </c>
      <c r="E4004" s="108">
        <v>10564.64219</v>
      </c>
      <c r="F4004" s="108">
        <v>11211.840380000001</v>
      </c>
      <c r="G4004" s="108">
        <v>11141.515600000001</v>
      </c>
      <c r="H4004" s="108">
        <v>10354.492560000001</v>
      </c>
      <c r="I4004" s="108">
        <v>11161.29819</v>
      </c>
      <c r="J4004" s="108">
        <v>10720.614090000001</v>
      </c>
      <c r="K4004" s="108">
        <v>10608.17621</v>
      </c>
      <c r="L4004" s="108">
        <v>11226.707490000001</v>
      </c>
      <c r="M4004" s="108">
        <v>86073.475250000003</v>
      </c>
      <c r="N4004" s="108">
        <v>21760.964789999998</v>
      </c>
      <c r="O4004" s="108">
        <v>218990.75271000003</v>
      </c>
      <c r="P4004" s="83" t="str">
        <f t="shared" si="84"/>
        <v/>
      </c>
    </row>
    <row r="4005" spans="1:16" ht="13.2" hidden="1" customHeight="1" x14ac:dyDescent="0.25">
      <c r="A4005" s="83" t="s">
        <v>4804</v>
      </c>
      <c r="B4005" s="285" t="s">
        <v>7346</v>
      </c>
      <c r="C4005" s="108">
        <v>17320</v>
      </c>
      <c r="D4005" s="108">
        <v>18712</v>
      </c>
      <c r="E4005" s="108">
        <v>23481</v>
      </c>
      <c r="F4005" s="108">
        <v>19218</v>
      </c>
      <c r="G4005" s="108">
        <v>18417</v>
      </c>
      <c r="H4005" s="108">
        <v>21788</v>
      </c>
      <c r="I4005" s="108">
        <v>18871</v>
      </c>
      <c r="J4005" s="108">
        <v>19432</v>
      </c>
      <c r="K4005" s="108">
        <v>21154</v>
      </c>
      <c r="L4005" s="108">
        <v>19991</v>
      </c>
      <c r="M4005" s="108">
        <v>19773</v>
      </c>
      <c r="N4005" s="108">
        <v>20907</v>
      </c>
      <c r="O4005" s="108">
        <v>239064</v>
      </c>
      <c r="P4005" s="83" t="str">
        <f t="shared" si="84"/>
        <v/>
      </c>
    </row>
    <row r="4006" spans="1:16" ht="13.2" hidden="1" customHeight="1" x14ac:dyDescent="0.25">
      <c r="A4006" s="83" t="s">
        <v>4805</v>
      </c>
      <c r="B4006" s="285" t="s">
        <v>299</v>
      </c>
      <c r="C4006" s="108">
        <v>600305</v>
      </c>
      <c r="D4006" s="108">
        <v>677680</v>
      </c>
      <c r="E4006" s="108">
        <v>620065</v>
      </c>
      <c r="F4006" s="108">
        <v>585838</v>
      </c>
      <c r="G4006" s="108">
        <v>617733</v>
      </c>
      <c r="H4006" s="108">
        <v>578978</v>
      </c>
      <c r="I4006" s="108">
        <v>561511</v>
      </c>
      <c r="J4006" s="108">
        <v>618871</v>
      </c>
      <c r="K4006" s="108">
        <v>606196</v>
      </c>
      <c r="L4006" s="108">
        <v>604650</v>
      </c>
      <c r="M4006" s="108">
        <v>614890</v>
      </c>
      <c r="N4006" s="108">
        <v>597286</v>
      </c>
      <c r="O4006" s="108">
        <v>7284003</v>
      </c>
      <c r="P4006" s="83" t="str">
        <f t="shared" si="84"/>
        <v/>
      </c>
    </row>
    <row r="4007" spans="1:16" ht="13.2" hidden="1" customHeight="1" x14ac:dyDescent="0.25">
      <c r="A4007" s="83" t="s">
        <v>4806</v>
      </c>
      <c r="B4007" s="285" t="s">
        <v>300</v>
      </c>
      <c r="C4007" s="108">
        <v>54</v>
      </c>
      <c r="D4007" s="108">
        <v>76</v>
      </c>
      <c r="E4007" s="108">
        <v>50</v>
      </c>
      <c r="F4007" s="108">
        <v>76</v>
      </c>
      <c r="G4007" s="108">
        <v>113</v>
      </c>
      <c r="H4007" s="108">
        <v>78</v>
      </c>
      <c r="I4007" s="108">
        <v>77</v>
      </c>
      <c r="J4007" s="108">
        <v>71</v>
      </c>
      <c r="K4007" s="108">
        <v>83</v>
      </c>
      <c r="L4007" s="108">
        <v>80</v>
      </c>
      <c r="M4007" s="108">
        <v>80</v>
      </c>
      <c r="N4007" s="108">
        <v>75</v>
      </c>
      <c r="O4007" s="108">
        <v>913</v>
      </c>
      <c r="P4007" s="83" t="str">
        <f t="shared" si="84"/>
        <v/>
      </c>
    </row>
    <row r="4008" spans="1:16" ht="13.2" hidden="1" customHeight="1" x14ac:dyDescent="0.25">
      <c r="A4008" s="83" t="s">
        <v>4807</v>
      </c>
      <c r="B4008" s="285" t="s">
        <v>301</v>
      </c>
      <c r="C4008" s="108">
        <v>397</v>
      </c>
      <c r="D4008" s="108">
        <v>906</v>
      </c>
      <c r="E4008" s="108">
        <v>418</v>
      </c>
      <c r="F4008" s="108">
        <v>503</v>
      </c>
      <c r="G4008" s="108">
        <v>719</v>
      </c>
      <c r="H4008" s="108">
        <v>464</v>
      </c>
      <c r="I4008" s="108">
        <v>412</v>
      </c>
      <c r="J4008" s="108">
        <v>780</v>
      </c>
      <c r="K4008" s="108">
        <v>433</v>
      </c>
      <c r="L4008" s="108">
        <v>336</v>
      </c>
      <c r="M4008" s="108">
        <v>612</v>
      </c>
      <c r="N4008" s="108">
        <v>543</v>
      </c>
      <c r="O4008" s="108">
        <v>6523</v>
      </c>
      <c r="P4008" s="83" t="str">
        <f t="shared" si="84"/>
        <v/>
      </c>
    </row>
    <row r="4009" spans="1:16" ht="13.2" hidden="1" customHeight="1" x14ac:dyDescent="0.25">
      <c r="A4009" s="83" t="s">
        <v>4808</v>
      </c>
      <c r="B4009" s="285" t="s">
        <v>302</v>
      </c>
      <c r="C4009" s="108">
        <v>62</v>
      </c>
      <c r="D4009" s="108">
        <v>55</v>
      </c>
      <c r="E4009" s="108">
        <v>60</v>
      </c>
      <c r="F4009" s="108">
        <v>50</v>
      </c>
      <c r="G4009" s="108">
        <v>48</v>
      </c>
      <c r="H4009" s="108">
        <v>53</v>
      </c>
      <c r="I4009" s="108">
        <v>60</v>
      </c>
      <c r="J4009" s="108">
        <v>60</v>
      </c>
      <c r="K4009" s="108">
        <v>100</v>
      </c>
      <c r="L4009" s="108">
        <v>75</v>
      </c>
      <c r="M4009" s="108">
        <v>100</v>
      </c>
      <c r="N4009" s="108">
        <v>47</v>
      </c>
      <c r="O4009" s="108">
        <v>770</v>
      </c>
      <c r="P4009" s="83" t="str">
        <f t="shared" si="84"/>
        <v/>
      </c>
    </row>
    <row r="4010" spans="1:16" ht="13.2" hidden="1" customHeight="1" x14ac:dyDescent="0.25">
      <c r="A4010" s="83" t="s">
        <v>4809</v>
      </c>
      <c r="B4010" s="285" t="s">
        <v>303</v>
      </c>
      <c r="C4010" s="108">
        <v>187</v>
      </c>
      <c r="D4010" s="108">
        <v>187</v>
      </c>
      <c r="E4010" s="108">
        <v>188</v>
      </c>
      <c r="F4010" s="108">
        <v>189.01544999999999</v>
      </c>
      <c r="G4010" s="108">
        <v>187</v>
      </c>
      <c r="H4010" s="108">
        <v>187</v>
      </c>
      <c r="I4010" s="108">
        <v>187</v>
      </c>
      <c r="J4010" s="108">
        <v>188</v>
      </c>
      <c r="K4010" s="108">
        <v>187</v>
      </c>
      <c r="L4010" s="108">
        <v>187</v>
      </c>
      <c r="M4010" s="108">
        <v>187</v>
      </c>
      <c r="N4010" s="108">
        <v>189</v>
      </c>
      <c r="O4010" s="108">
        <v>2250.0154499999999</v>
      </c>
      <c r="P4010" s="83" t="str">
        <f t="shared" si="84"/>
        <v/>
      </c>
    </row>
    <row r="4011" spans="1:16" ht="13.2" hidden="1" customHeight="1" x14ac:dyDescent="0.25">
      <c r="A4011" s="83" t="s">
        <v>4810</v>
      </c>
      <c r="B4011" s="285" t="s">
        <v>304</v>
      </c>
      <c r="C4011" s="108">
        <v>75128.321743333334</v>
      </c>
      <c r="D4011" s="108">
        <v>76912.694123333335</v>
      </c>
      <c r="E4011" s="108">
        <v>67035.010843333337</v>
      </c>
      <c r="F4011" s="108">
        <v>74647.710513333339</v>
      </c>
      <c r="G4011" s="108">
        <v>84034.169323333335</v>
      </c>
      <c r="H4011" s="108">
        <v>74134.517063333333</v>
      </c>
      <c r="I4011" s="108">
        <v>73307.597143333332</v>
      </c>
      <c r="J4011" s="108">
        <v>66431.628903333331</v>
      </c>
      <c r="K4011" s="108">
        <v>75277.290793333334</v>
      </c>
      <c r="L4011" s="108">
        <v>78042.329563333333</v>
      </c>
      <c r="M4011" s="108">
        <v>62930.273623333334</v>
      </c>
      <c r="N4011" s="108">
        <v>72664.172693333327</v>
      </c>
      <c r="O4011" s="108">
        <v>880545.71632999985</v>
      </c>
      <c r="P4011" s="83" t="str">
        <f t="shared" si="84"/>
        <v/>
      </c>
    </row>
    <row r="4012" spans="1:16" ht="13.2" hidden="1" customHeight="1" x14ac:dyDescent="0.25">
      <c r="A4012" s="83" t="s">
        <v>4811</v>
      </c>
      <c r="B4012" s="285" t="s">
        <v>305</v>
      </c>
      <c r="C4012" s="108">
        <v>1905899.42089001</v>
      </c>
      <c r="D4012" s="108">
        <v>2016944.0847813489</v>
      </c>
      <c r="E4012" s="108">
        <v>1939366.626879418</v>
      </c>
      <c r="F4012" s="108">
        <v>1973214.2582143606</v>
      </c>
      <c r="G4012" s="108">
        <v>2004826.7498147641</v>
      </c>
      <c r="H4012" s="108">
        <v>2076191.6699742537</v>
      </c>
      <c r="I4012" s="108">
        <v>2087852.5074822262</v>
      </c>
      <c r="J4012" s="108">
        <v>2093120.7287474447</v>
      </c>
      <c r="K4012" s="108">
        <v>1717127.8025328289</v>
      </c>
      <c r="L4012" s="108">
        <v>2263772.223415595</v>
      </c>
      <c r="M4012" s="108">
        <v>2202096.7757072137</v>
      </c>
      <c r="N4012" s="108">
        <v>1845933.0696411382</v>
      </c>
      <c r="O4012" s="108">
        <v>24126345.918080606</v>
      </c>
      <c r="P4012" s="83" t="str">
        <f t="shared" si="84"/>
        <v/>
      </c>
    </row>
    <row r="4013" spans="1:16" ht="13.2" hidden="1" customHeight="1" x14ac:dyDescent="0.25">
      <c r="A4013" s="83" t="s">
        <v>4812</v>
      </c>
      <c r="B4013" s="285" t="s">
        <v>306</v>
      </c>
      <c r="C4013" s="108">
        <v>1659247.14512001</v>
      </c>
      <c r="D4013" s="108">
        <v>1934495.2038813489</v>
      </c>
      <c r="E4013" s="108">
        <v>1820354.9470894181</v>
      </c>
      <c r="F4013" s="108">
        <v>1690913.6581143606</v>
      </c>
      <c r="G4013" s="108">
        <v>1941442.1327247641</v>
      </c>
      <c r="H4013" s="108">
        <v>1863159.0606942538</v>
      </c>
      <c r="I4013" s="108">
        <v>1866462.8558522263</v>
      </c>
      <c r="J4013" s="108">
        <v>2019976.7625774448</v>
      </c>
      <c r="K4013" s="108">
        <v>1611545.3988228289</v>
      </c>
      <c r="L4013" s="108">
        <v>1994522.6841955946</v>
      </c>
      <c r="M4013" s="108">
        <v>2105282.0157272136</v>
      </c>
      <c r="N4013" s="108">
        <v>1702736.7785211382</v>
      </c>
      <c r="O4013" s="108">
        <v>22210138.643320601</v>
      </c>
      <c r="P4013" s="83" t="str">
        <f t="shared" si="84"/>
        <v/>
      </c>
    </row>
    <row r="4014" spans="1:16" ht="13.2" hidden="1" customHeight="1" x14ac:dyDescent="0.25">
      <c r="A4014" s="83" t="s">
        <v>4813</v>
      </c>
      <c r="B4014" s="285" t="s">
        <v>307</v>
      </c>
      <c r="C4014" s="108">
        <v>246652.27577000001</v>
      </c>
      <c r="D4014" s="108">
        <v>82448.880900000004</v>
      </c>
      <c r="E4014" s="108">
        <v>119011.67978999999</v>
      </c>
      <c r="F4014" s="108">
        <v>282300.60009999998</v>
      </c>
      <c r="G4014" s="108">
        <v>63384.61709</v>
      </c>
      <c r="H4014" s="108">
        <v>213032.60928</v>
      </c>
      <c r="I4014" s="108">
        <v>221389.65163000001</v>
      </c>
      <c r="J4014" s="108">
        <v>73143.96617</v>
      </c>
      <c r="K4014" s="108">
        <v>105582.40371</v>
      </c>
      <c r="L4014" s="108">
        <v>269249.53921999998</v>
      </c>
      <c r="M4014" s="108">
        <v>96814.759980000003</v>
      </c>
      <c r="N4014" s="108">
        <v>143196.29112000001</v>
      </c>
      <c r="O4014" s="108">
        <v>1916207.2747599999</v>
      </c>
      <c r="P4014" s="83" t="str">
        <f t="shared" si="84"/>
        <v/>
      </c>
    </row>
    <row r="4015" spans="1:16" ht="13.2" hidden="1" customHeight="1" x14ac:dyDescent="0.25">
      <c r="A4015" s="83" t="s">
        <v>4814</v>
      </c>
      <c r="B4015" s="285" t="s">
        <v>308</v>
      </c>
      <c r="C4015" s="108">
        <v>5045709.2470570905</v>
      </c>
      <c r="D4015" s="108">
        <v>5358140.5817034347</v>
      </c>
      <c r="E4015" s="108">
        <v>5319880.5665927175</v>
      </c>
      <c r="F4015" s="108">
        <v>5228368.7443935946</v>
      </c>
      <c r="G4015" s="108">
        <v>6587644.7138187625</v>
      </c>
      <c r="H4015" s="108">
        <v>5516192.2368551334</v>
      </c>
      <c r="I4015" s="108">
        <v>5395539.1091402136</v>
      </c>
      <c r="J4015" s="108">
        <v>5549066.4590412192</v>
      </c>
      <c r="K4015" s="108">
        <v>5093847.0447096769</v>
      </c>
      <c r="L4015" s="108">
        <v>5750907.8996006018</v>
      </c>
      <c r="M4015" s="108">
        <v>5691743.3725005463</v>
      </c>
      <c r="N4015" s="108">
        <v>5350591.4313244708</v>
      </c>
      <c r="O4015" s="108">
        <v>65887631.406737462</v>
      </c>
      <c r="P4015" s="83" t="str">
        <f t="shared" si="84"/>
        <v/>
      </c>
    </row>
    <row r="4016" spans="1:16" ht="13.2" hidden="1" customHeight="1" x14ac:dyDescent="0.25">
      <c r="A4016" s="83" t="s">
        <v>4815</v>
      </c>
      <c r="B4016" s="285" t="s">
        <v>309</v>
      </c>
      <c r="C4016" s="108">
        <v>17715</v>
      </c>
      <c r="D4016" s="108">
        <v>22400</v>
      </c>
      <c r="E4016" s="108">
        <v>42800</v>
      </c>
      <c r="F4016" s="108">
        <v>25750</v>
      </c>
      <c r="G4016" s="108">
        <v>24555</v>
      </c>
      <c r="H4016" s="108">
        <v>29700</v>
      </c>
      <c r="I4016" s="108">
        <v>23885</v>
      </c>
      <c r="J4016" s="108">
        <v>23160</v>
      </c>
      <c r="K4016" s="108">
        <v>23110</v>
      </c>
      <c r="L4016" s="108">
        <v>23905</v>
      </c>
      <c r="M4016" s="108">
        <v>21065</v>
      </c>
      <c r="N4016" s="108">
        <v>18905</v>
      </c>
      <c r="O4016" s="108">
        <v>296950</v>
      </c>
      <c r="P4016" s="83" t="str">
        <f t="shared" si="84"/>
        <v/>
      </c>
    </row>
    <row r="4017" spans="1:16" ht="13.2" hidden="1" customHeight="1" x14ac:dyDescent="0.25">
      <c r="A4017" s="83" t="s">
        <v>4816</v>
      </c>
      <c r="B4017" s="285" t="s">
        <v>310</v>
      </c>
      <c r="C4017" s="108">
        <v>3198513</v>
      </c>
      <c r="D4017" s="108">
        <v>3404532</v>
      </c>
      <c r="E4017" s="108">
        <v>3379066</v>
      </c>
      <c r="F4017" s="108">
        <v>3385493</v>
      </c>
      <c r="G4017" s="108">
        <v>4421208</v>
      </c>
      <c r="H4017" s="108">
        <v>3340295</v>
      </c>
      <c r="I4017" s="108">
        <v>3336165</v>
      </c>
      <c r="J4017" s="108">
        <v>3405680</v>
      </c>
      <c r="K4017" s="108">
        <v>3413897</v>
      </c>
      <c r="L4017" s="108">
        <v>3454658</v>
      </c>
      <c r="M4017" s="108">
        <v>3392850</v>
      </c>
      <c r="N4017" s="108">
        <v>3545919</v>
      </c>
      <c r="O4017" s="108">
        <v>41678276</v>
      </c>
      <c r="P4017" s="83" t="str">
        <f t="shared" si="84"/>
        <v/>
      </c>
    </row>
    <row r="4018" spans="1:16" ht="13.2" hidden="1" customHeight="1" x14ac:dyDescent="0.25">
      <c r="A4018" s="83" t="s">
        <v>4817</v>
      </c>
      <c r="B4018" s="285" t="s">
        <v>311</v>
      </c>
      <c r="C4018" s="108">
        <v>3216228</v>
      </c>
      <c r="D4018" s="108">
        <v>3426932</v>
      </c>
      <c r="E4018" s="108">
        <v>3421866</v>
      </c>
      <c r="F4018" s="108">
        <v>3411243</v>
      </c>
      <c r="G4018" s="108">
        <v>4445763</v>
      </c>
      <c r="H4018" s="108">
        <v>3369995</v>
      </c>
      <c r="I4018" s="108">
        <v>3360050</v>
      </c>
      <c r="J4018" s="108">
        <v>3428840</v>
      </c>
      <c r="K4018" s="108">
        <v>3437007</v>
      </c>
      <c r="L4018" s="108">
        <v>3478563</v>
      </c>
      <c r="M4018" s="108">
        <v>3413915</v>
      </c>
      <c r="N4018" s="108">
        <v>3564824</v>
      </c>
      <c r="O4018" s="108">
        <v>41975226</v>
      </c>
      <c r="P4018" s="83" t="str">
        <f t="shared" si="84"/>
        <v/>
      </c>
    </row>
    <row r="4019" spans="1:16" ht="13.2" hidden="1" customHeight="1" x14ac:dyDescent="0.25">
      <c r="A4019" s="83" t="s">
        <v>4909</v>
      </c>
      <c r="B4019" s="285"/>
      <c r="C4019" s="108"/>
      <c r="D4019" s="108"/>
      <c r="E4019" s="108"/>
      <c r="F4019" s="108"/>
      <c r="G4019" s="108"/>
      <c r="H4019" s="108"/>
      <c r="I4019" s="108"/>
      <c r="J4019" s="108"/>
      <c r="K4019" s="108"/>
      <c r="L4019" s="108"/>
      <c r="M4019" s="108"/>
      <c r="N4019" s="108"/>
      <c r="O4019" s="108"/>
      <c r="P4019" s="83" t="str">
        <f t="shared" si="84"/>
        <v/>
      </c>
    </row>
    <row r="4020" spans="1:16" ht="13.2" hidden="1" customHeight="1" x14ac:dyDescent="0.25">
      <c r="A4020" s="83" t="s">
        <v>4818</v>
      </c>
      <c r="B4020" s="285" t="s">
        <v>76</v>
      </c>
      <c r="C4020" s="108">
        <v>11277.378346666666</v>
      </c>
      <c r="D4020" s="108">
        <v>14578.859546666667</v>
      </c>
      <c r="E4020" s="108">
        <v>10169.282336666667</v>
      </c>
      <c r="F4020" s="108">
        <v>10660.182076666666</v>
      </c>
      <c r="G4020" s="108">
        <v>8840.5971666666665</v>
      </c>
      <c r="H4020" s="108">
        <v>11277.184066666667</v>
      </c>
      <c r="I4020" s="108">
        <v>9841.2841766666661</v>
      </c>
      <c r="J4020" s="108">
        <v>9332.0211666666673</v>
      </c>
      <c r="K4020" s="108">
        <v>11025.465826666667</v>
      </c>
      <c r="L4020" s="108">
        <v>9047.7433366666664</v>
      </c>
      <c r="M4020" s="108">
        <v>22868.557126666667</v>
      </c>
      <c r="N4020" s="108">
        <v>11622.641936666667</v>
      </c>
      <c r="O4020" s="108">
        <v>140541.19711000001</v>
      </c>
      <c r="P4020" s="83" t="str">
        <f t="shared" si="84"/>
        <v/>
      </c>
    </row>
    <row r="4021" spans="1:16" ht="13.2" hidden="1" customHeight="1" x14ac:dyDescent="0.25">
      <c r="A4021" s="83" t="s">
        <v>4819</v>
      </c>
      <c r="B4021" s="285" t="s">
        <v>155</v>
      </c>
      <c r="C4021" s="108">
        <v>7197081.5006400002</v>
      </c>
      <c r="D4021" s="108">
        <v>9949598.1430013664</v>
      </c>
      <c r="E4021" s="108">
        <v>8068630.7884713663</v>
      </c>
      <c r="F4021" s="108">
        <v>7859511.0457800003</v>
      </c>
      <c r="G4021" s="108">
        <v>10162576.888110001</v>
      </c>
      <c r="H4021" s="108">
        <v>9661980.1004499998</v>
      </c>
      <c r="I4021" s="108">
        <v>8599122.5225999989</v>
      </c>
      <c r="J4021" s="108">
        <v>9651102.6907863151</v>
      </c>
      <c r="K4021" s="108">
        <v>7955463.4330063136</v>
      </c>
      <c r="L4021" s="108">
        <v>8295223.4528486589</v>
      </c>
      <c r="M4021" s="108">
        <v>10359627.523208659</v>
      </c>
      <c r="N4021" s="108">
        <v>10193655.789771965</v>
      </c>
      <c r="O4021" s="108">
        <v>107953573.87867466</v>
      </c>
      <c r="P4021" s="83" t="str">
        <f t="shared" si="84"/>
        <v/>
      </c>
    </row>
    <row r="4022" spans="1:16" ht="13.2" hidden="1" customHeight="1" x14ac:dyDescent="0.25">
      <c r="A4022" s="83" t="s">
        <v>4820</v>
      </c>
      <c r="B4022" s="285" t="s">
        <v>305</v>
      </c>
      <c r="C4022" s="108">
        <v>31207.09708</v>
      </c>
      <c r="D4022" s="108">
        <v>36384.831340000004</v>
      </c>
      <c r="E4022" s="108">
        <v>53951.871710000007</v>
      </c>
      <c r="F4022" s="108">
        <v>38777.685230000003</v>
      </c>
      <c r="G4022" s="108">
        <v>37548.684219999996</v>
      </c>
      <c r="H4022" s="108">
        <v>40784.95829000001</v>
      </c>
      <c r="I4022" s="108">
        <v>33819.417809999999</v>
      </c>
      <c r="J4022" s="108">
        <v>32254.273649999999</v>
      </c>
      <c r="K4022" s="108">
        <v>34079.030729999999</v>
      </c>
      <c r="L4022" s="108">
        <v>29289.120340000001</v>
      </c>
      <c r="M4022" s="108">
        <v>25926.70004</v>
      </c>
      <c r="N4022" s="108">
        <v>24224.48487</v>
      </c>
      <c r="O4022" s="108">
        <v>418248.15531000006</v>
      </c>
      <c r="P4022" s="83" t="str">
        <f t="shared" si="84"/>
        <v/>
      </c>
    </row>
    <row r="4023" spans="1:16" ht="13.2" hidden="1" customHeight="1" x14ac:dyDescent="0.25">
      <c r="A4023" s="83" t="s">
        <v>4821</v>
      </c>
      <c r="B4023" s="285" t="s">
        <v>306</v>
      </c>
      <c r="C4023" s="108">
        <v>0</v>
      </c>
      <c r="D4023" s="108">
        <v>0</v>
      </c>
      <c r="E4023" s="108">
        <v>0</v>
      </c>
      <c r="F4023" s="108">
        <v>0</v>
      </c>
      <c r="G4023" s="108">
        <v>0</v>
      </c>
      <c r="H4023" s="108">
        <v>0</v>
      </c>
      <c r="I4023" s="108">
        <v>0</v>
      </c>
      <c r="J4023" s="108">
        <v>0</v>
      </c>
      <c r="K4023" s="108">
        <v>955.80000000000007</v>
      </c>
      <c r="L4023" s="108">
        <v>0</v>
      </c>
      <c r="M4023" s="108">
        <v>0</v>
      </c>
      <c r="N4023" s="108">
        <v>0</v>
      </c>
      <c r="O4023" s="108">
        <v>955.80000000000007</v>
      </c>
      <c r="P4023" s="83" t="str">
        <f t="shared" si="84"/>
        <v/>
      </c>
    </row>
    <row r="4024" spans="1:16" ht="13.2" hidden="1" customHeight="1" x14ac:dyDescent="0.25">
      <c r="A4024" s="83" t="s">
        <v>4822</v>
      </c>
      <c r="B4024" s="285" t="s">
        <v>307</v>
      </c>
      <c r="C4024" s="108">
        <v>31207.09708</v>
      </c>
      <c r="D4024" s="108">
        <v>36384.831340000004</v>
      </c>
      <c r="E4024" s="108">
        <v>53951.871710000007</v>
      </c>
      <c r="F4024" s="108">
        <v>38777.685230000003</v>
      </c>
      <c r="G4024" s="108">
        <v>37548.684219999996</v>
      </c>
      <c r="H4024" s="108">
        <v>40784.95829000001</v>
      </c>
      <c r="I4024" s="108">
        <v>33819.417809999999</v>
      </c>
      <c r="J4024" s="108">
        <v>32254.273649999999</v>
      </c>
      <c r="K4024" s="108">
        <v>33123.230729999996</v>
      </c>
      <c r="L4024" s="108">
        <v>29289.120340000001</v>
      </c>
      <c r="M4024" s="108">
        <v>25926.70004</v>
      </c>
      <c r="N4024" s="108">
        <v>24224.48487</v>
      </c>
      <c r="O4024" s="108">
        <v>417292.35531000007</v>
      </c>
      <c r="P4024" s="83" t="str">
        <f t="shared" si="84"/>
        <v/>
      </c>
    </row>
    <row r="4025" spans="1:16" ht="13.2" hidden="1" customHeight="1" x14ac:dyDescent="0.25">
      <c r="A4025" s="83" t="s">
        <v>4823</v>
      </c>
      <c r="B4025" s="285" t="s">
        <v>309</v>
      </c>
      <c r="C4025" s="108">
        <v>17715</v>
      </c>
      <c r="D4025" s="108">
        <v>22400</v>
      </c>
      <c r="E4025" s="108">
        <v>42800</v>
      </c>
      <c r="F4025" s="108">
        <v>25750</v>
      </c>
      <c r="G4025" s="108">
        <v>24555</v>
      </c>
      <c r="H4025" s="108">
        <v>29700</v>
      </c>
      <c r="I4025" s="108">
        <v>23885</v>
      </c>
      <c r="J4025" s="108">
        <v>23160</v>
      </c>
      <c r="K4025" s="108">
        <v>23110</v>
      </c>
      <c r="L4025" s="108">
        <v>23905</v>
      </c>
      <c r="M4025" s="108">
        <v>21065</v>
      </c>
      <c r="N4025" s="108">
        <v>18905</v>
      </c>
      <c r="O4025" s="108">
        <v>296950</v>
      </c>
      <c r="P4025" s="83" t="str">
        <f t="shared" si="84"/>
        <v/>
      </c>
    </row>
    <row r="4026" spans="1:16" ht="13.2" hidden="1" customHeight="1" x14ac:dyDescent="0.25">
      <c r="A4026" s="83" t="s">
        <v>4824</v>
      </c>
      <c r="B4026" s="285" t="s">
        <v>310</v>
      </c>
      <c r="C4026" s="108">
        <v>3198513</v>
      </c>
      <c r="D4026" s="108">
        <v>3404532</v>
      </c>
      <c r="E4026" s="108">
        <v>3379066</v>
      </c>
      <c r="F4026" s="108">
        <v>3385493</v>
      </c>
      <c r="G4026" s="108">
        <v>4421208</v>
      </c>
      <c r="H4026" s="108">
        <v>3340295</v>
      </c>
      <c r="I4026" s="108">
        <v>3336165</v>
      </c>
      <c r="J4026" s="108">
        <v>3405680</v>
      </c>
      <c r="K4026" s="108">
        <v>3413897</v>
      </c>
      <c r="L4026" s="108">
        <v>3454658</v>
      </c>
      <c r="M4026" s="108">
        <v>3392850</v>
      </c>
      <c r="N4026" s="108">
        <v>3545919</v>
      </c>
      <c r="O4026" s="108">
        <v>41678276</v>
      </c>
      <c r="P4026" s="83" t="str">
        <f t="shared" si="84"/>
        <v/>
      </c>
    </row>
    <row r="4027" spans="1:16" ht="13.2" hidden="1" customHeight="1" x14ac:dyDescent="0.25">
      <c r="A4027" s="83" t="s">
        <v>4825</v>
      </c>
      <c r="B4027" s="285" t="s">
        <v>311</v>
      </c>
      <c r="C4027" s="108">
        <v>3216911</v>
      </c>
      <c r="D4027" s="108">
        <v>3428093</v>
      </c>
      <c r="E4027" s="108">
        <v>3423112</v>
      </c>
      <c r="F4027" s="108">
        <v>3411898</v>
      </c>
      <c r="G4027" s="108">
        <v>4446489</v>
      </c>
      <c r="H4027" s="108">
        <v>3370393</v>
      </c>
      <c r="I4027" s="108">
        <v>3360650</v>
      </c>
      <c r="J4027" s="108">
        <v>3429307</v>
      </c>
      <c r="K4027" s="108">
        <v>3437511</v>
      </c>
      <c r="L4027" s="108">
        <v>3478845</v>
      </c>
      <c r="M4027" s="108">
        <v>3414606</v>
      </c>
      <c r="N4027" s="108">
        <v>3564824</v>
      </c>
      <c r="O4027" s="108">
        <v>41982639</v>
      </c>
      <c r="P4027" s="83" t="str">
        <f t="shared" si="84"/>
        <v/>
      </c>
    </row>
    <row r="4028" spans="1:16" ht="13.2" hidden="1" customHeight="1" x14ac:dyDescent="0.25">
      <c r="A4028" s="83" t="s">
        <v>4826</v>
      </c>
      <c r="B4028" s="285" t="s">
        <v>312</v>
      </c>
      <c r="C4028" s="108">
        <v>2647990.1890400001</v>
      </c>
      <c r="D4028" s="108">
        <v>5363847.6187813664</v>
      </c>
      <c r="E4028" s="108">
        <v>3371829.8010913669</v>
      </c>
      <c r="F4028" s="108">
        <v>3035790.3451399999</v>
      </c>
      <c r="G4028" s="108">
        <v>4916460.7733899998</v>
      </c>
      <c r="H4028" s="108">
        <v>3330893.12476</v>
      </c>
      <c r="I4028" s="108">
        <v>3260158.98728</v>
      </c>
      <c r="J4028" s="108">
        <v>4947559.562636313</v>
      </c>
      <c r="K4028" s="108">
        <v>3050978.1031163135</v>
      </c>
      <c r="L4028" s="108">
        <v>3027773.7558386591</v>
      </c>
      <c r="M4028" s="108">
        <v>5621305.4327086592</v>
      </c>
      <c r="N4028" s="108">
        <v>4371597.8296319656</v>
      </c>
      <c r="O4028" s="108">
        <v>46946185.523414642</v>
      </c>
      <c r="P4028" s="83" t="str">
        <f t="shared" si="84"/>
        <v/>
      </c>
    </row>
    <row r="4029" spans="1:16" ht="13.2" hidden="1" customHeight="1" x14ac:dyDescent="0.25">
      <c r="A4029" s="83" t="s">
        <v>4827</v>
      </c>
      <c r="B4029" s="285" t="s">
        <v>314</v>
      </c>
      <c r="C4029" s="108">
        <v>634638</v>
      </c>
      <c r="D4029" s="108">
        <v>451946</v>
      </c>
      <c r="E4029" s="108">
        <v>549592</v>
      </c>
      <c r="F4029" s="108">
        <v>696065</v>
      </c>
      <c r="G4029" s="108">
        <v>236831</v>
      </c>
      <c r="H4029" s="108">
        <v>2403554</v>
      </c>
      <c r="I4029" s="108">
        <v>1340570</v>
      </c>
      <c r="J4029" s="108">
        <v>641333</v>
      </c>
      <c r="K4029" s="108">
        <v>836175</v>
      </c>
      <c r="L4029" s="108">
        <v>1166434</v>
      </c>
      <c r="M4029" s="108">
        <v>661787</v>
      </c>
      <c r="N4029" s="108">
        <v>1571111</v>
      </c>
      <c r="O4029" s="108">
        <v>11190036</v>
      </c>
      <c r="P4029" s="83" t="str">
        <f t="shared" si="84"/>
        <v/>
      </c>
    </row>
    <row r="4030" spans="1:16" ht="13.2" hidden="1" customHeight="1" x14ac:dyDescent="0.25">
      <c r="A4030" s="83" t="s">
        <v>4828</v>
      </c>
      <c r="B4030" s="285" t="s">
        <v>315</v>
      </c>
      <c r="C4030" s="108">
        <v>56687</v>
      </c>
      <c r="D4030" s="108">
        <v>56446</v>
      </c>
      <c r="E4030" s="108">
        <v>61672</v>
      </c>
      <c r="F4030" s="108">
        <v>64600</v>
      </c>
      <c r="G4030" s="108">
        <v>66362</v>
      </c>
      <c r="H4030" s="108">
        <v>69929</v>
      </c>
      <c r="I4030" s="108">
        <v>47443</v>
      </c>
      <c r="J4030" s="108">
        <v>44398</v>
      </c>
      <c r="K4030" s="108">
        <v>38781</v>
      </c>
      <c r="L4030" s="108">
        <v>36318</v>
      </c>
      <c r="M4030" s="108">
        <v>34186</v>
      </c>
      <c r="N4030" s="108">
        <v>38153</v>
      </c>
      <c r="O4030" s="108">
        <v>614975</v>
      </c>
      <c r="P4030" s="83" t="str">
        <f t="shared" si="84"/>
        <v/>
      </c>
    </row>
    <row r="4031" spans="1:16" ht="13.2" hidden="1" customHeight="1" x14ac:dyDescent="0.25">
      <c r="A4031" s="83" t="s">
        <v>4829</v>
      </c>
      <c r="B4031" s="285" t="s">
        <v>316</v>
      </c>
      <c r="C4031" s="108">
        <v>0</v>
      </c>
      <c r="D4031" s="108">
        <v>0</v>
      </c>
      <c r="E4031" s="108">
        <v>0</v>
      </c>
      <c r="F4031" s="108">
        <v>0</v>
      </c>
      <c r="G4031" s="108">
        <v>0</v>
      </c>
      <c r="H4031" s="108">
        <v>0</v>
      </c>
      <c r="I4031" s="108">
        <v>0</v>
      </c>
      <c r="J4031" s="108">
        <v>0</v>
      </c>
      <c r="K4031" s="108">
        <v>0</v>
      </c>
      <c r="L4031" s="108">
        <v>0</v>
      </c>
      <c r="M4031" s="108">
        <v>0</v>
      </c>
      <c r="N4031" s="108">
        <v>0</v>
      </c>
      <c r="O4031" s="108">
        <v>0</v>
      </c>
      <c r="P4031" s="83" t="str">
        <f t="shared" si="84"/>
        <v/>
      </c>
    </row>
    <row r="4032" spans="1:16" ht="13.2" hidden="1" customHeight="1" x14ac:dyDescent="0.25">
      <c r="A4032" s="83" t="s">
        <v>4830</v>
      </c>
      <c r="B4032" s="285" t="s">
        <v>317</v>
      </c>
      <c r="C4032" s="108">
        <v>69.836173333333335</v>
      </c>
      <c r="D4032" s="108">
        <v>0.83333333333333337</v>
      </c>
      <c r="E4032" s="108">
        <v>0.83333333333333337</v>
      </c>
      <c r="F4032" s="108">
        <v>722.83333333333326</v>
      </c>
      <c r="G4032" s="108">
        <v>2.8333333333333335</v>
      </c>
      <c r="H4032" s="108">
        <v>401.83333333333331</v>
      </c>
      <c r="I4032" s="108">
        <v>69.833333333333329</v>
      </c>
      <c r="J4032" s="108">
        <v>0.83333333333333337</v>
      </c>
      <c r="K4032" s="108">
        <v>-5.166666666666667</v>
      </c>
      <c r="L4032" s="108">
        <v>597.83333333333326</v>
      </c>
      <c r="M4032" s="108">
        <v>0.83333333333333337</v>
      </c>
      <c r="N4032" s="108">
        <v>369.83333333333331</v>
      </c>
      <c r="O4032" s="108">
        <v>2233.0028399999997</v>
      </c>
      <c r="P4032" s="83" t="str">
        <f t="shared" si="84"/>
        <v/>
      </c>
    </row>
    <row r="4033" spans="1:30" ht="13.2" hidden="1" customHeight="1" x14ac:dyDescent="0.25">
      <c r="A4033" s="83" t="s">
        <v>4831</v>
      </c>
      <c r="B4033" s="285" t="s">
        <v>318</v>
      </c>
      <c r="C4033" s="108">
        <v>3980170.5006399998</v>
      </c>
      <c r="D4033" s="108">
        <v>6521505.1430013664</v>
      </c>
      <c r="E4033" s="108">
        <v>4645518.7884713663</v>
      </c>
      <c r="F4033" s="108">
        <v>4447613.0457800003</v>
      </c>
      <c r="G4033" s="108">
        <v>5716087.8881099997</v>
      </c>
      <c r="H4033" s="108">
        <v>6291587.1004499998</v>
      </c>
      <c r="I4033" s="108">
        <v>5238472.5225999998</v>
      </c>
      <c r="J4033" s="108">
        <v>6221795.6907863133</v>
      </c>
      <c r="K4033" s="108">
        <v>4517952.4330063136</v>
      </c>
      <c r="L4033" s="108">
        <v>4816378.4528486589</v>
      </c>
      <c r="M4033" s="108">
        <v>6945021.5232086591</v>
      </c>
      <c r="N4033" s="108">
        <v>6628831.7897719657</v>
      </c>
      <c r="O4033" s="108">
        <v>65970934.878674649</v>
      </c>
      <c r="P4033" s="83" t="str">
        <f t="shared" si="84"/>
        <v/>
      </c>
    </row>
    <row r="4034" spans="1:30" ht="13.2" hidden="1" customHeight="1" x14ac:dyDescent="0.25">
      <c r="A4034" s="83" t="s">
        <v>4832</v>
      </c>
      <c r="B4034" s="285" t="s">
        <v>3364</v>
      </c>
      <c r="C4034" s="108">
        <v>598301</v>
      </c>
      <c r="D4034" s="108">
        <v>598301</v>
      </c>
      <c r="E4034" s="108">
        <v>598303</v>
      </c>
      <c r="F4034" s="108">
        <v>600997</v>
      </c>
      <c r="G4034" s="108">
        <v>450042</v>
      </c>
      <c r="H4034" s="108">
        <v>434747</v>
      </c>
      <c r="I4034" s="108">
        <v>546570</v>
      </c>
      <c r="J4034" s="108">
        <v>546918</v>
      </c>
      <c r="K4034" s="108">
        <v>546919</v>
      </c>
      <c r="L4034" s="108">
        <v>546918</v>
      </c>
      <c r="M4034" s="108">
        <v>578947</v>
      </c>
      <c r="N4034" s="108">
        <v>611753</v>
      </c>
      <c r="O4034" s="108">
        <v>6658716</v>
      </c>
      <c r="P4034" s="83" t="str">
        <f t="shared" si="84"/>
        <v/>
      </c>
    </row>
    <row r="4035" spans="1:30" ht="13.2" hidden="1" customHeight="1" x14ac:dyDescent="0.25">
      <c r="A4035" s="83" t="s">
        <v>4833</v>
      </c>
      <c r="B4035" s="285" t="s">
        <v>0</v>
      </c>
      <c r="C4035" s="108">
        <v>480952</v>
      </c>
      <c r="D4035" s="108">
        <v>480953</v>
      </c>
      <c r="E4035" s="108">
        <v>480955</v>
      </c>
      <c r="F4035" s="108">
        <v>480953</v>
      </c>
      <c r="G4035" s="108">
        <v>329998</v>
      </c>
      <c r="H4035" s="108">
        <v>329999</v>
      </c>
      <c r="I4035" s="108">
        <v>426526</v>
      </c>
      <c r="J4035" s="108">
        <v>426874</v>
      </c>
      <c r="K4035" s="108">
        <v>426875</v>
      </c>
      <c r="L4035" s="108">
        <v>426874</v>
      </c>
      <c r="M4035" s="108">
        <v>426988</v>
      </c>
      <c r="N4035" s="108">
        <v>443287</v>
      </c>
      <c r="O4035" s="108">
        <v>5161234</v>
      </c>
      <c r="P4035" s="83" t="str">
        <f t="shared" si="84"/>
        <v/>
      </c>
    </row>
    <row r="4036" spans="1:30" ht="13.2" hidden="1" customHeight="1" x14ac:dyDescent="0.25">
      <c r="A4036" s="83" t="s">
        <v>4834</v>
      </c>
      <c r="B4036" s="285" t="s">
        <v>3365</v>
      </c>
      <c r="C4036" s="108">
        <v>117349</v>
      </c>
      <c r="D4036" s="108">
        <v>117348</v>
      </c>
      <c r="E4036" s="108">
        <v>117348</v>
      </c>
      <c r="F4036" s="108">
        <v>120044</v>
      </c>
      <c r="G4036" s="108">
        <v>120044</v>
      </c>
      <c r="H4036" s="108">
        <v>104748</v>
      </c>
      <c r="I4036" s="108">
        <v>120044</v>
      </c>
      <c r="J4036" s="108">
        <v>120044</v>
      </c>
      <c r="K4036" s="108">
        <v>120044</v>
      </c>
      <c r="L4036" s="108">
        <v>120044</v>
      </c>
      <c r="M4036" s="108">
        <v>151959</v>
      </c>
      <c r="N4036" s="108">
        <v>168466</v>
      </c>
      <c r="O4036" s="108">
        <v>1497482</v>
      </c>
      <c r="P4036" s="83" t="str">
        <f t="shared" si="84"/>
        <v/>
      </c>
    </row>
    <row r="4037" spans="1:30" ht="13.2" hidden="1" customHeight="1" x14ac:dyDescent="0.25">
      <c r="A4037" s="83" t="s">
        <v>4910</v>
      </c>
      <c r="B4037" s="285"/>
      <c r="C4037" s="108">
        <v>683</v>
      </c>
      <c r="D4037" s="108">
        <v>1161</v>
      </c>
      <c r="E4037" s="108">
        <v>1246</v>
      </c>
      <c r="F4037" s="108">
        <v>655</v>
      </c>
      <c r="G4037" s="108">
        <v>726</v>
      </c>
      <c r="H4037" s="108">
        <v>398</v>
      </c>
      <c r="I4037" s="108">
        <v>600</v>
      </c>
      <c r="J4037" s="108">
        <v>467</v>
      </c>
      <c r="K4037" s="108">
        <v>504</v>
      </c>
      <c r="L4037" s="108">
        <v>282</v>
      </c>
      <c r="M4037" s="108">
        <v>691</v>
      </c>
      <c r="N4037" s="108">
        <v>0</v>
      </c>
      <c r="O4037" s="108">
        <v>7413</v>
      </c>
      <c r="P4037" s="83" t="str">
        <f t="shared" si="84"/>
        <v/>
      </c>
      <c r="AD4037" s="109"/>
    </row>
    <row r="4038" spans="1:30" ht="13.2" hidden="1" customHeight="1" x14ac:dyDescent="0.25">
      <c r="A4038" s="83" t="s">
        <v>4835</v>
      </c>
      <c r="B4038" s="285" t="s">
        <v>97</v>
      </c>
      <c r="C4038" s="108">
        <v>-406278.81331000006</v>
      </c>
      <c r="D4038" s="108">
        <v>-503173.77778000024</v>
      </c>
      <c r="E4038" s="108">
        <v>206783.92503999989</v>
      </c>
      <c r="F4038" s="108">
        <v>17722.582359999884</v>
      </c>
      <c r="G4038" s="108">
        <v>-148869.42847000016</v>
      </c>
      <c r="H4038" s="108">
        <v>162246.46142000007</v>
      </c>
      <c r="I4038" s="108">
        <v>-204208.63882999972</v>
      </c>
      <c r="J4038" s="108">
        <v>48181.087380000041</v>
      </c>
      <c r="K4038" s="108">
        <v>389731.58416999993</v>
      </c>
      <c r="L4038" s="108">
        <v>-35582.996189999976</v>
      </c>
      <c r="M4038" s="108">
        <v>327222.38704000006</v>
      </c>
      <c r="N4038" s="108">
        <v>5329.7740300000878</v>
      </c>
      <c r="O4038" s="108">
        <v>-140895.85314000025</v>
      </c>
      <c r="P4038" s="83" t="str">
        <f t="shared" si="84"/>
        <v/>
      </c>
    </row>
    <row r="4039" spans="1:30" ht="13.2" hidden="1" customHeight="1" x14ac:dyDescent="0.25">
      <c r="A4039" s="83" t="s">
        <v>4836</v>
      </c>
      <c r="B4039" s="285" t="s">
        <v>130</v>
      </c>
      <c r="C4039" s="108">
        <v>-404835.37651000009</v>
      </c>
      <c r="D4039" s="108">
        <v>-517832.81070000015</v>
      </c>
      <c r="E4039" s="108">
        <v>236094.97330999991</v>
      </c>
      <c r="F4039" s="108">
        <v>17118.854989999905</v>
      </c>
      <c r="G4039" s="108">
        <v>-145291.35662000021</v>
      </c>
      <c r="H4039" s="108">
        <v>160887.45248000004</v>
      </c>
      <c r="I4039" s="108">
        <v>-196953.84851999977</v>
      </c>
      <c r="J4039" s="108">
        <v>17475.671480000019</v>
      </c>
      <c r="K4039" s="108">
        <v>389697.52466</v>
      </c>
      <c r="L4039" s="108">
        <v>-211964.70649999997</v>
      </c>
      <c r="M4039" s="108">
        <v>308489.5202700001</v>
      </c>
      <c r="N4039" s="108">
        <v>173450.58452000003</v>
      </c>
      <c r="O4039" s="108">
        <v>-173663.51714000013</v>
      </c>
      <c r="P4039" s="83" t="str">
        <f t="shared" si="84"/>
        <v/>
      </c>
    </row>
    <row r="4040" spans="1:30" ht="13.2" hidden="1" customHeight="1" x14ac:dyDescent="0.25">
      <c r="A4040" s="83" t="s">
        <v>4837</v>
      </c>
      <c r="B4040" s="285" t="s">
        <v>76</v>
      </c>
      <c r="C4040" s="108">
        <v>5159.2677100000001</v>
      </c>
      <c r="D4040" s="108">
        <v>61573.96029000001</v>
      </c>
      <c r="E4040" s="108">
        <v>16706.570599999999</v>
      </c>
      <c r="F4040" s="108">
        <v>7356.8243199999997</v>
      </c>
      <c r="G4040" s="108">
        <v>9068.6290700000009</v>
      </c>
      <c r="H4040" s="108">
        <v>51947.03125</v>
      </c>
      <c r="I4040" s="108">
        <v>30042.171249999999</v>
      </c>
      <c r="J4040" s="108">
        <v>5067.7161100000003</v>
      </c>
      <c r="K4040" s="108">
        <v>20356.833320000002</v>
      </c>
      <c r="L4040" s="108">
        <v>11793.942569999999</v>
      </c>
      <c r="M4040" s="108">
        <v>49349.609709999997</v>
      </c>
      <c r="N4040" s="108">
        <v>88102.693109999993</v>
      </c>
      <c r="O4040" s="108">
        <v>356525.24931000004</v>
      </c>
      <c r="P4040" s="83" t="str">
        <f t="shared" si="84"/>
        <v/>
      </c>
    </row>
    <row r="4041" spans="1:30" ht="13.2" hidden="1" customHeight="1" x14ac:dyDescent="0.25">
      <c r="A4041" s="83" t="s">
        <v>4838</v>
      </c>
      <c r="B4041" s="285" t="s">
        <v>77</v>
      </c>
      <c r="C4041" s="108">
        <v>42440.327360000003</v>
      </c>
      <c r="D4041" s="108">
        <v>43541.44412</v>
      </c>
      <c r="E4041" s="108">
        <v>41422.102800000001</v>
      </c>
      <c r="F4041" s="108">
        <v>52654.734620000003</v>
      </c>
      <c r="G4041" s="108">
        <v>52680.515350000001</v>
      </c>
      <c r="H4041" s="108">
        <v>52849.380499999999</v>
      </c>
      <c r="I4041" s="108">
        <v>39896.92426</v>
      </c>
      <c r="J4041" s="108">
        <v>38941.712160000003</v>
      </c>
      <c r="K4041" s="108">
        <v>41469.52605</v>
      </c>
      <c r="L4041" s="108">
        <v>42431.593480000003</v>
      </c>
      <c r="M4041" s="108">
        <v>41262.532800000001</v>
      </c>
      <c r="N4041" s="108">
        <v>62398.029729999995</v>
      </c>
      <c r="O4041" s="108">
        <v>551988.82322999986</v>
      </c>
      <c r="P4041" s="83" t="str">
        <f t="shared" si="84"/>
        <v/>
      </c>
    </row>
    <row r="4042" spans="1:30" ht="13.2" hidden="1" customHeight="1" x14ac:dyDescent="0.25">
      <c r="A4042" s="83" t="s">
        <v>4839</v>
      </c>
      <c r="B4042" s="285" t="s">
        <v>78</v>
      </c>
      <c r="C4042" s="108">
        <v>17996.490389999999</v>
      </c>
      <c r="D4042" s="108">
        <v>18221.54955</v>
      </c>
      <c r="E4042" s="108">
        <v>24258.263279999999</v>
      </c>
      <c r="F4042" s="108">
        <v>19172.861530000002</v>
      </c>
      <c r="G4042" s="108">
        <v>21430.55431</v>
      </c>
      <c r="H4042" s="108">
        <v>98101.380929999985</v>
      </c>
      <c r="I4042" s="108">
        <v>15779.36508</v>
      </c>
      <c r="J4042" s="108">
        <v>20459.835849999999</v>
      </c>
      <c r="K4042" s="108">
        <v>16277.393209999998</v>
      </c>
      <c r="L4042" s="108">
        <v>26089.989400000002</v>
      </c>
      <c r="M4042" s="108">
        <v>22348.5236</v>
      </c>
      <c r="N4042" s="108">
        <v>30753.808559999998</v>
      </c>
      <c r="O4042" s="108">
        <v>330890.01568999997</v>
      </c>
      <c r="P4042" s="83" t="str">
        <f t="shared" si="84"/>
        <v/>
      </c>
    </row>
    <row r="4043" spans="1:30" ht="13.2" hidden="1" customHeight="1" x14ac:dyDescent="0.25">
      <c r="A4043" s="83" t="s">
        <v>4840</v>
      </c>
      <c r="B4043" s="285" t="s">
        <v>79</v>
      </c>
      <c r="C4043" s="108">
        <v>0</v>
      </c>
      <c r="D4043" s="108">
        <v>0</v>
      </c>
      <c r="E4043" s="108">
        <v>18143.4512</v>
      </c>
      <c r="F4043" s="108">
        <v>15000</v>
      </c>
      <c r="G4043" s="108">
        <v>87573.595019999993</v>
      </c>
      <c r="H4043" s="108">
        <v>39.430259999999997</v>
      </c>
      <c r="I4043" s="108">
        <v>58801.89862</v>
      </c>
      <c r="J4043" s="108">
        <v>0</v>
      </c>
      <c r="K4043" s="108">
        <v>21870.247640000001</v>
      </c>
      <c r="L4043" s="108">
        <v>0</v>
      </c>
      <c r="M4043" s="108">
        <v>142.60061999999999</v>
      </c>
      <c r="N4043" s="108">
        <v>67192.31018</v>
      </c>
      <c r="O4043" s="108">
        <v>268763.53353999997</v>
      </c>
      <c r="P4043" s="83" t="str">
        <f t="shared" si="84"/>
        <v/>
      </c>
    </row>
    <row r="4044" spans="1:30" ht="13.2" hidden="1" customHeight="1" x14ac:dyDescent="0.25">
      <c r="A4044" s="83" t="s">
        <v>4841</v>
      </c>
      <c r="B4044" s="285" t="s">
        <v>3671</v>
      </c>
      <c r="C4044" s="108">
        <v>47335.459909999998</v>
      </c>
      <c r="D4044" s="108">
        <v>47657.365479999993</v>
      </c>
      <c r="E4044" s="108">
        <v>187407.75426000005</v>
      </c>
      <c r="F4044" s="108">
        <v>143603.98500000002</v>
      </c>
      <c r="G4044" s="108">
        <v>50987.675610000006</v>
      </c>
      <c r="H4044" s="108">
        <v>156165.31811999998</v>
      </c>
      <c r="I4044" s="108">
        <v>150166.97157999998</v>
      </c>
      <c r="J4044" s="108">
        <v>71123.743279999995</v>
      </c>
      <c r="K4044" s="108">
        <v>30914.933539999998</v>
      </c>
      <c r="L4044" s="108">
        <v>149696.30090999999</v>
      </c>
      <c r="M4044" s="108">
        <v>88708.40651999999</v>
      </c>
      <c r="N4044" s="108">
        <v>208545.6551</v>
      </c>
      <c r="O4044" s="108">
        <v>1332313.5693099997</v>
      </c>
      <c r="P4044" s="83" t="str">
        <f t="shared" si="84"/>
        <v/>
      </c>
    </row>
    <row r="4045" spans="1:30" ht="13.2" hidden="1" customHeight="1" x14ac:dyDescent="0.25">
      <c r="A4045" s="83" t="s">
        <v>4842</v>
      </c>
      <c r="B4045" s="285" t="s">
        <v>120</v>
      </c>
      <c r="C4045" s="108">
        <v>473.01118000000002</v>
      </c>
      <c r="D4045" s="108">
        <v>496684.26793000003</v>
      </c>
      <c r="E4045" s="108">
        <v>51810.025699999998</v>
      </c>
      <c r="F4045" s="108">
        <v>301864.92427000002</v>
      </c>
      <c r="G4045" s="108">
        <v>132284.53958000001</v>
      </c>
      <c r="H4045" s="108">
        <v>93960.716679999998</v>
      </c>
      <c r="I4045" s="108">
        <v>455849.31611999997</v>
      </c>
      <c r="J4045" s="108">
        <v>21590.454990000002</v>
      </c>
      <c r="K4045" s="108">
        <v>33845.30128</v>
      </c>
      <c r="L4045" s="108">
        <v>410603.8677</v>
      </c>
      <c r="M4045" s="108">
        <v>22382.643960000001</v>
      </c>
      <c r="N4045" s="108">
        <v>112184.94778</v>
      </c>
      <c r="O4045" s="108">
        <v>2133534.0171699999</v>
      </c>
      <c r="P4045" s="83" t="str">
        <f t="shared" si="84"/>
        <v/>
      </c>
    </row>
    <row r="4046" spans="1:30" ht="13.2" hidden="1" customHeight="1" x14ac:dyDescent="0.25">
      <c r="A4046" s="83" t="s">
        <v>4843</v>
      </c>
      <c r="B4046" s="285" t="s">
        <v>121</v>
      </c>
      <c r="C4046" s="108">
        <v>652121.4</v>
      </c>
      <c r="D4046" s="108">
        <v>0</v>
      </c>
      <c r="E4046" s="108">
        <v>0</v>
      </c>
      <c r="F4046" s="108">
        <v>0</v>
      </c>
      <c r="G4046" s="108">
        <v>0</v>
      </c>
      <c r="H4046" s="108">
        <v>0</v>
      </c>
      <c r="I4046" s="108">
        <v>0</v>
      </c>
      <c r="J4046" s="108">
        <v>0</v>
      </c>
      <c r="K4046" s="108">
        <v>0</v>
      </c>
      <c r="L4046" s="108">
        <v>0</v>
      </c>
      <c r="M4046" s="108">
        <v>22.759450000000001</v>
      </c>
      <c r="N4046" s="108">
        <v>0</v>
      </c>
      <c r="O4046" s="108">
        <v>652144.15945000004</v>
      </c>
      <c r="P4046" s="83" t="str">
        <f t="shared" si="84"/>
        <v/>
      </c>
    </row>
    <row r="4047" spans="1:30" ht="13.2" hidden="1" customHeight="1" x14ac:dyDescent="0.25">
      <c r="A4047" s="83" t="s">
        <v>4844</v>
      </c>
      <c r="B4047" s="285" t="s">
        <v>81</v>
      </c>
      <c r="C4047" s="108">
        <v>19801.47712</v>
      </c>
      <c r="D4047" s="108">
        <v>453497.52873000002</v>
      </c>
      <c r="E4047" s="108">
        <v>49143.38753</v>
      </c>
      <c r="F4047" s="108">
        <v>6066.8038999999999</v>
      </c>
      <c r="G4047" s="108">
        <v>408383.35028999997</v>
      </c>
      <c r="H4047" s="108">
        <v>36532.851300000002</v>
      </c>
      <c r="I4047" s="108">
        <v>24745.0373</v>
      </c>
      <c r="J4047" s="108">
        <v>413303.52203999995</v>
      </c>
      <c r="K4047" s="108">
        <v>53350.069360000001</v>
      </c>
      <c r="L4047" s="108">
        <v>9812.3219900000004</v>
      </c>
      <c r="M4047" s="108">
        <v>61710.678790000005</v>
      </c>
      <c r="N4047" s="108">
        <v>359554.95224999997</v>
      </c>
      <c r="O4047" s="108">
        <v>1895901.9805999999</v>
      </c>
      <c r="P4047" s="83" t="str">
        <f t="shared" si="84"/>
        <v/>
      </c>
    </row>
    <row r="4048" spans="1:30" ht="13.2" hidden="1" customHeight="1" x14ac:dyDescent="0.25">
      <c r="A4048" s="83" t="s">
        <v>4845</v>
      </c>
      <c r="B4048" s="285" t="s">
        <v>82</v>
      </c>
      <c r="C4048" s="108">
        <v>0</v>
      </c>
      <c r="D4048" s="108">
        <v>126</v>
      </c>
      <c r="E4048" s="108">
        <v>0</v>
      </c>
      <c r="F4048" s="108">
        <v>0</v>
      </c>
      <c r="G4048" s="108">
        <v>0</v>
      </c>
      <c r="H4048" s="108">
        <v>0</v>
      </c>
      <c r="I4048" s="108">
        <v>0</v>
      </c>
      <c r="J4048" s="108">
        <v>0</v>
      </c>
      <c r="K4048" s="108">
        <v>0</v>
      </c>
      <c r="L4048" s="108">
        <v>0</v>
      </c>
      <c r="M4048" s="108">
        <v>179.28515999999999</v>
      </c>
      <c r="N4048" s="108">
        <v>252</v>
      </c>
      <c r="O4048" s="108">
        <v>557.28516000000002</v>
      </c>
      <c r="P4048" s="83" t="str">
        <f t="shared" si="84"/>
        <v/>
      </c>
    </row>
    <row r="4049" spans="1:16" ht="13.2" hidden="1" customHeight="1" x14ac:dyDescent="0.25">
      <c r="A4049" s="83" t="s">
        <v>4846</v>
      </c>
      <c r="B4049" s="285" t="s">
        <v>83</v>
      </c>
      <c r="C4049" s="108">
        <v>35183.95321</v>
      </c>
      <c r="D4049" s="108">
        <v>2908.7728099999999</v>
      </c>
      <c r="E4049" s="108">
        <v>2789.0111299999999</v>
      </c>
      <c r="F4049" s="108">
        <v>33390.135950000004</v>
      </c>
      <c r="G4049" s="108">
        <v>27748.733769999999</v>
      </c>
      <c r="H4049" s="108">
        <v>2334.90191</v>
      </c>
      <c r="I4049" s="108">
        <v>32168.726569999999</v>
      </c>
      <c r="J4049" s="108">
        <v>2519.5578700000001</v>
      </c>
      <c r="K4049" s="108">
        <v>1477.24197</v>
      </c>
      <c r="L4049" s="108">
        <v>34918.51483</v>
      </c>
      <c r="M4049" s="108">
        <v>20544.029450000002</v>
      </c>
      <c r="N4049" s="108">
        <v>11298.644549999999</v>
      </c>
      <c r="O4049" s="108">
        <v>207282.22401999999</v>
      </c>
      <c r="P4049" s="83" t="str">
        <f t="shared" si="84"/>
        <v/>
      </c>
    </row>
    <row r="4050" spans="1:16" ht="13.2" hidden="1" customHeight="1" x14ac:dyDescent="0.25">
      <c r="A4050" s="83" t="s">
        <v>4847</v>
      </c>
      <c r="B4050" s="285" t="s">
        <v>84</v>
      </c>
      <c r="C4050" s="108">
        <v>15214.70434</v>
      </c>
      <c r="D4050" s="108">
        <v>17545.33783</v>
      </c>
      <c r="E4050" s="108">
        <v>10839.300510000001</v>
      </c>
      <c r="F4050" s="108">
        <v>11615.329900000001</v>
      </c>
      <c r="G4050" s="108">
        <v>9829.0641400000004</v>
      </c>
      <c r="H4050" s="108">
        <v>11700.033439999999</v>
      </c>
      <c r="I4050" s="108">
        <v>10735.238740000001</v>
      </c>
      <c r="J4050" s="108">
        <v>14875.002989999997</v>
      </c>
      <c r="K4050" s="108">
        <v>12722.22516</v>
      </c>
      <c r="L4050" s="108">
        <v>14336.665780000001</v>
      </c>
      <c r="M4050" s="108">
        <v>13184.26024</v>
      </c>
      <c r="N4050" s="108">
        <v>41908.742869999995</v>
      </c>
      <c r="O4050" s="108">
        <v>184505.90594000003</v>
      </c>
      <c r="P4050" s="83" t="str">
        <f t="shared" si="84"/>
        <v/>
      </c>
    </row>
    <row r="4051" spans="1:16" ht="13.2" hidden="1" customHeight="1" x14ac:dyDescent="0.25">
      <c r="A4051" s="83" t="s">
        <v>4848</v>
      </c>
      <c r="B4051" s="285" t="s">
        <v>85</v>
      </c>
      <c r="C4051" s="108">
        <v>835726.09122000006</v>
      </c>
      <c r="D4051" s="108">
        <v>1141756.2267400003</v>
      </c>
      <c r="E4051" s="108">
        <v>402519.86701000005</v>
      </c>
      <c r="F4051" s="108">
        <v>590725.59949000017</v>
      </c>
      <c r="G4051" s="108">
        <v>799986.65714000014</v>
      </c>
      <c r="H4051" s="108">
        <v>503631.04438999994</v>
      </c>
      <c r="I4051" s="108">
        <v>818185.64951999974</v>
      </c>
      <c r="J4051" s="108">
        <v>587881.54528999992</v>
      </c>
      <c r="K4051" s="108">
        <v>232283.77153</v>
      </c>
      <c r="L4051" s="108">
        <v>699683.19666000002</v>
      </c>
      <c r="M4051" s="108">
        <v>319835.33030000003</v>
      </c>
      <c r="N4051" s="108">
        <v>982191.78412999993</v>
      </c>
      <c r="O4051" s="108">
        <v>7914406.7634199988</v>
      </c>
      <c r="P4051" s="83" t="str">
        <f t="shared" si="84"/>
        <v/>
      </c>
    </row>
    <row r="4052" spans="1:16" ht="13.2" hidden="1" customHeight="1" x14ac:dyDescent="0.25">
      <c r="A4052" s="83" t="s">
        <v>4849</v>
      </c>
      <c r="B4052" s="285" t="s">
        <v>86</v>
      </c>
      <c r="C4052" s="108">
        <v>1420.02107</v>
      </c>
      <c r="D4052" s="108">
        <v>17013.642019999999</v>
      </c>
      <c r="E4052" s="108">
        <v>93.361270000000005</v>
      </c>
      <c r="F4052" s="108">
        <v>2235.9408899999999</v>
      </c>
      <c r="G4052" s="108">
        <v>7335.8645399999996</v>
      </c>
      <c r="H4052" s="108">
        <v>2408.9411500000001</v>
      </c>
      <c r="I4052" s="108">
        <v>23642.92238</v>
      </c>
      <c r="J4052" s="108">
        <v>31031.699470000003</v>
      </c>
      <c r="K4052" s="108">
        <v>1216.9319300000002</v>
      </c>
      <c r="L4052" s="108">
        <v>9412.3538799999988</v>
      </c>
      <c r="M4052" s="108">
        <v>10741.932190000001</v>
      </c>
      <c r="N4052" s="108">
        <v>131917.70173</v>
      </c>
      <c r="O4052" s="108">
        <v>238471.31252000001</v>
      </c>
      <c r="P4052" s="83" t="str">
        <f t="shared" si="84"/>
        <v/>
      </c>
    </row>
    <row r="4053" spans="1:16" ht="13.2" hidden="1" customHeight="1" x14ac:dyDescent="0.25">
      <c r="A4053" s="83" t="s">
        <v>4850</v>
      </c>
      <c r="B4053" s="285" t="s">
        <v>87</v>
      </c>
      <c r="C4053" s="108">
        <v>0</v>
      </c>
      <c r="D4053" s="108">
        <v>0</v>
      </c>
      <c r="E4053" s="108">
        <v>627.88424999999995</v>
      </c>
      <c r="F4053" s="108">
        <v>0</v>
      </c>
      <c r="G4053" s="108">
        <v>1654.2050400000001</v>
      </c>
      <c r="H4053" s="108">
        <v>171.71358000000001</v>
      </c>
      <c r="I4053" s="108">
        <v>0</v>
      </c>
      <c r="J4053" s="108">
        <v>0</v>
      </c>
      <c r="K4053" s="108">
        <v>165.72282000000001</v>
      </c>
      <c r="L4053" s="108">
        <v>168400</v>
      </c>
      <c r="M4053" s="108">
        <v>8121.2179900000001</v>
      </c>
      <c r="N4053" s="108">
        <v>634.66264999999999</v>
      </c>
      <c r="O4053" s="108">
        <v>179775.40633000003</v>
      </c>
      <c r="P4053" s="83" t="str">
        <f t="shared" si="84"/>
        <v/>
      </c>
    </row>
    <row r="4054" spans="1:16" ht="13.2" hidden="1" customHeight="1" x14ac:dyDescent="0.25">
      <c r="A4054" s="83" t="s">
        <v>4851</v>
      </c>
      <c r="B4054" s="285" t="s">
        <v>88</v>
      </c>
      <c r="C4054" s="108">
        <v>0</v>
      </c>
      <c r="D4054" s="108">
        <v>0</v>
      </c>
      <c r="E4054" s="108">
        <v>0</v>
      </c>
      <c r="F4054" s="108">
        <v>0</v>
      </c>
      <c r="G4054" s="108">
        <v>0</v>
      </c>
      <c r="H4054" s="108">
        <v>0</v>
      </c>
      <c r="I4054" s="108">
        <v>0</v>
      </c>
      <c r="J4054" s="108">
        <v>0</v>
      </c>
      <c r="K4054" s="108">
        <v>0</v>
      </c>
      <c r="L4054" s="108">
        <v>0</v>
      </c>
      <c r="M4054" s="108">
        <v>0</v>
      </c>
      <c r="N4054" s="108">
        <v>0</v>
      </c>
      <c r="O4054" s="108">
        <v>0</v>
      </c>
      <c r="P4054" s="83" t="str">
        <f t="shared" si="84"/>
        <v/>
      </c>
    </row>
    <row r="4055" spans="1:16" ht="13.2" hidden="1" customHeight="1" x14ac:dyDescent="0.25">
      <c r="A4055" s="83" t="s">
        <v>4852</v>
      </c>
      <c r="B4055" s="285" t="s">
        <v>144</v>
      </c>
      <c r="C4055" s="108">
        <v>837146.11229000008</v>
      </c>
      <c r="D4055" s="108">
        <v>1158769.8687600002</v>
      </c>
      <c r="E4055" s="108">
        <v>403241.11253000004</v>
      </c>
      <c r="F4055" s="108">
        <v>592961.54038000014</v>
      </c>
      <c r="G4055" s="108">
        <v>808976.72672000015</v>
      </c>
      <c r="H4055" s="108">
        <v>506211.69911999995</v>
      </c>
      <c r="I4055" s="108">
        <v>841828.57189999975</v>
      </c>
      <c r="J4055" s="108">
        <v>618913.24475999991</v>
      </c>
      <c r="K4055" s="108">
        <v>233666.42627999999</v>
      </c>
      <c r="L4055" s="108">
        <v>877495.55053999997</v>
      </c>
      <c r="M4055" s="108">
        <v>338698.48048000003</v>
      </c>
      <c r="N4055" s="108">
        <v>1114744.14851</v>
      </c>
      <c r="O4055" s="108">
        <v>8332653.4822699986</v>
      </c>
      <c r="P4055" s="83" t="str">
        <f t="shared" si="84"/>
        <v/>
      </c>
    </row>
    <row r="4056" spans="1:16" ht="13.2" hidden="1" customHeight="1" x14ac:dyDescent="0.25">
      <c r="A4056" s="83" t="s">
        <v>4853</v>
      </c>
      <c r="B4056" s="285" t="s">
        <v>76</v>
      </c>
      <c r="C4056" s="108">
        <v>2550.3861399999996</v>
      </c>
      <c r="D4056" s="108">
        <v>4540.7653500000006</v>
      </c>
      <c r="E4056" s="108">
        <v>3969.9272799999999</v>
      </c>
      <c r="F4056" s="108">
        <v>1035.6969100000001</v>
      </c>
      <c r="G4056" s="108">
        <v>1129.0507</v>
      </c>
      <c r="H4056" s="108">
        <v>12644.267689999999</v>
      </c>
      <c r="I4056" s="108">
        <v>1437.6613500000001</v>
      </c>
      <c r="J4056" s="108">
        <v>942.75649999999996</v>
      </c>
      <c r="K4056" s="108">
        <v>1915.5547000000001</v>
      </c>
      <c r="L4056" s="108">
        <v>1278.6935100000001</v>
      </c>
      <c r="M4056" s="108">
        <v>2506.4714600000002</v>
      </c>
      <c r="N4056" s="108">
        <v>14611.024230000003</v>
      </c>
      <c r="O4056" s="108">
        <v>48562.255820000006</v>
      </c>
      <c r="P4056" s="83" t="str">
        <f t="shared" si="84"/>
        <v/>
      </c>
    </row>
    <row r="4057" spans="1:16" ht="13.2" hidden="1" customHeight="1" x14ac:dyDescent="0.25">
      <c r="A4057" s="83" t="s">
        <v>4854</v>
      </c>
      <c r="B4057" s="285" t="s">
        <v>85</v>
      </c>
      <c r="C4057" s="108">
        <v>429447.27791</v>
      </c>
      <c r="D4057" s="108">
        <v>638582.44896000007</v>
      </c>
      <c r="E4057" s="108">
        <v>609303.79204999993</v>
      </c>
      <c r="F4057" s="108">
        <v>608448.18185000005</v>
      </c>
      <c r="G4057" s="108">
        <v>651117.22866999998</v>
      </c>
      <c r="H4057" s="108">
        <v>665877.50581</v>
      </c>
      <c r="I4057" s="108">
        <v>613977.01069000002</v>
      </c>
      <c r="J4057" s="108">
        <v>636062.63266999996</v>
      </c>
      <c r="K4057" s="108">
        <v>622015.35569999996</v>
      </c>
      <c r="L4057" s="108">
        <v>664100.20047000004</v>
      </c>
      <c r="M4057" s="108">
        <v>647057.71734000009</v>
      </c>
      <c r="N4057" s="108">
        <v>987521.55816000002</v>
      </c>
      <c r="O4057" s="108">
        <v>7773510.9102799986</v>
      </c>
      <c r="P4057" s="83" t="str">
        <f t="shared" si="84"/>
        <v/>
      </c>
    </row>
    <row r="4058" spans="1:16" ht="13.2" hidden="1" customHeight="1" x14ac:dyDescent="0.25">
      <c r="A4058" s="83" t="s">
        <v>4855</v>
      </c>
      <c r="B4058" s="285" t="s">
        <v>87</v>
      </c>
      <c r="C4058" s="108">
        <v>2863.4578700000002</v>
      </c>
      <c r="D4058" s="108">
        <v>0</v>
      </c>
      <c r="E4058" s="108">
        <v>0</v>
      </c>
      <c r="F4058" s="108">
        <v>0</v>
      </c>
      <c r="G4058" s="108">
        <v>0</v>
      </c>
      <c r="H4058" s="108">
        <v>0</v>
      </c>
      <c r="I4058" s="108">
        <v>0</v>
      </c>
      <c r="J4058" s="108">
        <v>0</v>
      </c>
      <c r="K4058" s="108">
        <v>0</v>
      </c>
      <c r="L4058" s="108">
        <v>0</v>
      </c>
      <c r="M4058" s="108">
        <v>0</v>
      </c>
      <c r="N4058" s="108">
        <v>300000</v>
      </c>
      <c r="O4058" s="108">
        <v>302863.45786999998</v>
      </c>
      <c r="P4058" s="83" t="str">
        <f t="shared" si="84"/>
        <v/>
      </c>
    </row>
    <row r="4059" spans="1:16" ht="13.2" hidden="1" customHeight="1" x14ac:dyDescent="0.25">
      <c r="A4059" s="83" t="s">
        <v>4856</v>
      </c>
      <c r="B4059" s="285" t="s">
        <v>88</v>
      </c>
      <c r="C4059" s="108">
        <v>0</v>
      </c>
      <c r="D4059" s="108">
        <v>0</v>
      </c>
      <c r="E4059" s="108">
        <v>0</v>
      </c>
      <c r="F4059" s="108">
        <v>0</v>
      </c>
      <c r="G4059" s="108">
        <v>0</v>
      </c>
      <c r="H4059" s="108">
        <v>0</v>
      </c>
      <c r="I4059" s="108">
        <v>0</v>
      </c>
      <c r="J4059" s="108">
        <v>0</v>
      </c>
      <c r="K4059" s="108">
        <v>0</v>
      </c>
      <c r="L4059" s="108">
        <v>0</v>
      </c>
      <c r="M4059" s="108">
        <v>0</v>
      </c>
      <c r="N4059" s="108">
        <v>0</v>
      </c>
      <c r="O4059" s="108">
        <v>0</v>
      </c>
      <c r="P4059" s="83" t="str">
        <f t="shared" si="84"/>
        <v/>
      </c>
    </row>
    <row r="4060" spans="1:16" ht="13.2" hidden="1" customHeight="1" x14ac:dyDescent="0.25">
      <c r="A4060" s="83" t="s">
        <v>4857</v>
      </c>
      <c r="B4060" s="285" t="s">
        <v>89</v>
      </c>
      <c r="C4060" s="108">
        <v>1493.67724</v>
      </c>
      <c r="D4060" s="108">
        <v>1322.7814600000002</v>
      </c>
      <c r="E4060" s="108">
        <v>155.21641</v>
      </c>
      <c r="F4060" s="108">
        <v>263.19383999999997</v>
      </c>
      <c r="G4060" s="108">
        <v>1358.9041500000001</v>
      </c>
      <c r="H4060" s="108">
        <v>3266.9798900000001</v>
      </c>
      <c r="I4060" s="108">
        <v>221.69758999999999</v>
      </c>
      <c r="J4060" s="108">
        <v>3898.2955599999996</v>
      </c>
      <c r="K4060" s="108">
        <v>1719.6919700000001</v>
      </c>
      <c r="L4060" s="108">
        <v>405.78935000000001</v>
      </c>
      <c r="M4060" s="108">
        <v>2953.8933299999994</v>
      </c>
      <c r="N4060" s="108">
        <v>5145.9947400000001</v>
      </c>
      <c r="O4060" s="108">
        <v>22206.115529999995</v>
      </c>
      <c r="P4060" s="83" t="str">
        <f t="shared" si="84"/>
        <v/>
      </c>
    </row>
    <row r="4061" spans="1:16" ht="13.2" hidden="1" customHeight="1" x14ac:dyDescent="0.25">
      <c r="A4061" s="83" t="s">
        <v>4858</v>
      </c>
      <c r="B4061" s="285" t="s">
        <v>90</v>
      </c>
      <c r="C4061" s="108">
        <v>606.78931999999998</v>
      </c>
      <c r="D4061" s="108">
        <v>150.3287</v>
      </c>
      <c r="E4061" s="108">
        <v>209.72048000000001</v>
      </c>
      <c r="F4061" s="108">
        <v>369.77446999999995</v>
      </c>
      <c r="G4061" s="108">
        <v>585.11978999999997</v>
      </c>
      <c r="H4061" s="108">
        <v>3418.3028700000004</v>
      </c>
      <c r="I4061" s="108">
        <v>93.450190000000006</v>
      </c>
      <c r="J4061" s="108">
        <v>169.33695</v>
      </c>
      <c r="K4061" s="108">
        <v>150.21134000000001</v>
      </c>
      <c r="L4061" s="108">
        <v>822.68907999999999</v>
      </c>
      <c r="M4061" s="108">
        <v>522.98277000000007</v>
      </c>
      <c r="N4061" s="108">
        <v>976.13980000000004</v>
      </c>
      <c r="O4061" s="108">
        <v>8074.8457600000011</v>
      </c>
      <c r="P4061" s="83" t="str">
        <f t="shared" si="84"/>
        <v/>
      </c>
    </row>
    <row r="4062" spans="1:16" ht="13.2" hidden="1" customHeight="1" x14ac:dyDescent="0.25">
      <c r="A4062" s="83" t="s">
        <v>4859</v>
      </c>
      <c r="B4062" s="285" t="s">
        <v>91</v>
      </c>
      <c r="C4062" s="108">
        <v>47215.688260000003</v>
      </c>
      <c r="D4062" s="108">
        <v>241432.41754999995</v>
      </c>
      <c r="E4062" s="108">
        <v>214190.51311999999</v>
      </c>
      <c r="F4062" s="108">
        <v>222623.06603999998</v>
      </c>
      <c r="G4062" s="108">
        <v>260354.57431999996</v>
      </c>
      <c r="H4062" s="108">
        <v>265118.33298000001</v>
      </c>
      <c r="I4062" s="108">
        <v>221791.62785999998</v>
      </c>
      <c r="J4062" s="108">
        <v>255597.29979000002</v>
      </c>
      <c r="K4062" s="108">
        <v>230348.63383000001</v>
      </c>
      <c r="L4062" s="108">
        <v>203316.49034000002</v>
      </c>
      <c r="M4062" s="108">
        <v>243480.69155000002</v>
      </c>
      <c r="N4062" s="108">
        <v>446799.82938000001</v>
      </c>
      <c r="O4062" s="108">
        <v>2852269.1650200002</v>
      </c>
      <c r="P4062" s="83" t="str">
        <f t="shared" si="84"/>
        <v/>
      </c>
    </row>
    <row r="4063" spans="1:16" ht="13.2" hidden="1" customHeight="1" x14ac:dyDescent="0.25">
      <c r="A4063" s="83" t="s">
        <v>4860</v>
      </c>
      <c r="B4063" s="285" t="s">
        <v>3670</v>
      </c>
      <c r="C4063" s="108">
        <v>1581.9052799999999</v>
      </c>
      <c r="D4063" s="108">
        <v>2050.7775200000001</v>
      </c>
      <c r="E4063" s="108">
        <v>1899.3746900000001</v>
      </c>
      <c r="F4063" s="108">
        <v>1680.1399699999999</v>
      </c>
      <c r="G4063" s="108">
        <v>2792.3931000000002</v>
      </c>
      <c r="H4063" s="108">
        <v>1802.94325</v>
      </c>
      <c r="I4063" s="108">
        <v>2888.0786800000001</v>
      </c>
      <c r="J4063" s="108">
        <v>1733.4306299999998</v>
      </c>
      <c r="K4063" s="108">
        <v>6341.4048499999999</v>
      </c>
      <c r="L4063" s="108">
        <v>26658.293850000002</v>
      </c>
      <c r="M4063" s="108">
        <v>2232.5741499999999</v>
      </c>
      <c r="N4063" s="108">
        <v>2740.2584900000002</v>
      </c>
      <c r="O4063" s="108">
        <v>54401.574460000003</v>
      </c>
      <c r="P4063" s="83" t="str">
        <f t="shared" ref="P4063:P4126" si="85">IF(COUNTBLANK(Q4063)=0,IF(RIGHT(A4063,12)=Q4063,TRUE,FALSE),"")</f>
        <v/>
      </c>
    </row>
    <row r="4064" spans="1:16" ht="13.2" hidden="1" customHeight="1" x14ac:dyDescent="0.25">
      <c r="A4064" s="83" t="s">
        <v>4861</v>
      </c>
      <c r="B4064" s="285" t="s">
        <v>122</v>
      </c>
      <c r="C4064" s="108">
        <v>0</v>
      </c>
      <c r="D4064" s="108">
        <v>0</v>
      </c>
      <c r="E4064" s="108">
        <v>0</v>
      </c>
      <c r="F4064" s="108">
        <v>0</v>
      </c>
      <c r="G4064" s="108">
        <v>0</v>
      </c>
      <c r="H4064" s="108">
        <v>0</v>
      </c>
      <c r="I4064" s="108">
        <v>0</v>
      </c>
      <c r="J4064" s="108">
        <v>0</v>
      </c>
      <c r="K4064" s="108">
        <v>0</v>
      </c>
      <c r="L4064" s="108">
        <v>0</v>
      </c>
      <c r="M4064" s="108">
        <v>12.75</v>
      </c>
      <c r="N4064" s="108">
        <v>6.375</v>
      </c>
      <c r="O4064" s="108">
        <v>19.125</v>
      </c>
      <c r="P4064" s="83" t="str">
        <f t="shared" si="85"/>
        <v/>
      </c>
    </row>
    <row r="4065" spans="1:16" ht="13.2" hidden="1" customHeight="1" x14ac:dyDescent="0.25">
      <c r="A4065" s="83" t="s">
        <v>4862</v>
      </c>
      <c r="B4065" s="285" t="s">
        <v>92</v>
      </c>
      <c r="C4065" s="108">
        <v>0</v>
      </c>
      <c r="D4065" s="108">
        <v>0</v>
      </c>
      <c r="E4065" s="108">
        <v>0</v>
      </c>
      <c r="F4065" s="108">
        <v>0</v>
      </c>
      <c r="G4065" s="108">
        <v>0</v>
      </c>
      <c r="H4065" s="108">
        <v>0</v>
      </c>
      <c r="I4065" s="108">
        <v>0</v>
      </c>
      <c r="J4065" s="108">
        <v>0</v>
      </c>
      <c r="K4065" s="108">
        <v>0</v>
      </c>
      <c r="L4065" s="108">
        <v>0</v>
      </c>
      <c r="M4065" s="108">
        <v>0</v>
      </c>
      <c r="N4065" s="108">
        <v>0</v>
      </c>
      <c r="O4065" s="108">
        <v>0</v>
      </c>
      <c r="P4065" s="83" t="str">
        <f t="shared" si="85"/>
        <v/>
      </c>
    </row>
    <row r="4066" spans="1:16" ht="13.2" hidden="1" customHeight="1" x14ac:dyDescent="0.25">
      <c r="A4066" s="83" t="s">
        <v>4863</v>
      </c>
      <c r="B4066" s="285" t="s">
        <v>93</v>
      </c>
      <c r="C4066" s="108">
        <v>0</v>
      </c>
      <c r="D4066" s="108">
        <v>0</v>
      </c>
      <c r="E4066" s="108">
        <v>0</v>
      </c>
      <c r="F4066" s="108">
        <v>0</v>
      </c>
      <c r="G4066" s="108">
        <v>0</v>
      </c>
      <c r="H4066" s="108">
        <v>0</v>
      </c>
      <c r="I4066" s="108">
        <v>0</v>
      </c>
      <c r="J4066" s="108">
        <v>3200</v>
      </c>
      <c r="K4066" s="108">
        <v>0</v>
      </c>
      <c r="L4066" s="108">
        <v>0</v>
      </c>
      <c r="M4066" s="108">
        <v>0</v>
      </c>
      <c r="N4066" s="108">
        <v>0</v>
      </c>
      <c r="O4066" s="108">
        <v>3200</v>
      </c>
      <c r="P4066" s="83" t="str">
        <f t="shared" si="85"/>
        <v/>
      </c>
    </row>
    <row r="4067" spans="1:16" ht="13.2" hidden="1" customHeight="1" x14ac:dyDescent="0.25">
      <c r="A4067" s="83" t="s">
        <v>4864</v>
      </c>
      <c r="B4067" s="285" t="s">
        <v>94</v>
      </c>
      <c r="C4067" s="108">
        <v>375998.83166999999</v>
      </c>
      <c r="D4067" s="108">
        <v>389046.64938000002</v>
      </c>
      <c r="E4067" s="108">
        <v>388364.30897000001</v>
      </c>
      <c r="F4067" s="108">
        <v>382396.01062000002</v>
      </c>
      <c r="G4067" s="108">
        <v>384794.05990999995</v>
      </c>
      <c r="H4067" s="108">
        <v>379607.27912999998</v>
      </c>
      <c r="I4067" s="108">
        <v>387526.89502</v>
      </c>
      <c r="J4067" s="108">
        <v>370508.19487000001</v>
      </c>
      <c r="K4067" s="108">
        <v>381536.85901000001</v>
      </c>
      <c r="L4067" s="108">
        <v>431615.74433999998</v>
      </c>
      <c r="M4067" s="108">
        <v>395316.45408</v>
      </c>
      <c r="N4067" s="108">
        <v>511122.65408000007</v>
      </c>
      <c r="O4067" s="108">
        <v>4777833.9410799993</v>
      </c>
      <c r="P4067" s="83" t="str">
        <f t="shared" si="85"/>
        <v/>
      </c>
    </row>
    <row r="4068" spans="1:16" ht="13.2" hidden="1" customHeight="1" x14ac:dyDescent="0.25">
      <c r="A4068" s="83" t="s">
        <v>4865</v>
      </c>
      <c r="B4068" s="285" t="s">
        <v>95</v>
      </c>
      <c r="C4068" s="108">
        <v>0</v>
      </c>
      <c r="D4068" s="108">
        <v>38.728999999999999</v>
      </c>
      <c r="E4068" s="108">
        <v>514.73109999999997</v>
      </c>
      <c r="F4068" s="108">
        <v>80.3</v>
      </c>
      <c r="G4068" s="108">
        <v>103.1267</v>
      </c>
      <c r="H4068" s="108">
        <v>19.399999999999999</v>
      </c>
      <c r="I4068" s="108">
        <v>17.600000000000001</v>
      </c>
      <c r="J4068" s="108">
        <v>13.31837</v>
      </c>
      <c r="K4068" s="108">
        <v>3</v>
      </c>
      <c r="L4068" s="108">
        <v>2.5</v>
      </c>
      <c r="M4068" s="108">
        <v>31.9</v>
      </c>
      <c r="N4068" s="108">
        <v>6119.2824400000009</v>
      </c>
      <c r="O4068" s="108">
        <v>6943.8876100000007</v>
      </c>
      <c r="P4068" s="83" t="str">
        <f t="shared" si="85"/>
        <v/>
      </c>
    </row>
    <row r="4069" spans="1:16" ht="13.2" hidden="1" customHeight="1" x14ac:dyDescent="0.25">
      <c r="A4069" s="83" t="s">
        <v>4866</v>
      </c>
      <c r="B4069" s="285" t="s">
        <v>96</v>
      </c>
      <c r="C4069" s="108">
        <v>0</v>
      </c>
      <c r="D4069" s="108">
        <v>2354.6091000000001</v>
      </c>
      <c r="E4069" s="108">
        <v>30032.29379</v>
      </c>
      <c r="F4069" s="108">
        <v>1632.2135200000002</v>
      </c>
      <c r="G4069" s="108">
        <v>12568.141430000001</v>
      </c>
      <c r="H4069" s="108">
        <v>1221.64579</v>
      </c>
      <c r="I4069" s="108">
        <v>30897.71269</v>
      </c>
      <c r="J4069" s="108">
        <v>326.28357</v>
      </c>
      <c r="K4069" s="108">
        <v>1348.5952400000001</v>
      </c>
      <c r="L4069" s="108">
        <v>1430.64357</v>
      </c>
      <c r="M4069" s="108">
        <v>130.28341</v>
      </c>
      <c r="N4069" s="108">
        <v>673.17486999999994</v>
      </c>
      <c r="O4069" s="108">
        <v>82615.596980000002</v>
      </c>
      <c r="P4069" s="83" t="str">
        <f t="shared" si="85"/>
        <v/>
      </c>
    </row>
    <row r="4070" spans="1:16" ht="13.2" hidden="1" customHeight="1" x14ac:dyDescent="0.25">
      <c r="A4070" s="83" t="s">
        <v>4867</v>
      </c>
      <c r="B4070" s="285" t="s">
        <v>155</v>
      </c>
      <c r="C4070" s="108">
        <v>432310.73577999999</v>
      </c>
      <c r="D4070" s="108">
        <v>640937.05806000007</v>
      </c>
      <c r="E4070" s="108">
        <v>639336.08583999996</v>
      </c>
      <c r="F4070" s="108">
        <v>610080.39537000004</v>
      </c>
      <c r="G4070" s="108">
        <v>663685.37009999994</v>
      </c>
      <c r="H4070" s="108">
        <v>667099.15159999998</v>
      </c>
      <c r="I4070" s="108">
        <v>644874.72337999998</v>
      </c>
      <c r="J4070" s="108">
        <v>636388.91623999993</v>
      </c>
      <c r="K4070" s="108">
        <v>623363.95094000001</v>
      </c>
      <c r="L4070" s="108">
        <v>665530.84404</v>
      </c>
      <c r="M4070" s="108">
        <v>647188.00075000012</v>
      </c>
      <c r="N4070" s="108">
        <v>1288194.73303</v>
      </c>
      <c r="O4070" s="108">
        <v>8158989.9651299985</v>
      </c>
      <c r="P4070" s="83" t="str">
        <f t="shared" si="85"/>
        <v/>
      </c>
    </row>
    <row r="4071" spans="1:16" ht="13.2" hidden="1" customHeight="1" x14ac:dyDescent="0.25">
      <c r="A4071" s="83" t="s">
        <v>4868</v>
      </c>
      <c r="B4071" s="285" t="s">
        <v>97</v>
      </c>
      <c r="C4071" s="108">
        <v>1130207.5714134069</v>
      </c>
      <c r="D4071" s="108">
        <v>-67257.507518259983</v>
      </c>
      <c r="E4071" s="108">
        <v>114068.17686340661</v>
      </c>
      <c r="F4071" s="108">
        <v>-219845.12512670396</v>
      </c>
      <c r="G4071" s="108">
        <v>-188563.36417170387</v>
      </c>
      <c r="H4071" s="108">
        <v>144145.53404329612</v>
      </c>
      <c r="I4071" s="108">
        <v>-202320.49146170393</v>
      </c>
      <c r="J4071" s="108">
        <v>-128713.12511670394</v>
      </c>
      <c r="K4071" s="108">
        <v>227419.55722202099</v>
      </c>
      <c r="L4071" s="108">
        <v>-218418.08023297909</v>
      </c>
      <c r="M4071" s="108">
        <v>-112707.70187797907</v>
      </c>
      <c r="N4071" s="108">
        <v>-130522.86351464901</v>
      </c>
      <c r="O4071" s="108">
        <v>347630.96194144711</v>
      </c>
      <c r="P4071" s="83" t="str">
        <f t="shared" si="85"/>
        <v/>
      </c>
    </row>
    <row r="4072" spans="1:16" ht="13.2" hidden="1" customHeight="1" x14ac:dyDescent="0.25">
      <c r="A4072" s="83" t="s">
        <v>4869</v>
      </c>
      <c r="B4072" s="285" t="s">
        <v>130</v>
      </c>
      <c r="C4072" s="108">
        <v>1035379.9244334067</v>
      </c>
      <c r="D4072" s="108">
        <v>-33914.987188259955</v>
      </c>
      <c r="E4072" s="108">
        <v>111825.71918340662</v>
      </c>
      <c r="F4072" s="108">
        <v>-186960.7508067039</v>
      </c>
      <c r="G4072" s="108">
        <v>-134760.57238170388</v>
      </c>
      <c r="H4072" s="108">
        <v>141923.68926329614</v>
      </c>
      <c r="I4072" s="108">
        <v>-202326.59167170388</v>
      </c>
      <c r="J4072" s="108">
        <v>-152889.96160670396</v>
      </c>
      <c r="K4072" s="108">
        <v>75992.020862021076</v>
      </c>
      <c r="L4072" s="108">
        <v>-229642.98612297908</v>
      </c>
      <c r="M4072" s="108">
        <v>-156806.33134797914</v>
      </c>
      <c r="N4072" s="108">
        <v>-205897.79406464897</v>
      </c>
      <c r="O4072" s="108">
        <v>62059.759971447289</v>
      </c>
      <c r="P4072" s="83" t="str">
        <f t="shared" si="85"/>
        <v/>
      </c>
    </row>
    <row r="4073" spans="1:16" ht="13.2" hidden="1" customHeight="1" x14ac:dyDescent="0.25">
      <c r="A4073" s="83" t="s">
        <v>4870</v>
      </c>
      <c r="B4073" s="285" t="s">
        <v>76</v>
      </c>
      <c r="C4073" s="108">
        <v>7.6639999999999997</v>
      </c>
      <c r="D4073" s="108">
        <v>7.6639999999999997</v>
      </c>
      <c r="E4073" s="108">
        <v>149.654</v>
      </c>
      <c r="F4073" s="108">
        <v>22.643999999999998</v>
      </c>
      <c r="G4073" s="108">
        <v>3076.6439999999998</v>
      </c>
      <c r="H4073" s="108">
        <v>292.64400000000001</v>
      </c>
      <c r="I4073" s="108">
        <v>58.634</v>
      </c>
      <c r="J4073" s="108">
        <v>47.207999999999998</v>
      </c>
      <c r="K4073" s="108">
        <v>892.20800000000008</v>
      </c>
      <c r="L4073" s="108">
        <v>927.20800000000008</v>
      </c>
      <c r="M4073" s="108">
        <v>293.62400000000002</v>
      </c>
      <c r="N4073" s="108">
        <v>1722.59942</v>
      </c>
      <c r="O4073" s="108">
        <v>7360.0140000000001</v>
      </c>
      <c r="P4073" s="83" t="str">
        <f t="shared" si="85"/>
        <v/>
      </c>
    </row>
    <row r="4074" spans="1:16" ht="13.2" hidden="1" customHeight="1" x14ac:dyDescent="0.25">
      <c r="A4074" s="83" t="s">
        <v>4871</v>
      </c>
      <c r="B4074" s="285" t="s">
        <v>77</v>
      </c>
      <c r="C4074" s="108">
        <v>66423.792158191776</v>
      </c>
      <c r="D4074" s="108">
        <v>63006.05219485845</v>
      </c>
      <c r="E4074" s="108">
        <v>68074.962081525111</v>
      </c>
      <c r="F4074" s="108">
        <v>69526.077236368525</v>
      </c>
      <c r="G4074" s="108">
        <v>93209.922673035224</v>
      </c>
      <c r="H4074" s="108">
        <v>79959.702629701889</v>
      </c>
      <c r="I4074" s="108">
        <v>74275.423366368545</v>
      </c>
      <c r="J4074" s="108">
        <v>74451.934003035232</v>
      </c>
      <c r="K4074" s="108">
        <v>81917.76785129591</v>
      </c>
      <c r="L4074" s="108">
        <v>82090.790637962549</v>
      </c>
      <c r="M4074" s="108">
        <v>85860.370134629222</v>
      </c>
      <c r="N4074" s="108">
        <v>75823.526276295874</v>
      </c>
      <c r="O4074" s="108">
        <v>914620.3212432682</v>
      </c>
      <c r="P4074" s="83" t="str">
        <f t="shared" si="85"/>
        <v/>
      </c>
    </row>
    <row r="4075" spans="1:16" ht="13.2" hidden="1" customHeight="1" x14ac:dyDescent="0.25">
      <c r="A4075" s="83" t="s">
        <v>4872</v>
      </c>
      <c r="B4075" s="285" t="s">
        <v>78</v>
      </c>
      <c r="C4075" s="108">
        <v>28894.200026666669</v>
      </c>
      <c r="D4075" s="108">
        <v>33084.277900000001</v>
      </c>
      <c r="E4075" s="108">
        <v>43263.00519666668</v>
      </c>
      <c r="F4075" s="108">
        <v>40642.860436666677</v>
      </c>
      <c r="G4075" s="108">
        <v>53454.048716666643</v>
      </c>
      <c r="H4075" s="108">
        <v>47525.734096666674</v>
      </c>
      <c r="I4075" s="108">
        <v>43302.256056666687</v>
      </c>
      <c r="J4075" s="108">
        <v>46063.826036666695</v>
      </c>
      <c r="K4075" s="108">
        <v>48904.078066666683</v>
      </c>
      <c r="L4075" s="108">
        <v>56568.930626666712</v>
      </c>
      <c r="M4075" s="108">
        <v>54264.984556666677</v>
      </c>
      <c r="N4075" s="108">
        <v>69746.567696666665</v>
      </c>
      <c r="O4075" s="108">
        <v>565714.76941333339</v>
      </c>
      <c r="P4075" s="83" t="str">
        <f t="shared" si="85"/>
        <v/>
      </c>
    </row>
    <row r="4076" spans="1:16" ht="13.2" hidden="1" customHeight="1" x14ac:dyDescent="0.25">
      <c r="A4076" s="83" t="s">
        <v>4873</v>
      </c>
      <c r="B4076" s="285" t="s">
        <v>79</v>
      </c>
      <c r="C4076" s="108">
        <v>14355.258816734897</v>
      </c>
      <c r="D4076" s="108">
        <v>147787.13302673487</v>
      </c>
      <c r="E4076" s="108">
        <v>16056.645026734894</v>
      </c>
      <c r="F4076" s="108">
        <v>9405.8403336687516</v>
      </c>
      <c r="G4076" s="108">
        <v>33731.07770366875</v>
      </c>
      <c r="H4076" s="108">
        <v>13099.341013668751</v>
      </c>
      <c r="I4076" s="108">
        <v>35126.82545366876</v>
      </c>
      <c r="J4076" s="108">
        <v>20895.235383668754</v>
      </c>
      <c r="K4076" s="108">
        <v>24583.92408834981</v>
      </c>
      <c r="L4076" s="108">
        <v>16506.728538349806</v>
      </c>
      <c r="M4076" s="108">
        <v>21914.957908349821</v>
      </c>
      <c r="N4076" s="108">
        <v>17765.468198349812</v>
      </c>
      <c r="O4076" s="108">
        <v>371228.43549194763</v>
      </c>
      <c r="P4076" s="83" t="str">
        <f t="shared" si="85"/>
        <v/>
      </c>
    </row>
    <row r="4077" spans="1:16" ht="13.2" hidden="1" customHeight="1" x14ac:dyDescent="0.25">
      <c r="A4077" s="83" t="s">
        <v>4874</v>
      </c>
      <c r="B4077" s="285" t="s">
        <v>3671</v>
      </c>
      <c r="C4077" s="108">
        <v>149305.80926000001</v>
      </c>
      <c r="D4077" s="108">
        <v>102853.75402000001</v>
      </c>
      <c r="E4077" s="108">
        <v>262520.40247000003</v>
      </c>
      <c r="F4077" s="108">
        <v>247486.01742999998</v>
      </c>
      <c r="G4077" s="108">
        <v>77872.828499999974</v>
      </c>
      <c r="H4077" s="108">
        <v>150846.91176999998</v>
      </c>
      <c r="I4077" s="108">
        <v>203735.29910000003</v>
      </c>
      <c r="J4077" s="108">
        <v>89520.199090000009</v>
      </c>
      <c r="K4077" s="108">
        <v>89964.627370000002</v>
      </c>
      <c r="L4077" s="108">
        <v>209335.40508000003</v>
      </c>
      <c r="M4077" s="108">
        <v>107051.25936999999</v>
      </c>
      <c r="N4077" s="108">
        <v>57377.418829999995</v>
      </c>
      <c r="O4077" s="108">
        <v>1747869.9322900001</v>
      </c>
      <c r="P4077" s="83" t="str">
        <f t="shared" si="85"/>
        <v/>
      </c>
    </row>
    <row r="4078" spans="1:16" ht="13.2" hidden="1" customHeight="1" x14ac:dyDescent="0.25">
      <c r="A4078" s="83" t="s">
        <v>4875</v>
      </c>
      <c r="B4078" s="285" t="s">
        <v>121</v>
      </c>
      <c r="C4078" s="108">
        <v>0</v>
      </c>
      <c r="D4078" s="108">
        <v>0</v>
      </c>
      <c r="E4078" s="108">
        <v>0</v>
      </c>
      <c r="F4078" s="108">
        <v>0</v>
      </c>
      <c r="G4078" s="108">
        <v>0</v>
      </c>
      <c r="H4078" s="108">
        <v>0</v>
      </c>
      <c r="I4078" s="108">
        <v>0</v>
      </c>
      <c r="J4078" s="108">
        <v>0</v>
      </c>
      <c r="K4078" s="108">
        <v>0</v>
      </c>
      <c r="L4078" s="108">
        <v>0</v>
      </c>
      <c r="M4078" s="108">
        <v>0</v>
      </c>
      <c r="N4078" s="108">
        <v>0</v>
      </c>
      <c r="O4078" s="108">
        <v>0</v>
      </c>
      <c r="P4078" s="83" t="str">
        <f t="shared" si="85"/>
        <v/>
      </c>
    </row>
    <row r="4079" spans="1:16" ht="13.2" hidden="1" customHeight="1" x14ac:dyDescent="0.25">
      <c r="A4079" s="83" t="s">
        <v>4876</v>
      </c>
      <c r="B4079" s="285" t="s">
        <v>81</v>
      </c>
      <c r="C4079" s="108">
        <v>35662.267999999996</v>
      </c>
      <c r="D4079" s="108">
        <v>-20644.078000000001</v>
      </c>
      <c r="E4079" s="108">
        <v>66948.27</v>
      </c>
      <c r="F4079" s="108">
        <v>36729.449999999997</v>
      </c>
      <c r="G4079" s="108">
        <v>23604.021000000001</v>
      </c>
      <c r="H4079" s="108">
        <v>23350.856</v>
      </c>
      <c r="I4079" s="108">
        <v>36869.29</v>
      </c>
      <c r="J4079" s="108">
        <v>30149.268</v>
      </c>
      <c r="K4079" s="108">
        <v>24567.200000000001</v>
      </c>
      <c r="L4079" s="108">
        <v>42127.221000000005</v>
      </c>
      <c r="M4079" s="108">
        <v>26672.447</v>
      </c>
      <c r="N4079" s="108">
        <v>9168.6360000000004</v>
      </c>
      <c r="O4079" s="108">
        <v>335204.84899999999</v>
      </c>
      <c r="P4079" s="83" t="str">
        <f t="shared" si="85"/>
        <v/>
      </c>
    </row>
    <row r="4080" spans="1:16" ht="13.2" hidden="1" customHeight="1" x14ac:dyDescent="0.25">
      <c r="A4080" s="83" t="s">
        <v>4877</v>
      </c>
      <c r="B4080" s="285" t="s">
        <v>82</v>
      </c>
      <c r="C4080" s="108">
        <v>3698.0819999999999</v>
      </c>
      <c r="D4080" s="108">
        <v>2773.5340000000001</v>
      </c>
      <c r="E4080" s="108">
        <v>2979</v>
      </c>
      <c r="F4080" s="108">
        <v>1789</v>
      </c>
      <c r="G4080" s="108">
        <v>2864.0410000000002</v>
      </c>
      <c r="H4080" s="108">
        <v>4291.3119999999999</v>
      </c>
      <c r="I4080" s="108">
        <v>530</v>
      </c>
      <c r="J4080" s="108">
        <v>1773</v>
      </c>
      <c r="K4080" s="108">
        <v>1861</v>
      </c>
      <c r="L4080" s="108">
        <v>2313</v>
      </c>
      <c r="M4080" s="108">
        <v>2749</v>
      </c>
      <c r="N4080" s="108">
        <v>3299</v>
      </c>
      <c r="O4080" s="108">
        <v>30919.968999999997</v>
      </c>
      <c r="P4080" s="83" t="str">
        <f t="shared" si="85"/>
        <v/>
      </c>
    </row>
    <row r="4081" spans="1:16" ht="13.2" hidden="1" customHeight="1" x14ac:dyDescent="0.25">
      <c r="A4081" s="83" t="s">
        <v>4878</v>
      </c>
      <c r="B4081" s="285" t="s">
        <v>83</v>
      </c>
      <c r="C4081" s="108">
        <v>169.08500000000001</v>
      </c>
      <c r="D4081" s="108">
        <v>6794</v>
      </c>
      <c r="E4081" s="108">
        <v>11669</v>
      </c>
      <c r="F4081" s="108">
        <v>9326.9979999999996</v>
      </c>
      <c r="G4081" s="108">
        <v>1799.06</v>
      </c>
      <c r="H4081" s="108">
        <v>11125</v>
      </c>
      <c r="I4081" s="108">
        <v>9831</v>
      </c>
      <c r="J4081" s="108">
        <v>-639.65</v>
      </c>
      <c r="K4081" s="108">
        <v>11323</v>
      </c>
      <c r="L4081" s="108">
        <v>7811.915</v>
      </c>
      <c r="M4081" s="108">
        <v>1602</v>
      </c>
      <c r="N4081" s="108">
        <v>4820</v>
      </c>
      <c r="O4081" s="108">
        <v>75631.407999999996</v>
      </c>
      <c r="P4081" s="83" t="str">
        <f t="shared" si="85"/>
        <v/>
      </c>
    </row>
    <row r="4082" spans="1:16" ht="13.2" hidden="1" customHeight="1" x14ac:dyDescent="0.25">
      <c r="A4082" s="83" t="s">
        <v>4879</v>
      </c>
      <c r="B4082" s="285" t="s">
        <v>84</v>
      </c>
      <c r="C4082" s="108">
        <v>5560.1496899999984</v>
      </c>
      <c r="D4082" s="108">
        <v>5254.7476900000011</v>
      </c>
      <c r="E4082" s="108">
        <v>11780.823019999996</v>
      </c>
      <c r="F4082" s="108">
        <v>12137.499000000002</v>
      </c>
      <c r="G4082" s="108">
        <v>19977.341889999996</v>
      </c>
      <c r="H4082" s="108">
        <v>20155.108060000002</v>
      </c>
      <c r="I4082" s="108">
        <v>16166.352100000004</v>
      </c>
      <c r="J4082" s="108">
        <v>22439.71572</v>
      </c>
      <c r="K4082" s="108">
        <v>19785.915210000003</v>
      </c>
      <c r="L4082" s="108">
        <v>30195.596930000003</v>
      </c>
      <c r="M4082" s="108">
        <v>38065.338329999999</v>
      </c>
      <c r="N4082" s="108">
        <v>76298.592390000005</v>
      </c>
      <c r="O4082" s="108">
        <v>277817.18003000005</v>
      </c>
      <c r="P4082" s="83" t="str">
        <f t="shared" si="85"/>
        <v/>
      </c>
    </row>
    <row r="4083" spans="1:16" ht="13.2" hidden="1" customHeight="1" x14ac:dyDescent="0.25">
      <c r="A4083" s="83" t="s">
        <v>4880</v>
      </c>
      <c r="B4083" s="285" t="s">
        <v>85</v>
      </c>
      <c r="C4083" s="108">
        <v>304743.6569115934</v>
      </c>
      <c r="D4083" s="108">
        <v>347738.50578159333</v>
      </c>
      <c r="E4083" s="108">
        <v>484040.18274492671</v>
      </c>
      <c r="F4083" s="108">
        <v>427611.80738670396</v>
      </c>
      <c r="G4083" s="108">
        <v>310293.40643337055</v>
      </c>
      <c r="H4083" s="108">
        <v>353889.03052003722</v>
      </c>
      <c r="I4083" s="108">
        <v>429763.46402670396</v>
      </c>
      <c r="J4083" s="108">
        <v>286567.89118337061</v>
      </c>
      <c r="K4083" s="108">
        <v>305608.09258631238</v>
      </c>
      <c r="L4083" s="108">
        <v>451462.59081297903</v>
      </c>
      <c r="M4083" s="108">
        <v>341615.08078964567</v>
      </c>
      <c r="N4083" s="108">
        <v>322535.97381131235</v>
      </c>
      <c r="O4083" s="108">
        <v>4365731.3015685491</v>
      </c>
      <c r="P4083" s="83" t="str">
        <f t="shared" si="85"/>
        <v/>
      </c>
    </row>
    <row r="4084" spans="1:16" ht="13.2" hidden="1" customHeight="1" x14ac:dyDescent="0.25">
      <c r="A4084" s="83" t="s">
        <v>4881</v>
      </c>
      <c r="B4084" s="285" t="s">
        <v>86</v>
      </c>
      <c r="C4084" s="108">
        <v>19022.307539999998</v>
      </c>
      <c r="D4084" s="108">
        <v>11632.734850000001</v>
      </c>
      <c r="E4084" s="108">
        <v>17240.375980000001</v>
      </c>
      <c r="F4084" s="108">
        <v>15521.50052</v>
      </c>
      <c r="G4084" s="108">
        <v>25863.868699999999</v>
      </c>
      <c r="H4084" s="108">
        <v>18763.423299999999</v>
      </c>
      <c r="I4084" s="108">
        <v>4936.6700899999978</v>
      </c>
      <c r="J4084" s="108">
        <v>14272.89889</v>
      </c>
      <c r="K4084" s="108">
        <v>196312.34904999999</v>
      </c>
      <c r="L4084" s="108">
        <v>40052.095309999975</v>
      </c>
      <c r="M4084" s="108">
        <v>54576.854650000038</v>
      </c>
      <c r="N4084" s="108">
        <v>96928.738010000001</v>
      </c>
      <c r="O4084" s="108">
        <v>515123.81689000002</v>
      </c>
      <c r="P4084" s="83" t="str">
        <f t="shared" si="85"/>
        <v/>
      </c>
    </row>
    <row r="4085" spans="1:16" ht="13.2" hidden="1" customHeight="1" x14ac:dyDescent="0.25">
      <c r="A4085" s="83" t="s">
        <v>4882</v>
      </c>
      <c r="B4085" s="285" t="s">
        <v>87</v>
      </c>
      <c r="C4085" s="108">
        <v>134507.96431000001</v>
      </c>
      <c r="D4085" s="108">
        <v>-14956.021939999999</v>
      </c>
      <c r="E4085" s="108">
        <v>1417.4084199999998</v>
      </c>
      <c r="F4085" s="108">
        <v>-36197.728640000016</v>
      </c>
      <c r="G4085" s="108">
        <v>-68302.94230000001</v>
      </c>
      <c r="H4085" s="108">
        <v>13482.055709999999</v>
      </c>
      <c r="I4085" s="108">
        <v>34118.417350000003</v>
      </c>
      <c r="J4085" s="108">
        <v>18523.606110000001</v>
      </c>
      <c r="K4085" s="108">
        <v>-38754.489630000004</v>
      </c>
      <c r="L4085" s="108">
        <v>17193.50561</v>
      </c>
      <c r="M4085" s="108">
        <v>30231.746439999999</v>
      </c>
      <c r="N4085" s="108">
        <v>8385</v>
      </c>
      <c r="O4085" s="108">
        <v>99648.521439999968</v>
      </c>
      <c r="P4085" s="83" t="str">
        <f t="shared" si="85"/>
        <v/>
      </c>
    </row>
    <row r="4086" spans="1:16" ht="13.2" hidden="1" customHeight="1" x14ac:dyDescent="0.25">
      <c r="A4086" s="83" t="s">
        <v>4883</v>
      </c>
      <c r="B4086" s="285" t="s">
        <v>88</v>
      </c>
      <c r="C4086" s="108">
        <v>3385.4732400000003</v>
      </c>
      <c r="D4086" s="108">
        <v>3652.7216900000003</v>
      </c>
      <c r="E4086" s="108">
        <v>6198.5242199999993</v>
      </c>
      <c r="F4086" s="108">
        <v>852.44196999999986</v>
      </c>
      <c r="G4086" s="108">
        <v>700.76311000000032</v>
      </c>
      <c r="H4086" s="108">
        <v>3235.4050999999999</v>
      </c>
      <c r="I4086" s="108">
        <v>-29942.011540000007</v>
      </c>
      <c r="J4086" s="108">
        <v>1027.6446699999999</v>
      </c>
      <c r="K4086" s="108">
        <v>4984.6096200000002</v>
      </c>
      <c r="L4086" s="108">
        <v>4016.5412000000001</v>
      </c>
      <c r="M4086" s="108">
        <v>-199.63232999999985</v>
      </c>
      <c r="N4086" s="108">
        <v>5458.0922099999998</v>
      </c>
      <c r="O4086" s="108">
        <v>3370.5731599999935</v>
      </c>
      <c r="P4086" s="83" t="str">
        <f t="shared" si="85"/>
        <v/>
      </c>
    </row>
    <row r="4087" spans="1:16" ht="13.2" hidden="1" customHeight="1" x14ac:dyDescent="0.25">
      <c r="A4087" s="83" t="s">
        <v>4884</v>
      </c>
      <c r="B4087" s="285" t="s">
        <v>144</v>
      </c>
      <c r="C4087" s="108">
        <v>461659.40200159344</v>
      </c>
      <c r="D4087" s="108">
        <v>348067.9403815933</v>
      </c>
      <c r="E4087" s="108">
        <v>508896.49136492674</v>
      </c>
      <c r="F4087" s="108">
        <v>407788.02123670391</v>
      </c>
      <c r="G4087" s="108">
        <v>268555.09594337054</v>
      </c>
      <c r="H4087" s="108">
        <v>389369.91463003721</v>
      </c>
      <c r="I4087" s="108">
        <v>438876.5399267039</v>
      </c>
      <c r="J4087" s="108">
        <v>320392.04085337062</v>
      </c>
      <c r="K4087" s="108">
        <v>468150.56162631238</v>
      </c>
      <c r="L4087" s="108">
        <v>512724.73293297901</v>
      </c>
      <c r="M4087" s="108">
        <v>426224.04954964574</v>
      </c>
      <c r="N4087" s="108">
        <v>433307.80403131229</v>
      </c>
      <c r="O4087" s="108">
        <v>4983874.2130585499</v>
      </c>
      <c r="P4087" s="83" t="str">
        <f t="shared" si="85"/>
        <v/>
      </c>
    </row>
    <row r="4088" spans="1:16" ht="13.2" hidden="1" customHeight="1" x14ac:dyDescent="0.25">
      <c r="A4088" s="83" t="s">
        <v>4885</v>
      </c>
      <c r="B4088" s="285" t="s">
        <v>80</v>
      </c>
      <c r="C4088" s="108">
        <v>667.34795999999994</v>
      </c>
      <c r="D4088" s="108">
        <v>6821.4209499999988</v>
      </c>
      <c r="E4088" s="108">
        <v>598.42094999999983</v>
      </c>
      <c r="F4088" s="108">
        <v>545.42095000000006</v>
      </c>
      <c r="G4088" s="108">
        <v>704.42094999999983</v>
      </c>
      <c r="H4088" s="108">
        <v>3242.4209499999997</v>
      </c>
      <c r="I4088" s="108">
        <v>9868.3839500000013</v>
      </c>
      <c r="J4088" s="108">
        <v>1867.1549500000001</v>
      </c>
      <c r="K4088" s="108">
        <v>1808.3720000000001</v>
      </c>
      <c r="L4088" s="108">
        <v>3585.7950000000005</v>
      </c>
      <c r="M4088" s="108">
        <v>3141.0994900000005</v>
      </c>
      <c r="N4088" s="108">
        <v>6514.165</v>
      </c>
      <c r="O4088" s="108">
        <v>39364.4231</v>
      </c>
      <c r="P4088" s="83" t="str">
        <f t="shared" si="85"/>
        <v/>
      </c>
    </row>
    <row r="4089" spans="1:16" ht="13.2" hidden="1" customHeight="1" x14ac:dyDescent="0.25">
      <c r="A4089" s="83" t="s">
        <v>4886</v>
      </c>
      <c r="B4089" s="285" t="s">
        <v>76</v>
      </c>
      <c r="C4089" s="108">
        <v>185.16264999999999</v>
      </c>
      <c r="D4089" s="108">
        <v>732.21460000000002</v>
      </c>
      <c r="E4089" s="108">
        <v>647.51762000000008</v>
      </c>
      <c r="F4089" s="108">
        <v>40.53886</v>
      </c>
      <c r="G4089" s="108">
        <v>311.88409000000001</v>
      </c>
      <c r="H4089" s="108">
        <v>178.88921999999997</v>
      </c>
      <c r="I4089" s="108">
        <v>163.26958999999999</v>
      </c>
      <c r="J4089" s="108">
        <v>331.69279</v>
      </c>
      <c r="K4089" s="108">
        <v>54.751449999999991</v>
      </c>
      <c r="L4089" s="108">
        <v>3151.9349700000007</v>
      </c>
      <c r="M4089" s="108">
        <v>13106.094220000001</v>
      </c>
      <c r="N4089" s="108">
        <v>3681.0797800000005</v>
      </c>
      <c r="O4089" s="108">
        <v>22585.029840000007</v>
      </c>
      <c r="P4089" s="83" t="str">
        <f t="shared" si="85"/>
        <v/>
      </c>
    </row>
    <row r="4090" spans="1:16" ht="13.2" hidden="1" customHeight="1" x14ac:dyDescent="0.25">
      <c r="A4090" s="83" t="s">
        <v>4887</v>
      </c>
      <c r="B4090" s="285" t="s">
        <v>85</v>
      </c>
      <c r="C4090" s="108">
        <v>1434951.2283250003</v>
      </c>
      <c r="D4090" s="108">
        <v>280480.99826333334</v>
      </c>
      <c r="E4090" s="108">
        <v>598108.35960833333</v>
      </c>
      <c r="F4090" s="108">
        <v>207766.68226</v>
      </c>
      <c r="G4090" s="108">
        <v>121730.04226166666</v>
      </c>
      <c r="H4090" s="108">
        <v>498034.56456333335</v>
      </c>
      <c r="I4090" s="108">
        <v>227442.97256500003</v>
      </c>
      <c r="J4090" s="108">
        <v>157854.76606666666</v>
      </c>
      <c r="K4090" s="108">
        <v>533027.64980833337</v>
      </c>
      <c r="L4090" s="108">
        <v>233044.51057999994</v>
      </c>
      <c r="M4090" s="108">
        <v>228907.3789116666</v>
      </c>
      <c r="N4090" s="108">
        <v>192013.11029666333</v>
      </c>
      <c r="O4090" s="108">
        <v>4713362.2635099962</v>
      </c>
      <c r="P4090" s="83" t="str">
        <f t="shared" si="85"/>
        <v/>
      </c>
    </row>
    <row r="4091" spans="1:16" ht="13.2" hidden="1" customHeight="1" x14ac:dyDescent="0.25">
      <c r="A4091" s="83" t="s">
        <v>4888</v>
      </c>
      <c r="B4091" s="285" t="s">
        <v>87</v>
      </c>
      <c r="C4091" s="108">
        <v>52246</v>
      </c>
      <c r="D4091" s="108">
        <v>23500</v>
      </c>
      <c r="E4091" s="108">
        <v>0</v>
      </c>
      <c r="F4091" s="108">
        <v>0</v>
      </c>
      <c r="G4091" s="108">
        <v>0</v>
      </c>
      <c r="H4091" s="108">
        <v>20000</v>
      </c>
      <c r="I4091" s="108">
        <v>0</v>
      </c>
      <c r="J4091" s="108">
        <v>0</v>
      </c>
      <c r="K4091" s="108">
        <v>0</v>
      </c>
      <c r="L4091" s="108">
        <v>9451.5040000000008</v>
      </c>
      <c r="M4091" s="108">
        <v>948</v>
      </c>
      <c r="N4091" s="108">
        <v>17235.943030000002</v>
      </c>
      <c r="O4091" s="108">
        <v>123381.44703000001</v>
      </c>
      <c r="P4091" s="83" t="str">
        <f t="shared" si="85"/>
        <v/>
      </c>
    </row>
    <row r="4092" spans="1:16" ht="13.2" hidden="1" customHeight="1" x14ac:dyDescent="0.25">
      <c r="A4092" s="83" t="s">
        <v>4889</v>
      </c>
      <c r="B4092" s="285" t="s">
        <v>88</v>
      </c>
      <c r="C4092" s="108">
        <v>37.092149999999997</v>
      </c>
      <c r="D4092" s="108">
        <v>30.383150000000001</v>
      </c>
      <c r="E4092" s="108">
        <v>444.64672999999999</v>
      </c>
      <c r="F4092" s="108">
        <v>466.64927</v>
      </c>
      <c r="G4092" s="108">
        <v>634.50600999999995</v>
      </c>
      <c r="H4092" s="108">
        <v>241.59815</v>
      </c>
      <c r="I4092" s="108">
        <v>37.206809999999997</v>
      </c>
      <c r="J4092" s="108">
        <v>826.10962999999992</v>
      </c>
      <c r="K4092" s="108">
        <v>899.84451999999999</v>
      </c>
      <c r="L4092" s="108">
        <v>1203.1951200000001</v>
      </c>
      <c r="M4092" s="108">
        <v>-13.182010000000002</v>
      </c>
      <c r="N4092" s="108">
        <v>1498.6866199999999</v>
      </c>
      <c r="O4092" s="108">
        <v>6306.7361499999988</v>
      </c>
      <c r="P4092" s="83" t="str">
        <f t="shared" si="85"/>
        <v/>
      </c>
    </row>
    <row r="4093" spans="1:16" ht="13.2" hidden="1" customHeight="1" x14ac:dyDescent="0.25">
      <c r="A4093" s="83" t="s">
        <v>4890</v>
      </c>
      <c r="B4093" s="285" t="s">
        <v>89</v>
      </c>
      <c r="C4093" s="108">
        <v>13403.144193333335</v>
      </c>
      <c r="D4093" s="108">
        <v>13267.879650000001</v>
      </c>
      <c r="E4093" s="108">
        <v>19663.37067</v>
      </c>
      <c r="F4093" s="108">
        <v>17277.32363333333</v>
      </c>
      <c r="G4093" s="108">
        <v>18445.696796666663</v>
      </c>
      <c r="H4093" s="108">
        <v>18505.60386000001</v>
      </c>
      <c r="I4093" s="108">
        <v>19021.099903333332</v>
      </c>
      <c r="J4093" s="108">
        <v>31954.74564666667</v>
      </c>
      <c r="K4093" s="108">
        <v>17307.653679999996</v>
      </c>
      <c r="L4093" s="108">
        <v>19602.699693333332</v>
      </c>
      <c r="M4093" s="108">
        <v>18022.803206666667</v>
      </c>
      <c r="N4093" s="108">
        <v>22769.979003329998</v>
      </c>
      <c r="O4093" s="108">
        <v>229241.99993666331</v>
      </c>
      <c r="P4093" s="83" t="str">
        <f t="shared" si="85"/>
        <v/>
      </c>
    </row>
    <row r="4094" spans="1:16" ht="13.2" hidden="1" customHeight="1" x14ac:dyDescent="0.25">
      <c r="A4094" s="83" t="s">
        <v>4891</v>
      </c>
      <c r="B4094" s="285" t="s">
        <v>90</v>
      </c>
      <c r="C4094" s="108">
        <v>18406.384120000002</v>
      </c>
      <c r="D4094" s="108">
        <v>19387.802620000009</v>
      </c>
      <c r="E4094" s="108">
        <v>20179.286959999998</v>
      </c>
      <c r="F4094" s="108">
        <v>20560.356889999995</v>
      </c>
      <c r="G4094" s="108">
        <v>50542.276519999978</v>
      </c>
      <c r="H4094" s="108">
        <v>21255.690239999996</v>
      </c>
      <c r="I4094" s="108">
        <v>22321.454709999995</v>
      </c>
      <c r="J4094" s="108">
        <v>22516.618450000002</v>
      </c>
      <c r="K4094" s="108">
        <v>21971.181489999995</v>
      </c>
      <c r="L4094" s="108">
        <v>23062.299439999988</v>
      </c>
      <c r="M4094" s="108">
        <v>22415.37458</v>
      </c>
      <c r="N4094" s="108">
        <v>24539.473140000009</v>
      </c>
      <c r="O4094" s="108">
        <v>287158.19915999996</v>
      </c>
      <c r="P4094" s="83" t="str">
        <f t="shared" si="85"/>
        <v/>
      </c>
    </row>
    <row r="4095" spans="1:16" ht="13.2" hidden="1" customHeight="1" x14ac:dyDescent="0.25">
      <c r="A4095" s="83" t="s">
        <v>4892</v>
      </c>
      <c r="B4095" s="285" t="s">
        <v>91</v>
      </c>
      <c r="C4095" s="108">
        <v>46.589120000000001</v>
      </c>
      <c r="D4095" s="108">
        <v>206.63656</v>
      </c>
      <c r="E4095" s="108">
        <v>30</v>
      </c>
      <c r="F4095" s="108">
        <v>47.893470000000001</v>
      </c>
      <c r="G4095" s="108">
        <v>206.23817</v>
      </c>
      <c r="H4095" s="108">
        <v>37.328110000000002</v>
      </c>
      <c r="I4095" s="108">
        <v>37.69905</v>
      </c>
      <c r="J4095" s="108">
        <v>35</v>
      </c>
      <c r="K4095" s="108">
        <v>2825.4395300000001</v>
      </c>
      <c r="L4095" s="108">
        <v>143.64541</v>
      </c>
      <c r="M4095" s="108">
        <v>246.16363000000001</v>
      </c>
      <c r="N4095" s="108">
        <v>452.79433999999998</v>
      </c>
      <c r="O4095" s="108">
        <v>4315.4273899999998</v>
      </c>
      <c r="P4095" s="83" t="str">
        <f t="shared" si="85"/>
        <v/>
      </c>
    </row>
    <row r="4096" spans="1:16" ht="13.2" hidden="1" customHeight="1" x14ac:dyDescent="0.25">
      <c r="A4096" s="83" t="s">
        <v>4893</v>
      </c>
      <c r="B4096" s="285" t="s">
        <v>3670</v>
      </c>
      <c r="C4096" s="108">
        <v>319.15558333333337</v>
      </c>
      <c r="D4096" s="108">
        <v>369.08995333333337</v>
      </c>
      <c r="E4096" s="108">
        <v>2617.553773333334</v>
      </c>
      <c r="F4096" s="108">
        <v>12703.484063333332</v>
      </c>
      <c r="G4096" s="108">
        <v>1759.4582233333333</v>
      </c>
      <c r="H4096" s="108">
        <v>3342.8163333333337</v>
      </c>
      <c r="I4096" s="108">
        <v>3240.5018333333337</v>
      </c>
      <c r="J4096" s="108">
        <v>13835.124583333334</v>
      </c>
      <c r="K4096" s="108">
        <v>14576.948363333331</v>
      </c>
      <c r="L4096" s="108">
        <v>12648.614343333333</v>
      </c>
      <c r="M4096" s="108">
        <v>5830.7979533333337</v>
      </c>
      <c r="N4096" s="108">
        <v>5351.3566433333326</v>
      </c>
      <c r="O4096" s="108">
        <v>76594.901649999985</v>
      </c>
      <c r="P4096" s="83" t="str">
        <f t="shared" si="85"/>
        <v/>
      </c>
    </row>
    <row r="4097" spans="1:16" ht="13.2" hidden="1" customHeight="1" x14ac:dyDescent="0.25">
      <c r="A4097" s="83" t="s">
        <v>4894</v>
      </c>
      <c r="B4097" s="285" t="s">
        <v>92</v>
      </c>
      <c r="C4097" s="108">
        <v>4858.5</v>
      </c>
      <c r="D4097" s="108">
        <v>3.3100900000000002</v>
      </c>
      <c r="E4097" s="108">
        <v>0</v>
      </c>
      <c r="F4097" s="108">
        <v>0</v>
      </c>
      <c r="G4097" s="108">
        <v>918</v>
      </c>
      <c r="H4097" s="108">
        <v>0</v>
      </c>
      <c r="I4097" s="108">
        <v>0</v>
      </c>
      <c r="J4097" s="108">
        <v>0</v>
      </c>
      <c r="K4097" s="108">
        <v>0</v>
      </c>
      <c r="L4097" s="108">
        <v>-3</v>
      </c>
      <c r="M4097" s="108">
        <v>0</v>
      </c>
      <c r="N4097" s="108">
        <v>0</v>
      </c>
      <c r="O4097" s="108">
        <v>5776.8100899999999</v>
      </c>
      <c r="P4097" s="83" t="str">
        <f t="shared" si="85"/>
        <v/>
      </c>
    </row>
    <row r="4098" spans="1:16" ht="13.2" hidden="1" customHeight="1" x14ac:dyDescent="0.25">
      <c r="A4098" s="83" t="s">
        <v>4895</v>
      </c>
      <c r="B4098" s="285" t="s">
        <v>93</v>
      </c>
      <c r="C4098" s="108">
        <v>14.781000000000001</v>
      </c>
      <c r="D4098" s="108">
        <v>27.393999999999998</v>
      </c>
      <c r="E4098" s="108">
        <v>132.37</v>
      </c>
      <c r="F4098" s="108">
        <v>717.42499999999995</v>
      </c>
      <c r="G4098" s="108">
        <v>211.16399999999999</v>
      </c>
      <c r="H4098" s="108">
        <v>360.36500000000001</v>
      </c>
      <c r="I4098" s="108">
        <v>447.56</v>
      </c>
      <c r="J4098" s="108">
        <v>1180.7</v>
      </c>
      <c r="K4098" s="108">
        <v>53.039000000000001</v>
      </c>
      <c r="L4098" s="108">
        <v>940.80899999999997</v>
      </c>
      <c r="M4098" s="108">
        <v>286.98500000000001</v>
      </c>
      <c r="N4098" s="108">
        <v>27.885000000000002</v>
      </c>
      <c r="O4098" s="108">
        <v>4400.4769999999999</v>
      </c>
      <c r="P4098" s="83" t="str">
        <f t="shared" si="85"/>
        <v/>
      </c>
    </row>
    <row r="4099" spans="1:16" ht="13.2" hidden="1" customHeight="1" x14ac:dyDescent="0.25">
      <c r="A4099" s="83" t="s">
        <v>4896</v>
      </c>
      <c r="B4099" s="285" t="s">
        <v>94</v>
      </c>
      <c r="C4099" s="108">
        <v>13938</v>
      </c>
      <c r="D4099" s="108">
        <v>21319</v>
      </c>
      <c r="E4099" s="108">
        <v>19568</v>
      </c>
      <c r="F4099" s="108">
        <v>18746</v>
      </c>
      <c r="G4099" s="108">
        <v>22140</v>
      </c>
      <c r="H4099" s="108">
        <v>18311</v>
      </c>
      <c r="I4099" s="108">
        <v>24169</v>
      </c>
      <c r="J4099" s="108">
        <v>19779</v>
      </c>
      <c r="K4099" s="108">
        <v>22291</v>
      </c>
      <c r="L4099" s="108">
        <v>24001</v>
      </c>
      <c r="M4099" s="108">
        <v>23616</v>
      </c>
      <c r="N4099" s="108">
        <v>21490</v>
      </c>
      <c r="O4099" s="108">
        <v>249368</v>
      </c>
      <c r="P4099" s="83" t="str">
        <f t="shared" si="85"/>
        <v/>
      </c>
    </row>
    <row r="4100" spans="1:16" ht="13.2" hidden="1" customHeight="1" x14ac:dyDescent="0.25">
      <c r="A4100" s="83" t="s">
        <v>4897</v>
      </c>
      <c r="B4100" s="285" t="s">
        <v>95</v>
      </c>
      <c r="C4100" s="108">
        <v>549.83222999999998</v>
      </c>
      <c r="D4100" s="108">
        <v>2.2366100000000002</v>
      </c>
      <c r="E4100" s="108">
        <v>8.5661199999999997</v>
      </c>
      <c r="F4100" s="108">
        <v>1720.38887</v>
      </c>
      <c r="G4100" s="108">
        <v>6.2448200000000007</v>
      </c>
      <c r="H4100" s="108">
        <v>704.38430000000005</v>
      </c>
      <c r="I4100" s="108">
        <v>15.25</v>
      </c>
      <c r="J4100" s="108">
        <v>13.709999999999999</v>
      </c>
      <c r="K4100" s="108">
        <v>274.72014999999999</v>
      </c>
      <c r="L4100" s="108">
        <v>11.669</v>
      </c>
      <c r="M4100" s="108">
        <v>135.61082999999999</v>
      </c>
      <c r="N4100" s="108">
        <v>11253.321550000002</v>
      </c>
      <c r="O4100" s="108">
        <v>14695.934480000004</v>
      </c>
      <c r="P4100" s="83" t="str">
        <f t="shared" si="85"/>
        <v/>
      </c>
    </row>
    <row r="4101" spans="1:16" ht="13.2" hidden="1" customHeight="1" x14ac:dyDescent="0.25">
      <c r="A4101" s="83" t="s">
        <v>4898</v>
      </c>
      <c r="B4101" s="285" t="s">
        <v>96</v>
      </c>
      <c r="C4101" s="108">
        <v>9805.0059600000004</v>
      </c>
      <c r="D4101" s="108">
        <v>10141.571779999998</v>
      </c>
      <c r="E4101" s="108">
        <v>22169.20421</v>
      </c>
      <c r="F4101" s="108">
        <v>12593.938900000001</v>
      </c>
      <c r="G4101" s="108">
        <v>11429.975289999998</v>
      </c>
      <c r="H4101" s="108">
        <v>13017.44118</v>
      </c>
      <c r="I4101" s="108">
        <v>9069.7688799999996</v>
      </c>
      <c r="J4101" s="108">
        <v>8821.2035500000002</v>
      </c>
      <c r="K4101" s="108">
        <v>10215.088159999999</v>
      </c>
      <c r="L4101" s="108">
        <v>39382.537110000005</v>
      </c>
      <c r="M4101" s="108">
        <v>39575.521300000008</v>
      </c>
      <c r="N4101" s="108">
        <v>16662.270019999996</v>
      </c>
      <c r="O4101" s="108">
        <v>202883.52634000001</v>
      </c>
      <c r="P4101" s="83" t="str">
        <f t="shared" si="85"/>
        <v/>
      </c>
    </row>
    <row r="4102" spans="1:16" ht="13.2" hidden="1" customHeight="1" x14ac:dyDescent="0.25">
      <c r="A4102" s="83" t="s">
        <v>4899</v>
      </c>
      <c r="B4102" s="285" t="s">
        <v>155</v>
      </c>
      <c r="C4102" s="108">
        <v>1497039.3264350002</v>
      </c>
      <c r="D4102" s="108">
        <v>314152.95319333335</v>
      </c>
      <c r="E4102" s="108">
        <v>620722.21054833336</v>
      </c>
      <c r="F4102" s="108">
        <v>220827.27043</v>
      </c>
      <c r="G4102" s="108">
        <v>133794.52356166666</v>
      </c>
      <c r="H4102" s="108">
        <v>531293.60389333335</v>
      </c>
      <c r="I4102" s="108">
        <v>236549.94825500002</v>
      </c>
      <c r="J4102" s="108">
        <v>167502.07924666666</v>
      </c>
      <c r="K4102" s="108">
        <v>544142.58248833346</v>
      </c>
      <c r="L4102" s="108">
        <v>283081.74680999992</v>
      </c>
      <c r="M4102" s="108">
        <v>269417.7182016666</v>
      </c>
      <c r="N4102" s="108">
        <v>227410.00996666332</v>
      </c>
      <c r="O4102" s="108">
        <v>5045933.9730299972</v>
      </c>
      <c r="P4102" s="83" t="str">
        <f t="shared" si="85"/>
        <v/>
      </c>
    </row>
    <row r="4103" spans="1:16" ht="13.2" hidden="1" customHeight="1" x14ac:dyDescent="0.25">
      <c r="A4103" s="83" t="s">
        <v>4900</v>
      </c>
      <c r="B4103" s="285" t="s">
        <v>80</v>
      </c>
      <c r="C4103" s="108">
        <v>1383229.6794283336</v>
      </c>
      <c r="D4103" s="108">
        <v>225165.43417999995</v>
      </c>
      <c r="E4103" s="108">
        <v>535261.69446500007</v>
      </c>
      <c r="F4103" s="108">
        <v>135953.27147333336</v>
      </c>
      <c r="G4103" s="108">
        <v>27189.079641666667</v>
      </c>
      <c r="H4103" s="108">
        <v>435338.48750000005</v>
      </c>
      <c r="I4103" s="108">
        <v>158027.13747833337</v>
      </c>
      <c r="J4103" s="108">
        <v>68208.174596666664</v>
      </c>
      <c r="K4103" s="108">
        <v>453672.91614500008</v>
      </c>
      <c r="L4103" s="108">
        <v>149484.83872333329</v>
      </c>
      <c r="M4103" s="108">
        <v>145247.54949166664</v>
      </c>
      <c r="N4103" s="108">
        <v>102447.22083999999</v>
      </c>
      <c r="O4103" s="108">
        <v>3819225.4839633331</v>
      </c>
      <c r="P4103" s="83" t="str">
        <f t="shared" si="85"/>
        <v/>
      </c>
    </row>
    <row r="4104" spans="1:16" hidden="1" x14ac:dyDescent="0.25">
      <c r="A4104" s="83" t="s">
        <v>4912</v>
      </c>
      <c r="B4104" s="285" t="s">
        <v>97</v>
      </c>
      <c r="C4104" s="292">
        <v>39143.499589999963</v>
      </c>
      <c r="D4104" s="292">
        <v>89648.44504000005</v>
      </c>
      <c r="E4104" s="292">
        <v>-267340.99338000012</v>
      </c>
      <c r="F4104" s="292">
        <v>-12833.386499999964</v>
      </c>
      <c r="G4104" s="292">
        <v>-556502.78685000003</v>
      </c>
      <c r="H4104" s="292">
        <v>-116420.21052000002</v>
      </c>
      <c r="I4104" s="292">
        <v>-96534.186080000072</v>
      </c>
      <c r="J4104" s="292">
        <v>27128.2411499999</v>
      </c>
      <c r="K4104" s="292">
        <v>23199.697929999995</v>
      </c>
      <c r="L4104" s="292">
        <v>20987.494950000022</v>
      </c>
      <c r="M4104" s="292">
        <v>226201.80489999996</v>
      </c>
      <c r="N4104" s="292">
        <v>166695.25574000005</v>
      </c>
      <c r="O4104" s="292">
        <v>-456627.1240299996</v>
      </c>
      <c r="P4104" s="83" t="str">
        <f t="shared" si="85"/>
        <v/>
      </c>
    </row>
    <row r="4105" spans="1:16" hidden="1" x14ac:dyDescent="0.25">
      <c r="A4105" s="83" t="s">
        <v>4913</v>
      </c>
      <c r="B4105" s="285" t="s">
        <v>130</v>
      </c>
      <c r="C4105" s="292">
        <v>121958.37178999995</v>
      </c>
      <c r="D4105" s="292">
        <v>89815.461070000019</v>
      </c>
      <c r="E4105" s="292">
        <v>-219054.01726000017</v>
      </c>
      <c r="F4105" s="292">
        <v>-308644.23565999995</v>
      </c>
      <c r="G4105" s="292">
        <v>-556177.73259000015</v>
      </c>
      <c r="H4105" s="292">
        <v>-121377.82439000002</v>
      </c>
      <c r="I4105" s="292">
        <v>-424590.16337999998</v>
      </c>
      <c r="J4105" s="292">
        <v>142211.23130999989</v>
      </c>
      <c r="K4105" s="292">
        <v>23163.367379999981</v>
      </c>
      <c r="L4105" s="292">
        <v>31067.576930000039</v>
      </c>
      <c r="M4105" s="292">
        <v>290651.31056000001</v>
      </c>
      <c r="N4105" s="292">
        <v>967904.72248</v>
      </c>
      <c r="O4105" s="292">
        <v>36928.068240000866</v>
      </c>
      <c r="P4105" s="83" t="str">
        <f t="shared" si="85"/>
        <v/>
      </c>
    </row>
    <row r="4106" spans="1:16" hidden="1" x14ac:dyDescent="0.25">
      <c r="A4106" s="83" t="s">
        <v>4914</v>
      </c>
      <c r="B4106" s="285" t="s">
        <v>76</v>
      </c>
      <c r="C4106" s="292">
        <v>14851.44774</v>
      </c>
      <c r="D4106" s="292">
        <v>0</v>
      </c>
      <c r="E4106" s="292">
        <v>0.25</v>
      </c>
      <c r="F4106" s="292">
        <v>463.09640999999999</v>
      </c>
      <c r="G4106" s="292">
        <v>14893.00239</v>
      </c>
      <c r="H4106" s="292">
        <v>39.594430000000003</v>
      </c>
      <c r="I4106" s="292">
        <v>216.69248000000002</v>
      </c>
      <c r="J4106" s="292">
        <v>15287.973409999999</v>
      </c>
      <c r="K4106" s="292">
        <v>263.72769</v>
      </c>
      <c r="L4106" s="292">
        <v>302.90476000000001</v>
      </c>
      <c r="M4106" s="292">
        <v>643.33485999999994</v>
      </c>
      <c r="N4106" s="292">
        <v>9219.2114499999989</v>
      </c>
      <c r="O4106" s="292">
        <v>56181.235619999999</v>
      </c>
      <c r="P4106" s="83" t="str">
        <f t="shared" si="85"/>
        <v/>
      </c>
    </row>
    <row r="4107" spans="1:16" hidden="1" x14ac:dyDescent="0.25">
      <c r="A4107" s="83" t="s">
        <v>4915</v>
      </c>
      <c r="B4107" s="285" t="s">
        <v>77</v>
      </c>
      <c r="C4107" s="292">
        <v>10776.47676</v>
      </c>
      <c r="D4107" s="292">
        <v>16891.267919999995</v>
      </c>
      <c r="E4107" s="292">
        <v>10070.953940000003</v>
      </c>
      <c r="F4107" s="292">
        <v>22611.926289999999</v>
      </c>
      <c r="G4107" s="292">
        <v>12341.511989999997</v>
      </c>
      <c r="H4107" s="292">
        <v>11425.707829999998</v>
      </c>
      <c r="I4107" s="292">
        <v>16688.75243</v>
      </c>
      <c r="J4107" s="292">
        <v>10202.62621</v>
      </c>
      <c r="K4107" s="292">
        <v>10778.19022</v>
      </c>
      <c r="L4107" s="292">
        <v>18331.23703</v>
      </c>
      <c r="M4107" s="292">
        <v>14689.823890000005</v>
      </c>
      <c r="N4107" s="292">
        <v>12580.898929999998</v>
      </c>
      <c r="O4107" s="292">
        <v>167389.37344</v>
      </c>
      <c r="P4107" s="83" t="str">
        <f t="shared" si="85"/>
        <v/>
      </c>
    </row>
    <row r="4108" spans="1:16" hidden="1" x14ac:dyDescent="0.25">
      <c r="A4108" s="83" t="s">
        <v>4916</v>
      </c>
      <c r="B4108" s="285" t="s">
        <v>78</v>
      </c>
      <c r="C4108" s="292">
        <v>13546.485550000001</v>
      </c>
      <c r="D4108" s="292">
        <v>17747.307729999997</v>
      </c>
      <c r="E4108" s="292">
        <v>13971.010730000002</v>
      </c>
      <c r="F4108" s="292">
        <v>8898.81178</v>
      </c>
      <c r="G4108" s="292">
        <v>10482.081989999997</v>
      </c>
      <c r="H4108" s="292">
        <v>13591.412380000002</v>
      </c>
      <c r="I4108" s="292">
        <v>17386.974430000002</v>
      </c>
      <c r="J4108" s="292">
        <v>9670.1972000000005</v>
      </c>
      <c r="K4108" s="292">
        <v>5795.8219600000011</v>
      </c>
      <c r="L4108" s="292">
        <v>15465.308509999999</v>
      </c>
      <c r="M4108" s="292">
        <v>19242.127669999998</v>
      </c>
      <c r="N4108" s="292">
        <v>28198.527910000004</v>
      </c>
      <c r="O4108" s="292">
        <v>173996.06784</v>
      </c>
      <c r="P4108" s="83" t="str">
        <f t="shared" si="85"/>
        <v/>
      </c>
    </row>
    <row r="4109" spans="1:16" hidden="1" x14ac:dyDescent="0.25">
      <c r="A4109" s="83" t="s">
        <v>4917</v>
      </c>
      <c r="B4109" s="285" t="s">
        <v>79</v>
      </c>
      <c r="C4109" s="292">
        <v>5457.9440300000006</v>
      </c>
      <c r="D4109" s="292">
        <v>1251.4285600000001</v>
      </c>
      <c r="E4109" s="292">
        <v>16958.376049999999</v>
      </c>
      <c r="F4109" s="292">
        <v>20299.998250000001</v>
      </c>
      <c r="G4109" s="292">
        <v>70.743660000000006</v>
      </c>
      <c r="H4109" s="292">
        <v>14752.203799999999</v>
      </c>
      <c r="I4109" s="292">
        <v>8037.6887500000003</v>
      </c>
      <c r="J4109" s="292">
        <v>1974.7194400000001</v>
      </c>
      <c r="K4109" s="292">
        <v>8498.9894799999984</v>
      </c>
      <c r="L4109" s="292">
        <v>16580.04048</v>
      </c>
      <c r="M4109" s="292">
        <v>12683.80517</v>
      </c>
      <c r="N4109" s="292">
        <v>3473.7788399999999</v>
      </c>
      <c r="O4109" s="292">
        <v>110039.71650999998</v>
      </c>
      <c r="P4109" s="83" t="str">
        <f t="shared" si="85"/>
        <v/>
      </c>
    </row>
    <row r="4110" spans="1:16" hidden="1" x14ac:dyDescent="0.25">
      <c r="A4110" s="83" t="s">
        <v>4918</v>
      </c>
      <c r="B4110" s="285" t="s">
        <v>3671</v>
      </c>
      <c r="C4110" s="292">
        <v>41369.13038000001</v>
      </c>
      <c r="D4110" s="292">
        <v>44074.171860000009</v>
      </c>
      <c r="E4110" s="292">
        <v>54840.463669999997</v>
      </c>
      <c r="F4110" s="292">
        <v>57866.192080000001</v>
      </c>
      <c r="G4110" s="292">
        <v>41315.792040000008</v>
      </c>
      <c r="H4110" s="292">
        <v>35689.381160000012</v>
      </c>
      <c r="I4110" s="292">
        <v>49251.353719999999</v>
      </c>
      <c r="J4110" s="292">
        <v>31255.075649999999</v>
      </c>
      <c r="K4110" s="292">
        <v>21222.720100000002</v>
      </c>
      <c r="L4110" s="292">
        <v>52620.217229999987</v>
      </c>
      <c r="M4110" s="292">
        <v>35457.234389999998</v>
      </c>
      <c r="N4110" s="292">
        <v>75543.33520999999</v>
      </c>
      <c r="O4110" s="292">
        <v>540505.06749000004</v>
      </c>
      <c r="P4110" s="83" t="str">
        <f t="shared" si="85"/>
        <v/>
      </c>
    </row>
    <row r="4111" spans="1:16" hidden="1" x14ac:dyDescent="0.25">
      <c r="A4111" s="83" t="s">
        <v>4919</v>
      </c>
      <c r="B4111" s="285" t="s">
        <v>120</v>
      </c>
      <c r="C4111" s="292">
        <v>87428.205889999997</v>
      </c>
      <c r="D4111" s="292">
        <v>55016.525329999997</v>
      </c>
      <c r="E4111" s="292">
        <v>396403.51990000001</v>
      </c>
      <c r="F4111" s="292">
        <v>158263.20854999998</v>
      </c>
      <c r="G4111" s="292">
        <v>358113.42094000004</v>
      </c>
      <c r="H4111" s="292">
        <v>212184.07251999996</v>
      </c>
      <c r="I4111" s="292">
        <v>248779.50626999998</v>
      </c>
      <c r="J4111" s="292">
        <v>153521.01561</v>
      </c>
      <c r="K4111" s="292">
        <v>138236.29420999999</v>
      </c>
      <c r="L4111" s="292">
        <v>122873.32911999998</v>
      </c>
      <c r="M4111" s="292">
        <v>55705.85606000002</v>
      </c>
      <c r="N4111" s="292">
        <v>316327.15373000002</v>
      </c>
      <c r="O4111" s="292">
        <v>2302852.1081300001</v>
      </c>
      <c r="P4111" s="83" t="str">
        <f t="shared" si="85"/>
        <v/>
      </c>
    </row>
    <row r="4112" spans="1:16" hidden="1" x14ac:dyDescent="0.25">
      <c r="A4112" s="83" t="s">
        <v>4920</v>
      </c>
      <c r="B4112" s="285" t="s">
        <v>121</v>
      </c>
      <c r="C4112" s="292">
        <v>0</v>
      </c>
      <c r="D4112" s="292">
        <v>0</v>
      </c>
      <c r="E4112" s="292">
        <v>0</v>
      </c>
      <c r="F4112" s="292">
        <v>0</v>
      </c>
      <c r="G4112" s="292">
        <v>0</v>
      </c>
      <c r="H4112" s="292">
        <v>0</v>
      </c>
      <c r="I4112" s="292">
        <v>0</v>
      </c>
      <c r="J4112" s="292">
        <v>0</v>
      </c>
      <c r="K4112" s="292">
        <v>0</v>
      </c>
      <c r="L4112" s="292">
        <v>0</v>
      </c>
      <c r="M4112" s="292">
        <v>0</v>
      </c>
      <c r="N4112" s="292">
        <v>0</v>
      </c>
      <c r="O4112" s="292">
        <v>0</v>
      </c>
      <c r="P4112" s="83" t="str">
        <f t="shared" si="85"/>
        <v/>
      </c>
    </row>
    <row r="4113" spans="1:16" hidden="1" x14ac:dyDescent="0.25">
      <c r="A4113" s="83" t="s">
        <v>4921</v>
      </c>
      <c r="B4113" s="285" t="s">
        <v>81</v>
      </c>
      <c r="C4113" s="292">
        <v>3715.3774700000004</v>
      </c>
      <c r="D4113" s="292">
        <v>5930.2574399999994</v>
      </c>
      <c r="E4113" s="292">
        <v>4638.7855799999998</v>
      </c>
      <c r="F4113" s="292">
        <v>4591.5120100000004</v>
      </c>
      <c r="G4113" s="292">
        <v>350114.75847000006</v>
      </c>
      <c r="H4113" s="292">
        <v>18950.070869999996</v>
      </c>
      <c r="I4113" s="292">
        <v>11667.717430000001</v>
      </c>
      <c r="J4113" s="292">
        <v>4787.6017400000001</v>
      </c>
      <c r="K4113" s="292">
        <v>9729.457620000001</v>
      </c>
      <c r="L4113" s="292">
        <v>10672.922470000001</v>
      </c>
      <c r="M4113" s="292">
        <v>32732.031020000002</v>
      </c>
      <c r="N4113" s="292">
        <v>115001.58548000001</v>
      </c>
      <c r="O4113" s="292">
        <v>572532.07759999996</v>
      </c>
      <c r="P4113" s="83" t="str">
        <f t="shared" si="85"/>
        <v/>
      </c>
    </row>
    <row r="4114" spans="1:16" hidden="1" x14ac:dyDescent="0.25">
      <c r="A4114" s="83" t="s">
        <v>4922</v>
      </c>
      <c r="B4114" s="285" t="s">
        <v>82</v>
      </c>
      <c r="C4114" s="292">
        <v>0</v>
      </c>
      <c r="D4114" s="292">
        <v>83.353399999999993</v>
      </c>
      <c r="E4114" s="292">
        <v>46.965350000000001</v>
      </c>
      <c r="F4114" s="292">
        <v>17.937440000000002</v>
      </c>
      <c r="G4114" s="292">
        <v>69.6584</v>
      </c>
      <c r="H4114" s="292">
        <v>32.597799999999999</v>
      </c>
      <c r="I4114" s="292">
        <v>10</v>
      </c>
      <c r="J4114" s="292">
        <v>1.2</v>
      </c>
      <c r="K4114" s="292">
        <v>36.679000000000002</v>
      </c>
      <c r="L4114" s="292">
        <v>16.543939999999999</v>
      </c>
      <c r="M4114" s="292">
        <v>25.798299999999998</v>
      </c>
      <c r="N4114" s="292">
        <v>23.358180000000001</v>
      </c>
      <c r="O4114" s="292">
        <v>364.09181000000001</v>
      </c>
      <c r="P4114" s="83" t="str">
        <f t="shared" si="85"/>
        <v/>
      </c>
    </row>
    <row r="4115" spans="1:16" hidden="1" x14ac:dyDescent="0.25">
      <c r="A4115" s="83" t="s">
        <v>4923</v>
      </c>
      <c r="B4115" s="285" t="s">
        <v>83</v>
      </c>
      <c r="C4115" s="292">
        <v>64586.380860000019</v>
      </c>
      <c r="D4115" s="292">
        <v>31838.084610000005</v>
      </c>
      <c r="E4115" s="292">
        <v>31840.41163000001</v>
      </c>
      <c r="F4115" s="292">
        <v>33301.376580000004</v>
      </c>
      <c r="G4115" s="292">
        <v>60863.249740000014</v>
      </c>
      <c r="H4115" s="292">
        <v>63914.463510000016</v>
      </c>
      <c r="I4115" s="292">
        <v>2307.0299299999997</v>
      </c>
      <c r="J4115" s="292">
        <v>32049.811530000003</v>
      </c>
      <c r="K4115" s="292">
        <v>33405.260480000004</v>
      </c>
      <c r="L4115" s="292">
        <v>32930.403720000002</v>
      </c>
      <c r="M4115" s="292">
        <v>31797.995200000001</v>
      </c>
      <c r="N4115" s="292">
        <v>16128.444670000001</v>
      </c>
      <c r="O4115" s="292">
        <v>434962.91246000014</v>
      </c>
      <c r="P4115" s="83" t="str">
        <f t="shared" si="85"/>
        <v/>
      </c>
    </row>
    <row r="4116" spans="1:16" hidden="1" x14ac:dyDescent="0.25">
      <c r="A4116" s="83" t="s">
        <v>4924</v>
      </c>
      <c r="B4116" s="285" t="s">
        <v>84</v>
      </c>
      <c r="C4116" s="292">
        <v>21691.997970000004</v>
      </c>
      <c r="D4116" s="292">
        <v>13575.073509999998</v>
      </c>
      <c r="E4116" s="292">
        <v>18840.585980000003</v>
      </c>
      <c r="F4116" s="292">
        <v>21274.597109999999</v>
      </c>
      <c r="G4116" s="292">
        <v>25248.97064</v>
      </c>
      <c r="H4116" s="292">
        <v>26775.013600000006</v>
      </c>
      <c r="I4116" s="292">
        <v>22151.210869999999</v>
      </c>
      <c r="J4116" s="292">
        <v>16976.394720000004</v>
      </c>
      <c r="K4116" s="292">
        <v>20699.335000000003</v>
      </c>
      <c r="L4116" s="292">
        <v>9825.85239</v>
      </c>
      <c r="M4116" s="292">
        <v>1987.9251199999999</v>
      </c>
      <c r="N4116" s="292">
        <v>93794.205900000001</v>
      </c>
      <c r="O4116" s="292">
        <v>292841.16281000001</v>
      </c>
      <c r="P4116" s="83" t="str">
        <f t="shared" si="85"/>
        <v/>
      </c>
    </row>
    <row r="4117" spans="1:16" hidden="1" x14ac:dyDescent="0.25">
      <c r="A4117" s="83" t="s">
        <v>4925</v>
      </c>
      <c r="B4117" s="285" t="s">
        <v>85</v>
      </c>
      <c r="C4117" s="292">
        <v>263423.44665000006</v>
      </c>
      <c r="D4117" s="292">
        <v>186407.47035999995</v>
      </c>
      <c r="E4117" s="292">
        <v>547611.32283000008</v>
      </c>
      <c r="F4117" s="292">
        <v>327588.65649999992</v>
      </c>
      <c r="G4117" s="292">
        <v>873513.19026000006</v>
      </c>
      <c r="H4117" s="292">
        <v>397354.51789999998</v>
      </c>
      <c r="I4117" s="292">
        <v>376496.92631000007</v>
      </c>
      <c r="J4117" s="292">
        <v>275726.61551000003</v>
      </c>
      <c r="K4117" s="292">
        <v>248666.47575999997</v>
      </c>
      <c r="L4117" s="292">
        <v>279618.75964999996</v>
      </c>
      <c r="M4117" s="292">
        <v>204965.93168000001</v>
      </c>
      <c r="N4117" s="292">
        <v>670290.50029999996</v>
      </c>
      <c r="O4117" s="292">
        <v>4651663.8137099994</v>
      </c>
      <c r="P4117" s="83" t="str">
        <f t="shared" si="85"/>
        <v/>
      </c>
    </row>
    <row r="4118" spans="1:16" hidden="1" x14ac:dyDescent="0.25">
      <c r="A4118" s="83" t="s">
        <v>4926</v>
      </c>
      <c r="B4118" s="285" t="s">
        <v>86</v>
      </c>
      <c r="C4118" s="292">
        <v>7500</v>
      </c>
      <c r="D4118" s="292">
        <v>133.29</v>
      </c>
      <c r="E4118" s="292">
        <v>0</v>
      </c>
      <c r="F4118" s="292">
        <v>0</v>
      </c>
      <c r="G4118" s="292">
        <v>0</v>
      </c>
      <c r="H4118" s="292">
        <v>0</v>
      </c>
      <c r="I4118" s="292">
        <v>1151.5855999999999</v>
      </c>
      <c r="J4118" s="292">
        <v>0</v>
      </c>
      <c r="K4118" s="292">
        <v>0</v>
      </c>
      <c r="L4118" s="292">
        <v>0</v>
      </c>
      <c r="M4118" s="292">
        <v>545.82616000000007</v>
      </c>
      <c r="N4118" s="292">
        <v>155868.86062999998</v>
      </c>
      <c r="O4118" s="292">
        <v>165199.56238999998</v>
      </c>
      <c r="P4118" s="83" t="str">
        <f t="shared" si="85"/>
        <v/>
      </c>
    </row>
    <row r="4119" spans="1:16" hidden="1" x14ac:dyDescent="0.25">
      <c r="A4119" s="83" t="s">
        <v>4927</v>
      </c>
      <c r="B4119" s="285" t="s">
        <v>87</v>
      </c>
      <c r="C4119" s="292">
        <v>88000</v>
      </c>
      <c r="D4119" s="292">
        <v>29.448</v>
      </c>
      <c r="E4119" s="292">
        <v>0</v>
      </c>
      <c r="F4119" s="292">
        <v>36000</v>
      </c>
      <c r="G4119" s="292">
        <v>0</v>
      </c>
      <c r="H4119" s="292">
        <v>5000</v>
      </c>
      <c r="I4119" s="292">
        <v>75000</v>
      </c>
      <c r="J4119" s="292">
        <v>0</v>
      </c>
      <c r="K4119" s="292">
        <v>0</v>
      </c>
      <c r="L4119" s="292">
        <v>0</v>
      </c>
      <c r="M4119" s="292">
        <v>0</v>
      </c>
      <c r="N4119" s="292">
        <v>0</v>
      </c>
      <c r="O4119" s="292">
        <v>204029.448</v>
      </c>
      <c r="P4119" s="83" t="str">
        <f t="shared" si="85"/>
        <v/>
      </c>
    </row>
    <row r="4120" spans="1:16" hidden="1" x14ac:dyDescent="0.25">
      <c r="A4120" s="83" t="s">
        <v>4928</v>
      </c>
      <c r="B4120" s="285" t="s">
        <v>88</v>
      </c>
      <c r="C4120" s="292">
        <v>0</v>
      </c>
      <c r="D4120" s="292">
        <v>6.6</v>
      </c>
      <c r="E4120" s="292">
        <v>26785.50216</v>
      </c>
      <c r="F4120" s="292">
        <v>260000.60985000001</v>
      </c>
      <c r="G4120" s="292">
        <v>26</v>
      </c>
      <c r="H4120" s="292">
        <v>0</v>
      </c>
      <c r="I4120" s="292">
        <v>262087.17720999999</v>
      </c>
      <c r="J4120" s="292">
        <v>0</v>
      </c>
      <c r="K4120" s="292">
        <v>159.19999999999999</v>
      </c>
      <c r="L4120" s="292">
        <v>0</v>
      </c>
      <c r="M4120" s="292">
        <v>0</v>
      </c>
      <c r="N4120" s="292">
        <v>2947.8</v>
      </c>
      <c r="O4120" s="292">
        <v>552012.88922000001</v>
      </c>
      <c r="P4120" s="83" t="str">
        <f t="shared" si="85"/>
        <v/>
      </c>
    </row>
    <row r="4121" spans="1:16" hidden="1" x14ac:dyDescent="0.25">
      <c r="A4121" s="83" t="s">
        <v>4929</v>
      </c>
      <c r="B4121" s="285" t="s">
        <v>144</v>
      </c>
      <c r="C4121" s="292">
        <v>358923.44665000006</v>
      </c>
      <c r="D4121" s="292">
        <v>186576.80835999997</v>
      </c>
      <c r="E4121" s="292">
        <v>574396.82499000011</v>
      </c>
      <c r="F4121" s="292">
        <v>623589.26634999993</v>
      </c>
      <c r="G4121" s="292">
        <v>873539.19026000006</v>
      </c>
      <c r="H4121" s="292">
        <v>402354.51789999998</v>
      </c>
      <c r="I4121" s="292">
        <v>714735.68912</v>
      </c>
      <c r="J4121" s="292">
        <v>275726.61551000003</v>
      </c>
      <c r="K4121" s="292">
        <v>248825.67575999998</v>
      </c>
      <c r="L4121" s="292">
        <v>279618.75964999996</v>
      </c>
      <c r="M4121" s="292">
        <v>205511.75784000001</v>
      </c>
      <c r="N4121" s="292">
        <v>829107.16093000001</v>
      </c>
      <c r="O4121" s="292">
        <v>5572905.7133199992</v>
      </c>
      <c r="P4121" s="83" t="str">
        <f t="shared" si="85"/>
        <v/>
      </c>
    </row>
    <row r="4122" spans="1:16" hidden="1" x14ac:dyDescent="0.25">
      <c r="A4122" s="83" t="s">
        <v>4930</v>
      </c>
      <c r="B4122" s="285" t="s">
        <v>76</v>
      </c>
      <c r="C4122" s="292">
        <v>666.09590000000003</v>
      </c>
      <c r="D4122" s="292">
        <v>398.08769000000001</v>
      </c>
      <c r="E4122" s="292">
        <v>816.69925999999998</v>
      </c>
      <c r="F4122" s="292">
        <v>168.70990999999998</v>
      </c>
      <c r="G4122" s="292">
        <v>567.85359000000005</v>
      </c>
      <c r="H4122" s="292">
        <v>148.72205</v>
      </c>
      <c r="I4122" s="292">
        <v>201.45794999999998</v>
      </c>
      <c r="J4122" s="292">
        <v>234.63806</v>
      </c>
      <c r="K4122" s="292">
        <v>1323.2842300000002</v>
      </c>
      <c r="L4122" s="292">
        <v>455.49841999999995</v>
      </c>
      <c r="M4122" s="292">
        <v>618.00324000000012</v>
      </c>
      <c r="N4122" s="292">
        <v>5436.1090900000008</v>
      </c>
      <c r="O4122" s="292">
        <v>11035.159389999999</v>
      </c>
      <c r="P4122" s="83" t="str">
        <f t="shared" si="85"/>
        <v/>
      </c>
    </row>
    <row r="4123" spans="1:16" hidden="1" x14ac:dyDescent="0.25">
      <c r="A4123" s="83" t="s">
        <v>4931</v>
      </c>
      <c r="B4123" s="285" t="s">
        <v>85</v>
      </c>
      <c r="C4123" s="292">
        <v>302566.94624000002</v>
      </c>
      <c r="D4123" s="292">
        <v>276055.9154</v>
      </c>
      <c r="E4123" s="292">
        <v>280270.32944999996</v>
      </c>
      <c r="F4123" s="292">
        <v>314755.26999999996</v>
      </c>
      <c r="G4123" s="292">
        <v>317010.40340999997</v>
      </c>
      <c r="H4123" s="292">
        <v>280934.30737999995</v>
      </c>
      <c r="I4123" s="292">
        <v>279962.74023</v>
      </c>
      <c r="J4123" s="292">
        <v>302854.85665999993</v>
      </c>
      <c r="K4123" s="292">
        <v>271866.17368999997</v>
      </c>
      <c r="L4123" s="292">
        <v>300606.25459999999</v>
      </c>
      <c r="M4123" s="292">
        <v>431167.73657999997</v>
      </c>
      <c r="N4123" s="292">
        <v>836985.75604000001</v>
      </c>
      <c r="O4123" s="292">
        <v>4195036.6896799998</v>
      </c>
      <c r="P4123" s="83" t="str">
        <f t="shared" si="85"/>
        <v/>
      </c>
    </row>
    <row r="4124" spans="1:16" hidden="1" x14ac:dyDescent="0.25">
      <c r="A4124" s="83" t="s">
        <v>4932</v>
      </c>
      <c r="B4124" s="285" t="s">
        <v>87</v>
      </c>
      <c r="C4124" s="292">
        <v>178000</v>
      </c>
      <c r="D4124" s="292">
        <v>0</v>
      </c>
      <c r="E4124" s="292">
        <v>75000</v>
      </c>
      <c r="F4124" s="292">
        <v>0</v>
      </c>
      <c r="G4124" s="292">
        <v>0</v>
      </c>
      <c r="H4124" s="292">
        <v>0</v>
      </c>
      <c r="I4124" s="292">
        <v>10000</v>
      </c>
      <c r="J4124" s="292">
        <v>115000</v>
      </c>
      <c r="K4124" s="292">
        <v>0</v>
      </c>
      <c r="L4124" s="292">
        <v>10000</v>
      </c>
      <c r="M4124" s="292">
        <v>65000</v>
      </c>
      <c r="N4124" s="292">
        <v>0</v>
      </c>
      <c r="O4124" s="292">
        <v>453000</v>
      </c>
      <c r="P4124" s="83" t="str">
        <f t="shared" si="85"/>
        <v/>
      </c>
    </row>
    <row r="4125" spans="1:16" hidden="1" x14ac:dyDescent="0.25">
      <c r="A4125" s="83" t="s">
        <v>4933</v>
      </c>
      <c r="B4125" s="285" t="s">
        <v>88</v>
      </c>
      <c r="C4125" s="292">
        <v>0</v>
      </c>
      <c r="D4125" s="292">
        <v>0</v>
      </c>
      <c r="E4125" s="292">
        <v>0</v>
      </c>
      <c r="F4125" s="292">
        <v>0</v>
      </c>
      <c r="G4125" s="292">
        <v>0</v>
      </c>
      <c r="H4125" s="292">
        <v>0</v>
      </c>
      <c r="I4125" s="292">
        <v>0</v>
      </c>
      <c r="J4125" s="292">
        <v>0</v>
      </c>
      <c r="K4125" s="292">
        <v>0</v>
      </c>
      <c r="L4125" s="292">
        <v>0</v>
      </c>
      <c r="M4125" s="292">
        <v>0</v>
      </c>
      <c r="N4125" s="292">
        <v>934287.85748000001</v>
      </c>
      <c r="O4125" s="292">
        <v>934287.85748000001</v>
      </c>
      <c r="P4125" s="83" t="str">
        <f t="shared" si="85"/>
        <v/>
      </c>
    </row>
    <row r="4126" spans="1:16" hidden="1" x14ac:dyDescent="0.25">
      <c r="A4126" s="83" t="s">
        <v>4934</v>
      </c>
      <c r="B4126" s="285" t="s">
        <v>89</v>
      </c>
      <c r="C4126" s="292">
        <v>474.1830599999999</v>
      </c>
      <c r="D4126" s="292">
        <v>296.09905999999995</v>
      </c>
      <c r="E4126" s="292">
        <v>660.94939999999997</v>
      </c>
      <c r="F4126" s="292">
        <v>877.51828999999998</v>
      </c>
      <c r="G4126" s="292">
        <v>554.77715999999998</v>
      </c>
      <c r="H4126" s="292">
        <v>532.08930000000021</v>
      </c>
      <c r="I4126" s="292">
        <v>3466.9545999999996</v>
      </c>
      <c r="J4126" s="292">
        <v>1315.3890199999998</v>
      </c>
      <c r="K4126" s="292">
        <v>1145.5414600000001</v>
      </c>
      <c r="L4126" s="292">
        <v>582.72555</v>
      </c>
      <c r="M4126" s="292">
        <v>341.92943999999994</v>
      </c>
      <c r="N4126" s="292">
        <v>11499.137719999999</v>
      </c>
      <c r="O4126" s="292">
        <v>21747.294059999997</v>
      </c>
      <c r="P4126" s="83" t="str">
        <f t="shared" si="85"/>
        <v/>
      </c>
    </row>
    <row r="4127" spans="1:16" hidden="1" x14ac:dyDescent="0.25">
      <c r="A4127" s="83" t="s">
        <v>4935</v>
      </c>
      <c r="B4127" s="285" t="s">
        <v>90</v>
      </c>
      <c r="C4127" s="292">
        <v>583.76182000000006</v>
      </c>
      <c r="D4127" s="292">
        <v>426.03745000000004</v>
      </c>
      <c r="E4127" s="292">
        <v>2491.0920899999996</v>
      </c>
      <c r="F4127" s="292">
        <v>3553.7418600000001</v>
      </c>
      <c r="G4127" s="292">
        <v>4208.0736999999999</v>
      </c>
      <c r="H4127" s="292">
        <v>1002.20516</v>
      </c>
      <c r="I4127" s="292">
        <v>521.78353000000004</v>
      </c>
      <c r="J4127" s="292">
        <v>1624.8948699999999</v>
      </c>
      <c r="K4127" s="292">
        <v>1419.69334</v>
      </c>
      <c r="L4127" s="292">
        <v>370.02217999999999</v>
      </c>
      <c r="M4127" s="292">
        <v>401.65980999999999</v>
      </c>
      <c r="N4127" s="292">
        <v>3729.8228899999999</v>
      </c>
      <c r="O4127" s="292">
        <v>20332.788700000001</v>
      </c>
      <c r="P4127" s="83" t="str">
        <f t="shared" ref="P4127:P4169" si="86">IF(COUNTBLANK(Q4127)=0,IF(RIGHT(A4127,12)=Q4127,TRUE,FALSE),"")</f>
        <v/>
      </c>
    </row>
    <row r="4128" spans="1:16" hidden="1" x14ac:dyDescent="0.25">
      <c r="A4128" s="83" t="s">
        <v>4936</v>
      </c>
      <c r="B4128" s="285" t="s">
        <v>91</v>
      </c>
      <c r="C4128" s="292">
        <v>184952.25052999999</v>
      </c>
      <c r="D4128" s="292">
        <v>182396.51662000001</v>
      </c>
      <c r="E4128" s="292">
        <v>178497.56073</v>
      </c>
      <c r="F4128" s="292">
        <v>217951.85345999998</v>
      </c>
      <c r="G4128" s="292">
        <v>218884.97369000001</v>
      </c>
      <c r="H4128" s="292">
        <v>186812.25058999998</v>
      </c>
      <c r="I4128" s="292">
        <v>183101.44636999999</v>
      </c>
      <c r="J4128" s="292">
        <v>200747.13770999998</v>
      </c>
      <c r="K4128" s="292">
        <v>172487.30659000002</v>
      </c>
      <c r="L4128" s="292">
        <v>205916.61826000002</v>
      </c>
      <c r="M4128" s="292">
        <v>188596.16190999997</v>
      </c>
      <c r="N4128" s="292">
        <v>276746.22620999999</v>
      </c>
      <c r="O4128" s="292">
        <v>2397090.3026700001</v>
      </c>
      <c r="P4128" s="83" t="str">
        <f t="shared" si="86"/>
        <v/>
      </c>
    </row>
    <row r="4129" spans="1:16" hidden="1" x14ac:dyDescent="0.25">
      <c r="A4129" s="83" t="s">
        <v>4937</v>
      </c>
      <c r="B4129" s="285" t="s">
        <v>3670</v>
      </c>
      <c r="C4129" s="292">
        <v>355.56627999999995</v>
      </c>
      <c r="D4129" s="292">
        <v>418.91268000000002</v>
      </c>
      <c r="E4129" s="292">
        <v>591.73077000000001</v>
      </c>
      <c r="F4129" s="292">
        <v>426.17548000000005</v>
      </c>
      <c r="G4129" s="292">
        <v>443.45427000000007</v>
      </c>
      <c r="H4129" s="292">
        <v>541.36315000000002</v>
      </c>
      <c r="I4129" s="292">
        <v>610.45060000000001</v>
      </c>
      <c r="J4129" s="292">
        <v>345.79741999999999</v>
      </c>
      <c r="K4129" s="292">
        <v>2615.49881</v>
      </c>
      <c r="L4129" s="292">
        <v>464.66782999999992</v>
      </c>
      <c r="M4129" s="292">
        <v>286.11557999999997</v>
      </c>
      <c r="N4129" s="292">
        <v>24870.626920000002</v>
      </c>
      <c r="O4129" s="292">
        <v>31970.359790000002</v>
      </c>
      <c r="P4129" s="83" t="str">
        <f t="shared" si="86"/>
        <v/>
      </c>
    </row>
    <row r="4130" spans="1:16" hidden="1" x14ac:dyDescent="0.25">
      <c r="A4130" s="83" t="s">
        <v>4938</v>
      </c>
      <c r="B4130" s="285" t="s">
        <v>122</v>
      </c>
      <c r="C4130" s="292">
        <v>184.67364999999998</v>
      </c>
      <c r="D4130" s="292">
        <v>42.990900000000003</v>
      </c>
      <c r="E4130" s="292">
        <v>5158.0262000000002</v>
      </c>
      <c r="F4130" s="292">
        <v>0</v>
      </c>
      <c r="G4130" s="292">
        <v>0</v>
      </c>
      <c r="H4130" s="292">
        <v>120.40613</v>
      </c>
      <c r="I4130" s="292">
        <v>0.37618000000000001</v>
      </c>
      <c r="J4130" s="292">
        <v>41.169580000000003</v>
      </c>
      <c r="K4130" s="292">
        <v>38.384260000000005</v>
      </c>
      <c r="L4130" s="292">
        <v>10.25736</v>
      </c>
      <c r="M4130" s="292">
        <v>0</v>
      </c>
      <c r="N4130" s="292">
        <v>5580.4390999999996</v>
      </c>
      <c r="O4130" s="292">
        <v>11176.72336</v>
      </c>
      <c r="P4130" s="83" t="str">
        <f t="shared" si="86"/>
        <v/>
      </c>
    </row>
    <row r="4131" spans="1:16" hidden="1" x14ac:dyDescent="0.25">
      <c r="A4131" s="83" t="s">
        <v>4939</v>
      </c>
      <c r="B4131" s="285" t="s">
        <v>92</v>
      </c>
      <c r="C4131" s="292">
        <v>0</v>
      </c>
      <c r="D4131" s="292">
        <v>0</v>
      </c>
      <c r="E4131" s="292">
        <v>0</v>
      </c>
      <c r="F4131" s="292">
        <v>0</v>
      </c>
      <c r="G4131" s="292">
        <v>0</v>
      </c>
      <c r="H4131" s="292">
        <v>0</v>
      </c>
      <c r="I4131" s="292">
        <v>0</v>
      </c>
      <c r="J4131" s="292">
        <v>0</v>
      </c>
      <c r="K4131" s="292">
        <v>0</v>
      </c>
      <c r="L4131" s="292">
        <v>0</v>
      </c>
      <c r="M4131" s="292">
        <v>0</v>
      </c>
      <c r="N4131" s="292">
        <v>0</v>
      </c>
      <c r="O4131" s="292">
        <v>0</v>
      </c>
      <c r="P4131" s="83" t="str">
        <f t="shared" si="86"/>
        <v/>
      </c>
    </row>
    <row r="4132" spans="1:16" hidden="1" x14ac:dyDescent="0.25">
      <c r="A4132" s="83" t="s">
        <v>4940</v>
      </c>
      <c r="B4132" s="285" t="s">
        <v>93</v>
      </c>
      <c r="C4132" s="292">
        <v>23573.144</v>
      </c>
      <c r="D4132" s="292">
        <v>300</v>
      </c>
      <c r="E4132" s="292">
        <v>277</v>
      </c>
      <c r="F4132" s="292">
        <v>0</v>
      </c>
      <c r="G4132" s="292">
        <v>574</v>
      </c>
      <c r="H4132" s="292">
        <v>0</v>
      </c>
      <c r="I4132" s="292">
        <v>283</v>
      </c>
      <c r="J4132" s="292">
        <v>535</v>
      </c>
      <c r="K4132" s="292">
        <v>280</v>
      </c>
      <c r="L4132" s="292">
        <v>250</v>
      </c>
      <c r="M4132" s="292">
        <v>240</v>
      </c>
      <c r="N4132" s="292">
        <v>229614.7071</v>
      </c>
      <c r="O4132" s="292">
        <v>255926.8511</v>
      </c>
      <c r="P4132" s="83" t="str">
        <f t="shared" si="86"/>
        <v/>
      </c>
    </row>
    <row r="4133" spans="1:16" hidden="1" x14ac:dyDescent="0.25">
      <c r="A4133" s="83" t="s">
        <v>4941</v>
      </c>
      <c r="B4133" s="285" t="s">
        <v>94</v>
      </c>
      <c r="C4133" s="292">
        <v>91777.270999999993</v>
      </c>
      <c r="D4133" s="292">
        <v>91777.270999999993</v>
      </c>
      <c r="E4133" s="292">
        <v>91777.270999999993</v>
      </c>
      <c r="F4133" s="292">
        <v>91777.270999999993</v>
      </c>
      <c r="G4133" s="292">
        <v>91777.270999999993</v>
      </c>
      <c r="H4133" s="292">
        <v>91777.270999999993</v>
      </c>
      <c r="I4133" s="292">
        <v>91777.270999999993</v>
      </c>
      <c r="J4133" s="292">
        <v>98010.829999999987</v>
      </c>
      <c r="K4133" s="292">
        <v>92556.464999999997</v>
      </c>
      <c r="L4133" s="292">
        <v>92556.464999999997</v>
      </c>
      <c r="M4133" s="292">
        <v>239178.465</v>
      </c>
      <c r="N4133" s="292">
        <v>252669.03600000002</v>
      </c>
      <c r="O4133" s="292">
        <v>1417412.1579999998</v>
      </c>
      <c r="P4133" s="83" t="str">
        <f t="shared" si="86"/>
        <v/>
      </c>
    </row>
    <row r="4134" spans="1:16" hidden="1" x14ac:dyDescent="0.25">
      <c r="A4134" s="83" t="s">
        <v>4942</v>
      </c>
      <c r="B4134" s="285" t="s">
        <v>95</v>
      </c>
      <c r="C4134" s="292">
        <v>0</v>
      </c>
      <c r="D4134" s="292">
        <v>0</v>
      </c>
      <c r="E4134" s="292">
        <v>0</v>
      </c>
      <c r="F4134" s="292">
        <v>0</v>
      </c>
      <c r="G4134" s="292">
        <v>0</v>
      </c>
      <c r="H4134" s="292">
        <v>0</v>
      </c>
      <c r="I4134" s="292">
        <v>0</v>
      </c>
      <c r="J4134" s="292">
        <v>0</v>
      </c>
      <c r="K4134" s="292">
        <v>0</v>
      </c>
      <c r="L4134" s="292">
        <v>0</v>
      </c>
      <c r="M4134" s="292">
        <v>1505.4016000000001</v>
      </c>
      <c r="N4134" s="292">
        <v>26839.651010000001</v>
      </c>
      <c r="O4134" s="292">
        <v>28345.052610000002</v>
      </c>
      <c r="P4134" s="83" t="str">
        <f t="shared" si="86"/>
        <v/>
      </c>
    </row>
    <row r="4135" spans="1:16" hidden="1" x14ac:dyDescent="0.25">
      <c r="A4135" s="83" t="s">
        <v>4943</v>
      </c>
      <c r="B4135" s="285" t="s">
        <v>96</v>
      </c>
      <c r="C4135" s="292">
        <v>314.87219999999996</v>
      </c>
      <c r="D4135" s="292">
        <v>336.35402999999997</v>
      </c>
      <c r="E4135" s="292">
        <v>72.478279999999998</v>
      </c>
      <c r="F4135" s="292">
        <v>189.76069000000001</v>
      </c>
      <c r="G4135" s="292">
        <v>351.05426</v>
      </c>
      <c r="H4135" s="292">
        <v>42.386130000000001</v>
      </c>
      <c r="I4135" s="292">
        <v>182.78551000000002</v>
      </c>
      <c r="J4135" s="292">
        <v>82.990160000000003</v>
      </c>
      <c r="K4135" s="292">
        <v>122.86945</v>
      </c>
      <c r="L4135" s="292">
        <v>80.081980000000001</v>
      </c>
      <c r="M4135" s="292">
        <v>-4.6681800000000004</v>
      </c>
      <c r="N4135" s="292">
        <v>25738.269890000003</v>
      </c>
      <c r="O4135" s="292">
        <v>27509.234400000001</v>
      </c>
      <c r="P4135" s="83" t="str">
        <f t="shared" si="86"/>
        <v/>
      </c>
    </row>
    <row r="4136" spans="1:16" hidden="1" x14ac:dyDescent="0.25">
      <c r="A4136" s="83" t="s">
        <v>4944</v>
      </c>
      <c r="B4136" s="285" t="s">
        <v>155</v>
      </c>
      <c r="C4136" s="292">
        <v>480881.81844</v>
      </c>
      <c r="D4136" s="292">
        <v>276392.26942999999</v>
      </c>
      <c r="E4136" s="292">
        <v>355342.80772999994</v>
      </c>
      <c r="F4136" s="292">
        <v>314945.03068999999</v>
      </c>
      <c r="G4136" s="292">
        <v>317361.45766999997</v>
      </c>
      <c r="H4136" s="292">
        <v>280976.69350999995</v>
      </c>
      <c r="I4136" s="292">
        <v>290145.52574000001</v>
      </c>
      <c r="J4136" s="292">
        <v>417937.84681999992</v>
      </c>
      <c r="K4136" s="292">
        <v>271989.04313999997</v>
      </c>
      <c r="L4136" s="292">
        <v>310686.33658</v>
      </c>
      <c r="M4136" s="292">
        <v>496163.06839999999</v>
      </c>
      <c r="N4136" s="292">
        <v>1797011.88341</v>
      </c>
      <c r="O4136" s="292">
        <v>5609833.78156</v>
      </c>
      <c r="P4136" s="83" t="str">
        <f t="shared" si="86"/>
        <v/>
      </c>
    </row>
    <row r="4137" spans="1:16" hidden="1" x14ac:dyDescent="0.25">
      <c r="A4137" s="83" t="s">
        <v>4945</v>
      </c>
      <c r="B4137" s="285" t="s">
        <v>97</v>
      </c>
      <c r="C4137" s="292">
        <v>-77847.012290000013</v>
      </c>
      <c r="D4137" s="292">
        <v>172337.31059000007</v>
      </c>
      <c r="E4137" s="292">
        <v>849715.61143999978</v>
      </c>
      <c r="F4137" s="292">
        <v>-43653.201810000057</v>
      </c>
      <c r="G4137" s="292">
        <v>-49547.076570000063</v>
      </c>
      <c r="H4137" s="292">
        <v>-28947.614710000053</v>
      </c>
      <c r="I4137" s="292">
        <v>-88779.894270000004</v>
      </c>
      <c r="J4137" s="292">
        <v>-73548.720040000029</v>
      </c>
      <c r="K4137" s="292">
        <v>-53500.364310000034</v>
      </c>
      <c r="L4137" s="292">
        <v>-87284.139480000129</v>
      </c>
      <c r="M4137" s="292">
        <v>-125247.02937000002</v>
      </c>
      <c r="N4137" s="292">
        <v>-305871.11045000009</v>
      </c>
      <c r="O4137" s="292">
        <v>87826.758730000351</v>
      </c>
      <c r="P4137" s="83" t="str">
        <f t="shared" si="86"/>
        <v/>
      </c>
    </row>
    <row r="4138" spans="1:16" hidden="1" x14ac:dyDescent="0.25">
      <c r="A4138" s="83" t="s">
        <v>4946</v>
      </c>
      <c r="B4138" s="285" t="s">
        <v>130</v>
      </c>
      <c r="C4138" s="292">
        <v>-77059.590350000071</v>
      </c>
      <c r="D4138" s="292">
        <v>163141.76415000009</v>
      </c>
      <c r="E4138" s="292">
        <v>844037.1092899997</v>
      </c>
      <c r="F4138" s="292">
        <v>-64307.774770000076</v>
      </c>
      <c r="G4138" s="292">
        <v>-62797.282090000052</v>
      </c>
      <c r="H4138" s="292">
        <v>-46944.148369999995</v>
      </c>
      <c r="I4138" s="292">
        <v>-96771.837980000011</v>
      </c>
      <c r="J4138" s="292">
        <v>41792.11944999994</v>
      </c>
      <c r="K4138" s="292">
        <v>-67372.324200000032</v>
      </c>
      <c r="L4138" s="292">
        <v>-115050.52108000012</v>
      </c>
      <c r="M4138" s="292">
        <v>-122698.31844000005</v>
      </c>
      <c r="N4138" s="292">
        <v>-252637.88438000018</v>
      </c>
      <c r="O4138" s="292">
        <v>143331.31122999964</v>
      </c>
      <c r="P4138" s="83" t="str">
        <f t="shared" si="86"/>
        <v/>
      </c>
    </row>
    <row r="4139" spans="1:16" hidden="1" x14ac:dyDescent="0.25">
      <c r="A4139" s="83" t="s">
        <v>4947</v>
      </c>
      <c r="B4139" s="285" t="s">
        <v>76</v>
      </c>
      <c r="C4139" s="292">
        <v>64.302239999999998</v>
      </c>
      <c r="D4139" s="292">
        <v>40.250249999999994</v>
      </c>
      <c r="E4139" s="292">
        <v>48.783789999999996</v>
      </c>
      <c r="F4139" s="292">
        <v>13.21908</v>
      </c>
      <c r="G4139" s="292">
        <v>6.7085400000000002</v>
      </c>
      <c r="H4139" s="292">
        <v>121.38722</v>
      </c>
      <c r="I4139" s="292">
        <v>49.541200000000003</v>
      </c>
      <c r="J4139" s="292">
        <v>130.31384</v>
      </c>
      <c r="K4139" s="292">
        <v>63.340400000000002</v>
      </c>
      <c r="L4139" s="292">
        <v>52.177419999999998</v>
      </c>
      <c r="M4139" s="292">
        <v>27.707940000000001</v>
      </c>
      <c r="N4139" s="292">
        <v>2298.1959299999999</v>
      </c>
      <c r="O4139" s="292">
        <v>2915.92785</v>
      </c>
      <c r="P4139" s="83" t="str">
        <f t="shared" si="86"/>
        <v/>
      </c>
    </row>
    <row r="4140" spans="1:16" hidden="1" x14ac:dyDescent="0.25">
      <c r="A4140" s="83" t="s">
        <v>4948</v>
      </c>
      <c r="B4140" s="285" t="s">
        <v>77</v>
      </c>
      <c r="C4140" s="292">
        <v>81273.992079999996</v>
      </c>
      <c r="D4140" s="292">
        <v>85076.687039999961</v>
      </c>
      <c r="E4140" s="292">
        <v>84265.658760000049</v>
      </c>
      <c r="F4140" s="292">
        <v>84771.859640000068</v>
      </c>
      <c r="G4140" s="292">
        <v>101445.80199000005</v>
      </c>
      <c r="H4140" s="292">
        <v>90348.540379999991</v>
      </c>
      <c r="I4140" s="292">
        <v>82654.327779999949</v>
      </c>
      <c r="J4140" s="292">
        <v>76386.038860000015</v>
      </c>
      <c r="K4140" s="292">
        <v>90397.185459999993</v>
      </c>
      <c r="L4140" s="292">
        <v>87103.265850000083</v>
      </c>
      <c r="M4140" s="292">
        <v>93650.129690000016</v>
      </c>
      <c r="N4140" s="292">
        <v>119270.87365000001</v>
      </c>
      <c r="O4140" s="292">
        <v>1076644.36118</v>
      </c>
      <c r="P4140" s="83" t="str">
        <f t="shared" si="86"/>
        <v/>
      </c>
    </row>
    <row r="4141" spans="1:16" hidden="1" x14ac:dyDescent="0.25">
      <c r="A4141" s="83" t="s">
        <v>4949</v>
      </c>
      <c r="B4141" s="285" t="s">
        <v>78</v>
      </c>
      <c r="C4141" s="292">
        <v>14984.950049999999</v>
      </c>
      <c r="D4141" s="292">
        <v>29250.414029999993</v>
      </c>
      <c r="E4141" s="292">
        <v>36199.031580000017</v>
      </c>
      <c r="F4141" s="292">
        <v>29140.017119999993</v>
      </c>
      <c r="G4141" s="292">
        <v>29878.113230000003</v>
      </c>
      <c r="H4141" s="292">
        <v>34361.998329999988</v>
      </c>
      <c r="I4141" s="292">
        <v>31450.324620000003</v>
      </c>
      <c r="J4141" s="292">
        <v>34721.577620000011</v>
      </c>
      <c r="K4141" s="292">
        <v>33465.565760000012</v>
      </c>
      <c r="L4141" s="292">
        <v>48465.080530000007</v>
      </c>
      <c r="M4141" s="292">
        <v>33265.020010000022</v>
      </c>
      <c r="N4141" s="292">
        <v>93579.552850000036</v>
      </c>
      <c r="O4141" s="292">
        <v>448761.64572999999</v>
      </c>
      <c r="P4141" s="83" t="str">
        <f t="shared" si="86"/>
        <v/>
      </c>
    </row>
    <row r="4142" spans="1:16" hidden="1" x14ac:dyDescent="0.25">
      <c r="A4142" s="83" t="s">
        <v>4950</v>
      </c>
      <c r="B4142" s="285" t="s">
        <v>79</v>
      </c>
      <c r="C4142" s="292">
        <v>493.37769999999995</v>
      </c>
      <c r="D4142" s="292">
        <v>1537.6527400000002</v>
      </c>
      <c r="E4142" s="292">
        <v>4876.6144700000004</v>
      </c>
      <c r="F4142" s="292">
        <v>2996.3467599999999</v>
      </c>
      <c r="G4142" s="292">
        <v>2159.9842000000003</v>
      </c>
      <c r="H4142" s="292">
        <v>7880.9145200000003</v>
      </c>
      <c r="I4142" s="292">
        <v>4090.8922700000003</v>
      </c>
      <c r="J4142" s="292">
        <v>3446.9450200000001</v>
      </c>
      <c r="K4142" s="292">
        <v>1890.6591999999998</v>
      </c>
      <c r="L4142" s="292">
        <v>196.06257000000002</v>
      </c>
      <c r="M4142" s="292">
        <v>2960.2599700000001</v>
      </c>
      <c r="N4142" s="292">
        <v>13955.127629999999</v>
      </c>
      <c r="O4142" s="292">
        <v>46484.837049999995</v>
      </c>
      <c r="P4142" s="83" t="str">
        <f t="shared" si="86"/>
        <v/>
      </c>
    </row>
    <row r="4143" spans="1:16" hidden="1" x14ac:dyDescent="0.25">
      <c r="A4143" s="83" t="s">
        <v>4951</v>
      </c>
      <c r="B4143" s="285" t="s">
        <v>3671</v>
      </c>
      <c r="C4143" s="292">
        <v>16470.758009999998</v>
      </c>
      <c r="D4143" s="292">
        <v>34153.143309999992</v>
      </c>
      <c r="E4143" s="292">
        <v>38173.644380000005</v>
      </c>
      <c r="F4143" s="292">
        <v>35722.84575</v>
      </c>
      <c r="G4143" s="292">
        <v>34823.879960000006</v>
      </c>
      <c r="H4143" s="292">
        <v>32178.354979999996</v>
      </c>
      <c r="I4143" s="292">
        <v>32316.31567</v>
      </c>
      <c r="J4143" s="292">
        <v>40956.941330000001</v>
      </c>
      <c r="K4143" s="292">
        <v>33215.201800000003</v>
      </c>
      <c r="L4143" s="292">
        <v>37188.083709999999</v>
      </c>
      <c r="M4143" s="292">
        <v>32039.228260000004</v>
      </c>
      <c r="N4143" s="292">
        <v>126098.10021999998</v>
      </c>
      <c r="O4143" s="292">
        <v>493336.49738000002</v>
      </c>
      <c r="P4143" s="83" t="str">
        <f t="shared" si="86"/>
        <v/>
      </c>
    </row>
    <row r="4144" spans="1:16" hidden="1" x14ac:dyDescent="0.25">
      <c r="A4144" s="83" t="s">
        <v>4952</v>
      </c>
      <c r="B4144" s="285" t="s">
        <v>121</v>
      </c>
      <c r="C4144" s="292">
        <v>0</v>
      </c>
      <c r="D4144" s="292">
        <v>0</v>
      </c>
      <c r="E4144" s="292">
        <v>0</v>
      </c>
      <c r="F4144" s="292">
        <v>0</v>
      </c>
      <c r="G4144" s="292">
        <v>0</v>
      </c>
      <c r="H4144" s="292">
        <v>0</v>
      </c>
      <c r="I4144" s="292">
        <v>0</v>
      </c>
      <c r="J4144" s="292">
        <v>0</v>
      </c>
      <c r="K4144" s="292">
        <v>0</v>
      </c>
      <c r="L4144" s="292">
        <v>0</v>
      </c>
      <c r="M4144" s="292">
        <v>0</v>
      </c>
      <c r="N4144" s="292">
        <v>0</v>
      </c>
      <c r="O4144" s="292">
        <v>0</v>
      </c>
      <c r="P4144" s="83" t="str">
        <f t="shared" si="86"/>
        <v/>
      </c>
    </row>
    <row r="4145" spans="1:16" hidden="1" x14ac:dyDescent="0.25">
      <c r="A4145" s="83" t="s">
        <v>4953</v>
      </c>
      <c r="B4145" s="285" t="s">
        <v>81</v>
      </c>
      <c r="C4145" s="292">
        <v>15699.866759999999</v>
      </c>
      <c r="D4145" s="292">
        <v>9230.3041900000007</v>
      </c>
      <c r="E4145" s="292">
        <v>11185.076710000001</v>
      </c>
      <c r="F4145" s="292">
        <v>7261.2763000000004</v>
      </c>
      <c r="G4145" s="292">
        <v>19647.06609</v>
      </c>
      <c r="H4145" s="292">
        <v>11263.084149999999</v>
      </c>
      <c r="I4145" s="292">
        <v>31457.140520000001</v>
      </c>
      <c r="J4145" s="292">
        <v>16696.19844</v>
      </c>
      <c r="K4145" s="292">
        <v>10605.85089</v>
      </c>
      <c r="L4145" s="292">
        <v>26542.341330000003</v>
      </c>
      <c r="M4145" s="292">
        <v>7831.3501100000012</v>
      </c>
      <c r="N4145" s="292">
        <v>110018.99115</v>
      </c>
      <c r="O4145" s="292">
        <v>277438.54664000002</v>
      </c>
      <c r="P4145" s="83" t="str">
        <f t="shared" si="86"/>
        <v/>
      </c>
    </row>
    <row r="4146" spans="1:16" hidden="1" x14ac:dyDescent="0.25">
      <c r="A4146" s="83" t="s">
        <v>4954</v>
      </c>
      <c r="B4146" s="285" t="s">
        <v>82</v>
      </c>
      <c r="C4146" s="292">
        <v>0</v>
      </c>
      <c r="D4146" s="292">
        <v>38.76</v>
      </c>
      <c r="E4146" s="292">
        <v>0</v>
      </c>
      <c r="F4146" s="292">
        <v>643.05789000000004</v>
      </c>
      <c r="G4146" s="292">
        <v>649.29055000000005</v>
      </c>
      <c r="H4146" s="292">
        <v>1860.25092</v>
      </c>
      <c r="I4146" s="292">
        <v>1288.21371</v>
      </c>
      <c r="J4146" s="292">
        <v>1303.8339100000001</v>
      </c>
      <c r="K4146" s="292">
        <v>779.39841000000001</v>
      </c>
      <c r="L4146" s="292">
        <v>2350.86951</v>
      </c>
      <c r="M4146" s="292">
        <v>1040.8545899999999</v>
      </c>
      <c r="N4146" s="292">
        <v>7347.7963999999993</v>
      </c>
      <c r="O4146" s="292">
        <v>17302.32589</v>
      </c>
      <c r="P4146" s="83" t="str">
        <f t="shared" si="86"/>
        <v/>
      </c>
    </row>
    <row r="4147" spans="1:16" hidden="1" x14ac:dyDescent="0.25">
      <c r="A4147" s="83" t="s">
        <v>4955</v>
      </c>
      <c r="B4147" s="285" t="s">
        <v>83</v>
      </c>
      <c r="C4147" s="292">
        <v>2.6829999999999998</v>
      </c>
      <c r="D4147" s="292">
        <v>525.77526999999986</v>
      </c>
      <c r="E4147" s="292">
        <v>4204.8136800000002</v>
      </c>
      <c r="F4147" s="292">
        <v>1698.4133900000002</v>
      </c>
      <c r="G4147" s="292">
        <v>1330.39679</v>
      </c>
      <c r="H4147" s="292">
        <v>2101.7941200000005</v>
      </c>
      <c r="I4147" s="292">
        <v>2587.0822600000001</v>
      </c>
      <c r="J4147" s="292">
        <v>7198.2951400000011</v>
      </c>
      <c r="K4147" s="292">
        <v>774.29228999999998</v>
      </c>
      <c r="L4147" s="292">
        <v>1704.7265299999999</v>
      </c>
      <c r="M4147" s="292">
        <v>2104.86366</v>
      </c>
      <c r="N4147" s="292">
        <v>10793.944130000002</v>
      </c>
      <c r="O4147" s="292">
        <v>35027.080260000002</v>
      </c>
      <c r="P4147" s="83" t="str">
        <f t="shared" si="86"/>
        <v/>
      </c>
    </row>
    <row r="4148" spans="1:16" hidden="1" x14ac:dyDescent="0.25">
      <c r="A4148" s="83" t="s">
        <v>4956</v>
      </c>
      <c r="B4148" s="285" t="s">
        <v>84</v>
      </c>
      <c r="C4148" s="292">
        <v>11001.377270000001</v>
      </c>
      <c r="D4148" s="292">
        <v>16515.527849999999</v>
      </c>
      <c r="E4148" s="292">
        <v>22574.65943</v>
      </c>
      <c r="F4148" s="292">
        <v>27408.318119999996</v>
      </c>
      <c r="G4148" s="292">
        <v>16688.480459999999</v>
      </c>
      <c r="H4148" s="292">
        <v>25984.021140000004</v>
      </c>
      <c r="I4148" s="292">
        <v>30043.267999999996</v>
      </c>
      <c r="J4148" s="292">
        <v>12463.962720000005</v>
      </c>
      <c r="K4148" s="292">
        <v>27435.167240000002</v>
      </c>
      <c r="L4148" s="292">
        <v>68168.762109999996</v>
      </c>
      <c r="M4148" s="292">
        <v>26134.285789999998</v>
      </c>
      <c r="N4148" s="292">
        <v>156118.03112000006</v>
      </c>
      <c r="O4148" s="292">
        <v>440535.86125000002</v>
      </c>
      <c r="P4148" s="83" t="str">
        <f t="shared" si="86"/>
        <v/>
      </c>
    </row>
    <row r="4149" spans="1:16" hidden="1" x14ac:dyDescent="0.25">
      <c r="A4149" s="83" t="s">
        <v>4957</v>
      </c>
      <c r="B4149" s="285" t="s">
        <v>85</v>
      </c>
      <c r="C4149" s="292">
        <v>139991.30711000002</v>
      </c>
      <c r="D4149" s="292">
        <v>177727.78320000001</v>
      </c>
      <c r="E4149" s="292">
        <v>209238.39676000006</v>
      </c>
      <c r="F4149" s="292">
        <v>190413.28964000003</v>
      </c>
      <c r="G4149" s="292">
        <v>215293.39082000006</v>
      </c>
      <c r="H4149" s="292">
        <v>210369.63784000001</v>
      </c>
      <c r="I4149" s="292">
        <v>219667.25808</v>
      </c>
      <c r="J4149" s="292">
        <v>196882.86650000003</v>
      </c>
      <c r="K4149" s="292">
        <v>202682.68616000001</v>
      </c>
      <c r="L4149" s="292">
        <v>275477.34300000011</v>
      </c>
      <c r="M4149" s="292">
        <v>202750.41801000002</v>
      </c>
      <c r="N4149" s="292">
        <v>662646.21688000008</v>
      </c>
      <c r="O4149" s="292">
        <v>2903140.594</v>
      </c>
      <c r="P4149" s="83" t="str">
        <f t="shared" si="86"/>
        <v/>
      </c>
    </row>
    <row r="4150" spans="1:16" hidden="1" x14ac:dyDescent="0.25">
      <c r="A4150" s="83" t="s">
        <v>4958</v>
      </c>
      <c r="B4150" s="285" t="s">
        <v>86</v>
      </c>
      <c r="C4150" s="292">
        <v>145686.99294</v>
      </c>
      <c r="D4150" s="292">
        <v>12722.827300000003</v>
      </c>
      <c r="E4150" s="292">
        <v>86902.029600000009</v>
      </c>
      <c r="F4150" s="292">
        <v>25936.754860000001</v>
      </c>
      <c r="G4150" s="292">
        <v>1594.9658600000002</v>
      </c>
      <c r="H4150" s="292">
        <v>-66300.437340000004</v>
      </c>
      <c r="I4150" s="292">
        <v>9838.1969399999998</v>
      </c>
      <c r="J4150" s="292">
        <v>33513.094400000002</v>
      </c>
      <c r="K4150" s="292">
        <v>76815.144670000009</v>
      </c>
      <c r="L4150" s="292">
        <v>5400.7435600000026</v>
      </c>
      <c r="M4150" s="292">
        <v>55470.232089999998</v>
      </c>
      <c r="N4150" s="292">
        <v>127466.36182000001</v>
      </c>
      <c r="O4150" s="292">
        <v>515046.90669999999</v>
      </c>
      <c r="P4150" s="83" t="str">
        <f t="shared" si="86"/>
        <v/>
      </c>
    </row>
    <row r="4151" spans="1:16" hidden="1" x14ac:dyDescent="0.25">
      <c r="A4151" s="83" t="s">
        <v>4959</v>
      </c>
      <c r="B4151" s="285" t="s">
        <v>87</v>
      </c>
      <c r="C4151" s="292">
        <v>428192.52400000003</v>
      </c>
      <c r="D4151" s="292">
        <v>-31855.112860000005</v>
      </c>
      <c r="E4151" s="292">
        <v>18609.078289999998</v>
      </c>
      <c r="F4151" s="292">
        <v>56032.262950000004</v>
      </c>
      <c r="G4151" s="292">
        <v>19713.622299999999</v>
      </c>
      <c r="H4151" s="292">
        <v>-1482.1280399999989</v>
      </c>
      <c r="I4151" s="292">
        <v>-76780.719359999974</v>
      </c>
      <c r="J4151" s="292">
        <v>2938.4423999999999</v>
      </c>
      <c r="K4151" s="292">
        <v>20307.134430000002</v>
      </c>
      <c r="L4151" s="292">
        <v>59834.054359999995</v>
      </c>
      <c r="M4151" s="292">
        <v>-6798.1177400000006</v>
      </c>
      <c r="N4151" s="292">
        <v>125579.85996</v>
      </c>
      <c r="O4151" s="292">
        <v>614290.90069000004</v>
      </c>
      <c r="P4151" s="83" t="str">
        <f t="shared" si="86"/>
        <v/>
      </c>
    </row>
    <row r="4152" spans="1:16" hidden="1" x14ac:dyDescent="0.25">
      <c r="A4152" s="83" t="s">
        <v>4960</v>
      </c>
      <c r="B4152" s="285" t="s">
        <v>88</v>
      </c>
      <c r="C4152" s="292">
        <v>2735.97271</v>
      </c>
      <c r="D4152" s="292">
        <v>4208.8472999999994</v>
      </c>
      <c r="E4152" s="292">
        <v>1115.60997</v>
      </c>
      <c r="F4152" s="292">
        <v>-5819.9456</v>
      </c>
      <c r="G4152" s="292">
        <v>1217.3330699999999</v>
      </c>
      <c r="H4152" s="292">
        <v>-127.77062999999998</v>
      </c>
      <c r="I4152" s="292">
        <v>995.22280000000001</v>
      </c>
      <c r="J4152" s="292">
        <v>1532.53298</v>
      </c>
      <c r="K4152" s="292">
        <v>-4683.0339300000005</v>
      </c>
      <c r="L4152" s="292">
        <v>15932.075099999998</v>
      </c>
      <c r="M4152" s="292">
        <v>307.80248999999998</v>
      </c>
      <c r="N4152" s="292">
        <v>208.71250000000001</v>
      </c>
      <c r="O4152" s="292">
        <v>17623.358759999996</v>
      </c>
      <c r="P4152" s="83" t="str">
        <f t="shared" si="86"/>
        <v/>
      </c>
    </row>
    <row r="4153" spans="1:16" hidden="1" x14ac:dyDescent="0.25">
      <c r="A4153" s="83" t="s">
        <v>4961</v>
      </c>
      <c r="B4153" s="285" t="s">
        <v>144</v>
      </c>
      <c r="C4153" s="292">
        <v>716606.79676000006</v>
      </c>
      <c r="D4153" s="292">
        <v>162804.34494000001</v>
      </c>
      <c r="E4153" s="292">
        <v>315865.11462000001</v>
      </c>
      <c r="F4153" s="292">
        <v>266562.36185000004</v>
      </c>
      <c r="G4153" s="292">
        <v>237819.31205000004</v>
      </c>
      <c r="H4153" s="292">
        <v>142459.30182999998</v>
      </c>
      <c r="I4153" s="292">
        <v>153719.95845999999</v>
      </c>
      <c r="J4153" s="292">
        <v>234866.93628000002</v>
      </c>
      <c r="K4153" s="292">
        <v>295121.93132999999</v>
      </c>
      <c r="L4153" s="292">
        <v>356644.21602000011</v>
      </c>
      <c r="M4153" s="292">
        <v>251730.33485000004</v>
      </c>
      <c r="N4153" s="292">
        <v>915901.15116000012</v>
      </c>
      <c r="O4153" s="292">
        <v>4050101.7601500005</v>
      </c>
      <c r="P4153" s="83" t="str">
        <f t="shared" si="86"/>
        <v/>
      </c>
    </row>
    <row r="4154" spans="1:16" hidden="1" x14ac:dyDescent="0.25">
      <c r="A4154" s="83" t="s">
        <v>4962</v>
      </c>
      <c r="B4154" s="285" t="s">
        <v>80</v>
      </c>
      <c r="C4154" s="292">
        <v>0</v>
      </c>
      <c r="D4154" s="292">
        <v>1359.2685199999996</v>
      </c>
      <c r="E4154" s="292">
        <v>7710.1139599999997</v>
      </c>
      <c r="F4154" s="292">
        <v>757.93558999999993</v>
      </c>
      <c r="G4154" s="292">
        <v>8663.6690099999996</v>
      </c>
      <c r="H4154" s="292">
        <v>4269.2920800000002</v>
      </c>
      <c r="I4154" s="292">
        <v>3730.1520499999997</v>
      </c>
      <c r="J4154" s="292">
        <v>3578.7596199999998</v>
      </c>
      <c r="K4154" s="292">
        <v>4056.0247100000001</v>
      </c>
      <c r="L4154" s="292">
        <v>3705.9734400000002</v>
      </c>
      <c r="M4154" s="292">
        <v>3696.7179900000001</v>
      </c>
      <c r="N4154" s="292">
        <v>23165.603800000001</v>
      </c>
      <c r="O4154" s="292">
        <v>64693.510769999993</v>
      </c>
      <c r="P4154" s="83" t="str">
        <f t="shared" si="86"/>
        <v/>
      </c>
    </row>
    <row r="4155" spans="1:16" hidden="1" x14ac:dyDescent="0.25">
      <c r="A4155" s="83" t="s">
        <v>4963</v>
      </c>
      <c r="B4155" s="285" t="s">
        <v>76</v>
      </c>
      <c r="C4155" s="292">
        <v>309.57373999999999</v>
      </c>
      <c r="D4155" s="292">
        <v>293.7943600000001</v>
      </c>
      <c r="E4155" s="292">
        <v>728.94861000000003</v>
      </c>
      <c r="F4155" s="292">
        <v>551.50745000000006</v>
      </c>
      <c r="G4155" s="292">
        <v>372.79082</v>
      </c>
      <c r="H4155" s="292">
        <v>863.57426999999996</v>
      </c>
      <c r="I4155" s="292">
        <v>380.36414000000002</v>
      </c>
      <c r="J4155" s="292">
        <v>346.56766000000005</v>
      </c>
      <c r="K4155" s="292">
        <v>810.74936000000002</v>
      </c>
      <c r="L4155" s="292">
        <v>1300.4032999999999</v>
      </c>
      <c r="M4155" s="292">
        <v>6821.6288400000003</v>
      </c>
      <c r="N4155" s="292">
        <v>4843.8379100000002</v>
      </c>
      <c r="O4155" s="292">
        <v>17623.740460000001</v>
      </c>
      <c r="P4155" s="83" t="str">
        <f t="shared" si="86"/>
        <v/>
      </c>
    </row>
    <row r="4156" spans="1:16" hidden="1" x14ac:dyDescent="0.25">
      <c r="A4156" s="83" t="s">
        <v>4964</v>
      </c>
      <c r="B4156" s="285" t="s">
        <v>85</v>
      </c>
      <c r="C4156" s="292">
        <v>62144.294820000003</v>
      </c>
      <c r="D4156" s="292">
        <v>350065.09379000007</v>
      </c>
      <c r="E4156" s="292">
        <v>1058954.0081999998</v>
      </c>
      <c r="F4156" s="292">
        <v>146760.08782999997</v>
      </c>
      <c r="G4156" s="292">
        <v>165746.31425</v>
      </c>
      <c r="H4156" s="292">
        <v>181422.02312999996</v>
      </c>
      <c r="I4156" s="292">
        <v>130887.36381</v>
      </c>
      <c r="J4156" s="292">
        <v>123334.14646</v>
      </c>
      <c r="K4156" s="292">
        <v>149182.32184999998</v>
      </c>
      <c r="L4156" s="292">
        <v>188193.20351999998</v>
      </c>
      <c r="M4156" s="292">
        <v>77503.388640000005</v>
      </c>
      <c r="N4156" s="292">
        <v>356775.10642999999</v>
      </c>
      <c r="O4156" s="292">
        <v>2990967.3527300004</v>
      </c>
      <c r="P4156" s="83" t="str">
        <f t="shared" si="86"/>
        <v/>
      </c>
    </row>
    <row r="4157" spans="1:16" hidden="1" x14ac:dyDescent="0.25">
      <c r="A4157" s="83" t="s">
        <v>4965</v>
      </c>
      <c r="B4157" s="285" t="s">
        <v>87</v>
      </c>
      <c r="C4157" s="292">
        <v>393254.76818000001</v>
      </c>
      <c r="D4157" s="292">
        <v>2545.1106200000004</v>
      </c>
      <c r="E4157" s="292">
        <v>60455.979619999998</v>
      </c>
      <c r="F4157" s="292">
        <v>15375.587739999999</v>
      </c>
      <c r="G4157" s="292">
        <v>-14060.072340000001</v>
      </c>
      <c r="H4157" s="292">
        <v>-83080.52813999998</v>
      </c>
      <c r="I4157" s="292">
        <v>-1826.5705700000001</v>
      </c>
      <c r="J4157" s="292">
        <v>142048.16454999999</v>
      </c>
      <c r="K4157" s="292">
        <v>56225.390599999999</v>
      </c>
      <c r="L4157" s="292">
        <v>-9634.6182599999993</v>
      </c>
      <c r="M4157" s="292">
        <v>33664.522530000002</v>
      </c>
      <c r="N4157" s="292">
        <v>167921.77150999999</v>
      </c>
      <c r="O4157" s="292">
        <v>762889.50604000001</v>
      </c>
      <c r="P4157" s="83" t="str">
        <f t="shared" si="86"/>
        <v/>
      </c>
    </row>
    <row r="4158" spans="1:16" hidden="1" x14ac:dyDescent="0.25">
      <c r="A4158" s="83" t="s">
        <v>4966</v>
      </c>
      <c r="B4158" s="285" t="s">
        <v>88</v>
      </c>
      <c r="C4158" s="292">
        <v>3339.4791099999998</v>
      </c>
      <c r="D4158" s="292">
        <v>4668.9195999999993</v>
      </c>
      <c r="E4158" s="292">
        <v>1022.96024</v>
      </c>
      <c r="F4158" s="292">
        <v>-5911.9381299999995</v>
      </c>
      <c r="G4158" s="292">
        <v>1041.8396499999999</v>
      </c>
      <c r="H4158" s="292">
        <v>641.11300000000006</v>
      </c>
      <c r="I4158" s="292">
        <v>474.21902999999998</v>
      </c>
      <c r="J4158" s="292">
        <v>3559.2749899999999</v>
      </c>
      <c r="K4158" s="292">
        <v>6102.7806</v>
      </c>
      <c r="L4158" s="292">
        <v>-2935.3877599999996</v>
      </c>
      <c r="M4158" s="292">
        <v>12336.777619999999</v>
      </c>
      <c r="N4158" s="292">
        <v>14968.395439999998</v>
      </c>
      <c r="O4158" s="292">
        <v>39308.433389999998</v>
      </c>
      <c r="P4158" s="83" t="str">
        <f t="shared" si="86"/>
        <v/>
      </c>
    </row>
    <row r="4159" spans="1:16" hidden="1" x14ac:dyDescent="0.25">
      <c r="A4159" s="83" t="s">
        <v>4967</v>
      </c>
      <c r="B4159" s="285" t="s">
        <v>89</v>
      </c>
      <c r="C4159" s="292">
        <v>28503.484879999996</v>
      </c>
      <c r="D4159" s="292">
        <v>27751.690120000003</v>
      </c>
      <c r="E4159" s="292">
        <v>50416.329689999991</v>
      </c>
      <c r="F4159" s="292">
        <v>38360.194699999993</v>
      </c>
      <c r="G4159" s="292">
        <v>36387.430590000004</v>
      </c>
      <c r="H4159" s="292">
        <v>38791.287819999983</v>
      </c>
      <c r="I4159" s="292">
        <v>37540.354610000002</v>
      </c>
      <c r="J4159" s="292">
        <v>35143.455670000003</v>
      </c>
      <c r="K4159" s="292">
        <v>37142.033269999985</v>
      </c>
      <c r="L4159" s="292">
        <v>58126.478309999991</v>
      </c>
      <c r="M4159" s="292">
        <v>35872.388880000006</v>
      </c>
      <c r="N4159" s="292">
        <v>63823.235679999998</v>
      </c>
      <c r="O4159" s="292">
        <v>487858.36421999999</v>
      </c>
      <c r="P4159" s="83" t="str">
        <f t="shared" si="86"/>
        <v/>
      </c>
    </row>
    <row r="4160" spans="1:16" hidden="1" x14ac:dyDescent="0.25">
      <c r="A4160" s="83" t="s">
        <v>4968</v>
      </c>
      <c r="B4160" s="285" t="s">
        <v>90</v>
      </c>
      <c r="C4160" s="292">
        <v>2328.4818500000001</v>
      </c>
      <c r="D4160" s="292">
        <v>2337.4591000000005</v>
      </c>
      <c r="E4160" s="292">
        <v>4040.2583399999999</v>
      </c>
      <c r="F4160" s="292">
        <v>2938.5000300000002</v>
      </c>
      <c r="G4160" s="292">
        <v>2530.1065099999996</v>
      </c>
      <c r="H4160" s="292">
        <v>4225.5157400000007</v>
      </c>
      <c r="I4160" s="292">
        <v>2886.1883399999992</v>
      </c>
      <c r="J4160" s="292">
        <v>2337.22082</v>
      </c>
      <c r="K4160" s="292">
        <v>2889.2946899999997</v>
      </c>
      <c r="L4160" s="292">
        <v>3050.8074699999997</v>
      </c>
      <c r="M4160" s="292">
        <v>2319.2061699999999</v>
      </c>
      <c r="N4160" s="292">
        <v>30789.05586</v>
      </c>
      <c r="O4160" s="292">
        <v>62672.094920000003</v>
      </c>
      <c r="P4160" s="83" t="str">
        <f t="shared" si="86"/>
        <v/>
      </c>
    </row>
    <row r="4161" spans="1:16" hidden="1" x14ac:dyDescent="0.25">
      <c r="A4161" s="83" t="s">
        <v>4969</v>
      </c>
      <c r="B4161" s="285" t="s">
        <v>91</v>
      </c>
      <c r="C4161" s="292">
        <v>0</v>
      </c>
      <c r="D4161" s="292">
        <v>0</v>
      </c>
      <c r="E4161" s="292">
        <v>0</v>
      </c>
      <c r="F4161" s="292">
        <v>0</v>
      </c>
      <c r="G4161" s="292">
        <v>0</v>
      </c>
      <c r="H4161" s="292">
        <v>0</v>
      </c>
      <c r="I4161" s="292">
        <v>0</v>
      </c>
      <c r="J4161" s="292">
        <v>0</v>
      </c>
      <c r="K4161" s="292">
        <v>0</v>
      </c>
      <c r="L4161" s="292">
        <v>0</v>
      </c>
      <c r="M4161" s="292">
        <v>9.9367000000000001</v>
      </c>
      <c r="N4161" s="292">
        <v>0</v>
      </c>
      <c r="O4161" s="292">
        <v>9.9367000000000001</v>
      </c>
      <c r="P4161" s="83" t="str">
        <f t="shared" si="86"/>
        <v/>
      </c>
    </row>
    <row r="4162" spans="1:16" hidden="1" x14ac:dyDescent="0.25">
      <c r="A4162" s="83" t="s">
        <v>4970</v>
      </c>
      <c r="B4162" s="285" t="s">
        <v>3670</v>
      </c>
      <c r="C4162" s="292">
        <v>131.25942000000001</v>
      </c>
      <c r="D4162" s="292">
        <v>186.68182999999999</v>
      </c>
      <c r="E4162" s="292">
        <v>194.96505999999999</v>
      </c>
      <c r="F4162" s="292">
        <v>721.07449999999994</v>
      </c>
      <c r="G4162" s="292">
        <v>714.52125000000001</v>
      </c>
      <c r="H4162" s="292">
        <v>205.0744</v>
      </c>
      <c r="I4162" s="292">
        <v>247.1908</v>
      </c>
      <c r="J4162" s="292">
        <v>467.89902000000001</v>
      </c>
      <c r="K4162" s="292">
        <v>2848.8154200000004</v>
      </c>
      <c r="L4162" s="292">
        <v>378.06891999999999</v>
      </c>
      <c r="M4162" s="292">
        <v>156.52624</v>
      </c>
      <c r="N4162" s="292">
        <v>8181.78298</v>
      </c>
      <c r="O4162" s="292">
        <v>14433.859839999999</v>
      </c>
      <c r="P4162" s="83" t="str">
        <f t="shared" si="86"/>
        <v/>
      </c>
    </row>
    <row r="4163" spans="1:16" hidden="1" x14ac:dyDescent="0.25">
      <c r="A4163" s="83" t="s">
        <v>4971</v>
      </c>
      <c r="B4163" s="285" t="s">
        <v>92</v>
      </c>
      <c r="C4163" s="292">
        <v>0</v>
      </c>
      <c r="D4163" s="292">
        <v>0</v>
      </c>
      <c r="E4163" s="292">
        <v>0</v>
      </c>
      <c r="F4163" s="292">
        <v>0</v>
      </c>
      <c r="G4163" s="292">
        <v>0</v>
      </c>
      <c r="H4163" s="292">
        <v>0</v>
      </c>
      <c r="I4163" s="292">
        <v>945.99248</v>
      </c>
      <c r="J4163" s="292">
        <v>0</v>
      </c>
      <c r="K4163" s="292">
        <v>0</v>
      </c>
      <c r="L4163" s="292">
        <v>313.79602</v>
      </c>
      <c r="M4163" s="292">
        <v>0</v>
      </c>
      <c r="N4163" s="292">
        <v>701.11934999999994</v>
      </c>
      <c r="O4163" s="292">
        <v>1960.9078499999998</v>
      </c>
      <c r="P4163" s="83" t="str">
        <f t="shared" si="86"/>
        <v/>
      </c>
    </row>
    <row r="4164" spans="1:16" hidden="1" x14ac:dyDescent="0.25">
      <c r="A4164" s="83" t="s">
        <v>4972</v>
      </c>
      <c r="B4164" s="285" t="s">
        <v>93</v>
      </c>
      <c r="C4164" s="292">
        <v>0</v>
      </c>
      <c r="D4164" s="292">
        <v>0</v>
      </c>
      <c r="E4164" s="292">
        <v>0</v>
      </c>
      <c r="F4164" s="292">
        <v>0</v>
      </c>
      <c r="G4164" s="292">
        <v>0</v>
      </c>
      <c r="H4164" s="292">
        <v>0</v>
      </c>
      <c r="I4164" s="292">
        <v>92.343410000000006</v>
      </c>
      <c r="J4164" s="292">
        <v>0</v>
      </c>
      <c r="K4164" s="292">
        <v>385.35770000000002</v>
      </c>
      <c r="L4164" s="292">
        <v>0</v>
      </c>
      <c r="M4164" s="292">
        <v>1107.2680700000001</v>
      </c>
      <c r="N4164" s="292">
        <v>671.37510999999995</v>
      </c>
      <c r="O4164" s="292">
        <v>2256.34429</v>
      </c>
      <c r="P4164" s="83" t="str">
        <f t="shared" si="86"/>
        <v/>
      </c>
    </row>
    <row r="4165" spans="1:16" hidden="1" x14ac:dyDescent="0.25">
      <c r="A4165" s="83" t="s">
        <v>4973</v>
      </c>
      <c r="B4165" s="285" t="s">
        <v>94</v>
      </c>
      <c r="C4165" s="292">
        <v>1811.8340000000001</v>
      </c>
      <c r="D4165" s="292">
        <v>1253.5420000000001</v>
      </c>
      <c r="E4165" s="292">
        <v>3885.038</v>
      </c>
      <c r="F4165" s="292">
        <v>11856.305</v>
      </c>
      <c r="G4165" s="292">
        <v>486.97900000000118</v>
      </c>
      <c r="H4165" s="292">
        <v>3273.2581700000001</v>
      </c>
      <c r="I4165" s="292">
        <v>9830.2360499999995</v>
      </c>
      <c r="J4165" s="292">
        <v>662.10599999999999</v>
      </c>
      <c r="K4165" s="292">
        <v>8054.6049999999996</v>
      </c>
      <c r="L4165" s="292">
        <v>31081.82285</v>
      </c>
      <c r="M4165" s="292">
        <v>4679.87</v>
      </c>
      <c r="N4165" s="292">
        <v>-3193.7586800000004</v>
      </c>
      <c r="O4165" s="292">
        <v>73681.837389999986</v>
      </c>
      <c r="P4165" s="83" t="str">
        <f t="shared" si="86"/>
        <v/>
      </c>
    </row>
    <row r="4166" spans="1:16" hidden="1" x14ac:dyDescent="0.25">
      <c r="A4166" s="83" t="s">
        <v>4974</v>
      </c>
      <c r="B4166" s="285" t="s">
        <v>95</v>
      </c>
      <c r="C4166" s="292">
        <v>23.65</v>
      </c>
      <c r="D4166" s="292">
        <v>5158.0262000000002</v>
      </c>
      <c r="E4166" s="292">
        <v>1040.5</v>
      </c>
      <c r="F4166" s="292">
        <v>265</v>
      </c>
      <c r="G4166" s="292">
        <v>258</v>
      </c>
      <c r="H4166" s="292">
        <v>227.49759</v>
      </c>
      <c r="I4166" s="292">
        <v>3875.01404</v>
      </c>
      <c r="J4166" s="292">
        <v>1398.96623</v>
      </c>
      <c r="K4166" s="292">
        <v>1108.6032600000001</v>
      </c>
      <c r="L4166" s="292">
        <v>2301.4132199999999</v>
      </c>
      <c r="M4166" s="292">
        <v>541.42700000000002</v>
      </c>
      <c r="N4166" s="292">
        <v>17078.170099999999</v>
      </c>
      <c r="O4166" s="292">
        <v>33276.267639999998</v>
      </c>
      <c r="P4166" s="83" t="str">
        <f t="shared" si="86"/>
        <v/>
      </c>
    </row>
    <row r="4167" spans="1:16" hidden="1" x14ac:dyDescent="0.25">
      <c r="A4167" s="83" t="s">
        <v>4975</v>
      </c>
      <c r="B4167" s="285" t="s">
        <v>96</v>
      </c>
      <c r="C4167" s="292">
        <v>180808.6643</v>
      </c>
      <c r="D4167" s="292">
        <v>-31333.014920000001</v>
      </c>
      <c r="E4167" s="292">
        <v>39469.275849999998</v>
      </c>
      <c r="F4167" s="292">
        <v>46030.849639999993</v>
      </c>
      <c r="G4167" s="292">
        <v>22293.948400000001</v>
      </c>
      <c r="H4167" s="292">
        <v>-3467.4545299999991</v>
      </c>
      <c r="I4167" s="292">
        <v>-72586.891790000009</v>
      </c>
      <c r="J4167" s="292">
        <v>7717.4697299999989</v>
      </c>
      <c r="K4167" s="292">
        <v>16239.114079999999</v>
      </c>
      <c r="L4167" s="292">
        <v>65970.497440000006</v>
      </c>
      <c r="M4167" s="292">
        <v>5527.3276200000028</v>
      </c>
      <c r="N4167" s="292">
        <v>123597.99339999998</v>
      </c>
      <c r="O4167" s="292">
        <v>400267.77922000003</v>
      </c>
      <c r="P4167" s="83" t="str">
        <f t="shared" si="86"/>
        <v/>
      </c>
    </row>
    <row r="4168" spans="1:16" hidden="1" x14ac:dyDescent="0.25">
      <c r="A4168" s="83" t="s">
        <v>4976</v>
      </c>
      <c r="B4168" s="285" t="s">
        <v>155</v>
      </c>
      <c r="C4168" s="292">
        <v>639547.20640999998</v>
      </c>
      <c r="D4168" s="292">
        <v>325946.1090900001</v>
      </c>
      <c r="E4168" s="292">
        <v>1159902.2239099997</v>
      </c>
      <c r="F4168" s="292">
        <v>202254.58707999997</v>
      </c>
      <c r="G4168" s="292">
        <v>175022.02995999999</v>
      </c>
      <c r="H4168" s="292">
        <v>95515.153459999987</v>
      </c>
      <c r="I4168" s="292">
        <v>56948.120479999983</v>
      </c>
      <c r="J4168" s="292">
        <v>276659.05572999996</v>
      </c>
      <c r="K4168" s="292">
        <v>227749.60712999996</v>
      </c>
      <c r="L4168" s="292">
        <v>241593.69493999999</v>
      </c>
      <c r="M4168" s="292">
        <v>129032.01641</v>
      </c>
      <c r="N4168" s="292">
        <v>663263.26677999995</v>
      </c>
      <c r="O4168" s="292">
        <v>4193433.0713800001</v>
      </c>
      <c r="P4168" s="83" t="str">
        <f t="shared" si="86"/>
        <v/>
      </c>
    </row>
    <row r="4169" spans="1:16" hidden="1" x14ac:dyDescent="0.25">
      <c r="A4169" s="83" t="s">
        <v>4977</v>
      </c>
      <c r="B4169" s="285" t="s">
        <v>80</v>
      </c>
      <c r="C4169" s="292">
        <v>29036.01093</v>
      </c>
      <c r="D4169" s="292">
        <v>313083.90018000006</v>
      </c>
      <c r="E4169" s="292">
        <v>998647.96849999996</v>
      </c>
      <c r="F4169" s="292">
        <v>92067.506150000001</v>
      </c>
      <c r="G4169" s="292">
        <v>124996.48608</v>
      </c>
      <c r="H4169" s="292">
        <v>133835.81513999999</v>
      </c>
      <c r="I4169" s="292">
        <v>75089.679940000002</v>
      </c>
      <c r="J4169" s="292">
        <v>82977.931060000003</v>
      </c>
      <c r="K4169" s="292">
        <v>95942.86314999999</v>
      </c>
      <c r="L4169" s="292">
        <v>91640.413429999986</v>
      </c>
      <c r="M4169" s="292">
        <v>25995.136740000002</v>
      </c>
      <c r="N4169" s="292">
        <v>233880.28811999998</v>
      </c>
      <c r="O4169" s="292">
        <v>2297193.9994200002</v>
      </c>
      <c r="P4169" s="83" t="str">
        <f t="shared" si="86"/>
        <v/>
      </c>
    </row>
    <row r="4170" spans="1:16" hidden="1" x14ac:dyDescent="0.25">
      <c r="A4170" s="83" t="s">
        <v>4978</v>
      </c>
      <c r="B4170" s="285" t="s">
        <v>97</v>
      </c>
      <c r="C4170" s="292">
        <v>-273078.54000000004</v>
      </c>
      <c r="D4170" s="292">
        <v>162967.34999999998</v>
      </c>
      <c r="E4170" s="292">
        <v>-193552.17999999993</v>
      </c>
      <c r="F4170" s="292">
        <v>108814.3451300005</v>
      </c>
      <c r="G4170" s="292">
        <v>-194849.02486999892</v>
      </c>
      <c r="P4170" s="83" t="str">
        <f t="shared" ref="P4170:P4197" si="87">IF(COUNTBLANK(Q4170)=0,IF(RIGHT(A4170,10)=Q4170,TRUE,FALSE),"")</f>
        <v/>
      </c>
    </row>
    <row r="4171" spans="1:16" hidden="1" x14ac:dyDescent="0.25">
      <c r="A4171" s="83" t="s">
        <v>4979</v>
      </c>
      <c r="B4171" s="285" t="s">
        <v>130</v>
      </c>
      <c r="C4171" s="292">
        <v>-140112.11000000004</v>
      </c>
      <c r="D4171" s="292">
        <v>144937.95999999996</v>
      </c>
      <c r="E4171" s="292">
        <v>-130540.85999999987</v>
      </c>
      <c r="F4171" s="292">
        <v>158595.01306000026</v>
      </c>
      <c r="G4171" s="292">
        <v>32880.003060000949</v>
      </c>
      <c r="P4171" s="83" t="str">
        <f t="shared" si="87"/>
        <v/>
      </c>
    </row>
    <row r="4172" spans="1:16" hidden="1" x14ac:dyDescent="0.25">
      <c r="A4172" s="83" t="s">
        <v>4980</v>
      </c>
      <c r="B4172" s="285" t="s">
        <v>76</v>
      </c>
      <c r="C4172" s="292">
        <v>0</v>
      </c>
      <c r="D4172" s="292">
        <v>0</v>
      </c>
      <c r="E4172" s="292">
        <v>0</v>
      </c>
      <c r="F4172" s="292">
        <v>0</v>
      </c>
      <c r="G4172" s="292">
        <v>0</v>
      </c>
      <c r="P4172" s="83" t="str">
        <f t="shared" si="87"/>
        <v/>
      </c>
    </row>
    <row r="4173" spans="1:16" hidden="1" x14ac:dyDescent="0.25">
      <c r="A4173" s="83" t="s">
        <v>4981</v>
      </c>
      <c r="B4173" s="285" t="s">
        <v>77</v>
      </c>
      <c r="C4173" s="292">
        <v>174048.25</v>
      </c>
      <c r="D4173" s="292">
        <v>209643.91</v>
      </c>
      <c r="E4173" s="292">
        <v>185709.46</v>
      </c>
      <c r="F4173" s="292">
        <v>695648.36446999933</v>
      </c>
      <c r="G4173" s="292">
        <v>1265049.9844699993</v>
      </c>
      <c r="P4173" s="83" t="str">
        <f t="shared" si="87"/>
        <v/>
      </c>
    </row>
    <row r="4174" spans="1:16" hidden="1" x14ac:dyDescent="0.25">
      <c r="A4174" s="83" t="s">
        <v>4982</v>
      </c>
      <c r="B4174" s="285" t="s">
        <v>78</v>
      </c>
      <c r="C4174" s="292">
        <v>41720.75</v>
      </c>
      <c r="D4174" s="292">
        <v>58473.7</v>
      </c>
      <c r="E4174" s="292">
        <v>53716.31</v>
      </c>
      <c r="F4174" s="292">
        <v>79805.030539999963</v>
      </c>
      <c r="G4174" s="292">
        <v>233715.79053999996</v>
      </c>
      <c r="P4174" s="83" t="str">
        <f t="shared" si="87"/>
        <v/>
      </c>
    </row>
    <row r="4175" spans="1:16" hidden="1" x14ac:dyDescent="0.25">
      <c r="A4175" s="83" t="s">
        <v>4983</v>
      </c>
      <c r="B4175" s="285" t="s">
        <v>79</v>
      </c>
      <c r="C4175" s="292">
        <v>3344.45</v>
      </c>
      <c r="D4175" s="292">
        <v>3027.66</v>
      </c>
      <c r="E4175" s="292">
        <v>8674.33</v>
      </c>
      <c r="F4175" s="292">
        <v>21622.014999999996</v>
      </c>
      <c r="G4175" s="292">
        <v>36668.454999999994</v>
      </c>
      <c r="P4175" s="83" t="str">
        <f t="shared" si="87"/>
        <v/>
      </c>
    </row>
    <row r="4176" spans="1:16" hidden="1" x14ac:dyDescent="0.25">
      <c r="A4176" s="83" t="s">
        <v>4984</v>
      </c>
      <c r="B4176" s="285" t="s">
        <v>3671</v>
      </c>
      <c r="C4176" s="292">
        <v>22028.43</v>
      </c>
      <c r="D4176" s="292">
        <v>29226.55</v>
      </c>
      <c r="E4176" s="292">
        <v>36038.229999999996</v>
      </c>
      <c r="F4176" s="292">
        <v>45516.535859999989</v>
      </c>
      <c r="G4176" s="292">
        <v>132809.74585999997</v>
      </c>
      <c r="P4176" s="83" t="str">
        <f t="shared" si="87"/>
        <v/>
      </c>
    </row>
    <row r="4177" spans="1:16" hidden="1" x14ac:dyDescent="0.25">
      <c r="A4177" s="83" t="s">
        <v>4985</v>
      </c>
      <c r="B4177" s="285" t="s">
        <v>84</v>
      </c>
      <c r="C4177" s="292">
        <v>25774.39</v>
      </c>
      <c r="D4177" s="292">
        <v>74757.240000000005</v>
      </c>
      <c r="E4177" s="292">
        <v>69701.260000000009</v>
      </c>
      <c r="F4177" s="292">
        <v>144955.65454000002</v>
      </c>
      <c r="G4177" s="292">
        <v>315188.54454000003</v>
      </c>
      <c r="P4177" s="83" t="str">
        <f t="shared" si="87"/>
        <v/>
      </c>
    </row>
    <row r="4178" spans="1:16" hidden="1" x14ac:dyDescent="0.25">
      <c r="A4178" s="83" t="s">
        <v>4986</v>
      </c>
      <c r="B4178" s="285" t="s">
        <v>85</v>
      </c>
      <c r="C4178" s="292">
        <v>442205.17000000004</v>
      </c>
      <c r="D4178" s="292">
        <v>559418.47</v>
      </c>
      <c r="E4178" s="292">
        <v>548218.49</v>
      </c>
      <c r="F4178" s="292">
        <v>1169352.0899199992</v>
      </c>
      <c r="G4178" s="292">
        <v>2719194.2199199991</v>
      </c>
      <c r="P4178" s="83" t="str">
        <f t="shared" si="87"/>
        <v/>
      </c>
    </row>
    <row r="4179" spans="1:16" hidden="1" x14ac:dyDescent="0.25">
      <c r="A4179" s="83" t="s">
        <v>4987</v>
      </c>
      <c r="B4179" s="285" t="s">
        <v>86</v>
      </c>
      <c r="C4179" s="292">
        <v>0</v>
      </c>
      <c r="D4179" s="292">
        <v>8.25</v>
      </c>
      <c r="E4179" s="292">
        <v>5</v>
      </c>
      <c r="F4179" s="292">
        <v>11.6175</v>
      </c>
      <c r="G4179" s="292">
        <v>24.8675</v>
      </c>
      <c r="P4179" s="83" t="str">
        <f t="shared" si="87"/>
        <v/>
      </c>
    </row>
    <row r="4180" spans="1:16" hidden="1" x14ac:dyDescent="0.25">
      <c r="A4180" s="83" t="s">
        <v>4988</v>
      </c>
      <c r="B4180" s="285" t="s">
        <v>87</v>
      </c>
      <c r="C4180" s="292">
        <v>14965.35</v>
      </c>
      <c r="D4180" s="292">
        <v>25430.89</v>
      </c>
      <c r="E4180" s="292">
        <v>24472.47</v>
      </c>
      <c r="F4180" s="292">
        <v>86690.458699999974</v>
      </c>
      <c r="G4180" s="292">
        <v>151559.16869999998</v>
      </c>
      <c r="P4180" s="83" t="str">
        <f t="shared" si="87"/>
        <v/>
      </c>
    </row>
    <row r="4181" spans="1:16" hidden="1" x14ac:dyDescent="0.25">
      <c r="A4181" s="83" t="s">
        <v>4989</v>
      </c>
      <c r="B4181" s="285" t="s">
        <v>88</v>
      </c>
      <c r="C4181" s="292">
        <v>4037.19</v>
      </c>
      <c r="D4181" s="292">
        <v>291.2</v>
      </c>
      <c r="E4181" s="292">
        <v>25353.94</v>
      </c>
      <c r="F4181" s="292">
        <v>57316.992790000004</v>
      </c>
      <c r="G4181" s="292">
        <v>86999.322790000006</v>
      </c>
      <c r="P4181" s="83" t="str">
        <f t="shared" si="87"/>
        <v/>
      </c>
    </row>
    <row r="4182" spans="1:16" hidden="1" x14ac:dyDescent="0.25">
      <c r="A4182" s="83" t="s">
        <v>4990</v>
      </c>
      <c r="B4182" s="285" t="s">
        <v>144</v>
      </c>
      <c r="C4182" s="292">
        <v>461207.71</v>
      </c>
      <c r="D4182" s="292">
        <v>585148.80999999994</v>
      </c>
      <c r="E4182" s="292">
        <v>598049.89999999991</v>
      </c>
      <c r="F4182" s="292">
        <v>1313371.1589099993</v>
      </c>
      <c r="G4182" s="292">
        <v>2957777.5789099992</v>
      </c>
      <c r="P4182" s="83" t="str">
        <f t="shared" si="87"/>
        <v/>
      </c>
    </row>
    <row r="4183" spans="1:16" hidden="1" x14ac:dyDescent="0.25">
      <c r="A4183" s="83" t="s">
        <v>4991</v>
      </c>
      <c r="B4183" s="285" t="s">
        <v>283</v>
      </c>
      <c r="C4183" s="292">
        <v>201.5</v>
      </c>
      <c r="D4183" s="292">
        <v>700.31999999999994</v>
      </c>
      <c r="E4183" s="292">
        <v>1099.27</v>
      </c>
      <c r="F4183" s="292">
        <v>4889.0039900000002</v>
      </c>
      <c r="G4183" s="292">
        <v>6890.0939900000003</v>
      </c>
      <c r="P4183" s="83" t="str">
        <f t="shared" si="87"/>
        <v/>
      </c>
    </row>
    <row r="4184" spans="1:16" hidden="1" x14ac:dyDescent="0.25">
      <c r="A4184" s="83" t="s">
        <v>4992</v>
      </c>
      <c r="B4184" s="285" t="s">
        <v>284</v>
      </c>
      <c r="C4184" s="292">
        <v>175087.40000000002</v>
      </c>
      <c r="D4184" s="292">
        <v>183589.09</v>
      </c>
      <c r="E4184" s="292">
        <v>193279.63</v>
      </c>
      <c r="F4184" s="292">
        <v>176915.48551999993</v>
      </c>
      <c r="G4184" s="292">
        <v>728871.60551999998</v>
      </c>
      <c r="P4184" s="83" t="str">
        <f t="shared" si="87"/>
        <v/>
      </c>
    </row>
    <row r="4185" spans="1:16" hidden="1" x14ac:dyDescent="0.25">
      <c r="A4185" s="83" t="s">
        <v>4993</v>
      </c>
      <c r="B4185" s="285" t="s">
        <v>76</v>
      </c>
      <c r="C4185" s="292">
        <v>0</v>
      </c>
      <c r="D4185" s="292">
        <v>0</v>
      </c>
      <c r="E4185" s="292">
        <v>176.13</v>
      </c>
      <c r="F4185" s="292">
        <v>1020.73081</v>
      </c>
      <c r="G4185" s="292">
        <v>1196.8608100000001</v>
      </c>
      <c r="P4185" s="83" t="str">
        <f t="shared" si="87"/>
        <v/>
      </c>
    </row>
    <row r="4186" spans="1:16" hidden="1" x14ac:dyDescent="0.25">
      <c r="A4186" s="83" t="s">
        <v>4994</v>
      </c>
      <c r="B4186" s="285" t="s">
        <v>85</v>
      </c>
      <c r="C4186" s="292">
        <v>169126.62999999998</v>
      </c>
      <c r="D4186" s="292">
        <v>722385.82</v>
      </c>
      <c r="E4186" s="292">
        <v>354666.31000000006</v>
      </c>
      <c r="F4186" s="292">
        <v>1278166.4350499997</v>
      </c>
      <c r="G4186" s="292">
        <v>2524345.1950500002</v>
      </c>
      <c r="P4186" s="83" t="str">
        <f t="shared" si="87"/>
        <v/>
      </c>
    </row>
    <row r="4187" spans="1:16" hidden="1" x14ac:dyDescent="0.25">
      <c r="A4187" s="83" t="s">
        <v>4995</v>
      </c>
      <c r="B4187" s="285" t="s">
        <v>87</v>
      </c>
      <c r="C4187" s="292">
        <v>4196.95</v>
      </c>
      <c r="D4187" s="292">
        <v>4593.12</v>
      </c>
      <c r="E4187" s="292">
        <v>84292.19</v>
      </c>
      <c r="F4187" s="292">
        <v>63326.013920000005</v>
      </c>
      <c r="G4187" s="292">
        <v>156408.27392000001</v>
      </c>
      <c r="P4187" s="83" t="str">
        <f t="shared" si="87"/>
        <v/>
      </c>
    </row>
    <row r="4188" spans="1:16" hidden="1" x14ac:dyDescent="0.25">
      <c r="A4188" s="83" t="s">
        <v>4996</v>
      </c>
      <c r="B4188" s="285" t="s">
        <v>88</v>
      </c>
      <c r="C4188" s="292">
        <v>147772.01999999999</v>
      </c>
      <c r="D4188" s="292">
        <v>3084.44</v>
      </c>
      <c r="E4188" s="292">
        <v>28503.61</v>
      </c>
      <c r="F4188" s="292">
        <v>130452.03896999999</v>
      </c>
      <c r="G4188" s="292">
        <v>309812.10897</v>
      </c>
      <c r="P4188" s="83" t="str">
        <f t="shared" si="87"/>
        <v/>
      </c>
    </row>
    <row r="4189" spans="1:16" hidden="1" x14ac:dyDescent="0.25">
      <c r="A4189" s="83" t="s">
        <v>4997</v>
      </c>
      <c r="B4189" s="285" t="s">
        <v>89</v>
      </c>
      <c r="C4189" s="292">
        <v>29249.379999999997</v>
      </c>
      <c r="D4189" s="292">
        <v>35663.06</v>
      </c>
      <c r="E4189" s="292">
        <v>29927.87</v>
      </c>
      <c r="F4189" s="292">
        <v>72852.095749999993</v>
      </c>
      <c r="G4189" s="292">
        <v>167692.40574999998</v>
      </c>
      <c r="P4189" s="83" t="str">
        <f t="shared" si="87"/>
        <v/>
      </c>
    </row>
    <row r="4190" spans="1:16" hidden="1" x14ac:dyDescent="0.25">
      <c r="A4190" s="83" t="s">
        <v>4998</v>
      </c>
      <c r="B4190" s="285" t="s">
        <v>90</v>
      </c>
      <c r="C4190" s="292">
        <v>132.08000000000001</v>
      </c>
      <c r="D4190" s="292">
        <v>42224.74</v>
      </c>
      <c r="E4190" s="292">
        <v>8883.49</v>
      </c>
      <c r="F4190" s="292">
        <v>3290.4675999999999</v>
      </c>
      <c r="G4190" s="292">
        <v>54530.777600000001</v>
      </c>
      <c r="P4190" s="83" t="str">
        <f t="shared" si="87"/>
        <v/>
      </c>
    </row>
    <row r="4191" spans="1:16" hidden="1" x14ac:dyDescent="0.25">
      <c r="A4191" s="83" t="s">
        <v>4999</v>
      </c>
      <c r="B4191" s="285" t="s">
        <v>91</v>
      </c>
      <c r="C4191" s="292">
        <v>45924.08</v>
      </c>
      <c r="D4191" s="292">
        <v>231552.53</v>
      </c>
      <c r="E4191" s="292">
        <v>212285.35</v>
      </c>
      <c r="F4191" s="292">
        <v>534801.16619000002</v>
      </c>
      <c r="G4191" s="292">
        <v>1024563.12619</v>
      </c>
      <c r="P4191" s="83" t="str">
        <f t="shared" si="87"/>
        <v/>
      </c>
    </row>
    <row r="4192" spans="1:16" hidden="1" x14ac:dyDescent="0.25">
      <c r="A4192" s="83" t="s">
        <v>5000</v>
      </c>
      <c r="B4192" s="285" t="s">
        <v>3670</v>
      </c>
      <c r="C4192" s="292">
        <v>5052.04</v>
      </c>
      <c r="D4192" s="292">
        <v>4137.55</v>
      </c>
      <c r="E4192" s="292">
        <v>4978.6100000000006</v>
      </c>
      <c r="F4192" s="292">
        <v>5379.5142300000016</v>
      </c>
      <c r="G4192" s="292">
        <v>19547.714230000001</v>
      </c>
      <c r="P4192" s="83" t="str">
        <f t="shared" si="87"/>
        <v/>
      </c>
    </row>
    <row r="4193" spans="1:16" hidden="1" x14ac:dyDescent="0.25">
      <c r="A4193" s="83" t="s">
        <v>5001</v>
      </c>
      <c r="B4193" s="285" t="s">
        <v>95</v>
      </c>
      <c r="C4193" s="292">
        <v>251.24</v>
      </c>
      <c r="D4193" s="292">
        <v>1609.88</v>
      </c>
      <c r="E4193" s="292">
        <v>1246.28</v>
      </c>
      <c r="F4193" s="292">
        <v>6042.6788999999999</v>
      </c>
      <c r="G4193" s="292">
        <v>9150.0789000000004</v>
      </c>
      <c r="P4193" s="83" t="str">
        <f t="shared" si="87"/>
        <v/>
      </c>
    </row>
    <row r="4194" spans="1:16" hidden="1" x14ac:dyDescent="0.25">
      <c r="A4194" s="83" t="s">
        <v>5002</v>
      </c>
      <c r="B4194" s="285" t="s">
        <v>96</v>
      </c>
      <c r="C4194" s="292">
        <v>0</v>
      </c>
      <c r="D4194" s="292">
        <v>23.39</v>
      </c>
      <c r="E4194" s="292">
        <v>46.93</v>
      </c>
      <c r="F4194" s="292">
        <v>21.684029999999996</v>
      </c>
      <c r="G4194" s="292">
        <v>92.004029999999986</v>
      </c>
      <c r="P4194" s="83" t="str">
        <f t="shared" si="87"/>
        <v/>
      </c>
    </row>
    <row r="4195" spans="1:16" hidden="1" x14ac:dyDescent="0.25">
      <c r="A4195" s="83" t="s">
        <v>5003</v>
      </c>
      <c r="B4195" s="285" t="s">
        <v>155</v>
      </c>
      <c r="C4195" s="292">
        <v>321095.59999999998</v>
      </c>
      <c r="D4195" s="292">
        <v>730086.7699999999</v>
      </c>
      <c r="E4195" s="292">
        <v>467509.04000000004</v>
      </c>
      <c r="F4195" s="292">
        <v>1471966.1719699996</v>
      </c>
      <c r="G4195" s="292">
        <v>2990657.5819700002</v>
      </c>
      <c r="P4195" s="83" t="str">
        <f t="shared" si="87"/>
        <v/>
      </c>
    </row>
    <row r="4196" spans="1:16" hidden="1" x14ac:dyDescent="0.25">
      <c r="A4196" s="83" t="s">
        <v>5004</v>
      </c>
      <c r="B4196" s="285" t="s">
        <v>285</v>
      </c>
      <c r="C4196" s="292">
        <v>73378.909999999989</v>
      </c>
      <c r="D4196" s="292">
        <v>401996.64999999997</v>
      </c>
      <c r="E4196" s="292">
        <v>90517.56</v>
      </c>
      <c r="F4196" s="292">
        <v>645934.58751999971</v>
      </c>
      <c r="G4196" s="292">
        <v>1211827.7075199997</v>
      </c>
      <c r="P4196" s="83" t="str">
        <f t="shared" si="87"/>
        <v/>
      </c>
    </row>
    <row r="4197" spans="1:16" hidden="1" x14ac:dyDescent="0.25">
      <c r="A4197" s="83" t="s">
        <v>5005</v>
      </c>
      <c r="B4197" s="285" t="s">
        <v>286</v>
      </c>
      <c r="C4197" s="292">
        <v>15138.9</v>
      </c>
      <c r="D4197" s="292">
        <v>5201.41</v>
      </c>
      <c r="E4197" s="292">
        <v>6651.02</v>
      </c>
      <c r="F4197" s="292">
        <v>8845.1940500000001</v>
      </c>
      <c r="G4197" s="292">
        <v>35836.52405</v>
      </c>
      <c r="P4197" s="83" t="str">
        <f t="shared" si="87"/>
        <v/>
      </c>
    </row>
    <row r="4198" spans="1:16" hidden="1" x14ac:dyDescent="0.25">
      <c r="A4198" s="83" t="s">
        <v>5006</v>
      </c>
      <c r="B4198" s="285" t="s">
        <v>97</v>
      </c>
      <c r="C4198" s="292">
        <v>-2296</v>
      </c>
      <c r="D4198" s="292">
        <v>4611</v>
      </c>
      <c r="E4198" s="292">
        <v>-15105</v>
      </c>
      <c r="F4198" s="292">
        <v>6941</v>
      </c>
      <c r="G4198" s="292">
        <v>29092</v>
      </c>
      <c r="H4198" s="292">
        <v>-11718</v>
      </c>
      <c r="I4198" s="292">
        <v>-1122</v>
      </c>
      <c r="J4198" s="292">
        <v>10073</v>
      </c>
      <c r="K4198" s="292">
        <v>-18556</v>
      </c>
      <c r="L4198" s="292">
        <v>6667</v>
      </c>
      <c r="M4198" s="292">
        <v>8456</v>
      </c>
      <c r="N4198" s="292">
        <v>-11733</v>
      </c>
      <c r="O4198" s="292">
        <v>5310</v>
      </c>
      <c r="P4198" s="83" t="str">
        <f t="shared" ref="P4198:P4229" si="88">IF(COUNTBLANK(Q4198)=0,IF(RIGHT(A4198,12)=Q4198,TRUE,FALSE),"")</f>
        <v/>
      </c>
    </row>
    <row r="4199" spans="1:16" hidden="1" x14ac:dyDescent="0.25">
      <c r="A4199" s="83" t="s">
        <v>5007</v>
      </c>
      <c r="B4199" s="285" t="s">
        <v>130</v>
      </c>
      <c r="C4199" s="292">
        <v>-2296</v>
      </c>
      <c r="D4199" s="292">
        <v>4611</v>
      </c>
      <c r="E4199" s="292">
        <v>-15105</v>
      </c>
      <c r="F4199" s="292">
        <v>6941</v>
      </c>
      <c r="G4199" s="292">
        <v>29092</v>
      </c>
      <c r="H4199" s="292">
        <v>-11718</v>
      </c>
      <c r="I4199" s="292">
        <v>-1122</v>
      </c>
      <c r="J4199" s="292">
        <v>10073</v>
      </c>
      <c r="K4199" s="292">
        <v>-18556</v>
      </c>
      <c r="L4199" s="292">
        <v>6667</v>
      </c>
      <c r="M4199" s="292">
        <v>8456</v>
      </c>
      <c r="N4199" s="292">
        <v>-11701</v>
      </c>
      <c r="O4199" s="292">
        <v>5342</v>
      </c>
      <c r="P4199" s="83" t="str">
        <f t="shared" si="88"/>
        <v/>
      </c>
    </row>
    <row r="4200" spans="1:16" hidden="1" x14ac:dyDescent="0.25">
      <c r="A4200" s="83" t="s">
        <v>5008</v>
      </c>
      <c r="B4200" s="285" t="s">
        <v>76</v>
      </c>
      <c r="C4200" s="292">
        <v>0</v>
      </c>
      <c r="D4200" s="292">
        <v>0</v>
      </c>
      <c r="E4200" s="292">
        <v>0</v>
      </c>
      <c r="F4200" s="292">
        <v>0</v>
      </c>
      <c r="G4200" s="292">
        <v>0</v>
      </c>
      <c r="H4200" s="292">
        <v>0</v>
      </c>
      <c r="I4200" s="292">
        <v>0</v>
      </c>
      <c r="J4200" s="292">
        <v>0</v>
      </c>
      <c r="K4200" s="292">
        <v>0</v>
      </c>
      <c r="L4200" s="292">
        <v>0</v>
      </c>
      <c r="M4200" s="292">
        <v>0</v>
      </c>
      <c r="N4200" s="292">
        <v>0</v>
      </c>
      <c r="O4200" s="292">
        <v>0</v>
      </c>
      <c r="P4200" s="83" t="str">
        <f t="shared" si="88"/>
        <v/>
      </c>
    </row>
    <row r="4201" spans="1:16" hidden="1" x14ac:dyDescent="0.25">
      <c r="A4201" s="83" t="s">
        <v>5009</v>
      </c>
      <c r="B4201" s="285" t="s">
        <v>77</v>
      </c>
      <c r="C4201" s="292">
        <v>490</v>
      </c>
      <c r="D4201" s="292">
        <v>525</v>
      </c>
      <c r="E4201" s="292">
        <v>537</v>
      </c>
      <c r="F4201" s="292">
        <v>814</v>
      </c>
      <c r="G4201" s="292">
        <v>953</v>
      </c>
      <c r="H4201" s="292">
        <v>553</v>
      </c>
      <c r="I4201" s="292">
        <v>581</v>
      </c>
      <c r="J4201" s="292">
        <v>563</v>
      </c>
      <c r="K4201" s="292">
        <v>566</v>
      </c>
      <c r="L4201" s="292">
        <v>631</v>
      </c>
      <c r="M4201" s="292">
        <v>631</v>
      </c>
      <c r="N4201" s="292">
        <v>864</v>
      </c>
      <c r="O4201" s="292">
        <v>7708</v>
      </c>
      <c r="P4201" s="83" t="str">
        <f t="shared" si="88"/>
        <v/>
      </c>
    </row>
    <row r="4202" spans="1:16" hidden="1" x14ac:dyDescent="0.25">
      <c r="A4202" s="83" t="s">
        <v>5010</v>
      </c>
      <c r="B4202" s="285" t="s">
        <v>78</v>
      </c>
      <c r="C4202" s="292">
        <v>165</v>
      </c>
      <c r="D4202" s="292">
        <v>128</v>
      </c>
      <c r="E4202" s="292">
        <v>173</v>
      </c>
      <c r="F4202" s="292">
        <v>121</v>
      </c>
      <c r="G4202" s="292">
        <v>286</v>
      </c>
      <c r="H4202" s="292">
        <v>211</v>
      </c>
      <c r="I4202" s="292">
        <v>236</v>
      </c>
      <c r="J4202" s="292">
        <v>380</v>
      </c>
      <c r="K4202" s="292">
        <v>260</v>
      </c>
      <c r="L4202" s="292">
        <v>723</v>
      </c>
      <c r="M4202" s="292">
        <v>393</v>
      </c>
      <c r="N4202" s="292">
        <v>2854</v>
      </c>
      <c r="O4202" s="292">
        <v>5930</v>
      </c>
      <c r="P4202" s="83" t="str">
        <f t="shared" si="88"/>
        <v/>
      </c>
    </row>
    <row r="4203" spans="1:16" hidden="1" x14ac:dyDescent="0.25">
      <c r="A4203" s="83" t="s">
        <v>5011</v>
      </c>
      <c r="B4203" s="285" t="s">
        <v>79</v>
      </c>
      <c r="C4203" s="292">
        <v>0</v>
      </c>
      <c r="D4203" s="292">
        <v>0</v>
      </c>
      <c r="E4203" s="292">
        <v>0</v>
      </c>
      <c r="F4203" s="292">
        <v>0</v>
      </c>
      <c r="G4203" s="292">
        <v>0</v>
      </c>
      <c r="H4203" s="292">
        <v>0</v>
      </c>
      <c r="I4203" s="292">
        <v>0</v>
      </c>
      <c r="J4203" s="292">
        <v>0</v>
      </c>
      <c r="K4203" s="292">
        <v>0</v>
      </c>
      <c r="L4203" s="292">
        <v>0</v>
      </c>
      <c r="M4203" s="292">
        <v>0</v>
      </c>
      <c r="N4203" s="292">
        <v>0</v>
      </c>
      <c r="O4203" s="292">
        <v>0</v>
      </c>
      <c r="P4203" s="83" t="str">
        <f t="shared" si="88"/>
        <v/>
      </c>
    </row>
    <row r="4204" spans="1:16" hidden="1" x14ac:dyDescent="0.25">
      <c r="A4204" s="83" t="s">
        <v>5012</v>
      </c>
      <c r="B4204" s="285" t="s">
        <v>3671</v>
      </c>
      <c r="C4204" s="292">
        <v>10420</v>
      </c>
      <c r="D4204" s="292">
        <v>3708</v>
      </c>
      <c r="E4204" s="292">
        <v>14751</v>
      </c>
      <c r="F4204" s="292">
        <v>3631</v>
      </c>
      <c r="G4204" s="292">
        <v>6995</v>
      </c>
      <c r="H4204" s="292">
        <v>19044</v>
      </c>
      <c r="I4204" s="292">
        <v>8592</v>
      </c>
      <c r="J4204" s="292">
        <v>4436</v>
      </c>
      <c r="K4204" s="292">
        <v>11483</v>
      </c>
      <c r="L4204" s="292">
        <v>7166</v>
      </c>
      <c r="M4204" s="292">
        <v>6762</v>
      </c>
      <c r="N4204" s="292">
        <v>30952</v>
      </c>
      <c r="O4204" s="292">
        <v>127940</v>
      </c>
      <c r="P4204" s="83" t="str">
        <f t="shared" si="88"/>
        <v/>
      </c>
    </row>
    <row r="4205" spans="1:16" hidden="1" x14ac:dyDescent="0.25">
      <c r="A4205" s="83" t="s">
        <v>5013</v>
      </c>
      <c r="B4205" s="285" t="s">
        <v>120</v>
      </c>
      <c r="C4205" s="292">
        <v>0</v>
      </c>
      <c r="D4205" s="292">
        <v>0</v>
      </c>
      <c r="E4205" s="292">
        <v>0</v>
      </c>
      <c r="F4205" s="292">
        <v>0</v>
      </c>
      <c r="G4205" s="292">
        <v>0</v>
      </c>
      <c r="H4205" s="292">
        <v>0</v>
      </c>
      <c r="I4205" s="292">
        <v>0</v>
      </c>
      <c r="J4205" s="292">
        <v>0</v>
      </c>
      <c r="K4205" s="292">
        <v>0</v>
      </c>
      <c r="L4205" s="292">
        <v>0</v>
      </c>
      <c r="M4205" s="292">
        <v>0</v>
      </c>
      <c r="N4205" s="292">
        <v>0</v>
      </c>
      <c r="O4205" s="292">
        <v>0</v>
      </c>
      <c r="P4205" s="83" t="str">
        <f t="shared" si="88"/>
        <v/>
      </c>
    </row>
    <row r="4206" spans="1:16" hidden="1" x14ac:dyDescent="0.25">
      <c r="A4206" s="83" t="s">
        <v>5014</v>
      </c>
      <c r="B4206" s="285" t="s">
        <v>121</v>
      </c>
      <c r="C4206" s="292">
        <v>0</v>
      </c>
      <c r="D4206" s="292">
        <v>0</v>
      </c>
      <c r="E4206" s="292">
        <v>0</v>
      </c>
      <c r="F4206" s="292">
        <v>0</v>
      </c>
      <c r="G4206" s="292">
        <v>0</v>
      </c>
      <c r="H4206" s="292">
        <v>0</v>
      </c>
      <c r="I4206" s="292">
        <v>0</v>
      </c>
      <c r="J4206" s="292">
        <v>0</v>
      </c>
      <c r="K4206" s="292">
        <v>0</v>
      </c>
      <c r="L4206" s="292">
        <v>0</v>
      </c>
      <c r="M4206" s="292">
        <v>0</v>
      </c>
      <c r="N4206" s="292">
        <v>0</v>
      </c>
      <c r="O4206" s="292">
        <v>0</v>
      </c>
      <c r="P4206" s="83" t="str">
        <f t="shared" si="88"/>
        <v/>
      </c>
    </row>
    <row r="4207" spans="1:16" hidden="1" x14ac:dyDescent="0.25">
      <c r="A4207" s="83" t="s">
        <v>5015</v>
      </c>
      <c r="B4207" s="285" t="s">
        <v>81</v>
      </c>
      <c r="C4207" s="292">
        <v>1093</v>
      </c>
      <c r="D4207" s="292">
        <v>617</v>
      </c>
      <c r="E4207" s="292">
        <v>9288</v>
      </c>
      <c r="F4207" s="292">
        <v>2171</v>
      </c>
      <c r="G4207" s="292">
        <v>606</v>
      </c>
      <c r="H4207" s="292">
        <v>1778</v>
      </c>
      <c r="I4207" s="292">
        <v>1362</v>
      </c>
      <c r="J4207" s="292">
        <v>590</v>
      </c>
      <c r="K4207" s="292">
        <v>20815</v>
      </c>
      <c r="L4207" s="292">
        <v>1402</v>
      </c>
      <c r="M4207" s="292">
        <v>581</v>
      </c>
      <c r="N4207" s="292">
        <v>3696</v>
      </c>
      <c r="O4207" s="292">
        <v>43999</v>
      </c>
      <c r="P4207" s="83" t="str">
        <f t="shared" si="88"/>
        <v/>
      </c>
    </row>
    <row r="4208" spans="1:16" hidden="1" x14ac:dyDescent="0.25">
      <c r="A4208" s="83" t="s">
        <v>5016</v>
      </c>
      <c r="B4208" s="285" t="s">
        <v>82</v>
      </c>
      <c r="C4208" s="292">
        <v>0</v>
      </c>
      <c r="D4208" s="292">
        <v>0</v>
      </c>
      <c r="E4208" s="292">
        <v>0</v>
      </c>
      <c r="F4208" s="292">
        <v>0</v>
      </c>
      <c r="G4208" s="292">
        <v>0</v>
      </c>
      <c r="H4208" s="292">
        <v>0</v>
      </c>
      <c r="I4208" s="292">
        <v>0</v>
      </c>
      <c r="J4208" s="292">
        <v>0</v>
      </c>
      <c r="K4208" s="292">
        <v>0</v>
      </c>
      <c r="L4208" s="292">
        <v>0</v>
      </c>
      <c r="M4208" s="292">
        <v>0</v>
      </c>
      <c r="N4208" s="292">
        <v>0</v>
      </c>
      <c r="O4208" s="292">
        <v>0</v>
      </c>
      <c r="P4208" s="83" t="str">
        <f t="shared" si="88"/>
        <v/>
      </c>
    </row>
    <row r="4209" spans="1:16" hidden="1" x14ac:dyDescent="0.25">
      <c r="A4209" s="83" t="s">
        <v>5017</v>
      </c>
      <c r="B4209" s="285" t="s">
        <v>83</v>
      </c>
      <c r="C4209" s="292">
        <v>21</v>
      </c>
      <c r="D4209" s="292">
        <v>6</v>
      </c>
      <c r="E4209" s="292">
        <v>4</v>
      </c>
      <c r="F4209" s="292">
        <v>107</v>
      </c>
      <c r="G4209" s="292">
        <v>51</v>
      </c>
      <c r="H4209" s="292">
        <v>0</v>
      </c>
      <c r="I4209" s="292">
        <v>0</v>
      </c>
      <c r="J4209" s="292">
        <v>24</v>
      </c>
      <c r="K4209" s="292">
        <v>79</v>
      </c>
      <c r="L4209" s="292">
        <v>46</v>
      </c>
      <c r="M4209" s="292">
        <v>0</v>
      </c>
      <c r="N4209" s="292">
        <v>1047</v>
      </c>
      <c r="O4209" s="292">
        <v>1385</v>
      </c>
      <c r="P4209" s="83" t="str">
        <f t="shared" si="88"/>
        <v/>
      </c>
    </row>
    <row r="4210" spans="1:16" hidden="1" x14ac:dyDescent="0.25">
      <c r="A4210" s="83" t="s">
        <v>5018</v>
      </c>
      <c r="B4210" s="285" t="s">
        <v>84</v>
      </c>
      <c r="C4210" s="292">
        <v>5</v>
      </c>
      <c r="D4210" s="292">
        <v>35</v>
      </c>
      <c r="E4210" s="292">
        <v>11</v>
      </c>
      <c r="F4210" s="292">
        <v>20</v>
      </c>
      <c r="G4210" s="292">
        <v>28</v>
      </c>
      <c r="H4210" s="292">
        <v>48</v>
      </c>
      <c r="I4210" s="292">
        <v>10</v>
      </c>
      <c r="J4210" s="292">
        <v>101</v>
      </c>
      <c r="K4210" s="292">
        <v>10</v>
      </c>
      <c r="L4210" s="292">
        <v>15</v>
      </c>
      <c r="M4210" s="292">
        <v>0</v>
      </c>
      <c r="N4210" s="292">
        <v>230</v>
      </c>
      <c r="O4210" s="292">
        <v>513</v>
      </c>
      <c r="P4210" s="83" t="str">
        <f t="shared" si="88"/>
        <v/>
      </c>
    </row>
    <row r="4211" spans="1:16" hidden="1" x14ac:dyDescent="0.25">
      <c r="A4211" s="83" t="s">
        <v>5019</v>
      </c>
      <c r="B4211" s="285" t="s">
        <v>85</v>
      </c>
      <c r="C4211" s="292">
        <v>12194</v>
      </c>
      <c r="D4211" s="292">
        <v>5019</v>
      </c>
      <c r="E4211" s="292">
        <v>24764</v>
      </c>
      <c r="F4211" s="292">
        <v>6864</v>
      </c>
      <c r="G4211" s="292">
        <v>8919</v>
      </c>
      <c r="H4211" s="292">
        <v>21634</v>
      </c>
      <c r="I4211" s="292">
        <v>10781</v>
      </c>
      <c r="J4211" s="292">
        <v>6094</v>
      </c>
      <c r="K4211" s="292">
        <v>33213</v>
      </c>
      <c r="L4211" s="292">
        <v>9983</v>
      </c>
      <c r="M4211" s="292">
        <v>8367</v>
      </c>
      <c r="N4211" s="292">
        <v>39643</v>
      </c>
      <c r="O4211" s="292">
        <v>187475</v>
      </c>
      <c r="P4211" s="83" t="str">
        <f t="shared" si="88"/>
        <v/>
      </c>
    </row>
    <row r="4212" spans="1:16" hidden="1" x14ac:dyDescent="0.25">
      <c r="A4212" s="83" t="s">
        <v>5020</v>
      </c>
      <c r="B4212" s="285" t="s">
        <v>86</v>
      </c>
      <c r="C4212" s="292">
        <v>0</v>
      </c>
      <c r="D4212" s="292">
        <v>0</v>
      </c>
      <c r="E4212" s="292">
        <v>0</v>
      </c>
      <c r="F4212" s="292">
        <v>0</v>
      </c>
      <c r="G4212" s="292">
        <v>0</v>
      </c>
      <c r="H4212" s="292">
        <v>0</v>
      </c>
      <c r="I4212" s="292">
        <v>0</v>
      </c>
      <c r="J4212" s="292">
        <v>0</v>
      </c>
      <c r="K4212" s="292">
        <v>0</v>
      </c>
      <c r="L4212" s="292">
        <v>0</v>
      </c>
      <c r="M4212" s="292">
        <v>0</v>
      </c>
      <c r="N4212" s="292">
        <v>0</v>
      </c>
      <c r="O4212" s="292">
        <v>0</v>
      </c>
      <c r="P4212" s="83" t="str">
        <f t="shared" si="88"/>
        <v/>
      </c>
    </row>
    <row r="4213" spans="1:16" hidden="1" x14ac:dyDescent="0.25">
      <c r="A4213" s="83" t="s">
        <v>5021</v>
      </c>
      <c r="B4213" s="285" t="s">
        <v>87</v>
      </c>
      <c r="C4213" s="292">
        <v>0</v>
      </c>
      <c r="D4213" s="292">
        <v>0</v>
      </c>
      <c r="E4213" s="292">
        <v>0</v>
      </c>
      <c r="F4213" s="292">
        <v>0</v>
      </c>
      <c r="G4213" s="292">
        <v>0</v>
      </c>
      <c r="H4213" s="292">
        <v>0</v>
      </c>
      <c r="I4213" s="292">
        <v>0</v>
      </c>
      <c r="J4213" s="292">
        <v>0</v>
      </c>
      <c r="K4213" s="292">
        <v>0</v>
      </c>
      <c r="L4213" s="292">
        <v>0</v>
      </c>
      <c r="M4213" s="292">
        <v>0</v>
      </c>
      <c r="N4213" s="292">
        <v>0</v>
      </c>
      <c r="O4213" s="292">
        <v>0</v>
      </c>
      <c r="P4213" s="83" t="str">
        <f t="shared" si="88"/>
        <v/>
      </c>
    </row>
    <row r="4214" spans="1:16" hidden="1" x14ac:dyDescent="0.25">
      <c r="A4214" s="83" t="s">
        <v>5022</v>
      </c>
      <c r="B4214" s="285" t="s">
        <v>88</v>
      </c>
      <c r="C4214" s="292">
        <v>0</v>
      </c>
      <c r="D4214" s="292">
        <v>0</v>
      </c>
      <c r="E4214" s="292">
        <v>0</v>
      </c>
      <c r="F4214" s="292">
        <v>0</v>
      </c>
      <c r="G4214" s="292">
        <v>0</v>
      </c>
      <c r="H4214" s="292">
        <v>0</v>
      </c>
      <c r="I4214" s="292">
        <v>0</v>
      </c>
      <c r="J4214" s="292">
        <v>0</v>
      </c>
      <c r="K4214" s="292">
        <v>0</v>
      </c>
      <c r="L4214" s="292">
        <v>0</v>
      </c>
      <c r="M4214" s="292">
        <v>0</v>
      </c>
      <c r="N4214" s="292">
        <v>0</v>
      </c>
      <c r="O4214" s="292">
        <v>0</v>
      </c>
      <c r="P4214" s="83" t="str">
        <f t="shared" si="88"/>
        <v/>
      </c>
    </row>
    <row r="4215" spans="1:16" hidden="1" x14ac:dyDescent="0.25">
      <c r="A4215" s="83" t="s">
        <v>5023</v>
      </c>
      <c r="B4215" s="285" t="s">
        <v>144</v>
      </c>
      <c r="C4215" s="292">
        <v>12194</v>
      </c>
      <c r="D4215" s="292">
        <v>5019</v>
      </c>
      <c r="E4215" s="292">
        <v>24764</v>
      </c>
      <c r="F4215" s="292">
        <v>6864</v>
      </c>
      <c r="G4215" s="292">
        <v>8919</v>
      </c>
      <c r="H4215" s="292">
        <v>21634</v>
      </c>
      <c r="I4215" s="292">
        <v>10781</v>
      </c>
      <c r="J4215" s="292">
        <v>6094</v>
      </c>
      <c r="K4215" s="292">
        <v>33213</v>
      </c>
      <c r="L4215" s="292">
        <v>9983</v>
      </c>
      <c r="M4215" s="292">
        <v>8367</v>
      </c>
      <c r="N4215" s="292">
        <v>39643</v>
      </c>
      <c r="O4215" s="292">
        <v>187475</v>
      </c>
      <c r="P4215" s="83" t="str">
        <f t="shared" si="88"/>
        <v/>
      </c>
    </row>
    <row r="4216" spans="1:16" hidden="1" x14ac:dyDescent="0.25">
      <c r="A4216" s="83" t="s">
        <v>5024</v>
      </c>
      <c r="B4216" s="285" t="s">
        <v>76</v>
      </c>
      <c r="C4216" s="292">
        <v>72</v>
      </c>
      <c r="D4216" s="292">
        <v>-36</v>
      </c>
      <c r="E4216" s="292">
        <v>-6</v>
      </c>
      <c r="F4216" s="292">
        <v>0</v>
      </c>
      <c r="G4216" s="292">
        <v>0</v>
      </c>
      <c r="H4216" s="292">
        <v>0</v>
      </c>
      <c r="I4216" s="292">
        <v>0</v>
      </c>
      <c r="J4216" s="292">
        <v>0</v>
      </c>
      <c r="K4216" s="292">
        <v>0</v>
      </c>
      <c r="L4216" s="292">
        <v>0</v>
      </c>
      <c r="M4216" s="292">
        <v>0</v>
      </c>
      <c r="N4216" s="292">
        <v>1552</v>
      </c>
      <c r="O4216" s="292">
        <v>1582</v>
      </c>
      <c r="P4216" s="83" t="str">
        <f t="shared" si="88"/>
        <v/>
      </c>
    </row>
    <row r="4217" spans="1:16" hidden="1" x14ac:dyDescent="0.25">
      <c r="A4217" s="83" t="s">
        <v>5025</v>
      </c>
      <c r="B4217" s="285" t="s">
        <v>85</v>
      </c>
      <c r="C4217" s="292">
        <v>9898</v>
      </c>
      <c r="D4217" s="292">
        <v>9630</v>
      </c>
      <c r="E4217" s="292">
        <v>9659</v>
      </c>
      <c r="F4217" s="292">
        <v>13805</v>
      </c>
      <c r="G4217" s="292">
        <v>38011</v>
      </c>
      <c r="H4217" s="292">
        <v>9916</v>
      </c>
      <c r="I4217" s="292">
        <v>9659</v>
      </c>
      <c r="J4217" s="292">
        <v>16167</v>
      </c>
      <c r="K4217" s="292">
        <v>14657</v>
      </c>
      <c r="L4217" s="292">
        <v>16650</v>
      </c>
      <c r="M4217" s="292">
        <v>16823</v>
      </c>
      <c r="N4217" s="292">
        <v>27910</v>
      </c>
      <c r="O4217" s="292">
        <v>192785</v>
      </c>
      <c r="P4217" s="83" t="str">
        <f t="shared" si="88"/>
        <v/>
      </c>
    </row>
    <row r="4218" spans="1:16" hidden="1" x14ac:dyDescent="0.25">
      <c r="A4218" s="83" t="s">
        <v>5026</v>
      </c>
      <c r="B4218" s="285" t="s">
        <v>87</v>
      </c>
      <c r="C4218" s="292">
        <v>0</v>
      </c>
      <c r="D4218" s="292">
        <v>0</v>
      </c>
      <c r="E4218" s="292">
        <v>0</v>
      </c>
      <c r="F4218" s="292">
        <v>0</v>
      </c>
      <c r="G4218" s="292">
        <v>0</v>
      </c>
      <c r="H4218" s="292">
        <v>0</v>
      </c>
      <c r="I4218" s="292">
        <v>0</v>
      </c>
      <c r="J4218" s="292">
        <v>0</v>
      </c>
      <c r="K4218" s="292">
        <v>0</v>
      </c>
      <c r="L4218" s="292">
        <v>0</v>
      </c>
      <c r="M4218" s="292">
        <v>0</v>
      </c>
      <c r="N4218" s="292">
        <v>0</v>
      </c>
      <c r="O4218" s="292">
        <v>0</v>
      </c>
      <c r="P4218" s="83" t="str">
        <f t="shared" si="88"/>
        <v/>
      </c>
    </row>
    <row r="4219" spans="1:16" hidden="1" x14ac:dyDescent="0.25">
      <c r="A4219" s="83" t="s">
        <v>5027</v>
      </c>
      <c r="B4219" s="285" t="s">
        <v>88</v>
      </c>
      <c r="C4219" s="292">
        <v>0</v>
      </c>
      <c r="D4219" s="292">
        <v>0</v>
      </c>
      <c r="E4219" s="292">
        <v>0</v>
      </c>
      <c r="F4219" s="292">
        <v>0</v>
      </c>
      <c r="G4219" s="292">
        <v>0</v>
      </c>
      <c r="H4219" s="292">
        <v>0</v>
      </c>
      <c r="I4219" s="292">
        <v>0</v>
      </c>
      <c r="J4219" s="292">
        <v>0</v>
      </c>
      <c r="K4219" s="292">
        <v>0</v>
      </c>
      <c r="L4219" s="292">
        <v>0</v>
      </c>
      <c r="M4219" s="292">
        <v>0</v>
      </c>
      <c r="N4219" s="292">
        <v>32</v>
      </c>
      <c r="O4219" s="292">
        <v>32</v>
      </c>
      <c r="P4219" s="83" t="str">
        <f t="shared" si="88"/>
        <v/>
      </c>
    </row>
    <row r="4220" spans="1:16" hidden="1" x14ac:dyDescent="0.25">
      <c r="A4220" s="83" t="s">
        <v>5028</v>
      </c>
      <c r="B4220" s="285" t="s">
        <v>89</v>
      </c>
      <c r="C4220" s="292">
        <v>223</v>
      </c>
      <c r="D4220" s="292">
        <v>63</v>
      </c>
      <c r="E4220" s="292">
        <v>62</v>
      </c>
      <c r="F4220" s="292">
        <v>62</v>
      </c>
      <c r="G4220" s="292">
        <v>28</v>
      </c>
      <c r="H4220" s="292">
        <v>76</v>
      </c>
      <c r="I4220" s="292">
        <v>27</v>
      </c>
      <c r="J4220" s="292">
        <v>50</v>
      </c>
      <c r="K4220" s="292">
        <v>140</v>
      </c>
      <c r="L4220" s="292">
        <v>11</v>
      </c>
      <c r="M4220" s="292">
        <v>149</v>
      </c>
      <c r="N4220" s="292">
        <v>70</v>
      </c>
      <c r="O4220" s="292">
        <v>961</v>
      </c>
      <c r="P4220" s="83" t="str">
        <f t="shared" si="88"/>
        <v/>
      </c>
    </row>
    <row r="4221" spans="1:16" hidden="1" x14ac:dyDescent="0.25">
      <c r="A4221" s="83" t="s">
        <v>5029</v>
      </c>
      <c r="B4221" s="285" t="s">
        <v>90</v>
      </c>
      <c r="C4221" s="292">
        <v>2</v>
      </c>
      <c r="D4221" s="292">
        <v>1</v>
      </c>
      <c r="E4221" s="292">
        <v>2</v>
      </c>
      <c r="F4221" s="292">
        <v>4</v>
      </c>
      <c r="G4221" s="292">
        <v>3</v>
      </c>
      <c r="H4221" s="292">
        <v>1</v>
      </c>
      <c r="I4221" s="292">
        <v>3</v>
      </c>
      <c r="J4221" s="292">
        <v>2</v>
      </c>
      <c r="K4221" s="292">
        <v>2</v>
      </c>
      <c r="L4221" s="292">
        <v>1</v>
      </c>
      <c r="M4221" s="292">
        <v>8</v>
      </c>
      <c r="N4221" s="292">
        <v>11</v>
      </c>
      <c r="O4221" s="292">
        <v>40</v>
      </c>
      <c r="P4221" s="83" t="str">
        <f t="shared" si="88"/>
        <v/>
      </c>
    </row>
    <row r="4222" spans="1:16" hidden="1" x14ac:dyDescent="0.25">
      <c r="A4222" s="83" t="s">
        <v>5030</v>
      </c>
      <c r="B4222" s="285" t="s">
        <v>91</v>
      </c>
      <c r="C4222" s="292">
        <v>0</v>
      </c>
      <c r="D4222" s="292">
        <v>0</v>
      </c>
      <c r="E4222" s="292">
        <v>0</v>
      </c>
      <c r="F4222" s="292">
        <v>0</v>
      </c>
      <c r="G4222" s="292">
        <v>0</v>
      </c>
      <c r="H4222" s="292">
        <v>0</v>
      </c>
      <c r="I4222" s="292">
        <v>0</v>
      </c>
      <c r="J4222" s="292">
        <v>0</v>
      </c>
      <c r="K4222" s="292">
        <v>0</v>
      </c>
      <c r="L4222" s="292">
        <v>0</v>
      </c>
      <c r="M4222" s="292">
        <v>0</v>
      </c>
      <c r="N4222" s="292">
        <v>0</v>
      </c>
      <c r="O4222" s="292">
        <v>0</v>
      </c>
      <c r="P4222" s="83" t="str">
        <f t="shared" si="88"/>
        <v/>
      </c>
    </row>
    <row r="4223" spans="1:16" hidden="1" x14ac:dyDescent="0.25">
      <c r="A4223" s="83" t="s">
        <v>5031</v>
      </c>
      <c r="B4223" s="285" t="s">
        <v>3670</v>
      </c>
      <c r="C4223" s="292">
        <v>0</v>
      </c>
      <c r="D4223" s="292">
        <v>0</v>
      </c>
      <c r="E4223" s="292">
        <v>0</v>
      </c>
      <c r="F4223" s="292">
        <v>0</v>
      </c>
      <c r="G4223" s="292">
        <v>0</v>
      </c>
      <c r="H4223" s="292">
        <v>0</v>
      </c>
      <c r="I4223" s="292">
        <v>0</v>
      </c>
      <c r="J4223" s="292">
        <v>0</v>
      </c>
      <c r="K4223" s="292">
        <v>0</v>
      </c>
      <c r="L4223" s="292">
        <v>0</v>
      </c>
      <c r="M4223" s="292">
        <v>0</v>
      </c>
      <c r="N4223" s="292">
        <v>0</v>
      </c>
      <c r="O4223" s="292">
        <v>0</v>
      </c>
      <c r="P4223" s="83" t="str">
        <f t="shared" si="88"/>
        <v/>
      </c>
    </row>
    <row r="4224" spans="1:16" hidden="1" x14ac:dyDescent="0.25">
      <c r="A4224" s="83" t="s">
        <v>5032</v>
      </c>
      <c r="B4224" s="285" t="s">
        <v>122</v>
      </c>
      <c r="C4224" s="292">
        <v>0</v>
      </c>
      <c r="D4224" s="292">
        <v>0</v>
      </c>
      <c r="E4224" s="292">
        <v>0</v>
      </c>
      <c r="F4224" s="292">
        <v>0</v>
      </c>
      <c r="G4224" s="292">
        <v>0</v>
      </c>
      <c r="H4224" s="292">
        <v>0</v>
      </c>
      <c r="I4224" s="292">
        <v>0</v>
      </c>
      <c r="J4224" s="292">
        <v>0</v>
      </c>
      <c r="K4224" s="292">
        <v>0</v>
      </c>
      <c r="L4224" s="292">
        <v>0</v>
      </c>
      <c r="M4224" s="292">
        <v>0</v>
      </c>
      <c r="N4224" s="292">
        <v>0</v>
      </c>
      <c r="O4224" s="292">
        <v>0</v>
      </c>
      <c r="P4224" s="83" t="str">
        <f t="shared" si="88"/>
        <v/>
      </c>
    </row>
    <row r="4225" spans="1:16" hidden="1" x14ac:dyDescent="0.25">
      <c r="A4225" s="83" t="s">
        <v>5033</v>
      </c>
      <c r="B4225" s="285" t="s">
        <v>92</v>
      </c>
      <c r="C4225" s="292">
        <v>0</v>
      </c>
      <c r="D4225" s="292">
        <v>0</v>
      </c>
      <c r="E4225" s="292">
        <v>0</v>
      </c>
      <c r="F4225" s="292">
        <v>0</v>
      </c>
      <c r="G4225" s="292">
        <v>0</v>
      </c>
      <c r="H4225" s="292">
        <v>0</v>
      </c>
      <c r="I4225" s="292">
        <v>0</v>
      </c>
      <c r="J4225" s="292">
        <v>0</v>
      </c>
      <c r="K4225" s="292">
        <v>0</v>
      </c>
      <c r="L4225" s="292">
        <v>0</v>
      </c>
      <c r="M4225" s="292">
        <v>0</v>
      </c>
      <c r="N4225" s="292">
        <v>0</v>
      </c>
      <c r="O4225" s="292">
        <v>0</v>
      </c>
      <c r="P4225" s="83" t="str">
        <f t="shared" si="88"/>
        <v/>
      </c>
    </row>
    <row r="4226" spans="1:16" hidden="1" x14ac:dyDescent="0.25">
      <c r="A4226" s="83" t="s">
        <v>5034</v>
      </c>
      <c r="B4226" s="285" t="s">
        <v>93</v>
      </c>
      <c r="C4226" s="292">
        <v>0</v>
      </c>
      <c r="D4226" s="292">
        <v>0</v>
      </c>
      <c r="E4226" s="292">
        <v>0</v>
      </c>
      <c r="F4226" s="292">
        <v>0</v>
      </c>
      <c r="G4226" s="292">
        <v>0</v>
      </c>
      <c r="H4226" s="292">
        <v>0</v>
      </c>
      <c r="I4226" s="292">
        <v>0</v>
      </c>
      <c r="J4226" s="292">
        <v>0</v>
      </c>
      <c r="K4226" s="292">
        <v>0</v>
      </c>
      <c r="L4226" s="292">
        <v>0</v>
      </c>
      <c r="M4226" s="292">
        <v>0</v>
      </c>
      <c r="N4226" s="292">
        <v>0</v>
      </c>
      <c r="O4226" s="292">
        <v>0</v>
      </c>
      <c r="P4226" s="83" t="str">
        <f t="shared" si="88"/>
        <v/>
      </c>
    </row>
    <row r="4227" spans="1:16" hidden="1" x14ac:dyDescent="0.25">
      <c r="A4227" s="83" t="s">
        <v>5035</v>
      </c>
      <c r="B4227" s="285" t="s">
        <v>94</v>
      </c>
      <c r="C4227" s="292">
        <v>9601</v>
      </c>
      <c r="D4227" s="292">
        <v>9602</v>
      </c>
      <c r="E4227" s="292">
        <v>9601</v>
      </c>
      <c r="F4227" s="292">
        <v>13739</v>
      </c>
      <c r="G4227" s="292">
        <v>37980</v>
      </c>
      <c r="H4227" s="292">
        <v>9839</v>
      </c>
      <c r="I4227" s="292">
        <v>9629</v>
      </c>
      <c r="J4227" s="292">
        <v>16115</v>
      </c>
      <c r="K4227" s="292">
        <v>14515</v>
      </c>
      <c r="L4227" s="292">
        <v>16638</v>
      </c>
      <c r="M4227" s="292">
        <v>16666</v>
      </c>
      <c r="N4227" s="292">
        <v>26277</v>
      </c>
      <c r="O4227" s="292">
        <v>190202</v>
      </c>
      <c r="P4227" s="83" t="str">
        <f t="shared" si="88"/>
        <v/>
      </c>
    </row>
    <row r="4228" spans="1:16" hidden="1" x14ac:dyDescent="0.25">
      <c r="A4228" s="83" t="s">
        <v>5036</v>
      </c>
      <c r="B4228" s="285" t="s">
        <v>95</v>
      </c>
      <c r="C4228" s="292">
        <v>0</v>
      </c>
      <c r="D4228" s="292">
        <v>0</v>
      </c>
      <c r="E4228" s="292">
        <v>0</v>
      </c>
      <c r="F4228" s="292">
        <v>0</v>
      </c>
      <c r="G4228" s="292">
        <v>0</v>
      </c>
      <c r="H4228" s="292">
        <v>0</v>
      </c>
      <c r="I4228" s="292">
        <v>0</v>
      </c>
      <c r="J4228" s="292">
        <v>0</v>
      </c>
      <c r="K4228" s="292">
        <v>0</v>
      </c>
      <c r="L4228" s="292">
        <v>0</v>
      </c>
      <c r="M4228" s="292">
        <v>0</v>
      </c>
      <c r="N4228" s="292">
        <v>0</v>
      </c>
      <c r="O4228" s="292">
        <v>0</v>
      </c>
      <c r="P4228" s="83" t="str">
        <f t="shared" si="88"/>
        <v/>
      </c>
    </row>
    <row r="4229" spans="1:16" hidden="1" x14ac:dyDescent="0.25">
      <c r="A4229" s="83" t="s">
        <v>5037</v>
      </c>
      <c r="B4229" s="285" t="s">
        <v>96</v>
      </c>
      <c r="C4229" s="292">
        <v>0</v>
      </c>
      <c r="D4229" s="292">
        <v>0</v>
      </c>
      <c r="E4229" s="292">
        <v>0</v>
      </c>
      <c r="F4229" s="292">
        <v>0</v>
      </c>
      <c r="G4229" s="292">
        <v>0</v>
      </c>
      <c r="H4229" s="292">
        <v>0</v>
      </c>
      <c r="I4229" s="292">
        <v>0</v>
      </c>
      <c r="J4229" s="292">
        <v>0</v>
      </c>
      <c r="K4229" s="292">
        <v>0</v>
      </c>
      <c r="L4229" s="292">
        <v>0</v>
      </c>
      <c r="M4229" s="292">
        <v>0</v>
      </c>
      <c r="N4229" s="292">
        <v>0</v>
      </c>
      <c r="O4229" s="292">
        <v>0</v>
      </c>
      <c r="P4229" s="83" t="str">
        <f t="shared" si="88"/>
        <v/>
      </c>
    </row>
    <row r="4230" spans="1:16" hidden="1" x14ac:dyDescent="0.25">
      <c r="A4230" s="83" t="s">
        <v>5038</v>
      </c>
      <c r="B4230" s="285" t="s">
        <v>155</v>
      </c>
      <c r="C4230" s="292">
        <v>9898</v>
      </c>
      <c r="D4230" s="292">
        <v>9630</v>
      </c>
      <c r="E4230" s="292">
        <v>9659</v>
      </c>
      <c r="F4230" s="292">
        <v>13805</v>
      </c>
      <c r="G4230" s="292">
        <v>38011</v>
      </c>
      <c r="H4230" s="292">
        <v>9916</v>
      </c>
      <c r="I4230" s="292">
        <v>9659</v>
      </c>
      <c r="J4230" s="292">
        <v>16167</v>
      </c>
      <c r="K4230" s="292">
        <v>14657</v>
      </c>
      <c r="L4230" s="292">
        <v>16650</v>
      </c>
      <c r="M4230" s="292">
        <v>16823</v>
      </c>
      <c r="N4230" s="292">
        <v>27942</v>
      </c>
      <c r="O4230" s="292">
        <v>192817</v>
      </c>
      <c r="P4230" s="83" t="str">
        <f t="shared" ref="P4230:P4261" si="89">IF(COUNTBLANK(Q4230)=0,IF(RIGHT(A4230,12)=Q4230,TRUE,FALSE),"")</f>
        <v/>
      </c>
    </row>
    <row r="4231" spans="1:16" hidden="1" x14ac:dyDescent="0.25">
      <c r="A4231" s="83" t="s">
        <v>5039</v>
      </c>
      <c r="B4231" s="285" t="s">
        <v>97</v>
      </c>
      <c r="P4231" s="83" t="str">
        <f t="shared" si="89"/>
        <v/>
      </c>
    </row>
    <row r="4232" spans="1:16" hidden="1" x14ac:dyDescent="0.25">
      <c r="A4232" s="83" t="s">
        <v>5040</v>
      </c>
      <c r="B4232" s="285" t="s">
        <v>130</v>
      </c>
      <c r="P4232" s="83" t="str">
        <f t="shared" si="89"/>
        <v/>
      </c>
    </row>
    <row r="4233" spans="1:16" hidden="1" x14ac:dyDescent="0.25">
      <c r="A4233" s="83" t="s">
        <v>5041</v>
      </c>
      <c r="B4233" s="285" t="s">
        <v>76</v>
      </c>
      <c r="P4233" s="83" t="str">
        <f t="shared" si="89"/>
        <v/>
      </c>
    </row>
    <row r="4234" spans="1:16" hidden="1" x14ac:dyDescent="0.25">
      <c r="A4234" s="83" t="s">
        <v>5042</v>
      </c>
      <c r="B4234" s="285" t="s">
        <v>77</v>
      </c>
      <c r="P4234" s="83" t="str">
        <f t="shared" si="89"/>
        <v/>
      </c>
    </row>
    <row r="4235" spans="1:16" hidden="1" x14ac:dyDescent="0.25">
      <c r="A4235" s="83" t="s">
        <v>5043</v>
      </c>
      <c r="B4235" s="285" t="s">
        <v>78</v>
      </c>
      <c r="P4235" s="83" t="str">
        <f t="shared" si="89"/>
        <v/>
      </c>
    </row>
    <row r="4236" spans="1:16" hidden="1" x14ac:dyDescent="0.25">
      <c r="A4236" s="83" t="s">
        <v>5044</v>
      </c>
      <c r="B4236" s="285" t="s">
        <v>79</v>
      </c>
      <c r="P4236" s="83" t="str">
        <f t="shared" si="89"/>
        <v/>
      </c>
    </row>
    <row r="4237" spans="1:16" hidden="1" x14ac:dyDescent="0.25">
      <c r="A4237" s="83" t="s">
        <v>5045</v>
      </c>
      <c r="B4237" s="285" t="s">
        <v>3671</v>
      </c>
      <c r="P4237" s="83" t="str">
        <f t="shared" si="89"/>
        <v/>
      </c>
    </row>
    <row r="4238" spans="1:16" hidden="1" x14ac:dyDescent="0.25">
      <c r="A4238" s="83" t="s">
        <v>5046</v>
      </c>
      <c r="B4238" s="285" t="s">
        <v>121</v>
      </c>
      <c r="P4238" s="83" t="str">
        <f t="shared" si="89"/>
        <v/>
      </c>
    </row>
    <row r="4239" spans="1:16" hidden="1" x14ac:dyDescent="0.25">
      <c r="A4239" s="83" t="s">
        <v>5047</v>
      </c>
      <c r="B4239" s="285" t="s">
        <v>81</v>
      </c>
      <c r="P4239" s="83" t="str">
        <f t="shared" si="89"/>
        <v/>
      </c>
    </row>
    <row r="4240" spans="1:16" hidden="1" x14ac:dyDescent="0.25">
      <c r="A4240" s="83" t="s">
        <v>5048</v>
      </c>
      <c r="B4240" s="285" t="s">
        <v>82</v>
      </c>
      <c r="P4240" s="83" t="str">
        <f t="shared" si="89"/>
        <v/>
      </c>
    </row>
    <row r="4241" spans="1:16" hidden="1" x14ac:dyDescent="0.25">
      <c r="A4241" s="83" t="s">
        <v>5049</v>
      </c>
      <c r="B4241" s="285" t="s">
        <v>83</v>
      </c>
      <c r="P4241" s="83" t="str">
        <f t="shared" si="89"/>
        <v/>
      </c>
    </row>
    <row r="4242" spans="1:16" hidden="1" x14ac:dyDescent="0.25">
      <c r="A4242" s="83" t="s">
        <v>5050</v>
      </c>
      <c r="B4242" s="285" t="s">
        <v>84</v>
      </c>
      <c r="P4242" s="83" t="str">
        <f t="shared" si="89"/>
        <v/>
      </c>
    </row>
    <row r="4243" spans="1:16" hidden="1" x14ac:dyDescent="0.25">
      <c r="A4243" s="83" t="s">
        <v>5051</v>
      </c>
      <c r="B4243" s="285" t="s">
        <v>85</v>
      </c>
      <c r="P4243" s="83" t="str">
        <f t="shared" si="89"/>
        <v/>
      </c>
    </row>
    <row r="4244" spans="1:16" hidden="1" x14ac:dyDescent="0.25">
      <c r="A4244" s="83" t="s">
        <v>5052</v>
      </c>
      <c r="B4244" s="285" t="s">
        <v>86</v>
      </c>
      <c r="P4244" s="83" t="str">
        <f t="shared" si="89"/>
        <v/>
      </c>
    </row>
    <row r="4245" spans="1:16" hidden="1" x14ac:dyDescent="0.25">
      <c r="A4245" s="83" t="s">
        <v>5053</v>
      </c>
      <c r="B4245" s="285" t="s">
        <v>87</v>
      </c>
      <c r="P4245" s="83" t="str">
        <f t="shared" si="89"/>
        <v/>
      </c>
    </row>
    <row r="4246" spans="1:16" hidden="1" x14ac:dyDescent="0.25">
      <c r="A4246" s="83" t="s">
        <v>5054</v>
      </c>
      <c r="B4246" s="285" t="s">
        <v>88</v>
      </c>
      <c r="P4246" s="83" t="str">
        <f t="shared" si="89"/>
        <v/>
      </c>
    </row>
    <row r="4247" spans="1:16" hidden="1" x14ac:dyDescent="0.25">
      <c r="A4247" s="83" t="s">
        <v>5055</v>
      </c>
      <c r="B4247" s="285" t="s">
        <v>144</v>
      </c>
      <c r="P4247" s="83" t="str">
        <f t="shared" si="89"/>
        <v/>
      </c>
    </row>
    <row r="4248" spans="1:16" hidden="1" x14ac:dyDescent="0.25">
      <c r="A4248" s="83" t="s">
        <v>5056</v>
      </c>
      <c r="B4248" s="285" t="s">
        <v>80</v>
      </c>
      <c r="P4248" s="83" t="str">
        <f t="shared" si="89"/>
        <v/>
      </c>
    </row>
    <row r="4249" spans="1:16" hidden="1" x14ac:dyDescent="0.25">
      <c r="A4249" s="83" t="s">
        <v>5057</v>
      </c>
      <c r="B4249" s="285" t="s">
        <v>76</v>
      </c>
      <c r="P4249" s="83" t="str">
        <f t="shared" si="89"/>
        <v/>
      </c>
    </row>
    <row r="4250" spans="1:16" hidden="1" x14ac:dyDescent="0.25">
      <c r="A4250" s="83" t="s">
        <v>5058</v>
      </c>
      <c r="B4250" s="285" t="s">
        <v>85</v>
      </c>
      <c r="P4250" s="83" t="str">
        <f t="shared" si="89"/>
        <v/>
      </c>
    </row>
    <row r="4251" spans="1:16" hidden="1" x14ac:dyDescent="0.25">
      <c r="A4251" s="83" t="s">
        <v>5059</v>
      </c>
      <c r="B4251" s="285" t="s">
        <v>87</v>
      </c>
      <c r="P4251" s="83" t="str">
        <f t="shared" si="89"/>
        <v/>
      </c>
    </row>
    <row r="4252" spans="1:16" hidden="1" x14ac:dyDescent="0.25">
      <c r="A4252" s="83" t="s">
        <v>5060</v>
      </c>
      <c r="B4252" s="285" t="s">
        <v>88</v>
      </c>
      <c r="P4252" s="83" t="str">
        <f t="shared" si="89"/>
        <v/>
      </c>
    </row>
    <row r="4253" spans="1:16" hidden="1" x14ac:dyDescent="0.25">
      <c r="A4253" s="83" t="s">
        <v>5061</v>
      </c>
      <c r="B4253" s="285" t="s">
        <v>89</v>
      </c>
      <c r="P4253" s="83" t="str">
        <f t="shared" si="89"/>
        <v/>
      </c>
    </row>
    <row r="4254" spans="1:16" hidden="1" x14ac:dyDescent="0.25">
      <c r="A4254" s="83" t="s">
        <v>5062</v>
      </c>
      <c r="B4254" s="285" t="s">
        <v>90</v>
      </c>
      <c r="P4254" s="83" t="str">
        <f t="shared" si="89"/>
        <v/>
      </c>
    </row>
    <row r="4255" spans="1:16" hidden="1" x14ac:dyDescent="0.25">
      <c r="A4255" s="83" t="s">
        <v>5063</v>
      </c>
      <c r="B4255" s="285" t="s">
        <v>91</v>
      </c>
      <c r="P4255" s="83" t="str">
        <f t="shared" si="89"/>
        <v/>
      </c>
    </row>
    <row r="4256" spans="1:16" hidden="1" x14ac:dyDescent="0.25">
      <c r="A4256" s="83" t="s">
        <v>5064</v>
      </c>
      <c r="B4256" s="285" t="s">
        <v>3670</v>
      </c>
      <c r="P4256" s="83" t="str">
        <f t="shared" si="89"/>
        <v/>
      </c>
    </row>
    <row r="4257" spans="1:16" hidden="1" x14ac:dyDescent="0.25">
      <c r="A4257" s="83" t="s">
        <v>5065</v>
      </c>
      <c r="B4257" s="285" t="s">
        <v>92</v>
      </c>
      <c r="P4257" s="83" t="str">
        <f t="shared" si="89"/>
        <v/>
      </c>
    </row>
    <row r="4258" spans="1:16" hidden="1" x14ac:dyDescent="0.25">
      <c r="A4258" s="83" t="s">
        <v>5066</v>
      </c>
      <c r="B4258" s="285" t="s">
        <v>93</v>
      </c>
      <c r="P4258" s="83" t="str">
        <f t="shared" si="89"/>
        <v/>
      </c>
    </row>
    <row r="4259" spans="1:16" hidden="1" x14ac:dyDescent="0.25">
      <c r="A4259" s="83" t="s">
        <v>5067</v>
      </c>
      <c r="B4259" s="285" t="s">
        <v>94</v>
      </c>
      <c r="P4259" s="83" t="str">
        <f t="shared" si="89"/>
        <v/>
      </c>
    </row>
    <row r="4260" spans="1:16" hidden="1" x14ac:dyDescent="0.25">
      <c r="A4260" s="83" t="s">
        <v>5068</v>
      </c>
      <c r="B4260" s="285" t="s">
        <v>95</v>
      </c>
      <c r="P4260" s="83" t="str">
        <f t="shared" si="89"/>
        <v/>
      </c>
    </row>
    <row r="4261" spans="1:16" hidden="1" x14ac:dyDescent="0.25">
      <c r="A4261" s="83" t="s">
        <v>5069</v>
      </c>
      <c r="B4261" s="285" t="s">
        <v>96</v>
      </c>
      <c r="P4261" s="83" t="str">
        <f t="shared" si="89"/>
        <v/>
      </c>
    </row>
    <row r="4262" spans="1:16" hidden="1" x14ac:dyDescent="0.25">
      <c r="A4262" s="83" t="s">
        <v>5070</v>
      </c>
      <c r="B4262" s="285" t="s">
        <v>155</v>
      </c>
      <c r="P4262" s="83" t="str">
        <f t="shared" ref="P4262:P4263" si="90">IF(COUNTBLANK(Q4262)=0,IF(RIGHT(A4262,12)=Q4262,TRUE,FALSE),"")</f>
        <v/>
      </c>
    </row>
    <row r="4263" spans="1:16" hidden="1" x14ac:dyDescent="0.25">
      <c r="A4263" s="83" t="s">
        <v>5071</v>
      </c>
      <c r="B4263" s="285" t="s">
        <v>80</v>
      </c>
      <c r="P4263" s="83" t="str">
        <f t="shared" si="90"/>
        <v/>
      </c>
    </row>
    <row r="4264" spans="1:16" hidden="1" x14ac:dyDescent="0.25">
      <c r="A4264" s="83" t="s">
        <v>5072</v>
      </c>
      <c r="B4264" s="285" t="s">
        <v>97</v>
      </c>
      <c r="C4264" s="292">
        <v>-128470</v>
      </c>
      <c r="D4264" s="292">
        <v>-391788</v>
      </c>
      <c r="E4264" s="292">
        <v>-112542</v>
      </c>
      <c r="F4264" s="292">
        <v>253096</v>
      </c>
      <c r="G4264" s="292">
        <v>-379704</v>
      </c>
      <c r="P4264" s="83" t="str">
        <f t="shared" ref="P4264:P4295" si="91">IF(COUNTBLANK(Q4264)=0,IF(RIGHT(A4264,10)=Q4264,TRUE,FALSE),"")</f>
        <v/>
      </c>
    </row>
    <row r="4265" spans="1:16" hidden="1" x14ac:dyDescent="0.25">
      <c r="A4265" s="83" t="s">
        <v>5073</v>
      </c>
      <c r="B4265" s="285" t="s">
        <v>130</v>
      </c>
      <c r="C4265" s="292">
        <v>-53369</v>
      </c>
      <c r="D4265" s="292">
        <v>-429141</v>
      </c>
      <c r="E4265" s="292">
        <v>-254091</v>
      </c>
      <c r="F4265" s="292">
        <v>-9145</v>
      </c>
      <c r="G4265" s="292">
        <v>-745746</v>
      </c>
      <c r="P4265" s="83" t="str">
        <f t="shared" si="91"/>
        <v/>
      </c>
    </row>
    <row r="4266" spans="1:16" hidden="1" x14ac:dyDescent="0.25">
      <c r="A4266" s="83" t="s">
        <v>5074</v>
      </c>
      <c r="B4266" s="285" t="s">
        <v>76</v>
      </c>
      <c r="C4266" s="292">
        <v>9840</v>
      </c>
      <c r="D4266" s="292">
        <v>7558</v>
      </c>
      <c r="E4266" s="292">
        <v>18798</v>
      </c>
      <c r="F4266" s="292">
        <v>22668</v>
      </c>
      <c r="G4266" s="292">
        <v>58864</v>
      </c>
      <c r="P4266" s="83" t="str">
        <f t="shared" si="91"/>
        <v/>
      </c>
    </row>
    <row r="4267" spans="1:16" hidden="1" x14ac:dyDescent="0.25">
      <c r="A4267" s="83" t="s">
        <v>5075</v>
      </c>
      <c r="B4267" s="285" t="s">
        <v>77</v>
      </c>
      <c r="C4267" s="292">
        <v>782507</v>
      </c>
      <c r="D4267" s="292">
        <v>902891</v>
      </c>
      <c r="E4267" s="292">
        <v>831207</v>
      </c>
      <c r="F4267" s="292">
        <v>1301633</v>
      </c>
      <c r="G4267" s="292">
        <v>3818238</v>
      </c>
      <c r="P4267" s="83" t="str">
        <f t="shared" si="91"/>
        <v/>
      </c>
    </row>
    <row r="4268" spans="1:16" hidden="1" x14ac:dyDescent="0.25">
      <c r="A4268" s="83" t="s">
        <v>5076</v>
      </c>
      <c r="B4268" s="285" t="s">
        <v>78</v>
      </c>
      <c r="C4268" s="292">
        <v>312815</v>
      </c>
      <c r="D4268" s="292">
        <v>402734</v>
      </c>
      <c r="E4268" s="292">
        <v>401508</v>
      </c>
      <c r="F4268" s="292">
        <v>591152</v>
      </c>
      <c r="G4268" s="292">
        <v>1708209</v>
      </c>
      <c r="P4268" s="83" t="str">
        <f t="shared" si="91"/>
        <v/>
      </c>
    </row>
    <row r="4269" spans="1:16" hidden="1" x14ac:dyDescent="0.25">
      <c r="A4269" s="83" t="s">
        <v>5077</v>
      </c>
      <c r="B4269" s="285" t="s">
        <v>79</v>
      </c>
      <c r="C4269" s="292">
        <v>11660</v>
      </c>
      <c r="D4269" s="292">
        <v>28579</v>
      </c>
      <c r="E4269" s="292">
        <v>57941</v>
      </c>
      <c r="F4269" s="292">
        <v>84979</v>
      </c>
      <c r="G4269" s="292">
        <v>183159</v>
      </c>
      <c r="P4269" s="83" t="str">
        <f t="shared" si="91"/>
        <v/>
      </c>
    </row>
    <row r="4270" spans="1:16" hidden="1" x14ac:dyDescent="0.25">
      <c r="A4270" s="83" t="s">
        <v>5078</v>
      </c>
      <c r="B4270" s="285" t="s">
        <v>3671</v>
      </c>
      <c r="C4270" s="292">
        <v>138410</v>
      </c>
      <c r="D4270" s="292">
        <v>118452</v>
      </c>
      <c r="E4270" s="292">
        <v>105297</v>
      </c>
      <c r="F4270" s="292">
        <v>173581</v>
      </c>
      <c r="G4270" s="292">
        <v>535740</v>
      </c>
      <c r="P4270" s="83" t="str">
        <f t="shared" si="91"/>
        <v/>
      </c>
    </row>
    <row r="4271" spans="1:16" hidden="1" x14ac:dyDescent="0.25">
      <c r="A4271" s="83" t="s">
        <v>5079</v>
      </c>
      <c r="B4271" s="285" t="s">
        <v>84</v>
      </c>
      <c r="C4271" s="292">
        <v>254354</v>
      </c>
      <c r="D4271" s="292">
        <v>405201</v>
      </c>
      <c r="E4271" s="292">
        <v>489236</v>
      </c>
      <c r="F4271" s="292">
        <v>715048</v>
      </c>
      <c r="G4271" s="292">
        <v>1863839</v>
      </c>
      <c r="P4271" s="83" t="str">
        <f t="shared" si="91"/>
        <v/>
      </c>
    </row>
    <row r="4272" spans="1:16" hidden="1" x14ac:dyDescent="0.25">
      <c r="A4272" s="83" t="s">
        <v>5080</v>
      </c>
      <c r="B4272" s="285" t="s">
        <v>85</v>
      </c>
      <c r="C4272" s="292">
        <v>2402658</v>
      </c>
      <c r="D4272" s="292">
        <v>2423202</v>
      </c>
      <c r="E4272" s="292">
        <v>2550672</v>
      </c>
      <c r="F4272" s="292">
        <v>3711406</v>
      </c>
      <c r="G4272" s="292">
        <v>11087938</v>
      </c>
      <c r="P4272" s="83" t="str">
        <f t="shared" si="91"/>
        <v/>
      </c>
    </row>
    <row r="4273" spans="1:16" hidden="1" x14ac:dyDescent="0.25">
      <c r="A4273" s="83" t="s">
        <v>5081</v>
      </c>
      <c r="B4273" s="285" t="s">
        <v>86</v>
      </c>
      <c r="C4273" s="292">
        <v>30401</v>
      </c>
      <c r="D4273" s="292">
        <v>34224</v>
      </c>
      <c r="E4273" s="292">
        <v>100404</v>
      </c>
      <c r="F4273" s="292">
        <v>692211</v>
      </c>
      <c r="G4273" s="292">
        <v>857240</v>
      </c>
      <c r="P4273" s="83" t="str">
        <f t="shared" si="91"/>
        <v/>
      </c>
    </row>
    <row r="4274" spans="1:16" hidden="1" x14ac:dyDescent="0.25">
      <c r="A4274" s="83" t="s">
        <v>5082</v>
      </c>
      <c r="B4274" s="285" t="s">
        <v>87</v>
      </c>
      <c r="C4274" s="292">
        <v>44216</v>
      </c>
      <c r="D4274" s="292">
        <v>106732</v>
      </c>
      <c r="E4274" s="292">
        <v>163225</v>
      </c>
      <c r="F4274" s="292">
        <v>391776</v>
      </c>
      <c r="G4274" s="292">
        <v>705949</v>
      </c>
      <c r="P4274" s="83" t="str">
        <f t="shared" si="91"/>
        <v/>
      </c>
    </row>
    <row r="4275" spans="1:16" hidden="1" x14ac:dyDescent="0.25">
      <c r="A4275" s="83" t="s">
        <v>5083</v>
      </c>
      <c r="B4275" s="285" t="s">
        <v>88</v>
      </c>
      <c r="C4275" s="292">
        <v>0</v>
      </c>
      <c r="D4275" s="292">
        <v>0</v>
      </c>
      <c r="E4275" s="292">
        <v>0</v>
      </c>
      <c r="F4275" s="292">
        <v>0</v>
      </c>
      <c r="G4275" s="292">
        <v>0</v>
      </c>
      <c r="P4275" s="83" t="str">
        <f t="shared" si="91"/>
        <v/>
      </c>
    </row>
    <row r="4276" spans="1:16" hidden="1" x14ac:dyDescent="0.25">
      <c r="A4276" s="83" t="s">
        <v>5084</v>
      </c>
      <c r="B4276" s="285" t="s">
        <v>144</v>
      </c>
      <c r="C4276" s="292">
        <v>2477275</v>
      </c>
      <c r="D4276" s="292">
        <v>2564158</v>
      </c>
      <c r="E4276" s="292">
        <v>2814301</v>
      </c>
      <c r="F4276" s="292">
        <v>4795393</v>
      </c>
      <c r="G4276" s="292">
        <v>12651127</v>
      </c>
      <c r="P4276" s="83" t="str">
        <f t="shared" si="91"/>
        <v/>
      </c>
    </row>
    <row r="4277" spans="1:16" hidden="1" x14ac:dyDescent="0.25">
      <c r="A4277" s="83" t="s">
        <v>5085</v>
      </c>
      <c r="B4277" s="285" t="s">
        <v>283</v>
      </c>
      <c r="C4277" s="292">
        <v>4129</v>
      </c>
      <c r="D4277" s="292">
        <v>3013</v>
      </c>
      <c r="E4277" s="292">
        <v>1388</v>
      </c>
      <c r="F4277" s="292">
        <v>11476</v>
      </c>
      <c r="G4277" s="292">
        <v>20006</v>
      </c>
      <c r="P4277" s="83" t="str">
        <f t="shared" si="91"/>
        <v/>
      </c>
    </row>
    <row r="4278" spans="1:16" hidden="1" x14ac:dyDescent="0.25">
      <c r="A4278" s="83" t="s">
        <v>5086</v>
      </c>
      <c r="B4278" s="285" t="s">
        <v>284</v>
      </c>
      <c r="C4278" s="292">
        <v>888943</v>
      </c>
      <c r="D4278" s="292">
        <v>554774</v>
      </c>
      <c r="E4278" s="292">
        <v>645297</v>
      </c>
      <c r="F4278" s="292">
        <v>810869</v>
      </c>
      <c r="G4278" s="292">
        <v>2899883</v>
      </c>
      <c r="P4278" s="83" t="str">
        <f t="shared" si="91"/>
        <v/>
      </c>
    </row>
    <row r="4279" spans="1:16" hidden="1" x14ac:dyDescent="0.25">
      <c r="A4279" s="83" t="s">
        <v>5087</v>
      </c>
      <c r="B4279" s="285" t="s">
        <v>76</v>
      </c>
      <c r="C4279" s="292">
        <v>29437</v>
      </c>
      <c r="D4279" s="292">
        <v>32846</v>
      </c>
      <c r="E4279" s="292">
        <v>46115</v>
      </c>
      <c r="F4279" s="292">
        <v>81670</v>
      </c>
      <c r="G4279" s="292">
        <v>190068</v>
      </c>
      <c r="P4279" s="83" t="str">
        <f t="shared" si="91"/>
        <v/>
      </c>
    </row>
    <row r="4280" spans="1:16" hidden="1" x14ac:dyDescent="0.25">
      <c r="A4280" s="83" t="s">
        <v>5088</v>
      </c>
      <c r="B4280" s="285" t="s">
        <v>85</v>
      </c>
      <c r="C4280" s="292">
        <v>2274188</v>
      </c>
      <c r="D4280" s="292">
        <v>2031414</v>
      </c>
      <c r="E4280" s="292">
        <v>2438130</v>
      </c>
      <c r="F4280" s="292">
        <v>3964502</v>
      </c>
      <c r="G4280" s="292">
        <v>10708234</v>
      </c>
      <c r="P4280" s="83" t="str">
        <f t="shared" si="91"/>
        <v/>
      </c>
    </row>
    <row r="4281" spans="1:16" hidden="1" x14ac:dyDescent="0.25">
      <c r="A4281" s="83" t="s">
        <v>5089</v>
      </c>
      <c r="B4281" s="285" t="s">
        <v>87</v>
      </c>
      <c r="C4281" s="292">
        <v>141957</v>
      </c>
      <c r="D4281" s="292">
        <v>57461</v>
      </c>
      <c r="E4281" s="292">
        <v>92257</v>
      </c>
      <c r="F4281" s="292">
        <v>172365</v>
      </c>
      <c r="G4281" s="292">
        <v>464040</v>
      </c>
      <c r="P4281" s="83" t="str">
        <f t="shared" si="91"/>
        <v/>
      </c>
    </row>
    <row r="4282" spans="1:16" hidden="1" x14ac:dyDescent="0.25">
      <c r="A4282" s="83" t="s">
        <v>5090</v>
      </c>
      <c r="B4282" s="285" t="s">
        <v>88</v>
      </c>
      <c r="C4282" s="292">
        <v>0</v>
      </c>
      <c r="D4282" s="292">
        <v>0</v>
      </c>
      <c r="E4282" s="292">
        <v>0</v>
      </c>
      <c r="F4282" s="292">
        <v>0</v>
      </c>
      <c r="G4282" s="292">
        <v>0</v>
      </c>
      <c r="P4282" s="83" t="str">
        <f t="shared" si="91"/>
        <v/>
      </c>
    </row>
    <row r="4283" spans="1:16" hidden="1" x14ac:dyDescent="0.25">
      <c r="A4283" s="83" t="s">
        <v>5091</v>
      </c>
      <c r="B4283" s="285" t="s">
        <v>89</v>
      </c>
      <c r="C4283" s="292">
        <v>137102</v>
      </c>
      <c r="D4283" s="292">
        <v>162719</v>
      </c>
      <c r="E4283" s="292">
        <v>168030</v>
      </c>
      <c r="F4283" s="292">
        <v>248049</v>
      </c>
      <c r="G4283" s="292">
        <v>715900</v>
      </c>
      <c r="P4283" s="83" t="str">
        <f t="shared" si="91"/>
        <v/>
      </c>
    </row>
    <row r="4284" spans="1:16" hidden="1" x14ac:dyDescent="0.25">
      <c r="A4284" s="83" t="s">
        <v>5092</v>
      </c>
      <c r="B4284" s="285" t="s">
        <v>90</v>
      </c>
      <c r="C4284" s="292">
        <v>7028</v>
      </c>
      <c r="D4284" s="292">
        <v>76893</v>
      </c>
      <c r="E4284" s="292">
        <v>41237</v>
      </c>
      <c r="F4284" s="292">
        <v>245061</v>
      </c>
      <c r="G4284" s="292">
        <v>370219</v>
      </c>
      <c r="P4284" s="83" t="str">
        <f t="shared" si="91"/>
        <v/>
      </c>
    </row>
    <row r="4285" spans="1:16" hidden="1" x14ac:dyDescent="0.25">
      <c r="A4285" s="83" t="s">
        <v>5093</v>
      </c>
      <c r="B4285" s="285" t="s">
        <v>91</v>
      </c>
      <c r="C4285" s="292">
        <v>534442</v>
      </c>
      <c r="D4285" s="292">
        <v>937700</v>
      </c>
      <c r="E4285" s="292">
        <v>1451996</v>
      </c>
      <c r="F4285" s="292">
        <v>1916391</v>
      </c>
      <c r="G4285" s="292">
        <v>4840529</v>
      </c>
      <c r="P4285" s="83" t="str">
        <f t="shared" si="91"/>
        <v/>
      </c>
    </row>
    <row r="4286" spans="1:16" hidden="1" x14ac:dyDescent="0.25">
      <c r="A4286" s="83" t="s">
        <v>5094</v>
      </c>
      <c r="B4286" s="285" t="s">
        <v>3670</v>
      </c>
      <c r="C4286" s="292">
        <v>8516</v>
      </c>
      <c r="D4286" s="292">
        <v>14367</v>
      </c>
      <c r="E4286" s="292">
        <v>20207</v>
      </c>
      <c r="F4286" s="292">
        <v>23525</v>
      </c>
      <c r="G4286" s="292">
        <v>66615</v>
      </c>
      <c r="P4286" s="83" t="str">
        <f t="shared" si="91"/>
        <v/>
      </c>
    </row>
    <row r="4287" spans="1:16" hidden="1" x14ac:dyDescent="0.25">
      <c r="A4287" s="83" t="s">
        <v>5095</v>
      </c>
      <c r="B4287" s="285" t="s">
        <v>95</v>
      </c>
      <c r="C4287" s="292">
        <v>9090</v>
      </c>
      <c r="D4287" s="292">
        <v>80136</v>
      </c>
      <c r="E4287" s="292">
        <v>80611</v>
      </c>
      <c r="F4287" s="292">
        <v>194396</v>
      </c>
      <c r="G4287" s="292">
        <v>364233</v>
      </c>
      <c r="P4287" s="83" t="str">
        <f t="shared" si="91"/>
        <v/>
      </c>
    </row>
    <row r="4288" spans="1:16" hidden="1" x14ac:dyDescent="0.25">
      <c r="A4288" s="83" t="s">
        <v>5096</v>
      </c>
      <c r="B4288" s="285" t="s">
        <v>96</v>
      </c>
      <c r="C4288" s="292">
        <v>7761</v>
      </c>
      <c r="D4288" s="292">
        <v>46142</v>
      </c>
      <c r="E4288" s="292">
        <v>29823</v>
      </c>
      <c r="F4288" s="292">
        <v>649381</v>
      </c>
      <c r="G4288" s="292">
        <v>733107</v>
      </c>
      <c r="P4288" s="83" t="str">
        <f t="shared" si="91"/>
        <v/>
      </c>
    </row>
    <row r="4289" spans="1:16" hidden="1" x14ac:dyDescent="0.25">
      <c r="A4289" s="83" t="s">
        <v>5097</v>
      </c>
      <c r="B4289" s="285" t="s">
        <v>155</v>
      </c>
      <c r="C4289" s="292">
        <v>2423906</v>
      </c>
      <c r="D4289" s="292">
        <v>2135017</v>
      </c>
      <c r="E4289" s="292">
        <v>2560210</v>
      </c>
      <c r="F4289" s="292">
        <v>4786248</v>
      </c>
      <c r="G4289" s="292">
        <v>11905381</v>
      </c>
      <c r="P4289" s="83" t="str">
        <f t="shared" si="91"/>
        <v/>
      </c>
    </row>
    <row r="4290" spans="1:16" hidden="1" x14ac:dyDescent="0.25">
      <c r="A4290" s="83" t="s">
        <v>5098</v>
      </c>
      <c r="B4290" s="285" t="s">
        <v>285</v>
      </c>
      <c r="C4290" s="292">
        <v>1426397</v>
      </c>
      <c r="D4290" s="292">
        <v>592186</v>
      </c>
      <c r="E4290" s="292">
        <v>539246</v>
      </c>
      <c r="F4290" s="292">
        <v>1006282</v>
      </c>
      <c r="G4290" s="292">
        <v>3564111</v>
      </c>
      <c r="P4290" s="83" t="str">
        <f t="shared" si="91"/>
        <v/>
      </c>
    </row>
    <row r="4291" spans="1:16" hidden="1" x14ac:dyDescent="0.25">
      <c r="A4291" s="83" t="s">
        <v>5099</v>
      </c>
      <c r="B4291" s="285" t="s">
        <v>286</v>
      </c>
      <c r="C4291" s="292">
        <v>122176</v>
      </c>
      <c r="D4291" s="292">
        <v>134567</v>
      </c>
      <c r="E4291" s="292">
        <v>90688</v>
      </c>
      <c r="F4291" s="292">
        <v>249128</v>
      </c>
      <c r="G4291" s="292">
        <v>596559</v>
      </c>
      <c r="P4291" s="83" t="str">
        <f t="shared" si="91"/>
        <v/>
      </c>
    </row>
    <row r="4292" spans="1:16" hidden="1" x14ac:dyDescent="0.25">
      <c r="A4292" s="83" t="s">
        <v>5100</v>
      </c>
      <c r="B4292" s="285" t="s">
        <v>97</v>
      </c>
      <c r="C4292" s="292">
        <v>2920.1546599999892</v>
      </c>
      <c r="D4292" s="292">
        <v>-9446.2160899999981</v>
      </c>
      <c r="E4292" s="292">
        <v>-22066.344329999989</v>
      </c>
      <c r="F4292" s="292">
        <v>17739.673140000006</v>
      </c>
      <c r="G4292" s="292">
        <v>-10852.732619999981</v>
      </c>
      <c r="P4292" s="83" t="str">
        <f t="shared" si="91"/>
        <v/>
      </c>
    </row>
    <row r="4293" spans="1:16" hidden="1" x14ac:dyDescent="0.25">
      <c r="A4293" s="83" t="s">
        <v>5101</v>
      </c>
      <c r="B4293" s="285" t="s">
        <v>130</v>
      </c>
      <c r="C4293" s="292">
        <v>26247.769929999984</v>
      </c>
      <c r="D4293" s="292">
        <v>-2504.3683299999902</v>
      </c>
      <c r="E4293" s="292">
        <v>-17244.828419999991</v>
      </c>
      <c r="F4293" s="292">
        <v>20373.436829999999</v>
      </c>
      <c r="G4293" s="292">
        <v>26872.010010000027</v>
      </c>
      <c r="P4293" s="83" t="str">
        <f t="shared" si="91"/>
        <v/>
      </c>
    </row>
    <row r="4294" spans="1:16" hidden="1" x14ac:dyDescent="0.25">
      <c r="A4294" s="83" t="s">
        <v>5102</v>
      </c>
      <c r="B4294" s="285" t="s">
        <v>76</v>
      </c>
      <c r="C4294" s="292">
        <v>0</v>
      </c>
      <c r="D4294" s="292">
        <v>0</v>
      </c>
      <c r="E4294" s="292">
        <v>0</v>
      </c>
      <c r="F4294" s="292">
        <v>0</v>
      </c>
      <c r="G4294" s="292">
        <v>0</v>
      </c>
      <c r="P4294" s="83" t="str">
        <f t="shared" si="91"/>
        <v/>
      </c>
    </row>
    <row r="4295" spans="1:16" hidden="1" x14ac:dyDescent="0.25">
      <c r="A4295" s="83" t="s">
        <v>5103</v>
      </c>
      <c r="B4295" s="285" t="s">
        <v>77</v>
      </c>
      <c r="C4295" s="292">
        <v>8784.9784500000023</v>
      </c>
      <c r="D4295" s="292">
        <v>8651.9343499999923</v>
      </c>
      <c r="E4295" s="292">
        <v>9881.3847199999655</v>
      </c>
      <c r="F4295" s="292">
        <v>9042.0811500000382</v>
      </c>
      <c r="G4295" s="292">
        <v>36360.378669999998</v>
      </c>
      <c r="P4295" s="83" t="str">
        <f t="shared" si="91"/>
        <v/>
      </c>
    </row>
    <row r="4296" spans="1:16" hidden="1" x14ac:dyDescent="0.25">
      <c r="A4296" s="83" t="s">
        <v>5104</v>
      </c>
      <c r="B4296" s="285" t="s">
        <v>78</v>
      </c>
      <c r="C4296" s="292">
        <v>6195.4769000000042</v>
      </c>
      <c r="D4296" s="292">
        <v>5498.2180400000098</v>
      </c>
      <c r="E4296" s="292">
        <v>4746.6399400000137</v>
      </c>
      <c r="F4296" s="292">
        <v>6472.9067899999663</v>
      </c>
      <c r="G4296" s="292">
        <v>22913.241669999996</v>
      </c>
      <c r="P4296" s="83" t="str">
        <f t="shared" ref="P4296:P4319" si="92">IF(COUNTBLANK(Q4296)=0,IF(RIGHT(A4296,10)=Q4296,TRUE,FALSE),"")</f>
        <v/>
      </c>
    </row>
    <row r="4297" spans="1:16" hidden="1" x14ac:dyDescent="0.25">
      <c r="A4297" s="83" t="s">
        <v>5105</v>
      </c>
      <c r="B4297" s="285" t="s">
        <v>79</v>
      </c>
      <c r="C4297" s="292">
        <v>160.22544999999988</v>
      </c>
      <c r="D4297" s="292">
        <v>451.08645000000001</v>
      </c>
      <c r="E4297" s="292">
        <v>299.54084000000034</v>
      </c>
      <c r="F4297" s="292">
        <v>460.47628000000009</v>
      </c>
      <c r="G4297" s="292">
        <v>1371.3290200000004</v>
      </c>
      <c r="P4297" s="83" t="str">
        <f t="shared" si="92"/>
        <v/>
      </c>
    </row>
    <row r="4298" spans="1:16" hidden="1" x14ac:dyDescent="0.25">
      <c r="A4298" s="83" t="s">
        <v>5106</v>
      </c>
      <c r="B4298" s="285" t="s">
        <v>3671</v>
      </c>
      <c r="C4298" s="292">
        <v>1503.3581899999995</v>
      </c>
      <c r="D4298" s="292">
        <v>1757.9185000000009</v>
      </c>
      <c r="E4298" s="292">
        <v>1758.2714300000007</v>
      </c>
      <c r="F4298" s="292">
        <v>1183.8853100000024</v>
      </c>
      <c r="G4298" s="292">
        <v>6203.4334300000037</v>
      </c>
      <c r="P4298" s="83" t="str">
        <f t="shared" si="92"/>
        <v/>
      </c>
    </row>
    <row r="4299" spans="1:16" hidden="1" x14ac:dyDescent="0.25">
      <c r="A4299" s="83" t="s">
        <v>5107</v>
      </c>
      <c r="B4299" s="285" t="s">
        <v>84</v>
      </c>
      <c r="C4299" s="292">
        <v>2688.4897299999998</v>
      </c>
      <c r="D4299" s="292">
        <v>6173.7186599999995</v>
      </c>
      <c r="E4299" s="292">
        <v>9382.2931499999977</v>
      </c>
      <c r="F4299" s="292">
        <v>10367.265740000004</v>
      </c>
      <c r="G4299" s="292">
        <v>28611.76728</v>
      </c>
      <c r="P4299" s="83" t="str">
        <f t="shared" si="92"/>
        <v/>
      </c>
    </row>
    <row r="4300" spans="1:16" hidden="1" x14ac:dyDescent="0.25">
      <c r="A4300" s="83" t="s">
        <v>5108</v>
      </c>
      <c r="B4300" s="285" t="s">
        <v>85</v>
      </c>
      <c r="C4300" s="292">
        <v>25379.421810000007</v>
      </c>
      <c r="D4300" s="292">
        <v>26811.652270000006</v>
      </c>
      <c r="E4300" s="292">
        <v>31190.104089999975</v>
      </c>
      <c r="F4300" s="292">
        <v>33956.384270000002</v>
      </c>
      <c r="G4300" s="292">
        <v>117337.56243999998</v>
      </c>
      <c r="P4300" s="83" t="str">
        <f t="shared" si="92"/>
        <v/>
      </c>
    </row>
    <row r="4301" spans="1:16" hidden="1" x14ac:dyDescent="0.25">
      <c r="A4301" s="83" t="s">
        <v>5109</v>
      </c>
      <c r="B4301" s="285" t="s">
        <v>86</v>
      </c>
      <c r="C4301" s="292">
        <v>124.07883000000001</v>
      </c>
      <c r="D4301" s="292">
        <v>785.9402</v>
      </c>
      <c r="E4301" s="292">
        <v>215.0884199999999</v>
      </c>
      <c r="F4301" s="292">
        <v>146.91945999999996</v>
      </c>
      <c r="G4301" s="292">
        <v>1272.02691</v>
      </c>
      <c r="P4301" s="83" t="str">
        <f t="shared" si="92"/>
        <v/>
      </c>
    </row>
    <row r="4302" spans="1:16" hidden="1" x14ac:dyDescent="0.25">
      <c r="A4302" s="83" t="s">
        <v>5110</v>
      </c>
      <c r="B4302" s="285" t="s">
        <v>87</v>
      </c>
      <c r="C4302" s="292">
        <v>667.97994999999969</v>
      </c>
      <c r="D4302" s="292">
        <v>1343.8765199999998</v>
      </c>
      <c r="E4302" s="292">
        <v>1057.2741299999998</v>
      </c>
      <c r="F4302" s="292">
        <v>2351.8404399999981</v>
      </c>
      <c r="G4302" s="292">
        <v>5420.9710399999976</v>
      </c>
      <c r="P4302" s="83" t="str">
        <f t="shared" si="92"/>
        <v/>
      </c>
    </row>
    <row r="4303" spans="1:16" hidden="1" x14ac:dyDescent="0.25">
      <c r="A4303" s="83" t="s">
        <v>5111</v>
      </c>
      <c r="B4303" s="285" t="s">
        <v>88</v>
      </c>
      <c r="C4303" s="292">
        <v>2295.5000499999996</v>
      </c>
      <c r="D4303" s="292">
        <v>0</v>
      </c>
      <c r="E4303" s="292">
        <v>0</v>
      </c>
      <c r="F4303" s="292">
        <v>5453.8308399999996</v>
      </c>
      <c r="G4303" s="292">
        <v>7749.3308899999993</v>
      </c>
      <c r="P4303" s="83" t="str">
        <f t="shared" si="92"/>
        <v/>
      </c>
    </row>
    <row r="4304" spans="1:16" hidden="1" x14ac:dyDescent="0.25">
      <c r="A4304" s="83" t="s">
        <v>5112</v>
      </c>
      <c r="B4304" s="285" t="s">
        <v>144</v>
      </c>
      <c r="C4304" s="292">
        <v>28466.980640000005</v>
      </c>
      <c r="D4304" s="292">
        <v>28941.468990000008</v>
      </c>
      <c r="E4304" s="292">
        <v>32462.466639999977</v>
      </c>
      <c r="F4304" s="292">
        <v>41908.975010000002</v>
      </c>
      <c r="G4304" s="292">
        <v>131779.89127999998</v>
      </c>
      <c r="P4304" s="83" t="str">
        <f t="shared" si="92"/>
        <v/>
      </c>
    </row>
    <row r="4305" spans="1:16" hidden="1" x14ac:dyDescent="0.25">
      <c r="A4305" s="83" t="s">
        <v>5113</v>
      </c>
      <c r="B4305" s="285" t="s">
        <v>283</v>
      </c>
      <c r="C4305" s="292">
        <v>70.174949999999995</v>
      </c>
      <c r="D4305" s="292">
        <v>310.03368</v>
      </c>
      <c r="E4305" s="292">
        <v>303.09838999999999</v>
      </c>
      <c r="F4305" s="292">
        <v>98.521770000000004</v>
      </c>
      <c r="G4305" s="292">
        <v>781.82879000000003</v>
      </c>
      <c r="P4305" s="83" t="str">
        <f t="shared" si="92"/>
        <v/>
      </c>
    </row>
    <row r="4306" spans="1:16" hidden="1" x14ac:dyDescent="0.25">
      <c r="A4306" s="83" t="s">
        <v>5114</v>
      </c>
      <c r="B4306" s="285" t="s">
        <v>284</v>
      </c>
      <c r="C4306" s="292">
        <v>5976.7181399999981</v>
      </c>
      <c r="D4306" s="292">
        <v>3968.7425900000017</v>
      </c>
      <c r="E4306" s="292">
        <v>4818.8756199999998</v>
      </c>
      <c r="F4306" s="292">
        <v>6331.2472299999954</v>
      </c>
      <c r="G4306" s="292">
        <v>21095.583579999991</v>
      </c>
      <c r="P4306" s="83" t="str">
        <f t="shared" si="92"/>
        <v/>
      </c>
    </row>
    <row r="4307" spans="1:16" hidden="1" x14ac:dyDescent="0.25">
      <c r="A4307" s="83" t="s">
        <v>5115</v>
      </c>
      <c r="B4307" s="285" t="s">
        <v>76</v>
      </c>
      <c r="C4307" s="292">
        <v>0</v>
      </c>
      <c r="D4307" s="292">
        <v>0</v>
      </c>
      <c r="E4307" s="292">
        <v>0</v>
      </c>
      <c r="F4307" s="292">
        <v>0</v>
      </c>
      <c r="G4307" s="292">
        <v>0</v>
      </c>
      <c r="P4307" s="83" t="str">
        <f t="shared" si="92"/>
        <v/>
      </c>
    </row>
    <row r="4308" spans="1:16" hidden="1" x14ac:dyDescent="0.25">
      <c r="A4308" s="83" t="s">
        <v>5116</v>
      </c>
      <c r="B4308" s="285" t="s">
        <v>85</v>
      </c>
      <c r="C4308" s="292">
        <v>28299.576469999996</v>
      </c>
      <c r="D4308" s="292">
        <v>17365.436180000008</v>
      </c>
      <c r="E4308" s="292">
        <v>9123.7597599999863</v>
      </c>
      <c r="F4308" s="292">
        <v>51696.057410000009</v>
      </c>
      <c r="G4308" s="292">
        <v>106484.82982</v>
      </c>
      <c r="P4308" s="83" t="str">
        <f t="shared" si="92"/>
        <v/>
      </c>
    </row>
    <row r="4309" spans="1:16" hidden="1" x14ac:dyDescent="0.25">
      <c r="A4309" s="83" t="s">
        <v>5117</v>
      </c>
      <c r="B4309" s="285" t="s">
        <v>87</v>
      </c>
      <c r="C4309" s="292">
        <v>0</v>
      </c>
      <c r="D4309" s="292">
        <v>0</v>
      </c>
      <c r="E4309" s="292">
        <v>5607.7244700000001</v>
      </c>
      <c r="F4309" s="292">
        <v>5492.4255000000003</v>
      </c>
      <c r="G4309" s="292">
        <v>11100.14997</v>
      </c>
      <c r="P4309" s="83" t="str">
        <f t="shared" si="92"/>
        <v/>
      </c>
    </row>
    <row r="4310" spans="1:16" hidden="1" x14ac:dyDescent="0.25">
      <c r="A4310" s="83" t="s">
        <v>5118</v>
      </c>
      <c r="B4310" s="285" t="s">
        <v>88</v>
      </c>
      <c r="C4310" s="292">
        <v>26301.234969999998</v>
      </c>
      <c r="D4310" s="292">
        <v>8970.9144800000086</v>
      </c>
      <c r="E4310" s="292">
        <v>474.90399000000019</v>
      </c>
      <c r="F4310" s="292">
        <v>4531.0418999999983</v>
      </c>
      <c r="G4310" s="292">
        <v>40278.09534</v>
      </c>
      <c r="P4310" s="83" t="str">
        <f t="shared" si="92"/>
        <v/>
      </c>
    </row>
    <row r="4311" spans="1:16" hidden="1" x14ac:dyDescent="0.25">
      <c r="A4311" s="83" t="s">
        <v>5119</v>
      </c>
      <c r="B4311" s="285" t="s">
        <v>89</v>
      </c>
      <c r="C4311" s="292">
        <v>5143.0406499999999</v>
      </c>
      <c r="D4311" s="292">
        <v>4562.171000000003</v>
      </c>
      <c r="E4311" s="292">
        <v>2051.7078399999964</v>
      </c>
      <c r="F4311" s="292">
        <v>5513.1747000000032</v>
      </c>
      <c r="G4311" s="292">
        <v>17270.094190000003</v>
      </c>
      <c r="P4311" s="83" t="str">
        <f t="shared" si="92"/>
        <v/>
      </c>
    </row>
    <row r="4312" spans="1:16" hidden="1" x14ac:dyDescent="0.25">
      <c r="A4312" s="83" t="s">
        <v>5120</v>
      </c>
      <c r="B4312" s="285" t="s">
        <v>90</v>
      </c>
      <c r="C4312" s="292">
        <v>12.355530000000002</v>
      </c>
      <c r="D4312" s="292">
        <v>726.94202000000007</v>
      </c>
      <c r="E4312" s="292">
        <v>405.18772000000001</v>
      </c>
      <c r="F4312" s="292">
        <v>869.03989999999999</v>
      </c>
      <c r="G4312" s="292">
        <v>2013.5251700000001</v>
      </c>
      <c r="P4312" s="83" t="str">
        <f t="shared" si="92"/>
        <v/>
      </c>
    </row>
    <row r="4313" spans="1:16" hidden="1" x14ac:dyDescent="0.25">
      <c r="A4313" s="83" t="s">
        <v>5121</v>
      </c>
      <c r="B4313" s="285" t="s">
        <v>91</v>
      </c>
      <c r="C4313" s="292">
        <v>5750.2202699999989</v>
      </c>
      <c r="D4313" s="292">
        <v>5557.8733499999989</v>
      </c>
      <c r="E4313" s="292">
        <v>4079.1381600000032</v>
      </c>
      <c r="F4313" s="292">
        <v>28318.215509999991</v>
      </c>
      <c r="G4313" s="292">
        <v>43705.447289999996</v>
      </c>
      <c r="P4313" s="83" t="str">
        <f t="shared" si="92"/>
        <v/>
      </c>
    </row>
    <row r="4314" spans="1:16" hidden="1" x14ac:dyDescent="0.25">
      <c r="A4314" s="83" t="s">
        <v>5122</v>
      </c>
      <c r="B4314" s="285" t="s">
        <v>3670</v>
      </c>
      <c r="C4314" s="292">
        <v>125.46827</v>
      </c>
      <c r="D4314" s="292">
        <v>158.60418999999999</v>
      </c>
      <c r="E4314" s="292">
        <v>169.74806999999987</v>
      </c>
      <c r="F4314" s="292">
        <v>557.95246999999995</v>
      </c>
      <c r="G4314" s="292">
        <v>1011.7729999999998</v>
      </c>
      <c r="P4314" s="83" t="str">
        <f t="shared" si="92"/>
        <v/>
      </c>
    </row>
    <row r="4315" spans="1:16" hidden="1" x14ac:dyDescent="0.25">
      <c r="A4315" s="83" t="s">
        <v>5123</v>
      </c>
      <c r="B4315" s="285" t="s">
        <v>95</v>
      </c>
      <c r="C4315" s="292">
        <v>31.7575</v>
      </c>
      <c r="D4315" s="292">
        <v>345.46100000000007</v>
      </c>
      <c r="E4315" s="292">
        <v>231.65136999999993</v>
      </c>
      <c r="F4315" s="292">
        <v>318.20843000000008</v>
      </c>
      <c r="G4315" s="292">
        <v>927.07830000000013</v>
      </c>
      <c r="P4315" s="83" t="str">
        <f t="shared" si="92"/>
        <v/>
      </c>
    </row>
    <row r="4316" spans="1:16" hidden="1" x14ac:dyDescent="0.25">
      <c r="A4316" s="83" t="s">
        <v>5124</v>
      </c>
      <c r="B4316" s="285" t="s">
        <v>96</v>
      </c>
      <c r="C4316" s="292">
        <v>113.93913000000001</v>
      </c>
      <c r="D4316" s="292">
        <v>100.75</v>
      </c>
      <c r="E4316" s="292">
        <v>11.25</v>
      </c>
      <c r="F4316" s="292">
        <v>562.8870300000001</v>
      </c>
      <c r="G4316" s="292">
        <v>788.82616000000007</v>
      </c>
      <c r="P4316" s="83" t="str">
        <f t="shared" si="92"/>
        <v/>
      </c>
    </row>
    <row r="4317" spans="1:16" hidden="1" x14ac:dyDescent="0.25">
      <c r="A4317" s="83" t="s">
        <v>5125</v>
      </c>
      <c r="B4317" s="285" t="s">
        <v>155</v>
      </c>
      <c r="C4317" s="292">
        <v>54714.750569999989</v>
      </c>
      <c r="D4317" s="292">
        <v>26437.100660000018</v>
      </c>
      <c r="E4317" s="292">
        <v>15217.638219999988</v>
      </c>
      <c r="F4317" s="292">
        <v>62282.411840000001</v>
      </c>
      <c r="G4317" s="292">
        <v>158651.90129000001</v>
      </c>
      <c r="P4317" s="83" t="str">
        <f t="shared" si="92"/>
        <v/>
      </c>
    </row>
    <row r="4318" spans="1:16" hidden="1" x14ac:dyDescent="0.25">
      <c r="A4318" s="83" t="s">
        <v>5126</v>
      </c>
      <c r="B4318" s="285" t="s">
        <v>285</v>
      </c>
      <c r="C4318" s="292">
        <v>17081.601070000001</v>
      </c>
      <c r="D4318" s="292">
        <v>5976.8776000000053</v>
      </c>
      <c r="E4318" s="292">
        <v>2124.9892299999879</v>
      </c>
      <c r="F4318" s="292">
        <v>15554.353650000017</v>
      </c>
      <c r="G4318" s="292">
        <v>40737.821550000008</v>
      </c>
      <c r="P4318" s="83" t="str">
        <f t="shared" si="92"/>
        <v/>
      </c>
    </row>
    <row r="4319" spans="1:16" hidden="1" x14ac:dyDescent="0.25">
      <c r="A4319" s="83" t="s">
        <v>5127</v>
      </c>
      <c r="B4319" s="285" t="s">
        <v>286</v>
      </c>
      <c r="C4319" s="292">
        <v>155.13317999999998</v>
      </c>
      <c r="D4319" s="292">
        <v>37.50702000000004</v>
      </c>
      <c r="E4319" s="292">
        <v>61.337369999999986</v>
      </c>
      <c r="F4319" s="292">
        <v>565.11275000000001</v>
      </c>
      <c r="G4319" s="292">
        <v>819.09032000000002</v>
      </c>
      <c r="P4319" s="83" t="str">
        <f t="shared" si="92"/>
        <v/>
      </c>
    </row>
    <row r="4320" spans="1:16" hidden="1" x14ac:dyDescent="0.25">
      <c r="A4320" s="83" t="s">
        <v>5128</v>
      </c>
      <c r="B4320" s="285" t="s">
        <v>97</v>
      </c>
      <c r="C4320" s="292">
        <v>-4057159.3770599999</v>
      </c>
      <c r="D4320" s="292">
        <v>-3028721.5892099985</v>
      </c>
      <c r="E4320" s="292">
        <v>-4498748.996801002</v>
      </c>
      <c r="F4320" s="292">
        <v>5427535.2339000013</v>
      </c>
      <c r="G4320" s="292">
        <v>-921641.43198000081</v>
      </c>
      <c r="H4320" s="292">
        <v>-707894.72746999934</v>
      </c>
      <c r="I4320" s="292">
        <v>5101128.1793999989</v>
      </c>
      <c r="J4320" s="292">
        <v>-2038712.7645100034</v>
      </c>
      <c r="K4320" s="292">
        <v>-4479532.9598499965</v>
      </c>
      <c r="L4320" s="292">
        <v>2579317.120319997</v>
      </c>
      <c r="M4320" s="292">
        <v>-1961490.1295600068</v>
      </c>
      <c r="N4320" s="292">
        <v>5857451.0537400078</v>
      </c>
      <c r="O4320" s="292">
        <v>-2728470.3890809938</v>
      </c>
      <c r="P4320" s="83" t="str">
        <f t="shared" ref="P4320:P4351" si="93">IF(COUNTBLANK(Q4320)=0,IF(RIGHT(A4320,12)=Q4320,TRUE,FALSE),"")</f>
        <v/>
      </c>
    </row>
    <row r="4321" spans="1:16" hidden="1" x14ac:dyDescent="0.25">
      <c r="A4321" s="83" t="s">
        <v>5129</v>
      </c>
      <c r="B4321" s="285" t="s">
        <v>130</v>
      </c>
      <c r="C4321" s="292">
        <v>990219.14898000099</v>
      </c>
      <c r="D4321" s="292">
        <v>1324670.6923200013</v>
      </c>
      <c r="E4321" s="292">
        <v>-11020161.794601001</v>
      </c>
      <c r="F4321" s="292">
        <v>8856043.8706500027</v>
      </c>
      <c r="G4321" s="292">
        <v>-3753376.711790001</v>
      </c>
      <c r="H4321" s="292">
        <v>-7019377.3002699986</v>
      </c>
      <c r="I4321" s="292">
        <v>8827610.5588099975</v>
      </c>
      <c r="J4321" s="292">
        <v>-2110491.7223400036</v>
      </c>
      <c r="K4321" s="292">
        <v>-1052751.2847399972</v>
      </c>
      <c r="L4321" s="292">
        <v>1190274.710099997</v>
      </c>
      <c r="M4321" s="292">
        <v>765655.02581999265</v>
      </c>
      <c r="N4321" s="292">
        <v>4825822.9203700069</v>
      </c>
      <c r="O4321" s="292">
        <v>1824138.113308996</v>
      </c>
      <c r="P4321" s="83" t="str">
        <f t="shared" si="93"/>
        <v/>
      </c>
    </row>
    <row r="4322" spans="1:16" hidden="1" x14ac:dyDescent="0.25">
      <c r="A4322" s="83" t="s">
        <v>5130</v>
      </c>
      <c r="B4322" s="285" t="s">
        <v>76</v>
      </c>
      <c r="C4322" s="292">
        <v>0</v>
      </c>
      <c r="D4322" s="292">
        <v>19</v>
      </c>
      <c r="E4322" s="292">
        <v>1</v>
      </c>
      <c r="F4322" s="292">
        <v>0</v>
      </c>
      <c r="G4322" s="292">
        <v>29</v>
      </c>
      <c r="H4322" s="292">
        <v>0</v>
      </c>
      <c r="I4322" s="292">
        <v>57</v>
      </c>
      <c r="J4322" s="292">
        <v>0</v>
      </c>
      <c r="K4322" s="292">
        <v>2</v>
      </c>
      <c r="L4322" s="292">
        <v>43</v>
      </c>
      <c r="M4322" s="292">
        <v>5</v>
      </c>
      <c r="N4322" s="292">
        <v>251</v>
      </c>
      <c r="O4322" s="292">
        <v>407</v>
      </c>
      <c r="P4322" s="83" t="str">
        <f t="shared" si="93"/>
        <v/>
      </c>
    </row>
    <row r="4323" spans="1:16" hidden="1" x14ac:dyDescent="0.25">
      <c r="A4323" s="83" t="s">
        <v>5131</v>
      </c>
      <c r="B4323" s="285" t="s">
        <v>77</v>
      </c>
      <c r="C4323" s="292">
        <v>428874.12099999993</v>
      </c>
      <c r="D4323" s="292">
        <v>428001</v>
      </c>
      <c r="E4323" s="292">
        <v>443219</v>
      </c>
      <c r="F4323" s="292">
        <v>444397</v>
      </c>
      <c r="G4323" s="292">
        <v>758519</v>
      </c>
      <c r="H4323" s="292">
        <v>432605</v>
      </c>
      <c r="I4323" s="292">
        <v>422934</v>
      </c>
      <c r="J4323" s="292">
        <v>417303</v>
      </c>
      <c r="K4323" s="292">
        <v>465866</v>
      </c>
      <c r="L4323" s="292">
        <v>438993</v>
      </c>
      <c r="M4323" s="292">
        <v>444914</v>
      </c>
      <c r="N4323" s="292">
        <v>669648</v>
      </c>
      <c r="O4323" s="292">
        <v>5795273.1209999993</v>
      </c>
      <c r="P4323" s="83" t="str">
        <f t="shared" si="93"/>
        <v/>
      </c>
    </row>
    <row r="4324" spans="1:16" hidden="1" x14ac:dyDescent="0.25">
      <c r="A4324" s="83" t="s">
        <v>5132</v>
      </c>
      <c r="B4324" s="285" t="s">
        <v>78</v>
      </c>
      <c r="C4324" s="292">
        <v>32230</v>
      </c>
      <c r="D4324" s="292">
        <v>110806.03527999994</v>
      </c>
      <c r="E4324" s="292">
        <v>142547</v>
      </c>
      <c r="F4324" s="292">
        <v>122531</v>
      </c>
      <c r="G4324" s="292">
        <v>131850</v>
      </c>
      <c r="H4324" s="292">
        <v>186863</v>
      </c>
      <c r="I4324" s="292">
        <v>151127</v>
      </c>
      <c r="J4324" s="292">
        <v>130409</v>
      </c>
      <c r="K4324" s="292">
        <v>134693</v>
      </c>
      <c r="L4324" s="292">
        <v>167562</v>
      </c>
      <c r="M4324" s="292">
        <v>151988</v>
      </c>
      <c r="N4324" s="292">
        <v>343232</v>
      </c>
      <c r="O4324" s="292">
        <v>1805838.03528</v>
      </c>
      <c r="P4324" s="83" t="str">
        <f t="shared" si="93"/>
        <v/>
      </c>
    </row>
    <row r="4325" spans="1:16" hidden="1" x14ac:dyDescent="0.25">
      <c r="A4325" s="83" t="s">
        <v>5133</v>
      </c>
      <c r="B4325" s="285" t="s">
        <v>79</v>
      </c>
      <c r="C4325" s="292">
        <v>735817.41181000008</v>
      </c>
      <c r="D4325" s="292">
        <v>686153.46268999996</v>
      </c>
      <c r="E4325" s="292">
        <v>757499</v>
      </c>
      <c r="F4325" s="292">
        <v>718405</v>
      </c>
      <c r="G4325" s="292">
        <v>746929</v>
      </c>
      <c r="H4325" s="292">
        <v>726811</v>
      </c>
      <c r="I4325" s="292">
        <v>733091</v>
      </c>
      <c r="J4325" s="292">
        <v>729890</v>
      </c>
      <c r="K4325" s="292">
        <v>711728</v>
      </c>
      <c r="L4325" s="292">
        <v>732612</v>
      </c>
      <c r="M4325" s="292">
        <v>707755</v>
      </c>
      <c r="N4325" s="292">
        <v>728381</v>
      </c>
      <c r="O4325" s="292">
        <v>8715071.874499999</v>
      </c>
      <c r="P4325" s="83" t="str">
        <f t="shared" si="93"/>
        <v/>
      </c>
    </row>
    <row r="4326" spans="1:16" hidden="1" x14ac:dyDescent="0.25">
      <c r="A4326" s="83" t="s">
        <v>5134</v>
      </c>
      <c r="B4326" s="285" t="s">
        <v>3671</v>
      </c>
      <c r="C4326" s="292">
        <v>1389755.8723400002</v>
      </c>
      <c r="D4326" s="292">
        <v>1308482.6348000001</v>
      </c>
      <c r="E4326" s="292">
        <v>824367</v>
      </c>
      <c r="F4326" s="292">
        <v>1282522</v>
      </c>
      <c r="G4326" s="292">
        <v>611434</v>
      </c>
      <c r="H4326" s="292">
        <v>770645</v>
      </c>
      <c r="I4326" s="292">
        <v>556748</v>
      </c>
      <c r="J4326" s="292">
        <v>712888</v>
      </c>
      <c r="K4326" s="292">
        <v>628163</v>
      </c>
      <c r="L4326" s="292">
        <v>630742</v>
      </c>
      <c r="M4326" s="292">
        <v>715284</v>
      </c>
      <c r="N4326" s="292">
        <v>827971</v>
      </c>
      <c r="O4326" s="292">
        <v>10259002.507139999</v>
      </c>
      <c r="P4326" s="83" t="str">
        <f t="shared" si="93"/>
        <v/>
      </c>
    </row>
    <row r="4327" spans="1:16" hidden="1" x14ac:dyDescent="0.25">
      <c r="A4327" s="83" t="s">
        <v>5135</v>
      </c>
      <c r="B4327" s="285" t="s">
        <v>120</v>
      </c>
      <c r="C4327" s="292">
        <v>147137.51883000002</v>
      </c>
      <c r="D4327" s="292">
        <v>104584.35543</v>
      </c>
      <c r="E4327" s="292">
        <v>560580</v>
      </c>
      <c r="F4327" s="292">
        <v>19916</v>
      </c>
      <c r="G4327" s="292">
        <v>51878</v>
      </c>
      <c r="H4327" s="292">
        <v>125182</v>
      </c>
      <c r="I4327" s="292">
        <v>26494</v>
      </c>
      <c r="J4327" s="292">
        <v>290391</v>
      </c>
      <c r="K4327" s="292">
        <v>169589</v>
      </c>
      <c r="L4327" s="292">
        <v>96058</v>
      </c>
      <c r="M4327" s="292">
        <v>90826</v>
      </c>
      <c r="N4327" s="292">
        <v>303689</v>
      </c>
      <c r="O4327" s="292">
        <v>1986324.87426</v>
      </c>
      <c r="P4327" s="83" t="str">
        <f t="shared" si="93"/>
        <v/>
      </c>
    </row>
    <row r="4328" spans="1:16" hidden="1" x14ac:dyDescent="0.25">
      <c r="A4328" s="83" t="s">
        <v>5136</v>
      </c>
      <c r="B4328" s="285" t="s">
        <v>121</v>
      </c>
      <c r="C4328" s="292">
        <v>4365125.4613199998</v>
      </c>
      <c r="D4328" s="292">
        <v>281092.57519</v>
      </c>
      <c r="E4328" s="292">
        <v>4015318</v>
      </c>
      <c r="F4328" s="292">
        <v>32036</v>
      </c>
      <c r="G4328" s="292">
        <v>103</v>
      </c>
      <c r="H4328" s="292">
        <v>3938101</v>
      </c>
      <c r="I4328" s="292">
        <v>125349</v>
      </c>
      <c r="J4328" s="292">
        <v>164</v>
      </c>
      <c r="K4328" s="292">
        <v>3585475</v>
      </c>
      <c r="L4328" s="292">
        <v>197672</v>
      </c>
      <c r="M4328" s="292">
        <v>25651</v>
      </c>
      <c r="N4328" s="292">
        <v>2274</v>
      </c>
      <c r="O4328" s="292">
        <v>16568361.03651</v>
      </c>
      <c r="P4328" s="83" t="str">
        <f t="shared" si="93"/>
        <v/>
      </c>
    </row>
    <row r="4329" spans="1:16" hidden="1" x14ac:dyDescent="0.25">
      <c r="A4329" s="83" t="s">
        <v>5137</v>
      </c>
      <c r="B4329" s="285" t="s">
        <v>81</v>
      </c>
      <c r="C4329" s="292">
        <v>306551.68659</v>
      </c>
      <c r="D4329" s="292">
        <v>164049.81383</v>
      </c>
      <c r="E4329" s="292">
        <v>268405</v>
      </c>
      <c r="F4329" s="292">
        <v>169356</v>
      </c>
      <c r="G4329" s="292">
        <v>175280</v>
      </c>
      <c r="H4329" s="292">
        <v>202224</v>
      </c>
      <c r="I4329" s="292">
        <v>263383</v>
      </c>
      <c r="J4329" s="292">
        <v>174401</v>
      </c>
      <c r="K4329" s="292">
        <v>210277</v>
      </c>
      <c r="L4329" s="292">
        <v>189062</v>
      </c>
      <c r="M4329" s="292">
        <v>297838</v>
      </c>
      <c r="N4329" s="292">
        <v>221729</v>
      </c>
      <c r="O4329" s="292">
        <v>2642556.5004199999</v>
      </c>
      <c r="P4329" s="83" t="str">
        <f t="shared" si="93"/>
        <v/>
      </c>
    </row>
    <row r="4330" spans="1:16" hidden="1" x14ac:dyDescent="0.25">
      <c r="A4330" s="83" t="s">
        <v>5138</v>
      </c>
      <c r="B4330" s="285" t="s">
        <v>82</v>
      </c>
      <c r="C4330" s="292">
        <v>0</v>
      </c>
      <c r="D4330" s="292">
        <v>5.35107</v>
      </c>
      <c r="E4330" s="292">
        <v>6</v>
      </c>
      <c r="F4330" s="292">
        <v>99</v>
      </c>
      <c r="G4330" s="292">
        <v>0</v>
      </c>
      <c r="H4330" s="292">
        <v>602</v>
      </c>
      <c r="I4330" s="292">
        <v>164</v>
      </c>
      <c r="J4330" s="292">
        <v>126</v>
      </c>
      <c r="K4330" s="292">
        <v>419</v>
      </c>
      <c r="L4330" s="292">
        <v>3106</v>
      </c>
      <c r="M4330" s="292">
        <v>1425</v>
      </c>
      <c r="N4330" s="292">
        <v>483</v>
      </c>
      <c r="O4330" s="292">
        <v>6435.3510699999997</v>
      </c>
      <c r="P4330" s="83" t="str">
        <f t="shared" si="93"/>
        <v/>
      </c>
    </row>
    <row r="4331" spans="1:16" hidden="1" x14ac:dyDescent="0.25">
      <c r="A4331" s="83" t="s">
        <v>5139</v>
      </c>
      <c r="B4331" s="285" t="s">
        <v>83</v>
      </c>
      <c r="C4331" s="292">
        <v>2138361.3639999996</v>
      </c>
      <c r="D4331" s="292">
        <v>1121100.8569199995</v>
      </c>
      <c r="E4331" s="292">
        <v>1073114</v>
      </c>
      <c r="F4331" s="292">
        <v>1097673</v>
      </c>
      <c r="G4331" s="292">
        <v>1075577</v>
      </c>
      <c r="H4331" s="292">
        <v>1074378</v>
      </c>
      <c r="I4331" s="292">
        <v>1134150</v>
      </c>
      <c r="J4331" s="292">
        <v>1081111</v>
      </c>
      <c r="K4331" s="292">
        <v>1082660</v>
      </c>
      <c r="L4331" s="292">
        <v>1075323</v>
      </c>
      <c r="M4331" s="292">
        <v>1199326</v>
      </c>
      <c r="N4331" s="292">
        <v>222580</v>
      </c>
      <c r="O4331" s="292">
        <v>13375354.22092</v>
      </c>
      <c r="P4331" s="83" t="str">
        <f t="shared" si="93"/>
        <v/>
      </c>
    </row>
    <row r="4332" spans="1:16" hidden="1" x14ac:dyDescent="0.25">
      <c r="A4332" s="83" t="s">
        <v>5140</v>
      </c>
      <c r="B4332" s="285" t="s">
        <v>84</v>
      </c>
      <c r="C4332" s="292">
        <v>6293.1182999999992</v>
      </c>
      <c r="D4332" s="292">
        <v>11693.695160000001</v>
      </c>
      <c r="E4332" s="292">
        <v>19390</v>
      </c>
      <c r="F4332" s="292">
        <v>12968</v>
      </c>
      <c r="G4332" s="292">
        <v>19460</v>
      </c>
      <c r="H4332" s="292">
        <v>23499</v>
      </c>
      <c r="I4332" s="292">
        <v>20004</v>
      </c>
      <c r="J4332" s="292">
        <v>24408</v>
      </c>
      <c r="K4332" s="292">
        <v>109125</v>
      </c>
      <c r="L4332" s="292">
        <v>78336</v>
      </c>
      <c r="M4332" s="292">
        <v>16551</v>
      </c>
      <c r="N4332" s="292">
        <v>309997</v>
      </c>
      <c r="O4332" s="292">
        <v>651724.81345999998</v>
      </c>
      <c r="P4332" s="83" t="str">
        <f t="shared" si="93"/>
        <v/>
      </c>
    </row>
    <row r="4333" spans="1:16" hidden="1" x14ac:dyDescent="0.25">
      <c r="A4333" s="83" t="s">
        <v>5141</v>
      </c>
      <c r="B4333" s="285" t="s">
        <v>85</v>
      </c>
      <c r="C4333" s="292">
        <v>9550146.5541899987</v>
      </c>
      <c r="D4333" s="292">
        <v>4215988.7803699989</v>
      </c>
      <c r="E4333" s="292">
        <v>8104446</v>
      </c>
      <c r="F4333" s="292">
        <v>3899903</v>
      </c>
      <c r="G4333" s="292">
        <v>3571059</v>
      </c>
      <c r="H4333" s="292">
        <v>7480910</v>
      </c>
      <c r="I4333" s="292">
        <v>3433501</v>
      </c>
      <c r="J4333" s="292">
        <v>3561091</v>
      </c>
      <c r="K4333" s="292">
        <v>7097997</v>
      </c>
      <c r="L4333" s="292">
        <v>3609509</v>
      </c>
      <c r="M4333" s="292">
        <v>3651563</v>
      </c>
      <c r="N4333" s="292">
        <v>3630235</v>
      </c>
      <c r="O4333" s="292">
        <v>61806349.334559999</v>
      </c>
      <c r="P4333" s="83" t="str">
        <f t="shared" si="93"/>
        <v/>
      </c>
    </row>
    <row r="4334" spans="1:16" hidden="1" x14ac:dyDescent="0.25">
      <c r="A4334" s="83" t="s">
        <v>5142</v>
      </c>
      <c r="B4334" s="285" t="s">
        <v>86</v>
      </c>
      <c r="C4334" s="292">
        <v>21214.770380000002</v>
      </c>
      <c r="D4334" s="292">
        <v>187034.51342</v>
      </c>
      <c r="E4334" s="292">
        <v>1140665</v>
      </c>
      <c r="F4334" s="292">
        <v>736300</v>
      </c>
      <c r="G4334" s="292">
        <v>324090</v>
      </c>
      <c r="H4334" s="292">
        <v>880852</v>
      </c>
      <c r="I4334" s="292">
        <v>71271</v>
      </c>
      <c r="J4334" s="292">
        <v>117971</v>
      </c>
      <c r="K4334" s="292">
        <v>620132</v>
      </c>
      <c r="L4334" s="292">
        <v>1535978</v>
      </c>
      <c r="M4334" s="292">
        <v>745233</v>
      </c>
      <c r="N4334" s="292">
        <v>433406</v>
      </c>
      <c r="O4334" s="292">
        <v>6814147.2838000003</v>
      </c>
      <c r="P4334" s="83" t="str">
        <f t="shared" si="93"/>
        <v/>
      </c>
    </row>
    <row r="4335" spans="1:16" hidden="1" x14ac:dyDescent="0.25">
      <c r="A4335" s="83" t="s">
        <v>5143</v>
      </c>
      <c r="B4335" s="285" t="s">
        <v>87</v>
      </c>
      <c r="C4335" s="292">
        <v>1335</v>
      </c>
      <c r="D4335" s="292">
        <v>1160</v>
      </c>
      <c r="E4335" s="292">
        <v>13229988</v>
      </c>
      <c r="F4335" s="292">
        <v>333967</v>
      </c>
      <c r="G4335" s="292">
        <v>2558017</v>
      </c>
      <c r="H4335" s="292">
        <v>12693003</v>
      </c>
      <c r="I4335" s="292">
        <v>670</v>
      </c>
      <c r="J4335" s="292">
        <v>2045</v>
      </c>
      <c r="K4335" s="292">
        <v>205985</v>
      </c>
      <c r="L4335" s="292">
        <v>719</v>
      </c>
      <c r="M4335" s="292">
        <v>50995</v>
      </c>
      <c r="N4335" s="292">
        <v>874103</v>
      </c>
      <c r="O4335" s="292">
        <v>29951987</v>
      </c>
      <c r="P4335" s="83" t="str">
        <f t="shared" si="93"/>
        <v/>
      </c>
    </row>
    <row r="4336" spans="1:16" hidden="1" x14ac:dyDescent="0.25">
      <c r="A4336" s="83" t="s">
        <v>5144</v>
      </c>
      <c r="B4336" s="285" t="s">
        <v>88</v>
      </c>
      <c r="C4336" s="292">
        <v>74.083849999999998</v>
      </c>
      <c r="D4336" s="292">
        <v>57.116860000000003</v>
      </c>
      <c r="E4336" s="292">
        <v>53</v>
      </c>
      <c r="F4336" s="292">
        <v>26</v>
      </c>
      <c r="G4336" s="292">
        <v>304</v>
      </c>
      <c r="H4336" s="292">
        <v>51</v>
      </c>
      <c r="I4336" s="292">
        <v>43</v>
      </c>
      <c r="J4336" s="292">
        <v>42</v>
      </c>
      <c r="K4336" s="292">
        <v>17410</v>
      </c>
      <c r="L4336" s="292">
        <v>31645</v>
      </c>
      <c r="M4336" s="292">
        <v>1236</v>
      </c>
      <c r="N4336" s="292">
        <v>62</v>
      </c>
      <c r="O4336" s="292">
        <v>51003.200710000005</v>
      </c>
      <c r="P4336" s="83" t="str">
        <f t="shared" si="93"/>
        <v/>
      </c>
    </row>
    <row r="4337" spans="1:16" hidden="1" x14ac:dyDescent="0.25">
      <c r="A4337" s="83" t="s">
        <v>5145</v>
      </c>
      <c r="B4337" s="285" t="s">
        <v>144</v>
      </c>
      <c r="C4337" s="292">
        <v>9572770.4084199984</v>
      </c>
      <c r="D4337" s="292">
        <v>4404240.410649999</v>
      </c>
      <c r="E4337" s="292">
        <v>22475152</v>
      </c>
      <c r="F4337" s="292">
        <v>4970196</v>
      </c>
      <c r="G4337" s="292">
        <v>6453470</v>
      </c>
      <c r="H4337" s="292">
        <v>21054816</v>
      </c>
      <c r="I4337" s="292">
        <v>3505485</v>
      </c>
      <c r="J4337" s="292">
        <v>3681149</v>
      </c>
      <c r="K4337" s="292">
        <v>7941524</v>
      </c>
      <c r="L4337" s="292">
        <v>5177851</v>
      </c>
      <c r="M4337" s="292">
        <v>4449027</v>
      </c>
      <c r="N4337" s="292">
        <v>4937806</v>
      </c>
      <c r="O4337" s="292">
        <v>98623486.819069996</v>
      </c>
      <c r="P4337" s="83" t="str">
        <f t="shared" si="93"/>
        <v/>
      </c>
    </row>
    <row r="4338" spans="1:16" hidden="1" x14ac:dyDescent="0.25">
      <c r="A4338" s="83" t="s">
        <v>5146</v>
      </c>
      <c r="B4338" s="285" t="s">
        <v>76</v>
      </c>
      <c r="C4338" s="292">
        <v>9254.4857499999962</v>
      </c>
      <c r="D4338" s="292">
        <v>6164.5959799999991</v>
      </c>
      <c r="E4338" s="292">
        <v>8556.12212</v>
      </c>
      <c r="F4338" s="292">
        <v>9074.3242499999978</v>
      </c>
      <c r="G4338" s="292">
        <v>8993.9848199999979</v>
      </c>
      <c r="H4338" s="292">
        <v>12061.850209999999</v>
      </c>
      <c r="I4338" s="292">
        <v>4622.5728700000009</v>
      </c>
      <c r="J4338" s="292">
        <v>10666.91597</v>
      </c>
      <c r="K4338" s="292">
        <v>4143.44859</v>
      </c>
      <c r="L4338" s="292">
        <v>5248.3304599999992</v>
      </c>
      <c r="M4338" s="292">
        <v>11071.068450000001</v>
      </c>
      <c r="N4338" s="292">
        <v>6033.4544700000006</v>
      </c>
      <c r="O4338" s="292">
        <v>95891.153939999989</v>
      </c>
      <c r="P4338" s="83" t="str">
        <f t="shared" si="93"/>
        <v/>
      </c>
    </row>
    <row r="4339" spans="1:16" hidden="1" x14ac:dyDescent="0.25">
      <c r="A4339" s="83" t="s">
        <v>5147</v>
      </c>
      <c r="B4339" s="285" t="s">
        <v>85</v>
      </c>
      <c r="C4339" s="292">
        <v>5492987.1771299988</v>
      </c>
      <c r="D4339" s="292">
        <v>1187267.1911600004</v>
      </c>
      <c r="E4339" s="292">
        <v>3605697.0031989985</v>
      </c>
      <c r="F4339" s="292">
        <v>9327438.2339000013</v>
      </c>
      <c r="G4339" s="292">
        <v>2649417.5680199992</v>
      </c>
      <c r="H4339" s="292">
        <v>6773015.2725300007</v>
      </c>
      <c r="I4339" s="292">
        <v>8534629.1793999989</v>
      </c>
      <c r="J4339" s="292">
        <v>1522378.2354899966</v>
      </c>
      <c r="K4339" s="292">
        <v>2618464.040150003</v>
      </c>
      <c r="L4339" s="292">
        <v>6188826.120319997</v>
      </c>
      <c r="M4339" s="292">
        <v>1690072.8704399932</v>
      </c>
      <c r="N4339" s="292">
        <v>9487686.0537400078</v>
      </c>
      <c r="O4339" s="292">
        <v>59077878.945479006</v>
      </c>
      <c r="P4339" s="83" t="str">
        <f t="shared" si="93"/>
        <v/>
      </c>
    </row>
    <row r="4340" spans="1:16" hidden="1" x14ac:dyDescent="0.25">
      <c r="A4340" s="83" t="s">
        <v>5148</v>
      </c>
      <c r="B4340" s="285" t="s">
        <v>87</v>
      </c>
      <c r="C4340" s="292">
        <v>5000000</v>
      </c>
      <c r="D4340" s="292">
        <v>4500000</v>
      </c>
      <c r="E4340" s="292">
        <v>4564679.5</v>
      </c>
      <c r="F4340" s="292">
        <v>4379000</v>
      </c>
      <c r="G4340" s="292">
        <v>0</v>
      </c>
      <c r="H4340" s="292">
        <v>4242379.2</v>
      </c>
      <c r="I4340" s="292">
        <v>3712000</v>
      </c>
      <c r="J4340" s="292">
        <v>0</v>
      </c>
      <c r="K4340" s="292">
        <v>4229425.8</v>
      </c>
      <c r="L4340" s="292">
        <v>0</v>
      </c>
      <c r="M4340" s="292">
        <v>3515000</v>
      </c>
      <c r="N4340" s="292">
        <v>0</v>
      </c>
      <c r="O4340" s="292">
        <v>34142484.5</v>
      </c>
      <c r="P4340" s="83" t="str">
        <f t="shared" si="93"/>
        <v/>
      </c>
    </row>
    <row r="4341" spans="1:16" hidden="1" x14ac:dyDescent="0.25">
      <c r="A4341" s="83" t="s">
        <v>5149</v>
      </c>
      <c r="B4341" s="285" t="s">
        <v>88</v>
      </c>
      <c r="C4341" s="292">
        <v>638.34278999999992</v>
      </c>
      <c r="D4341" s="292">
        <v>520.31200000000001</v>
      </c>
      <c r="E4341" s="292">
        <v>300.2783399999999</v>
      </c>
      <c r="F4341" s="292">
        <v>694.05759999999998</v>
      </c>
      <c r="G4341" s="292">
        <v>251.83736000000002</v>
      </c>
      <c r="H4341" s="292">
        <v>520.76866999999982</v>
      </c>
      <c r="I4341" s="292">
        <v>1500.4367</v>
      </c>
      <c r="J4341" s="292">
        <v>876.40868999999998</v>
      </c>
      <c r="K4341" s="292">
        <v>330.45784999999995</v>
      </c>
      <c r="L4341" s="292">
        <v>645.02868999999998</v>
      </c>
      <c r="M4341" s="292">
        <v>954.71606000000008</v>
      </c>
      <c r="N4341" s="292">
        <v>539.70230000000004</v>
      </c>
      <c r="O4341" s="292">
        <v>7772.3470499999994</v>
      </c>
      <c r="P4341" s="83" t="str">
        <f t="shared" si="93"/>
        <v/>
      </c>
    </row>
    <row r="4342" spans="1:16" hidden="1" x14ac:dyDescent="0.25">
      <c r="A4342" s="83" t="s">
        <v>5150</v>
      </c>
      <c r="B4342" s="285" t="s">
        <v>89</v>
      </c>
      <c r="C4342" s="292">
        <v>36610.988219999992</v>
      </c>
      <c r="D4342" s="292">
        <v>38870.211470000017</v>
      </c>
      <c r="E4342" s="292">
        <v>43978.048750000002</v>
      </c>
      <c r="F4342" s="292">
        <v>33371.99424</v>
      </c>
      <c r="G4342" s="292">
        <v>33866.074370000002</v>
      </c>
      <c r="H4342" s="292">
        <v>72712.705079999956</v>
      </c>
      <c r="I4342" s="292">
        <v>37473.780779999986</v>
      </c>
      <c r="J4342" s="292">
        <v>34485.48995000001</v>
      </c>
      <c r="K4342" s="292">
        <v>34485.995880000002</v>
      </c>
      <c r="L4342" s="292">
        <v>44023.359889999992</v>
      </c>
      <c r="M4342" s="292">
        <v>33638.423999999999</v>
      </c>
      <c r="N4342" s="292">
        <v>530936.98918999964</v>
      </c>
      <c r="O4342" s="292">
        <v>974454.0618199996</v>
      </c>
      <c r="P4342" s="83" t="str">
        <f t="shared" si="93"/>
        <v/>
      </c>
    </row>
    <row r="4343" spans="1:16" hidden="1" x14ac:dyDescent="0.25">
      <c r="A4343" s="83" t="s">
        <v>5151</v>
      </c>
      <c r="B4343" s="285" t="s">
        <v>90</v>
      </c>
      <c r="C4343" s="292">
        <v>-7517.0367999999989</v>
      </c>
      <c r="D4343" s="292">
        <v>22531.674270000007</v>
      </c>
      <c r="E4343" s="292">
        <v>303111.50464999996</v>
      </c>
      <c r="F4343" s="292">
        <v>188997.78189000001</v>
      </c>
      <c r="G4343" s="292">
        <v>342804.28225000005</v>
      </c>
      <c r="H4343" s="292">
        <v>347672.62819999992</v>
      </c>
      <c r="I4343" s="292">
        <v>12691.584520000002</v>
      </c>
      <c r="J4343" s="292">
        <v>97345.027830000006</v>
      </c>
      <c r="K4343" s="292">
        <v>108144.25019000001</v>
      </c>
      <c r="L4343" s="292">
        <v>9595.670180000001</v>
      </c>
      <c r="M4343" s="292">
        <v>9817.0540800000017</v>
      </c>
      <c r="N4343" s="292">
        <v>169314.21633</v>
      </c>
      <c r="O4343" s="292">
        <v>1604508.6375899999</v>
      </c>
      <c r="P4343" s="83" t="str">
        <f t="shared" si="93"/>
        <v/>
      </c>
    </row>
    <row r="4344" spans="1:16" hidden="1" x14ac:dyDescent="0.25">
      <c r="A4344" s="83" t="s">
        <v>5152</v>
      </c>
      <c r="B4344" s="285" t="s">
        <v>91</v>
      </c>
      <c r="C4344" s="292">
        <v>5380514.8617499992</v>
      </c>
      <c r="D4344" s="292">
        <v>1028740.5530700005</v>
      </c>
      <c r="E4344" s="292">
        <v>3133543.4607289988</v>
      </c>
      <c r="F4344" s="292">
        <v>9012954.7861400023</v>
      </c>
      <c r="G4344" s="292">
        <v>2157407.1951499991</v>
      </c>
      <c r="H4344" s="292">
        <v>6133235.8523100019</v>
      </c>
      <c r="I4344" s="292">
        <v>8402358.6429699976</v>
      </c>
      <c r="J4344" s="292">
        <v>1307259.4069699966</v>
      </c>
      <c r="K4344" s="292">
        <v>2386172.772590003</v>
      </c>
      <c r="L4344" s="292">
        <v>6039487.1907899976</v>
      </c>
      <c r="M4344" s="292">
        <v>1500370.4300099933</v>
      </c>
      <c r="N4344" s="292">
        <v>8845671.937820008</v>
      </c>
      <c r="O4344" s="292">
        <v>55327717.090298995</v>
      </c>
      <c r="P4344" s="83" t="str">
        <f t="shared" si="93"/>
        <v/>
      </c>
    </row>
    <row r="4345" spans="1:16" hidden="1" x14ac:dyDescent="0.25">
      <c r="A4345" s="83" t="s">
        <v>5153</v>
      </c>
      <c r="B4345" s="285" t="s">
        <v>3670</v>
      </c>
      <c r="C4345" s="292">
        <v>65929.639219999997</v>
      </c>
      <c r="D4345" s="292">
        <v>87665.130800000014</v>
      </c>
      <c r="E4345" s="292">
        <v>63013.226579999988</v>
      </c>
      <c r="F4345" s="292">
        <v>70063.648410000023</v>
      </c>
      <c r="G4345" s="292">
        <v>65635.43730000002</v>
      </c>
      <c r="H4345" s="292">
        <v>71893.895310000007</v>
      </c>
      <c r="I4345" s="292">
        <v>61733.414950000006</v>
      </c>
      <c r="J4345" s="292">
        <v>71886.65496</v>
      </c>
      <c r="K4345" s="292">
        <v>70692.409889999981</v>
      </c>
      <c r="L4345" s="292">
        <v>80139.309520000039</v>
      </c>
      <c r="M4345" s="292">
        <v>131792.51074</v>
      </c>
      <c r="N4345" s="292">
        <v>-88610.851920000045</v>
      </c>
      <c r="O4345" s="292">
        <v>751834.42576000001</v>
      </c>
      <c r="P4345" s="83" t="str">
        <f t="shared" si="93"/>
        <v/>
      </c>
    </row>
    <row r="4346" spans="1:16" hidden="1" x14ac:dyDescent="0.25">
      <c r="A4346" s="83" t="s">
        <v>5154</v>
      </c>
      <c r="B4346" s="285" t="s">
        <v>122</v>
      </c>
      <c r="C4346" s="292">
        <v>3622.34557</v>
      </c>
      <c r="D4346" s="292">
        <v>2.7748499999999998</v>
      </c>
      <c r="E4346" s="292">
        <v>39391.258360000007</v>
      </c>
      <c r="F4346" s="292">
        <v>10210.821769999999</v>
      </c>
      <c r="G4346" s="292">
        <v>39900.182310000004</v>
      </c>
      <c r="H4346" s="292">
        <v>31311.294839999999</v>
      </c>
      <c r="I4346" s="292">
        <v>231.52637999999999</v>
      </c>
      <c r="J4346" s="292">
        <v>54.063629999999996</v>
      </c>
      <c r="K4346" s="292">
        <v>1.7996500000000002</v>
      </c>
      <c r="L4346" s="292">
        <v>6836.3869999999997</v>
      </c>
      <c r="M4346" s="292">
        <v>145.62392</v>
      </c>
      <c r="N4346" s="292">
        <v>13450.90979</v>
      </c>
      <c r="O4346" s="292">
        <v>145158.98807000002</v>
      </c>
      <c r="P4346" s="83" t="str">
        <f t="shared" si="93"/>
        <v/>
      </c>
    </row>
    <row r="4347" spans="1:16" hidden="1" x14ac:dyDescent="0.25">
      <c r="A4347" s="83" t="s">
        <v>5155</v>
      </c>
      <c r="B4347" s="285" t="s">
        <v>92</v>
      </c>
      <c r="C4347" s="292">
        <v>112.21182</v>
      </c>
      <c r="D4347" s="292">
        <v>0</v>
      </c>
      <c r="E4347" s="292">
        <v>9505</v>
      </c>
      <c r="F4347" s="292">
        <v>14.36209</v>
      </c>
      <c r="G4347" s="292">
        <v>0</v>
      </c>
      <c r="H4347" s="292">
        <v>90112.613339999996</v>
      </c>
      <c r="I4347" s="292">
        <v>6978.2367999999997</v>
      </c>
      <c r="J4347" s="292">
        <v>0</v>
      </c>
      <c r="K4347" s="292">
        <v>9505.0066700000007</v>
      </c>
      <c r="L4347" s="292">
        <v>0</v>
      </c>
      <c r="M4347" s="292">
        <v>794.99694</v>
      </c>
      <c r="N4347" s="292">
        <v>9505</v>
      </c>
      <c r="O4347" s="292">
        <v>126527.42766</v>
      </c>
      <c r="P4347" s="83" t="str">
        <f t="shared" si="93"/>
        <v/>
      </c>
    </row>
    <row r="4348" spans="1:16" hidden="1" x14ac:dyDescent="0.25">
      <c r="A4348" s="83" t="s">
        <v>5156</v>
      </c>
      <c r="B4348" s="285" t="s">
        <v>93</v>
      </c>
      <c r="C4348" s="292">
        <v>0</v>
      </c>
      <c r="D4348" s="292">
        <v>64.774249999999995</v>
      </c>
      <c r="E4348" s="292">
        <v>2146</v>
      </c>
      <c r="F4348" s="292">
        <v>0</v>
      </c>
      <c r="G4348" s="292">
        <v>0</v>
      </c>
      <c r="H4348" s="292">
        <v>0</v>
      </c>
      <c r="I4348" s="292">
        <v>141.19575</v>
      </c>
      <c r="J4348" s="292">
        <v>0</v>
      </c>
      <c r="K4348" s="292">
        <v>10.89</v>
      </c>
      <c r="L4348" s="292">
        <v>512.29723000000001</v>
      </c>
      <c r="M4348" s="292">
        <v>1927.06494</v>
      </c>
      <c r="N4348" s="292">
        <v>0</v>
      </c>
      <c r="O4348" s="292">
        <v>4802.22217</v>
      </c>
      <c r="P4348" s="83" t="str">
        <f t="shared" si="93"/>
        <v/>
      </c>
    </row>
    <row r="4349" spans="1:16" hidden="1" x14ac:dyDescent="0.25">
      <c r="A4349" s="83" t="s">
        <v>5157</v>
      </c>
      <c r="B4349" s="285" t="s">
        <v>94</v>
      </c>
      <c r="C4349" s="292">
        <v>0</v>
      </c>
      <c r="D4349" s="292">
        <v>0</v>
      </c>
      <c r="E4349" s="292">
        <v>0</v>
      </c>
      <c r="F4349" s="292">
        <v>125</v>
      </c>
      <c r="G4349" s="292">
        <v>0</v>
      </c>
      <c r="H4349" s="292">
        <v>0</v>
      </c>
      <c r="I4349" s="292">
        <v>125</v>
      </c>
      <c r="J4349" s="292">
        <v>0</v>
      </c>
      <c r="K4349" s="292">
        <v>0</v>
      </c>
      <c r="L4349" s="292">
        <v>0</v>
      </c>
      <c r="M4349" s="292">
        <v>125</v>
      </c>
      <c r="N4349" s="292">
        <v>0</v>
      </c>
      <c r="O4349" s="292">
        <v>375</v>
      </c>
      <c r="P4349" s="83" t="str">
        <f t="shared" si="93"/>
        <v/>
      </c>
    </row>
    <row r="4350" spans="1:16" hidden="1" x14ac:dyDescent="0.25">
      <c r="A4350" s="83" t="s">
        <v>5158</v>
      </c>
      <c r="B4350" s="285" t="s">
        <v>95</v>
      </c>
      <c r="C4350" s="292">
        <v>4459.6815999999999</v>
      </c>
      <c r="D4350" s="292">
        <v>3227.4764699999996</v>
      </c>
      <c r="E4350" s="292">
        <v>2452.3820099999998</v>
      </c>
      <c r="F4350" s="292">
        <v>2625.5151100000003</v>
      </c>
      <c r="G4350" s="292">
        <v>810.41181999999992</v>
      </c>
      <c r="H4350" s="292">
        <v>14014.43324</v>
      </c>
      <c r="I4350" s="292">
        <v>8273.2243799999997</v>
      </c>
      <c r="J4350" s="292">
        <v>680.67618000000016</v>
      </c>
      <c r="K4350" s="292">
        <v>5307.4666900000002</v>
      </c>
      <c r="L4350" s="292">
        <v>2983.5752499999999</v>
      </c>
      <c r="M4350" s="292">
        <v>390.69736</v>
      </c>
      <c r="N4350" s="292">
        <v>1384.39806</v>
      </c>
      <c r="O4350" s="292">
        <v>46609.938170000001</v>
      </c>
      <c r="P4350" s="83" t="str">
        <f t="shared" si="93"/>
        <v/>
      </c>
    </row>
    <row r="4351" spans="1:16" hidden="1" x14ac:dyDescent="0.25">
      <c r="A4351" s="83" t="s">
        <v>5159</v>
      </c>
      <c r="B4351" s="285" t="s">
        <v>96</v>
      </c>
      <c r="C4351" s="292">
        <v>69364.037479999999</v>
      </c>
      <c r="D4351" s="292">
        <v>41123.59981</v>
      </c>
      <c r="E4351" s="292">
        <v>3284313.42386</v>
      </c>
      <c r="F4351" s="292">
        <v>119107.57915000001</v>
      </c>
      <c r="G4351" s="292">
        <v>50423.882830000002</v>
      </c>
      <c r="H4351" s="292">
        <v>3019523.4585299999</v>
      </c>
      <c r="I4351" s="292">
        <v>84965.942710000003</v>
      </c>
      <c r="J4351" s="292">
        <v>47402.633479999997</v>
      </c>
      <c r="K4351" s="292">
        <v>40552.417260000002</v>
      </c>
      <c r="L4351" s="292">
        <v>178654.56109</v>
      </c>
      <c r="M4351" s="292">
        <v>8654.4393199999995</v>
      </c>
      <c r="N4351" s="292">
        <v>275403.16433</v>
      </c>
      <c r="O4351" s="292">
        <v>7219489.1398500009</v>
      </c>
      <c r="P4351" s="83" t="str">
        <f t="shared" si="93"/>
        <v/>
      </c>
    </row>
    <row r="4352" spans="1:16" hidden="1" x14ac:dyDescent="0.25">
      <c r="A4352" s="83" t="s">
        <v>5160</v>
      </c>
      <c r="B4352" s="285" t="s">
        <v>155</v>
      </c>
      <c r="C4352" s="292">
        <v>10562989.557399999</v>
      </c>
      <c r="D4352" s="292">
        <v>5728911.1029700004</v>
      </c>
      <c r="E4352" s="292">
        <v>11454990.205398999</v>
      </c>
      <c r="F4352" s="292">
        <v>13826239.870650003</v>
      </c>
      <c r="G4352" s="292">
        <v>2700093.288209999</v>
      </c>
      <c r="H4352" s="292">
        <v>14035438.699730001</v>
      </c>
      <c r="I4352" s="292">
        <v>12333095.558809998</v>
      </c>
      <c r="J4352" s="292">
        <v>1570657.2776599966</v>
      </c>
      <c r="K4352" s="292">
        <v>6888772.7152600028</v>
      </c>
      <c r="L4352" s="292">
        <v>6368125.710099997</v>
      </c>
      <c r="M4352" s="292">
        <v>5214682.0258199926</v>
      </c>
      <c r="N4352" s="292">
        <v>9763628.9203700069</v>
      </c>
      <c r="O4352" s="292">
        <v>100447624.93237899</v>
      </c>
      <c r="P4352" s="83" t="str">
        <f t="shared" ref="P4352:P4383" si="94">IF(COUNTBLANK(Q4352)=0,IF(RIGHT(A4352,12)=Q4352,TRUE,FALSE),"")</f>
        <v/>
      </c>
    </row>
    <row r="4353" spans="1:16" hidden="1" x14ac:dyDescent="0.25">
      <c r="A4353" s="83" t="s">
        <v>5161</v>
      </c>
      <c r="B4353" s="285" t="s">
        <v>97</v>
      </c>
      <c r="C4353" s="292">
        <v>96292.217999999993</v>
      </c>
      <c r="D4353" s="292">
        <v>-4065</v>
      </c>
      <c r="E4353" s="292">
        <v>-98809</v>
      </c>
      <c r="F4353" s="292">
        <v>208740</v>
      </c>
      <c r="G4353" s="292">
        <v>14982</v>
      </c>
      <c r="H4353" s="292">
        <v>-44829</v>
      </c>
      <c r="I4353" s="292">
        <v>167779</v>
      </c>
      <c r="J4353" s="292">
        <v>-14215</v>
      </c>
      <c r="K4353" s="292">
        <v>-366595</v>
      </c>
      <c r="L4353" s="292">
        <v>10506</v>
      </c>
      <c r="M4353" s="292">
        <v>-9868</v>
      </c>
      <c r="N4353" s="292">
        <v>121377</v>
      </c>
      <c r="O4353" s="292">
        <v>57304.217999999877</v>
      </c>
      <c r="P4353" s="83" t="str">
        <f t="shared" si="94"/>
        <v/>
      </c>
    </row>
    <row r="4354" spans="1:16" hidden="1" x14ac:dyDescent="0.25">
      <c r="A4354" s="83" t="s">
        <v>5162</v>
      </c>
      <c r="B4354" s="285" t="s">
        <v>130</v>
      </c>
      <c r="C4354" s="292">
        <v>89043.217999999993</v>
      </c>
      <c r="D4354" s="292">
        <v>-10769</v>
      </c>
      <c r="E4354" s="292">
        <v>-98975</v>
      </c>
      <c r="F4354" s="292">
        <v>202798</v>
      </c>
      <c r="G4354" s="292">
        <v>19621</v>
      </c>
      <c r="H4354" s="292">
        <v>-39744</v>
      </c>
      <c r="I4354" s="292">
        <v>179399</v>
      </c>
      <c r="J4354" s="292">
        <v>-14813</v>
      </c>
      <c r="K4354" s="292">
        <v>-368167</v>
      </c>
      <c r="L4354" s="292">
        <v>9113</v>
      </c>
      <c r="M4354" s="292">
        <v>33827</v>
      </c>
      <c r="N4354" s="292">
        <v>117890</v>
      </c>
      <c r="O4354" s="292">
        <v>34232.217999999877</v>
      </c>
      <c r="P4354" s="83" t="str">
        <f t="shared" si="94"/>
        <v/>
      </c>
    </row>
    <row r="4355" spans="1:16" hidden="1" x14ac:dyDescent="0.25">
      <c r="A4355" s="83" t="s">
        <v>5163</v>
      </c>
      <c r="B4355" s="285" t="s">
        <v>76</v>
      </c>
      <c r="C4355" s="292">
        <v>2394</v>
      </c>
      <c r="D4355" s="292">
        <v>3854</v>
      </c>
      <c r="E4355" s="292">
        <v>108</v>
      </c>
      <c r="F4355" s="292">
        <v>932</v>
      </c>
      <c r="G4355" s="292">
        <v>2793</v>
      </c>
      <c r="H4355" s="292">
        <v>437</v>
      </c>
      <c r="I4355" s="292">
        <v>633</v>
      </c>
      <c r="J4355" s="292">
        <v>1530</v>
      </c>
      <c r="K4355" s="292">
        <v>752</v>
      </c>
      <c r="L4355" s="292">
        <v>690</v>
      </c>
      <c r="M4355" s="292">
        <v>6050</v>
      </c>
      <c r="N4355" s="292">
        <v>29807</v>
      </c>
      <c r="O4355" s="292">
        <v>49980</v>
      </c>
      <c r="P4355" s="83" t="str">
        <f t="shared" si="94"/>
        <v/>
      </c>
    </row>
    <row r="4356" spans="1:16" hidden="1" x14ac:dyDescent="0.25">
      <c r="A4356" s="83" t="s">
        <v>5164</v>
      </c>
      <c r="B4356" s="285" t="s">
        <v>77</v>
      </c>
      <c r="C4356" s="292">
        <v>48695</v>
      </c>
      <c r="D4356" s="292">
        <v>50506</v>
      </c>
      <c r="E4356" s="292">
        <v>59699</v>
      </c>
      <c r="F4356" s="292">
        <v>55002</v>
      </c>
      <c r="G4356" s="292">
        <v>94764</v>
      </c>
      <c r="H4356" s="292">
        <v>55515</v>
      </c>
      <c r="I4356" s="292">
        <v>56275</v>
      </c>
      <c r="J4356" s="292">
        <v>55686</v>
      </c>
      <c r="K4356" s="292">
        <v>60891</v>
      </c>
      <c r="L4356" s="292">
        <v>59220</v>
      </c>
      <c r="M4356" s="292">
        <v>53625</v>
      </c>
      <c r="N4356" s="292">
        <v>80631</v>
      </c>
      <c r="O4356" s="292">
        <v>730509</v>
      </c>
      <c r="P4356" s="83" t="str">
        <f t="shared" si="94"/>
        <v/>
      </c>
    </row>
    <row r="4357" spans="1:16" hidden="1" x14ac:dyDescent="0.25">
      <c r="A4357" s="83" t="s">
        <v>5165</v>
      </c>
      <c r="B4357" s="285" t="s">
        <v>78</v>
      </c>
      <c r="C4357" s="292">
        <v>25891</v>
      </c>
      <c r="D4357" s="292">
        <v>44474</v>
      </c>
      <c r="E4357" s="292">
        <v>251857</v>
      </c>
      <c r="F4357" s="292">
        <v>53238</v>
      </c>
      <c r="G4357" s="292">
        <v>63383</v>
      </c>
      <c r="H4357" s="292">
        <v>44567</v>
      </c>
      <c r="I4357" s="292">
        <v>76822</v>
      </c>
      <c r="J4357" s="292">
        <v>59106</v>
      </c>
      <c r="K4357" s="292">
        <v>246321</v>
      </c>
      <c r="L4357" s="292">
        <v>71373</v>
      </c>
      <c r="M4357" s="292">
        <v>70897</v>
      </c>
      <c r="N4357" s="292">
        <v>194036</v>
      </c>
      <c r="O4357" s="292">
        <v>1201965</v>
      </c>
      <c r="P4357" s="83" t="str">
        <f t="shared" si="94"/>
        <v/>
      </c>
    </row>
    <row r="4358" spans="1:16" hidden="1" x14ac:dyDescent="0.25">
      <c r="A4358" s="83" t="s">
        <v>5166</v>
      </c>
      <c r="B4358" s="285" t="s">
        <v>79</v>
      </c>
      <c r="C4358" s="292">
        <v>1986</v>
      </c>
      <c r="D4358" s="292">
        <v>1838</v>
      </c>
      <c r="E4358" s="292">
        <v>1808</v>
      </c>
      <c r="F4358" s="292">
        <v>2567</v>
      </c>
      <c r="G4358" s="292">
        <v>1743</v>
      </c>
      <c r="H4358" s="292">
        <v>1768</v>
      </c>
      <c r="I4358" s="292">
        <v>1812</v>
      </c>
      <c r="J4358" s="292">
        <v>1829</v>
      </c>
      <c r="K4358" s="292">
        <v>3279</v>
      </c>
      <c r="L4358" s="292">
        <v>2328</v>
      </c>
      <c r="M4358" s="292">
        <v>1682</v>
      </c>
      <c r="N4358" s="292">
        <v>3660</v>
      </c>
      <c r="O4358" s="292">
        <v>26300</v>
      </c>
      <c r="P4358" s="83" t="str">
        <f t="shared" si="94"/>
        <v/>
      </c>
    </row>
    <row r="4359" spans="1:16" hidden="1" x14ac:dyDescent="0.25">
      <c r="A4359" s="83" t="s">
        <v>5167</v>
      </c>
      <c r="B4359" s="285" t="s">
        <v>3671</v>
      </c>
      <c r="C4359" s="292">
        <v>10634</v>
      </c>
      <c r="D4359" s="292">
        <v>81463</v>
      </c>
      <c r="E4359" s="292">
        <v>24113</v>
      </c>
      <c r="F4359" s="292">
        <v>23808</v>
      </c>
      <c r="G4359" s="292">
        <v>45801</v>
      </c>
      <c r="H4359" s="292">
        <v>41422</v>
      </c>
      <c r="I4359" s="292">
        <v>42863</v>
      </c>
      <c r="J4359" s="292">
        <v>55507</v>
      </c>
      <c r="K4359" s="292">
        <v>195609</v>
      </c>
      <c r="L4359" s="292">
        <v>36228</v>
      </c>
      <c r="M4359" s="292">
        <v>62163</v>
      </c>
      <c r="N4359" s="292">
        <v>67328</v>
      </c>
      <c r="O4359" s="292">
        <v>686939</v>
      </c>
      <c r="P4359" s="83" t="str">
        <f t="shared" si="94"/>
        <v/>
      </c>
    </row>
    <row r="4360" spans="1:16" hidden="1" x14ac:dyDescent="0.25">
      <c r="A4360" s="83" t="s">
        <v>5168</v>
      </c>
      <c r="B4360" s="285" t="s">
        <v>121</v>
      </c>
      <c r="C4360" s="292">
        <v>0</v>
      </c>
      <c r="D4360" s="292">
        <v>0</v>
      </c>
      <c r="E4360" s="292">
        <v>0</v>
      </c>
      <c r="F4360" s="292">
        <v>0</v>
      </c>
      <c r="G4360" s="292">
        <v>0</v>
      </c>
      <c r="H4360" s="292">
        <v>0</v>
      </c>
      <c r="I4360" s="292">
        <v>0</v>
      </c>
      <c r="J4360" s="292">
        <v>0</v>
      </c>
      <c r="K4360" s="292">
        <v>0</v>
      </c>
      <c r="L4360" s="292">
        <v>0</v>
      </c>
      <c r="M4360" s="292">
        <v>0</v>
      </c>
      <c r="N4360" s="292">
        <v>522</v>
      </c>
      <c r="O4360" s="292">
        <v>522</v>
      </c>
      <c r="P4360" s="83" t="str">
        <f t="shared" si="94"/>
        <v/>
      </c>
    </row>
    <row r="4361" spans="1:16" hidden="1" x14ac:dyDescent="0.25">
      <c r="A4361" s="83" t="s">
        <v>5169</v>
      </c>
      <c r="B4361" s="285" t="s">
        <v>81</v>
      </c>
      <c r="C4361" s="292">
        <v>14676</v>
      </c>
      <c r="D4361" s="292">
        <v>2465</v>
      </c>
      <c r="E4361" s="292">
        <v>9795</v>
      </c>
      <c r="F4361" s="292">
        <v>21572</v>
      </c>
      <c r="G4361" s="292">
        <v>4254</v>
      </c>
      <c r="H4361" s="292">
        <v>8142</v>
      </c>
      <c r="I4361" s="292">
        <v>25627</v>
      </c>
      <c r="J4361" s="292">
        <v>4416</v>
      </c>
      <c r="K4361" s="292">
        <v>3933</v>
      </c>
      <c r="L4361" s="292">
        <v>27023</v>
      </c>
      <c r="M4361" s="292">
        <v>5943</v>
      </c>
      <c r="N4361" s="292">
        <v>8335</v>
      </c>
      <c r="O4361" s="292">
        <v>136181</v>
      </c>
      <c r="P4361" s="83" t="str">
        <f t="shared" si="94"/>
        <v/>
      </c>
    </row>
    <row r="4362" spans="1:16" hidden="1" x14ac:dyDescent="0.25">
      <c r="A4362" s="83" t="s">
        <v>5170</v>
      </c>
      <c r="B4362" s="285" t="s">
        <v>82</v>
      </c>
      <c r="C4362" s="292">
        <v>0</v>
      </c>
      <c r="D4362" s="292">
        <v>0</v>
      </c>
      <c r="E4362" s="292">
        <v>0</v>
      </c>
      <c r="F4362" s="292">
        <v>0</v>
      </c>
      <c r="G4362" s="292">
        <v>0</v>
      </c>
      <c r="H4362" s="292">
        <v>0</v>
      </c>
      <c r="I4362" s="292">
        <v>0</v>
      </c>
      <c r="J4362" s="292">
        <v>0</v>
      </c>
      <c r="K4362" s="292">
        <v>0</v>
      </c>
      <c r="L4362" s="292">
        <v>0</v>
      </c>
      <c r="M4362" s="292">
        <v>0</v>
      </c>
      <c r="N4362" s="292">
        <v>0</v>
      </c>
      <c r="O4362" s="292">
        <v>0</v>
      </c>
      <c r="P4362" s="83" t="str">
        <f t="shared" si="94"/>
        <v/>
      </c>
    </row>
    <row r="4363" spans="1:16" hidden="1" x14ac:dyDescent="0.25">
      <c r="A4363" s="83" t="s">
        <v>5171</v>
      </c>
      <c r="B4363" s="285" t="s">
        <v>83</v>
      </c>
      <c r="C4363" s="292">
        <v>4238</v>
      </c>
      <c r="D4363" s="292">
        <v>4238</v>
      </c>
      <c r="E4363" s="292">
        <v>4238</v>
      </c>
      <c r="F4363" s="292">
        <v>4238</v>
      </c>
      <c r="G4363" s="292">
        <v>4238</v>
      </c>
      <c r="H4363" s="292">
        <v>4238</v>
      </c>
      <c r="I4363" s="292">
        <v>4238</v>
      </c>
      <c r="J4363" s="292">
        <v>4238</v>
      </c>
      <c r="K4363" s="292">
        <v>4238</v>
      </c>
      <c r="L4363" s="292">
        <v>4238</v>
      </c>
      <c r="M4363" s="292">
        <v>4238</v>
      </c>
      <c r="N4363" s="292">
        <v>4300</v>
      </c>
      <c r="O4363" s="292">
        <v>50918</v>
      </c>
      <c r="P4363" s="83" t="str">
        <f t="shared" si="94"/>
        <v/>
      </c>
    </row>
    <row r="4364" spans="1:16" hidden="1" x14ac:dyDescent="0.25">
      <c r="A4364" s="83" t="s">
        <v>5172</v>
      </c>
      <c r="B4364" s="285" t="s">
        <v>84</v>
      </c>
      <c r="C4364" s="292">
        <v>4497</v>
      </c>
      <c r="D4364" s="292">
        <v>10302</v>
      </c>
      <c r="E4364" s="292">
        <v>18782</v>
      </c>
      <c r="F4364" s="292">
        <v>12852</v>
      </c>
      <c r="G4364" s="292">
        <v>10952</v>
      </c>
      <c r="H4364" s="292">
        <v>14053</v>
      </c>
      <c r="I4364" s="292">
        <v>15572</v>
      </c>
      <c r="J4364" s="292">
        <v>11972</v>
      </c>
      <c r="K4364" s="292">
        <v>21491</v>
      </c>
      <c r="L4364" s="292">
        <v>19924</v>
      </c>
      <c r="M4364" s="292">
        <v>17413</v>
      </c>
      <c r="N4364" s="292">
        <v>55513</v>
      </c>
      <c r="O4364" s="292">
        <v>213323</v>
      </c>
      <c r="P4364" s="83" t="str">
        <f t="shared" si="94"/>
        <v/>
      </c>
    </row>
    <row r="4365" spans="1:16" hidden="1" x14ac:dyDescent="0.25">
      <c r="A4365" s="83" t="s">
        <v>5173</v>
      </c>
      <c r="B4365" s="285" t="s">
        <v>85</v>
      </c>
      <c r="C4365" s="292">
        <v>138898</v>
      </c>
      <c r="D4365" s="292">
        <v>253306</v>
      </c>
      <c r="E4365" s="292">
        <v>372078</v>
      </c>
      <c r="F4365" s="292">
        <v>196390</v>
      </c>
      <c r="G4365" s="292">
        <v>297595</v>
      </c>
      <c r="H4365" s="292">
        <v>172726</v>
      </c>
      <c r="I4365" s="292">
        <v>243332</v>
      </c>
      <c r="J4365" s="292">
        <v>210518</v>
      </c>
      <c r="K4365" s="292">
        <v>538221</v>
      </c>
      <c r="L4365" s="292">
        <v>255321</v>
      </c>
      <c r="M4365" s="292">
        <v>244878</v>
      </c>
      <c r="N4365" s="292">
        <v>430243</v>
      </c>
      <c r="O4365" s="292">
        <v>3353506</v>
      </c>
      <c r="P4365" s="83" t="str">
        <f t="shared" si="94"/>
        <v/>
      </c>
    </row>
    <row r="4366" spans="1:16" hidden="1" x14ac:dyDescent="0.25">
      <c r="A4366" s="83" t="s">
        <v>5174</v>
      </c>
      <c r="B4366" s="285" t="s">
        <v>86</v>
      </c>
      <c r="C4366" s="292">
        <v>10000</v>
      </c>
      <c r="D4366" s="292">
        <v>54</v>
      </c>
      <c r="E4366" s="292">
        <v>0</v>
      </c>
      <c r="F4366" s="292">
        <v>19</v>
      </c>
      <c r="G4366" s="292">
        <v>25</v>
      </c>
      <c r="H4366" s="292">
        <v>628</v>
      </c>
      <c r="I4366" s="292">
        <v>0</v>
      </c>
      <c r="J4366" s="292">
        <v>24</v>
      </c>
      <c r="K4366" s="292">
        <v>0</v>
      </c>
      <c r="L4366" s="292">
        <v>0</v>
      </c>
      <c r="M4366" s="292">
        <v>87893</v>
      </c>
      <c r="N4366" s="292">
        <v>19265</v>
      </c>
      <c r="O4366" s="292">
        <v>117908</v>
      </c>
      <c r="P4366" s="83" t="str">
        <f t="shared" si="94"/>
        <v/>
      </c>
    </row>
    <row r="4367" spans="1:16" hidden="1" x14ac:dyDescent="0.25">
      <c r="A4367" s="83" t="s">
        <v>5175</v>
      </c>
      <c r="B4367" s="285" t="s">
        <v>87</v>
      </c>
      <c r="C4367" s="292">
        <v>574</v>
      </c>
      <c r="D4367" s="292">
        <v>6670</v>
      </c>
      <c r="E4367" s="292">
        <v>166</v>
      </c>
      <c r="F4367" s="292">
        <v>6323</v>
      </c>
      <c r="G4367" s="292">
        <v>1004</v>
      </c>
      <c r="H4367" s="292">
        <v>3</v>
      </c>
      <c r="I4367" s="292">
        <v>227</v>
      </c>
      <c r="J4367" s="292">
        <v>575</v>
      </c>
      <c r="K4367" s="292">
        <v>5823</v>
      </c>
      <c r="L4367" s="292">
        <v>1699</v>
      </c>
      <c r="M4367" s="292">
        <v>153</v>
      </c>
      <c r="N4367" s="292">
        <v>6818</v>
      </c>
      <c r="O4367" s="292">
        <v>30035</v>
      </c>
      <c r="P4367" s="83" t="str">
        <f t="shared" si="94"/>
        <v/>
      </c>
    </row>
    <row r="4368" spans="1:16" hidden="1" x14ac:dyDescent="0.25">
      <c r="A4368" s="83" t="s">
        <v>5176</v>
      </c>
      <c r="B4368" s="285" t="s">
        <v>88</v>
      </c>
      <c r="C4368" s="292">
        <v>7059</v>
      </c>
      <c r="D4368" s="292">
        <v>7059</v>
      </c>
      <c r="E4368" s="292">
        <v>7059</v>
      </c>
      <c r="F4368" s="292">
        <v>7059</v>
      </c>
      <c r="G4368" s="292">
        <v>7059</v>
      </c>
      <c r="H4368" s="292">
        <v>7059</v>
      </c>
      <c r="I4368" s="292">
        <v>7059</v>
      </c>
      <c r="J4368" s="292">
        <v>7059</v>
      </c>
      <c r="K4368" s="292">
        <v>7059</v>
      </c>
      <c r="L4368" s="292">
        <v>7059</v>
      </c>
      <c r="M4368" s="292">
        <v>7059</v>
      </c>
      <c r="N4368" s="292">
        <v>7059</v>
      </c>
      <c r="O4368" s="292">
        <v>84708</v>
      </c>
      <c r="P4368" s="83" t="str">
        <f t="shared" si="94"/>
        <v/>
      </c>
    </row>
    <row r="4369" spans="1:16" hidden="1" x14ac:dyDescent="0.25">
      <c r="A4369" s="83" t="s">
        <v>5177</v>
      </c>
      <c r="B4369" s="285" t="s">
        <v>144</v>
      </c>
      <c r="C4369" s="292">
        <v>156531</v>
      </c>
      <c r="D4369" s="292">
        <v>267089</v>
      </c>
      <c r="E4369" s="292">
        <v>379303</v>
      </c>
      <c r="F4369" s="292">
        <v>209791</v>
      </c>
      <c r="G4369" s="292">
        <v>305683</v>
      </c>
      <c r="H4369" s="292">
        <v>180416</v>
      </c>
      <c r="I4369" s="292">
        <v>250618</v>
      </c>
      <c r="J4369" s="292">
        <v>218176</v>
      </c>
      <c r="K4369" s="292">
        <v>551103</v>
      </c>
      <c r="L4369" s="292">
        <v>264079</v>
      </c>
      <c r="M4369" s="292">
        <v>339983</v>
      </c>
      <c r="N4369" s="292">
        <v>463385</v>
      </c>
      <c r="O4369" s="292">
        <v>3586157</v>
      </c>
      <c r="P4369" s="83" t="str">
        <f t="shared" si="94"/>
        <v/>
      </c>
    </row>
    <row r="4370" spans="1:16" hidden="1" x14ac:dyDescent="0.25">
      <c r="A4370" s="83" t="s">
        <v>5178</v>
      </c>
      <c r="B4370" s="285" t="s">
        <v>80</v>
      </c>
      <c r="C4370" s="292">
        <v>25887</v>
      </c>
      <c r="D4370" s="292">
        <v>54166</v>
      </c>
      <c r="E4370" s="292">
        <v>1678</v>
      </c>
      <c r="F4370" s="292">
        <v>22181</v>
      </c>
      <c r="G4370" s="292">
        <v>69667</v>
      </c>
      <c r="H4370" s="292">
        <v>2584</v>
      </c>
      <c r="I4370" s="292">
        <v>19490</v>
      </c>
      <c r="J4370" s="292">
        <v>16234</v>
      </c>
      <c r="K4370" s="292">
        <v>1707</v>
      </c>
      <c r="L4370" s="292">
        <v>34297</v>
      </c>
      <c r="M4370" s="292">
        <v>22867</v>
      </c>
      <c r="N4370" s="292">
        <v>-13889</v>
      </c>
      <c r="O4370" s="292">
        <v>256869</v>
      </c>
      <c r="P4370" s="83" t="str">
        <f t="shared" si="94"/>
        <v/>
      </c>
    </row>
    <row r="4371" spans="1:16" hidden="1" x14ac:dyDescent="0.25">
      <c r="A4371" s="83" t="s">
        <v>5179</v>
      </c>
      <c r="B4371" s="285" t="s">
        <v>76</v>
      </c>
      <c r="C4371" s="292">
        <v>206</v>
      </c>
      <c r="D4371" s="292">
        <v>64</v>
      </c>
      <c r="E4371" s="292">
        <v>339</v>
      </c>
      <c r="F4371" s="292">
        <v>4643</v>
      </c>
      <c r="G4371" s="292">
        <v>-1389</v>
      </c>
      <c r="H4371" s="292">
        <v>9756</v>
      </c>
      <c r="I4371" s="292">
        <v>-8911</v>
      </c>
      <c r="J4371" s="292">
        <v>1280</v>
      </c>
      <c r="K4371" s="292">
        <v>4810</v>
      </c>
      <c r="L4371" s="292">
        <v>608</v>
      </c>
      <c r="M4371" s="292">
        <v>457</v>
      </c>
      <c r="N4371" s="292">
        <v>1129</v>
      </c>
      <c r="O4371" s="292">
        <v>12992</v>
      </c>
      <c r="P4371" s="83" t="str">
        <f t="shared" si="94"/>
        <v/>
      </c>
    </row>
    <row r="4372" spans="1:16" hidden="1" x14ac:dyDescent="0.25">
      <c r="A4372" s="83" t="s">
        <v>5180</v>
      </c>
      <c r="B4372" s="285" t="s">
        <v>85</v>
      </c>
      <c r="C4372" s="292">
        <v>235190.21799999999</v>
      </c>
      <c r="D4372" s="292">
        <v>249241</v>
      </c>
      <c r="E4372" s="292">
        <v>273269</v>
      </c>
      <c r="F4372" s="292">
        <v>405130</v>
      </c>
      <c r="G4372" s="292">
        <v>312577</v>
      </c>
      <c r="H4372" s="292">
        <v>127897</v>
      </c>
      <c r="I4372" s="292">
        <v>411111</v>
      </c>
      <c r="J4372" s="292">
        <v>196303</v>
      </c>
      <c r="K4372" s="292">
        <v>171626</v>
      </c>
      <c r="L4372" s="292">
        <v>265827</v>
      </c>
      <c r="M4372" s="292">
        <v>235010</v>
      </c>
      <c r="N4372" s="292">
        <v>551620</v>
      </c>
      <c r="O4372" s="292">
        <v>3410810.2179999999</v>
      </c>
      <c r="P4372" s="83" t="str">
        <f t="shared" si="94"/>
        <v/>
      </c>
    </row>
    <row r="4373" spans="1:16" hidden="1" x14ac:dyDescent="0.25">
      <c r="A4373" s="83" t="s">
        <v>5181</v>
      </c>
      <c r="B4373" s="285" t="s">
        <v>87</v>
      </c>
      <c r="C4373" s="292">
        <v>3325</v>
      </c>
      <c r="D4373" s="292">
        <v>0</v>
      </c>
      <c r="E4373" s="292">
        <v>0</v>
      </c>
      <c r="F4373" s="292">
        <v>400</v>
      </c>
      <c r="G4373" s="292">
        <v>5680</v>
      </c>
      <c r="H4373" s="292">
        <v>5715</v>
      </c>
      <c r="I4373" s="292">
        <v>11845</v>
      </c>
      <c r="J4373" s="292">
        <v>0</v>
      </c>
      <c r="K4373" s="292">
        <v>4250</v>
      </c>
      <c r="L4373" s="292">
        <v>306</v>
      </c>
      <c r="M4373" s="292">
        <v>62720</v>
      </c>
      <c r="N4373" s="292">
        <v>6754</v>
      </c>
      <c r="O4373" s="292">
        <v>39995</v>
      </c>
      <c r="P4373" s="83" t="str">
        <f t="shared" si="94"/>
        <v/>
      </c>
    </row>
    <row r="4374" spans="1:16" hidden="1" x14ac:dyDescent="0.25">
      <c r="A4374" s="83" t="s">
        <v>5182</v>
      </c>
      <c r="B4374" s="285" t="s">
        <v>88</v>
      </c>
      <c r="C4374" s="292">
        <v>7059</v>
      </c>
      <c r="D4374" s="292">
        <v>7059</v>
      </c>
      <c r="E4374" s="292">
        <v>7059</v>
      </c>
      <c r="F4374" s="292">
        <v>7059</v>
      </c>
      <c r="G4374" s="292">
        <v>7059</v>
      </c>
      <c r="H4374" s="292">
        <v>7059</v>
      </c>
      <c r="I4374" s="292">
        <v>7059</v>
      </c>
      <c r="J4374" s="292">
        <v>7059</v>
      </c>
      <c r="K4374" s="292">
        <v>7059</v>
      </c>
      <c r="L4374" s="292">
        <v>7059</v>
      </c>
      <c r="M4374" s="292">
        <v>7059</v>
      </c>
      <c r="N4374" s="292">
        <v>7059</v>
      </c>
      <c r="O4374" s="292">
        <v>84708</v>
      </c>
      <c r="P4374" s="83" t="str">
        <f t="shared" si="94"/>
        <v/>
      </c>
    </row>
    <row r="4375" spans="1:16" hidden="1" x14ac:dyDescent="0.25">
      <c r="A4375" s="83" t="s">
        <v>5183</v>
      </c>
      <c r="B4375" s="285" t="s">
        <v>89</v>
      </c>
      <c r="C4375" s="292">
        <v>40469</v>
      </c>
      <c r="D4375" s="292">
        <v>23629</v>
      </c>
      <c r="E4375" s="292">
        <v>26338</v>
      </c>
      <c r="F4375" s="292">
        <v>26776</v>
      </c>
      <c r="G4375" s="292">
        <v>64391</v>
      </c>
      <c r="H4375" s="292">
        <v>37051</v>
      </c>
      <c r="I4375" s="292">
        <v>39586</v>
      </c>
      <c r="J4375" s="292">
        <v>30845</v>
      </c>
      <c r="K4375" s="292">
        <v>37413</v>
      </c>
      <c r="L4375" s="292">
        <v>46844</v>
      </c>
      <c r="M4375" s="292">
        <v>36290</v>
      </c>
      <c r="N4375" s="292">
        <v>85102</v>
      </c>
      <c r="O4375" s="292">
        <v>494734</v>
      </c>
      <c r="P4375" s="83" t="str">
        <f t="shared" si="94"/>
        <v/>
      </c>
    </row>
    <row r="4376" spans="1:16" hidden="1" x14ac:dyDescent="0.25">
      <c r="A4376" s="83" t="s">
        <v>5184</v>
      </c>
      <c r="B4376" s="285" t="s">
        <v>90</v>
      </c>
      <c r="C4376" s="292">
        <v>3764</v>
      </c>
      <c r="D4376" s="292">
        <v>4136</v>
      </c>
      <c r="E4376" s="292">
        <v>1034</v>
      </c>
      <c r="F4376" s="292">
        <v>1028</v>
      </c>
      <c r="G4376" s="292">
        <v>33362</v>
      </c>
      <c r="H4376" s="292">
        <v>18919</v>
      </c>
      <c r="I4376" s="292">
        <v>1018</v>
      </c>
      <c r="J4376" s="292">
        <v>2102</v>
      </c>
      <c r="K4376" s="292">
        <v>1788</v>
      </c>
      <c r="L4376" s="292">
        <v>976</v>
      </c>
      <c r="M4376" s="292">
        <v>19925</v>
      </c>
      <c r="N4376" s="292">
        <v>84957</v>
      </c>
      <c r="O4376" s="292">
        <v>173009</v>
      </c>
      <c r="P4376" s="83" t="str">
        <f t="shared" si="94"/>
        <v/>
      </c>
    </row>
    <row r="4377" spans="1:16" hidden="1" x14ac:dyDescent="0.25">
      <c r="A4377" s="83" t="s">
        <v>5185</v>
      </c>
      <c r="B4377" s="285" t="s">
        <v>91</v>
      </c>
      <c r="C4377" s="292">
        <v>94893</v>
      </c>
      <c r="D4377" s="292">
        <v>92367</v>
      </c>
      <c r="E4377" s="292">
        <v>23263</v>
      </c>
      <c r="F4377" s="292">
        <v>23369</v>
      </c>
      <c r="G4377" s="292">
        <v>103031</v>
      </c>
      <c r="H4377" s="292">
        <v>23746</v>
      </c>
      <c r="I4377" s="292">
        <v>19468</v>
      </c>
      <c r="J4377" s="292">
        <v>98138</v>
      </c>
      <c r="K4377" s="292">
        <v>35968</v>
      </c>
      <c r="L4377" s="292">
        <v>36098</v>
      </c>
      <c r="M4377" s="292">
        <v>107318</v>
      </c>
      <c r="N4377" s="292">
        <v>23991</v>
      </c>
      <c r="O4377" s="292">
        <v>657659</v>
      </c>
      <c r="P4377" s="83" t="str">
        <f t="shared" si="94"/>
        <v/>
      </c>
    </row>
    <row r="4378" spans="1:16" hidden="1" x14ac:dyDescent="0.25">
      <c r="A4378" s="83" t="s">
        <v>5186</v>
      </c>
      <c r="B4378" s="285" t="s">
        <v>3670</v>
      </c>
      <c r="C4378" s="292">
        <v>884</v>
      </c>
      <c r="D4378" s="292">
        <v>2045</v>
      </c>
      <c r="E4378" s="292">
        <v>2996</v>
      </c>
      <c r="F4378" s="292">
        <v>1912</v>
      </c>
      <c r="G4378" s="292">
        <v>3823</v>
      </c>
      <c r="H4378" s="292">
        <v>1748</v>
      </c>
      <c r="I4378" s="292">
        <v>3881</v>
      </c>
      <c r="J4378" s="292">
        <v>5245</v>
      </c>
      <c r="K4378" s="292">
        <v>1277</v>
      </c>
      <c r="L4378" s="292">
        <v>949</v>
      </c>
      <c r="M4378" s="292">
        <v>331</v>
      </c>
      <c r="N4378" s="292">
        <v>13889</v>
      </c>
      <c r="O4378" s="292">
        <v>38980</v>
      </c>
      <c r="P4378" s="83" t="str">
        <f t="shared" si="94"/>
        <v/>
      </c>
    </row>
    <row r="4379" spans="1:16" hidden="1" x14ac:dyDescent="0.25">
      <c r="A4379" s="83" t="s">
        <v>5187</v>
      </c>
      <c r="B4379" s="285" t="s">
        <v>92</v>
      </c>
      <c r="C4379" s="292">
        <v>0</v>
      </c>
      <c r="D4379" s="292">
        <v>0</v>
      </c>
      <c r="E4379" s="292">
        <v>0</v>
      </c>
      <c r="F4379" s="292">
        <v>0</v>
      </c>
      <c r="G4379" s="292">
        <v>0</v>
      </c>
      <c r="H4379" s="292">
        <v>0</v>
      </c>
      <c r="I4379" s="292">
        <v>0</v>
      </c>
      <c r="J4379" s="292">
        <v>0</v>
      </c>
      <c r="K4379" s="292">
        <v>0</v>
      </c>
      <c r="L4379" s="292">
        <v>0</v>
      </c>
      <c r="M4379" s="292">
        <v>0</v>
      </c>
      <c r="N4379" s="292">
        <v>2732</v>
      </c>
      <c r="O4379" s="292">
        <v>2732</v>
      </c>
      <c r="P4379" s="83" t="str">
        <f t="shared" si="94"/>
        <v/>
      </c>
    </row>
    <row r="4380" spans="1:16" hidden="1" x14ac:dyDescent="0.25">
      <c r="A4380" s="83" t="s">
        <v>5188</v>
      </c>
      <c r="B4380" s="285" t="s">
        <v>93</v>
      </c>
      <c r="C4380" s="292">
        <v>50</v>
      </c>
      <c r="D4380" s="292">
        <v>0</v>
      </c>
      <c r="E4380" s="292">
        <v>0</v>
      </c>
      <c r="F4380" s="292">
        <v>0</v>
      </c>
      <c r="G4380" s="292">
        <v>0</v>
      </c>
      <c r="H4380" s="292">
        <v>0</v>
      </c>
      <c r="I4380" s="292">
        <v>0</v>
      </c>
      <c r="J4380" s="292">
        <v>0</v>
      </c>
      <c r="K4380" s="292">
        <v>50</v>
      </c>
      <c r="L4380" s="292">
        <v>2</v>
      </c>
      <c r="M4380" s="292">
        <v>0</v>
      </c>
      <c r="N4380" s="292">
        <v>0</v>
      </c>
      <c r="O4380" s="292">
        <v>102</v>
      </c>
      <c r="P4380" s="83" t="str">
        <f t="shared" si="94"/>
        <v/>
      </c>
    </row>
    <row r="4381" spans="1:16" hidden="1" x14ac:dyDescent="0.25">
      <c r="A4381" s="83" t="s">
        <v>5189</v>
      </c>
      <c r="B4381" s="285" t="s">
        <v>94</v>
      </c>
      <c r="C4381" s="292">
        <v>319</v>
      </c>
      <c r="D4381" s="292">
        <v>327</v>
      </c>
      <c r="E4381" s="292">
        <v>751</v>
      </c>
      <c r="F4381" s="292">
        <v>442</v>
      </c>
      <c r="G4381" s="292">
        <v>1203</v>
      </c>
      <c r="H4381" s="292">
        <v>585</v>
      </c>
      <c r="I4381" s="292">
        <v>517</v>
      </c>
      <c r="J4381" s="292">
        <v>899</v>
      </c>
      <c r="K4381" s="292">
        <v>827</v>
      </c>
      <c r="L4381" s="292">
        <v>1468</v>
      </c>
      <c r="M4381" s="292">
        <v>1074</v>
      </c>
      <c r="N4381" s="292">
        <v>709</v>
      </c>
      <c r="O4381" s="292">
        <v>9121</v>
      </c>
      <c r="P4381" s="83" t="str">
        <f t="shared" si="94"/>
        <v/>
      </c>
    </row>
    <row r="4382" spans="1:16" hidden="1" x14ac:dyDescent="0.25">
      <c r="A4382" s="83" t="s">
        <v>5190</v>
      </c>
      <c r="B4382" s="285" t="s">
        <v>95</v>
      </c>
      <c r="C4382" s="292">
        <v>1.218</v>
      </c>
      <c r="D4382" s="292">
        <v>3</v>
      </c>
      <c r="E4382" s="292">
        <v>0</v>
      </c>
      <c r="F4382" s="292">
        <v>0</v>
      </c>
      <c r="G4382" s="292">
        <v>34204</v>
      </c>
      <c r="H4382" s="292">
        <v>2</v>
      </c>
      <c r="I4382" s="292">
        <v>1117</v>
      </c>
      <c r="J4382" s="292">
        <v>0</v>
      </c>
      <c r="K4382" s="292">
        <v>8740</v>
      </c>
      <c r="L4382" s="292">
        <v>0</v>
      </c>
      <c r="M4382" s="292">
        <v>2428</v>
      </c>
      <c r="N4382" s="292">
        <v>8922</v>
      </c>
      <c r="O4382" s="292">
        <v>55417.218000000001</v>
      </c>
      <c r="P4382" s="83" t="str">
        <f t="shared" si="94"/>
        <v/>
      </c>
    </row>
    <row r="4383" spans="1:16" hidden="1" x14ac:dyDescent="0.25">
      <c r="A4383" s="83" t="s">
        <v>5191</v>
      </c>
      <c r="B4383" s="285" t="s">
        <v>96</v>
      </c>
      <c r="C4383" s="292">
        <v>0</v>
      </c>
      <c r="D4383" s="292">
        <v>20</v>
      </c>
      <c r="E4383" s="292">
        <v>0</v>
      </c>
      <c r="F4383" s="292">
        <v>0</v>
      </c>
      <c r="G4383" s="292">
        <v>-12</v>
      </c>
      <c r="H4383" s="292">
        <v>1</v>
      </c>
      <c r="I4383" s="292">
        <v>2</v>
      </c>
      <c r="J4383" s="292">
        <v>1</v>
      </c>
      <c r="K4383" s="292">
        <v>1</v>
      </c>
      <c r="L4383" s="292">
        <v>0</v>
      </c>
      <c r="M4383" s="292">
        <v>69021</v>
      </c>
      <c r="N4383" s="292">
        <v>15842</v>
      </c>
      <c r="O4383" s="292">
        <v>84876</v>
      </c>
      <c r="P4383" s="83" t="str">
        <f t="shared" si="94"/>
        <v/>
      </c>
    </row>
    <row r="4384" spans="1:16" hidden="1" x14ac:dyDescent="0.25">
      <c r="A4384" s="83" t="s">
        <v>5192</v>
      </c>
      <c r="B4384" s="285" t="s">
        <v>155</v>
      </c>
      <c r="C4384" s="292">
        <v>245574.21799999999</v>
      </c>
      <c r="D4384" s="292">
        <v>256320</v>
      </c>
      <c r="E4384" s="292">
        <v>280328</v>
      </c>
      <c r="F4384" s="292">
        <v>412589</v>
      </c>
      <c r="G4384" s="292">
        <v>325304</v>
      </c>
      <c r="H4384" s="292">
        <v>140672</v>
      </c>
      <c r="I4384" s="292">
        <v>430017</v>
      </c>
      <c r="J4384" s="292">
        <v>203363</v>
      </c>
      <c r="K4384" s="292">
        <v>182936</v>
      </c>
      <c r="L4384" s="292">
        <v>273192</v>
      </c>
      <c r="M4384" s="292">
        <v>373810</v>
      </c>
      <c r="N4384" s="292">
        <v>581275</v>
      </c>
      <c r="O4384" s="292">
        <v>3620389.2179999999</v>
      </c>
      <c r="P4384" s="83" t="str">
        <f t="shared" ref="P4384:P4385" si="95">IF(COUNTBLANK(Q4384)=0,IF(RIGHT(A4384,12)=Q4384,TRUE,FALSE),"")</f>
        <v/>
      </c>
    </row>
    <row r="4385" spans="1:16" hidden="1" x14ac:dyDescent="0.25">
      <c r="A4385" s="83" t="s">
        <v>5193</v>
      </c>
      <c r="B4385" s="285" t="s">
        <v>80</v>
      </c>
      <c r="C4385" s="292">
        <v>94604</v>
      </c>
      <c r="D4385" s="292">
        <v>126670</v>
      </c>
      <c r="E4385" s="292">
        <v>218548</v>
      </c>
      <c r="F4385" s="292">
        <v>346960</v>
      </c>
      <c r="G4385" s="292">
        <v>73952</v>
      </c>
      <c r="H4385" s="292">
        <v>36090</v>
      </c>
      <c r="I4385" s="292">
        <v>354435</v>
      </c>
      <c r="J4385" s="292">
        <v>57794</v>
      </c>
      <c r="K4385" s="292">
        <v>80753</v>
      </c>
      <c r="L4385" s="292">
        <v>178882</v>
      </c>
      <c r="M4385" s="292">
        <v>67187</v>
      </c>
      <c r="N4385" s="292">
        <v>330189</v>
      </c>
      <c r="O4385" s="292">
        <v>1966064</v>
      </c>
      <c r="P4385" s="83" t="str">
        <f t="shared" si="95"/>
        <v/>
      </c>
    </row>
    <row r="4386" spans="1:16" hidden="1" x14ac:dyDescent="0.25">
      <c r="A4386" s="83" t="s">
        <v>5194</v>
      </c>
      <c r="B4386" s="285" t="s">
        <v>97</v>
      </c>
      <c r="C4386" s="292">
        <v>-176800</v>
      </c>
      <c r="D4386" s="292">
        <v>-363909</v>
      </c>
      <c r="E4386" s="292">
        <v>-314219</v>
      </c>
      <c r="F4386" s="292">
        <v>629675</v>
      </c>
      <c r="G4386" s="292">
        <v>-225253</v>
      </c>
      <c r="P4386" s="83" t="str">
        <f t="shared" ref="P4386:P4413" si="96">IF(COUNTBLANK(Q4386)=0,IF(RIGHT(A4386,10)=Q4386,TRUE,FALSE),"")</f>
        <v/>
      </c>
    </row>
    <row r="4387" spans="1:16" hidden="1" x14ac:dyDescent="0.25">
      <c r="A4387" s="83" t="s">
        <v>5195</v>
      </c>
      <c r="B4387" s="285" t="s">
        <v>130</v>
      </c>
      <c r="C4387" s="292">
        <v>815703</v>
      </c>
      <c r="D4387" s="292">
        <v>-360292</v>
      </c>
      <c r="E4387" s="292">
        <v>-180449</v>
      </c>
      <c r="F4387" s="292">
        <v>1291459</v>
      </c>
      <c r="G4387" s="292">
        <v>1566421</v>
      </c>
      <c r="P4387" s="83" t="str">
        <f t="shared" si="96"/>
        <v/>
      </c>
    </row>
    <row r="4388" spans="1:16" hidden="1" x14ac:dyDescent="0.25">
      <c r="A4388" s="83" t="s">
        <v>5196</v>
      </c>
      <c r="B4388" s="285" t="s">
        <v>76</v>
      </c>
      <c r="C4388" s="292">
        <v>0</v>
      </c>
      <c r="D4388" s="292">
        <v>0</v>
      </c>
      <c r="E4388" s="292">
        <v>0</v>
      </c>
      <c r="F4388" s="292">
        <v>0</v>
      </c>
      <c r="G4388" s="292">
        <v>0</v>
      </c>
      <c r="P4388" s="83" t="str">
        <f t="shared" si="96"/>
        <v/>
      </c>
    </row>
    <row r="4389" spans="1:16" hidden="1" x14ac:dyDescent="0.25">
      <c r="A4389" s="83" t="s">
        <v>5197</v>
      </c>
      <c r="B4389" s="285" t="s">
        <v>77</v>
      </c>
      <c r="C4389" s="292">
        <v>439448</v>
      </c>
      <c r="D4389" s="292">
        <v>528440</v>
      </c>
      <c r="E4389" s="292">
        <v>406523</v>
      </c>
      <c r="F4389" s="292">
        <v>427534</v>
      </c>
      <c r="G4389" s="292">
        <v>1801945</v>
      </c>
      <c r="P4389" s="83" t="str">
        <f t="shared" si="96"/>
        <v/>
      </c>
    </row>
    <row r="4390" spans="1:16" hidden="1" x14ac:dyDescent="0.25">
      <c r="A4390" s="83" t="s">
        <v>5198</v>
      </c>
      <c r="B4390" s="285" t="s">
        <v>78</v>
      </c>
      <c r="C4390" s="292">
        <v>146040</v>
      </c>
      <c r="D4390" s="292">
        <v>175106</v>
      </c>
      <c r="E4390" s="292">
        <v>146920</v>
      </c>
      <c r="F4390" s="292">
        <v>180608</v>
      </c>
      <c r="G4390" s="292">
        <v>648674</v>
      </c>
      <c r="P4390" s="83" t="str">
        <f t="shared" si="96"/>
        <v/>
      </c>
    </row>
    <row r="4391" spans="1:16" hidden="1" x14ac:dyDescent="0.25">
      <c r="A4391" s="83" t="s">
        <v>5199</v>
      </c>
      <c r="B4391" s="285" t="s">
        <v>79</v>
      </c>
      <c r="C4391" s="292">
        <v>17427</v>
      </c>
      <c r="D4391" s="292">
        <v>24358</v>
      </c>
      <c r="E4391" s="292">
        <v>34198</v>
      </c>
      <c r="F4391" s="292">
        <v>51722</v>
      </c>
      <c r="G4391" s="292">
        <v>127705</v>
      </c>
      <c r="P4391" s="83" t="str">
        <f t="shared" si="96"/>
        <v/>
      </c>
    </row>
    <row r="4392" spans="1:16" hidden="1" x14ac:dyDescent="0.25">
      <c r="A4392" s="83" t="s">
        <v>5200</v>
      </c>
      <c r="B4392" s="285" t="s">
        <v>3671</v>
      </c>
      <c r="C4392" s="292">
        <v>37568</v>
      </c>
      <c r="D4392" s="292">
        <v>48118</v>
      </c>
      <c r="E4392" s="292">
        <v>45529</v>
      </c>
      <c r="F4392" s="292">
        <v>48490</v>
      </c>
      <c r="G4392" s="292">
        <v>179705</v>
      </c>
      <c r="P4392" s="83" t="str">
        <f t="shared" si="96"/>
        <v/>
      </c>
    </row>
    <row r="4393" spans="1:16" hidden="1" x14ac:dyDescent="0.25">
      <c r="A4393" s="83" t="s">
        <v>5201</v>
      </c>
      <c r="B4393" s="285" t="s">
        <v>84</v>
      </c>
      <c r="C4393" s="292">
        <v>81386</v>
      </c>
      <c r="D4393" s="292">
        <v>165571</v>
      </c>
      <c r="E4393" s="292">
        <v>169471</v>
      </c>
      <c r="F4393" s="292">
        <v>221331</v>
      </c>
      <c r="G4393" s="292">
        <v>637759</v>
      </c>
      <c r="P4393" s="83" t="str">
        <f t="shared" si="96"/>
        <v/>
      </c>
    </row>
    <row r="4394" spans="1:16" hidden="1" x14ac:dyDescent="0.25">
      <c r="A4394" s="83" t="s">
        <v>5202</v>
      </c>
      <c r="B4394" s="285" t="s">
        <v>85</v>
      </c>
      <c r="C4394" s="292">
        <v>1326019</v>
      </c>
      <c r="D4394" s="292">
        <v>1275085</v>
      </c>
      <c r="E4394" s="292">
        <v>1023673</v>
      </c>
      <c r="F4394" s="292">
        <v>1135844</v>
      </c>
      <c r="G4394" s="292">
        <v>4760621</v>
      </c>
      <c r="P4394" s="83" t="str">
        <f t="shared" si="96"/>
        <v/>
      </c>
    </row>
    <row r="4395" spans="1:16" hidden="1" x14ac:dyDescent="0.25">
      <c r="A4395" s="83" t="s">
        <v>5203</v>
      </c>
      <c r="B4395" s="285" t="s">
        <v>86</v>
      </c>
      <c r="C4395" s="292">
        <v>3237</v>
      </c>
      <c r="D4395" s="292">
        <v>3611</v>
      </c>
      <c r="E4395" s="292">
        <v>7518</v>
      </c>
      <c r="F4395" s="292">
        <v>7085</v>
      </c>
      <c r="G4395" s="292">
        <v>21451</v>
      </c>
      <c r="P4395" s="83" t="str">
        <f t="shared" si="96"/>
        <v/>
      </c>
    </row>
    <row r="4396" spans="1:16" hidden="1" x14ac:dyDescent="0.25">
      <c r="A4396" s="83" t="s">
        <v>5204</v>
      </c>
      <c r="B4396" s="285" t="s">
        <v>87</v>
      </c>
      <c r="C4396" s="292">
        <v>39587</v>
      </c>
      <c r="D4396" s="292">
        <v>102545</v>
      </c>
      <c r="E4396" s="292">
        <v>78797</v>
      </c>
      <c r="F4396" s="292">
        <v>164391</v>
      </c>
      <c r="G4396" s="292">
        <v>385320</v>
      </c>
      <c r="P4396" s="83" t="str">
        <f t="shared" si="96"/>
        <v/>
      </c>
    </row>
    <row r="4397" spans="1:16" hidden="1" x14ac:dyDescent="0.25">
      <c r="A4397" s="83" t="s">
        <v>5205</v>
      </c>
      <c r="B4397" s="285" t="s">
        <v>88</v>
      </c>
      <c r="C4397" s="292">
        <v>21976</v>
      </c>
      <c r="D4397" s="292">
        <v>28793</v>
      </c>
      <c r="E4397" s="292">
        <v>26005</v>
      </c>
      <c r="F4397" s="292">
        <v>183978</v>
      </c>
      <c r="G4397" s="292">
        <v>260752</v>
      </c>
      <c r="P4397" s="83" t="str">
        <f t="shared" si="96"/>
        <v/>
      </c>
    </row>
    <row r="4398" spans="1:16" hidden="1" x14ac:dyDescent="0.25">
      <c r="A4398" s="83" t="s">
        <v>5206</v>
      </c>
      <c r="B4398" s="285" t="s">
        <v>144</v>
      </c>
      <c r="C4398" s="292">
        <v>1390819</v>
      </c>
      <c r="D4398" s="292">
        <v>1410034</v>
      </c>
      <c r="E4398" s="292">
        <v>1135993</v>
      </c>
      <c r="F4398" s="292">
        <v>1491298</v>
      </c>
      <c r="G4398" s="292">
        <v>5428144</v>
      </c>
      <c r="P4398" s="83" t="str">
        <f t="shared" si="96"/>
        <v/>
      </c>
    </row>
    <row r="4399" spans="1:16" hidden="1" x14ac:dyDescent="0.25">
      <c r="A4399" s="83" t="s">
        <v>5207</v>
      </c>
      <c r="B4399" s="285" t="s">
        <v>283</v>
      </c>
      <c r="C4399" s="292">
        <v>2323</v>
      </c>
      <c r="D4399" s="292">
        <v>10568</v>
      </c>
      <c r="E4399" s="292">
        <v>7465</v>
      </c>
      <c r="F4399" s="292">
        <v>19878</v>
      </c>
      <c r="G4399" s="292">
        <v>40234</v>
      </c>
      <c r="P4399" s="83" t="str">
        <f t="shared" si="96"/>
        <v/>
      </c>
    </row>
    <row r="4400" spans="1:16" hidden="1" x14ac:dyDescent="0.25">
      <c r="A4400" s="83" t="s">
        <v>5208</v>
      </c>
      <c r="B4400" s="285" t="s">
        <v>284</v>
      </c>
      <c r="C4400" s="292">
        <v>601827</v>
      </c>
      <c r="D4400" s="292">
        <v>322924</v>
      </c>
      <c r="E4400" s="292">
        <v>213567</v>
      </c>
      <c r="F4400" s="292">
        <v>186281</v>
      </c>
      <c r="G4400" s="292">
        <v>1324599</v>
      </c>
      <c r="P4400" s="83" t="str">
        <f t="shared" si="96"/>
        <v/>
      </c>
    </row>
    <row r="4401" spans="1:16" hidden="1" x14ac:dyDescent="0.25">
      <c r="A4401" s="83" t="s">
        <v>5209</v>
      </c>
      <c r="B4401" s="285" t="s">
        <v>76</v>
      </c>
      <c r="C4401" s="292">
        <v>422</v>
      </c>
      <c r="D4401" s="292">
        <v>986</v>
      </c>
      <c r="E4401" s="292">
        <v>309</v>
      </c>
      <c r="F4401" s="292">
        <v>863</v>
      </c>
      <c r="G4401" s="292">
        <v>2580</v>
      </c>
      <c r="P4401" s="83" t="str">
        <f t="shared" si="96"/>
        <v/>
      </c>
    </row>
    <row r="4402" spans="1:16" hidden="1" x14ac:dyDescent="0.25">
      <c r="A4402" s="83" t="s">
        <v>5210</v>
      </c>
      <c r="B4402" s="285" t="s">
        <v>85</v>
      </c>
      <c r="C4402" s="292">
        <v>1149219</v>
      </c>
      <c r="D4402" s="292">
        <v>911176</v>
      </c>
      <c r="E4402" s="292">
        <v>709454</v>
      </c>
      <c r="F4402" s="292">
        <v>1765519</v>
      </c>
      <c r="G4402" s="292">
        <v>4535368</v>
      </c>
      <c r="P4402" s="83" t="str">
        <f t="shared" si="96"/>
        <v/>
      </c>
    </row>
    <row r="4403" spans="1:16" hidden="1" x14ac:dyDescent="0.25">
      <c r="A4403" s="83" t="s">
        <v>5211</v>
      </c>
      <c r="B4403" s="285" t="s">
        <v>87</v>
      </c>
      <c r="C4403" s="292">
        <v>34134</v>
      </c>
      <c r="D4403" s="292">
        <v>71300</v>
      </c>
      <c r="E4403" s="292">
        <v>80281</v>
      </c>
      <c r="F4403" s="292">
        <v>376494</v>
      </c>
      <c r="G4403" s="292">
        <v>562209</v>
      </c>
      <c r="P4403" s="83" t="str">
        <f t="shared" si="96"/>
        <v/>
      </c>
    </row>
    <row r="4404" spans="1:16" hidden="1" x14ac:dyDescent="0.25">
      <c r="A4404" s="83" t="s">
        <v>5212</v>
      </c>
      <c r="B4404" s="285" t="s">
        <v>88</v>
      </c>
      <c r="C4404" s="292">
        <v>1022492</v>
      </c>
      <c r="D4404" s="292">
        <v>60485</v>
      </c>
      <c r="E4404" s="292">
        <v>161917</v>
      </c>
      <c r="F4404" s="292">
        <v>632201</v>
      </c>
      <c r="G4404" s="292">
        <v>1877095</v>
      </c>
      <c r="P4404" s="83" t="str">
        <f t="shared" si="96"/>
        <v/>
      </c>
    </row>
    <row r="4405" spans="1:16" hidden="1" x14ac:dyDescent="0.25">
      <c r="A4405" s="83" t="s">
        <v>5213</v>
      </c>
      <c r="B4405" s="285" t="s">
        <v>89</v>
      </c>
      <c r="C4405" s="292">
        <v>50611</v>
      </c>
      <c r="D4405" s="292">
        <v>78076</v>
      </c>
      <c r="E4405" s="292">
        <v>61405</v>
      </c>
      <c r="F4405" s="292">
        <v>98077</v>
      </c>
      <c r="G4405" s="292">
        <v>288169</v>
      </c>
      <c r="P4405" s="83" t="str">
        <f t="shared" si="96"/>
        <v/>
      </c>
    </row>
    <row r="4406" spans="1:16" hidden="1" x14ac:dyDescent="0.25">
      <c r="A4406" s="83" t="s">
        <v>5214</v>
      </c>
      <c r="B4406" s="285" t="s">
        <v>90</v>
      </c>
      <c r="C4406" s="292">
        <v>6820</v>
      </c>
      <c r="D4406" s="292">
        <v>22490</v>
      </c>
      <c r="E4406" s="292">
        <v>32824</v>
      </c>
      <c r="F4406" s="292">
        <v>46409</v>
      </c>
      <c r="G4406" s="292">
        <v>108543</v>
      </c>
      <c r="P4406" s="83" t="str">
        <f t="shared" si="96"/>
        <v/>
      </c>
    </row>
    <row r="4407" spans="1:16" hidden="1" x14ac:dyDescent="0.25">
      <c r="A4407" s="83" t="s">
        <v>5215</v>
      </c>
      <c r="B4407" s="285" t="s">
        <v>91</v>
      </c>
      <c r="C4407" s="292">
        <v>275512</v>
      </c>
      <c r="D4407" s="292">
        <v>456229</v>
      </c>
      <c r="E4407" s="292">
        <v>225734</v>
      </c>
      <c r="F4407" s="292">
        <v>1020272</v>
      </c>
      <c r="G4407" s="292">
        <v>1977747</v>
      </c>
      <c r="P4407" s="83" t="str">
        <f t="shared" si="96"/>
        <v/>
      </c>
    </row>
    <row r="4408" spans="1:16" hidden="1" x14ac:dyDescent="0.25">
      <c r="A4408" s="83" t="s">
        <v>5216</v>
      </c>
      <c r="B4408" s="285" t="s">
        <v>3670</v>
      </c>
      <c r="C4408" s="292">
        <v>10620</v>
      </c>
      <c r="D4408" s="292">
        <v>10047</v>
      </c>
      <c r="E4408" s="292">
        <v>8475</v>
      </c>
      <c r="F4408" s="292">
        <v>15462</v>
      </c>
      <c r="G4408" s="292">
        <v>44604</v>
      </c>
      <c r="P4408" s="83" t="str">
        <f t="shared" si="96"/>
        <v/>
      </c>
    </row>
    <row r="4409" spans="1:16" hidden="1" x14ac:dyDescent="0.25">
      <c r="A4409" s="83" t="s">
        <v>5217</v>
      </c>
      <c r="B4409" s="285" t="s">
        <v>95</v>
      </c>
      <c r="C4409" s="292">
        <v>2261</v>
      </c>
      <c r="D4409" s="292">
        <v>4862</v>
      </c>
      <c r="E4409" s="292">
        <v>5739</v>
      </c>
      <c r="F4409" s="292">
        <v>16888</v>
      </c>
      <c r="G4409" s="292">
        <v>29750</v>
      </c>
      <c r="P4409" s="83" t="str">
        <f t="shared" si="96"/>
        <v/>
      </c>
    </row>
    <row r="4410" spans="1:16" hidden="1" x14ac:dyDescent="0.25">
      <c r="A4410" s="83" t="s">
        <v>5218</v>
      </c>
      <c r="B4410" s="285" t="s">
        <v>96</v>
      </c>
      <c r="C4410" s="292">
        <v>677</v>
      </c>
      <c r="D4410" s="292">
        <v>6781</v>
      </c>
      <c r="E4410" s="292">
        <v>3892</v>
      </c>
      <c r="F4410" s="292">
        <v>8543</v>
      </c>
      <c r="G4410" s="292">
        <v>19893</v>
      </c>
      <c r="P4410" s="83" t="str">
        <f t="shared" si="96"/>
        <v/>
      </c>
    </row>
    <row r="4411" spans="1:16" hidden="1" x14ac:dyDescent="0.25">
      <c r="A4411" s="83" t="s">
        <v>5219</v>
      </c>
      <c r="B4411" s="285" t="s">
        <v>155</v>
      </c>
      <c r="C4411" s="292">
        <v>2206522</v>
      </c>
      <c r="D4411" s="292">
        <v>1049742</v>
      </c>
      <c r="E4411" s="292">
        <v>955544</v>
      </c>
      <c r="F4411" s="292">
        <v>2782757</v>
      </c>
      <c r="G4411" s="292">
        <v>6994565</v>
      </c>
      <c r="P4411" s="83" t="str">
        <f t="shared" si="96"/>
        <v/>
      </c>
    </row>
    <row r="4412" spans="1:16" hidden="1" x14ac:dyDescent="0.25">
      <c r="A4412" s="83" t="s">
        <v>5220</v>
      </c>
      <c r="B4412" s="285" t="s">
        <v>285</v>
      </c>
      <c r="C4412" s="292">
        <v>793949</v>
      </c>
      <c r="D4412" s="292">
        <v>311974</v>
      </c>
      <c r="E4412" s="292">
        <v>365365</v>
      </c>
      <c r="F4412" s="292">
        <v>540355</v>
      </c>
      <c r="G4412" s="292">
        <v>2011643</v>
      </c>
      <c r="P4412" s="83" t="str">
        <f t="shared" si="96"/>
        <v/>
      </c>
    </row>
    <row r="4413" spans="1:16" hidden="1" x14ac:dyDescent="0.25">
      <c r="A4413" s="83" t="s">
        <v>5221</v>
      </c>
      <c r="B4413" s="285" t="s">
        <v>286</v>
      </c>
      <c r="C4413" s="292">
        <v>9024</v>
      </c>
      <c r="D4413" s="292">
        <v>26512</v>
      </c>
      <c r="E4413" s="292">
        <v>9603</v>
      </c>
      <c r="F4413" s="292">
        <v>27193</v>
      </c>
      <c r="G4413" s="292">
        <v>72332</v>
      </c>
      <c r="P4413" s="83" t="str">
        <f t="shared" si="96"/>
        <v/>
      </c>
    </row>
    <row r="4414" spans="1:16" hidden="1" x14ac:dyDescent="0.25">
      <c r="A4414" s="83" t="s">
        <v>5222</v>
      </c>
      <c r="B4414" s="285" t="s">
        <v>97</v>
      </c>
      <c r="C4414" s="292">
        <v>149906.66871999996</v>
      </c>
      <c r="D4414" s="292">
        <v>1152930.8206000002</v>
      </c>
      <c r="E4414" s="292">
        <v>1233082.5358599999</v>
      </c>
      <c r="F4414" s="292">
        <v>736205.31171999918</v>
      </c>
      <c r="G4414" s="292">
        <v>1373268.6302600005</v>
      </c>
      <c r="H4414" s="292">
        <v>472236.05782000022</v>
      </c>
      <c r="I4414" s="292">
        <v>622150.47422000067</v>
      </c>
      <c r="J4414" s="292">
        <v>1665519.4396799996</v>
      </c>
      <c r="K4414" s="292">
        <v>1580919.9795000006</v>
      </c>
      <c r="L4414" s="292">
        <v>1064621.3143600002</v>
      </c>
      <c r="M4414" s="292">
        <v>1289043.3563399999</v>
      </c>
      <c r="N4414" s="292">
        <v>-457487.76372119552</v>
      </c>
      <c r="O4414" s="292">
        <v>10882396.825358797</v>
      </c>
      <c r="P4414" s="83" t="str">
        <f t="shared" ref="P4414:P4477" si="97">IF(COUNTBLANK(Q4414)=0,IF(RIGHT(A4414,12)=Q4414,TRUE,FALSE),"")</f>
        <v/>
      </c>
    </row>
    <row r="4415" spans="1:16" hidden="1" x14ac:dyDescent="0.25">
      <c r="A4415" s="83" t="s">
        <v>5223</v>
      </c>
      <c r="B4415" s="285" t="s">
        <v>130</v>
      </c>
      <c r="C4415" s="292">
        <v>-864053.21238999953</v>
      </c>
      <c r="D4415" s="292">
        <v>1370287.4437000002</v>
      </c>
      <c r="E4415" s="292">
        <v>1227599.5358600002</v>
      </c>
      <c r="F4415" s="292">
        <v>640489.50675999932</v>
      </c>
      <c r="G4415" s="292">
        <v>1371020.6302600005</v>
      </c>
      <c r="H4415" s="292">
        <v>405350.05782000022</v>
      </c>
      <c r="I4415" s="292">
        <v>1410824.0840400006</v>
      </c>
      <c r="J4415" s="292">
        <v>1486729.1406299996</v>
      </c>
      <c r="K4415" s="292">
        <v>1584805.5368100004</v>
      </c>
      <c r="L4415" s="292">
        <v>1065077.4984300002</v>
      </c>
      <c r="M4415" s="292">
        <v>1650171.1062099999</v>
      </c>
      <c r="N4415" s="292">
        <v>-57782.891411195975</v>
      </c>
      <c r="O4415" s="292">
        <v>11290518.436718799</v>
      </c>
      <c r="P4415" s="83" t="str">
        <f t="shared" si="97"/>
        <v/>
      </c>
    </row>
    <row r="4416" spans="1:16" hidden="1" x14ac:dyDescent="0.25">
      <c r="A4416" s="83" t="s">
        <v>5224</v>
      </c>
      <c r="B4416" s="285" t="s">
        <v>76</v>
      </c>
      <c r="C4416" s="292">
        <v>0</v>
      </c>
      <c r="D4416" s="292">
        <v>0</v>
      </c>
      <c r="E4416" s="292">
        <v>0</v>
      </c>
      <c r="F4416" s="292">
        <v>0</v>
      </c>
      <c r="G4416" s="292">
        <v>0</v>
      </c>
      <c r="H4416" s="292">
        <v>0</v>
      </c>
      <c r="I4416" s="292">
        <v>0</v>
      </c>
      <c r="J4416" s="292">
        <v>0</v>
      </c>
      <c r="K4416" s="292">
        <v>0</v>
      </c>
      <c r="L4416" s="292">
        <v>0</v>
      </c>
      <c r="M4416" s="292">
        <v>0</v>
      </c>
      <c r="N4416" s="292">
        <v>0</v>
      </c>
      <c r="O4416" s="292">
        <v>0</v>
      </c>
      <c r="P4416" s="83" t="str">
        <f t="shared" si="97"/>
        <v/>
      </c>
    </row>
    <row r="4417" spans="1:16" hidden="1" x14ac:dyDescent="0.25">
      <c r="A4417" s="83" t="s">
        <v>5225</v>
      </c>
      <c r="B4417" s="285" t="s">
        <v>77</v>
      </c>
      <c r="C4417" s="292">
        <v>65502</v>
      </c>
      <c r="D4417" s="292">
        <v>69011</v>
      </c>
      <c r="E4417" s="292">
        <v>69694</v>
      </c>
      <c r="F4417" s="292">
        <v>63754</v>
      </c>
      <c r="G4417" s="292">
        <v>96141</v>
      </c>
      <c r="H4417" s="292">
        <v>86668</v>
      </c>
      <c r="I4417" s="292">
        <v>90323</v>
      </c>
      <c r="J4417" s="292">
        <v>62179</v>
      </c>
      <c r="K4417" s="292">
        <v>77160</v>
      </c>
      <c r="L4417" s="292">
        <v>66068.352759999994</v>
      </c>
      <c r="M4417" s="292">
        <v>77956.121490000005</v>
      </c>
      <c r="N4417" s="292">
        <v>141519.29114000092</v>
      </c>
      <c r="O4417" s="292">
        <v>965975.765390001</v>
      </c>
      <c r="P4417" s="83" t="str">
        <f t="shared" si="97"/>
        <v/>
      </c>
    </row>
    <row r="4418" spans="1:16" hidden="1" x14ac:dyDescent="0.25">
      <c r="A4418" s="83" t="s">
        <v>5226</v>
      </c>
      <c r="B4418" s="285" t="s">
        <v>78</v>
      </c>
      <c r="C4418" s="292">
        <v>33614.121859999999</v>
      </c>
      <c r="D4418" s="292">
        <v>71404.200999999986</v>
      </c>
      <c r="E4418" s="292">
        <v>88132</v>
      </c>
      <c r="F4418" s="292">
        <v>77948.754000000001</v>
      </c>
      <c r="G4418" s="292">
        <v>89408</v>
      </c>
      <c r="H4418" s="292">
        <v>79828</v>
      </c>
      <c r="I4418" s="292">
        <v>88705</v>
      </c>
      <c r="J4418" s="292">
        <v>49902</v>
      </c>
      <c r="K4418" s="292">
        <v>73690.071679999994</v>
      </c>
      <c r="L4418" s="292">
        <v>94845.467830000009</v>
      </c>
      <c r="M4418" s="292">
        <v>80102.781770000001</v>
      </c>
      <c r="N4418" s="292">
        <v>54823.324170005173</v>
      </c>
      <c r="O4418" s="292">
        <v>882403.72231000522</v>
      </c>
      <c r="P4418" s="83" t="str">
        <f t="shared" si="97"/>
        <v/>
      </c>
    </row>
    <row r="4419" spans="1:16" hidden="1" x14ac:dyDescent="0.25">
      <c r="A4419" s="83" t="s">
        <v>5227</v>
      </c>
      <c r="B4419" s="285" t="s">
        <v>79</v>
      </c>
      <c r="C4419" s="292">
        <v>-9455</v>
      </c>
      <c r="D4419" s="292">
        <v>673.89300000000003</v>
      </c>
      <c r="E4419" s="292">
        <v>1735</v>
      </c>
      <c r="F4419" s="292">
        <v>548.88199999999995</v>
      </c>
      <c r="G4419" s="292">
        <v>30999</v>
      </c>
      <c r="H4419" s="292">
        <v>6924</v>
      </c>
      <c r="I4419" s="292">
        <v>471</v>
      </c>
      <c r="J4419" s="292">
        <v>18498</v>
      </c>
      <c r="K4419" s="292">
        <v>334</v>
      </c>
      <c r="L4419" s="292">
        <v>934</v>
      </c>
      <c r="M4419" s="292">
        <v>2610.9807099999998</v>
      </c>
      <c r="N4419" s="292">
        <v>23726.931849999994</v>
      </c>
      <c r="O4419" s="292">
        <v>78000.687559999991</v>
      </c>
      <c r="P4419" s="83" t="str">
        <f t="shared" si="97"/>
        <v/>
      </c>
    </row>
    <row r="4420" spans="1:16" hidden="1" x14ac:dyDescent="0.25">
      <c r="A4420" s="83" t="s">
        <v>5228</v>
      </c>
      <c r="B4420" s="285" t="s">
        <v>3671</v>
      </c>
      <c r="C4420" s="292">
        <v>1127618.9721300001</v>
      </c>
      <c r="D4420" s="292">
        <v>1293541.5037199999</v>
      </c>
      <c r="E4420" s="292">
        <v>1198078.3303999999</v>
      </c>
      <c r="F4420" s="292">
        <v>961294.99780999997</v>
      </c>
      <c r="G4420" s="292">
        <v>1051792.7302799998</v>
      </c>
      <c r="H4420" s="292">
        <v>1278047.0494299999</v>
      </c>
      <c r="I4420" s="292">
        <v>1010378.4837499999</v>
      </c>
      <c r="J4420" s="292">
        <v>1054434.17349</v>
      </c>
      <c r="K4420" s="292">
        <v>891328.99280999985</v>
      </c>
      <c r="L4420" s="292">
        <v>969759.84554999997</v>
      </c>
      <c r="M4420" s="292">
        <v>978008.54183999985</v>
      </c>
      <c r="N4420" s="292">
        <v>1256449.6059400016</v>
      </c>
      <c r="O4420" s="292">
        <v>13070733.227150002</v>
      </c>
      <c r="P4420" s="83" t="str">
        <f t="shared" si="97"/>
        <v/>
      </c>
    </row>
    <row r="4421" spans="1:16" hidden="1" x14ac:dyDescent="0.25">
      <c r="A4421" s="83" t="s">
        <v>5229</v>
      </c>
      <c r="B4421" s="285" t="s">
        <v>120</v>
      </c>
      <c r="C4421" s="292">
        <v>0</v>
      </c>
      <c r="D4421" s="292">
        <v>0</v>
      </c>
      <c r="E4421" s="292">
        <v>0</v>
      </c>
      <c r="F4421" s="292">
        <v>0</v>
      </c>
      <c r="G4421" s="292">
        <v>0</v>
      </c>
      <c r="H4421" s="292">
        <v>0</v>
      </c>
      <c r="I4421" s="292">
        <v>0</v>
      </c>
      <c r="J4421" s="292">
        <v>0</v>
      </c>
      <c r="K4421" s="292">
        <v>0</v>
      </c>
      <c r="L4421" s="292">
        <v>0</v>
      </c>
      <c r="M4421" s="292">
        <v>0</v>
      </c>
      <c r="N4421" s="292">
        <v>0</v>
      </c>
      <c r="O4421" s="292">
        <v>0</v>
      </c>
      <c r="P4421" s="83" t="str">
        <f t="shared" si="97"/>
        <v/>
      </c>
    </row>
    <row r="4422" spans="1:16" hidden="1" x14ac:dyDescent="0.25">
      <c r="A4422" s="83" t="s">
        <v>5230</v>
      </c>
      <c r="B4422" s="285" t="s">
        <v>121</v>
      </c>
      <c r="C4422" s="292">
        <v>0</v>
      </c>
      <c r="D4422" s="292">
        <v>342.17099999999999</v>
      </c>
      <c r="E4422" s="292">
        <v>3834.6889999999999</v>
      </c>
      <c r="F4422" s="292">
        <v>4184.3599999999997</v>
      </c>
      <c r="G4422" s="292">
        <v>15.694000000000001</v>
      </c>
      <c r="H4422" s="292">
        <v>4380.7809999999999</v>
      </c>
      <c r="I4422" s="292">
        <v>205.68683999999999</v>
      </c>
      <c r="J4422" s="292">
        <v>18.976890000000001</v>
      </c>
      <c r="K4422" s="292">
        <v>3991.9630000000002</v>
      </c>
      <c r="L4422" s="292">
        <v>3.75</v>
      </c>
      <c r="M4422" s="292">
        <v>1725.0586900000001</v>
      </c>
      <c r="N4422" s="292">
        <v>30.011499999996886</v>
      </c>
      <c r="O4422" s="292">
        <v>18733.141919999998</v>
      </c>
      <c r="P4422" s="83" t="str">
        <f t="shared" si="97"/>
        <v/>
      </c>
    </row>
    <row r="4423" spans="1:16" hidden="1" x14ac:dyDescent="0.25">
      <c r="A4423" s="83" t="s">
        <v>5231</v>
      </c>
      <c r="B4423" s="285" t="s">
        <v>81</v>
      </c>
      <c r="C4423" s="292">
        <v>993775.02088000008</v>
      </c>
      <c r="D4423" s="292">
        <v>162745.90007999999</v>
      </c>
      <c r="E4423" s="292">
        <v>139753.27041</v>
      </c>
      <c r="F4423" s="292">
        <v>932382.82556999999</v>
      </c>
      <c r="G4423" s="292">
        <v>127477.51226</v>
      </c>
      <c r="H4423" s="292">
        <v>419779.60662999999</v>
      </c>
      <c r="I4423" s="292">
        <v>913223.07688999991</v>
      </c>
      <c r="J4423" s="292">
        <v>103612.107</v>
      </c>
      <c r="K4423" s="292">
        <v>119774.94106</v>
      </c>
      <c r="L4423" s="292">
        <v>842208.50468999997</v>
      </c>
      <c r="M4423" s="292">
        <v>289777.72110000002</v>
      </c>
      <c r="N4423" s="292">
        <v>312038.83426999964</v>
      </c>
      <c r="O4423" s="292">
        <v>5356549.3208400002</v>
      </c>
      <c r="P4423" s="83" t="str">
        <f t="shared" si="97"/>
        <v/>
      </c>
    </row>
    <row r="4424" spans="1:16" hidden="1" x14ac:dyDescent="0.25">
      <c r="A4424" s="83" t="s">
        <v>5232</v>
      </c>
      <c r="B4424" s="285" t="s">
        <v>82</v>
      </c>
      <c r="C4424" s="292">
        <v>914969.58351999999</v>
      </c>
      <c r="D4424" s="292">
        <v>502885.51923999999</v>
      </c>
      <c r="E4424" s="292">
        <v>511297.92894000001</v>
      </c>
      <c r="F4424" s="292">
        <v>493851.86761999998</v>
      </c>
      <c r="G4424" s="292">
        <v>507153.01228999998</v>
      </c>
      <c r="H4424" s="292">
        <v>918959.75358000002</v>
      </c>
      <c r="I4424" s="292">
        <v>492755.85730999999</v>
      </c>
      <c r="J4424" s="292">
        <v>458409.06657000002</v>
      </c>
      <c r="K4424" s="292">
        <v>494147.37334000005</v>
      </c>
      <c r="L4424" s="292">
        <v>515831.07367000001</v>
      </c>
      <c r="M4424" s="292">
        <v>513505.66518000001</v>
      </c>
      <c r="N4424" s="292">
        <v>1193197.38967999</v>
      </c>
      <c r="O4424" s="292">
        <v>7516964.0909399902</v>
      </c>
      <c r="P4424" s="83" t="str">
        <f t="shared" si="97"/>
        <v/>
      </c>
    </row>
    <row r="4425" spans="1:16" hidden="1" x14ac:dyDescent="0.25">
      <c r="A4425" s="83" t="s">
        <v>5233</v>
      </c>
      <c r="B4425" s="285" t="s">
        <v>83</v>
      </c>
      <c r="C4425" s="292">
        <v>3705.0931700000001</v>
      </c>
      <c r="D4425" s="292">
        <v>4296.3563100000001</v>
      </c>
      <c r="E4425" s="292">
        <v>16405.02462</v>
      </c>
      <c r="F4425" s="292">
        <v>40555.002330000003</v>
      </c>
      <c r="G4425" s="292">
        <v>5118.1144999999997</v>
      </c>
      <c r="H4425" s="292">
        <v>11964.730149999999</v>
      </c>
      <c r="I4425" s="292">
        <v>23877.267599999999</v>
      </c>
      <c r="J4425" s="292">
        <v>4076.89878</v>
      </c>
      <c r="K4425" s="292">
        <v>9067.8839200000002</v>
      </c>
      <c r="L4425" s="292">
        <v>23725.23747</v>
      </c>
      <c r="M4425" s="292">
        <v>11486.007469999999</v>
      </c>
      <c r="N4425" s="292">
        <v>27073.962420000011</v>
      </c>
      <c r="O4425" s="292">
        <v>181351.57874</v>
      </c>
      <c r="P4425" s="83" t="str">
        <f t="shared" si="97"/>
        <v/>
      </c>
    </row>
    <row r="4426" spans="1:16" hidden="1" x14ac:dyDescent="0.25">
      <c r="A4426" s="83" t="s">
        <v>5234</v>
      </c>
      <c r="B4426" s="285" t="s">
        <v>84</v>
      </c>
      <c r="C4426" s="292">
        <v>-2278.8054700000002</v>
      </c>
      <c r="D4426" s="292">
        <v>7450.75605</v>
      </c>
      <c r="E4426" s="292">
        <v>3859.2207699999999</v>
      </c>
      <c r="F4426" s="292">
        <v>2925.6977400000001</v>
      </c>
      <c r="G4426" s="292">
        <v>12869.306410000001</v>
      </c>
      <c r="H4426" s="292">
        <v>425.02138999999966</v>
      </c>
      <c r="I4426" s="292">
        <v>4001.8076000000001</v>
      </c>
      <c r="J4426" s="292">
        <v>7411.2110899999998</v>
      </c>
      <c r="K4426" s="292">
        <v>3661.9953100000002</v>
      </c>
      <c r="L4426" s="292">
        <v>3656.1308899999999</v>
      </c>
      <c r="M4426" s="292">
        <v>4298.4409800000003</v>
      </c>
      <c r="N4426" s="292">
        <v>15398.240269999986</v>
      </c>
      <c r="O4426" s="292">
        <v>63679.023029999989</v>
      </c>
      <c r="P4426" s="83" t="str">
        <f t="shared" si="97"/>
        <v/>
      </c>
    </row>
    <row r="4427" spans="1:16" hidden="1" x14ac:dyDescent="0.25">
      <c r="A4427" s="83" t="s">
        <v>5235</v>
      </c>
      <c r="B4427" s="285" t="s">
        <v>85</v>
      </c>
      <c r="C4427" s="292">
        <v>3127450.9860899998</v>
      </c>
      <c r="D4427" s="292">
        <v>2112351.3004000001</v>
      </c>
      <c r="E4427" s="292">
        <v>2032789.4641400001</v>
      </c>
      <c r="F4427" s="292">
        <v>2577446.3870700006</v>
      </c>
      <c r="G4427" s="292">
        <v>1920974.3697399995</v>
      </c>
      <c r="H4427" s="292">
        <v>2806976.9421799998</v>
      </c>
      <c r="I4427" s="292">
        <v>2623941.1799899996</v>
      </c>
      <c r="J4427" s="292">
        <v>1758541.4338200002</v>
      </c>
      <c r="K4427" s="292">
        <v>1673157.2211199997</v>
      </c>
      <c r="L4427" s="292">
        <v>2517032.3628599998</v>
      </c>
      <c r="M4427" s="292">
        <v>1959471.31923</v>
      </c>
      <c r="N4427" s="292">
        <v>3024257.5912399977</v>
      </c>
      <c r="O4427" s="292">
        <v>28134390.557880003</v>
      </c>
      <c r="P4427" s="83" t="str">
        <f t="shared" si="97"/>
        <v/>
      </c>
    </row>
    <row r="4428" spans="1:16" hidden="1" x14ac:dyDescent="0.25">
      <c r="A4428" s="83" t="s">
        <v>5236</v>
      </c>
      <c r="B4428" s="285" t="s">
        <v>86</v>
      </c>
      <c r="C4428" s="292">
        <v>266044.21836</v>
      </c>
      <c r="D4428" s="292">
        <v>9039.3768999999993</v>
      </c>
      <c r="E4428" s="292">
        <v>103033</v>
      </c>
      <c r="F4428" s="292">
        <v>104731.80495999999</v>
      </c>
      <c r="G4428" s="292">
        <v>4074</v>
      </c>
      <c r="H4428" s="292">
        <v>104402</v>
      </c>
      <c r="I4428" s="292">
        <v>103759.39018</v>
      </c>
      <c r="J4428" s="292">
        <v>191361.24434999999</v>
      </c>
      <c r="K4428" s="292">
        <v>5419.0557499999995</v>
      </c>
      <c r="L4428" s="292">
        <v>10933.32401</v>
      </c>
      <c r="M4428" s="292">
        <v>154724.2053</v>
      </c>
      <c r="N4428" s="292">
        <v>90054.348390000028</v>
      </c>
      <c r="O4428" s="292">
        <v>1147575.9682</v>
      </c>
      <c r="P4428" s="83" t="str">
        <f t="shared" si="97"/>
        <v/>
      </c>
    </row>
    <row r="4429" spans="1:16" hidden="1" x14ac:dyDescent="0.25">
      <c r="A4429" s="83" t="s">
        <v>5237</v>
      </c>
      <c r="B4429" s="285" t="s">
        <v>87</v>
      </c>
      <c r="C4429" s="292">
        <v>750022.57978000003</v>
      </c>
      <c r="D4429" s="292">
        <v>5881</v>
      </c>
      <c r="E4429" s="292">
        <v>870</v>
      </c>
      <c r="F4429" s="292">
        <v>23</v>
      </c>
      <c r="G4429" s="292">
        <v>731</v>
      </c>
      <c r="H4429" s="292">
        <v>1058</v>
      </c>
      <c r="I4429" s="292">
        <v>402</v>
      </c>
      <c r="J4429" s="292">
        <v>2627.0547000000001</v>
      </c>
      <c r="K4429" s="292">
        <v>861.38693999999998</v>
      </c>
      <c r="L4429" s="292">
        <v>514.49192000000005</v>
      </c>
      <c r="M4429" s="292">
        <v>384.04482999999999</v>
      </c>
      <c r="N4429" s="292">
        <v>42784.264319999958</v>
      </c>
      <c r="O4429" s="292">
        <v>806158.82248999993</v>
      </c>
      <c r="P4429" s="83" t="str">
        <f t="shared" si="97"/>
        <v/>
      </c>
    </row>
    <row r="4430" spans="1:16" hidden="1" x14ac:dyDescent="0.25">
      <c r="A4430" s="83" t="s">
        <v>5238</v>
      </c>
      <c r="B4430" s="285" t="s">
        <v>88</v>
      </c>
      <c r="C4430" s="292">
        <v>0</v>
      </c>
      <c r="D4430" s="292">
        <v>0</v>
      </c>
      <c r="E4430" s="292">
        <v>0</v>
      </c>
      <c r="F4430" s="292">
        <v>0</v>
      </c>
      <c r="G4430" s="292">
        <v>0</v>
      </c>
      <c r="H4430" s="292">
        <v>0</v>
      </c>
      <c r="I4430" s="292">
        <v>0</v>
      </c>
      <c r="J4430" s="292">
        <v>0</v>
      </c>
      <c r="K4430" s="292">
        <v>0</v>
      </c>
      <c r="L4430" s="292">
        <v>0</v>
      </c>
      <c r="M4430" s="292">
        <v>0</v>
      </c>
      <c r="N4430" s="292">
        <v>0</v>
      </c>
      <c r="O4430" s="292">
        <v>0</v>
      </c>
      <c r="P4430" s="83" t="str">
        <f t="shared" si="97"/>
        <v/>
      </c>
    </row>
    <row r="4431" spans="1:16" hidden="1" x14ac:dyDescent="0.25">
      <c r="A4431" s="83" t="s">
        <v>5239</v>
      </c>
      <c r="B4431" s="285" t="s">
        <v>144</v>
      </c>
      <c r="C4431" s="292">
        <v>4143517.7842299994</v>
      </c>
      <c r="D4431" s="292">
        <v>2127271.6773000001</v>
      </c>
      <c r="E4431" s="292">
        <v>2136692.4641399998</v>
      </c>
      <c r="F4431" s="292">
        <v>2682201.1920300005</v>
      </c>
      <c r="G4431" s="292">
        <v>1925779.3697399995</v>
      </c>
      <c r="H4431" s="292">
        <v>2912436.9421799998</v>
      </c>
      <c r="I4431" s="292">
        <v>2728102.5701699997</v>
      </c>
      <c r="J4431" s="292">
        <v>1952529.7328700002</v>
      </c>
      <c r="K4431" s="292">
        <v>1679437.6638099998</v>
      </c>
      <c r="L4431" s="292">
        <v>2528480.1787899998</v>
      </c>
      <c r="M4431" s="292">
        <v>2114579.5693600001</v>
      </c>
      <c r="N4431" s="292">
        <v>3157096.2039499977</v>
      </c>
      <c r="O4431" s="292">
        <v>30088125.348570004</v>
      </c>
      <c r="P4431" s="83" t="str">
        <f t="shared" si="97"/>
        <v/>
      </c>
    </row>
    <row r="4432" spans="1:16" hidden="1" x14ac:dyDescent="0.25">
      <c r="A4432" s="83" t="s">
        <v>5240</v>
      </c>
      <c r="B4432" s="285" t="s">
        <v>76</v>
      </c>
      <c r="C4432" s="292">
        <v>-538.7367099999999</v>
      </c>
      <c r="D4432" s="292">
        <v>-853.83399999999995</v>
      </c>
      <c r="E4432" s="292">
        <v>-875</v>
      </c>
      <c r="F4432" s="292">
        <v>-377.29908</v>
      </c>
      <c r="G4432" s="292">
        <v>-1243</v>
      </c>
      <c r="H4432" s="292">
        <v>-1050</v>
      </c>
      <c r="I4432" s="292">
        <v>-298</v>
      </c>
      <c r="J4432" s="292">
        <v>-1680</v>
      </c>
      <c r="K4432" s="292">
        <v>-2235.1385</v>
      </c>
      <c r="L4432" s="292">
        <v>-1275.8283699999999</v>
      </c>
      <c r="M4432" s="292">
        <v>-1700</v>
      </c>
      <c r="N4432" s="292">
        <v>12126.836659999999</v>
      </c>
      <c r="O4432" s="292">
        <v>0</v>
      </c>
      <c r="P4432" s="83" t="str">
        <f t="shared" si="97"/>
        <v/>
      </c>
    </row>
    <row r="4433" spans="1:16" hidden="1" x14ac:dyDescent="0.25">
      <c r="A4433" s="83" t="s">
        <v>5241</v>
      </c>
      <c r="B4433" s="285" t="s">
        <v>85</v>
      </c>
      <c r="C4433" s="292">
        <v>3277357.6548099997</v>
      </c>
      <c r="D4433" s="292">
        <v>3265282.1210000003</v>
      </c>
      <c r="E4433" s="292">
        <v>3265872</v>
      </c>
      <c r="F4433" s="292">
        <v>3313651.6987899998</v>
      </c>
      <c r="G4433" s="292">
        <v>3294243</v>
      </c>
      <c r="H4433" s="292">
        <v>3279213</v>
      </c>
      <c r="I4433" s="292">
        <v>3246091.6542100003</v>
      </c>
      <c r="J4433" s="292">
        <v>3424060.8734999998</v>
      </c>
      <c r="K4433" s="292">
        <v>3254077.2006200003</v>
      </c>
      <c r="L4433" s="292">
        <v>3581653.67722</v>
      </c>
      <c r="M4433" s="292">
        <v>3248514.67557</v>
      </c>
      <c r="N4433" s="292">
        <v>2566769.8275188021</v>
      </c>
      <c r="O4433" s="292">
        <v>39016787.3832388</v>
      </c>
      <c r="P4433" s="83" t="str">
        <f t="shared" si="97"/>
        <v/>
      </c>
    </row>
    <row r="4434" spans="1:16" hidden="1" x14ac:dyDescent="0.25">
      <c r="A4434" s="83" t="s">
        <v>5242</v>
      </c>
      <c r="B4434" s="285" t="s">
        <v>87</v>
      </c>
      <c r="C4434" s="292">
        <v>0</v>
      </c>
      <c r="D4434" s="292">
        <v>215000</v>
      </c>
      <c r="E4434" s="292">
        <v>80000</v>
      </c>
      <c r="F4434" s="292">
        <v>0</v>
      </c>
      <c r="G4434" s="292">
        <v>0</v>
      </c>
      <c r="H4434" s="292">
        <v>450</v>
      </c>
      <c r="I4434" s="292">
        <v>845286</v>
      </c>
      <c r="J4434" s="292">
        <v>0</v>
      </c>
      <c r="K4434" s="292">
        <v>0</v>
      </c>
      <c r="L4434" s="292">
        <v>0</v>
      </c>
      <c r="M4434" s="292">
        <v>500553</v>
      </c>
      <c r="N4434" s="292">
        <v>451898.70580999996</v>
      </c>
      <c r="O4434" s="292">
        <v>2093187.70581</v>
      </c>
      <c r="P4434" s="83" t="str">
        <f t="shared" si="97"/>
        <v/>
      </c>
    </row>
    <row r="4435" spans="1:16" hidden="1" x14ac:dyDescent="0.25">
      <c r="A4435" s="83" t="s">
        <v>5243</v>
      </c>
      <c r="B4435" s="285" t="s">
        <v>88</v>
      </c>
      <c r="C4435" s="292">
        <v>0</v>
      </c>
      <c r="D4435" s="292">
        <v>0</v>
      </c>
      <c r="E4435" s="292">
        <v>0</v>
      </c>
      <c r="F4435" s="292">
        <v>0</v>
      </c>
      <c r="G4435" s="292">
        <v>0</v>
      </c>
      <c r="H4435" s="292">
        <v>0</v>
      </c>
      <c r="I4435" s="292">
        <v>0</v>
      </c>
      <c r="J4435" s="292">
        <v>0</v>
      </c>
      <c r="K4435" s="292">
        <v>0</v>
      </c>
      <c r="L4435" s="292">
        <v>0</v>
      </c>
      <c r="M4435" s="292">
        <v>0</v>
      </c>
      <c r="N4435" s="292">
        <v>0</v>
      </c>
      <c r="O4435" s="292">
        <v>0</v>
      </c>
      <c r="P4435" s="83" t="str">
        <f t="shared" si="97"/>
        <v/>
      </c>
    </row>
    <row r="4436" spans="1:16" hidden="1" x14ac:dyDescent="0.25">
      <c r="A4436" s="83" t="s">
        <v>5244</v>
      </c>
      <c r="B4436" s="285" t="s">
        <v>89</v>
      </c>
      <c r="C4436" s="292">
        <v>8396.0120000000006</v>
      </c>
      <c r="D4436" s="292">
        <v>4203.808</v>
      </c>
      <c r="E4436" s="292">
        <v>19348</v>
      </c>
      <c r="F4436" s="292">
        <v>3837</v>
      </c>
      <c r="G4436" s="292">
        <v>10388</v>
      </c>
      <c r="H4436" s="292">
        <v>7555</v>
      </c>
      <c r="I4436" s="292">
        <v>5139</v>
      </c>
      <c r="J4436" s="292">
        <v>1863</v>
      </c>
      <c r="K4436" s="292">
        <v>4073.6984499999999</v>
      </c>
      <c r="L4436" s="292">
        <v>27797</v>
      </c>
      <c r="M4436" s="292">
        <v>34212.830529999999</v>
      </c>
      <c r="N4436" s="292">
        <v>15423.775770000007</v>
      </c>
      <c r="O4436" s="292">
        <v>142237.12474999999</v>
      </c>
      <c r="P4436" s="83" t="str">
        <f t="shared" si="97"/>
        <v/>
      </c>
    </row>
    <row r="4437" spans="1:16" hidden="1" x14ac:dyDescent="0.25">
      <c r="A4437" s="83" t="s">
        <v>5245</v>
      </c>
      <c r="B4437" s="285" t="s">
        <v>90</v>
      </c>
      <c r="C4437" s="292">
        <v>401.76323000000002</v>
      </c>
      <c r="D4437" s="292">
        <v>818.24400000000003</v>
      </c>
      <c r="E4437" s="292">
        <v>1943</v>
      </c>
      <c r="F4437" s="292">
        <v>45196</v>
      </c>
      <c r="G4437" s="292">
        <v>-44934</v>
      </c>
      <c r="H4437" s="292">
        <v>13229</v>
      </c>
      <c r="I4437" s="292">
        <v>52.654209999999999</v>
      </c>
      <c r="J4437" s="292">
        <v>3678.1245899999999</v>
      </c>
      <c r="K4437" s="292">
        <v>1339.3168800000001</v>
      </c>
      <c r="L4437" s="292">
        <v>19</v>
      </c>
      <c r="M4437" s="292">
        <v>-557</v>
      </c>
      <c r="N4437" s="292">
        <v>21468.632719999994</v>
      </c>
      <c r="O4437" s="292">
        <v>42654.735629999996</v>
      </c>
      <c r="P4437" s="83" t="str">
        <f t="shared" si="97"/>
        <v/>
      </c>
    </row>
    <row r="4438" spans="1:16" hidden="1" x14ac:dyDescent="0.25">
      <c r="A4438" s="83" t="s">
        <v>5246</v>
      </c>
      <c r="B4438" s="285" t="s">
        <v>91</v>
      </c>
      <c r="C4438" s="292">
        <v>1179776.7885499999</v>
      </c>
      <c r="D4438" s="292">
        <v>1166933.686</v>
      </c>
      <c r="E4438" s="292">
        <v>1162850</v>
      </c>
      <c r="F4438" s="292">
        <v>1182822</v>
      </c>
      <c r="G4438" s="292">
        <v>1253768</v>
      </c>
      <c r="H4438" s="292">
        <v>1179125</v>
      </c>
      <c r="I4438" s="292">
        <v>1155708</v>
      </c>
      <c r="J4438" s="292">
        <v>1237361</v>
      </c>
      <c r="K4438" s="292">
        <v>1135471.6109000002</v>
      </c>
      <c r="L4438" s="292">
        <v>1313748.3007299998</v>
      </c>
      <c r="M4438" s="292">
        <v>1117027.8309899999</v>
      </c>
      <c r="N4438" s="292">
        <v>577636.96326890006</v>
      </c>
      <c r="O4438" s="292">
        <v>13662229.1804389</v>
      </c>
      <c r="P4438" s="83" t="str">
        <f t="shared" si="97"/>
        <v/>
      </c>
    </row>
    <row r="4439" spans="1:16" hidden="1" x14ac:dyDescent="0.25">
      <c r="A4439" s="83" t="s">
        <v>5247</v>
      </c>
      <c r="B4439" s="285" t="s">
        <v>3670</v>
      </c>
      <c r="C4439" s="292">
        <v>2266.37844</v>
      </c>
      <c r="D4439" s="292">
        <v>4190.1390000000001</v>
      </c>
      <c r="E4439" s="292">
        <v>3695</v>
      </c>
      <c r="F4439" s="292">
        <v>3448</v>
      </c>
      <c r="G4439" s="292">
        <v>6047</v>
      </c>
      <c r="H4439" s="292">
        <v>8875</v>
      </c>
      <c r="I4439" s="292">
        <v>9456</v>
      </c>
      <c r="J4439" s="292">
        <v>2375</v>
      </c>
      <c r="K4439" s="292">
        <v>7832.5358100000003</v>
      </c>
      <c r="L4439" s="292">
        <v>1971.5939899999998</v>
      </c>
      <c r="M4439" s="292">
        <v>5051.3890499999998</v>
      </c>
      <c r="N4439" s="292">
        <v>109154.89761</v>
      </c>
      <c r="O4439" s="292">
        <v>164362.9339</v>
      </c>
      <c r="P4439" s="83" t="str">
        <f t="shared" si="97"/>
        <v/>
      </c>
    </row>
    <row r="4440" spans="1:16" hidden="1" x14ac:dyDescent="0.25">
      <c r="A4440" s="83" t="s">
        <v>5248</v>
      </c>
      <c r="B4440" s="285" t="s">
        <v>122</v>
      </c>
      <c r="C4440" s="292">
        <v>0</v>
      </c>
      <c r="D4440" s="292">
        <v>0</v>
      </c>
      <c r="E4440" s="292">
        <v>0</v>
      </c>
      <c r="F4440" s="292">
        <v>0</v>
      </c>
      <c r="G4440" s="292">
        <v>0</v>
      </c>
      <c r="H4440" s="292">
        <v>0</v>
      </c>
      <c r="I4440" s="292">
        <v>0</v>
      </c>
      <c r="J4440" s="292">
        <v>0</v>
      </c>
      <c r="K4440" s="292">
        <v>0</v>
      </c>
      <c r="L4440" s="292">
        <v>0</v>
      </c>
      <c r="M4440" s="292">
        <v>0</v>
      </c>
      <c r="N4440" s="292">
        <v>0</v>
      </c>
      <c r="O4440" s="292">
        <v>0</v>
      </c>
      <c r="P4440" s="83" t="str">
        <f t="shared" si="97"/>
        <v/>
      </c>
    </row>
    <row r="4441" spans="1:16" hidden="1" x14ac:dyDescent="0.25">
      <c r="A4441" s="83" t="s">
        <v>5249</v>
      </c>
      <c r="B4441" s="285" t="s">
        <v>92</v>
      </c>
      <c r="C4441" s="292">
        <v>41.199849999999998</v>
      </c>
      <c r="D4441" s="292">
        <v>654.84500000000003</v>
      </c>
      <c r="E4441" s="292">
        <v>0</v>
      </c>
      <c r="F4441" s="292">
        <v>43</v>
      </c>
      <c r="G4441" s="292">
        <v>0</v>
      </c>
      <c r="H4441" s="292">
        <v>0</v>
      </c>
      <c r="I4441" s="292">
        <v>0</v>
      </c>
      <c r="J4441" s="292">
        <v>0</v>
      </c>
      <c r="K4441" s="292">
        <v>0</v>
      </c>
      <c r="L4441" s="292">
        <v>0</v>
      </c>
      <c r="M4441" s="292">
        <v>181</v>
      </c>
      <c r="N4441" s="292">
        <v>-738.88816999999995</v>
      </c>
      <c r="O4441" s="292">
        <v>181.15668000000005</v>
      </c>
      <c r="P4441" s="83" t="str">
        <f t="shared" si="97"/>
        <v/>
      </c>
    </row>
    <row r="4442" spans="1:16" hidden="1" x14ac:dyDescent="0.25">
      <c r="A4442" s="83" t="s">
        <v>5250</v>
      </c>
      <c r="B4442" s="285" t="s">
        <v>93</v>
      </c>
      <c r="C4442" s="292">
        <v>40.249450000000003</v>
      </c>
      <c r="D4442" s="292">
        <v>331.733</v>
      </c>
      <c r="E4442" s="292">
        <v>302</v>
      </c>
      <c r="F4442" s="292">
        <v>2006.9978699999999</v>
      </c>
      <c r="G4442" s="292">
        <v>187</v>
      </c>
      <c r="H4442" s="292">
        <v>-23</v>
      </c>
      <c r="I4442" s="292">
        <v>51</v>
      </c>
      <c r="J4442" s="292">
        <v>0.74890999999999996</v>
      </c>
      <c r="K4442" s="292">
        <v>-10</v>
      </c>
      <c r="L4442" s="292">
        <v>114.79512</v>
      </c>
      <c r="M4442" s="292">
        <v>60</v>
      </c>
      <c r="N4442" s="292">
        <v>82.688120000000708</v>
      </c>
      <c r="O4442" s="292">
        <v>3144.2124700000004</v>
      </c>
      <c r="P4442" s="83" t="str">
        <f t="shared" si="97"/>
        <v/>
      </c>
    </row>
    <row r="4443" spans="1:16" hidden="1" x14ac:dyDescent="0.25">
      <c r="A4443" s="83" t="s">
        <v>5251</v>
      </c>
      <c r="B4443" s="285" t="s">
        <v>94</v>
      </c>
      <c r="C4443" s="292">
        <v>2086974</v>
      </c>
      <c r="D4443" s="292">
        <v>2088985</v>
      </c>
      <c r="E4443" s="292">
        <v>2078585</v>
      </c>
      <c r="F4443" s="292">
        <v>2076672</v>
      </c>
      <c r="G4443" s="292">
        <v>2070025</v>
      </c>
      <c r="H4443" s="292">
        <v>2069702</v>
      </c>
      <c r="I4443" s="292">
        <v>2072601</v>
      </c>
      <c r="J4443" s="292">
        <v>2179195</v>
      </c>
      <c r="K4443" s="292">
        <v>2107216.1770799998</v>
      </c>
      <c r="L4443" s="292">
        <v>2237129.8157500001</v>
      </c>
      <c r="M4443" s="292">
        <v>2094090.6249999998</v>
      </c>
      <c r="N4443" s="292">
        <v>1831611.6178399024</v>
      </c>
      <c r="O4443" s="292">
        <v>24992787.2356699</v>
      </c>
      <c r="P4443" s="83" t="str">
        <f t="shared" si="97"/>
        <v/>
      </c>
    </row>
    <row r="4444" spans="1:16" hidden="1" x14ac:dyDescent="0.25">
      <c r="A4444" s="83" t="s">
        <v>5252</v>
      </c>
      <c r="B4444" s="285" t="s">
        <v>95</v>
      </c>
      <c r="C4444" s="292">
        <v>0</v>
      </c>
      <c r="D4444" s="292">
        <v>18.5</v>
      </c>
      <c r="E4444" s="292">
        <v>24</v>
      </c>
      <c r="F4444" s="292">
        <v>4</v>
      </c>
      <c r="G4444" s="292">
        <v>5</v>
      </c>
      <c r="H4444" s="292">
        <v>1800</v>
      </c>
      <c r="I4444" s="292">
        <v>3382</v>
      </c>
      <c r="J4444" s="292">
        <v>1268</v>
      </c>
      <c r="K4444" s="292">
        <v>389</v>
      </c>
      <c r="L4444" s="292">
        <v>2149</v>
      </c>
      <c r="M4444" s="292">
        <v>148</v>
      </c>
      <c r="N4444" s="292">
        <v>3.3036999999991963</v>
      </c>
      <c r="O4444" s="292">
        <v>9190.8036999999986</v>
      </c>
      <c r="P4444" s="83" t="str">
        <f t="shared" si="97"/>
        <v/>
      </c>
    </row>
    <row r="4445" spans="1:16" hidden="1" x14ac:dyDescent="0.25">
      <c r="A4445" s="83" t="s">
        <v>5253</v>
      </c>
      <c r="B4445" s="285" t="s">
        <v>96</v>
      </c>
      <c r="C4445" s="292">
        <v>2106.9170300000001</v>
      </c>
      <c r="D4445" s="292">
        <v>17277</v>
      </c>
      <c r="E4445" s="292">
        <v>18420</v>
      </c>
      <c r="F4445" s="292">
        <v>9039</v>
      </c>
      <c r="G4445" s="292">
        <v>2557</v>
      </c>
      <c r="H4445" s="292">
        <v>38124</v>
      </c>
      <c r="I4445" s="292">
        <v>47549</v>
      </c>
      <c r="J4445" s="292">
        <v>15198</v>
      </c>
      <c r="K4445" s="292">
        <v>10166</v>
      </c>
      <c r="L4445" s="292">
        <v>11904</v>
      </c>
      <c r="M4445" s="292">
        <v>15683</v>
      </c>
      <c r="N4445" s="292">
        <v>80644.779209999993</v>
      </c>
      <c r="O4445" s="292">
        <v>268668.69624000002</v>
      </c>
      <c r="P4445" s="83" t="str">
        <f t="shared" si="97"/>
        <v/>
      </c>
    </row>
    <row r="4446" spans="1:16" hidden="1" x14ac:dyDescent="0.25">
      <c r="A4446" s="83" t="s">
        <v>5254</v>
      </c>
      <c r="B4446" s="285" t="s">
        <v>155</v>
      </c>
      <c r="C4446" s="292">
        <v>3279464.5718399999</v>
      </c>
      <c r="D4446" s="292">
        <v>3497559.1210000003</v>
      </c>
      <c r="E4446" s="292">
        <v>3364292</v>
      </c>
      <c r="F4446" s="292">
        <v>3322690.6987899998</v>
      </c>
      <c r="G4446" s="292">
        <v>3296800</v>
      </c>
      <c r="H4446" s="292">
        <v>3317787</v>
      </c>
      <c r="I4446" s="292">
        <v>4138926.6542100003</v>
      </c>
      <c r="J4446" s="292">
        <v>3439258.8734999998</v>
      </c>
      <c r="K4446" s="292">
        <v>3264243.2006200003</v>
      </c>
      <c r="L4446" s="292">
        <v>3593557.67722</v>
      </c>
      <c r="M4446" s="292">
        <v>3764750.67557</v>
      </c>
      <c r="N4446" s="292">
        <v>3099313.3125388017</v>
      </c>
      <c r="O4446" s="292">
        <v>41378643.785288803</v>
      </c>
      <c r="P4446" s="83" t="str">
        <f t="shared" si="97"/>
        <v/>
      </c>
    </row>
    <row r="4447" spans="1:16" hidden="1" x14ac:dyDescent="0.25">
      <c r="A4447" s="83" t="s">
        <v>5255</v>
      </c>
      <c r="B4447" s="285" t="s">
        <v>97</v>
      </c>
      <c r="C4447" s="292">
        <v>-926654.16666666674</v>
      </c>
      <c r="D4447" s="292">
        <v>-991484.96666666726</v>
      </c>
      <c r="E4447" s="292">
        <v>-991158.66666666663</v>
      </c>
      <c r="F4447" s="292">
        <v>-1142173.9119999995</v>
      </c>
      <c r="G4447" s="292">
        <v>-885963.72200000077</v>
      </c>
      <c r="H4447" s="292">
        <v>-395601.25985999964</v>
      </c>
      <c r="I4447" s="292">
        <v>-1097613.5584300004</v>
      </c>
      <c r="J4447" s="292">
        <v>-837313.55933333351</v>
      </c>
      <c r="K4447" s="292">
        <v>-787401.15466666641</v>
      </c>
      <c r="L4447" s="292">
        <v>-1226345.2364100001</v>
      </c>
      <c r="M4447" s="292">
        <v>-831360.51509999868</v>
      </c>
      <c r="N4447" s="292">
        <v>-1477771.1918283752</v>
      </c>
      <c r="O4447" s="292">
        <v>-11590841.909628373</v>
      </c>
      <c r="P4447" s="83" t="str">
        <f t="shared" si="97"/>
        <v/>
      </c>
    </row>
    <row r="4448" spans="1:16" hidden="1" x14ac:dyDescent="0.25">
      <c r="A4448" s="83" t="s">
        <v>5256</v>
      </c>
      <c r="B4448" s="285" t="s">
        <v>130</v>
      </c>
      <c r="C4448" s="292">
        <v>-961108.41666666698</v>
      </c>
      <c r="D4448" s="292">
        <v>-1025939.2166666673</v>
      </c>
      <c r="E4448" s="292">
        <v>-1026194.9166666666</v>
      </c>
      <c r="F4448" s="292">
        <v>-1160476.0576666661</v>
      </c>
      <c r="G4448" s="292">
        <v>-916568.24366666761</v>
      </c>
      <c r="H4448" s="292">
        <v>-244095.55452666653</v>
      </c>
      <c r="I4448" s="292">
        <v>-1310040.0330966674</v>
      </c>
      <c r="J4448" s="292">
        <v>-868041.67533333332</v>
      </c>
      <c r="K4448" s="292">
        <v>-576159.19099999976</v>
      </c>
      <c r="L4448" s="292">
        <v>-1038341.2284866668</v>
      </c>
      <c r="M4448" s="292">
        <v>-906163.38276666519</v>
      </c>
      <c r="N4448" s="292">
        <v>-1636943.2380150412</v>
      </c>
      <c r="O4448" s="292">
        <v>-11670071.154558372</v>
      </c>
      <c r="P4448" s="83" t="str">
        <f t="shared" si="97"/>
        <v/>
      </c>
    </row>
    <row r="4449" spans="1:16" hidden="1" x14ac:dyDescent="0.25">
      <c r="A4449" s="83" t="s">
        <v>5257</v>
      </c>
      <c r="B4449" s="285" t="s">
        <v>76</v>
      </c>
      <c r="C4449" s="292">
        <v>2799.416666666667</v>
      </c>
      <c r="D4449" s="292">
        <v>2799.416666666667</v>
      </c>
      <c r="E4449" s="292">
        <v>2799.4166666666665</v>
      </c>
      <c r="F4449" s="292">
        <v>2649.4166666666674</v>
      </c>
      <c r="G4449" s="292">
        <v>2761.9166666666674</v>
      </c>
      <c r="H4449" s="292">
        <v>10316.658666666664</v>
      </c>
      <c r="I4449" s="292">
        <v>-4792.8253333333332</v>
      </c>
      <c r="J4449" s="292">
        <v>867.25000000000239</v>
      </c>
      <c r="K4449" s="292">
        <v>6829.8253333333305</v>
      </c>
      <c r="L4449" s="292">
        <v>1090.0833333333358</v>
      </c>
      <c r="M4449" s="292">
        <v>1090.0833333333285</v>
      </c>
      <c r="N4449" s="292">
        <v>14295.461653333337</v>
      </c>
      <c r="O4449" s="292">
        <v>43506.120320000002</v>
      </c>
      <c r="P4449" s="83" t="str">
        <f t="shared" si="97"/>
        <v/>
      </c>
    </row>
    <row r="4450" spans="1:16" hidden="1" x14ac:dyDescent="0.25">
      <c r="A4450" s="83" t="s">
        <v>5258</v>
      </c>
      <c r="B4450" s="285" t="s">
        <v>77</v>
      </c>
      <c r="C4450" s="292">
        <v>346353.99999999994</v>
      </c>
      <c r="D4450" s="292">
        <v>346381.99999999994</v>
      </c>
      <c r="E4450" s="292">
        <v>346376.00000000012</v>
      </c>
      <c r="F4450" s="292">
        <v>335856.18266666681</v>
      </c>
      <c r="G4450" s="292">
        <v>348754.42466666666</v>
      </c>
      <c r="H4450" s="292">
        <v>272134.3646666666</v>
      </c>
      <c r="I4450" s="292">
        <v>391431.2546666665</v>
      </c>
      <c r="J4450" s="292">
        <v>357089.4413333335</v>
      </c>
      <c r="K4450" s="292">
        <v>314731.97399999993</v>
      </c>
      <c r="L4450" s="292">
        <v>358145.83940333314</v>
      </c>
      <c r="M4450" s="292">
        <v>334907.60627333261</v>
      </c>
      <c r="N4450" s="292">
        <v>439225.66277333396</v>
      </c>
      <c r="O4450" s="292">
        <v>4191388.7504499997</v>
      </c>
      <c r="P4450" s="83" t="str">
        <f t="shared" si="97"/>
        <v/>
      </c>
    </row>
    <row r="4451" spans="1:16" hidden="1" x14ac:dyDescent="0.25">
      <c r="A4451" s="83" t="s">
        <v>5259</v>
      </c>
      <c r="B4451" s="285" t="s">
        <v>78</v>
      </c>
      <c r="C4451" s="292">
        <v>224181</v>
      </c>
      <c r="D4451" s="292">
        <v>261130.00000000012</v>
      </c>
      <c r="E4451" s="292">
        <v>246940.99999999988</v>
      </c>
      <c r="F4451" s="292">
        <v>274506.33966666646</v>
      </c>
      <c r="G4451" s="292">
        <v>238331.45366666716</v>
      </c>
      <c r="H4451" s="292">
        <v>163864.20266666624</v>
      </c>
      <c r="I4451" s="292">
        <v>245543.77266666666</v>
      </c>
      <c r="J4451" s="292">
        <v>239509.88433333364</v>
      </c>
      <c r="K4451" s="292">
        <v>237356.94399999978</v>
      </c>
      <c r="L4451" s="292">
        <v>271708.45894666685</v>
      </c>
      <c r="M4451" s="292">
        <v>253069.31411333301</v>
      </c>
      <c r="N4451" s="292">
        <v>425666.16053999972</v>
      </c>
      <c r="O4451" s="292">
        <v>3081808.5305999997</v>
      </c>
      <c r="P4451" s="83" t="str">
        <f t="shared" si="97"/>
        <v/>
      </c>
    </row>
    <row r="4452" spans="1:16" hidden="1" x14ac:dyDescent="0.25">
      <c r="A4452" s="83" t="s">
        <v>5260</v>
      </c>
      <c r="B4452" s="285" t="s">
        <v>79</v>
      </c>
      <c r="C4452" s="292">
        <v>33271.916666666679</v>
      </c>
      <c r="D4452" s="292">
        <v>33473.916666666679</v>
      </c>
      <c r="E4452" s="292">
        <v>37130.916666666642</v>
      </c>
      <c r="F4452" s="292">
        <v>34326.72166666665</v>
      </c>
      <c r="G4452" s="292">
        <v>34316.477666666731</v>
      </c>
      <c r="H4452" s="292">
        <v>28196.802666666626</v>
      </c>
      <c r="I4452" s="292">
        <v>46141.094666666555</v>
      </c>
      <c r="J4452" s="292">
        <v>41011.707666667004</v>
      </c>
      <c r="K4452" s="292">
        <v>24901.207666666422</v>
      </c>
      <c r="L4452" s="292">
        <v>38176.800103333429</v>
      </c>
      <c r="M4452" s="292">
        <v>37401.516413333185</v>
      </c>
      <c r="N4452" s="292">
        <v>45120.171923333372</v>
      </c>
      <c r="O4452" s="292">
        <v>433469.25043999997</v>
      </c>
      <c r="P4452" s="83" t="str">
        <f t="shared" si="97"/>
        <v/>
      </c>
    </row>
    <row r="4453" spans="1:16" hidden="1" x14ac:dyDescent="0.25">
      <c r="A4453" s="83" t="s">
        <v>5261</v>
      </c>
      <c r="B4453" s="285" t="s">
        <v>3671</v>
      </c>
      <c r="C4453" s="292">
        <v>455227.50000000006</v>
      </c>
      <c r="D4453" s="292">
        <v>467070.50000000006</v>
      </c>
      <c r="E4453" s="292">
        <v>458104</v>
      </c>
      <c r="F4453" s="292">
        <v>645094.04366666672</v>
      </c>
      <c r="G4453" s="292">
        <v>355256.21466666635</v>
      </c>
      <c r="H4453" s="292">
        <v>91963.265666666979</v>
      </c>
      <c r="I4453" s="292">
        <v>475795.03837666666</v>
      </c>
      <c r="J4453" s="292">
        <v>325895.13199999987</v>
      </c>
      <c r="K4453" s="292">
        <v>361974.62933333381</v>
      </c>
      <c r="L4453" s="292">
        <v>662801.29024999985</v>
      </c>
      <c r="M4453" s="292">
        <v>260396.32980333315</v>
      </c>
      <c r="N4453" s="292">
        <v>924462.54968504177</v>
      </c>
      <c r="O4453" s="292">
        <v>5484040.4934483748</v>
      </c>
      <c r="P4453" s="83" t="str">
        <f t="shared" si="97"/>
        <v/>
      </c>
    </row>
    <row r="4454" spans="1:16" hidden="1" x14ac:dyDescent="0.25">
      <c r="A4454" s="83" t="s">
        <v>5262</v>
      </c>
      <c r="B4454" s="285" t="s">
        <v>121</v>
      </c>
      <c r="C4454" s="292">
        <v>1722.4666666666667</v>
      </c>
      <c r="D4454" s="292">
        <v>1722.1666666666665</v>
      </c>
      <c r="E4454" s="292">
        <v>1722.1666666666667</v>
      </c>
      <c r="F4454" s="292">
        <v>1722.1666666666663</v>
      </c>
      <c r="G4454" s="292">
        <v>1722.1666666666672</v>
      </c>
      <c r="H4454" s="292">
        <v>-2328.0014733333337</v>
      </c>
      <c r="I4454" s="292">
        <v>5772.3973866666674</v>
      </c>
      <c r="J4454" s="292">
        <v>4211.4999999999991</v>
      </c>
      <c r="K4454" s="292">
        <v>-4071.4706666666661</v>
      </c>
      <c r="L4454" s="292">
        <v>3955.0638499999986</v>
      </c>
      <c r="M4454" s="292">
        <v>285.8328300000012</v>
      </c>
      <c r="N4454" s="292">
        <v>7452.722590000003</v>
      </c>
      <c r="O4454" s="292">
        <v>23889.177850000004</v>
      </c>
      <c r="P4454" s="83" t="str">
        <f t="shared" si="97"/>
        <v/>
      </c>
    </row>
    <row r="4455" spans="1:16" hidden="1" x14ac:dyDescent="0.25">
      <c r="A4455" s="83" t="s">
        <v>5263</v>
      </c>
      <c r="B4455" s="285" t="s">
        <v>81</v>
      </c>
      <c r="C4455" s="292">
        <v>14755.933333333336</v>
      </c>
      <c r="D4455" s="292">
        <v>18943.73333333333</v>
      </c>
      <c r="E4455" s="292">
        <v>25268.333333333332</v>
      </c>
      <c r="F4455" s="292">
        <v>23583.469666666664</v>
      </c>
      <c r="G4455" s="292">
        <v>20093.238666666668</v>
      </c>
      <c r="H4455" s="292">
        <v>4692.6576666666624</v>
      </c>
      <c r="I4455" s="292">
        <v>82824.178666666674</v>
      </c>
      <c r="J4455" s="292">
        <v>14383.635000000038</v>
      </c>
      <c r="K4455" s="292">
        <v>-4094.4856666667038</v>
      </c>
      <c r="L4455" s="292">
        <v>33196.426519999994</v>
      </c>
      <c r="M4455" s="292">
        <v>26312.688560000039</v>
      </c>
      <c r="N4455" s="292">
        <v>73716.836669999975</v>
      </c>
      <c r="O4455" s="292">
        <v>333676.64575000003</v>
      </c>
      <c r="P4455" s="83" t="str">
        <f t="shared" si="97"/>
        <v/>
      </c>
    </row>
    <row r="4456" spans="1:16" hidden="1" x14ac:dyDescent="0.25">
      <c r="A4456" s="83" t="s">
        <v>5264</v>
      </c>
      <c r="B4456" s="285" t="s">
        <v>82</v>
      </c>
      <c r="C4456" s="292">
        <v>16548.916666666668</v>
      </c>
      <c r="D4456" s="292">
        <v>19548.916666666668</v>
      </c>
      <c r="E4456" s="292">
        <v>22893.916666666664</v>
      </c>
      <c r="F4456" s="292">
        <v>14698.85466666667</v>
      </c>
      <c r="G4456" s="292">
        <v>28055.534666666663</v>
      </c>
      <c r="H4456" s="292">
        <v>11688.494666666669</v>
      </c>
      <c r="I4456" s="292">
        <v>45680.916666666657</v>
      </c>
      <c r="J4456" s="292">
        <v>1896.327666666657</v>
      </c>
      <c r="K4456" s="292">
        <v>11544.079666666679</v>
      </c>
      <c r="L4456" s="292">
        <v>43429.121869999995</v>
      </c>
      <c r="M4456" s="292">
        <v>32104.114999999998</v>
      </c>
      <c r="N4456" s="292">
        <v>77118.764129999996</v>
      </c>
      <c r="O4456" s="292">
        <v>325207.95899999997</v>
      </c>
      <c r="P4456" s="83" t="str">
        <f t="shared" si="97"/>
        <v/>
      </c>
    </row>
    <row r="4457" spans="1:16" hidden="1" x14ac:dyDescent="0.25">
      <c r="A4457" s="83" t="s">
        <v>5265</v>
      </c>
      <c r="B4457" s="285" t="s">
        <v>83</v>
      </c>
      <c r="C4457" s="292">
        <v>784.43333333333328</v>
      </c>
      <c r="D4457" s="292">
        <v>784.23333333333335</v>
      </c>
      <c r="E4457" s="292">
        <v>784.33333333333337</v>
      </c>
      <c r="F4457" s="292">
        <v>784.33333333333337</v>
      </c>
      <c r="G4457" s="292">
        <v>784.33333333333337</v>
      </c>
      <c r="H4457" s="292">
        <v>-772.47266666666667</v>
      </c>
      <c r="I4457" s="292">
        <v>2341.1393333333335</v>
      </c>
      <c r="J4457" s="292">
        <v>596.43333333333328</v>
      </c>
      <c r="K4457" s="292">
        <v>-1631.705666666667</v>
      </c>
      <c r="L4457" s="292">
        <v>345.20333333333383</v>
      </c>
      <c r="M4457" s="292">
        <v>1003.3723333333337</v>
      </c>
      <c r="N4457" s="292">
        <v>973.61191333333318</v>
      </c>
      <c r="O4457" s="292">
        <v>6777.2485800000004</v>
      </c>
      <c r="P4457" s="83" t="str">
        <f t="shared" si="97"/>
        <v/>
      </c>
    </row>
    <row r="4458" spans="1:16" hidden="1" x14ac:dyDescent="0.25">
      <c r="A4458" s="83" t="s">
        <v>5266</v>
      </c>
      <c r="B4458" s="285" t="s">
        <v>84</v>
      </c>
      <c r="C4458" s="292">
        <v>112082.99999999999</v>
      </c>
      <c r="D4458" s="292">
        <v>120253.00000000003</v>
      </c>
      <c r="E4458" s="292">
        <v>126742</v>
      </c>
      <c r="F4458" s="292">
        <v>65917.565666666647</v>
      </c>
      <c r="G4458" s="292">
        <v>132179.90766666672</v>
      </c>
      <c r="H4458" s="292">
        <v>68329.990666666621</v>
      </c>
      <c r="I4458" s="292">
        <v>115911.91566666673</v>
      </c>
      <c r="J4458" s="292">
        <v>136795.87</v>
      </c>
      <c r="K4458" s="292">
        <v>82343.512333333289</v>
      </c>
      <c r="L4458" s="292">
        <v>152325.81969999988</v>
      </c>
      <c r="M4458" s="292">
        <v>145549.98732333368</v>
      </c>
      <c r="N4458" s="292">
        <v>350452.19230666646</v>
      </c>
      <c r="O4458" s="292">
        <v>1608884.7613300001</v>
      </c>
      <c r="P4458" s="83" t="str">
        <f t="shared" si="97"/>
        <v/>
      </c>
    </row>
    <row r="4459" spans="1:16" hidden="1" x14ac:dyDescent="0.25">
      <c r="A4459" s="83" t="s">
        <v>5267</v>
      </c>
      <c r="B4459" s="285" t="s">
        <v>85</v>
      </c>
      <c r="C4459" s="292">
        <v>1207733.0833333333</v>
      </c>
      <c r="D4459" s="292">
        <v>1272103.3833333338</v>
      </c>
      <c r="E4459" s="292">
        <v>1268775.5833333335</v>
      </c>
      <c r="F4459" s="292">
        <v>1399143.5943333332</v>
      </c>
      <c r="G4459" s="292">
        <v>1162237.6683333337</v>
      </c>
      <c r="H4459" s="292">
        <v>648085.96319333324</v>
      </c>
      <c r="I4459" s="292">
        <v>1406648.8827633332</v>
      </c>
      <c r="J4459" s="292">
        <v>1122257.1813333342</v>
      </c>
      <c r="K4459" s="292">
        <v>1029884.5103333332</v>
      </c>
      <c r="L4459" s="292">
        <v>1565174.1073099999</v>
      </c>
      <c r="M4459" s="292">
        <v>1092120.8459833323</v>
      </c>
      <c r="N4459" s="292">
        <v>2358484.1341850418</v>
      </c>
      <c r="O4459" s="292">
        <v>15532648.937768374</v>
      </c>
      <c r="P4459" s="83" t="str">
        <f t="shared" si="97"/>
        <v/>
      </c>
    </row>
    <row r="4460" spans="1:16" hidden="1" x14ac:dyDescent="0.25">
      <c r="A4460" s="83" t="s">
        <v>5268</v>
      </c>
      <c r="B4460" s="285" t="s">
        <v>86</v>
      </c>
      <c r="C4460" s="292">
        <v>206820.16666666663</v>
      </c>
      <c r="D4460" s="292">
        <v>206820.16666666663</v>
      </c>
      <c r="E4460" s="292">
        <v>206820.16666666669</v>
      </c>
      <c r="F4460" s="292">
        <v>193551.86433333327</v>
      </c>
      <c r="G4460" s="292">
        <v>203810.92933333357</v>
      </c>
      <c r="H4460" s="292">
        <v>234634.26333333313</v>
      </c>
      <c r="I4460" s="292">
        <v>173535.11333333366</v>
      </c>
      <c r="J4460" s="292">
        <v>409327.94499999919</v>
      </c>
      <c r="K4460" s="292">
        <v>-8981.8343333328667</v>
      </c>
      <c r="L4460" s="292">
        <v>168192.16200000001</v>
      </c>
      <c r="M4460" s="292">
        <v>201140.18499999988</v>
      </c>
      <c r="N4460" s="292">
        <v>246753.40872000024</v>
      </c>
      <c r="O4460" s="292">
        <v>2442424.5367200002</v>
      </c>
      <c r="P4460" s="83" t="str">
        <f t="shared" si="97"/>
        <v/>
      </c>
    </row>
    <row r="4461" spans="1:16" hidden="1" x14ac:dyDescent="0.25">
      <c r="A4461" s="83" t="s">
        <v>5269</v>
      </c>
      <c r="B4461" s="285" t="s">
        <v>87</v>
      </c>
      <c r="C4461" s="292">
        <v>138336.83333333337</v>
      </c>
      <c r="D4461" s="292">
        <v>138336.83333333337</v>
      </c>
      <c r="E4461" s="292">
        <v>138918.83333333323</v>
      </c>
      <c r="F4461" s="292">
        <v>125070.41099999989</v>
      </c>
      <c r="G4461" s="292">
        <v>134927.96900000007</v>
      </c>
      <c r="H4461" s="292">
        <v>102634.11700000001</v>
      </c>
      <c r="I4461" s="292">
        <v>167310.89000000016</v>
      </c>
      <c r="J4461" s="292">
        <v>170135.25266666722</v>
      </c>
      <c r="K4461" s="292">
        <v>23864.109333332472</v>
      </c>
      <c r="L4461" s="292">
        <v>91282.714076666933</v>
      </c>
      <c r="M4461" s="292">
        <v>157460.30766666643</v>
      </c>
      <c r="N4461" s="292">
        <v>807756.13881666702</v>
      </c>
      <c r="O4461" s="292">
        <v>2196034.4095600001</v>
      </c>
      <c r="P4461" s="83" t="str">
        <f t="shared" si="97"/>
        <v/>
      </c>
    </row>
    <row r="4462" spans="1:16" hidden="1" x14ac:dyDescent="0.25">
      <c r="A4462" s="83" t="s">
        <v>5270</v>
      </c>
      <c r="B4462" s="285" t="s">
        <v>88</v>
      </c>
      <c r="C4462" s="292">
        <v>0</v>
      </c>
      <c r="D4462" s="292">
        <v>0</v>
      </c>
      <c r="E4462" s="292">
        <v>0</v>
      </c>
      <c r="F4462" s="292">
        <v>0</v>
      </c>
      <c r="G4462" s="292">
        <v>0</v>
      </c>
      <c r="H4462" s="292">
        <v>0</v>
      </c>
      <c r="I4462" s="292">
        <v>0</v>
      </c>
      <c r="J4462" s="292">
        <v>0</v>
      </c>
      <c r="K4462" s="292">
        <v>0</v>
      </c>
      <c r="L4462" s="292">
        <v>0</v>
      </c>
      <c r="M4462" s="292">
        <v>0</v>
      </c>
      <c r="N4462" s="292">
        <v>0</v>
      </c>
      <c r="O4462" s="292">
        <v>0</v>
      </c>
      <c r="P4462" s="83" t="str">
        <f t="shared" si="97"/>
        <v/>
      </c>
    </row>
    <row r="4463" spans="1:16" hidden="1" x14ac:dyDescent="0.25">
      <c r="A4463" s="83" t="s">
        <v>5271</v>
      </c>
      <c r="B4463" s="285" t="s">
        <v>144</v>
      </c>
      <c r="C4463" s="292">
        <v>1552890.0833333335</v>
      </c>
      <c r="D4463" s="292">
        <v>1617260.3833333338</v>
      </c>
      <c r="E4463" s="292">
        <v>1614514.5833333335</v>
      </c>
      <c r="F4463" s="292">
        <v>1717765.8696666663</v>
      </c>
      <c r="G4463" s="292">
        <v>1500976.5666666673</v>
      </c>
      <c r="H4463" s="292">
        <v>985354.3435266664</v>
      </c>
      <c r="I4463" s="292">
        <v>1747494.886096667</v>
      </c>
      <c r="J4463" s="292">
        <v>1701720.3790000007</v>
      </c>
      <c r="K4463" s="292">
        <v>1044766.7853333328</v>
      </c>
      <c r="L4463" s="292">
        <v>1824648.9833866667</v>
      </c>
      <c r="M4463" s="292">
        <v>1450721.3386499984</v>
      </c>
      <c r="N4463" s="292">
        <v>3412993.6817217087</v>
      </c>
      <c r="O4463" s="292">
        <v>20171107.884048373</v>
      </c>
      <c r="P4463" s="83" t="str">
        <f t="shared" si="97"/>
        <v/>
      </c>
    </row>
    <row r="4464" spans="1:16" hidden="1" x14ac:dyDescent="0.25">
      <c r="A4464" s="83" t="s">
        <v>5272</v>
      </c>
      <c r="B4464" s="285" t="s">
        <v>80</v>
      </c>
      <c r="C4464" s="292">
        <v>4.5000000000001137</v>
      </c>
      <c r="D4464" s="292">
        <v>-4.5000000000001137</v>
      </c>
      <c r="E4464" s="292">
        <v>13.5</v>
      </c>
      <c r="F4464" s="292">
        <v>4.5000000000004547</v>
      </c>
      <c r="G4464" s="292">
        <v>-18.000000000000455</v>
      </c>
      <c r="H4464" s="292">
        <v>0</v>
      </c>
      <c r="I4464" s="292">
        <v>0</v>
      </c>
      <c r="J4464" s="292">
        <v>0</v>
      </c>
      <c r="K4464" s="292">
        <v>0</v>
      </c>
      <c r="L4464" s="292">
        <v>0</v>
      </c>
      <c r="M4464" s="292">
        <v>0</v>
      </c>
      <c r="N4464" s="292">
        <v>0</v>
      </c>
      <c r="O4464" s="292">
        <v>0</v>
      </c>
      <c r="P4464" s="83" t="str">
        <f t="shared" si="97"/>
        <v/>
      </c>
    </row>
    <row r="4465" spans="1:16" hidden="1" x14ac:dyDescent="0.25">
      <c r="A4465" s="83" t="s">
        <v>5273</v>
      </c>
      <c r="B4465" s="285" t="s">
        <v>76</v>
      </c>
      <c r="C4465" s="292">
        <v>37.5</v>
      </c>
      <c r="D4465" s="292">
        <v>37.5</v>
      </c>
      <c r="E4465" s="292">
        <v>37.5</v>
      </c>
      <c r="F4465" s="292">
        <v>-70.375</v>
      </c>
      <c r="G4465" s="292">
        <v>401.80599999999998</v>
      </c>
      <c r="H4465" s="292">
        <v>0</v>
      </c>
      <c r="I4465" s="292">
        <v>-197.73599999999999</v>
      </c>
      <c r="J4465" s="292">
        <v>1131.692</v>
      </c>
      <c r="K4465" s="292">
        <v>0</v>
      </c>
      <c r="L4465" s="292">
        <v>-634.21199999999999</v>
      </c>
      <c r="M4465" s="292">
        <v>337.78099999999995</v>
      </c>
      <c r="N4465" s="292">
        <v>3972.9993000000004</v>
      </c>
      <c r="O4465" s="292">
        <v>5054.4552999999996</v>
      </c>
      <c r="P4465" s="83" t="str">
        <f t="shared" si="97"/>
        <v/>
      </c>
    </row>
    <row r="4466" spans="1:16" hidden="1" x14ac:dyDescent="0.25">
      <c r="A4466" s="83" t="s">
        <v>5274</v>
      </c>
      <c r="B4466" s="285" t="s">
        <v>85</v>
      </c>
      <c r="C4466" s="292">
        <v>281078.91666666657</v>
      </c>
      <c r="D4466" s="292">
        <v>280618.41666666657</v>
      </c>
      <c r="E4466" s="292">
        <v>277616.91666666686</v>
      </c>
      <c r="F4466" s="292">
        <v>256969.68233333359</v>
      </c>
      <c r="G4466" s="292">
        <v>276273.94633333292</v>
      </c>
      <c r="H4466" s="292">
        <v>252484.70333333357</v>
      </c>
      <c r="I4466" s="292">
        <v>309035.32433333277</v>
      </c>
      <c r="J4466" s="292">
        <v>284943.62200000061</v>
      </c>
      <c r="K4466" s="292">
        <v>242483.35566666673</v>
      </c>
      <c r="L4466" s="292">
        <v>338828.87089999975</v>
      </c>
      <c r="M4466" s="292">
        <v>260760.33088333361</v>
      </c>
      <c r="N4466" s="292">
        <v>880712.94235666667</v>
      </c>
      <c r="O4466" s="292">
        <v>3941807.0281400001</v>
      </c>
      <c r="P4466" s="83" t="str">
        <f t="shared" si="97"/>
        <v/>
      </c>
    </row>
    <row r="4467" spans="1:16" hidden="1" x14ac:dyDescent="0.25">
      <c r="A4467" s="83" t="s">
        <v>5275</v>
      </c>
      <c r="B4467" s="285" t="s">
        <v>87</v>
      </c>
      <c r="C4467" s="292">
        <v>215192.25</v>
      </c>
      <c r="D4467" s="292">
        <v>215192.25</v>
      </c>
      <c r="E4467" s="292">
        <v>215192.25</v>
      </c>
      <c r="F4467" s="292">
        <v>213502.91666666663</v>
      </c>
      <c r="G4467" s="292">
        <v>214769.91666666686</v>
      </c>
      <c r="H4467" s="292">
        <v>19779.435666666366</v>
      </c>
      <c r="I4467" s="292">
        <v>409760.39766666689</v>
      </c>
      <c r="J4467" s="292">
        <v>258720.58333333363</v>
      </c>
      <c r="K4467" s="292">
        <v>-208723.73400000032</v>
      </c>
      <c r="L4467" s="292">
        <v>329807.18966666679</v>
      </c>
      <c r="M4467" s="292">
        <v>158479.9196666663</v>
      </c>
      <c r="N4467" s="292">
        <v>527639.31912666722</v>
      </c>
      <c r="O4467" s="292">
        <v>2569312.6944600004</v>
      </c>
      <c r="P4467" s="83" t="str">
        <f t="shared" si="97"/>
        <v/>
      </c>
    </row>
    <row r="4468" spans="1:16" hidden="1" x14ac:dyDescent="0.25">
      <c r="A4468" s="83" t="s">
        <v>5276</v>
      </c>
      <c r="B4468" s="285" t="s">
        <v>88</v>
      </c>
      <c r="C4468" s="292">
        <v>0</v>
      </c>
      <c r="D4468" s="292">
        <v>0</v>
      </c>
      <c r="E4468" s="292">
        <v>0</v>
      </c>
      <c r="F4468" s="292">
        <v>0</v>
      </c>
      <c r="G4468" s="292">
        <v>0</v>
      </c>
      <c r="H4468" s="292">
        <v>0</v>
      </c>
      <c r="I4468" s="292">
        <v>0</v>
      </c>
      <c r="J4468" s="292">
        <v>0</v>
      </c>
      <c r="K4468" s="292">
        <v>0</v>
      </c>
      <c r="L4468" s="292">
        <v>0</v>
      </c>
      <c r="M4468" s="292">
        <v>0</v>
      </c>
      <c r="N4468" s="292">
        <v>0</v>
      </c>
      <c r="O4468" s="292">
        <v>0</v>
      </c>
      <c r="P4468" s="83" t="str">
        <f t="shared" si="97"/>
        <v/>
      </c>
    </row>
    <row r="4469" spans="1:16" hidden="1" x14ac:dyDescent="0.25">
      <c r="A4469" s="83" t="s">
        <v>5277</v>
      </c>
      <c r="B4469" s="285" t="s">
        <v>89</v>
      </c>
      <c r="C4469" s="292">
        <v>153718.74999999991</v>
      </c>
      <c r="D4469" s="292">
        <v>153466.74999999991</v>
      </c>
      <c r="E4469" s="292">
        <v>155369.75000000017</v>
      </c>
      <c r="F4469" s="292">
        <v>150598.67300000024</v>
      </c>
      <c r="G4469" s="292">
        <v>148357.03999999954</v>
      </c>
      <c r="H4469" s="292">
        <v>160028.34700000027</v>
      </c>
      <c r="I4469" s="292">
        <v>154694.85799999943</v>
      </c>
      <c r="J4469" s="292">
        <v>160177.50533333406</v>
      </c>
      <c r="K4469" s="292">
        <v>156212.85366666652</v>
      </c>
      <c r="L4469" s="292">
        <v>167125.3591199998</v>
      </c>
      <c r="M4469" s="292">
        <v>149558.69948333371</v>
      </c>
      <c r="N4469" s="292">
        <v>292048.39920666651</v>
      </c>
      <c r="O4469" s="292">
        <v>2001356.9848100001</v>
      </c>
      <c r="P4469" s="83" t="str">
        <f t="shared" si="97"/>
        <v/>
      </c>
    </row>
    <row r="4470" spans="1:16" hidden="1" x14ac:dyDescent="0.25">
      <c r="A4470" s="83" t="s">
        <v>5278</v>
      </c>
      <c r="B4470" s="285" t="s">
        <v>90</v>
      </c>
      <c r="C4470" s="292">
        <v>42647.66666666665</v>
      </c>
      <c r="D4470" s="292">
        <v>43518.66666666665</v>
      </c>
      <c r="E4470" s="292">
        <v>41288.666666666701</v>
      </c>
      <c r="F4470" s="292">
        <v>34502.588333333319</v>
      </c>
      <c r="G4470" s="292">
        <v>49912.957333333383</v>
      </c>
      <c r="H4470" s="292">
        <v>46896.466333333316</v>
      </c>
      <c r="I4470" s="292">
        <v>49540.160333333384</v>
      </c>
      <c r="J4470" s="292">
        <v>57146.535333333246</v>
      </c>
      <c r="K4470" s="292">
        <v>34633.651333333357</v>
      </c>
      <c r="L4470" s="292">
        <v>59136.570370000001</v>
      </c>
      <c r="M4470" s="292">
        <v>43033.84328666667</v>
      </c>
      <c r="N4470" s="292">
        <v>57098.879483333352</v>
      </c>
      <c r="O4470" s="292">
        <v>559356.65214000002</v>
      </c>
      <c r="P4470" s="83" t="str">
        <f t="shared" si="97"/>
        <v/>
      </c>
    </row>
    <row r="4471" spans="1:16" hidden="1" x14ac:dyDescent="0.25">
      <c r="A4471" s="83" t="s">
        <v>5279</v>
      </c>
      <c r="B4471" s="285" t="s">
        <v>91</v>
      </c>
      <c r="C4471" s="292">
        <v>4714.166666666667</v>
      </c>
      <c r="D4471" s="292">
        <v>3449.1666666666661</v>
      </c>
      <c r="E4471" s="292">
        <v>800.16666666666697</v>
      </c>
      <c r="F4471" s="292">
        <v>7418.1836666666659</v>
      </c>
      <c r="G4471" s="292">
        <v>5520.1666666666661</v>
      </c>
      <c r="H4471" s="292">
        <v>-869.89733333333061</v>
      </c>
      <c r="I4471" s="292">
        <v>8932.2316666666666</v>
      </c>
      <c r="J4471" s="292">
        <v>5417.2279999999955</v>
      </c>
      <c r="K4471" s="292">
        <v>-1730.7376666666598</v>
      </c>
      <c r="L4471" s="292">
        <v>9734.7874199999933</v>
      </c>
      <c r="M4471" s="292">
        <v>11878.592310000005</v>
      </c>
      <c r="N4471" s="292">
        <v>72617.459789999979</v>
      </c>
      <c r="O4471" s="292">
        <v>127881.51451999998</v>
      </c>
      <c r="P4471" s="83" t="str">
        <f t="shared" si="97"/>
        <v/>
      </c>
    </row>
    <row r="4472" spans="1:16" hidden="1" x14ac:dyDescent="0.25">
      <c r="A4472" s="83" t="s">
        <v>5280</v>
      </c>
      <c r="B4472" s="285" t="s">
        <v>3670</v>
      </c>
      <c r="C4472" s="292">
        <v>52153.833333333343</v>
      </c>
      <c r="D4472" s="292">
        <v>52403.833333333343</v>
      </c>
      <c r="E4472" s="292">
        <v>52060.833333333321</v>
      </c>
      <c r="F4472" s="292">
        <v>43695.032333333344</v>
      </c>
      <c r="G4472" s="292">
        <v>46111.42333333334</v>
      </c>
      <c r="H4472" s="292">
        <v>48305.062333333328</v>
      </c>
      <c r="I4472" s="292">
        <v>42997.474333333281</v>
      </c>
      <c r="J4472" s="292">
        <v>35795.45466666665</v>
      </c>
      <c r="K4472" s="292">
        <v>33216.861000000121</v>
      </c>
      <c r="L4472" s="292">
        <v>72816.588673333332</v>
      </c>
      <c r="M4472" s="292">
        <v>31174.176403333258</v>
      </c>
      <c r="N4472" s="292">
        <v>406483.97299333342</v>
      </c>
      <c r="O4472" s="292">
        <v>917214.54607000016</v>
      </c>
      <c r="P4472" s="83" t="str">
        <f t="shared" si="97"/>
        <v/>
      </c>
    </row>
    <row r="4473" spans="1:16" hidden="1" x14ac:dyDescent="0.25">
      <c r="A4473" s="83" t="s">
        <v>5281</v>
      </c>
      <c r="B4473" s="285" t="s">
        <v>92</v>
      </c>
      <c r="C4473" s="292">
        <v>3129.583333333333</v>
      </c>
      <c r="D4473" s="292">
        <v>3129.583333333333</v>
      </c>
      <c r="E4473" s="292">
        <v>3129.5833333333339</v>
      </c>
      <c r="F4473" s="292">
        <v>2048.9166666666661</v>
      </c>
      <c r="G4473" s="292">
        <v>3500.7896666666675</v>
      </c>
      <c r="H4473" s="292">
        <v>-8995.5113333333338</v>
      </c>
      <c r="I4473" s="292">
        <v>14714.344666666668</v>
      </c>
      <c r="J4473" s="292">
        <v>-15995.587</v>
      </c>
      <c r="K4473" s="292">
        <v>2193.4093333333331</v>
      </c>
      <c r="L4473" s="292">
        <v>494.3106666666672</v>
      </c>
      <c r="M4473" s="292">
        <v>1156.2116666666661</v>
      </c>
      <c r="N4473" s="292">
        <v>1911.3862466666651</v>
      </c>
      <c r="O4473" s="292">
        <v>10417.02058</v>
      </c>
      <c r="P4473" s="83" t="str">
        <f t="shared" si="97"/>
        <v/>
      </c>
    </row>
    <row r="4474" spans="1:16" hidden="1" x14ac:dyDescent="0.25">
      <c r="A4474" s="83" t="s">
        <v>5282</v>
      </c>
      <c r="B4474" s="285" t="s">
        <v>93</v>
      </c>
      <c r="C4474" s="292">
        <v>3222.1666666666665</v>
      </c>
      <c r="D4474" s="292">
        <v>3222.1666666666665</v>
      </c>
      <c r="E4474" s="292">
        <v>3222.166666666667</v>
      </c>
      <c r="F4474" s="292">
        <v>1694.6116666666658</v>
      </c>
      <c r="G4474" s="292">
        <v>2631.5756666666684</v>
      </c>
      <c r="H4474" s="292">
        <v>-970.73833333333369</v>
      </c>
      <c r="I4474" s="292">
        <v>4677.8566666666638</v>
      </c>
      <c r="J4474" s="292">
        <v>1816.0743333333321</v>
      </c>
      <c r="K4474" s="292">
        <v>1926.9119999999984</v>
      </c>
      <c r="L4474" s="292">
        <v>4044.4568400000044</v>
      </c>
      <c r="M4474" s="292">
        <v>4071.8080000000009</v>
      </c>
      <c r="N4474" s="292">
        <v>4473.490219999996</v>
      </c>
      <c r="O4474" s="292">
        <v>34032.547059999997</v>
      </c>
      <c r="P4474" s="83" t="str">
        <f t="shared" si="97"/>
        <v/>
      </c>
    </row>
    <row r="4475" spans="1:16" hidden="1" x14ac:dyDescent="0.25">
      <c r="A4475" s="83" t="s">
        <v>5283</v>
      </c>
      <c r="B4475" s="285" t="s">
        <v>94</v>
      </c>
      <c r="C4475" s="292">
        <v>17480</v>
      </c>
      <c r="D4475" s="292">
        <v>17480</v>
      </c>
      <c r="E4475" s="292">
        <v>17480</v>
      </c>
      <c r="F4475" s="292">
        <v>20376.387333333343</v>
      </c>
      <c r="G4475" s="292">
        <v>17275.083333333321</v>
      </c>
      <c r="H4475" s="292">
        <v>6732.4573333333346</v>
      </c>
      <c r="I4475" s="292">
        <v>30420.527333333324</v>
      </c>
      <c r="J4475" s="292">
        <v>30161.032999999989</v>
      </c>
      <c r="K4475" s="292">
        <v>17148.837666666688</v>
      </c>
      <c r="L4475" s="292">
        <v>18794.142233333318</v>
      </c>
      <c r="M4475" s="292">
        <v>18348.515333333315</v>
      </c>
      <c r="N4475" s="292">
        <v>13922.254433333374</v>
      </c>
      <c r="O4475" s="292">
        <v>225619.23800000001</v>
      </c>
      <c r="P4475" s="83" t="str">
        <f t="shared" si="97"/>
        <v/>
      </c>
    </row>
    <row r="4476" spans="1:16" hidden="1" x14ac:dyDescent="0.25">
      <c r="A4476" s="83" t="s">
        <v>5284</v>
      </c>
      <c r="B4476" s="285" t="s">
        <v>95</v>
      </c>
      <c r="C4476" s="292">
        <v>3975.2499999999995</v>
      </c>
      <c r="D4476" s="292">
        <v>3910.7499999999995</v>
      </c>
      <c r="E4476" s="292">
        <v>4228.2500000000009</v>
      </c>
      <c r="F4476" s="292">
        <v>-3294.3356666666659</v>
      </c>
      <c r="G4476" s="292">
        <v>2563.1043333333323</v>
      </c>
      <c r="H4476" s="292">
        <v>1358.5173333333341</v>
      </c>
      <c r="I4476" s="292">
        <v>3255.6073333333316</v>
      </c>
      <c r="J4476" s="292">
        <v>9293.6863333333313</v>
      </c>
      <c r="K4476" s="292">
        <v>-1118.4316666666616</v>
      </c>
      <c r="L4476" s="292">
        <v>7316.8675766666656</v>
      </c>
      <c r="M4476" s="292">
        <v>1200.703399999999</v>
      </c>
      <c r="N4476" s="292">
        <v>28184.100683333334</v>
      </c>
      <c r="O4476" s="292">
        <v>60874.069660000001</v>
      </c>
      <c r="P4476" s="83" t="str">
        <f t="shared" si="97"/>
        <v/>
      </c>
    </row>
    <row r="4477" spans="1:16" hidden="1" x14ac:dyDescent="0.25">
      <c r="A4477" s="83" t="s">
        <v>5285</v>
      </c>
      <c r="B4477" s="285" t="s">
        <v>96</v>
      </c>
      <c r="C4477" s="292">
        <v>95510.499999999985</v>
      </c>
      <c r="D4477" s="292">
        <v>95510.499999999985</v>
      </c>
      <c r="E4477" s="292">
        <v>95510.5</v>
      </c>
      <c r="F4477" s="292">
        <v>86817.212999999989</v>
      </c>
      <c r="G4477" s="292">
        <v>93364.459999999992</v>
      </c>
      <c r="H4477" s="292">
        <v>468994.64999999997</v>
      </c>
      <c r="I4477" s="292">
        <v>-281340.86899999989</v>
      </c>
      <c r="J4477" s="292">
        <v>290014.49833333318</v>
      </c>
      <c r="K4477" s="292">
        <v>434847.97266666661</v>
      </c>
      <c r="L4477" s="292">
        <v>117671.69433333341</v>
      </c>
      <c r="M4477" s="292">
        <v>125317.70533333339</v>
      </c>
      <c r="N4477" s="292">
        <v>367698.18222333363</v>
      </c>
      <c r="O4477" s="292">
        <v>1989917.0068900003</v>
      </c>
      <c r="P4477" s="83" t="str">
        <f t="shared" si="97"/>
        <v/>
      </c>
    </row>
    <row r="4478" spans="1:16" hidden="1" x14ac:dyDescent="0.25">
      <c r="A4478" s="83" t="s">
        <v>5286</v>
      </c>
      <c r="B4478" s="285" t="s">
        <v>155</v>
      </c>
      <c r="C4478" s="292">
        <v>591781.66666666651</v>
      </c>
      <c r="D4478" s="292">
        <v>591321.16666666651</v>
      </c>
      <c r="E4478" s="292">
        <v>588319.66666666686</v>
      </c>
      <c r="F4478" s="292">
        <v>557289.81200000015</v>
      </c>
      <c r="G4478" s="292">
        <v>584408.32299999974</v>
      </c>
      <c r="H4478" s="292">
        <v>741258.78899999987</v>
      </c>
      <c r="I4478" s="292">
        <v>437454.85299999977</v>
      </c>
      <c r="J4478" s="292">
        <v>833678.70366666734</v>
      </c>
      <c r="K4478" s="292">
        <v>468607.59433333308</v>
      </c>
      <c r="L4478" s="292">
        <v>786307.75489999994</v>
      </c>
      <c r="M4478" s="292">
        <v>544557.95588333323</v>
      </c>
      <c r="N4478" s="292">
        <v>1776050.4437066675</v>
      </c>
      <c r="O4478" s="292">
        <v>8501036.7294900008</v>
      </c>
      <c r="P4478" s="83" t="str">
        <f t="shared" ref="P4478:P4541" si="98">IF(COUNTBLANK(Q4478)=0,IF(RIGHT(A4478,12)=Q4478,TRUE,FALSE),"")</f>
        <v/>
      </c>
    </row>
    <row r="4479" spans="1:16" hidden="1" x14ac:dyDescent="0.25">
      <c r="A4479" s="83" t="s">
        <v>5287</v>
      </c>
      <c r="B4479" s="285" t="s">
        <v>80</v>
      </c>
      <c r="C4479" s="292">
        <v>0</v>
      </c>
      <c r="D4479" s="292">
        <v>0</v>
      </c>
      <c r="E4479" s="292">
        <v>0</v>
      </c>
      <c r="F4479" s="292">
        <v>0</v>
      </c>
      <c r="G4479" s="292">
        <v>0</v>
      </c>
      <c r="H4479" s="292">
        <v>0</v>
      </c>
      <c r="I4479" s="292">
        <v>0</v>
      </c>
      <c r="J4479" s="292">
        <v>0</v>
      </c>
      <c r="K4479" s="292">
        <v>0</v>
      </c>
      <c r="L4479" s="292">
        <v>0</v>
      </c>
      <c r="M4479" s="292">
        <v>0</v>
      </c>
      <c r="N4479" s="292">
        <v>0</v>
      </c>
      <c r="O4479" s="292">
        <v>0</v>
      </c>
      <c r="P4479" s="83" t="str">
        <f t="shared" si="98"/>
        <v/>
      </c>
    </row>
    <row r="4480" spans="1:16" hidden="1" x14ac:dyDescent="0.25">
      <c r="A4480" s="83" t="s">
        <v>5288</v>
      </c>
      <c r="B4480" s="285" t="s">
        <v>97</v>
      </c>
      <c r="C4480" s="292">
        <v>96591.832040000008</v>
      </c>
      <c r="D4480" s="292">
        <v>-15404.884200000002</v>
      </c>
      <c r="E4480" s="292">
        <v>-16333.52607</v>
      </c>
      <c r="F4480" s="292">
        <v>-5752.7863799999996</v>
      </c>
      <c r="G4480" s="292">
        <v>8641.3754399999998</v>
      </c>
      <c r="H4480" s="292">
        <v>-11112.129980000002</v>
      </c>
      <c r="I4480" s="292">
        <v>-8845.0085400000007</v>
      </c>
      <c r="J4480" s="292">
        <v>-1824.2384299999997</v>
      </c>
      <c r="K4480" s="292">
        <v>-10686.97417</v>
      </c>
      <c r="L4480" s="292">
        <v>-6298.9198700000006</v>
      </c>
      <c r="M4480" s="292">
        <v>-4352.3143299999992</v>
      </c>
      <c r="N4480" s="292">
        <v>-30302.401250000003</v>
      </c>
      <c r="O4480" s="292">
        <v>-5679.9757399999653</v>
      </c>
      <c r="P4480" s="83" t="str">
        <f t="shared" si="98"/>
        <v/>
      </c>
    </row>
    <row r="4481" spans="1:16" hidden="1" x14ac:dyDescent="0.25">
      <c r="A4481" s="83" t="s">
        <v>5289</v>
      </c>
      <c r="B4481" s="285" t="s">
        <v>130</v>
      </c>
      <c r="C4481" s="292">
        <v>170100.53769000003</v>
      </c>
      <c r="D4481" s="292">
        <v>-15404.884200000002</v>
      </c>
      <c r="E4481" s="292">
        <v>-16856.73173</v>
      </c>
      <c r="F4481" s="292">
        <v>-6102.1603899999991</v>
      </c>
      <c r="G4481" s="292">
        <v>8641.3754399999998</v>
      </c>
      <c r="H4481" s="292">
        <v>-7893.4561400000039</v>
      </c>
      <c r="I4481" s="292">
        <v>-9907.0565500000012</v>
      </c>
      <c r="J4481" s="292">
        <v>-1896.5036999999995</v>
      </c>
      <c r="K4481" s="292">
        <v>-10976.44095</v>
      </c>
      <c r="L4481" s="292">
        <v>-7170.5224900000003</v>
      </c>
      <c r="M4481" s="292">
        <v>-4352.3143299999992</v>
      </c>
      <c r="N4481" s="292">
        <v>-27969.326000000001</v>
      </c>
      <c r="O4481" s="292">
        <v>70212.516650000063</v>
      </c>
      <c r="P4481" s="83" t="str">
        <f t="shared" si="98"/>
        <v/>
      </c>
    </row>
    <row r="4482" spans="1:16" hidden="1" x14ac:dyDescent="0.25">
      <c r="A4482" s="83" t="s">
        <v>5290</v>
      </c>
      <c r="B4482" s="285" t="s">
        <v>76</v>
      </c>
      <c r="C4482" s="292">
        <v>0</v>
      </c>
      <c r="D4482" s="292">
        <v>0</v>
      </c>
      <c r="E4482" s="292">
        <v>0</v>
      </c>
      <c r="F4482" s="292">
        <v>0</v>
      </c>
      <c r="G4482" s="292">
        <v>0</v>
      </c>
      <c r="H4482" s="292">
        <v>0</v>
      </c>
      <c r="I4482" s="292">
        <v>0</v>
      </c>
      <c r="J4482" s="292">
        <v>0</v>
      </c>
      <c r="K4482" s="292">
        <v>0</v>
      </c>
      <c r="L4482" s="292">
        <v>0</v>
      </c>
      <c r="M4482" s="292">
        <v>0</v>
      </c>
      <c r="N4482" s="292">
        <v>0</v>
      </c>
      <c r="O4482" s="292">
        <v>0</v>
      </c>
      <c r="P4482" s="83" t="str">
        <f t="shared" si="98"/>
        <v/>
      </c>
    </row>
    <row r="4483" spans="1:16" hidden="1" x14ac:dyDescent="0.25">
      <c r="A4483" s="83" t="s">
        <v>5291</v>
      </c>
      <c r="B4483" s="285" t="s">
        <v>77</v>
      </c>
      <c r="C4483" s="292">
        <v>1665.6924200000001</v>
      </c>
      <c r="D4483" s="292">
        <v>3518.8942699999998</v>
      </c>
      <c r="E4483" s="292">
        <v>6799.8572199999999</v>
      </c>
      <c r="F4483" s="292">
        <v>3831.7718199999999</v>
      </c>
      <c r="G4483" s="292">
        <v>2937.5454499999996</v>
      </c>
      <c r="H4483" s="292">
        <v>6999.5041700000011</v>
      </c>
      <c r="I4483" s="292">
        <v>3806.0961400000001</v>
      </c>
      <c r="J4483" s="292">
        <v>773.57282999999995</v>
      </c>
      <c r="K4483" s="292">
        <v>6943.9556400000001</v>
      </c>
      <c r="L4483" s="292">
        <v>3968.48758</v>
      </c>
      <c r="M4483" s="292">
        <v>4037.5398099999998</v>
      </c>
      <c r="N4483" s="292">
        <v>11411.84627</v>
      </c>
      <c r="O4483" s="292">
        <v>56694.763620000005</v>
      </c>
      <c r="P4483" s="83" t="str">
        <f t="shared" si="98"/>
        <v/>
      </c>
    </row>
    <row r="4484" spans="1:16" hidden="1" x14ac:dyDescent="0.25">
      <c r="A4484" s="83" t="s">
        <v>5292</v>
      </c>
      <c r="B4484" s="285" t="s">
        <v>78</v>
      </c>
      <c r="C4484" s="292">
        <v>946.25384000000008</v>
      </c>
      <c r="D4484" s="292">
        <v>897.2584599999999</v>
      </c>
      <c r="E4484" s="292">
        <v>775.87050999999997</v>
      </c>
      <c r="F4484" s="292">
        <v>1645.88059</v>
      </c>
      <c r="G4484" s="292">
        <v>1387.4867199999999</v>
      </c>
      <c r="H4484" s="292">
        <v>1850.32158</v>
      </c>
      <c r="I4484" s="292">
        <v>1002.0269999999999</v>
      </c>
      <c r="J4484" s="292">
        <v>1668.1306099999999</v>
      </c>
      <c r="K4484" s="292">
        <v>1689.8608099999999</v>
      </c>
      <c r="L4484" s="292">
        <v>1822.2775100000001</v>
      </c>
      <c r="M4484" s="292">
        <v>1089.2954099999999</v>
      </c>
      <c r="N4484" s="292">
        <v>2143.1973200000002</v>
      </c>
      <c r="O4484" s="292">
        <v>16917.860359999999</v>
      </c>
      <c r="P4484" s="83" t="str">
        <f t="shared" si="98"/>
        <v/>
      </c>
    </row>
    <row r="4485" spans="1:16" hidden="1" x14ac:dyDescent="0.25">
      <c r="A4485" s="83" t="s">
        <v>5293</v>
      </c>
      <c r="B4485" s="285" t="s">
        <v>79</v>
      </c>
      <c r="C4485" s="292">
        <v>84.281220000000005</v>
      </c>
      <c r="D4485" s="292">
        <v>0</v>
      </c>
      <c r="E4485" s="292">
        <v>475.00522999999998</v>
      </c>
      <c r="F4485" s="292">
        <v>77.121039999999994</v>
      </c>
      <c r="G4485" s="292">
        <v>0</v>
      </c>
      <c r="H4485" s="292">
        <v>633.05974000000003</v>
      </c>
      <c r="I4485" s="292">
        <v>90.101349999999996</v>
      </c>
      <c r="J4485" s="292">
        <v>123.23969</v>
      </c>
      <c r="K4485" s="292">
        <v>461.92059</v>
      </c>
      <c r="L4485" s="292">
        <v>472.02098000000001</v>
      </c>
      <c r="M4485" s="292">
        <v>0</v>
      </c>
      <c r="N4485" s="292">
        <v>479.25725999999997</v>
      </c>
      <c r="O4485" s="292">
        <v>2896.0070999999998</v>
      </c>
      <c r="P4485" s="83" t="str">
        <f t="shared" si="98"/>
        <v/>
      </c>
    </row>
    <row r="4486" spans="1:16" hidden="1" x14ac:dyDescent="0.25">
      <c r="A4486" s="83" t="s">
        <v>5294</v>
      </c>
      <c r="B4486" s="285" t="s">
        <v>3671</v>
      </c>
      <c r="C4486" s="292">
        <v>15935.44851</v>
      </c>
      <c r="D4486" s="292">
        <v>8081.0275099999999</v>
      </c>
      <c r="E4486" s="292">
        <v>5690.7330400000001</v>
      </c>
      <c r="F4486" s="292">
        <v>1262.4731000000002</v>
      </c>
      <c r="G4486" s="292">
        <v>1112.9985099999999</v>
      </c>
      <c r="H4486" s="292">
        <v>3313.2004099999999</v>
      </c>
      <c r="I4486" s="292">
        <v>3233.6874900000003</v>
      </c>
      <c r="J4486" s="292">
        <v>282.16926000000001</v>
      </c>
      <c r="K4486" s="292">
        <v>1746.2103399999999</v>
      </c>
      <c r="L4486" s="292">
        <v>456.28529000000003</v>
      </c>
      <c r="M4486" s="292">
        <v>287.69900000000001</v>
      </c>
      <c r="N4486" s="292">
        <v>9090.2444500000001</v>
      </c>
      <c r="O4486" s="292">
        <v>50492.176910000009</v>
      </c>
      <c r="P4486" s="83" t="str">
        <f t="shared" si="98"/>
        <v/>
      </c>
    </row>
    <row r="4487" spans="1:16" hidden="1" x14ac:dyDescent="0.25">
      <c r="A4487" s="83" t="s">
        <v>5295</v>
      </c>
      <c r="B4487" s="285" t="s">
        <v>120</v>
      </c>
      <c r="C4487" s="292">
        <v>908</v>
      </c>
      <c r="D4487" s="292">
        <v>0</v>
      </c>
      <c r="E4487" s="292">
        <v>0</v>
      </c>
      <c r="F4487" s="292">
        <v>0</v>
      </c>
      <c r="G4487" s="292">
        <v>0</v>
      </c>
      <c r="H4487" s="292">
        <v>544.82186000000002</v>
      </c>
      <c r="I4487" s="292">
        <v>0</v>
      </c>
      <c r="J4487" s="292">
        <v>0</v>
      </c>
      <c r="K4487" s="292">
        <v>0</v>
      </c>
      <c r="L4487" s="292">
        <v>0</v>
      </c>
      <c r="M4487" s="292">
        <v>0</v>
      </c>
      <c r="N4487" s="292">
        <v>0</v>
      </c>
      <c r="O4487" s="292">
        <v>1452.82186</v>
      </c>
      <c r="P4487" s="83" t="str">
        <f t="shared" si="98"/>
        <v/>
      </c>
    </row>
    <row r="4488" spans="1:16" hidden="1" x14ac:dyDescent="0.25">
      <c r="A4488" s="83" t="s">
        <v>5296</v>
      </c>
      <c r="B4488" s="285" t="s">
        <v>121</v>
      </c>
      <c r="C4488" s="292">
        <v>0</v>
      </c>
      <c r="D4488" s="292">
        <v>0</v>
      </c>
      <c r="E4488" s="292">
        <v>0</v>
      </c>
      <c r="F4488" s="292">
        <v>0</v>
      </c>
      <c r="G4488" s="292">
        <v>0</v>
      </c>
      <c r="H4488" s="292">
        <v>0</v>
      </c>
      <c r="I4488" s="292">
        <v>0</v>
      </c>
      <c r="J4488" s="292">
        <v>0</v>
      </c>
      <c r="K4488" s="292">
        <v>0</v>
      </c>
      <c r="L4488" s="292">
        <v>0</v>
      </c>
      <c r="M4488" s="292">
        <v>0</v>
      </c>
      <c r="N4488" s="292">
        <v>0</v>
      </c>
      <c r="O4488" s="292">
        <v>0</v>
      </c>
      <c r="P4488" s="83" t="str">
        <f t="shared" si="98"/>
        <v/>
      </c>
    </row>
    <row r="4489" spans="1:16" hidden="1" x14ac:dyDescent="0.25">
      <c r="A4489" s="83" t="s">
        <v>5297</v>
      </c>
      <c r="B4489" s="285" t="s">
        <v>81</v>
      </c>
      <c r="C4489" s="292">
        <v>36.262450000000001</v>
      </c>
      <c r="D4489" s="292">
        <v>0</v>
      </c>
      <c r="E4489" s="292">
        <v>0</v>
      </c>
      <c r="F4489" s="292">
        <v>0</v>
      </c>
      <c r="G4489" s="292">
        <v>0</v>
      </c>
      <c r="H4489" s="292">
        <v>0</v>
      </c>
      <c r="I4489" s="292">
        <v>0</v>
      </c>
      <c r="J4489" s="292">
        <v>0</v>
      </c>
      <c r="K4489" s="292">
        <v>0</v>
      </c>
      <c r="L4489" s="292">
        <v>0</v>
      </c>
      <c r="M4489" s="292">
        <v>0</v>
      </c>
      <c r="N4489" s="292">
        <v>0</v>
      </c>
      <c r="O4489" s="292">
        <v>36.262450000000001</v>
      </c>
      <c r="P4489" s="83" t="str">
        <f t="shared" si="98"/>
        <v/>
      </c>
    </row>
    <row r="4490" spans="1:16" hidden="1" x14ac:dyDescent="0.25">
      <c r="A4490" s="83" t="s">
        <v>5298</v>
      </c>
      <c r="B4490" s="285" t="s">
        <v>82</v>
      </c>
      <c r="C4490" s="292">
        <v>640</v>
      </c>
      <c r="D4490" s="292">
        <v>0</v>
      </c>
      <c r="E4490" s="292">
        <v>3315</v>
      </c>
      <c r="F4490" s="292">
        <v>0</v>
      </c>
      <c r="G4490" s="292">
        <v>3405</v>
      </c>
      <c r="H4490" s="292">
        <v>584</v>
      </c>
      <c r="I4490" s="292">
        <v>1850</v>
      </c>
      <c r="J4490" s="292">
        <v>0</v>
      </c>
      <c r="K4490" s="292">
        <v>420</v>
      </c>
      <c r="L4490" s="292">
        <v>0</v>
      </c>
      <c r="M4490" s="292">
        <v>0</v>
      </c>
      <c r="N4490" s="292">
        <v>12360</v>
      </c>
      <c r="O4490" s="292">
        <v>22574</v>
      </c>
      <c r="P4490" s="83" t="str">
        <f t="shared" si="98"/>
        <v/>
      </c>
    </row>
    <row r="4491" spans="1:16" hidden="1" x14ac:dyDescent="0.25">
      <c r="A4491" s="83" t="s">
        <v>5299</v>
      </c>
      <c r="B4491" s="285" t="s">
        <v>83</v>
      </c>
      <c r="C4491" s="292">
        <v>0</v>
      </c>
      <c r="D4491" s="292">
        <v>4792.27592</v>
      </c>
      <c r="E4491" s="292">
        <v>9.6745900000000002</v>
      </c>
      <c r="F4491" s="292">
        <v>15.035080000000001</v>
      </c>
      <c r="G4491" s="292">
        <v>7.1400600000000001</v>
      </c>
      <c r="H4491" s="292">
        <v>7.4285600000000001</v>
      </c>
      <c r="I4491" s="292">
        <v>0</v>
      </c>
      <c r="J4491" s="292">
        <v>8.7002500000000005</v>
      </c>
      <c r="K4491" s="292">
        <v>2.7463299999999999</v>
      </c>
      <c r="L4491" s="292">
        <v>7.24315</v>
      </c>
      <c r="M4491" s="292">
        <v>0</v>
      </c>
      <c r="N4491" s="292">
        <v>27.42886</v>
      </c>
      <c r="O4491" s="292">
        <v>4877.6727999999994</v>
      </c>
      <c r="P4491" s="83" t="str">
        <f t="shared" si="98"/>
        <v/>
      </c>
    </row>
    <row r="4492" spans="1:16" hidden="1" x14ac:dyDescent="0.25">
      <c r="A4492" s="83" t="s">
        <v>5300</v>
      </c>
      <c r="B4492" s="285" t="s">
        <v>84</v>
      </c>
      <c r="C4492" s="292">
        <v>63.884010000000004</v>
      </c>
      <c r="D4492" s="292">
        <v>995.53467000000001</v>
      </c>
      <c r="E4492" s="292">
        <v>226.82049999999998</v>
      </c>
      <c r="F4492" s="292">
        <v>400.30860999999999</v>
      </c>
      <c r="G4492" s="292">
        <v>1472.73513</v>
      </c>
      <c r="H4492" s="292">
        <v>1630.9987900000001</v>
      </c>
      <c r="I4492" s="292">
        <v>321.23579000000001</v>
      </c>
      <c r="J4492" s="292">
        <v>262.54543999999999</v>
      </c>
      <c r="K4492" s="292">
        <v>1112.70919</v>
      </c>
      <c r="L4492" s="292">
        <v>940.68252000000007</v>
      </c>
      <c r="M4492" s="292">
        <v>437.1044</v>
      </c>
      <c r="N4492" s="292">
        <v>1241.77593</v>
      </c>
      <c r="O4492" s="292">
        <v>9106.3349799999996</v>
      </c>
      <c r="P4492" s="83" t="str">
        <f t="shared" si="98"/>
        <v/>
      </c>
    </row>
    <row r="4493" spans="1:16" hidden="1" x14ac:dyDescent="0.25">
      <c r="A4493" s="83" t="s">
        <v>5301</v>
      </c>
      <c r="B4493" s="285" t="s">
        <v>85</v>
      </c>
      <c r="C4493" s="292">
        <v>20279.82245</v>
      </c>
      <c r="D4493" s="292">
        <v>18284.990830000002</v>
      </c>
      <c r="E4493" s="292">
        <v>17292.961090000001</v>
      </c>
      <c r="F4493" s="292">
        <v>7232.5902399999995</v>
      </c>
      <c r="G4493" s="292">
        <v>10322.905869999999</v>
      </c>
      <c r="H4493" s="292">
        <v>15563.335110000002</v>
      </c>
      <c r="I4493" s="292">
        <v>10303.147770000001</v>
      </c>
      <c r="J4493" s="292">
        <v>3118.3580799999995</v>
      </c>
      <c r="K4493" s="292">
        <v>12377.402899999999</v>
      </c>
      <c r="L4493" s="292">
        <v>7666.9970300000004</v>
      </c>
      <c r="M4493" s="292">
        <v>5851.6386199999997</v>
      </c>
      <c r="N4493" s="292">
        <v>36753.750090000001</v>
      </c>
      <c r="O4493" s="292">
        <v>165047.90007999999</v>
      </c>
      <c r="P4493" s="83" t="str">
        <f t="shared" si="98"/>
        <v/>
      </c>
    </row>
    <row r="4494" spans="1:16" hidden="1" x14ac:dyDescent="0.25">
      <c r="A4494" s="83" t="s">
        <v>5302</v>
      </c>
      <c r="B4494" s="285" t="s">
        <v>86</v>
      </c>
      <c r="C4494" s="292">
        <v>0</v>
      </c>
      <c r="D4494" s="292">
        <v>0</v>
      </c>
      <c r="E4494" s="292">
        <v>0</v>
      </c>
      <c r="F4494" s="292">
        <v>0</v>
      </c>
      <c r="G4494" s="292">
        <v>0</v>
      </c>
      <c r="H4494" s="292">
        <v>0</v>
      </c>
      <c r="I4494" s="292">
        <v>0</v>
      </c>
      <c r="J4494" s="292">
        <v>0</v>
      </c>
      <c r="K4494" s="292">
        <v>0</v>
      </c>
      <c r="L4494" s="292">
        <v>0</v>
      </c>
      <c r="M4494" s="292">
        <v>0</v>
      </c>
      <c r="N4494" s="292">
        <v>0</v>
      </c>
      <c r="O4494" s="292">
        <v>0</v>
      </c>
      <c r="P4494" s="83" t="str">
        <f t="shared" si="98"/>
        <v/>
      </c>
    </row>
    <row r="4495" spans="1:16" hidden="1" x14ac:dyDescent="0.25">
      <c r="A4495" s="83" t="s">
        <v>5303</v>
      </c>
      <c r="B4495" s="285" t="s">
        <v>87</v>
      </c>
      <c r="C4495" s="292">
        <v>879.16066999999998</v>
      </c>
      <c r="D4495" s="292">
        <v>0</v>
      </c>
      <c r="E4495" s="292">
        <v>523.20565999999997</v>
      </c>
      <c r="F4495" s="292">
        <v>349.37401</v>
      </c>
      <c r="G4495" s="292">
        <v>0</v>
      </c>
      <c r="H4495" s="292">
        <v>581.32615999999996</v>
      </c>
      <c r="I4495" s="292">
        <v>1062.04801</v>
      </c>
      <c r="J4495" s="292">
        <v>72.265270000000001</v>
      </c>
      <c r="K4495" s="292">
        <v>289.46677999999997</v>
      </c>
      <c r="L4495" s="292">
        <v>871.60262</v>
      </c>
      <c r="M4495" s="292">
        <v>0</v>
      </c>
      <c r="N4495" s="292">
        <v>531.65906999999993</v>
      </c>
      <c r="O4495" s="292">
        <v>5160.1082499999993</v>
      </c>
      <c r="P4495" s="83" t="str">
        <f t="shared" si="98"/>
        <v/>
      </c>
    </row>
    <row r="4496" spans="1:16" hidden="1" x14ac:dyDescent="0.25">
      <c r="A4496" s="83" t="s">
        <v>5304</v>
      </c>
      <c r="B4496" s="285" t="s">
        <v>88</v>
      </c>
      <c r="C4496" s="292">
        <v>0</v>
      </c>
      <c r="D4496" s="292">
        <v>0</v>
      </c>
      <c r="E4496" s="292">
        <v>0</v>
      </c>
      <c r="F4496" s="292">
        <v>0</v>
      </c>
      <c r="G4496" s="292">
        <v>0</v>
      </c>
      <c r="H4496" s="292">
        <v>0</v>
      </c>
      <c r="I4496" s="292">
        <v>0</v>
      </c>
      <c r="J4496" s="292">
        <v>0</v>
      </c>
      <c r="K4496" s="292">
        <v>0</v>
      </c>
      <c r="L4496" s="292">
        <v>0</v>
      </c>
      <c r="M4496" s="292">
        <v>0</v>
      </c>
      <c r="N4496" s="292">
        <v>69938.245500000005</v>
      </c>
      <c r="O4496" s="292">
        <v>69938.245500000005</v>
      </c>
      <c r="P4496" s="83" t="str">
        <f t="shared" si="98"/>
        <v/>
      </c>
    </row>
    <row r="4497" spans="1:16" hidden="1" x14ac:dyDescent="0.25">
      <c r="A4497" s="83" t="s">
        <v>5305</v>
      </c>
      <c r="B4497" s="285" t="s">
        <v>144</v>
      </c>
      <c r="C4497" s="292">
        <v>21158.983120000001</v>
      </c>
      <c r="D4497" s="292">
        <v>18284.990830000002</v>
      </c>
      <c r="E4497" s="292">
        <v>17816.16675</v>
      </c>
      <c r="F4497" s="292">
        <v>7581.9642499999991</v>
      </c>
      <c r="G4497" s="292">
        <v>10322.905869999999</v>
      </c>
      <c r="H4497" s="292">
        <v>16144.661270000002</v>
      </c>
      <c r="I4497" s="292">
        <v>11365.195780000002</v>
      </c>
      <c r="J4497" s="292">
        <v>3190.6233499999994</v>
      </c>
      <c r="K4497" s="292">
        <v>12666.86968</v>
      </c>
      <c r="L4497" s="292">
        <v>8538.5996500000001</v>
      </c>
      <c r="M4497" s="292">
        <v>5851.6386199999997</v>
      </c>
      <c r="N4497" s="292">
        <v>107223.65466</v>
      </c>
      <c r="O4497" s="292">
        <v>240146.25383</v>
      </c>
      <c r="P4497" s="83" t="str">
        <f t="shared" si="98"/>
        <v/>
      </c>
    </row>
    <row r="4498" spans="1:16" hidden="1" x14ac:dyDescent="0.25">
      <c r="A4498" s="83" t="s">
        <v>5306</v>
      </c>
      <c r="B4498" s="285" t="s">
        <v>76</v>
      </c>
      <c r="C4498" s="292">
        <v>0</v>
      </c>
      <c r="D4498" s="292">
        <v>0</v>
      </c>
      <c r="E4498" s="292">
        <v>0</v>
      </c>
      <c r="F4498" s="292">
        <v>0</v>
      </c>
      <c r="G4498" s="292">
        <v>0</v>
      </c>
      <c r="H4498" s="292">
        <v>0</v>
      </c>
      <c r="I4498" s="292">
        <v>0</v>
      </c>
      <c r="J4498" s="292">
        <v>0</v>
      </c>
      <c r="K4498" s="292">
        <v>0</v>
      </c>
      <c r="L4498" s="292">
        <v>0</v>
      </c>
      <c r="M4498" s="292">
        <v>0</v>
      </c>
      <c r="N4498" s="292">
        <v>0</v>
      </c>
      <c r="O4498" s="292">
        <v>0</v>
      </c>
      <c r="P4498" s="83" t="str">
        <f t="shared" si="98"/>
        <v/>
      </c>
    </row>
    <row r="4499" spans="1:16" hidden="1" x14ac:dyDescent="0.25">
      <c r="A4499" s="83" t="s">
        <v>5307</v>
      </c>
      <c r="B4499" s="285" t="s">
        <v>85</v>
      </c>
      <c r="C4499" s="292">
        <v>116871.65449</v>
      </c>
      <c r="D4499" s="292">
        <v>2880.1066300000002</v>
      </c>
      <c r="E4499" s="292">
        <v>959.43502000000012</v>
      </c>
      <c r="F4499" s="292">
        <v>1479.80386</v>
      </c>
      <c r="G4499" s="292">
        <v>18964.281309999998</v>
      </c>
      <c r="H4499" s="292">
        <v>4451.2051299999994</v>
      </c>
      <c r="I4499" s="292">
        <v>1458.1392300000002</v>
      </c>
      <c r="J4499" s="292">
        <v>1294.1196499999999</v>
      </c>
      <c r="K4499" s="292">
        <v>1690.4287299999999</v>
      </c>
      <c r="L4499" s="292">
        <v>1368.07716</v>
      </c>
      <c r="M4499" s="292">
        <v>1499.32429</v>
      </c>
      <c r="N4499" s="292">
        <v>6451.3488400000006</v>
      </c>
      <c r="O4499" s="292">
        <v>159367.92434000003</v>
      </c>
      <c r="P4499" s="83" t="str">
        <f t="shared" si="98"/>
        <v/>
      </c>
    </row>
    <row r="4500" spans="1:16" hidden="1" x14ac:dyDescent="0.25">
      <c r="A4500" s="83" t="s">
        <v>5308</v>
      </c>
      <c r="B4500" s="285" t="s">
        <v>87</v>
      </c>
      <c r="C4500" s="292">
        <v>0</v>
      </c>
      <c r="D4500" s="292">
        <v>0</v>
      </c>
      <c r="E4500" s="292">
        <v>0</v>
      </c>
      <c r="F4500" s="292">
        <v>0</v>
      </c>
      <c r="G4500" s="292">
        <v>0</v>
      </c>
      <c r="H4500" s="292">
        <v>0</v>
      </c>
      <c r="I4500" s="292">
        <v>0</v>
      </c>
      <c r="J4500" s="292">
        <v>0</v>
      </c>
      <c r="K4500" s="292">
        <v>0</v>
      </c>
      <c r="L4500" s="292">
        <v>0</v>
      </c>
      <c r="M4500" s="292">
        <v>0</v>
      </c>
      <c r="N4500" s="292">
        <v>2968.7887700000001</v>
      </c>
      <c r="O4500" s="292">
        <v>2968.7887700000001</v>
      </c>
      <c r="P4500" s="83" t="str">
        <f t="shared" si="98"/>
        <v/>
      </c>
    </row>
    <row r="4501" spans="1:16" hidden="1" x14ac:dyDescent="0.25">
      <c r="A4501" s="83" t="s">
        <v>5309</v>
      </c>
      <c r="B4501" s="285" t="s">
        <v>88</v>
      </c>
      <c r="C4501" s="292">
        <v>74387.866320000001</v>
      </c>
      <c r="D4501" s="292">
        <v>0</v>
      </c>
      <c r="E4501" s="292">
        <v>0</v>
      </c>
      <c r="F4501" s="292">
        <v>0</v>
      </c>
      <c r="G4501" s="292">
        <v>0</v>
      </c>
      <c r="H4501" s="292">
        <v>0</v>
      </c>
      <c r="I4501" s="292">
        <v>0</v>
      </c>
      <c r="J4501" s="292">
        <v>0</v>
      </c>
      <c r="K4501" s="292">
        <v>0</v>
      </c>
      <c r="L4501" s="292">
        <v>0</v>
      </c>
      <c r="M4501" s="292">
        <v>0</v>
      </c>
      <c r="N4501" s="292">
        <v>69834.191049999994</v>
      </c>
      <c r="O4501" s="292">
        <v>144222.05736999999</v>
      </c>
      <c r="P4501" s="83" t="str">
        <f t="shared" si="98"/>
        <v/>
      </c>
    </row>
    <row r="4502" spans="1:16" hidden="1" x14ac:dyDescent="0.25">
      <c r="A4502" s="83" t="s">
        <v>5310</v>
      </c>
      <c r="B4502" s="285" t="s">
        <v>89</v>
      </c>
      <c r="C4502" s="292">
        <v>201.07252</v>
      </c>
      <c r="D4502" s="292">
        <v>317.53769</v>
      </c>
      <c r="E4502" s="292">
        <v>106.55880999999999</v>
      </c>
      <c r="F4502" s="292">
        <v>170.46874000000003</v>
      </c>
      <c r="G4502" s="292">
        <v>620.62608</v>
      </c>
      <c r="H4502" s="292">
        <v>332.20571999999999</v>
      </c>
      <c r="I4502" s="292">
        <v>-236.34156999999999</v>
      </c>
      <c r="J4502" s="292">
        <v>146.25806999999998</v>
      </c>
      <c r="K4502" s="292">
        <v>162.17063999999999</v>
      </c>
      <c r="L4502" s="292">
        <v>-72.036159999999995</v>
      </c>
      <c r="M4502" s="292">
        <v>155.11686</v>
      </c>
      <c r="N4502" s="292">
        <v>619.02542000000005</v>
      </c>
      <c r="O4502" s="292">
        <v>2522.66282</v>
      </c>
      <c r="P4502" s="83" t="str">
        <f t="shared" si="98"/>
        <v/>
      </c>
    </row>
    <row r="4503" spans="1:16" hidden="1" x14ac:dyDescent="0.25">
      <c r="A4503" s="83" t="s">
        <v>5311</v>
      </c>
      <c r="B4503" s="285" t="s">
        <v>90</v>
      </c>
      <c r="C4503" s="292">
        <v>0.79854000000000003</v>
      </c>
      <c r="D4503" s="292">
        <v>0.17584</v>
      </c>
      <c r="E4503" s="292">
        <v>2.6613000000000002</v>
      </c>
      <c r="F4503" s="292">
        <v>0.75234000000000001</v>
      </c>
      <c r="G4503" s="292">
        <v>0.27163999999999999</v>
      </c>
      <c r="H4503" s="292">
        <v>2.1402700000000001</v>
      </c>
      <c r="I4503" s="292">
        <v>0.92544999999999999</v>
      </c>
      <c r="J4503" s="292">
        <v>0.99173</v>
      </c>
      <c r="K4503" s="292">
        <v>3.16832</v>
      </c>
      <c r="L4503" s="292">
        <v>1.91133</v>
      </c>
      <c r="M4503" s="292">
        <v>0.88505999999999996</v>
      </c>
      <c r="N4503" s="292">
        <v>2.60995</v>
      </c>
      <c r="O4503" s="292">
        <v>17.29177</v>
      </c>
      <c r="P4503" s="83" t="str">
        <f t="shared" si="98"/>
        <v/>
      </c>
    </row>
    <row r="4504" spans="1:16" hidden="1" x14ac:dyDescent="0.25">
      <c r="A4504" s="83" t="s">
        <v>5312</v>
      </c>
      <c r="B4504" s="285" t="s">
        <v>91</v>
      </c>
      <c r="C4504" s="292">
        <v>0</v>
      </c>
      <c r="D4504" s="292">
        <v>0</v>
      </c>
      <c r="E4504" s="292">
        <v>0</v>
      </c>
      <c r="F4504" s="292">
        <v>0</v>
      </c>
      <c r="G4504" s="292">
        <v>0</v>
      </c>
      <c r="H4504" s="292">
        <v>0</v>
      </c>
      <c r="I4504" s="292">
        <v>0</v>
      </c>
      <c r="J4504" s="292">
        <v>0</v>
      </c>
      <c r="K4504" s="292">
        <v>0</v>
      </c>
      <c r="L4504" s="292">
        <v>0</v>
      </c>
      <c r="M4504" s="292">
        <v>0</v>
      </c>
      <c r="N4504" s="292">
        <v>0</v>
      </c>
      <c r="O4504" s="292">
        <v>0</v>
      </c>
      <c r="P4504" s="83" t="str">
        <f t="shared" si="98"/>
        <v/>
      </c>
    </row>
    <row r="4505" spans="1:16" hidden="1" x14ac:dyDescent="0.25">
      <c r="A4505" s="83" t="s">
        <v>5313</v>
      </c>
      <c r="B4505" s="285" t="s">
        <v>3670</v>
      </c>
      <c r="C4505" s="292">
        <v>1.55751</v>
      </c>
      <c r="D4505" s="292">
        <v>2263.49955</v>
      </c>
      <c r="E4505" s="292">
        <v>9.2198100000000007</v>
      </c>
      <c r="F4505" s="292">
        <v>3.39879</v>
      </c>
      <c r="G4505" s="292">
        <v>101.12737000000001</v>
      </c>
      <c r="H4505" s="292">
        <v>21.286999999999999</v>
      </c>
      <c r="I4505" s="292">
        <v>16.309280000000001</v>
      </c>
      <c r="J4505" s="292">
        <v>2.6162299999999998</v>
      </c>
      <c r="K4505" s="292">
        <v>626.86054999999999</v>
      </c>
      <c r="L4505" s="292">
        <v>13.98682</v>
      </c>
      <c r="M4505" s="292">
        <v>1.59623</v>
      </c>
      <c r="N4505" s="292">
        <v>15.588050000000001</v>
      </c>
      <c r="O4505" s="292">
        <v>3077.0471900000002</v>
      </c>
      <c r="P4505" s="83" t="str">
        <f t="shared" si="98"/>
        <v/>
      </c>
    </row>
    <row r="4506" spans="1:16" hidden="1" x14ac:dyDescent="0.25">
      <c r="A4506" s="83" t="s">
        <v>5314</v>
      </c>
      <c r="B4506" s="285" t="s">
        <v>122</v>
      </c>
      <c r="C4506" s="292">
        <v>0</v>
      </c>
      <c r="D4506" s="292">
        <v>0</v>
      </c>
      <c r="E4506" s="292">
        <v>0</v>
      </c>
      <c r="F4506" s="292">
        <v>0</v>
      </c>
      <c r="G4506" s="292">
        <v>0</v>
      </c>
      <c r="H4506" s="292">
        <v>0</v>
      </c>
      <c r="I4506" s="292">
        <v>0</v>
      </c>
      <c r="J4506" s="292">
        <v>0</v>
      </c>
      <c r="K4506" s="292">
        <v>0</v>
      </c>
      <c r="L4506" s="292">
        <v>0</v>
      </c>
      <c r="M4506" s="292">
        <v>0</v>
      </c>
      <c r="N4506" s="292">
        <v>0</v>
      </c>
      <c r="O4506" s="292">
        <v>0</v>
      </c>
      <c r="P4506" s="83" t="str">
        <f t="shared" si="98"/>
        <v/>
      </c>
    </row>
    <row r="4507" spans="1:16" hidden="1" x14ac:dyDescent="0.25">
      <c r="A4507" s="83" t="s">
        <v>5315</v>
      </c>
      <c r="B4507" s="285" t="s">
        <v>92</v>
      </c>
      <c r="C4507" s="292">
        <v>0</v>
      </c>
      <c r="D4507" s="292">
        <v>0</v>
      </c>
      <c r="E4507" s="292">
        <v>0</v>
      </c>
      <c r="F4507" s="292">
        <v>0</v>
      </c>
      <c r="G4507" s="292">
        <v>0</v>
      </c>
      <c r="H4507" s="292">
        <v>0</v>
      </c>
      <c r="I4507" s="292">
        <v>0</v>
      </c>
      <c r="J4507" s="292">
        <v>0</v>
      </c>
      <c r="K4507" s="292">
        <v>0</v>
      </c>
      <c r="L4507" s="292">
        <v>0</v>
      </c>
      <c r="M4507" s="292">
        <v>0</v>
      </c>
      <c r="N4507" s="292">
        <v>0</v>
      </c>
      <c r="O4507" s="292">
        <v>0</v>
      </c>
      <c r="P4507" s="83" t="str">
        <f t="shared" si="98"/>
        <v/>
      </c>
    </row>
    <row r="4508" spans="1:16" hidden="1" x14ac:dyDescent="0.25">
      <c r="A4508" s="83" t="s">
        <v>5316</v>
      </c>
      <c r="B4508" s="285" t="s">
        <v>93</v>
      </c>
      <c r="C4508" s="292">
        <v>0</v>
      </c>
      <c r="D4508" s="292">
        <v>0</v>
      </c>
      <c r="E4508" s="292">
        <v>0</v>
      </c>
      <c r="F4508" s="292">
        <v>0</v>
      </c>
      <c r="G4508" s="292">
        <v>0</v>
      </c>
      <c r="H4508" s="292">
        <v>0</v>
      </c>
      <c r="I4508" s="292">
        <v>0</v>
      </c>
      <c r="J4508" s="292">
        <v>0</v>
      </c>
      <c r="K4508" s="292">
        <v>0</v>
      </c>
      <c r="L4508" s="292">
        <v>0</v>
      </c>
      <c r="M4508" s="292">
        <v>0</v>
      </c>
      <c r="N4508" s="292">
        <v>0</v>
      </c>
      <c r="O4508" s="292">
        <v>0</v>
      </c>
      <c r="P4508" s="83" t="str">
        <f t="shared" si="98"/>
        <v/>
      </c>
    </row>
    <row r="4509" spans="1:16" hidden="1" x14ac:dyDescent="0.25">
      <c r="A4509" s="83" t="s">
        <v>5317</v>
      </c>
      <c r="B4509" s="285" t="s">
        <v>94</v>
      </c>
      <c r="C4509" s="292">
        <v>116668.22592</v>
      </c>
      <c r="D4509" s="292">
        <v>298.89355</v>
      </c>
      <c r="E4509" s="292">
        <v>840.99510000000009</v>
      </c>
      <c r="F4509" s="292">
        <v>1305.18399</v>
      </c>
      <c r="G4509" s="292">
        <v>18242.256219999999</v>
      </c>
      <c r="H4509" s="292">
        <v>4095.5721399999998</v>
      </c>
      <c r="I4509" s="292">
        <v>1677.2460700000001</v>
      </c>
      <c r="J4509" s="292">
        <v>1144.25362</v>
      </c>
      <c r="K4509" s="292">
        <v>889.00788999999997</v>
      </c>
      <c r="L4509" s="292">
        <v>1424.2151699999999</v>
      </c>
      <c r="M4509" s="292">
        <v>1341.72614</v>
      </c>
      <c r="N4509" s="292">
        <v>5047.3467500000006</v>
      </c>
      <c r="O4509" s="292">
        <v>152974.92256000004</v>
      </c>
      <c r="P4509" s="83" t="str">
        <f t="shared" si="98"/>
        <v/>
      </c>
    </row>
    <row r="4510" spans="1:16" hidden="1" x14ac:dyDescent="0.25">
      <c r="A4510" s="83" t="s">
        <v>5318</v>
      </c>
      <c r="B4510" s="285" t="s">
        <v>95</v>
      </c>
      <c r="C4510" s="292">
        <v>0</v>
      </c>
      <c r="D4510" s="292">
        <v>0</v>
      </c>
      <c r="E4510" s="292">
        <v>0</v>
      </c>
      <c r="F4510" s="292">
        <v>0</v>
      </c>
      <c r="G4510" s="292">
        <v>0</v>
      </c>
      <c r="H4510" s="292">
        <v>0</v>
      </c>
      <c r="I4510" s="292">
        <v>0</v>
      </c>
      <c r="J4510" s="292">
        <v>0</v>
      </c>
      <c r="K4510" s="292">
        <v>9.22133</v>
      </c>
      <c r="L4510" s="292">
        <v>0</v>
      </c>
      <c r="M4510" s="292">
        <v>0</v>
      </c>
      <c r="N4510" s="292">
        <v>766.77867000000003</v>
      </c>
      <c r="O4510" s="292">
        <v>776</v>
      </c>
      <c r="P4510" s="83" t="str">
        <f t="shared" si="98"/>
        <v/>
      </c>
    </row>
    <row r="4511" spans="1:16" hidden="1" x14ac:dyDescent="0.25">
      <c r="A4511" s="83" t="s">
        <v>5319</v>
      </c>
      <c r="B4511" s="285" t="s">
        <v>96</v>
      </c>
      <c r="C4511" s="292">
        <v>0</v>
      </c>
      <c r="D4511" s="292">
        <v>0</v>
      </c>
      <c r="E4511" s="292">
        <v>0</v>
      </c>
      <c r="F4511" s="292">
        <v>0</v>
      </c>
      <c r="G4511" s="292">
        <v>0</v>
      </c>
      <c r="H4511" s="292">
        <v>3800</v>
      </c>
      <c r="I4511" s="292">
        <v>0</v>
      </c>
      <c r="J4511" s="292">
        <v>0</v>
      </c>
      <c r="K4511" s="292">
        <v>0</v>
      </c>
      <c r="L4511" s="292">
        <v>0</v>
      </c>
      <c r="M4511" s="292">
        <v>0</v>
      </c>
      <c r="N4511" s="292">
        <v>0</v>
      </c>
      <c r="O4511" s="292">
        <v>3800</v>
      </c>
      <c r="P4511" s="83" t="str">
        <f t="shared" si="98"/>
        <v/>
      </c>
    </row>
    <row r="4512" spans="1:16" hidden="1" x14ac:dyDescent="0.25">
      <c r="A4512" s="83" t="s">
        <v>5320</v>
      </c>
      <c r="B4512" s="285" t="s">
        <v>155</v>
      </c>
      <c r="C4512" s="292">
        <v>191259.52081000002</v>
      </c>
      <c r="D4512" s="292">
        <v>2880.1066300000002</v>
      </c>
      <c r="E4512" s="292">
        <v>959.43502000000012</v>
      </c>
      <c r="F4512" s="292">
        <v>1479.80386</v>
      </c>
      <c r="G4512" s="292">
        <v>18964.281309999998</v>
      </c>
      <c r="H4512" s="292">
        <v>8251.2051299999985</v>
      </c>
      <c r="I4512" s="292">
        <v>1458.1392300000002</v>
      </c>
      <c r="J4512" s="292">
        <v>1294.1196499999999</v>
      </c>
      <c r="K4512" s="292">
        <v>1690.4287299999999</v>
      </c>
      <c r="L4512" s="292">
        <v>1368.07716</v>
      </c>
      <c r="M4512" s="292">
        <v>1499.32429</v>
      </c>
      <c r="N4512" s="292">
        <v>79254.328659999999</v>
      </c>
      <c r="O4512" s="292">
        <v>310358.77048000006</v>
      </c>
      <c r="P4512" s="83" t="str">
        <f t="shared" si="98"/>
        <v/>
      </c>
    </row>
    <row r="4513" spans="1:16" hidden="1" x14ac:dyDescent="0.25">
      <c r="A4513" s="83" t="s">
        <v>5321</v>
      </c>
      <c r="B4513" s="285" t="s">
        <v>97</v>
      </c>
      <c r="P4513" s="83" t="str">
        <f t="shared" si="98"/>
        <v/>
      </c>
    </row>
    <row r="4514" spans="1:16" hidden="1" x14ac:dyDescent="0.25">
      <c r="A4514" s="83" t="s">
        <v>5322</v>
      </c>
      <c r="B4514" s="285" t="s">
        <v>130</v>
      </c>
      <c r="P4514" s="83" t="str">
        <f t="shared" si="98"/>
        <v/>
      </c>
    </row>
    <row r="4515" spans="1:16" hidden="1" x14ac:dyDescent="0.25">
      <c r="A4515" s="83" t="s">
        <v>5323</v>
      </c>
      <c r="B4515" s="285" t="s">
        <v>76</v>
      </c>
      <c r="P4515" s="83" t="str">
        <f t="shared" si="98"/>
        <v/>
      </c>
    </row>
    <row r="4516" spans="1:16" hidden="1" x14ac:dyDescent="0.25">
      <c r="A4516" s="83" t="s">
        <v>5324</v>
      </c>
      <c r="B4516" s="285" t="s">
        <v>77</v>
      </c>
      <c r="P4516" s="83" t="str">
        <f t="shared" si="98"/>
        <v/>
      </c>
    </row>
    <row r="4517" spans="1:16" hidden="1" x14ac:dyDescent="0.25">
      <c r="A4517" s="83" t="s">
        <v>5325</v>
      </c>
      <c r="B4517" s="285" t="s">
        <v>78</v>
      </c>
      <c r="P4517" s="83" t="str">
        <f t="shared" si="98"/>
        <v/>
      </c>
    </row>
    <row r="4518" spans="1:16" hidden="1" x14ac:dyDescent="0.25">
      <c r="A4518" s="83" t="s">
        <v>5326</v>
      </c>
      <c r="B4518" s="285" t="s">
        <v>79</v>
      </c>
      <c r="P4518" s="83" t="str">
        <f t="shared" si="98"/>
        <v/>
      </c>
    </row>
    <row r="4519" spans="1:16" hidden="1" x14ac:dyDescent="0.25">
      <c r="A4519" s="83" t="s">
        <v>5327</v>
      </c>
      <c r="B4519" s="285" t="s">
        <v>3671</v>
      </c>
      <c r="P4519" s="83" t="str">
        <f t="shared" si="98"/>
        <v/>
      </c>
    </row>
    <row r="4520" spans="1:16" hidden="1" x14ac:dyDescent="0.25">
      <c r="A4520" s="83" t="s">
        <v>5328</v>
      </c>
      <c r="B4520" s="285" t="s">
        <v>121</v>
      </c>
      <c r="P4520" s="83" t="str">
        <f t="shared" si="98"/>
        <v/>
      </c>
    </row>
    <row r="4521" spans="1:16" hidden="1" x14ac:dyDescent="0.25">
      <c r="A4521" s="83" t="s">
        <v>5329</v>
      </c>
      <c r="B4521" s="285" t="s">
        <v>81</v>
      </c>
      <c r="P4521" s="83" t="str">
        <f t="shared" si="98"/>
        <v/>
      </c>
    </row>
    <row r="4522" spans="1:16" hidden="1" x14ac:dyDescent="0.25">
      <c r="A4522" s="83" t="s">
        <v>5330</v>
      </c>
      <c r="B4522" s="285" t="s">
        <v>82</v>
      </c>
      <c r="P4522" s="83" t="str">
        <f t="shared" si="98"/>
        <v/>
      </c>
    </row>
    <row r="4523" spans="1:16" hidden="1" x14ac:dyDescent="0.25">
      <c r="A4523" s="83" t="s">
        <v>5331</v>
      </c>
      <c r="B4523" s="285" t="s">
        <v>83</v>
      </c>
      <c r="P4523" s="83" t="str">
        <f t="shared" si="98"/>
        <v/>
      </c>
    </row>
    <row r="4524" spans="1:16" hidden="1" x14ac:dyDescent="0.25">
      <c r="A4524" s="83" t="s">
        <v>5332</v>
      </c>
      <c r="B4524" s="285" t="s">
        <v>84</v>
      </c>
      <c r="P4524" s="83" t="str">
        <f t="shared" si="98"/>
        <v/>
      </c>
    </row>
    <row r="4525" spans="1:16" hidden="1" x14ac:dyDescent="0.25">
      <c r="A4525" s="83" t="s">
        <v>5333</v>
      </c>
      <c r="B4525" s="285" t="s">
        <v>85</v>
      </c>
      <c r="P4525" s="83" t="str">
        <f t="shared" si="98"/>
        <v/>
      </c>
    </row>
    <row r="4526" spans="1:16" hidden="1" x14ac:dyDescent="0.25">
      <c r="A4526" s="83" t="s">
        <v>5334</v>
      </c>
      <c r="B4526" s="285" t="s">
        <v>86</v>
      </c>
      <c r="P4526" s="83" t="str">
        <f t="shared" si="98"/>
        <v/>
      </c>
    </row>
    <row r="4527" spans="1:16" hidden="1" x14ac:dyDescent="0.25">
      <c r="A4527" s="83" t="s">
        <v>5335</v>
      </c>
      <c r="B4527" s="285" t="s">
        <v>87</v>
      </c>
      <c r="P4527" s="83" t="str">
        <f t="shared" si="98"/>
        <v/>
      </c>
    </row>
    <row r="4528" spans="1:16" hidden="1" x14ac:dyDescent="0.25">
      <c r="A4528" s="83" t="s">
        <v>5336</v>
      </c>
      <c r="B4528" s="285" t="s">
        <v>88</v>
      </c>
      <c r="P4528" s="83" t="str">
        <f t="shared" si="98"/>
        <v/>
      </c>
    </row>
    <row r="4529" spans="1:16" hidden="1" x14ac:dyDescent="0.25">
      <c r="A4529" s="83" t="s">
        <v>5337</v>
      </c>
      <c r="B4529" s="285" t="s">
        <v>144</v>
      </c>
      <c r="P4529" s="83" t="str">
        <f t="shared" si="98"/>
        <v/>
      </c>
    </row>
    <row r="4530" spans="1:16" hidden="1" x14ac:dyDescent="0.25">
      <c r="A4530" s="83" t="s">
        <v>5338</v>
      </c>
      <c r="B4530" s="285" t="s">
        <v>80</v>
      </c>
      <c r="P4530" s="83" t="str">
        <f t="shared" si="98"/>
        <v/>
      </c>
    </row>
    <row r="4531" spans="1:16" hidden="1" x14ac:dyDescent="0.25">
      <c r="A4531" s="83" t="s">
        <v>5339</v>
      </c>
      <c r="B4531" s="285" t="s">
        <v>76</v>
      </c>
      <c r="P4531" s="83" t="str">
        <f t="shared" si="98"/>
        <v/>
      </c>
    </row>
    <row r="4532" spans="1:16" hidden="1" x14ac:dyDescent="0.25">
      <c r="A4532" s="83" t="s">
        <v>5340</v>
      </c>
      <c r="B4532" s="285" t="s">
        <v>85</v>
      </c>
      <c r="P4532" s="83" t="str">
        <f t="shared" si="98"/>
        <v/>
      </c>
    </row>
    <row r="4533" spans="1:16" hidden="1" x14ac:dyDescent="0.25">
      <c r="A4533" s="83" t="s">
        <v>5341</v>
      </c>
      <c r="B4533" s="285" t="s">
        <v>87</v>
      </c>
      <c r="P4533" s="83" t="str">
        <f t="shared" si="98"/>
        <v/>
      </c>
    </row>
    <row r="4534" spans="1:16" hidden="1" x14ac:dyDescent="0.25">
      <c r="A4534" s="83" t="s">
        <v>5342</v>
      </c>
      <c r="B4534" s="285" t="s">
        <v>88</v>
      </c>
      <c r="P4534" s="83" t="str">
        <f t="shared" si="98"/>
        <v/>
      </c>
    </row>
    <row r="4535" spans="1:16" hidden="1" x14ac:dyDescent="0.25">
      <c r="A4535" s="83" t="s">
        <v>5343</v>
      </c>
      <c r="B4535" s="285" t="s">
        <v>89</v>
      </c>
      <c r="P4535" s="83" t="str">
        <f t="shared" si="98"/>
        <v/>
      </c>
    </row>
    <row r="4536" spans="1:16" hidden="1" x14ac:dyDescent="0.25">
      <c r="A4536" s="83" t="s">
        <v>5344</v>
      </c>
      <c r="B4536" s="285" t="s">
        <v>90</v>
      </c>
      <c r="P4536" s="83" t="str">
        <f t="shared" si="98"/>
        <v/>
      </c>
    </row>
    <row r="4537" spans="1:16" hidden="1" x14ac:dyDescent="0.25">
      <c r="A4537" s="83" t="s">
        <v>5345</v>
      </c>
      <c r="B4537" s="285" t="s">
        <v>91</v>
      </c>
      <c r="P4537" s="83" t="str">
        <f t="shared" si="98"/>
        <v/>
      </c>
    </row>
    <row r="4538" spans="1:16" hidden="1" x14ac:dyDescent="0.25">
      <c r="A4538" s="83" t="s">
        <v>5346</v>
      </c>
      <c r="B4538" s="285" t="s">
        <v>3670</v>
      </c>
      <c r="P4538" s="83" t="str">
        <f t="shared" si="98"/>
        <v/>
      </c>
    </row>
    <row r="4539" spans="1:16" hidden="1" x14ac:dyDescent="0.25">
      <c r="A4539" s="83" t="s">
        <v>5347</v>
      </c>
      <c r="B4539" s="285" t="s">
        <v>92</v>
      </c>
      <c r="P4539" s="83" t="str">
        <f t="shared" si="98"/>
        <v/>
      </c>
    </row>
    <row r="4540" spans="1:16" hidden="1" x14ac:dyDescent="0.25">
      <c r="A4540" s="83" t="s">
        <v>5348</v>
      </c>
      <c r="B4540" s="285" t="s">
        <v>93</v>
      </c>
      <c r="P4540" s="83" t="str">
        <f t="shared" si="98"/>
        <v/>
      </c>
    </row>
    <row r="4541" spans="1:16" hidden="1" x14ac:dyDescent="0.25">
      <c r="A4541" s="83" t="s">
        <v>5349</v>
      </c>
      <c r="B4541" s="285" t="s">
        <v>94</v>
      </c>
      <c r="P4541" s="83" t="str">
        <f t="shared" si="98"/>
        <v/>
      </c>
    </row>
    <row r="4542" spans="1:16" hidden="1" x14ac:dyDescent="0.25">
      <c r="A4542" s="83" t="s">
        <v>5350</v>
      </c>
      <c r="B4542" s="285" t="s">
        <v>95</v>
      </c>
      <c r="P4542" s="83" t="str">
        <f t="shared" ref="P4542:P4605" si="99">IF(COUNTBLANK(Q4542)=0,IF(RIGHT(A4542,12)=Q4542,TRUE,FALSE),"")</f>
        <v/>
      </c>
    </row>
    <row r="4543" spans="1:16" hidden="1" x14ac:dyDescent="0.25">
      <c r="A4543" s="83" t="s">
        <v>5351</v>
      </c>
      <c r="B4543" s="285" t="s">
        <v>96</v>
      </c>
      <c r="P4543" s="83" t="str">
        <f t="shared" si="99"/>
        <v/>
      </c>
    </row>
    <row r="4544" spans="1:16" hidden="1" x14ac:dyDescent="0.25">
      <c r="A4544" s="83" t="s">
        <v>5352</v>
      </c>
      <c r="B4544" s="285" t="s">
        <v>155</v>
      </c>
      <c r="P4544" s="83" t="str">
        <f t="shared" si="99"/>
        <v/>
      </c>
    </row>
    <row r="4545" spans="1:16" hidden="1" x14ac:dyDescent="0.25">
      <c r="A4545" s="83" t="s">
        <v>5353</v>
      </c>
      <c r="B4545" s="285" t="s">
        <v>80</v>
      </c>
      <c r="P4545" s="83" t="str">
        <f t="shared" si="99"/>
        <v/>
      </c>
    </row>
    <row r="4546" spans="1:16" hidden="1" x14ac:dyDescent="0.25">
      <c r="A4546" s="83" t="s">
        <v>5354</v>
      </c>
      <c r="B4546" s="285" t="s">
        <v>97</v>
      </c>
      <c r="C4546" s="292">
        <v>-831375.95234000008</v>
      </c>
      <c r="D4546" s="292">
        <v>-78319.261190000107</v>
      </c>
      <c r="E4546" s="292">
        <v>-176941.96403999988</v>
      </c>
      <c r="F4546" s="292">
        <v>55232.417360000196</v>
      </c>
      <c r="G4546" s="292">
        <v>-113345.47289999994</v>
      </c>
      <c r="H4546" s="292">
        <v>58292.64057999989</v>
      </c>
      <c r="I4546" s="292">
        <v>131621.93527000002</v>
      </c>
      <c r="J4546" s="292">
        <v>270893.97409999999</v>
      </c>
      <c r="K4546" s="292">
        <v>-72185.931019999902</v>
      </c>
      <c r="L4546" s="292">
        <v>11631.702039999771</v>
      </c>
      <c r="M4546" s="292">
        <v>133805.86082000111</v>
      </c>
      <c r="N4546" s="292">
        <v>241006.8260502601</v>
      </c>
      <c r="O4546" s="292">
        <v>-369683.22526973858</v>
      </c>
      <c r="P4546" s="83" t="str">
        <f t="shared" si="99"/>
        <v/>
      </c>
    </row>
    <row r="4547" spans="1:16" hidden="1" x14ac:dyDescent="0.25">
      <c r="A4547" s="83" t="s">
        <v>5355</v>
      </c>
      <c r="B4547" s="285" t="s">
        <v>130</v>
      </c>
      <c r="C4547" s="292">
        <v>-839888.89186000009</v>
      </c>
      <c r="D4547" s="292">
        <v>-78299.261190000107</v>
      </c>
      <c r="E4547" s="292">
        <v>-176941.96403999988</v>
      </c>
      <c r="F4547" s="292">
        <v>55232.417360000196</v>
      </c>
      <c r="G4547" s="292">
        <v>-113343.97289999994</v>
      </c>
      <c r="H4547" s="292">
        <v>58294.14057999989</v>
      </c>
      <c r="I4547" s="292">
        <v>131623.43527000002</v>
      </c>
      <c r="J4547" s="292">
        <v>265893.97409999999</v>
      </c>
      <c r="K4547" s="292">
        <v>-72185.931019999902</v>
      </c>
      <c r="L4547" s="292">
        <v>11633.202039999771</v>
      </c>
      <c r="M4547" s="292">
        <v>133829.23582000111</v>
      </c>
      <c r="N4547" s="292">
        <v>240776.39309026022</v>
      </c>
      <c r="O4547" s="292">
        <v>-383377.22274973989</v>
      </c>
      <c r="P4547" s="83" t="str">
        <f t="shared" si="99"/>
        <v/>
      </c>
    </row>
    <row r="4548" spans="1:16" hidden="1" x14ac:dyDescent="0.25">
      <c r="A4548" s="83" t="s">
        <v>5356</v>
      </c>
      <c r="B4548" s="285" t="s">
        <v>76</v>
      </c>
      <c r="C4548" s="292">
        <v>29640.080220000022</v>
      </c>
      <c r="D4548" s="292">
        <v>7447.7219999999998</v>
      </c>
      <c r="E4548" s="292">
        <v>9678.8025600000001</v>
      </c>
      <c r="F4548" s="292">
        <v>3756.8092899999983</v>
      </c>
      <c r="G4548" s="292">
        <v>9131.7231599999959</v>
      </c>
      <c r="H4548" s="292">
        <v>4959.2255400000031</v>
      </c>
      <c r="I4548" s="292">
        <v>4745.6215100000027</v>
      </c>
      <c r="J4548" s="292">
        <v>3931.89275</v>
      </c>
      <c r="K4548" s="292">
        <v>15786.190710000001</v>
      </c>
      <c r="L4548" s="292">
        <v>6646.2671700000001</v>
      </c>
      <c r="M4548" s="292">
        <v>6859.2154500000024</v>
      </c>
      <c r="N4548" s="292">
        <v>-72272.196870000029</v>
      </c>
      <c r="O4548" s="292">
        <v>30311.353489999994</v>
      </c>
      <c r="P4548" s="83" t="str">
        <f t="shared" si="99"/>
        <v/>
      </c>
    </row>
    <row r="4549" spans="1:16" hidden="1" x14ac:dyDescent="0.25">
      <c r="A4549" s="83" t="s">
        <v>5357</v>
      </c>
      <c r="B4549" s="285" t="s">
        <v>77</v>
      </c>
      <c r="C4549" s="292">
        <v>186494.75043000016</v>
      </c>
      <c r="D4549" s="292">
        <v>119483.72100000001</v>
      </c>
      <c r="E4549" s="292">
        <v>125343.81183999999</v>
      </c>
      <c r="F4549" s="292">
        <v>117198.51578</v>
      </c>
      <c r="G4549" s="292">
        <v>175327.06815000006</v>
      </c>
      <c r="H4549" s="292">
        <v>122175.68318000002</v>
      </c>
      <c r="I4549" s="292">
        <v>110602.29892000006</v>
      </c>
      <c r="J4549" s="292">
        <v>97809.100439999995</v>
      </c>
      <c r="K4549" s="292">
        <v>107615.2988</v>
      </c>
      <c r="L4549" s="292">
        <v>136315.38604000004</v>
      </c>
      <c r="M4549" s="292">
        <v>131660.96451000005</v>
      </c>
      <c r="N4549" s="292">
        <v>101722.8965399992</v>
      </c>
      <c r="O4549" s="292">
        <v>1531749.4956299996</v>
      </c>
      <c r="P4549" s="83" t="str">
        <f t="shared" si="99"/>
        <v/>
      </c>
    </row>
    <row r="4550" spans="1:16" hidden="1" x14ac:dyDescent="0.25">
      <c r="A4550" s="83" t="s">
        <v>5358</v>
      </c>
      <c r="B4550" s="285" t="s">
        <v>78</v>
      </c>
      <c r="C4550" s="292">
        <v>12660.546879999991</v>
      </c>
      <c r="D4550" s="292">
        <v>6525.915</v>
      </c>
      <c r="E4550" s="292">
        <v>22313.820530000001</v>
      </c>
      <c r="F4550" s="292">
        <v>5853.7195499999989</v>
      </c>
      <c r="G4550" s="292">
        <v>4531.6050799999994</v>
      </c>
      <c r="H4550" s="292">
        <v>10441.775290000003</v>
      </c>
      <c r="I4550" s="292">
        <v>6495.4354399999993</v>
      </c>
      <c r="J4550" s="292">
        <v>7102.0745200000001</v>
      </c>
      <c r="K4550" s="292">
        <v>16107.818810000001</v>
      </c>
      <c r="L4550" s="292">
        <v>8248.7637100000065</v>
      </c>
      <c r="M4550" s="292">
        <v>34733.886270000003</v>
      </c>
      <c r="N4550" s="292">
        <v>36540.86178000005</v>
      </c>
      <c r="O4550" s="292">
        <v>171556.22286000004</v>
      </c>
      <c r="P4550" s="83" t="str">
        <f t="shared" si="99"/>
        <v/>
      </c>
    </row>
    <row r="4551" spans="1:16" hidden="1" x14ac:dyDescent="0.25">
      <c r="A4551" s="83" t="s">
        <v>5359</v>
      </c>
      <c r="B4551" s="285" t="s">
        <v>79</v>
      </c>
      <c r="C4551" s="292">
        <v>36118.47215999999</v>
      </c>
      <c r="D4551" s="292">
        <v>21874.157999999999</v>
      </c>
      <c r="E4551" s="292">
        <v>28635.69037</v>
      </c>
      <c r="F4551" s="292">
        <v>597.51481999999999</v>
      </c>
      <c r="G4551" s="292">
        <v>22587.215390000001</v>
      </c>
      <c r="H4551" s="292">
        <v>9313.7029299999995</v>
      </c>
      <c r="I4551" s="292">
        <v>2410.5558200000005</v>
      </c>
      <c r="J4551" s="292">
        <v>9613.2187400000003</v>
      </c>
      <c r="K4551" s="292">
        <v>4382.64041</v>
      </c>
      <c r="L4551" s="292">
        <v>8979.6474599999983</v>
      </c>
      <c r="M4551" s="292">
        <v>14129.312830000001</v>
      </c>
      <c r="N4551" s="292">
        <v>147.63399000000985</v>
      </c>
      <c r="O4551" s="292">
        <v>158789.76291999998</v>
      </c>
      <c r="P4551" s="83" t="str">
        <f t="shared" si="99"/>
        <v/>
      </c>
    </row>
    <row r="4552" spans="1:16" hidden="1" x14ac:dyDescent="0.25">
      <c r="A4552" s="83" t="s">
        <v>5360</v>
      </c>
      <c r="B4552" s="285" t="s">
        <v>3671</v>
      </c>
      <c r="C4552" s="292">
        <v>67435.958689999956</v>
      </c>
      <c r="D4552" s="292">
        <v>73702.368000000002</v>
      </c>
      <c r="E4552" s="292">
        <v>168539.40823999999</v>
      </c>
      <c r="F4552" s="292">
        <v>77643.332310000042</v>
      </c>
      <c r="G4552" s="292">
        <v>57892.845789999999</v>
      </c>
      <c r="H4552" s="292">
        <v>51378.673570000006</v>
      </c>
      <c r="I4552" s="292">
        <v>49644.63678000003</v>
      </c>
      <c r="J4552" s="292">
        <v>33860.223259999999</v>
      </c>
      <c r="K4552" s="292">
        <v>39248.841949999995</v>
      </c>
      <c r="L4552" s="292">
        <v>49080.363389999984</v>
      </c>
      <c r="M4552" s="292">
        <v>65428.844059999872</v>
      </c>
      <c r="N4552" s="292">
        <v>67561.144380000245</v>
      </c>
      <c r="O4552" s="292">
        <v>801416.64042000007</v>
      </c>
      <c r="P4552" s="83" t="str">
        <f t="shared" si="99"/>
        <v/>
      </c>
    </row>
    <row r="4553" spans="1:16" hidden="1" x14ac:dyDescent="0.25">
      <c r="A4553" s="83" t="s">
        <v>5361</v>
      </c>
      <c r="B4553" s="285" t="s">
        <v>120</v>
      </c>
      <c r="C4553" s="292">
        <v>190601.15035000001</v>
      </c>
      <c r="D4553" s="292">
        <v>263870.48100000003</v>
      </c>
      <c r="E4553" s="292">
        <v>232325.40789999999</v>
      </c>
      <c r="F4553" s="292">
        <v>101181.99308000001</v>
      </c>
      <c r="G4553" s="292">
        <v>63432.400040000008</v>
      </c>
      <c r="H4553" s="292">
        <v>175069.07675000001</v>
      </c>
      <c r="I4553" s="292">
        <v>80784.211960000001</v>
      </c>
      <c r="J4553" s="292">
        <v>57125.353560000003</v>
      </c>
      <c r="K4553" s="292">
        <v>122539.13738999999</v>
      </c>
      <c r="L4553" s="292">
        <v>174488.44488999996</v>
      </c>
      <c r="M4553" s="292">
        <v>67226.174820000015</v>
      </c>
      <c r="N4553" s="292">
        <v>102653.56659</v>
      </c>
      <c r="O4553" s="292">
        <v>1631297.39833</v>
      </c>
      <c r="P4553" s="83" t="str">
        <f t="shared" si="99"/>
        <v/>
      </c>
    </row>
    <row r="4554" spans="1:16" hidden="1" x14ac:dyDescent="0.25">
      <c r="A4554" s="83" t="s">
        <v>5362</v>
      </c>
      <c r="B4554" s="285" t="s">
        <v>121</v>
      </c>
      <c r="C4554" s="292">
        <v>0</v>
      </c>
      <c r="D4554" s="292">
        <v>0</v>
      </c>
      <c r="E4554" s="292">
        <v>0</v>
      </c>
      <c r="F4554" s="292">
        <v>0</v>
      </c>
      <c r="G4554" s="292">
        <v>0</v>
      </c>
      <c r="H4554" s="292">
        <v>0</v>
      </c>
      <c r="I4554" s="292">
        <v>0</v>
      </c>
      <c r="J4554" s="292">
        <v>0</v>
      </c>
      <c r="K4554" s="292">
        <v>0</v>
      </c>
      <c r="L4554" s="292">
        <v>0</v>
      </c>
      <c r="M4554" s="292">
        <v>0</v>
      </c>
      <c r="N4554" s="292">
        <v>0</v>
      </c>
      <c r="O4554" s="292">
        <v>0</v>
      </c>
      <c r="P4554" s="83" t="str">
        <f t="shared" si="99"/>
        <v/>
      </c>
    </row>
    <row r="4555" spans="1:16" hidden="1" x14ac:dyDescent="0.25">
      <c r="A4555" s="83" t="s">
        <v>5363</v>
      </c>
      <c r="B4555" s="285" t="s">
        <v>81</v>
      </c>
      <c r="C4555" s="292">
        <v>379071.90142000042</v>
      </c>
      <c r="D4555" s="292">
        <v>119104.393</v>
      </c>
      <c r="E4555" s="292">
        <v>148845.87816999998</v>
      </c>
      <c r="F4555" s="292">
        <v>170121.85333999977</v>
      </c>
      <c r="G4555" s="292">
        <v>205912.52705999985</v>
      </c>
      <c r="H4555" s="292">
        <v>130694.84737999998</v>
      </c>
      <c r="I4555" s="292">
        <v>156490.39971</v>
      </c>
      <c r="J4555" s="292">
        <v>121407.33133</v>
      </c>
      <c r="K4555" s="292">
        <v>187923.01209</v>
      </c>
      <c r="L4555" s="292">
        <v>186938.71171</v>
      </c>
      <c r="M4555" s="292">
        <v>143292.30254000003</v>
      </c>
      <c r="N4555" s="292">
        <v>139578.50377090517</v>
      </c>
      <c r="O4555" s="292">
        <v>2089381.6615209051</v>
      </c>
      <c r="P4555" s="83" t="str">
        <f t="shared" si="99"/>
        <v/>
      </c>
    </row>
    <row r="4556" spans="1:16" hidden="1" x14ac:dyDescent="0.25">
      <c r="A4556" s="83" t="s">
        <v>5364</v>
      </c>
      <c r="B4556" s="285" t="s">
        <v>82</v>
      </c>
      <c r="C4556" s="292">
        <v>698011.35058999958</v>
      </c>
      <c r="D4556" s="292">
        <v>260834.72099999999</v>
      </c>
      <c r="E4556" s="292">
        <v>237126.94033000001</v>
      </c>
      <c r="F4556" s="292">
        <v>260835.54048000003</v>
      </c>
      <c r="G4556" s="292">
        <v>378830.60574999993</v>
      </c>
      <c r="H4556" s="292">
        <v>230751.15827000001</v>
      </c>
      <c r="I4556" s="292">
        <v>251131.72813000006</v>
      </c>
      <c r="J4556" s="292">
        <v>208372.51165999999</v>
      </c>
      <c r="K4556" s="292">
        <v>381890.12792999996</v>
      </c>
      <c r="L4556" s="292">
        <v>229170.31348000013</v>
      </c>
      <c r="M4556" s="292">
        <v>254143.77533000009</v>
      </c>
      <c r="N4556" s="292">
        <v>249465.94334883449</v>
      </c>
      <c r="O4556" s="292">
        <v>3640564.716298834</v>
      </c>
      <c r="P4556" s="83" t="str">
        <f t="shared" si="99"/>
        <v/>
      </c>
    </row>
    <row r="4557" spans="1:16" hidden="1" x14ac:dyDescent="0.25">
      <c r="A4557" s="83" t="s">
        <v>5365</v>
      </c>
      <c r="B4557" s="285" t="s">
        <v>83</v>
      </c>
      <c r="C4557" s="292">
        <v>94729.77089</v>
      </c>
      <c r="D4557" s="292">
        <v>51302.05</v>
      </c>
      <c r="E4557" s="292">
        <v>50384.237760000004</v>
      </c>
      <c r="F4557" s="292">
        <v>67853.92098000001</v>
      </c>
      <c r="G4557" s="292">
        <v>48255.853000000003</v>
      </c>
      <c r="H4557" s="292">
        <v>46743.411780000002</v>
      </c>
      <c r="I4557" s="292">
        <v>47628.375240000001</v>
      </c>
      <c r="J4557" s="292">
        <v>46839.851779999997</v>
      </c>
      <c r="K4557" s="292">
        <v>62283.523139999998</v>
      </c>
      <c r="L4557" s="292">
        <v>52577.33466</v>
      </c>
      <c r="M4557" s="292">
        <v>14493.496780000003</v>
      </c>
      <c r="N4557" s="292">
        <v>3746131.6736700004</v>
      </c>
      <c r="O4557" s="292">
        <v>4329223.4996800004</v>
      </c>
      <c r="P4557" s="83" t="str">
        <f t="shared" si="99"/>
        <v/>
      </c>
    </row>
    <row r="4558" spans="1:16" hidden="1" x14ac:dyDescent="0.25">
      <c r="A4558" s="83" t="s">
        <v>5366</v>
      </c>
      <c r="B4558" s="285" t="s">
        <v>84</v>
      </c>
      <c r="C4558" s="292">
        <v>1146.09301</v>
      </c>
      <c r="D4558" s="292">
        <v>342.38200000000001</v>
      </c>
      <c r="E4558" s="292">
        <v>553.94821000000002</v>
      </c>
      <c r="F4558" s="292">
        <v>1780.50008</v>
      </c>
      <c r="G4558" s="292">
        <v>142.84256999999997</v>
      </c>
      <c r="H4558" s="292">
        <v>1104.5286800000001</v>
      </c>
      <c r="I4558" s="292">
        <v>1210.5432500000002</v>
      </c>
      <c r="J4558" s="292">
        <v>1888.42524</v>
      </c>
      <c r="K4558" s="292">
        <v>1157.3434600000001</v>
      </c>
      <c r="L4558" s="292">
        <v>1489.7992100000001</v>
      </c>
      <c r="M4558" s="292">
        <v>1987.8961899999999</v>
      </c>
      <c r="N4558" s="292">
        <v>39821.58277999999</v>
      </c>
      <c r="O4558" s="292">
        <v>52625.884679999988</v>
      </c>
      <c r="P4558" s="83" t="str">
        <f t="shared" si="99"/>
        <v/>
      </c>
    </row>
    <row r="4559" spans="1:16" hidden="1" x14ac:dyDescent="0.25">
      <c r="A4559" s="83" t="s">
        <v>5367</v>
      </c>
      <c r="B4559" s="285" t="s">
        <v>85</v>
      </c>
      <c r="C4559" s="292">
        <v>1695910.07464</v>
      </c>
      <c r="D4559" s="292">
        <v>924487.91100000008</v>
      </c>
      <c r="E4559" s="292">
        <v>1023747.9459099999</v>
      </c>
      <c r="F4559" s="292">
        <v>806823.69970999984</v>
      </c>
      <c r="G4559" s="292">
        <v>966044.68598999991</v>
      </c>
      <c r="H4559" s="292">
        <v>782632.08337000001</v>
      </c>
      <c r="I4559" s="292">
        <v>711143.80676000006</v>
      </c>
      <c r="J4559" s="292">
        <v>587949.98328000004</v>
      </c>
      <c r="K4559" s="292">
        <v>938933.93468999991</v>
      </c>
      <c r="L4559" s="292">
        <v>853935.0317200002</v>
      </c>
      <c r="M4559" s="292">
        <v>733955.86878000014</v>
      </c>
      <c r="N4559" s="292">
        <v>4411351.6099797394</v>
      </c>
      <c r="O4559" s="292">
        <v>14436916.635829739</v>
      </c>
      <c r="P4559" s="83" t="str">
        <f t="shared" si="99"/>
        <v/>
      </c>
    </row>
    <row r="4560" spans="1:16" hidden="1" x14ac:dyDescent="0.25">
      <c r="A4560" s="83" t="s">
        <v>5368</v>
      </c>
      <c r="B4560" s="285" t="s">
        <v>86</v>
      </c>
      <c r="C4560" s="292">
        <v>17.623999999999999</v>
      </c>
      <c r="D4560" s="292">
        <v>0</v>
      </c>
      <c r="E4560" s="292">
        <v>0</v>
      </c>
      <c r="F4560" s="292">
        <v>0</v>
      </c>
      <c r="G4560" s="292">
        <v>0</v>
      </c>
      <c r="H4560" s="292">
        <v>0</v>
      </c>
      <c r="I4560" s="292">
        <v>0</v>
      </c>
      <c r="J4560" s="292">
        <v>5000</v>
      </c>
      <c r="K4560" s="292">
        <v>0</v>
      </c>
      <c r="L4560" s="292">
        <v>0</v>
      </c>
      <c r="M4560" s="292">
        <v>0</v>
      </c>
      <c r="N4560" s="292">
        <v>12.96632</v>
      </c>
      <c r="O4560" s="292">
        <v>5030.5903200000002</v>
      </c>
      <c r="P4560" s="83" t="str">
        <f t="shared" si="99"/>
        <v/>
      </c>
    </row>
    <row r="4561" spans="1:16" hidden="1" x14ac:dyDescent="0.25">
      <c r="A4561" s="83" t="s">
        <v>5369</v>
      </c>
      <c r="B4561" s="285" t="s">
        <v>87</v>
      </c>
      <c r="C4561" s="292">
        <v>8495.3155200000001</v>
      </c>
      <c r="D4561" s="292">
        <v>0</v>
      </c>
      <c r="E4561" s="292">
        <v>0</v>
      </c>
      <c r="F4561" s="292">
        <v>0</v>
      </c>
      <c r="G4561" s="292">
        <v>0</v>
      </c>
      <c r="H4561" s="292">
        <v>0</v>
      </c>
      <c r="I4561" s="292">
        <v>0</v>
      </c>
      <c r="J4561" s="292">
        <v>0</v>
      </c>
      <c r="K4561" s="292">
        <v>0</v>
      </c>
      <c r="L4561" s="292">
        <v>0</v>
      </c>
      <c r="M4561" s="292">
        <v>0</v>
      </c>
      <c r="N4561" s="292">
        <v>245.31082000000001</v>
      </c>
      <c r="O4561" s="292">
        <v>8740.6263400000007</v>
      </c>
      <c r="P4561" s="83" t="str">
        <f t="shared" si="99"/>
        <v/>
      </c>
    </row>
    <row r="4562" spans="1:16" hidden="1" x14ac:dyDescent="0.25">
      <c r="A4562" s="83" t="s">
        <v>5370</v>
      </c>
      <c r="B4562" s="285" t="s">
        <v>88</v>
      </c>
      <c r="C4562" s="292">
        <v>0</v>
      </c>
      <c r="D4562" s="292">
        <v>0</v>
      </c>
      <c r="E4562" s="292">
        <v>0</v>
      </c>
      <c r="F4562" s="292">
        <v>0</v>
      </c>
      <c r="G4562" s="292">
        <v>0</v>
      </c>
      <c r="H4562" s="292">
        <v>0</v>
      </c>
      <c r="I4562" s="292">
        <v>0</v>
      </c>
      <c r="J4562" s="292">
        <v>0</v>
      </c>
      <c r="K4562" s="292">
        <v>0</v>
      </c>
      <c r="L4562" s="292">
        <v>0</v>
      </c>
      <c r="M4562" s="292">
        <v>0</v>
      </c>
      <c r="N4562" s="292">
        <v>0</v>
      </c>
      <c r="O4562" s="292">
        <v>0</v>
      </c>
      <c r="P4562" s="83" t="str">
        <f t="shared" si="99"/>
        <v/>
      </c>
    </row>
    <row r="4563" spans="1:16" hidden="1" x14ac:dyDescent="0.25">
      <c r="A4563" s="83" t="s">
        <v>5371</v>
      </c>
      <c r="B4563" s="285" t="s">
        <v>144</v>
      </c>
      <c r="C4563" s="292">
        <v>1704423.01416</v>
      </c>
      <c r="D4563" s="292">
        <v>924487.91100000008</v>
      </c>
      <c r="E4563" s="292">
        <v>1023747.9459099999</v>
      </c>
      <c r="F4563" s="292">
        <v>806823.69970999984</v>
      </c>
      <c r="G4563" s="292">
        <v>966044.68598999991</v>
      </c>
      <c r="H4563" s="292">
        <v>782632.08337000001</v>
      </c>
      <c r="I4563" s="292">
        <v>711143.80676000006</v>
      </c>
      <c r="J4563" s="292">
        <v>592949.98328000004</v>
      </c>
      <c r="K4563" s="292">
        <v>938933.93468999991</v>
      </c>
      <c r="L4563" s="292">
        <v>853935.0317200002</v>
      </c>
      <c r="M4563" s="292">
        <v>733955.86878000014</v>
      </c>
      <c r="N4563" s="292">
        <v>4411609.8871197393</v>
      </c>
      <c r="O4563" s="292">
        <v>14450687.85248974</v>
      </c>
      <c r="P4563" s="83" t="str">
        <f t="shared" si="99"/>
        <v/>
      </c>
    </row>
    <row r="4564" spans="1:16" hidden="1" x14ac:dyDescent="0.25">
      <c r="A4564" s="83" t="s">
        <v>5372</v>
      </c>
      <c r="B4564" s="285" t="s">
        <v>76</v>
      </c>
      <c r="C4564" s="292">
        <v>3799.3545300000001</v>
      </c>
      <c r="D4564" s="292">
        <v>5100.1777199999997</v>
      </c>
      <c r="E4564" s="292">
        <v>5924.9583200000006</v>
      </c>
      <c r="F4564" s="292">
        <v>3004.1797900000001</v>
      </c>
      <c r="G4564" s="292">
        <v>3339.82528</v>
      </c>
      <c r="H4564" s="292">
        <v>4254.0741499999995</v>
      </c>
      <c r="I4564" s="292">
        <v>2497.4619400000001</v>
      </c>
      <c r="J4564" s="292">
        <v>1790.59734</v>
      </c>
      <c r="K4564" s="292">
        <v>5373.8479699999998</v>
      </c>
      <c r="L4564" s="292">
        <v>3606.1309100000008</v>
      </c>
      <c r="M4564" s="292">
        <v>4157.6443799999988</v>
      </c>
      <c r="N4564" s="292">
        <v>6516.1504900000082</v>
      </c>
      <c r="O4564" s="292">
        <v>49364.40282000001</v>
      </c>
      <c r="P4564" s="83" t="str">
        <f t="shared" si="99"/>
        <v/>
      </c>
    </row>
    <row r="4565" spans="1:16" hidden="1" x14ac:dyDescent="0.25">
      <c r="A4565" s="83" t="s">
        <v>5373</v>
      </c>
      <c r="B4565" s="285" t="s">
        <v>85</v>
      </c>
      <c r="C4565" s="292">
        <v>864534.12229999993</v>
      </c>
      <c r="D4565" s="292">
        <v>846168.64980999997</v>
      </c>
      <c r="E4565" s="292">
        <v>846805.98187000002</v>
      </c>
      <c r="F4565" s="292">
        <v>862056.11707000004</v>
      </c>
      <c r="G4565" s="292">
        <v>852699.21308999998</v>
      </c>
      <c r="H4565" s="292">
        <v>840924.7239499999</v>
      </c>
      <c r="I4565" s="292">
        <v>842765.74203000008</v>
      </c>
      <c r="J4565" s="292">
        <v>858843.95738000004</v>
      </c>
      <c r="K4565" s="292">
        <v>866748.00367000001</v>
      </c>
      <c r="L4565" s="292">
        <v>865566.73375999997</v>
      </c>
      <c r="M4565" s="292">
        <v>867761.72960000124</v>
      </c>
      <c r="N4565" s="292">
        <v>4652358.4360299995</v>
      </c>
      <c r="O4565" s="292">
        <v>14067233.410560001</v>
      </c>
      <c r="P4565" s="83" t="str">
        <f t="shared" si="99"/>
        <v/>
      </c>
    </row>
    <row r="4566" spans="1:16" hidden="1" x14ac:dyDescent="0.25">
      <c r="A4566" s="83" t="s">
        <v>5374</v>
      </c>
      <c r="B4566" s="285" t="s">
        <v>87</v>
      </c>
      <c r="C4566" s="292">
        <v>0</v>
      </c>
      <c r="D4566" s="292">
        <v>0</v>
      </c>
      <c r="E4566" s="292">
        <v>0</v>
      </c>
      <c r="F4566" s="292">
        <v>0</v>
      </c>
      <c r="G4566" s="292">
        <v>0</v>
      </c>
      <c r="H4566" s="292">
        <v>0</v>
      </c>
      <c r="I4566" s="292">
        <v>0</v>
      </c>
      <c r="J4566" s="292">
        <v>0</v>
      </c>
      <c r="K4566" s="292">
        <v>0</v>
      </c>
      <c r="L4566" s="292">
        <v>0</v>
      </c>
      <c r="M4566" s="292">
        <v>0</v>
      </c>
      <c r="N4566" s="292">
        <v>0</v>
      </c>
      <c r="O4566" s="292">
        <v>0</v>
      </c>
      <c r="P4566" s="83" t="str">
        <f t="shared" si="99"/>
        <v/>
      </c>
    </row>
    <row r="4567" spans="1:16" hidden="1" x14ac:dyDescent="0.25">
      <c r="A4567" s="83" t="s">
        <v>5375</v>
      </c>
      <c r="B4567" s="285" t="s">
        <v>88</v>
      </c>
      <c r="C4567" s="292">
        <v>0</v>
      </c>
      <c r="D4567" s="292">
        <v>0</v>
      </c>
      <c r="E4567" s="292">
        <v>0</v>
      </c>
      <c r="F4567" s="292">
        <v>0</v>
      </c>
      <c r="G4567" s="292">
        <v>0</v>
      </c>
      <c r="H4567" s="292">
        <v>0</v>
      </c>
      <c r="I4567" s="292">
        <v>0</v>
      </c>
      <c r="J4567" s="292">
        <v>0</v>
      </c>
      <c r="K4567" s="292">
        <v>0</v>
      </c>
      <c r="L4567" s="292">
        <v>0</v>
      </c>
      <c r="M4567" s="292">
        <v>0</v>
      </c>
      <c r="N4567" s="292">
        <v>0</v>
      </c>
      <c r="O4567" s="292">
        <v>0</v>
      </c>
      <c r="P4567" s="83" t="str">
        <f t="shared" si="99"/>
        <v/>
      </c>
    </row>
    <row r="4568" spans="1:16" hidden="1" x14ac:dyDescent="0.25">
      <c r="A4568" s="83" t="s">
        <v>5376</v>
      </c>
      <c r="B4568" s="285" t="s">
        <v>89</v>
      </c>
      <c r="C4568" s="292">
        <v>5264.3072000000002</v>
      </c>
      <c r="D4568" s="292">
        <v>1106.6120000000001</v>
      </c>
      <c r="E4568" s="292">
        <v>1553.1744900000001</v>
      </c>
      <c r="F4568" s="292">
        <v>1428.9843599999999</v>
      </c>
      <c r="G4568" s="292">
        <v>700.38051999999993</v>
      </c>
      <c r="H4568" s="292">
        <v>1381.5333400000002</v>
      </c>
      <c r="I4568" s="292">
        <v>2442.6213200000002</v>
      </c>
      <c r="J4568" s="292">
        <v>1237.047</v>
      </c>
      <c r="K4568" s="292">
        <v>830.28099999999995</v>
      </c>
      <c r="L4568" s="292">
        <v>1204.8095899999998</v>
      </c>
      <c r="M4568" s="292">
        <v>7187.071179999999</v>
      </c>
      <c r="N4568" s="292">
        <v>14388.976310000002</v>
      </c>
      <c r="O4568" s="292">
        <v>38725.798309999998</v>
      </c>
      <c r="P4568" s="83" t="str">
        <f t="shared" si="99"/>
        <v/>
      </c>
    </row>
    <row r="4569" spans="1:16" hidden="1" x14ac:dyDescent="0.25">
      <c r="A4569" s="83" t="s">
        <v>5377</v>
      </c>
      <c r="B4569" s="285" t="s">
        <v>90</v>
      </c>
      <c r="C4569" s="292">
        <v>319.70681999999999</v>
      </c>
      <c r="D4569" s="292">
        <v>338.94893999999999</v>
      </c>
      <c r="E4569" s="292">
        <v>0</v>
      </c>
      <c r="F4569" s="292">
        <v>0</v>
      </c>
      <c r="G4569" s="292">
        <v>32.98216</v>
      </c>
      <c r="H4569" s="292">
        <v>227.71423000000001</v>
      </c>
      <c r="I4569" s="292">
        <v>189.15036000000001</v>
      </c>
      <c r="J4569" s="292">
        <v>147.5411</v>
      </c>
      <c r="K4569" s="292">
        <v>14.517530000000001</v>
      </c>
      <c r="L4569" s="292">
        <v>0</v>
      </c>
      <c r="M4569" s="292">
        <v>306.35185999999999</v>
      </c>
      <c r="N4569" s="292">
        <v>2296.2920300000001</v>
      </c>
      <c r="O4569" s="292">
        <v>3873.2050300000001</v>
      </c>
      <c r="P4569" s="83" t="str">
        <f t="shared" si="99"/>
        <v/>
      </c>
    </row>
    <row r="4570" spans="1:16" hidden="1" x14ac:dyDescent="0.25">
      <c r="A4570" s="83" t="s">
        <v>5378</v>
      </c>
      <c r="B4570" s="285" t="s">
        <v>91</v>
      </c>
      <c r="C4570" s="292">
        <v>6.7125000000000004</v>
      </c>
      <c r="D4570" s="292">
        <v>0</v>
      </c>
      <c r="E4570" s="292">
        <v>536.21921999999995</v>
      </c>
      <c r="F4570" s="292">
        <v>0</v>
      </c>
      <c r="G4570" s="292">
        <v>0</v>
      </c>
      <c r="H4570" s="292">
        <v>0</v>
      </c>
      <c r="I4570" s="292">
        <v>0</v>
      </c>
      <c r="J4570" s="292">
        <v>0</v>
      </c>
      <c r="K4570" s="292">
        <v>1001.80368</v>
      </c>
      <c r="L4570" s="292">
        <v>0</v>
      </c>
      <c r="M4570" s="292">
        <v>-4.0000000012696546E-4</v>
      </c>
      <c r="N4570" s="292">
        <v>3.9999999989959178E-4</v>
      </c>
      <c r="O4570" s="292">
        <v>1544.7353999999998</v>
      </c>
      <c r="P4570" s="83" t="str">
        <f t="shared" si="99"/>
        <v/>
      </c>
    </row>
    <row r="4571" spans="1:16" hidden="1" x14ac:dyDescent="0.25">
      <c r="A4571" s="83" t="s">
        <v>5379</v>
      </c>
      <c r="B4571" s="285" t="s">
        <v>3670</v>
      </c>
      <c r="C4571" s="292">
        <v>26.296050000000001</v>
      </c>
      <c r="D4571" s="292">
        <v>17.455629999999999</v>
      </c>
      <c r="E4571" s="292">
        <v>96.83905</v>
      </c>
      <c r="F4571" s="292">
        <v>2156.6389000000004</v>
      </c>
      <c r="G4571" s="292">
        <v>161.43803</v>
      </c>
      <c r="H4571" s="292">
        <v>664.60965999999996</v>
      </c>
      <c r="I4571" s="292">
        <v>25.002670000000002</v>
      </c>
      <c r="J4571" s="292">
        <v>5119.7719400000005</v>
      </c>
      <c r="K4571" s="292">
        <v>8.3469999999999995</v>
      </c>
      <c r="L4571" s="292">
        <v>1035.2445799999998</v>
      </c>
      <c r="M4571" s="292">
        <v>14823.6697</v>
      </c>
      <c r="N4571" s="292">
        <v>25493.0164</v>
      </c>
      <c r="O4571" s="292">
        <v>49628.329610000001</v>
      </c>
      <c r="P4571" s="83" t="str">
        <f t="shared" si="99"/>
        <v/>
      </c>
    </row>
    <row r="4572" spans="1:16" hidden="1" x14ac:dyDescent="0.25">
      <c r="A4572" s="83" t="s">
        <v>5380</v>
      </c>
      <c r="B4572" s="285" t="s">
        <v>122</v>
      </c>
      <c r="C4572" s="292">
        <v>0</v>
      </c>
      <c r="D4572" s="292">
        <v>0</v>
      </c>
      <c r="E4572" s="292">
        <v>0</v>
      </c>
      <c r="F4572" s="292">
        <v>0</v>
      </c>
      <c r="G4572" s="292">
        <v>0</v>
      </c>
      <c r="H4572" s="292">
        <v>0</v>
      </c>
      <c r="I4572" s="292">
        <v>0</v>
      </c>
      <c r="J4572" s="292">
        <v>0</v>
      </c>
      <c r="K4572" s="292">
        <v>0</v>
      </c>
      <c r="L4572" s="292">
        <v>0</v>
      </c>
      <c r="M4572" s="292">
        <v>0</v>
      </c>
      <c r="N4572" s="292">
        <v>0</v>
      </c>
      <c r="O4572" s="292">
        <v>0</v>
      </c>
      <c r="P4572" s="83" t="str">
        <f t="shared" si="99"/>
        <v/>
      </c>
    </row>
    <row r="4573" spans="1:16" hidden="1" x14ac:dyDescent="0.25">
      <c r="A4573" s="83" t="s">
        <v>5381</v>
      </c>
      <c r="B4573" s="285" t="s">
        <v>92</v>
      </c>
      <c r="C4573" s="292">
        <v>0</v>
      </c>
      <c r="D4573" s="292">
        <v>0</v>
      </c>
      <c r="E4573" s="292">
        <v>0</v>
      </c>
      <c r="F4573" s="292">
        <v>0</v>
      </c>
      <c r="G4573" s="292">
        <v>0</v>
      </c>
      <c r="H4573" s="292">
        <v>0</v>
      </c>
      <c r="I4573" s="292">
        <v>0</v>
      </c>
      <c r="J4573" s="292">
        <v>0</v>
      </c>
      <c r="K4573" s="292">
        <v>0</v>
      </c>
      <c r="L4573" s="292">
        <v>0</v>
      </c>
      <c r="M4573" s="292">
        <v>0</v>
      </c>
      <c r="N4573" s="292">
        <v>0</v>
      </c>
      <c r="O4573" s="292">
        <v>0</v>
      </c>
      <c r="P4573" s="83" t="str">
        <f t="shared" si="99"/>
        <v/>
      </c>
    </row>
    <row r="4574" spans="1:16" hidden="1" x14ac:dyDescent="0.25">
      <c r="A4574" s="83" t="s">
        <v>5382</v>
      </c>
      <c r="B4574" s="285" t="s">
        <v>93</v>
      </c>
      <c r="C4574" s="292">
        <v>0</v>
      </c>
      <c r="D4574" s="292">
        <v>0</v>
      </c>
      <c r="E4574" s="292">
        <v>0</v>
      </c>
      <c r="F4574" s="292">
        <v>0</v>
      </c>
      <c r="G4574" s="292">
        <v>0</v>
      </c>
      <c r="H4574" s="292">
        <v>0</v>
      </c>
      <c r="I4574" s="292">
        <v>0</v>
      </c>
      <c r="J4574" s="292">
        <v>0</v>
      </c>
      <c r="K4574" s="292">
        <v>0</v>
      </c>
      <c r="L4574" s="292">
        <v>0</v>
      </c>
      <c r="M4574" s="292">
        <v>0</v>
      </c>
      <c r="N4574" s="292">
        <v>0</v>
      </c>
      <c r="O4574" s="292">
        <v>0</v>
      </c>
      <c r="P4574" s="83" t="str">
        <f t="shared" si="99"/>
        <v/>
      </c>
    </row>
    <row r="4575" spans="1:16" hidden="1" x14ac:dyDescent="0.25">
      <c r="A4575" s="83" t="s">
        <v>5383</v>
      </c>
      <c r="B4575" s="285" t="s">
        <v>94</v>
      </c>
      <c r="C4575" s="292">
        <v>855117.74519999989</v>
      </c>
      <c r="D4575" s="292">
        <v>839605.45551999996</v>
      </c>
      <c r="E4575" s="292">
        <v>838694.79079</v>
      </c>
      <c r="F4575" s="292">
        <v>855464.06122000003</v>
      </c>
      <c r="G4575" s="292">
        <v>848464.5871</v>
      </c>
      <c r="H4575" s="292">
        <v>834396.79256999993</v>
      </c>
      <c r="I4575" s="292">
        <v>837609.74729000009</v>
      </c>
      <c r="J4575" s="292">
        <v>850549</v>
      </c>
      <c r="K4575" s="292">
        <v>858769.20649000001</v>
      </c>
      <c r="L4575" s="292">
        <v>859720.54868000001</v>
      </c>
      <c r="M4575" s="292">
        <v>840962.40084000118</v>
      </c>
      <c r="N4575" s="292">
        <v>4603667.9853799995</v>
      </c>
      <c r="O4575" s="292">
        <v>13923022.321079999</v>
      </c>
      <c r="P4575" s="83" t="str">
        <f t="shared" si="99"/>
        <v/>
      </c>
    </row>
    <row r="4576" spans="1:16" hidden="1" x14ac:dyDescent="0.25">
      <c r="A4576" s="83" t="s">
        <v>5384</v>
      </c>
      <c r="B4576" s="285" t="s">
        <v>95</v>
      </c>
      <c r="C4576" s="292">
        <v>0</v>
      </c>
      <c r="D4576" s="292">
        <v>0</v>
      </c>
      <c r="E4576" s="292">
        <v>0</v>
      </c>
      <c r="F4576" s="292">
        <v>2.2528000000000001</v>
      </c>
      <c r="G4576" s="292">
        <v>0</v>
      </c>
      <c r="H4576" s="292">
        <v>0</v>
      </c>
      <c r="I4576" s="292">
        <v>1.7584500000000001</v>
      </c>
      <c r="J4576" s="292">
        <v>0</v>
      </c>
      <c r="K4576" s="292">
        <v>750</v>
      </c>
      <c r="L4576" s="292">
        <v>0</v>
      </c>
      <c r="M4576" s="292">
        <v>324.59204</v>
      </c>
      <c r="N4576" s="292">
        <v>-3.9849800000000006</v>
      </c>
      <c r="O4576" s="292">
        <v>1074.6183100000001</v>
      </c>
      <c r="P4576" s="83" t="str">
        <f t="shared" si="99"/>
        <v/>
      </c>
    </row>
    <row r="4577" spans="1:16" hidden="1" x14ac:dyDescent="0.25">
      <c r="A4577" s="83" t="s">
        <v>5385</v>
      </c>
      <c r="B4577" s="285" t="s">
        <v>96</v>
      </c>
      <c r="C4577" s="292">
        <v>0</v>
      </c>
      <c r="D4577" s="292">
        <v>20</v>
      </c>
      <c r="E4577" s="292">
        <v>0</v>
      </c>
      <c r="F4577" s="292">
        <v>0</v>
      </c>
      <c r="G4577" s="292">
        <v>1.5</v>
      </c>
      <c r="H4577" s="292">
        <v>1.5</v>
      </c>
      <c r="I4577" s="292">
        <v>1.5</v>
      </c>
      <c r="J4577" s="292">
        <v>0</v>
      </c>
      <c r="K4577" s="292">
        <v>0</v>
      </c>
      <c r="L4577" s="292">
        <v>1.5</v>
      </c>
      <c r="M4577" s="292">
        <v>23.375</v>
      </c>
      <c r="N4577" s="292">
        <v>27.844179999999998</v>
      </c>
      <c r="O4577" s="292">
        <v>77.219179999999994</v>
      </c>
      <c r="P4577" s="83" t="str">
        <f t="shared" si="99"/>
        <v/>
      </c>
    </row>
    <row r="4578" spans="1:16" hidden="1" x14ac:dyDescent="0.25">
      <c r="A4578" s="83" t="s">
        <v>5386</v>
      </c>
      <c r="B4578" s="285" t="s">
        <v>155</v>
      </c>
      <c r="C4578" s="292">
        <v>864534.12229999993</v>
      </c>
      <c r="D4578" s="292">
        <v>846188.64980999997</v>
      </c>
      <c r="E4578" s="292">
        <v>846805.98187000002</v>
      </c>
      <c r="F4578" s="292">
        <v>862056.11707000004</v>
      </c>
      <c r="G4578" s="292">
        <v>852700.71308999998</v>
      </c>
      <c r="H4578" s="292">
        <v>840926.2239499999</v>
      </c>
      <c r="I4578" s="292">
        <v>842767.24203000008</v>
      </c>
      <c r="J4578" s="292">
        <v>858843.95738000004</v>
      </c>
      <c r="K4578" s="292">
        <v>866748.00367000001</v>
      </c>
      <c r="L4578" s="292">
        <v>865568.23375999997</v>
      </c>
      <c r="M4578" s="292">
        <v>867785.10460000124</v>
      </c>
      <c r="N4578" s="292">
        <v>4652386.2802099995</v>
      </c>
      <c r="O4578" s="292">
        <v>14067310.62974</v>
      </c>
      <c r="P4578" s="83" t="str">
        <f t="shared" si="99"/>
        <v/>
      </c>
    </row>
    <row r="4579" spans="1:16" hidden="1" x14ac:dyDescent="0.25">
      <c r="A4579" s="83" t="s">
        <v>5387</v>
      </c>
      <c r="B4579" s="285" t="s">
        <v>97</v>
      </c>
      <c r="C4579" s="292">
        <v>32815.680249803467</v>
      </c>
      <c r="D4579" s="292">
        <v>5567.4561139435391</v>
      </c>
      <c r="E4579" s="292">
        <v>-58591.477668223204</v>
      </c>
      <c r="F4579" s="292">
        <v>-6050.6690323898511</v>
      </c>
      <c r="G4579" s="292">
        <v>-56602.323553223134</v>
      </c>
      <c r="H4579" s="292">
        <v>-82395.852862389729</v>
      </c>
      <c r="I4579" s="292">
        <v>400931.16909427696</v>
      </c>
      <c r="J4579" s="292">
        <v>-35278.012818580231</v>
      </c>
      <c r="K4579" s="292">
        <v>-18318.400951437477</v>
      </c>
      <c r="L4579" s="292">
        <v>-25182.552344294614</v>
      </c>
      <c r="M4579" s="292">
        <v>-3744.3612471517117</v>
      </c>
      <c r="N4579" s="292">
        <v>-33839.840107459226</v>
      </c>
      <c r="O4579" s="292">
        <v>119310.81487287534</v>
      </c>
      <c r="P4579" s="83" t="str">
        <f t="shared" si="99"/>
        <v/>
      </c>
    </row>
    <row r="4580" spans="1:16" hidden="1" x14ac:dyDescent="0.25">
      <c r="A4580" s="83" t="s">
        <v>5388</v>
      </c>
      <c r="B4580" s="285" t="s">
        <v>130</v>
      </c>
      <c r="C4580" s="292">
        <v>214606.99095397023</v>
      </c>
      <c r="D4580" s="292">
        <v>-394.40497272313223</v>
      </c>
      <c r="E4580" s="292">
        <v>-61030.122759889869</v>
      </c>
      <c r="F4580" s="292">
        <v>5004.1066667767591</v>
      </c>
      <c r="G4580" s="292">
        <v>-53862.900893223094</v>
      </c>
      <c r="H4580" s="292">
        <v>-64620.780452389794</v>
      </c>
      <c r="I4580" s="292">
        <v>406499.6597134436</v>
      </c>
      <c r="J4580" s="292">
        <v>-32862.404629413562</v>
      </c>
      <c r="K4580" s="292">
        <v>-17179.752442270837</v>
      </c>
      <c r="L4580" s="292">
        <v>-21899.890865127934</v>
      </c>
      <c r="M4580" s="292">
        <v>1911.2081120149523</v>
      </c>
      <c r="N4580" s="292">
        <v>584843.22791768424</v>
      </c>
      <c r="O4580" s="292">
        <v>956014.9363488527</v>
      </c>
      <c r="P4580" s="83" t="str">
        <f t="shared" si="99"/>
        <v/>
      </c>
    </row>
    <row r="4581" spans="1:16" hidden="1" x14ac:dyDescent="0.25">
      <c r="A4581" s="83" t="s">
        <v>5389</v>
      </c>
      <c r="B4581" s="285" t="s">
        <v>76</v>
      </c>
      <c r="C4581" s="292">
        <v>0</v>
      </c>
      <c r="D4581" s="292">
        <v>0</v>
      </c>
      <c r="E4581" s="292">
        <v>0</v>
      </c>
      <c r="F4581" s="292">
        <v>0</v>
      </c>
      <c r="G4581" s="292">
        <v>0</v>
      </c>
      <c r="H4581" s="292">
        <v>0</v>
      </c>
      <c r="I4581" s="292">
        <v>0</v>
      </c>
      <c r="J4581" s="292">
        <v>0</v>
      </c>
      <c r="K4581" s="292">
        <v>0</v>
      </c>
      <c r="L4581" s="292">
        <v>0</v>
      </c>
      <c r="M4581" s="292">
        <v>0</v>
      </c>
      <c r="N4581" s="292">
        <v>0</v>
      </c>
      <c r="O4581" s="292">
        <v>0</v>
      </c>
      <c r="P4581" s="83" t="str">
        <f t="shared" si="99"/>
        <v/>
      </c>
    </row>
    <row r="4582" spans="1:16" hidden="1" x14ac:dyDescent="0.25">
      <c r="A4582" s="83" t="s">
        <v>5390</v>
      </c>
      <c r="B4582" s="285" t="s">
        <v>77</v>
      </c>
      <c r="C4582" s="292">
        <v>129386.11793499997</v>
      </c>
      <c r="D4582" s="292">
        <v>131138.12751380002</v>
      </c>
      <c r="E4582" s="292">
        <v>131061.50454486665</v>
      </c>
      <c r="F4582" s="292">
        <v>130952.44036086665</v>
      </c>
      <c r="G4582" s="292">
        <v>150443.94216886663</v>
      </c>
      <c r="H4582" s="292">
        <v>171988.53397646657</v>
      </c>
      <c r="I4582" s="292">
        <v>129120.67517486664</v>
      </c>
      <c r="J4582" s="292">
        <v>114284.59150726662</v>
      </c>
      <c r="K4582" s="292">
        <v>116113.66449166664</v>
      </c>
      <c r="L4582" s="292">
        <v>109548.82782206664</v>
      </c>
      <c r="M4582" s="292">
        <v>91071.732633266642</v>
      </c>
      <c r="N4582" s="292">
        <v>314237.97618100024</v>
      </c>
      <c r="O4582" s="292">
        <v>1719348.1343100001</v>
      </c>
      <c r="P4582" s="83" t="str">
        <f t="shared" si="99"/>
        <v/>
      </c>
    </row>
    <row r="4583" spans="1:16" hidden="1" x14ac:dyDescent="0.25">
      <c r="A4583" s="83" t="s">
        <v>5391</v>
      </c>
      <c r="B4583" s="285" t="s">
        <v>78</v>
      </c>
      <c r="C4583" s="292">
        <v>49977.955612973346</v>
      </c>
      <c r="D4583" s="292">
        <v>60741.806415333333</v>
      </c>
      <c r="E4583" s="292">
        <v>76375.893146666713</v>
      </c>
      <c r="F4583" s="292">
        <v>63247.288765833342</v>
      </c>
      <c r="G4583" s="292">
        <v>62758.226518333344</v>
      </c>
      <c r="H4583" s="292">
        <v>72693.544555833345</v>
      </c>
      <c r="I4583" s="292">
        <v>58200.646045833346</v>
      </c>
      <c r="J4583" s="292">
        <v>52006.032055833326</v>
      </c>
      <c r="K4583" s="292">
        <v>50205.200065833335</v>
      </c>
      <c r="L4583" s="292">
        <v>62966.145465833346</v>
      </c>
      <c r="M4583" s="292">
        <v>39728.251675833337</v>
      </c>
      <c r="N4583" s="292">
        <v>126127.19838885963</v>
      </c>
      <c r="O4583" s="292">
        <v>775028.18871299981</v>
      </c>
      <c r="P4583" s="83" t="str">
        <f t="shared" si="99"/>
        <v/>
      </c>
    </row>
    <row r="4584" spans="1:16" hidden="1" x14ac:dyDescent="0.25">
      <c r="A4584" s="83" t="s">
        <v>5392</v>
      </c>
      <c r="B4584" s="285" t="s">
        <v>79</v>
      </c>
      <c r="C4584" s="292">
        <v>620.74995249433118</v>
      </c>
      <c r="D4584" s="292">
        <v>497.97713249433116</v>
      </c>
      <c r="E4584" s="292">
        <v>1501.1385141609976</v>
      </c>
      <c r="F4584" s="292">
        <v>935.70723416099781</v>
      </c>
      <c r="G4584" s="292">
        <v>4011.8318841609976</v>
      </c>
      <c r="H4584" s="292">
        <v>340.34816416099773</v>
      </c>
      <c r="I4584" s="292">
        <v>606.63423416099783</v>
      </c>
      <c r="J4584" s="292">
        <v>348.49464416099772</v>
      </c>
      <c r="K4584" s="292">
        <v>627.74462416099777</v>
      </c>
      <c r="L4584" s="292">
        <v>509.1301741609978</v>
      </c>
      <c r="M4584" s="292">
        <v>292.09590416099775</v>
      </c>
      <c r="N4584" s="292">
        <v>34577.708457562345</v>
      </c>
      <c r="O4584" s="292">
        <v>44869.560919999989</v>
      </c>
      <c r="P4584" s="83" t="str">
        <f t="shared" si="99"/>
        <v/>
      </c>
    </row>
    <row r="4585" spans="1:16" hidden="1" x14ac:dyDescent="0.25">
      <c r="A4585" s="83" t="s">
        <v>5393</v>
      </c>
      <c r="B4585" s="285" t="s">
        <v>3671</v>
      </c>
      <c r="C4585" s="292">
        <v>65040.940648999996</v>
      </c>
      <c r="D4585" s="292">
        <v>11345.466766199997</v>
      </c>
      <c r="E4585" s="292">
        <v>5344.9033168000005</v>
      </c>
      <c r="F4585" s="292">
        <v>4232.389460800001</v>
      </c>
      <c r="G4585" s="292">
        <v>4655.7120328000001</v>
      </c>
      <c r="H4585" s="292">
        <v>8900.6728551999986</v>
      </c>
      <c r="I4585" s="292">
        <v>6121.5936268000005</v>
      </c>
      <c r="J4585" s="292">
        <v>5437.9066744000002</v>
      </c>
      <c r="K4585" s="292">
        <v>12178.78</v>
      </c>
      <c r="L4585" s="292">
        <v>59838.990569599984</v>
      </c>
      <c r="M4585" s="292">
        <v>2214.9557783999999</v>
      </c>
      <c r="N4585" s="292">
        <v>15102.376489999999</v>
      </c>
      <c r="O4585" s="292">
        <v>200414.68821999995</v>
      </c>
      <c r="P4585" s="83" t="str">
        <f t="shared" si="99"/>
        <v/>
      </c>
    </row>
    <row r="4586" spans="1:16" hidden="1" x14ac:dyDescent="0.25">
      <c r="A4586" s="83" t="s">
        <v>5394</v>
      </c>
      <c r="B4586" s="285" t="s">
        <v>121</v>
      </c>
      <c r="C4586" s="292">
        <v>0</v>
      </c>
      <c r="D4586" s="292">
        <v>0</v>
      </c>
      <c r="E4586" s="292">
        <v>0</v>
      </c>
      <c r="F4586" s="292">
        <v>0</v>
      </c>
      <c r="G4586" s="292">
        <v>0</v>
      </c>
      <c r="H4586" s="292">
        <v>0</v>
      </c>
      <c r="I4586" s="292">
        <v>0</v>
      </c>
      <c r="J4586" s="292">
        <v>0</v>
      </c>
      <c r="K4586" s="292">
        <v>0</v>
      </c>
      <c r="L4586" s="292">
        <v>0</v>
      </c>
      <c r="M4586" s="292">
        <v>0</v>
      </c>
      <c r="N4586" s="292">
        <v>0</v>
      </c>
      <c r="O4586" s="292">
        <v>0</v>
      </c>
      <c r="P4586" s="83" t="str">
        <f t="shared" si="99"/>
        <v/>
      </c>
    </row>
    <row r="4587" spans="1:16" hidden="1" x14ac:dyDescent="0.25">
      <c r="A4587" s="83" t="s">
        <v>5395</v>
      </c>
      <c r="B4587" s="285" t="s">
        <v>81</v>
      </c>
      <c r="C4587" s="292">
        <v>8606.4890099999993</v>
      </c>
      <c r="D4587" s="292">
        <v>28953.733810000005</v>
      </c>
      <c r="E4587" s="292">
        <v>18617.56237</v>
      </c>
      <c r="F4587" s="292">
        <v>13906.772020833336</v>
      </c>
      <c r="G4587" s="292">
        <v>18899.823880833334</v>
      </c>
      <c r="H4587" s="292">
        <v>17638.027030833335</v>
      </c>
      <c r="I4587" s="292">
        <v>21789.012260833333</v>
      </c>
      <c r="J4587" s="292">
        <v>12488.056950833332</v>
      </c>
      <c r="K4587" s="292">
        <v>22958.126860833334</v>
      </c>
      <c r="L4587" s="292">
        <v>-26416.081169166664</v>
      </c>
      <c r="M4587" s="292">
        <v>65.070180833333339</v>
      </c>
      <c r="N4587" s="292">
        <v>822.37028333335547</v>
      </c>
      <c r="O4587" s="292">
        <v>138328.96349000002</v>
      </c>
      <c r="P4587" s="83" t="str">
        <f t="shared" si="99"/>
        <v/>
      </c>
    </row>
    <row r="4588" spans="1:16" hidden="1" x14ac:dyDescent="0.25">
      <c r="A4588" s="83" t="s">
        <v>5396</v>
      </c>
      <c r="B4588" s="285" t="s">
        <v>82</v>
      </c>
      <c r="C4588" s="292">
        <v>28.430407499999998</v>
      </c>
      <c r="D4588" s="292">
        <v>221.5855875</v>
      </c>
      <c r="E4588" s="292">
        <v>567.78465749999998</v>
      </c>
      <c r="F4588" s="292">
        <v>517.45950166666671</v>
      </c>
      <c r="G4588" s="292">
        <v>517.45950166666671</v>
      </c>
      <c r="H4588" s="292">
        <v>517.45950166666671</v>
      </c>
      <c r="I4588" s="292">
        <v>517.45950166666671</v>
      </c>
      <c r="J4588" s="292">
        <v>517.45950166666671</v>
      </c>
      <c r="K4588" s="292">
        <v>517.45950166666671</v>
      </c>
      <c r="L4588" s="292">
        <v>517.45950166666671</v>
      </c>
      <c r="M4588" s="292">
        <v>517.45950166666671</v>
      </c>
      <c r="N4588" s="292">
        <v>1530.1938641666661</v>
      </c>
      <c r="O4588" s="292">
        <v>6487.6705299999994</v>
      </c>
      <c r="P4588" s="83" t="str">
        <f t="shared" si="99"/>
        <v/>
      </c>
    </row>
    <row r="4589" spans="1:16" hidden="1" x14ac:dyDescent="0.25">
      <c r="A4589" s="83" t="s">
        <v>5397</v>
      </c>
      <c r="B4589" s="285" t="s">
        <v>83</v>
      </c>
      <c r="C4589" s="292">
        <v>376.27776</v>
      </c>
      <c r="D4589" s="292">
        <v>106.96482</v>
      </c>
      <c r="E4589" s="292">
        <v>376.27776</v>
      </c>
      <c r="F4589" s="292">
        <v>0</v>
      </c>
      <c r="G4589" s="292">
        <v>0</v>
      </c>
      <c r="H4589" s="292">
        <v>215.13142999999999</v>
      </c>
      <c r="I4589" s="292">
        <v>0</v>
      </c>
      <c r="J4589" s="292">
        <v>0</v>
      </c>
      <c r="K4589" s="292">
        <v>214.70320999999998</v>
      </c>
      <c r="L4589" s="292">
        <v>38.051600000000001</v>
      </c>
      <c r="M4589" s="292">
        <v>5.7140000000000003E-2</v>
      </c>
      <c r="N4589" s="292">
        <v>8843.8587599999992</v>
      </c>
      <c r="O4589" s="292">
        <v>10171.322479999999</v>
      </c>
      <c r="P4589" s="83" t="str">
        <f t="shared" si="99"/>
        <v/>
      </c>
    </row>
    <row r="4590" spans="1:16" hidden="1" x14ac:dyDescent="0.25">
      <c r="A4590" s="83" t="s">
        <v>5398</v>
      </c>
      <c r="B4590" s="285" t="s">
        <v>84</v>
      </c>
      <c r="C4590" s="292">
        <v>8696.0486733333346</v>
      </c>
      <c r="D4590" s="292">
        <v>7080.7487249999995</v>
      </c>
      <c r="E4590" s="292">
        <v>7194.5148683333327</v>
      </c>
      <c r="F4590" s="292">
        <v>7381.6410283333335</v>
      </c>
      <c r="G4590" s="292">
        <v>8283.2833966666658</v>
      </c>
      <c r="H4590" s="292">
        <v>7236.129558333334</v>
      </c>
      <c r="I4590" s="292">
        <v>8283.0410683333321</v>
      </c>
      <c r="J4590" s="292">
        <v>5639.2909583333321</v>
      </c>
      <c r="K4590" s="292">
        <v>5822.2917383333333</v>
      </c>
      <c r="L4590" s="292">
        <v>4693.9981083333332</v>
      </c>
      <c r="M4590" s="292">
        <v>5804.1941283333326</v>
      </c>
      <c r="N4590" s="292">
        <v>110227.00142833329</v>
      </c>
      <c r="O4590" s="292">
        <v>186342.18367999996</v>
      </c>
      <c r="P4590" s="83" t="str">
        <f t="shared" si="99"/>
        <v/>
      </c>
    </row>
    <row r="4591" spans="1:16" hidden="1" x14ac:dyDescent="0.25">
      <c r="A4591" s="83" t="s">
        <v>5399</v>
      </c>
      <c r="B4591" s="285" t="s">
        <v>85</v>
      </c>
      <c r="C4591" s="292">
        <v>270932.83476030099</v>
      </c>
      <c r="D4591" s="292">
        <v>248590.93898032769</v>
      </c>
      <c r="E4591" s="292">
        <v>253119.58131832766</v>
      </c>
      <c r="F4591" s="292">
        <v>232822.85658249434</v>
      </c>
      <c r="G4591" s="292">
        <v>257150.28759332761</v>
      </c>
      <c r="H4591" s="292">
        <v>287957.98528249422</v>
      </c>
      <c r="I4591" s="292">
        <v>232364.84012249426</v>
      </c>
      <c r="J4591" s="292">
        <v>198615.72050249425</v>
      </c>
      <c r="K4591" s="292">
        <v>216331.89870249431</v>
      </c>
      <c r="L4591" s="292">
        <v>223025.8202824943</v>
      </c>
      <c r="M4591" s="292">
        <v>147074.8251524943</v>
      </c>
      <c r="N4591" s="292">
        <v>649691.56837325543</v>
      </c>
      <c r="O4591" s="292">
        <v>3217679.1576529993</v>
      </c>
      <c r="P4591" s="83" t="str">
        <f t="shared" si="99"/>
        <v/>
      </c>
    </row>
    <row r="4592" spans="1:16" hidden="1" x14ac:dyDescent="0.25">
      <c r="A4592" s="83" t="s">
        <v>5400</v>
      </c>
      <c r="B4592" s="285" t="s">
        <v>86</v>
      </c>
      <c r="C4592" s="292">
        <v>709.9787</v>
      </c>
      <c r="D4592" s="292">
        <v>1041.3755699999999</v>
      </c>
      <c r="E4592" s="292">
        <v>1229.1518100000001</v>
      </c>
      <c r="F4592" s="292">
        <v>935.80136000000005</v>
      </c>
      <c r="G4592" s="292">
        <v>1942.4926399999999</v>
      </c>
      <c r="H4592" s="292">
        <v>1755.1399999999999</v>
      </c>
      <c r="I4592" s="292">
        <v>0</v>
      </c>
      <c r="J4592" s="292">
        <v>0</v>
      </c>
      <c r="K4592" s="292">
        <v>1774.44715</v>
      </c>
      <c r="L4592" s="292">
        <v>1269.7906700000001</v>
      </c>
      <c r="M4592" s="292">
        <v>-1871.81403</v>
      </c>
      <c r="N4592" s="292">
        <v>-4077.204130000001</v>
      </c>
      <c r="O4592" s="292">
        <v>4709.1597400000001</v>
      </c>
      <c r="P4592" s="83" t="str">
        <f t="shared" si="99"/>
        <v/>
      </c>
    </row>
    <row r="4593" spans="1:16" hidden="1" x14ac:dyDescent="0.25">
      <c r="A4593" s="83" t="s">
        <v>5401</v>
      </c>
      <c r="B4593" s="285" t="s">
        <v>87</v>
      </c>
      <c r="C4593" s="292">
        <v>1301.1670691666668</v>
      </c>
      <c r="D4593" s="292">
        <v>1508.9589483333334</v>
      </c>
      <c r="E4593" s="292">
        <v>1290.7800383333333</v>
      </c>
      <c r="F4593" s="292">
        <v>1298.6542883333334</v>
      </c>
      <c r="G4593" s="292">
        <v>1251.2659091666667</v>
      </c>
      <c r="H4593" s="292">
        <v>1273.3161083333334</v>
      </c>
      <c r="I4593" s="292">
        <v>1279.0288283333332</v>
      </c>
      <c r="J4593" s="292">
        <v>1220.0835883333334</v>
      </c>
      <c r="K4593" s="292">
        <v>1220.1037783333334</v>
      </c>
      <c r="L4593" s="292">
        <v>1213.7237783333333</v>
      </c>
      <c r="M4593" s="292">
        <v>458.74695499999996</v>
      </c>
      <c r="N4593" s="292">
        <v>34664.929244023144</v>
      </c>
      <c r="O4593" s="292">
        <v>47980.758534023145</v>
      </c>
      <c r="P4593" s="83" t="str">
        <f t="shared" si="99"/>
        <v/>
      </c>
    </row>
    <row r="4594" spans="1:16" hidden="1" x14ac:dyDescent="0.25">
      <c r="A4594" s="83" t="s">
        <v>5402</v>
      </c>
      <c r="B4594" s="285" t="s">
        <v>88</v>
      </c>
      <c r="C4594" s="292">
        <v>251113.93954666663</v>
      </c>
      <c r="D4594" s="292">
        <v>9464.3454458333308</v>
      </c>
      <c r="E4594" s="292">
        <v>34889.803790833321</v>
      </c>
      <c r="F4594" s="292">
        <v>18786.47182083334</v>
      </c>
      <c r="G4594" s="292">
        <v>12725.256271666665</v>
      </c>
      <c r="H4594" s="292">
        <v>0</v>
      </c>
      <c r="I4594" s="292">
        <v>9463.379450833334</v>
      </c>
      <c r="J4594" s="292">
        <v>8325.0806108333327</v>
      </c>
      <c r="K4594" s="292">
        <v>26407.066060833335</v>
      </c>
      <c r="L4594" s="292">
        <v>12721.50603083333</v>
      </c>
      <c r="M4594" s="292">
        <v>17985.38660416667</v>
      </c>
      <c r="N4594" s="292">
        <v>384880.66011666664</v>
      </c>
      <c r="O4594" s="292">
        <v>786762.89574999991</v>
      </c>
      <c r="P4594" s="83" t="str">
        <f t="shared" si="99"/>
        <v/>
      </c>
    </row>
    <row r="4595" spans="1:16" hidden="1" x14ac:dyDescent="0.25">
      <c r="A4595" s="83" t="s">
        <v>5403</v>
      </c>
      <c r="B4595" s="285" t="s">
        <v>144</v>
      </c>
      <c r="C4595" s="292">
        <v>524057.92007613427</v>
      </c>
      <c r="D4595" s="292">
        <v>260605.61894449437</v>
      </c>
      <c r="E4595" s="292">
        <v>290529.3169574943</v>
      </c>
      <c r="F4595" s="292">
        <v>253843.78405166103</v>
      </c>
      <c r="G4595" s="292">
        <v>273069.30241416092</v>
      </c>
      <c r="H4595" s="292">
        <v>290986.44139082759</v>
      </c>
      <c r="I4595" s="292">
        <v>243107.24840166094</v>
      </c>
      <c r="J4595" s="292">
        <v>208160.88470166092</v>
      </c>
      <c r="K4595" s="292">
        <v>245733.51569166098</v>
      </c>
      <c r="L4595" s="292">
        <v>238230.84076166095</v>
      </c>
      <c r="M4595" s="292">
        <v>163647.14468166098</v>
      </c>
      <c r="N4595" s="292">
        <v>1065159.9536039452</v>
      </c>
      <c r="O4595" s="292">
        <v>4057131.9716770221</v>
      </c>
      <c r="P4595" s="83" t="str">
        <f t="shared" si="99"/>
        <v/>
      </c>
    </row>
    <row r="4596" spans="1:16" hidden="1" x14ac:dyDescent="0.25">
      <c r="A4596" s="83" t="s">
        <v>5404</v>
      </c>
      <c r="B4596" s="285" t="s">
        <v>80</v>
      </c>
      <c r="C4596" s="292">
        <v>8199.8247599999995</v>
      </c>
      <c r="D4596" s="292">
        <v>8504.5282100000004</v>
      </c>
      <c r="E4596" s="292">
        <v>12080.002140000001</v>
      </c>
      <c r="F4596" s="292">
        <v>11649.15821</v>
      </c>
      <c r="G4596" s="292">
        <v>7580.00821</v>
      </c>
      <c r="H4596" s="292">
        <v>8428.138210000001</v>
      </c>
      <c r="I4596" s="292">
        <v>7725.7782099999995</v>
      </c>
      <c r="J4596" s="292">
        <v>7893.8882100000001</v>
      </c>
      <c r="K4596" s="292">
        <v>7693.92821</v>
      </c>
      <c r="L4596" s="292">
        <v>11329.298210000001</v>
      </c>
      <c r="M4596" s="292">
        <v>7381.00821</v>
      </c>
      <c r="N4596" s="292">
        <v>38222.884519999978</v>
      </c>
      <c r="O4596" s="292">
        <v>136688.44530999998</v>
      </c>
      <c r="P4596" s="83" t="str">
        <f t="shared" si="99"/>
        <v/>
      </c>
    </row>
    <row r="4597" spans="1:16" hidden="1" x14ac:dyDescent="0.25">
      <c r="A4597" s="83" t="s">
        <v>5405</v>
      </c>
      <c r="B4597" s="285" t="s">
        <v>76</v>
      </c>
      <c r="C4597" s="292">
        <v>0</v>
      </c>
      <c r="D4597" s="292">
        <v>0</v>
      </c>
      <c r="E4597" s="292">
        <v>0</v>
      </c>
      <c r="F4597" s="292">
        <v>0</v>
      </c>
      <c r="G4597" s="292">
        <v>0</v>
      </c>
      <c r="H4597" s="292">
        <v>0</v>
      </c>
      <c r="I4597" s="292">
        <v>0</v>
      </c>
      <c r="J4597" s="292">
        <v>0</v>
      </c>
      <c r="K4597" s="292">
        <v>0</v>
      </c>
      <c r="L4597" s="292">
        <v>0</v>
      </c>
      <c r="M4597" s="292">
        <v>0</v>
      </c>
      <c r="N4597" s="292">
        <v>1833.1596000000002</v>
      </c>
      <c r="O4597" s="292">
        <v>1833.1596000000002</v>
      </c>
      <c r="P4597" s="83" t="str">
        <f t="shared" si="99"/>
        <v/>
      </c>
    </row>
    <row r="4598" spans="1:16" hidden="1" x14ac:dyDescent="0.25">
      <c r="A4598" s="83" t="s">
        <v>5406</v>
      </c>
      <c r="B4598" s="285" t="s">
        <v>85</v>
      </c>
      <c r="C4598" s="292">
        <v>303748.51501010446</v>
      </c>
      <c r="D4598" s="292">
        <v>254158.39509427123</v>
      </c>
      <c r="E4598" s="292">
        <v>194528.10365010446</v>
      </c>
      <c r="F4598" s="292">
        <v>226772.18755010449</v>
      </c>
      <c r="G4598" s="292">
        <v>200547.96404010447</v>
      </c>
      <c r="H4598" s="292">
        <v>205562.13242010449</v>
      </c>
      <c r="I4598" s="292">
        <v>633296.00921677123</v>
      </c>
      <c r="J4598" s="292">
        <v>163337.70768391402</v>
      </c>
      <c r="K4598" s="292">
        <v>198013.49775105683</v>
      </c>
      <c r="L4598" s="292">
        <v>197843.26793819969</v>
      </c>
      <c r="M4598" s="292">
        <v>143330.46390534259</v>
      </c>
      <c r="N4598" s="292">
        <v>615851.72826579621</v>
      </c>
      <c r="O4598" s="292">
        <v>3336989.9725258746</v>
      </c>
      <c r="P4598" s="83" t="str">
        <f t="shared" si="99"/>
        <v/>
      </c>
    </row>
    <row r="4599" spans="1:16" hidden="1" x14ac:dyDescent="0.25">
      <c r="A4599" s="83" t="s">
        <v>5407</v>
      </c>
      <c r="B4599" s="285" t="s">
        <v>87</v>
      </c>
      <c r="C4599" s="292">
        <v>208.33333333333334</v>
      </c>
      <c r="D4599" s="292">
        <v>243.12691083333334</v>
      </c>
      <c r="E4599" s="292">
        <v>243.12691083333334</v>
      </c>
      <c r="F4599" s="292">
        <v>243.12691083333334</v>
      </c>
      <c r="G4599" s="292">
        <v>208.33333333333334</v>
      </c>
      <c r="H4599" s="292">
        <v>243.12691083333334</v>
      </c>
      <c r="I4599" s="292">
        <v>243.12691083333334</v>
      </c>
      <c r="J4599" s="292">
        <v>262.24249083333336</v>
      </c>
      <c r="K4599" s="292">
        <v>310.03144083333336</v>
      </c>
      <c r="L4599" s="292">
        <v>243.12691083333334</v>
      </c>
      <c r="M4599" s="292">
        <v>243.12691083333334</v>
      </c>
      <c r="N4599" s="292">
        <v>34151.171285833334</v>
      </c>
      <c r="O4599" s="292">
        <v>31842.000260000001</v>
      </c>
      <c r="P4599" s="83" t="str">
        <f t="shared" si="99"/>
        <v/>
      </c>
    </row>
    <row r="4600" spans="1:16" hidden="1" x14ac:dyDescent="0.25">
      <c r="A4600" s="83" t="s">
        <v>5408</v>
      </c>
      <c r="B4600" s="285" t="s">
        <v>88</v>
      </c>
      <c r="C4600" s="292">
        <v>434674.43356666673</v>
      </c>
      <c r="D4600" s="292">
        <v>4718.4108066666668</v>
      </c>
      <c r="E4600" s="292">
        <v>34160.277846666664</v>
      </c>
      <c r="F4600" s="292">
        <v>31107.308947499998</v>
      </c>
      <c r="G4600" s="292">
        <v>18287.115757500003</v>
      </c>
      <c r="H4600" s="292">
        <v>20085.010957499999</v>
      </c>
      <c r="I4600" s="292">
        <v>15666.521987499998</v>
      </c>
      <c r="J4600" s="292">
        <v>11507.262157499999</v>
      </c>
      <c r="K4600" s="292">
        <v>29894.939697499998</v>
      </c>
      <c r="L4600" s="292">
        <v>18005.585797500004</v>
      </c>
      <c r="M4600" s="292">
        <v>21837.304157500002</v>
      </c>
      <c r="N4600" s="292">
        <v>1000000.28197</v>
      </c>
      <c r="O4600" s="292">
        <v>1639944.45365</v>
      </c>
      <c r="P4600" s="83" t="str">
        <f t="shared" si="99"/>
        <v/>
      </c>
    </row>
    <row r="4601" spans="1:16" hidden="1" x14ac:dyDescent="0.25">
      <c r="A4601" s="83" t="s">
        <v>5409</v>
      </c>
      <c r="B4601" s="285" t="s">
        <v>89</v>
      </c>
      <c r="C4601" s="292">
        <v>27430.695745834997</v>
      </c>
      <c r="D4601" s="292">
        <v>28067.084776668336</v>
      </c>
      <c r="E4601" s="292">
        <v>31127.182989168323</v>
      </c>
      <c r="F4601" s="292">
        <v>28592.893179168324</v>
      </c>
      <c r="G4601" s="292">
        <v>26880.964728335006</v>
      </c>
      <c r="H4601" s="292">
        <v>31438.661809168334</v>
      </c>
      <c r="I4601" s="292">
        <v>31382.994879168331</v>
      </c>
      <c r="J4601" s="292">
        <v>25353.063689168324</v>
      </c>
      <c r="K4601" s="292">
        <v>53093.425679168351</v>
      </c>
      <c r="L4601" s="292">
        <v>37054.218399168334</v>
      </c>
      <c r="M4601" s="292">
        <v>18720.734899168336</v>
      </c>
      <c r="N4601" s="292">
        <v>104516.62449581514</v>
      </c>
      <c r="O4601" s="292">
        <v>443658.54527000018</v>
      </c>
      <c r="P4601" s="83" t="str">
        <f t="shared" si="99"/>
        <v/>
      </c>
    </row>
    <row r="4602" spans="1:16" hidden="1" x14ac:dyDescent="0.25">
      <c r="A4602" s="83" t="s">
        <v>5410</v>
      </c>
      <c r="B4602" s="285" t="s">
        <v>90</v>
      </c>
      <c r="C4602" s="292">
        <v>0</v>
      </c>
      <c r="D4602" s="292">
        <v>197.7315691666667</v>
      </c>
      <c r="E4602" s="292">
        <v>1208.3699166666665</v>
      </c>
      <c r="F4602" s="292">
        <v>246.58684666666667</v>
      </c>
      <c r="G4602" s="292">
        <v>432.37411500000002</v>
      </c>
      <c r="H4602" s="292">
        <v>904.88282666666657</v>
      </c>
      <c r="I4602" s="292">
        <v>291.40890333333328</v>
      </c>
      <c r="J4602" s="292">
        <v>236.21056047619049</v>
      </c>
      <c r="K4602" s="292">
        <v>824.01815761904754</v>
      </c>
      <c r="L4602" s="292">
        <v>420.1599847619047</v>
      </c>
      <c r="M4602" s="292">
        <v>817.7002419047617</v>
      </c>
      <c r="N4602" s="292">
        <v>4445.0748377380951</v>
      </c>
      <c r="O4602" s="292">
        <v>10024.517960000001</v>
      </c>
      <c r="P4602" s="83" t="str">
        <f t="shared" si="99"/>
        <v/>
      </c>
    </row>
    <row r="4603" spans="1:16" hidden="1" x14ac:dyDescent="0.25">
      <c r="A4603" s="83" t="s">
        <v>5411</v>
      </c>
      <c r="B4603" s="285" t="s">
        <v>91</v>
      </c>
      <c r="C4603" s="292">
        <v>0</v>
      </c>
      <c r="D4603" s="292">
        <v>0</v>
      </c>
      <c r="E4603" s="292">
        <v>0</v>
      </c>
      <c r="F4603" s="292">
        <v>0</v>
      </c>
      <c r="G4603" s="292">
        <v>0</v>
      </c>
      <c r="H4603" s="292">
        <v>0</v>
      </c>
      <c r="I4603" s="292">
        <v>0</v>
      </c>
      <c r="J4603" s="292">
        <v>0</v>
      </c>
      <c r="K4603" s="292">
        <v>0</v>
      </c>
      <c r="L4603" s="292">
        <v>0</v>
      </c>
      <c r="M4603" s="292">
        <v>0</v>
      </c>
      <c r="N4603" s="292">
        <v>0</v>
      </c>
      <c r="O4603" s="292">
        <v>0</v>
      </c>
      <c r="P4603" s="83" t="str">
        <f t="shared" si="99"/>
        <v/>
      </c>
    </row>
    <row r="4604" spans="1:16" hidden="1" x14ac:dyDescent="0.25">
      <c r="A4604" s="83" t="s">
        <v>5412</v>
      </c>
      <c r="B4604" s="285" t="s">
        <v>3670</v>
      </c>
      <c r="C4604" s="292">
        <v>5303.4656583333326</v>
      </c>
      <c r="D4604" s="292">
        <v>9850.9456958333321</v>
      </c>
      <c r="E4604" s="292">
        <v>9192.0049358333326</v>
      </c>
      <c r="F4604" s="292">
        <v>11022.065505833336</v>
      </c>
      <c r="G4604" s="292">
        <v>14368.466865</v>
      </c>
      <c r="H4604" s="292">
        <v>16265.183965833337</v>
      </c>
      <c r="I4604" s="292">
        <v>10146.881315833332</v>
      </c>
      <c r="J4604" s="292">
        <v>10391.722305833337</v>
      </c>
      <c r="K4604" s="292">
        <v>11003.926855833335</v>
      </c>
      <c r="L4604" s="292">
        <v>11076.899755833332</v>
      </c>
      <c r="M4604" s="292">
        <v>11528.918805833333</v>
      </c>
      <c r="N4604" s="292">
        <v>111313.51527416665</v>
      </c>
      <c r="O4604" s="292">
        <v>231463.99694000001</v>
      </c>
      <c r="P4604" s="83" t="str">
        <f t="shared" si="99"/>
        <v/>
      </c>
    </row>
    <row r="4605" spans="1:16" hidden="1" x14ac:dyDescent="0.25">
      <c r="A4605" s="83" t="s">
        <v>5413</v>
      </c>
      <c r="B4605" s="285" t="s">
        <v>92</v>
      </c>
      <c r="C4605" s="292">
        <v>0</v>
      </c>
      <c r="D4605" s="292">
        <v>0</v>
      </c>
      <c r="E4605" s="292">
        <v>0</v>
      </c>
      <c r="F4605" s="292">
        <v>0</v>
      </c>
      <c r="G4605" s="292">
        <v>0</v>
      </c>
      <c r="H4605" s="292">
        <v>0</v>
      </c>
      <c r="I4605" s="292">
        <v>0</v>
      </c>
      <c r="J4605" s="292">
        <v>0</v>
      </c>
      <c r="K4605" s="292">
        <v>0</v>
      </c>
      <c r="L4605" s="292">
        <v>0</v>
      </c>
      <c r="M4605" s="292">
        <v>0</v>
      </c>
      <c r="N4605" s="292">
        <v>0</v>
      </c>
      <c r="O4605" s="292">
        <v>0</v>
      </c>
      <c r="P4605" s="83" t="str">
        <f t="shared" si="99"/>
        <v/>
      </c>
    </row>
    <row r="4606" spans="1:16" hidden="1" x14ac:dyDescent="0.25">
      <c r="A4606" s="83" t="s">
        <v>5414</v>
      </c>
      <c r="B4606" s="285" t="s">
        <v>93</v>
      </c>
      <c r="C4606" s="292">
        <v>897.24199666666664</v>
      </c>
      <c r="D4606" s="292">
        <v>445.29381666666666</v>
      </c>
      <c r="E4606" s="292">
        <v>281.42509666666666</v>
      </c>
      <c r="F4606" s="292">
        <v>349.84286666666668</v>
      </c>
      <c r="G4606" s="292">
        <v>183.25336666666666</v>
      </c>
      <c r="H4606" s="292">
        <v>328.90327666666667</v>
      </c>
      <c r="I4606" s="292">
        <v>709.04421666666667</v>
      </c>
      <c r="J4606" s="292">
        <v>210.41853666666668</v>
      </c>
      <c r="K4606" s="292">
        <v>187.50671666666668</v>
      </c>
      <c r="L4606" s="292">
        <v>449.19728666666668</v>
      </c>
      <c r="M4606" s="292">
        <v>532.3893066666667</v>
      </c>
      <c r="N4606" s="292">
        <v>310.11267666666663</v>
      </c>
      <c r="O4606" s="292">
        <v>4884.6291600000004</v>
      </c>
      <c r="P4606" s="83" t="str">
        <f t="shared" ref="P4606:P4669" si="100">IF(COUNTBLANK(Q4606)=0,IF(RIGHT(A4606,12)=Q4606,TRUE,FALSE),"")</f>
        <v/>
      </c>
    </row>
    <row r="4607" spans="1:16" hidden="1" x14ac:dyDescent="0.25">
      <c r="A4607" s="83" t="s">
        <v>5415</v>
      </c>
      <c r="B4607" s="285" t="s">
        <v>94</v>
      </c>
      <c r="C4607" s="292">
        <v>6703.1961475000007</v>
      </c>
      <c r="D4607" s="292">
        <v>37751.690697499995</v>
      </c>
      <c r="E4607" s="292">
        <v>11204.511830833333</v>
      </c>
      <c r="F4607" s="292">
        <v>9687.368830833333</v>
      </c>
      <c r="G4607" s="292">
        <v>9247.8544308333348</v>
      </c>
      <c r="H4607" s="292">
        <v>9770.8430108333341</v>
      </c>
      <c r="I4607" s="292">
        <v>10584.350340833334</v>
      </c>
      <c r="J4607" s="292">
        <v>5793.5784108333337</v>
      </c>
      <c r="K4607" s="292">
        <v>6454.2079108333337</v>
      </c>
      <c r="L4607" s="292">
        <v>10031.828450833333</v>
      </c>
      <c r="M4607" s="292">
        <v>10250.276330833332</v>
      </c>
      <c r="N4607" s="292">
        <v>62859.753197500009</v>
      </c>
      <c r="O4607" s="292">
        <v>190339.45959000001</v>
      </c>
      <c r="P4607" s="83" t="str">
        <f t="shared" si="100"/>
        <v/>
      </c>
    </row>
    <row r="4608" spans="1:16" hidden="1" x14ac:dyDescent="0.25">
      <c r="A4608" s="83" t="s">
        <v>5416</v>
      </c>
      <c r="B4608" s="285" t="s">
        <v>95</v>
      </c>
      <c r="C4608" s="292">
        <v>17.86666</v>
      </c>
      <c r="D4608" s="292">
        <v>0</v>
      </c>
      <c r="E4608" s="292">
        <v>109.72986666666667</v>
      </c>
      <c r="F4608" s="292">
        <v>98.838856666666658</v>
      </c>
      <c r="G4608" s="292">
        <v>95.45056666666666</v>
      </c>
      <c r="H4608" s="292">
        <v>3239.0637766666669</v>
      </c>
      <c r="I4608" s="292">
        <v>103.95320666666666</v>
      </c>
      <c r="J4608" s="292">
        <v>102.33528666666668</v>
      </c>
      <c r="K4608" s="292">
        <v>89.220376666666667</v>
      </c>
      <c r="L4608" s="292">
        <v>90.650376666666673</v>
      </c>
      <c r="M4608" s="292">
        <v>89.220376666666667</v>
      </c>
      <c r="N4608" s="292">
        <v>4703.3999999999996</v>
      </c>
      <c r="O4608" s="292">
        <v>8739.7293499999996</v>
      </c>
      <c r="P4608" s="83" t="str">
        <f t="shared" si="100"/>
        <v/>
      </c>
    </row>
    <row r="4609" spans="1:16" hidden="1" x14ac:dyDescent="0.25">
      <c r="A4609" s="83" t="s">
        <v>5417</v>
      </c>
      <c r="B4609" s="285" t="s">
        <v>96</v>
      </c>
      <c r="C4609" s="292">
        <v>33.629120000000455</v>
      </c>
      <c r="D4609" s="292">
        <v>1091.28116</v>
      </c>
      <c r="E4609" s="292">
        <v>567.68579</v>
      </c>
      <c r="F4609" s="292">
        <v>725.26730999999995</v>
      </c>
      <c r="G4609" s="292">
        <v>162.98839000000001</v>
      </c>
      <c r="H4609" s="292">
        <v>475.39064999999999</v>
      </c>
      <c r="I4609" s="292">
        <v>401.25</v>
      </c>
      <c r="J4609" s="292">
        <v>191.26774</v>
      </c>
      <c r="K4609" s="292">
        <v>335.29435999999998</v>
      </c>
      <c r="L4609" s="292">
        <v>238.96924999999999</v>
      </c>
      <c r="M4609" s="292">
        <v>147.45782</v>
      </c>
      <c r="N4609" s="292">
        <v>0</v>
      </c>
      <c r="O4609" s="292">
        <v>4370.4815900000003</v>
      </c>
      <c r="P4609" s="83" t="str">
        <f t="shared" si="100"/>
        <v/>
      </c>
    </row>
    <row r="4610" spans="1:16" hidden="1" x14ac:dyDescent="0.25">
      <c r="A4610" s="83" t="s">
        <v>5418</v>
      </c>
      <c r="B4610" s="285" t="s">
        <v>155</v>
      </c>
      <c r="C4610" s="292">
        <v>738664.9110301045</v>
      </c>
      <c r="D4610" s="292">
        <v>260211.21397177124</v>
      </c>
      <c r="E4610" s="292">
        <v>229499.19419760443</v>
      </c>
      <c r="F4610" s="292">
        <v>258847.89071843779</v>
      </c>
      <c r="G4610" s="292">
        <v>219206.40152093783</v>
      </c>
      <c r="H4610" s="292">
        <v>226365.6609384378</v>
      </c>
      <c r="I4610" s="292">
        <v>649606.90811510454</v>
      </c>
      <c r="J4610" s="292">
        <v>175298.48007224736</v>
      </c>
      <c r="K4610" s="292">
        <v>228553.76324939015</v>
      </c>
      <c r="L4610" s="292">
        <v>216330.94989653301</v>
      </c>
      <c r="M4610" s="292">
        <v>165558.35279367593</v>
      </c>
      <c r="N4610" s="292">
        <v>1650003.1815216294</v>
      </c>
      <c r="O4610" s="292">
        <v>5013146.9080258748</v>
      </c>
      <c r="P4610" s="83" t="str">
        <f t="shared" si="100"/>
        <v/>
      </c>
    </row>
    <row r="4611" spans="1:16" hidden="1" x14ac:dyDescent="0.25">
      <c r="A4611" s="83" t="s">
        <v>5419</v>
      </c>
      <c r="B4611" s="285" t="s">
        <v>80</v>
      </c>
      <c r="C4611" s="292">
        <v>263396.04880176944</v>
      </c>
      <c r="D4611" s="292">
        <v>177845.64853843622</v>
      </c>
      <c r="E4611" s="292">
        <v>141404.87901426948</v>
      </c>
      <c r="F4611" s="292">
        <v>176774.5914642695</v>
      </c>
      <c r="G4611" s="292">
        <v>149339.59996760279</v>
      </c>
      <c r="H4611" s="292">
        <v>143614.59375426947</v>
      </c>
      <c r="I4611" s="292">
        <v>580077.37635426957</v>
      </c>
      <c r="J4611" s="292">
        <v>121250.3788942695</v>
      </c>
      <c r="K4611" s="292">
        <v>126361.19205426946</v>
      </c>
      <c r="L4611" s="292">
        <v>138720.31368426947</v>
      </c>
      <c r="M4611" s="292">
        <v>101391.22394426948</v>
      </c>
      <c r="N4611" s="292">
        <v>325870.0881839096</v>
      </c>
      <c r="O4611" s="292">
        <v>2446045.934655874</v>
      </c>
      <c r="P4611" s="83" t="str">
        <f t="shared" si="100"/>
        <v/>
      </c>
    </row>
    <row r="4612" spans="1:16" hidden="1" x14ac:dyDescent="0.25">
      <c r="A4612" s="83" t="s">
        <v>5420</v>
      </c>
      <c r="B4612" s="285" t="s">
        <v>97</v>
      </c>
      <c r="C4612" s="292">
        <v>-51728</v>
      </c>
      <c r="D4612" s="292">
        <v>22286</v>
      </c>
      <c r="E4612" s="292">
        <v>-15833</v>
      </c>
      <c r="F4612" s="292">
        <v>-8183</v>
      </c>
      <c r="G4612" s="292">
        <v>19191</v>
      </c>
      <c r="H4612" s="292">
        <v>-18746</v>
      </c>
      <c r="I4612" s="292">
        <v>-4726</v>
      </c>
      <c r="J4612" s="292">
        <v>26065</v>
      </c>
      <c r="K4612" s="292">
        <v>-6122</v>
      </c>
      <c r="L4612" s="292">
        <v>15530</v>
      </c>
      <c r="M4612" s="292">
        <v>15251</v>
      </c>
      <c r="N4612" s="292">
        <v>6955</v>
      </c>
      <c r="O4612" s="292">
        <v>-60</v>
      </c>
      <c r="P4612" s="83" t="str">
        <f t="shared" si="100"/>
        <v/>
      </c>
    </row>
    <row r="4613" spans="1:16" hidden="1" x14ac:dyDescent="0.25">
      <c r="A4613" s="83" t="s">
        <v>5421</v>
      </c>
      <c r="B4613" s="285" t="s">
        <v>130</v>
      </c>
      <c r="C4613" s="292">
        <v>-51728</v>
      </c>
      <c r="D4613" s="292">
        <v>22286</v>
      </c>
      <c r="E4613" s="292">
        <v>-15833</v>
      </c>
      <c r="F4613" s="292">
        <v>-8183</v>
      </c>
      <c r="G4613" s="292">
        <v>19165</v>
      </c>
      <c r="H4613" s="292">
        <v>-18746</v>
      </c>
      <c r="I4613" s="292">
        <v>-4726</v>
      </c>
      <c r="J4613" s="292">
        <v>26065</v>
      </c>
      <c r="K4613" s="292">
        <v>-6122</v>
      </c>
      <c r="L4613" s="292">
        <v>15530</v>
      </c>
      <c r="M4613" s="292">
        <v>15251</v>
      </c>
      <c r="N4613" s="292">
        <v>5917</v>
      </c>
      <c r="O4613" s="292">
        <v>-1124</v>
      </c>
      <c r="P4613" s="83" t="str">
        <f t="shared" si="100"/>
        <v/>
      </c>
    </row>
    <row r="4614" spans="1:16" hidden="1" x14ac:dyDescent="0.25">
      <c r="A4614" s="83" t="s">
        <v>5422</v>
      </c>
      <c r="B4614" s="285" t="s">
        <v>76</v>
      </c>
      <c r="C4614" s="292">
        <v>2</v>
      </c>
      <c r="D4614" s="292">
        <v>1277</v>
      </c>
      <c r="E4614" s="292">
        <v>1</v>
      </c>
      <c r="F4614" s="292">
        <v>8</v>
      </c>
      <c r="G4614" s="292">
        <v>1424</v>
      </c>
      <c r="H4614" s="292">
        <v>361</v>
      </c>
      <c r="I4614" s="292">
        <v>25</v>
      </c>
      <c r="J4614" s="292">
        <v>1258</v>
      </c>
      <c r="K4614" s="292">
        <v>38</v>
      </c>
      <c r="L4614" s="292">
        <v>1</v>
      </c>
      <c r="M4614" s="292">
        <v>1180</v>
      </c>
      <c r="N4614" s="292">
        <v>8777</v>
      </c>
      <c r="O4614" s="292">
        <v>14352</v>
      </c>
      <c r="P4614" s="83" t="str">
        <f t="shared" si="100"/>
        <v/>
      </c>
    </row>
    <row r="4615" spans="1:16" hidden="1" x14ac:dyDescent="0.25">
      <c r="A4615" s="83" t="s">
        <v>5423</v>
      </c>
      <c r="B4615" s="285" t="s">
        <v>77</v>
      </c>
      <c r="C4615" s="292">
        <v>4005</v>
      </c>
      <c r="D4615" s="292">
        <v>4516</v>
      </c>
      <c r="E4615" s="292">
        <v>8521</v>
      </c>
      <c r="F4615" s="292">
        <v>4005</v>
      </c>
      <c r="G4615" s="292">
        <v>7930</v>
      </c>
      <c r="H4615" s="292">
        <v>4027</v>
      </c>
      <c r="I4615" s="292">
        <v>4018</v>
      </c>
      <c r="J4615" s="292">
        <v>3741</v>
      </c>
      <c r="K4615" s="292">
        <v>5357</v>
      </c>
      <c r="L4615" s="292">
        <v>4305</v>
      </c>
      <c r="M4615" s="292">
        <v>5158</v>
      </c>
      <c r="N4615" s="292">
        <v>6194</v>
      </c>
      <c r="O4615" s="292">
        <v>61777</v>
      </c>
      <c r="P4615" s="83" t="str">
        <f t="shared" si="100"/>
        <v/>
      </c>
    </row>
    <row r="4616" spans="1:16" hidden="1" x14ac:dyDescent="0.25">
      <c r="A4616" s="83" t="s">
        <v>5424</v>
      </c>
      <c r="B4616" s="285" t="s">
        <v>78</v>
      </c>
      <c r="C4616" s="292">
        <v>3067</v>
      </c>
      <c r="D4616" s="292">
        <v>1681</v>
      </c>
      <c r="E4616" s="292">
        <v>2395</v>
      </c>
      <c r="F4616" s="292">
        <v>886</v>
      </c>
      <c r="G4616" s="292">
        <v>2128</v>
      </c>
      <c r="H4616" s="292">
        <v>2124</v>
      </c>
      <c r="I4616" s="292">
        <v>1854</v>
      </c>
      <c r="J4616" s="292">
        <v>943</v>
      </c>
      <c r="K4616" s="292">
        <v>2004</v>
      </c>
      <c r="L4616" s="292">
        <v>1914</v>
      </c>
      <c r="M4616" s="292">
        <v>1984</v>
      </c>
      <c r="N4616" s="292">
        <v>2998</v>
      </c>
      <c r="O4616" s="292">
        <v>23978</v>
      </c>
      <c r="P4616" s="83" t="str">
        <f t="shared" si="100"/>
        <v/>
      </c>
    </row>
    <row r="4617" spans="1:16" hidden="1" x14ac:dyDescent="0.25">
      <c r="A4617" s="83" t="s">
        <v>5425</v>
      </c>
      <c r="B4617" s="285" t="s">
        <v>79</v>
      </c>
      <c r="C4617" s="292">
        <v>0</v>
      </c>
      <c r="D4617" s="292">
        <v>1</v>
      </c>
      <c r="E4617" s="292">
        <v>2</v>
      </c>
      <c r="F4617" s="292">
        <v>2</v>
      </c>
      <c r="G4617" s="292">
        <v>2</v>
      </c>
      <c r="H4617" s="292">
        <v>2</v>
      </c>
      <c r="I4617" s="292">
        <v>2</v>
      </c>
      <c r="J4617" s="292">
        <v>0</v>
      </c>
      <c r="K4617" s="292">
        <v>2</v>
      </c>
      <c r="L4617" s="292">
        <v>1</v>
      </c>
      <c r="M4617" s="292">
        <v>661</v>
      </c>
      <c r="N4617" s="292">
        <v>4</v>
      </c>
      <c r="O4617" s="292">
        <v>679</v>
      </c>
      <c r="P4617" s="83" t="str">
        <f t="shared" si="100"/>
        <v/>
      </c>
    </row>
    <row r="4618" spans="1:16" hidden="1" x14ac:dyDescent="0.25">
      <c r="A4618" s="83" t="s">
        <v>5426</v>
      </c>
      <c r="B4618" s="285" t="s">
        <v>3671</v>
      </c>
      <c r="C4618" s="292">
        <v>30276</v>
      </c>
      <c r="D4618" s="292">
        <v>6337</v>
      </c>
      <c r="E4618" s="292">
        <v>3555</v>
      </c>
      <c r="F4618" s="292">
        <v>24559</v>
      </c>
      <c r="G4618" s="292">
        <v>5559</v>
      </c>
      <c r="H4618" s="292">
        <v>10147</v>
      </c>
      <c r="I4618" s="292">
        <v>24393</v>
      </c>
      <c r="J4618" s="292">
        <v>3928</v>
      </c>
      <c r="K4618" s="292">
        <v>4503</v>
      </c>
      <c r="L4618" s="292">
        <v>19264</v>
      </c>
      <c r="M4618" s="292">
        <v>6605</v>
      </c>
      <c r="N4618" s="292">
        <v>17798</v>
      </c>
      <c r="O4618" s="292">
        <v>156924</v>
      </c>
      <c r="P4618" s="83" t="str">
        <f t="shared" si="100"/>
        <v/>
      </c>
    </row>
    <row r="4619" spans="1:16" hidden="1" x14ac:dyDescent="0.25">
      <c r="A4619" s="83" t="s">
        <v>5427</v>
      </c>
      <c r="B4619" s="285" t="s">
        <v>120</v>
      </c>
      <c r="C4619" s="292">
        <v>52394</v>
      </c>
      <c r="D4619" s="292">
        <v>577</v>
      </c>
      <c r="E4619" s="292">
        <v>37793</v>
      </c>
      <c r="F4619" s="292">
        <v>14623</v>
      </c>
      <c r="G4619" s="292">
        <v>1</v>
      </c>
      <c r="H4619" s="292">
        <v>37924</v>
      </c>
      <c r="I4619" s="292">
        <v>11009</v>
      </c>
      <c r="J4619" s="292">
        <v>24</v>
      </c>
      <c r="K4619" s="292">
        <v>30138</v>
      </c>
      <c r="L4619" s="292">
        <v>3650</v>
      </c>
      <c r="M4619" s="292">
        <v>6672</v>
      </c>
      <c r="N4619" s="292">
        <v>871</v>
      </c>
      <c r="O4619" s="292">
        <v>195676</v>
      </c>
      <c r="P4619" s="83" t="str">
        <f t="shared" si="100"/>
        <v/>
      </c>
    </row>
    <row r="4620" spans="1:16" hidden="1" x14ac:dyDescent="0.25">
      <c r="A4620" s="83" t="s">
        <v>5428</v>
      </c>
      <c r="B4620" s="285" t="s">
        <v>121</v>
      </c>
      <c r="C4620" s="292">
        <v>0</v>
      </c>
      <c r="D4620" s="292">
        <v>0</v>
      </c>
      <c r="E4620" s="292">
        <v>0</v>
      </c>
      <c r="F4620" s="292">
        <v>0</v>
      </c>
      <c r="G4620" s="292">
        <v>0</v>
      </c>
      <c r="H4620" s="292">
        <v>0</v>
      </c>
      <c r="I4620" s="292">
        <v>0</v>
      </c>
      <c r="J4620" s="292">
        <v>0</v>
      </c>
      <c r="K4620" s="292">
        <v>0</v>
      </c>
      <c r="L4620" s="292">
        <v>0</v>
      </c>
      <c r="M4620" s="292">
        <v>0</v>
      </c>
      <c r="N4620" s="292">
        <v>0</v>
      </c>
      <c r="O4620" s="292">
        <v>0</v>
      </c>
      <c r="P4620" s="83" t="str">
        <f t="shared" si="100"/>
        <v/>
      </c>
    </row>
    <row r="4621" spans="1:16" hidden="1" x14ac:dyDescent="0.25">
      <c r="A4621" s="83" t="s">
        <v>5429</v>
      </c>
      <c r="B4621" s="285" t="s">
        <v>81</v>
      </c>
      <c r="C4621" s="292">
        <v>0</v>
      </c>
      <c r="D4621" s="292">
        <v>296</v>
      </c>
      <c r="E4621" s="292">
        <v>1199</v>
      </c>
      <c r="F4621" s="292">
        <v>1025</v>
      </c>
      <c r="G4621" s="292">
        <v>154</v>
      </c>
      <c r="H4621" s="292">
        <v>1098</v>
      </c>
      <c r="I4621" s="292">
        <v>385</v>
      </c>
      <c r="J4621" s="292">
        <v>396</v>
      </c>
      <c r="K4621" s="292">
        <v>998</v>
      </c>
      <c r="L4621" s="292">
        <v>680</v>
      </c>
      <c r="M4621" s="292">
        <v>189</v>
      </c>
      <c r="N4621" s="292">
        <v>3046</v>
      </c>
      <c r="O4621" s="292">
        <v>9466</v>
      </c>
      <c r="P4621" s="83" t="str">
        <f t="shared" si="100"/>
        <v/>
      </c>
    </row>
    <row r="4622" spans="1:16" hidden="1" x14ac:dyDescent="0.25">
      <c r="A4622" s="83" t="s">
        <v>5430</v>
      </c>
      <c r="B4622" s="285" t="s">
        <v>82</v>
      </c>
      <c r="C4622" s="292">
        <v>0</v>
      </c>
      <c r="D4622" s="292">
        <v>0</v>
      </c>
      <c r="E4622" s="292">
        <v>0</v>
      </c>
      <c r="F4622" s="292">
        <v>0</v>
      </c>
      <c r="G4622" s="292">
        <v>0</v>
      </c>
      <c r="H4622" s="292">
        <v>0</v>
      </c>
      <c r="I4622" s="292">
        <v>0</v>
      </c>
      <c r="J4622" s="292">
        <v>0</v>
      </c>
      <c r="K4622" s="292">
        <v>0</v>
      </c>
      <c r="L4622" s="292">
        <v>0</v>
      </c>
      <c r="M4622" s="292">
        <v>0</v>
      </c>
      <c r="N4622" s="292">
        <v>0</v>
      </c>
      <c r="O4622" s="292">
        <v>0</v>
      </c>
      <c r="P4622" s="83" t="str">
        <f t="shared" si="100"/>
        <v/>
      </c>
    </row>
    <row r="4623" spans="1:16" hidden="1" x14ac:dyDescent="0.25">
      <c r="A4623" s="83" t="s">
        <v>5431</v>
      </c>
      <c r="B4623" s="285" t="s">
        <v>83</v>
      </c>
      <c r="C4623" s="292">
        <v>0</v>
      </c>
      <c r="D4623" s="292">
        <v>259</v>
      </c>
      <c r="E4623" s="292">
        <v>0</v>
      </c>
      <c r="F4623" s="292">
        <v>50</v>
      </c>
      <c r="G4623" s="292">
        <v>23</v>
      </c>
      <c r="H4623" s="292">
        <v>0</v>
      </c>
      <c r="I4623" s="292">
        <v>0</v>
      </c>
      <c r="J4623" s="292">
        <v>50</v>
      </c>
      <c r="K4623" s="292">
        <v>0</v>
      </c>
      <c r="L4623" s="292">
        <v>0</v>
      </c>
      <c r="M4623" s="292">
        <v>50</v>
      </c>
      <c r="N4623" s="292">
        <v>1</v>
      </c>
      <c r="O4623" s="292">
        <v>433</v>
      </c>
      <c r="P4623" s="83" t="str">
        <f t="shared" si="100"/>
        <v/>
      </c>
    </row>
    <row r="4624" spans="1:16" hidden="1" x14ac:dyDescent="0.25">
      <c r="A4624" s="83" t="s">
        <v>5432</v>
      </c>
      <c r="B4624" s="285" t="s">
        <v>84</v>
      </c>
      <c r="C4624" s="292">
        <v>163</v>
      </c>
      <c r="D4624" s="292">
        <v>679</v>
      </c>
      <c r="E4624" s="292">
        <v>409</v>
      </c>
      <c r="F4624" s="292">
        <v>500</v>
      </c>
      <c r="G4624" s="292">
        <v>983</v>
      </c>
      <c r="H4624" s="292">
        <v>303</v>
      </c>
      <c r="I4624" s="292">
        <v>113</v>
      </c>
      <c r="J4624" s="292">
        <v>1236</v>
      </c>
      <c r="K4624" s="292">
        <v>1150</v>
      </c>
      <c r="L4624" s="292">
        <v>2413</v>
      </c>
      <c r="M4624" s="292">
        <v>728</v>
      </c>
      <c r="N4624" s="292">
        <v>1670</v>
      </c>
      <c r="O4624" s="292">
        <v>10347</v>
      </c>
      <c r="P4624" s="83" t="str">
        <f t="shared" si="100"/>
        <v/>
      </c>
    </row>
    <row r="4625" spans="1:16" hidden="1" x14ac:dyDescent="0.25">
      <c r="A4625" s="83" t="s">
        <v>5433</v>
      </c>
      <c r="B4625" s="285" t="s">
        <v>85</v>
      </c>
      <c r="C4625" s="292">
        <v>89907</v>
      </c>
      <c r="D4625" s="292">
        <v>15623</v>
      </c>
      <c r="E4625" s="292">
        <v>53875</v>
      </c>
      <c r="F4625" s="292">
        <v>45658</v>
      </c>
      <c r="G4625" s="292">
        <v>18204</v>
      </c>
      <c r="H4625" s="292">
        <v>55986</v>
      </c>
      <c r="I4625" s="292">
        <v>41799</v>
      </c>
      <c r="J4625" s="292">
        <v>11576</v>
      </c>
      <c r="K4625" s="292">
        <v>44190</v>
      </c>
      <c r="L4625" s="292">
        <v>32228</v>
      </c>
      <c r="M4625" s="292">
        <v>23227</v>
      </c>
      <c r="N4625" s="292">
        <v>41359</v>
      </c>
      <c r="O4625" s="292">
        <v>473632</v>
      </c>
      <c r="P4625" s="83" t="str">
        <f t="shared" si="100"/>
        <v/>
      </c>
    </row>
    <row r="4626" spans="1:16" hidden="1" x14ac:dyDescent="0.25">
      <c r="A4626" s="83" t="s">
        <v>5434</v>
      </c>
      <c r="B4626" s="285" t="s">
        <v>86</v>
      </c>
      <c r="C4626" s="292">
        <v>0</v>
      </c>
      <c r="D4626" s="292">
        <v>0</v>
      </c>
      <c r="E4626" s="292">
        <v>0</v>
      </c>
      <c r="F4626" s="292">
        <v>0</v>
      </c>
      <c r="G4626" s="292">
        <v>0</v>
      </c>
      <c r="H4626" s="292">
        <v>0</v>
      </c>
      <c r="I4626" s="292">
        <v>0</v>
      </c>
      <c r="J4626" s="292">
        <v>0</v>
      </c>
      <c r="K4626" s="292">
        <v>0</v>
      </c>
      <c r="L4626" s="292">
        <v>0</v>
      </c>
      <c r="M4626" s="292">
        <v>0</v>
      </c>
      <c r="N4626" s="292">
        <v>0</v>
      </c>
      <c r="O4626" s="292">
        <v>0</v>
      </c>
      <c r="P4626" s="83" t="str">
        <f t="shared" si="100"/>
        <v/>
      </c>
    </row>
    <row r="4627" spans="1:16" hidden="1" x14ac:dyDescent="0.25">
      <c r="A4627" s="83" t="s">
        <v>5435</v>
      </c>
      <c r="B4627" s="285" t="s">
        <v>87</v>
      </c>
      <c r="C4627" s="292">
        <v>0</v>
      </c>
      <c r="D4627" s="292">
        <v>0</v>
      </c>
      <c r="E4627" s="292">
        <v>0</v>
      </c>
      <c r="F4627" s="292">
        <v>0</v>
      </c>
      <c r="G4627" s="292">
        <v>26</v>
      </c>
      <c r="H4627" s="292">
        <v>0</v>
      </c>
      <c r="I4627" s="292">
        <v>0</v>
      </c>
      <c r="J4627" s="292">
        <v>0</v>
      </c>
      <c r="K4627" s="292">
        <v>0</v>
      </c>
      <c r="L4627" s="292">
        <v>0</v>
      </c>
      <c r="M4627" s="292">
        <v>0</v>
      </c>
      <c r="N4627" s="292">
        <v>1038</v>
      </c>
      <c r="O4627" s="292">
        <v>1064</v>
      </c>
      <c r="P4627" s="83" t="str">
        <f t="shared" si="100"/>
        <v/>
      </c>
    </row>
    <row r="4628" spans="1:16" hidden="1" x14ac:dyDescent="0.25">
      <c r="A4628" s="83" t="s">
        <v>5436</v>
      </c>
      <c r="B4628" s="285" t="s">
        <v>88</v>
      </c>
      <c r="C4628" s="292">
        <v>0</v>
      </c>
      <c r="D4628" s="292">
        <v>0</v>
      </c>
      <c r="E4628" s="292">
        <v>0</v>
      </c>
      <c r="F4628" s="292">
        <v>0</v>
      </c>
      <c r="G4628" s="292">
        <v>0</v>
      </c>
      <c r="H4628" s="292">
        <v>0</v>
      </c>
      <c r="I4628" s="292">
        <v>0</v>
      </c>
      <c r="J4628" s="292">
        <v>0</v>
      </c>
      <c r="K4628" s="292">
        <v>0</v>
      </c>
      <c r="L4628" s="292">
        <v>0</v>
      </c>
      <c r="M4628" s="292">
        <v>0</v>
      </c>
      <c r="N4628" s="292">
        <v>0</v>
      </c>
      <c r="O4628" s="292">
        <v>0</v>
      </c>
      <c r="P4628" s="83" t="str">
        <f t="shared" si="100"/>
        <v/>
      </c>
    </row>
    <row r="4629" spans="1:16" hidden="1" x14ac:dyDescent="0.25">
      <c r="A4629" s="83" t="s">
        <v>5437</v>
      </c>
      <c r="B4629" s="285" t="s">
        <v>144</v>
      </c>
      <c r="C4629" s="292">
        <v>89907</v>
      </c>
      <c r="D4629" s="292">
        <v>15623</v>
      </c>
      <c r="E4629" s="292">
        <v>53875</v>
      </c>
      <c r="F4629" s="292">
        <v>45658</v>
      </c>
      <c r="G4629" s="292">
        <v>18230</v>
      </c>
      <c r="H4629" s="292">
        <v>55986</v>
      </c>
      <c r="I4629" s="292">
        <v>41799</v>
      </c>
      <c r="J4629" s="292">
        <v>11576</v>
      </c>
      <c r="K4629" s="292">
        <v>44190</v>
      </c>
      <c r="L4629" s="292">
        <v>32228</v>
      </c>
      <c r="M4629" s="292">
        <v>23227</v>
      </c>
      <c r="N4629" s="292">
        <v>42397</v>
      </c>
      <c r="O4629" s="292">
        <v>474696</v>
      </c>
      <c r="P4629" s="83" t="str">
        <f t="shared" si="100"/>
        <v/>
      </c>
    </row>
    <row r="4630" spans="1:16" hidden="1" x14ac:dyDescent="0.25">
      <c r="A4630" s="83" t="s">
        <v>5438</v>
      </c>
      <c r="B4630" s="285" t="s">
        <v>76</v>
      </c>
      <c r="C4630" s="292">
        <v>1</v>
      </c>
      <c r="D4630" s="292">
        <v>404</v>
      </c>
      <c r="E4630" s="292">
        <v>209</v>
      </c>
      <c r="F4630" s="292">
        <v>-46</v>
      </c>
      <c r="G4630" s="292">
        <v>86</v>
      </c>
      <c r="H4630" s="292">
        <v>320</v>
      </c>
      <c r="I4630" s="292">
        <v>76</v>
      </c>
      <c r="J4630" s="292">
        <v>388</v>
      </c>
      <c r="K4630" s="292">
        <v>31</v>
      </c>
      <c r="L4630" s="292">
        <v>382</v>
      </c>
      <c r="M4630" s="292">
        <v>135</v>
      </c>
      <c r="N4630" s="292">
        <v>1189</v>
      </c>
      <c r="O4630" s="292">
        <v>3175</v>
      </c>
      <c r="P4630" s="83" t="str">
        <f t="shared" si="100"/>
        <v/>
      </c>
    </row>
    <row r="4631" spans="1:16" hidden="1" x14ac:dyDescent="0.25">
      <c r="A4631" s="83" t="s">
        <v>5439</v>
      </c>
      <c r="B4631" s="285" t="s">
        <v>85</v>
      </c>
      <c r="C4631" s="292">
        <v>38179</v>
      </c>
      <c r="D4631" s="292">
        <v>37909</v>
      </c>
      <c r="E4631" s="292">
        <v>38042</v>
      </c>
      <c r="F4631" s="292">
        <v>37475</v>
      </c>
      <c r="G4631" s="292">
        <v>37395</v>
      </c>
      <c r="H4631" s="292">
        <v>37240</v>
      </c>
      <c r="I4631" s="292">
        <v>37073</v>
      </c>
      <c r="J4631" s="292">
        <v>37641</v>
      </c>
      <c r="K4631" s="292">
        <v>38068</v>
      </c>
      <c r="L4631" s="292">
        <v>47758</v>
      </c>
      <c r="M4631" s="292">
        <v>38478</v>
      </c>
      <c r="N4631" s="292">
        <v>48314</v>
      </c>
      <c r="O4631" s="292">
        <v>473572</v>
      </c>
      <c r="P4631" s="83" t="str">
        <f t="shared" si="100"/>
        <v/>
      </c>
    </row>
    <row r="4632" spans="1:16" hidden="1" x14ac:dyDescent="0.25">
      <c r="A4632" s="83" t="s">
        <v>5440</v>
      </c>
      <c r="B4632" s="285" t="s">
        <v>87</v>
      </c>
      <c r="C4632" s="292">
        <v>0</v>
      </c>
      <c r="D4632" s="292">
        <v>0</v>
      </c>
      <c r="E4632" s="292">
        <v>0</v>
      </c>
      <c r="F4632" s="292">
        <v>0</v>
      </c>
      <c r="G4632" s="292">
        <v>0</v>
      </c>
      <c r="H4632" s="292">
        <v>0</v>
      </c>
      <c r="I4632" s="292">
        <v>0</v>
      </c>
      <c r="J4632" s="292">
        <v>0</v>
      </c>
      <c r="K4632" s="292">
        <v>0</v>
      </c>
      <c r="L4632" s="292">
        <v>0</v>
      </c>
      <c r="M4632" s="292">
        <v>0</v>
      </c>
      <c r="N4632" s="292">
        <v>0</v>
      </c>
      <c r="O4632" s="292">
        <v>0</v>
      </c>
      <c r="P4632" s="83" t="str">
        <f t="shared" si="100"/>
        <v/>
      </c>
    </row>
    <row r="4633" spans="1:16" hidden="1" x14ac:dyDescent="0.25">
      <c r="A4633" s="83" t="s">
        <v>5441</v>
      </c>
      <c r="B4633" s="285" t="s">
        <v>88</v>
      </c>
      <c r="C4633" s="292">
        <v>0</v>
      </c>
      <c r="D4633" s="292">
        <v>0</v>
      </c>
      <c r="E4633" s="292">
        <v>0</v>
      </c>
      <c r="F4633" s="292">
        <v>0</v>
      </c>
      <c r="G4633" s="292">
        <v>0</v>
      </c>
      <c r="H4633" s="292">
        <v>0</v>
      </c>
      <c r="I4633" s="292">
        <v>0</v>
      </c>
      <c r="J4633" s="292">
        <v>0</v>
      </c>
      <c r="K4633" s="292">
        <v>0</v>
      </c>
      <c r="L4633" s="292">
        <v>0</v>
      </c>
      <c r="M4633" s="292">
        <v>0</v>
      </c>
      <c r="N4633" s="292">
        <v>0</v>
      </c>
      <c r="O4633" s="292">
        <v>0</v>
      </c>
      <c r="P4633" s="83" t="str">
        <f t="shared" si="100"/>
        <v/>
      </c>
    </row>
    <row r="4634" spans="1:16" hidden="1" x14ac:dyDescent="0.25">
      <c r="A4634" s="83" t="s">
        <v>5442</v>
      </c>
      <c r="B4634" s="285" t="s">
        <v>89</v>
      </c>
      <c r="C4634" s="292">
        <v>108</v>
      </c>
      <c r="D4634" s="292">
        <v>47</v>
      </c>
      <c r="E4634" s="292">
        <v>44</v>
      </c>
      <c r="F4634" s="292">
        <v>0</v>
      </c>
      <c r="G4634" s="292">
        <v>0</v>
      </c>
      <c r="H4634" s="292">
        <v>0</v>
      </c>
      <c r="I4634" s="292">
        <v>63</v>
      </c>
      <c r="J4634" s="292">
        <v>38</v>
      </c>
      <c r="K4634" s="292">
        <v>0</v>
      </c>
      <c r="L4634" s="292">
        <v>85</v>
      </c>
      <c r="M4634" s="292">
        <v>38</v>
      </c>
      <c r="N4634" s="292">
        <v>60</v>
      </c>
      <c r="O4634" s="292">
        <v>483</v>
      </c>
      <c r="P4634" s="83" t="str">
        <f t="shared" si="100"/>
        <v/>
      </c>
    </row>
    <row r="4635" spans="1:16" hidden="1" x14ac:dyDescent="0.25">
      <c r="A4635" s="83" t="s">
        <v>5443</v>
      </c>
      <c r="B4635" s="285" t="s">
        <v>90</v>
      </c>
      <c r="C4635" s="292">
        <v>0</v>
      </c>
      <c r="D4635" s="292">
        <v>0</v>
      </c>
      <c r="E4635" s="292">
        <v>0</v>
      </c>
      <c r="F4635" s="292">
        <v>1</v>
      </c>
      <c r="G4635" s="292">
        <v>0</v>
      </c>
      <c r="H4635" s="292">
        <v>0</v>
      </c>
      <c r="I4635" s="292">
        <v>1</v>
      </c>
      <c r="J4635" s="292">
        <v>0</v>
      </c>
      <c r="K4635" s="292">
        <v>0</v>
      </c>
      <c r="L4635" s="292">
        <v>1</v>
      </c>
      <c r="M4635" s="292">
        <v>0</v>
      </c>
      <c r="N4635" s="292">
        <v>1</v>
      </c>
      <c r="O4635" s="292">
        <v>4</v>
      </c>
      <c r="P4635" s="83" t="str">
        <f t="shared" si="100"/>
        <v/>
      </c>
    </row>
    <row r="4636" spans="1:16" hidden="1" x14ac:dyDescent="0.25">
      <c r="A4636" s="83" t="s">
        <v>5444</v>
      </c>
      <c r="B4636" s="285" t="s">
        <v>91</v>
      </c>
      <c r="C4636" s="292">
        <v>0</v>
      </c>
      <c r="D4636" s="292">
        <v>0</v>
      </c>
      <c r="E4636" s="292">
        <v>0</v>
      </c>
      <c r="F4636" s="292">
        <v>0</v>
      </c>
      <c r="G4636" s="292">
        <v>0</v>
      </c>
      <c r="H4636" s="292">
        <v>0</v>
      </c>
      <c r="I4636" s="292">
        <v>0</v>
      </c>
      <c r="J4636" s="292">
        <v>0</v>
      </c>
      <c r="K4636" s="292">
        <v>0</v>
      </c>
      <c r="L4636" s="292">
        <v>0</v>
      </c>
      <c r="M4636" s="292">
        <v>0</v>
      </c>
      <c r="N4636" s="292">
        <v>0</v>
      </c>
      <c r="O4636" s="292">
        <v>0</v>
      </c>
      <c r="P4636" s="83" t="str">
        <f t="shared" si="100"/>
        <v/>
      </c>
    </row>
    <row r="4637" spans="1:16" hidden="1" x14ac:dyDescent="0.25">
      <c r="A4637" s="83" t="s">
        <v>5445</v>
      </c>
      <c r="B4637" s="285" t="s">
        <v>3670</v>
      </c>
      <c r="C4637" s="292">
        <v>0</v>
      </c>
      <c r="D4637" s="292">
        <v>0</v>
      </c>
      <c r="E4637" s="292">
        <v>0</v>
      </c>
      <c r="F4637" s="292">
        <v>0</v>
      </c>
      <c r="G4637" s="292">
        <v>0</v>
      </c>
      <c r="H4637" s="292">
        <v>0</v>
      </c>
      <c r="I4637" s="292">
        <v>0</v>
      </c>
      <c r="J4637" s="292">
        <v>0</v>
      </c>
      <c r="K4637" s="292">
        <v>0</v>
      </c>
      <c r="L4637" s="292">
        <v>0</v>
      </c>
      <c r="M4637" s="292">
        <v>0</v>
      </c>
      <c r="N4637" s="292">
        <v>7</v>
      </c>
      <c r="O4637" s="292">
        <v>7</v>
      </c>
      <c r="P4637" s="83" t="str">
        <f t="shared" si="100"/>
        <v/>
      </c>
    </row>
    <row r="4638" spans="1:16" hidden="1" x14ac:dyDescent="0.25">
      <c r="A4638" s="83" t="s">
        <v>5446</v>
      </c>
      <c r="B4638" s="285" t="s">
        <v>122</v>
      </c>
      <c r="C4638" s="292">
        <v>0</v>
      </c>
      <c r="D4638" s="292">
        <v>0</v>
      </c>
      <c r="E4638" s="292">
        <v>0</v>
      </c>
      <c r="F4638" s="292">
        <v>0</v>
      </c>
      <c r="G4638" s="292">
        <v>0</v>
      </c>
      <c r="H4638" s="292">
        <v>0</v>
      </c>
      <c r="I4638" s="292">
        <v>0</v>
      </c>
      <c r="J4638" s="292">
        <v>0</v>
      </c>
      <c r="K4638" s="292">
        <v>0</v>
      </c>
      <c r="L4638" s="292">
        <v>0</v>
      </c>
      <c r="M4638" s="292">
        <v>0</v>
      </c>
      <c r="N4638" s="292">
        <v>0</v>
      </c>
      <c r="O4638" s="292">
        <v>0</v>
      </c>
      <c r="P4638" s="83" t="str">
        <f t="shared" si="100"/>
        <v/>
      </c>
    </row>
    <row r="4639" spans="1:16" hidden="1" x14ac:dyDescent="0.25">
      <c r="A4639" s="83" t="s">
        <v>5447</v>
      </c>
      <c r="B4639" s="285" t="s">
        <v>92</v>
      </c>
      <c r="C4639" s="292">
        <v>0</v>
      </c>
      <c r="D4639" s="292">
        <v>0</v>
      </c>
      <c r="E4639" s="292">
        <v>0</v>
      </c>
      <c r="F4639" s="292">
        <v>0</v>
      </c>
      <c r="G4639" s="292">
        <v>0</v>
      </c>
      <c r="H4639" s="292">
        <v>0</v>
      </c>
      <c r="I4639" s="292">
        <v>0</v>
      </c>
      <c r="J4639" s="292">
        <v>0</v>
      </c>
      <c r="K4639" s="292">
        <v>0</v>
      </c>
      <c r="L4639" s="292">
        <v>0</v>
      </c>
      <c r="M4639" s="292">
        <v>0</v>
      </c>
      <c r="N4639" s="292">
        <v>0</v>
      </c>
      <c r="O4639" s="292">
        <v>0</v>
      </c>
      <c r="P4639" s="83" t="str">
        <f t="shared" si="100"/>
        <v/>
      </c>
    </row>
    <row r="4640" spans="1:16" hidden="1" x14ac:dyDescent="0.25">
      <c r="A4640" s="83" t="s">
        <v>5448</v>
      </c>
      <c r="B4640" s="285" t="s">
        <v>93</v>
      </c>
      <c r="C4640" s="292">
        <v>0</v>
      </c>
      <c r="D4640" s="292">
        <v>0</v>
      </c>
      <c r="E4640" s="292">
        <v>0</v>
      </c>
      <c r="F4640" s="292">
        <v>0</v>
      </c>
      <c r="G4640" s="292">
        <v>0</v>
      </c>
      <c r="H4640" s="292">
        <v>0</v>
      </c>
      <c r="I4640" s="292">
        <v>0</v>
      </c>
      <c r="J4640" s="292">
        <v>0</v>
      </c>
      <c r="K4640" s="292">
        <v>0</v>
      </c>
      <c r="L4640" s="292">
        <v>0</v>
      </c>
      <c r="M4640" s="292">
        <v>0</v>
      </c>
      <c r="N4640" s="292">
        <v>0</v>
      </c>
      <c r="O4640" s="292">
        <v>0</v>
      </c>
      <c r="P4640" s="83" t="str">
        <f t="shared" si="100"/>
        <v/>
      </c>
    </row>
    <row r="4641" spans="1:16" hidden="1" x14ac:dyDescent="0.25">
      <c r="A4641" s="83" t="s">
        <v>5449</v>
      </c>
      <c r="B4641" s="285" t="s">
        <v>94</v>
      </c>
      <c r="C4641" s="292">
        <v>38070</v>
      </c>
      <c r="D4641" s="292">
        <v>37458</v>
      </c>
      <c r="E4641" s="292">
        <v>37789</v>
      </c>
      <c r="F4641" s="292">
        <v>37520</v>
      </c>
      <c r="G4641" s="292">
        <v>37309</v>
      </c>
      <c r="H4641" s="292">
        <v>36920</v>
      </c>
      <c r="I4641" s="292">
        <v>36933</v>
      </c>
      <c r="J4641" s="292">
        <v>37215</v>
      </c>
      <c r="K4641" s="292">
        <v>38037</v>
      </c>
      <c r="L4641" s="292">
        <v>47290</v>
      </c>
      <c r="M4641" s="292">
        <v>38305</v>
      </c>
      <c r="N4641" s="292">
        <v>47057</v>
      </c>
      <c r="O4641" s="292">
        <v>469903</v>
      </c>
      <c r="P4641" s="83" t="str">
        <f t="shared" si="100"/>
        <v/>
      </c>
    </row>
    <row r="4642" spans="1:16" hidden="1" x14ac:dyDescent="0.25">
      <c r="A4642" s="83" t="s">
        <v>5450</v>
      </c>
      <c r="B4642" s="285" t="s">
        <v>95</v>
      </c>
      <c r="C4642" s="292">
        <v>0</v>
      </c>
      <c r="D4642" s="292">
        <v>0</v>
      </c>
      <c r="E4642" s="292">
        <v>0</v>
      </c>
      <c r="F4642" s="292">
        <v>0</v>
      </c>
      <c r="G4642" s="292">
        <v>0</v>
      </c>
      <c r="H4642" s="292">
        <v>0</v>
      </c>
      <c r="I4642" s="292">
        <v>0</v>
      </c>
      <c r="J4642" s="292">
        <v>0</v>
      </c>
      <c r="K4642" s="292">
        <v>0</v>
      </c>
      <c r="L4642" s="292">
        <v>0</v>
      </c>
      <c r="M4642" s="292">
        <v>0</v>
      </c>
      <c r="N4642" s="292">
        <v>0</v>
      </c>
      <c r="O4642" s="292">
        <v>0</v>
      </c>
      <c r="P4642" s="83" t="str">
        <f t="shared" si="100"/>
        <v/>
      </c>
    </row>
    <row r="4643" spans="1:16" hidden="1" x14ac:dyDescent="0.25">
      <c r="A4643" s="83" t="s">
        <v>5451</v>
      </c>
      <c r="B4643" s="285" t="s">
        <v>96</v>
      </c>
      <c r="C4643" s="292">
        <v>0</v>
      </c>
      <c r="D4643" s="292">
        <v>0</v>
      </c>
      <c r="E4643" s="292">
        <v>0</v>
      </c>
      <c r="F4643" s="292">
        <v>0</v>
      </c>
      <c r="G4643" s="292">
        <v>0</v>
      </c>
      <c r="H4643" s="292">
        <v>0</v>
      </c>
      <c r="I4643" s="292">
        <v>0</v>
      </c>
      <c r="J4643" s="292">
        <v>0</v>
      </c>
      <c r="K4643" s="292">
        <v>0</v>
      </c>
      <c r="L4643" s="292">
        <v>0</v>
      </c>
      <c r="M4643" s="292">
        <v>0</v>
      </c>
      <c r="N4643" s="292">
        <v>0</v>
      </c>
      <c r="O4643" s="292">
        <v>0</v>
      </c>
      <c r="P4643" s="83" t="str">
        <f t="shared" si="100"/>
        <v/>
      </c>
    </row>
    <row r="4644" spans="1:16" hidden="1" x14ac:dyDescent="0.25">
      <c r="A4644" s="83" t="s">
        <v>5452</v>
      </c>
      <c r="B4644" s="285" t="s">
        <v>155</v>
      </c>
      <c r="C4644" s="292">
        <v>38179</v>
      </c>
      <c r="D4644" s="292">
        <v>37909</v>
      </c>
      <c r="E4644" s="292">
        <v>38042</v>
      </c>
      <c r="F4644" s="292">
        <v>37475</v>
      </c>
      <c r="G4644" s="292">
        <v>37395</v>
      </c>
      <c r="H4644" s="292">
        <v>37240</v>
      </c>
      <c r="I4644" s="292">
        <v>37073</v>
      </c>
      <c r="J4644" s="292">
        <v>37641</v>
      </c>
      <c r="K4644" s="292">
        <v>38068</v>
      </c>
      <c r="L4644" s="292">
        <v>47758</v>
      </c>
      <c r="M4644" s="292">
        <v>38478</v>
      </c>
      <c r="N4644" s="292">
        <v>48314</v>
      </c>
      <c r="O4644" s="292">
        <v>473572</v>
      </c>
      <c r="P4644" s="83" t="str">
        <f t="shared" si="100"/>
        <v/>
      </c>
    </row>
    <row r="4645" spans="1:16" hidden="1" x14ac:dyDescent="0.25">
      <c r="A4645" s="83" t="s">
        <v>5453</v>
      </c>
      <c r="B4645" s="285" t="s">
        <v>97</v>
      </c>
      <c r="C4645" s="292">
        <v>44744</v>
      </c>
      <c r="D4645" s="292">
        <v>-17976</v>
      </c>
      <c r="E4645" s="292">
        <v>-15721</v>
      </c>
      <c r="F4645" s="292">
        <v>-18623</v>
      </c>
      <c r="G4645" s="292">
        <v>21088</v>
      </c>
      <c r="H4645" s="292">
        <v>25272</v>
      </c>
      <c r="I4645" s="292">
        <v>-9466</v>
      </c>
      <c r="J4645" s="292">
        <v>-17430</v>
      </c>
      <c r="K4645" s="292">
        <v>13223</v>
      </c>
      <c r="L4645" s="292">
        <v>-7963</v>
      </c>
      <c r="M4645" s="292">
        <v>-10958</v>
      </c>
      <c r="N4645" s="292">
        <v>-607</v>
      </c>
      <c r="O4645" s="292">
        <v>5583</v>
      </c>
      <c r="P4645" s="83" t="str">
        <f t="shared" si="100"/>
        <v/>
      </c>
    </row>
    <row r="4646" spans="1:16" hidden="1" x14ac:dyDescent="0.25">
      <c r="A4646" s="83" t="s">
        <v>5454</v>
      </c>
      <c r="B4646" s="285" t="s">
        <v>130</v>
      </c>
      <c r="C4646" s="292">
        <v>44417</v>
      </c>
      <c r="D4646" s="292">
        <v>-17976</v>
      </c>
      <c r="E4646" s="292">
        <v>-15721</v>
      </c>
      <c r="F4646" s="292">
        <v>-18620</v>
      </c>
      <c r="G4646" s="292">
        <v>21088</v>
      </c>
      <c r="H4646" s="292">
        <v>25272</v>
      </c>
      <c r="I4646" s="292">
        <v>-9466</v>
      </c>
      <c r="J4646" s="292">
        <v>-17461</v>
      </c>
      <c r="K4646" s="292">
        <v>13223</v>
      </c>
      <c r="L4646" s="292">
        <v>-8150</v>
      </c>
      <c r="M4646" s="292">
        <v>-11179</v>
      </c>
      <c r="N4646" s="292">
        <v>-607</v>
      </c>
      <c r="O4646" s="292">
        <v>4820</v>
      </c>
      <c r="P4646" s="83" t="str">
        <f t="shared" si="100"/>
        <v/>
      </c>
    </row>
    <row r="4647" spans="1:16" hidden="1" x14ac:dyDescent="0.25">
      <c r="A4647" s="83" t="s">
        <v>5455</v>
      </c>
      <c r="B4647" s="285" t="s">
        <v>76</v>
      </c>
      <c r="C4647" s="292">
        <v>0</v>
      </c>
      <c r="D4647" s="292">
        <v>0</v>
      </c>
      <c r="E4647" s="292">
        <v>0</v>
      </c>
      <c r="F4647" s="292">
        <v>0</v>
      </c>
      <c r="G4647" s="292">
        <v>0</v>
      </c>
      <c r="H4647" s="292">
        <v>0</v>
      </c>
      <c r="I4647" s="292">
        <v>0</v>
      </c>
      <c r="J4647" s="292">
        <v>0</v>
      </c>
      <c r="K4647" s="292">
        <v>0</v>
      </c>
      <c r="L4647" s="292">
        <v>0</v>
      </c>
      <c r="M4647" s="292">
        <v>0</v>
      </c>
      <c r="N4647" s="292">
        <v>0</v>
      </c>
      <c r="O4647" s="292">
        <v>0</v>
      </c>
      <c r="P4647" s="83" t="str">
        <f t="shared" si="100"/>
        <v/>
      </c>
    </row>
    <row r="4648" spans="1:16" hidden="1" x14ac:dyDescent="0.25">
      <c r="A4648" s="83" t="s">
        <v>5456</v>
      </c>
      <c r="B4648" s="285" t="s">
        <v>77</v>
      </c>
      <c r="C4648" s="292">
        <v>2667</v>
      </c>
      <c r="D4648" s="292">
        <v>2532</v>
      </c>
      <c r="E4648" s="292">
        <v>2801</v>
      </c>
      <c r="F4648" s="292">
        <v>3245</v>
      </c>
      <c r="G4648" s="292">
        <v>3614</v>
      </c>
      <c r="H4648" s="292">
        <v>137</v>
      </c>
      <c r="I4648" s="292">
        <v>2682</v>
      </c>
      <c r="J4648" s="292">
        <v>5018</v>
      </c>
      <c r="K4648" s="292">
        <v>2683</v>
      </c>
      <c r="L4648" s="292">
        <v>2638</v>
      </c>
      <c r="M4648" s="292">
        <v>4507</v>
      </c>
      <c r="N4648" s="292">
        <v>4622</v>
      </c>
      <c r="O4648" s="292">
        <v>37146</v>
      </c>
      <c r="P4648" s="83" t="str">
        <f t="shared" si="100"/>
        <v/>
      </c>
    </row>
    <row r="4649" spans="1:16" hidden="1" x14ac:dyDescent="0.25">
      <c r="A4649" s="83" t="s">
        <v>5457</v>
      </c>
      <c r="B4649" s="285" t="s">
        <v>78</v>
      </c>
      <c r="C4649" s="292">
        <v>5015</v>
      </c>
      <c r="D4649" s="292">
        <v>2296</v>
      </c>
      <c r="E4649" s="292">
        <v>1064</v>
      </c>
      <c r="F4649" s="292">
        <v>463</v>
      </c>
      <c r="G4649" s="292">
        <v>251</v>
      </c>
      <c r="H4649" s="292">
        <v>154</v>
      </c>
      <c r="I4649" s="292">
        <v>-1076</v>
      </c>
      <c r="J4649" s="292">
        <v>369</v>
      </c>
      <c r="K4649" s="292">
        <v>537</v>
      </c>
      <c r="L4649" s="292">
        <v>278</v>
      </c>
      <c r="M4649" s="292">
        <v>658</v>
      </c>
      <c r="N4649" s="292">
        <v>1612</v>
      </c>
      <c r="O4649" s="292">
        <v>11621</v>
      </c>
      <c r="P4649" s="83" t="str">
        <f t="shared" si="100"/>
        <v/>
      </c>
    </row>
    <row r="4650" spans="1:16" hidden="1" x14ac:dyDescent="0.25">
      <c r="A4650" s="83" t="s">
        <v>5458</v>
      </c>
      <c r="B4650" s="285" t="s">
        <v>79</v>
      </c>
      <c r="C4650" s="292">
        <v>139</v>
      </c>
      <c r="D4650" s="292">
        <v>0</v>
      </c>
      <c r="E4650" s="292">
        <v>1</v>
      </c>
      <c r="F4650" s="292">
        <v>0</v>
      </c>
      <c r="G4650" s="292">
        <v>0</v>
      </c>
      <c r="H4650" s="292">
        <v>0</v>
      </c>
      <c r="I4650" s="292">
        <v>0</v>
      </c>
      <c r="J4650" s="292">
        <v>0</v>
      </c>
      <c r="K4650" s="292">
        <v>0</v>
      </c>
      <c r="L4650" s="292">
        <v>0</v>
      </c>
      <c r="M4650" s="292">
        <v>0</v>
      </c>
      <c r="N4650" s="292">
        <v>0</v>
      </c>
      <c r="O4650" s="292">
        <v>140</v>
      </c>
      <c r="P4650" s="83" t="str">
        <f t="shared" si="100"/>
        <v/>
      </c>
    </row>
    <row r="4651" spans="1:16" hidden="1" x14ac:dyDescent="0.25">
      <c r="A4651" s="83" t="s">
        <v>5459</v>
      </c>
      <c r="B4651" s="285" t="s">
        <v>3671</v>
      </c>
      <c r="C4651" s="292">
        <v>28916</v>
      </c>
      <c r="D4651" s="292">
        <v>13364</v>
      </c>
      <c r="E4651" s="292">
        <v>13804</v>
      </c>
      <c r="F4651" s="292">
        <v>13098</v>
      </c>
      <c r="G4651" s="292">
        <v>13164</v>
      </c>
      <c r="H4651" s="292">
        <v>12312</v>
      </c>
      <c r="I4651" s="292">
        <v>12305</v>
      </c>
      <c r="J4651" s="292">
        <v>12342</v>
      </c>
      <c r="K4651" s="292">
        <v>13182</v>
      </c>
      <c r="L4651" s="292">
        <v>13177</v>
      </c>
      <c r="M4651" s="292">
        <v>12891</v>
      </c>
      <c r="N4651" s="292">
        <v>3679</v>
      </c>
      <c r="O4651" s="292">
        <v>162234</v>
      </c>
      <c r="P4651" s="83" t="str">
        <f t="shared" si="100"/>
        <v/>
      </c>
    </row>
    <row r="4652" spans="1:16" hidden="1" x14ac:dyDescent="0.25">
      <c r="A4652" s="83" t="s">
        <v>5460</v>
      </c>
      <c r="B4652" s="285" t="s">
        <v>121</v>
      </c>
      <c r="C4652" s="292">
        <v>0</v>
      </c>
      <c r="D4652" s="292">
        <v>0</v>
      </c>
      <c r="E4652" s="292">
        <v>0</v>
      </c>
      <c r="F4652" s="292">
        <v>0</v>
      </c>
      <c r="G4652" s="292">
        <v>0</v>
      </c>
      <c r="H4652" s="292">
        <v>0</v>
      </c>
      <c r="I4652" s="292">
        <v>0</v>
      </c>
      <c r="J4652" s="292">
        <v>0</v>
      </c>
      <c r="K4652" s="292">
        <v>0</v>
      </c>
      <c r="L4652" s="292">
        <v>0</v>
      </c>
      <c r="M4652" s="292">
        <v>0</v>
      </c>
      <c r="N4652" s="292">
        <v>0</v>
      </c>
      <c r="O4652" s="292">
        <v>0</v>
      </c>
      <c r="P4652" s="83" t="str">
        <f t="shared" si="100"/>
        <v/>
      </c>
    </row>
    <row r="4653" spans="1:16" hidden="1" x14ac:dyDescent="0.25">
      <c r="A4653" s="83" t="s">
        <v>5461</v>
      </c>
      <c r="B4653" s="285" t="s">
        <v>81</v>
      </c>
      <c r="C4653" s="292">
        <v>0</v>
      </c>
      <c r="D4653" s="292">
        <v>0</v>
      </c>
      <c r="E4653" s="292">
        <v>0</v>
      </c>
      <c r="F4653" s="292">
        <v>0</v>
      </c>
      <c r="G4653" s="292">
        <v>0</v>
      </c>
      <c r="H4653" s="292">
        <v>0</v>
      </c>
      <c r="I4653" s="292">
        <v>0</v>
      </c>
      <c r="J4653" s="292">
        <v>0</v>
      </c>
      <c r="K4653" s="292">
        <v>0</v>
      </c>
      <c r="L4653" s="292">
        <v>0</v>
      </c>
      <c r="M4653" s="292">
        <v>0</v>
      </c>
      <c r="N4653" s="292">
        <v>0</v>
      </c>
      <c r="O4653" s="292">
        <v>0</v>
      </c>
      <c r="P4653" s="83" t="str">
        <f t="shared" si="100"/>
        <v/>
      </c>
    </row>
    <row r="4654" spans="1:16" hidden="1" x14ac:dyDescent="0.25">
      <c r="A4654" s="83" t="s">
        <v>5462</v>
      </c>
      <c r="B4654" s="285" t="s">
        <v>82</v>
      </c>
      <c r="C4654" s="292">
        <v>0</v>
      </c>
      <c r="D4654" s="292">
        <v>0</v>
      </c>
      <c r="E4654" s="292">
        <v>0</v>
      </c>
      <c r="F4654" s="292">
        <v>0</v>
      </c>
      <c r="G4654" s="292">
        <v>0</v>
      </c>
      <c r="H4654" s="292">
        <v>0</v>
      </c>
      <c r="I4654" s="292">
        <v>0</v>
      </c>
      <c r="J4654" s="292">
        <v>0</v>
      </c>
      <c r="K4654" s="292">
        <v>0</v>
      </c>
      <c r="L4654" s="292">
        <v>0</v>
      </c>
      <c r="M4654" s="292">
        <v>0</v>
      </c>
      <c r="N4654" s="292">
        <v>0</v>
      </c>
      <c r="O4654" s="292">
        <v>0</v>
      </c>
      <c r="P4654" s="83" t="str">
        <f t="shared" si="100"/>
        <v/>
      </c>
    </row>
    <row r="4655" spans="1:16" hidden="1" x14ac:dyDescent="0.25">
      <c r="A4655" s="83" t="s">
        <v>5463</v>
      </c>
      <c r="B4655" s="285" t="s">
        <v>83</v>
      </c>
      <c r="C4655" s="292">
        <v>0</v>
      </c>
      <c r="D4655" s="292">
        <v>0</v>
      </c>
      <c r="E4655" s="292">
        <v>0</v>
      </c>
      <c r="F4655" s="292">
        <v>0</v>
      </c>
      <c r="G4655" s="292">
        <v>0</v>
      </c>
      <c r="H4655" s="292">
        <v>0</v>
      </c>
      <c r="I4655" s="292">
        <v>0</v>
      </c>
      <c r="J4655" s="292">
        <v>0</v>
      </c>
      <c r="K4655" s="292">
        <v>0</v>
      </c>
      <c r="L4655" s="292">
        <v>0</v>
      </c>
      <c r="M4655" s="292">
        <v>0</v>
      </c>
      <c r="N4655" s="292">
        <v>360</v>
      </c>
      <c r="O4655" s="292">
        <v>360</v>
      </c>
      <c r="P4655" s="83" t="str">
        <f t="shared" si="100"/>
        <v/>
      </c>
    </row>
    <row r="4656" spans="1:16" hidden="1" x14ac:dyDescent="0.25">
      <c r="A4656" s="83" t="s">
        <v>5464</v>
      </c>
      <c r="B4656" s="285" t="s">
        <v>84</v>
      </c>
      <c r="C4656" s="292">
        <v>146</v>
      </c>
      <c r="D4656" s="292">
        <v>29</v>
      </c>
      <c r="E4656" s="292">
        <v>26</v>
      </c>
      <c r="F4656" s="292">
        <v>19</v>
      </c>
      <c r="G4656" s="292">
        <v>21</v>
      </c>
      <c r="H4656" s="292">
        <v>4</v>
      </c>
      <c r="I4656" s="292">
        <v>2169</v>
      </c>
      <c r="J4656" s="292">
        <v>104</v>
      </c>
      <c r="K4656" s="292">
        <v>594</v>
      </c>
      <c r="L4656" s="292">
        <v>142</v>
      </c>
      <c r="M4656" s="292">
        <v>434</v>
      </c>
      <c r="N4656" s="292">
        <v>302</v>
      </c>
      <c r="O4656" s="292">
        <v>3990</v>
      </c>
      <c r="P4656" s="83" t="str">
        <f t="shared" si="100"/>
        <v/>
      </c>
    </row>
    <row r="4657" spans="1:16" hidden="1" x14ac:dyDescent="0.25">
      <c r="A4657" s="83" t="s">
        <v>5465</v>
      </c>
      <c r="B4657" s="285" t="s">
        <v>85</v>
      </c>
      <c r="C4657" s="292">
        <v>36883</v>
      </c>
      <c r="D4657" s="292">
        <v>18221</v>
      </c>
      <c r="E4657" s="292">
        <v>17696</v>
      </c>
      <c r="F4657" s="292">
        <v>16825</v>
      </c>
      <c r="G4657" s="292">
        <v>17050</v>
      </c>
      <c r="H4657" s="292">
        <v>12607</v>
      </c>
      <c r="I4657" s="292">
        <v>16080</v>
      </c>
      <c r="J4657" s="292">
        <v>17833</v>
      </c>
      <c r="K4657" s="292">
        <v>16996</v>
      </c>
      <c r="L4657" s="292">
        <v>16235</v>
      </c>
      <c r="M4657" s="292">
        <v>18490</v>
      </c>
      <c r="N4657" s="292">
        <v>10575</v>
      </c>
      <c r="O4657" s="292">
        <v>215491</v>
      </c>
      <c r="P4657" s="83" t="str">
        <f t="shared" si="100"/>
        <v/>
      </c>
    </row>
    <row r="4658" spans="1:16" hidden="1" x14ac:dyDescent="0.25">
      <c r="A4658" s="83" t="s">
        <v>5466</v>
      </c>
      <c r="B4658" s="285" t="s">
        <v>86</v>
      </c>
      <c r="C4658" s="292">
        <v>-328</v>
      </c>
      <c r="D4658" s="292">
        <v>0</v>
      </c>
      <c r="E4658" s="292">
        <v>0</v>
      </c>
      <c r="F4658" s="292">
        <v>-3</v>
      </c>
      <c r="G4658" s="292">
        <v>0</v>
      </c>
      <c r="H4658" s="292">
        <v>0</v>
      </c>
      <c r="I4658" s="292">
        <v>0</v>
      </c>
      <c r="J4658" s="292">
        <v>31</v>
      </c>
      <c r="K4658" s="292">
        <v>0</v>
      </c>
      <c r="L4658" s="292">
        <v>187</v>
      </c>
      <c r="M4658" s="292">
        <v>221</v>
      </c>
      <c r="N4658" s="292">
        <v>0</v>
      </c>
      <c r="O4658" s="292">
        <v>108</v>
      </c>
      <c r="P4658" s="83" t="str">
        <f t="shared" si="100"/>
        <v/>
      </c>
    </row>
    <row r="4659" spans="1:16" hidden="1" x14ac:dyDescent="0.25">
      <c r="A4659" s="83" t="s">
        <v>5467</v>
      </c>
      <c r="B4659" s="285" t="s">
        <v>87</v>
      </c>
      <c r="C4659" s="292">
        <v>655</v>
      </c>
      <c r="D4659" s="292">
        <v>0</v>
      </c>
      <c r="E4659" s="292">
        <v>0</v>
      </c>
      <c r="F4659" s="292">
        <v>0</v>
      </c>
      <c r="G4659" s="292">
        <v>0</v>
      </c>
      <c r="H4659" s="292">
        <v>0</v>
      </c>
      <c r="I4659" s="292">
        <v>0</v>
      </c>
      <c r="J4659" s="292">
        <v>0</v>
      </c>
      <c r="K4659" s="292">
        <v>0</v>
      </c>
      <c r="L4659" s="292">
        <v>0</v>
      </c>
      <c r="M4659" s="292">
        <v>0</v>
      </c>
      <c r="N4659" s="292">
        <v>0</v>
      </c>
      <c r="O4659" s="292">
        <v>655</v>
      </c>
      <c r="P4659" s="83" t="str">
        <f t="shared" si="100"/>
        <v/>
      </c>
    </row>
    <row r="4660" spans="1:16" hidden="1" x14ac:dyDescent="0.25">
      <c r="A4660" s="83" t="s">
        <v>5468</v>
      </c>
      <c r="B4660" s="285" t="s">
        <v>88</v>
      </c>
      <c r="C4660" s="292">
        <v>0</v>
      </c>
      <c r="D4660" s="292">
        <v>0</v>
      </c>
      <c r="E4660" s="292">
        <v>0</v>
      </c>
      <c r="F4660" s="292">
        <v>0</v>
      </c>
      <c r="G4660" s="292">
        <v>0</v>
      </c>
      <c r="H4660" s="292">
        <v>0</v>
      </c>
      <c r="I4660" s="292">
        <v>0</v>
      </c>
      <c r="J4660" s="292">
        <v>0</v>
      </c>
      <c r="K4660" s="292">
        <v>0</v>
      </c>
      <c r="L4660" s="292">
        <v>0</v>
      </c>
      <c r="M4660" s="292">
        <v>0</v>
      </c>
      <c r="N4660" s="292">
        <v>0</v>
      </c>
      <c r="O4660" s="292">
        <v>0</v>
      </c>
      <c r="P4660" s="83" t="str">
        <f t="shared" si="100"/>
        <v/>
      </c>
    </row>
    <row r="4661" spans="1:16" hidden="1" x14ac:dyDescent="0.25">
      <c r="A4661" s="83" t="s">
        <v>5469</v>
      </c>
      <c r="B4661" s="285" t="s">
        <v>144</v>
      </c>
      <c r="C4661" s="292">
        <v>37210</v>
      </c>
      <c r="D4661" s="292">
        <v>18221</v>
      </c>
      <c r="E4661" s="292">
        <v>17696</v>
      </c>
      <c r="F4661" s="292">
        <v>16822</v>
      </c>
      <c r="G4661" s="292">
        <v>17050</v>
      </c>
      <c r="H4661" s="292">
        <v>12607</v>
      </c>
      <c r="I4661" s="292">
        <v>16080</v>
      </c>
      <c r="J4661" s="292">
        <v>17864</v>
      </c>
      <c r="K4661" s="292">
        <v>16996</v>
      </c>
      <c r="L4661" s="292">
        <v>16422</v>
      </c>
      <c r="M4661" s="292">
        <v>18711</v>
      </c>
      <c r="N4661" s="292">
        <v>10575</v>
      </c>
      <c r="O4661" s="292">
        <v>216254</v>
      </c>
      <c r="P4661" s="83" t="str">
        <f t="shared" si="100"/>
        <v/>
      </c>
    </row>
    <row r="4662" spans="1:16" hidden="1" x14ac:dyDescent="0.25">
      <c r="A4662" s="83" t="s">
        <v>5470</v>
      </c>
      <c r="B4662" s="285" t="s">
        <v>80</v>
      </c>
      <c r="C4662" s="292">
        <v>0</v>
      </c>
      <c r="D4662" s="292">
        <v>0</v>
      </c>
      <c r="E4662" s="292">
        <v>0</v>
      </c>
      <c r="F4662" s="292">
        <v>0</v>
      </c>
      <c r="G4662" s="292">
        <v>0</v>
      </c>
      <c r="H4662" s="292">
        <v>0</v>
      </c>
      <c r="I4662" s="292">
        <v>0</v>
      </c>
      <c r="J4662" s="292">
        <v>0</v>
      </c>
      <c r="K4662" s="292">
        <v>0</v>
      </c>
      <c r="L4662" s="292">
        <v>0</v>
      </c>
      <c r="M4662" s="292">
        <v>0</v>
      </c>
      <c r="N4662" s="292">
        <v>0</v>
      </c>
      <c r="O4662" s="292">
        <v>0</v>
      </c>
      <c r="P4662" s="83" t="str">
        <f t="shared" si="100"/>
        <v/>
      </c>
    </row>
    <row r="4663" spans="1:16" hidden="1" x14ac:dyDescent="0.25">
      <c r="A4663" s="83" t="s">
        <v>5471</v>
      </c>
      <c r="B4663" s="285" t="s">
        <v>76</v>
      </c>
      <c r="C4663" s="292">
        <v>9</v>
      </c>
      <c r="D4663" s="292">
        <v>9</v>
      </c>
      <c r="E4663" s="292">
        <v>5</v>
      </c>
      <c r="F4663" s="292">
        <v>23</v>
      </c>
      <c r="G4663" s="292">
        <v>120</v>
      </c>
      <c r="H4663" s="292">
        <v>-3</v>
      </c>
      <c r="I4663" s="292">
        <v>691</v>
      </c>
      <c r="J4663" s="292">
        <v>135</v>
      </c>
      <c r="K4663" s="292">
        <v>115</v>
      </c>
      <c r="L4663" s="292">
        <v>32</v>
      </c>
      <c r="M4663" s="292">
        <v>544</v>
      </c>
      <c r="N4663" s="292">
        <v>1201</v>
      </c>
      <c r="O4663" s="292">
        <v>2881</v>
      </c>
      <c r="P4663" s="83" t="str">
        <f t="shared" si="100"/>
        <v/>
      </c>
    </row>
    <row r="4664" spans="1:16" hidden="1" x14ac:dyDescent="0.25">
      <c r="A4664" s="83" t="s">
        <v>5472</v>
      </c>
      <c r="B4664" s="285" t="s">
        <v>85</v>
      </c>
      <c r="C4664" s="292">
        <v>81627</v>
      </c>
      <c r="D4664" s="292">
        <v>245</v>
      </c>
      <c r="E4664" s="292">
        <v>1975</v>
      </c>
      <c r="F4664" s="292">
        <v>-1798</v>
      </c>
      <c r="G4664" s="292">
        <v>38138</v>
      </c>
      <c r="H4664" s="292">
        <v>37879</v>
      </c>
      <c r="I4664" s="292">
        <v>6614</v>
      </c>
      <c r="J4664" s="292">
        <v>403</v>
      </c>
      <c r="K4664" s="292">
        <v>30219</v>
      </c>
      <c r="L4664" s="292">
        <v>8272</v>
      </c>
      <c r="M4664" s="292">
        <v>7532</v>
      </c>
      <c r="N4664" s="292">
        <v>9968</v>
      </c>
      <c r="O4664" s="292">
        <v>221074</v>
      </c>
      <c r="P4664" s="83" t="str">
        <f t="shared" si="100"/>
        <v/>
      </c>
    </row>
    <row r="4665" spans="1:16" hidden="1" x14ac:dyDescent="0.25">
      <c r="A4665" s="83" t="s">
        <v>5473</v>
      </c>
      <c r="B4665" s="285" t="s">
        <v>87</v>
      </c>
      <c r="C4665" s="292">
        <v>0</v>
      </c>
      <c r="D4665" s="292">
        <v>0</v>
      </c>
      <c r="E4665" s="292">
        <v>0</v>
      </c>
      <c r="F4665" s="292">
        <v>0</v>
      </c>
      <c r="G4665" s="292">
        <v>0</v>
      </c>
      <c r="H4665" s="292">
        <v>0</v>
      </c>
      <c r="I4665" s="292">
        <v>0</v>
      </c>
      <c r="J4665" s="292">
        <v>0</v>
      </c>
      <c r="K4665" s="292">
        <v>0</v>
      </c>
      <c r="L4665" s="292">
        <v>0</v>
      </c>
      <c r="M4665" s="292">
        <v>0</v>
      </c>
      <c r="N4665" s="292">
        <v>0</v>
      </c>
      <c r="O4665" s="292">
        <v>0</v>
      </c>
      <c r="P4665" s="83" t="str">
        <f t="shared" si="100"/>
        <v/>
      </c>
    </row>
    <row r="4666" spans="1:16" hidden="1" x14ac:dyDescent="0.25">
      <c r="A4666" s="83" t="s">
        <v>5474</v>
      </c>
      <c r="B4666" s="285" t="s">
        <v>88</v>
      </c>
      <c r="C4666" s="292">
        <v>0</v>
      </c>
      <c r="D4666" s="292">
        <v>0</v>
      </c>
      <c r="E4666" s="292">
        <v>0</v>
      </c>
      <c r="F4666" s="292">
        <v>0</v>
      </c>
      <c r="G4666" s="292">
        <v>0</v>
      </c>
      <c r="H4666" s="292">
        <v>0</v>
      </c>
      <c r="I4666" s="292">
        <v>0</v>
      </c>
      <c r="J4666" s="292">
        <v>0</v>
      </c>
      <c r="K4666" s="292">
        <v>0</v>
      </c>
      <c r="L4666" s="292">
        <v>0</v>
      </c>
      <c r="M4666" s="292">
        <v>0</v>
      </c>
      <c r="N4666" s="292">
        <v>0</v>
      </c>
      <c r="O4666" s="292">
        <v>0</v>
      </c>
      <c r="P4666" s="83" t="str">
        <f t="shared" si="100"/>
        <v/>
      </c>
    </row>
    <row r="4667" spans="1:16" hidden="1" x14ac:dyDescent="0.25">
      <c r="A4667" s="83" t="s">
        <v>5475</v>
      </c>
      <c r="B4667" s="285" t="s">
        <v>89</v>
      </c>
      <c r="C4667" s="292">
        <v>26</v>
      </c>
      <c r="D4667" s="292">
        <v>96</v>
      </c>
      <c r="E4667" s="292">
        <v>18</v>
      </c>
      <c r="F4667" s="292">
        <v>27</v>
      </c>
      <c r="G4667" s="292">
        <v>218</v>
      </c>
      <c r="H4667" s="292">
        <v>65</v>
      </c>
      <c r="I4667" s="292">
        <v>169</v>
      </c>
      <c r="J4667" s="292">
        <v>81</v>
      </c>
      <c r="K4667" s="292">
        <v>102</v>
      </c>
      <c r="L4667" s="292">
        <v>57</v>
      </c>
      <c r="M4667" s="292">
        <v>161</v>
      </c>
      <c r="N4667" s="292">
        <v>736</v>
      </c>
      <c r="O4667" s="292">
        <v>1756</v>
      </c>
      <c r="P4667" s="83" t="str">
        <f t="shared" si="100"/>
        <v/>
      </c>
    </row>
    <row r="4668" spans="1:16" hidden="1" x14ac:dyDescent="0.25">
      <c r="A4668" s="83" t="s">
        <v>5476</v>
      </c>
      <c r="B4668" s="285" t="s">
        <v>90</v>
      </c>
      <c r="C4668" s="292">
        <v>0</v>
      </c>
      <c r="D4668" s="292">
        <v>0</v>
      </c>
      <c r="E4668" s="292">
        <v>0</v>
      </c>
      <c r="F4668" s="292">
        <v>0</v>
      </c>
      <c r="G4668" s="292">
        <v>6</v>
      </c>
      <c r="H4668" s="292">
        <v>24</v>
      </c>
      <c r="I4668" s="292">
        <v>0</v>
      </c>
      <c r="J4668" s="292">
        <v>0</v>
      </c>
      <c r="K4668" s="292">
        <v>2</v>
      </c>
      <c r="L4668" s="292">
        <v>0</v>
      </c>
      <c r="M4668" s="292">
        <v>10</v>
      </c>
      <c r="N4668" s="292">
        <v>10</v>
      </c>
      <c r="O4668" s="292">
        <v>52</v>
      </c>
      <c r="P4668" s="83" t="str">
        <f t="shared" si="100"/>
        <v/>
      </c>
    </row>
    <row r="4669" spans="1:16" hidden="1" x14ac:dyDescent="0.25">
      <c r="A4669" s="83" t="s">
        <v>5477</v>
      </c>
      <c r="B4669" s="285" t="s">
        <v>91</v>
      </c>
      <c r="C4669" s="292">
        <v>0</v>
      </c>
      <c r="D4669" s="292">
        <v>0</v>
      </c>
      <c r="E4669" s="292">
        <v>0</v>
      </c>
      <c r="F4669" s="292">
        <v>0</v>
      </c>
      <c r="G4669" s="292">
        <v>0</v>
      </c>
      <c r="H4669" s="292">
        <v>0</v>
      </c>
      <c r="I4669" s="292">
        <v>0</v>
      </c>
      <c r="J4669" s="292">
        <v>0</v>
      </c>
      <c r="K4669" s="292">
        <v>0</v>
      </c>
      <c r="L4669" s="292">
        <v>0</v>
      </c>
      <c r="M4669" s="292">
        <v>0</v>
      </c>
      <c r="N4669" s="292">
        <v>0</v>
      </c>
      <c r="O4669" s="292">
        <v>0</v>
      </c>
      <c r="P4669" s="83" t="str">
        <f t="shared" si="100"/>
        <v/>
      </c>
    </row>
    <row r="4670" spans="1:16" hidden="1" x14ac:dyDescent="0.25">
      <c r="A4670" s="83" t="s">
        <v>5478</v>
      </c>
      <c r="B4670" s="285" t="s">
        <v>3670</v>
      </c>
      <c r="C4670" s="292">
        <v>0</v>
      </c>
      <c r="D4670" s="292">
        <v>140</v>
      </c>
      <c r="E4670" s="292">
        <v>31</v>
      </c>
      <c r="F4670" s="292">
        <v>72</v>
      </c>
      <c r="G4670" s="292">
        <v>1</v>
      </c>
      <c r="H4670" s="292">
        <v>0</v>
      </c>
      <c r="I4670" s="292">
        <v>0</v>
      </c>
      <c r="J4670" s="292">
        <v>187</v>
      </c>
      <c r="K4670" s="292">
        <v>0</v>
      </c>
      <c r="L4670" s="292">
        <v>5460</v>
      </c>
      <c r="M4670" s="292">
        <v>58</v>
      </c>
      <c r="N4670" s="292">
        <v>2740</v>
      </c>
      <c r="O4670" s="292">
        <v>8689</v>
      </c>
      <c r="P4670" s="83" t="str">
        <f t="shared" ref="P4670:P4733" si="101">IF(COUNTBLANK(Q4670)=0,IF(RIGHT(A4670,12)=Q4670,TRUE,FALSE),"")</f>
        <v/>
      </c>
    </row>
    <row r="4671" spans="1:16" hidden="1" x14ac:dyDescent="0.25">
      <c r="A4671" s="83" t="s">
        <v>5479</v>
      </c>
      <c r="B4671" s="285" t="s">
        <v>92</v>
      </c>
      <c r="C4671" s="292">
        <v>0</v>
      </c>
      <c r="D4671" s="292">
        <v>0</v>
      </c>
      <c r="E4671" s="292">
        <v>0</v>
      </c>
      <c r="F4671" s="292">
        <v>0</v>
      </c>
      <c r="G4671" s="292">
        <v>0</v>
      </c>
      <c r="H4671" s="292">
        <v>0</v>
      </c>
      <c r="I4671" s="292">
        <v>0</v>
      </c>
      <c r="J4671" s="292">
        <v>0</v>
      </c>
      <c r="K4671" s="292">
        <v>0</v>
      </c>
      <c r="L4671" s="292">
        <v>0</v>
      </c>
      <c r="M4671" s="292">
        <v>0</v>
      </c>
      <c r="N4671" s="292">
        <v>0</v>
      </c>
      <c r="O4671" s="292">
        <v>0</v>
      </c>
      <c r="P4671" s="83" t="str">
        <f t="shared" si="101"/>
        <v/>
      </c>
    </row>
    <row r="4672" spans="1:16" hidden="1" x14ac:dyDescent="0.25">
      <c r="A4672" s="83" t="s">
        <v>5480</v>
      </c>
      <c r="B4672" s="285" t="s">
        <v>93</v>
      </c>
      <c r="C4672" s="292">
        <v>0</v>
      </c>
      <c r="D4672" s="292">
        <v>0</v>
      </c>
      <c r="E4672" s="292">
        <v>0</v>
      </c>
      <c r="F4672" s="292">
        <v>0</v>
      </c>
      <c r="G4672" s="292">
        <v>0</v>
      </c>
      <c r="H4672" s="292">
        <v>0</v>
      </c>
      <c r="I4672" s="292">
        <v>0</v>
      </c>
      <c r="J4672" s="292">
        <v>0</v>
      </c>
      <c r="K4672" s="292">
        <v>0</v>
      </c>
      <c r="L4672" s="292">
        <v>0</v>
      </c>
      <c r="M4672" s="292">
        <v>0</v>
      </c>
      <c r="N4672" s="292">
        <v>0</v>
      </c>
      <c r="O4672" s="292">
        <v>0</v>
      </c>
      <c r="P4672" s="83" t="str">
        <f t="shared" si="101"/>
        <v/>
      </c>
    </row>
    <row r="4673" spans="1:16" hidden="1" x14ac:dyDescent="0.25">
      <c r="A4673" s="83" t="s">
        <v>5481</v>
      </c>
      <c r="B4673" s="285" t="s">
        <v>94</v>
      </c>
      <c r="C4673" s="292">
        <v>0</v>
      </c>
      <c r="D4673" s="292">
        <v>0</v>
      </c>
      <c r="E4673" s="292">
        <v>1920</v>
      </c>
      <c r="F4673" s="292">
        <v>-1920</v>
      </c>
      <c r="G4673" s="292">
        <v>0</v>
      </c>
      <c r="H4673" s="292">
        <v>0</v>
      </c>
      <c r="I4673" s="292">
        <v>5754</v>
      </c>
      <c r="J4673" s="292">
        <v>0</v>
      </c>
      <c r="K4673" s="292">
        <v>0</v>
      </c>
      <c r="L4673" s="292">
        <v>2723</v>
      </c>
      <c r="M4673" s="292">
        <v>153</v>
      </c>
      <c r="N4673" s="292">
        <v>4446</v>
      </c>
      <c r="O4673" s="292">
        <v>13076</v>
      </c>
      <c r="P4673" s="83" t="str">
        <f t="shared" si="101"/>
        <v/>
      </c>
    </row>
    <row r="4674" spans="1:16" hidden="1" x14ac:dyDescent="0.25">
      <c r="A4674" s="83" t="s">
        <v>5482</v>
      </c>
      <c r="B4674" s="285" t="s">
        <v>95</v>
      </c>
      <c r="C4674" s="292">
        <v>0</v>
      </c>
      <c r="D4674" s="292">
        <v>0</v>
      </c>
      <c r="E4674" s="292">
        <v>1</v>
      </c>
      <c r="F4674" s="292">
        <v>0</v>
      </c>
      <c r="G4674" s="292">
        <v>0</v>
      </c>
      <c r="H4674" s="292">
        <v>0</v>
      </c>
      <c r="I4674" s="292">
        <v>0</v>
      </c>
      <c r="J4674" s="292">
        <v>0</v>
      </c>
      <c r="K4674" s="292">
        <v>0</v>
      </c>
      <c r="L4674" s="292">
        <v>0</v>
      </c>
      <c r="M4674" s="292">
        <v>0</v>
      </c>
      <c r="N4674" s="292">
        <v>0</v>
      </c>
      <c r="O4674" s="292">
        <v>1</v>
      </c>
      <c r="P4674" s="83" t="str">
        <f t="shared" si="101"/>
        <v/>
      </c>
    </row>
    <row r="4675" spans="1:16" hidden="1" x14ac:dyDescent="0.25">
      <c r="A4675" s="83" t="s">
        <v>5483</v>
      </c>
      <c r="B4675" s="285" t="s">
        <v>96</v>
      </c>
      <c r="C4675" s="292">
        <v>0</v>
      </c>
      <c r="D4675" s="292">
        <v>0</v>
      </c>
      <c r="E4675" s="292">
        <v>0</v>
      </c>
      <c r="F4675" s="292">
        <v>0</v>
      </c>
      <c r="G4675" s="292">
        <v>0</v>
      </c>
      <c r="H4675" s="292">
        <v>0</v>
      </c>
      <c r="I4675" s="292">
        <v>0</v>
      </c>
      <c r="J4675" s="292">
        <v>0</v>
      </c>
      <c r="K4675" s="292">
        <v>0</v>
      </c>
      <c r="L4675" s="292">
        <v>0</v>
      </c>
      <c r="M4675" s="292">
        <v>0</v>
      </c>
      <c r="N4675" s="292">
        <v>0</v>
      </c>
      <c r="O4675" s="292">
        <v>0</v>
      </c>
      <c r="P4675" s="83" t="str">
        <f t="shared" si="101"/>
        <v/>
      </c>
    </row>
    <row r="4676" spans="1:16" hidden="1" x14ac:dyDescent="0.25">
      <c r="A4676" s="83" t="s">
        <v>5484</v>
      </c>
      <c r="B4676" s="285" t="s">
        <v>155</v>
      </c>
      <c r="C4676" s="292">
        <v>81627</v>
      </c>
      <c r="D4676" s="292">
        <v>245</v>
      </c>
      <c r="E4676" s="292">
        <v>1975</v>
      </c>
      <c r="F4676" s="292">
        <v>-1798</v>
      </c>
      <c r="G4676" s="292">
        <v>38138</v>
      </c>
      <c r="H4676" s="292">
        <v>37879</v>
      </c>
      <c r="I4676" s="292">
        <v>6614</v>
      </c>
      <c r="J4676" s="292">
        <v>403</v>
      </c>
      <c r="K4676" s="292">
        <v>30219</v>
      </c>
      <c r="L4676" s="292">
        <v>8272</v>
      </c>
      <c r="M4676" s="292">
        <v>7532</v>
      </c>
      <c r="N4676" s="292">
        <v>9968</v>
      </c>
      <c r="O4676" s="292">
        <v>221074</v>
      </c>
      <c r="P4676" s="83" t="str">
        <f t="shared" si="101"/>
        <v/>
      </c>
    </row>
    <row r="4677" spans="1:16" hidden="1" x14ac:dyDescent="0.25">
      <c r="A4677" s="83" t="s">
        <v>5485</v>
      </c>
      <c r="B4677" s="285" t="s">
        <v>80</v>
      </c>
      <c r="C4677" s="292">
        <v>81592</v>
      </c>
      <c r="D4677" s="292">
        <v>0</v>
      </c>
      <c r="E4677" s="292">
        <v>0</v>
      </c>
      <c r="F4677" s="292">
        <v>0</v>
      </c>
      <c r="G4677" s="292">
        <v>37793</v>
      </c>
      <c r="H4677" s="292">
        <v>37793</v>
      </c>
      <c r="I4677" s="292">
        <v>0</v>
      </c>
      <c r="J4677" s="292">
        <v>0</v>
      </c>
      <c r="K4677" s="292">
        <v>30000</v>
      </c>
      <c r="L4677" s="292">
        <v>0</v>
      </c>
      <c r="M4677" s="292">
        <v>6606</v>
      </c>
      <c r="N4677" s="292">
        <v>835</v>
      </c>
      <c r="O4677" s="292">
        <v>194619</v>
      </c>
      <c r="P4677" s="83" t="str">
        <f t="shared" si="101"/>
        <v/>
      </c>
    </row>
    <row r="4678" spans="1:16" hidden="1" x14ac:dyDescent="0.25">
      <c r="A4678" s="83" t="s">
        <v>5486</v>
      </c>
      <c r="B4678" s="285" t="s">
        <v>97</v>
      </c>
      <c r="C4678" s="292">
        <v>-3152.9752099999932</v>
      </c>
      <c r="D4678" s="292">
        <v>-4201.4919299999965</v>
      </c>
      <c r="E4678" s="292">
        <v>-5493.4920700000002</v>
      </c>
      <c r="F4678" s="292">
        <v>-3779.596109999995</v>
      </c>
      <c r="G4678" s="292">
        <v>15621.712659999997</v>
      </c>
      <c r="H4678" s="292">
        <v>-2266.9872600000017</v>
      </c>
      <c r="I4678" s="292">
        <v>-613.84487000000081</v>
      </c>
      <c r="J4678" s="292">
        <v>-555.25156000000061</v>
      </c>
      <c r="K4678" s="292">
        <v>20292.838569999993</v>
      </c>
      <c r="L4678" s="292">
        <v>-1367.7285300000076</v>
      </c>
      <c r="M4678" s="292">
        <v>-5849.4761599999947</v>
      </c>
      <c r="N4678" s="292">
        <v>-7533.6248100000084</v>
      </c>
      <c r="O4678" s="292">
        <v>1100.0827200000058</v>
      </c>
      <c r="P4678" s="83" t="str">
        <f t="shared" si="101"/>
        <v/>
      </c>
    </row>
    <row r="4679" spans="1:16" hidden="1" x14ac:dyDescent="0.25">
      <c r="A4679" s="83" t="s">
        <v>5487</v>
      </c>
      <c r="B4679" s="285" t="s">
        <v>130</v>
      </c>
      <c r="C4679" s="292">
        <v>-6265.2258499999953</v>
      </c>
      <c r="D4679" s="292">
        <v>20535.771769999999</v>
      </c>
      <c r="E4679" s="292">
        <v>-6126.4053100000019</v>
      </c>
      <c r="F4679" s="292">
        <v>-3803.0326999999961</v>
      </c>
      <c r="G4679" s="292">
        <v>15522.49987</v>
      </c>
      <c r="H4679" s="292">
        <v>42470.134529999996</v>
      </c>
      <c r="I4679" s="292">
        <v>-873.55606000000262</v>
      </c>
      <c r="J4679" s="292">
        <v>-732.15838000000076</v>
      </c>
      <c r="K4679" s="292">
        <v>-69970.147220000013</v>
      </c>
      <c r="L4679" s="292">
        <v>39157.452369999985</v>
      </c>
      <c r="M4679" s="292">
        <v>-5803.6338299999952</v>
      </c>
      <c r="N4679" s="292">
        <v>-7776.214530000012</v>
      </c>
      <c r="O4679" s="292">
        <v>16335.484660000016</v>
      </c>
      <c r="P4679" s="83" t="str">
        <f t="shared" si="101"/>
        <v/>
      </c>
    </row>
    <row r="4680" spans="1:16" hidden="1" x14ac:dyDescent="0.25">
      <c r="A4680" s="83" t="s">
        <v>5488</v>
      </c>
      <c r="B4680" s="285" t="s">
        <v>76</v>
      </c>
      <c r="C4680" s="292">
        <v>0</v>
      </c>
      <c r="D4680" s="292">
        <v>0</v>
      </c>
      <c r="E4680" s="292">
        <v>0</v>
      </c>
      <c r="F4680" s="292">
        <v>0</v>
      </c>
      <c r="G4680" s="292">
        <v>0</v>
      </c>
      <c r="H4680" s="292">
        <v>0</v>
      </c>
      <c r="I4680" s="292">
        <v>0</v>
      </c>
      <c r="J4680" s="292">
        <v>0</v>
      </c>
      <c r="K4680" s="292">
        <v>0</v>
      </c>
      <c r="L4680" s="292">
        <v>0</v>
      </c>
      <c r="M4680" s="292">
        <v>0</v>
      </c>
      <c r="N4680" s="292">
        <v>0</v>
      </c>
      <c r="O4680" s="292">
        <v>0</v>
      </c>
      <c r="P4680" s="83" t="str">
        <f t="shared" si="101"/>
        <v/>
      </c>
    </row>
    <row r="4681" spans="1:16" hidden="1" x14ac:dyDescent="0.25">
      <c r="A4681" s="83" t="s">
        <v>5489</v>
      </c>
      <c r="B4681" s="285" t="s">
        <v>77</v>
      </c>
      <c r="C4681" s="292">
        <v>5753.1342999999979</v>
      </c>
      <c r="D4681" s="292">
        <v>5441.6829199999993</v>
      </c>
      <c r="E4681" s="292">
        <v>5826.8086699999967</v>
      </c>
      <c r="F4681" s="292">
        <v>5749.5736500000003</v>
      </c>
      <c r="G4681" s="292">
        <v>8702.2962399999997</v>
      </c>
      <c r="H4681" s="292">
        <v>5406.5389899999982</v>
      </c>
      <c r="I4681" s="292">
        <v>4384.0779800000009</v>
      </c>
      <c r="J4681" s="292">
        <v>3755.3533200000002</v>
      </c>
      <c r="K4681" s="292">
        <v>5663.0433200000007</v>
      </c>
      <c r="L4681" s="292">
        <v>6667.9768300000014</v>
      </c>
      <c r="M4681" s="292">
        <v>5761.603079999998</v>
      </c>
      <c r="N4681" s="292">
        <v>8433.2059800000006</v>
      </c>
      <c r="O4681" s="292">
        <v>71545.295279999991</v>
      </c>
      <c r="P4681" s="83" t="str">
        <f t="shared" si="101"/>
        <v/>
      </c>
    </row>
    <row r="4682" spans="1:16" hidden="1" x14ac:dyDescent="0.25">
      <c r="A4682" s="83" t="s">
        <v>5490</v>
      </c>
      <c r="B4682" s="285" t="s">
        <v>78</v>
      </c>
      <c r="C4682" s="292">
        <v>1362.5936099999999</v>
      </c>
      <c r="D4682" s="292">
        <v>2053.3201899999995</v>
      </c>
      <c r="E4682" s="292">
        <v>2233.6687700000007</v>
      </c>
      <c r="F4682" s="292">
        <v>2442.9867699999991</v>
      </c>
      <c r="G4682" s="292">
        <v>1857.7356200000006</v>
      </c>
      <c r="H4682" s="292">
        <v>1809.5657400000007</v>
      </c>
      <c r="I4682" s="292">
        <v>1221.2979400000004</v>
      </c>
      <c r="J4682" s="292">
        <v>2434.7251100000003</v>
      </c>
      <c r="K4682" s="292">
        <v>1665.0088100000007</v>
      </c>
      <c r="L4682" s="292">
        <v>1769.6414099999995</v>
      </c>
      <c r="M4682" s="292">
        <v>2753.7622100000008</v>
      </c>
      <c r="N4682" s="292">
        <v>3139.3187800000001</v>
      </c>
      <c r="O4682" s="292">
        <v>24743.624960000005</v>
      </c>
      <c r="P4682" s="83" t="str">
        <f t="shared" si="101"/>
        <v/>
      </c>
    </row>
    <row r="4683" spans="1:16" hidden="1" x14ac:dyDescent="0.25">
      <c r="A4683" s="83" t="s">
        <v>5491</v>
      </c>
      <c r="B4683" s="285" t="s">
        <v>79</v>
      </c>
      <c r="C4683" s="292">
        <v>1006.2551</v>
      </c>
      <c r="D4683" s="292">
        <v>874.95702000000006</v>
      </c>
      <c r="E4683" s="292">
        <v>403.86995000000002</v>
      </c>
      <c r="F4683" s="292">
        <v>112.41257999999999</v>
      </c>
      <c r="G4683" s="292">
        <v>45.679259999999999</v>
      </c>
      <c r="H4683" s="292">
        <v>466.41891000000004</v>
      </c>
      <c r="I4683" s="292">
        <v>378.32256999999998</v>
      </c>
      <c r="J4683" s="292">
        <v>232.78049999999999</v>
      </c>
      <c r="K4683" s="292">
        <v>126.86133</v>
      </c>
      <c r="L4683" s="292">
        <v>131.03322</v>
      </c>
      <c r="M4683" s="292">
        <v>79.78564999999999</v>
      </c>
      <c r="N4683" s="292">
        <v>-22.836819999999999</v>
      </c>
      <c r="O4683" s="292">
        <v>3835.5392699999998</v>
      </c>
      <c r="P4683" s="83" t="str">
        <f t="shared" si="101"/>
        <v/>
      </c>
    </row>
    <row r="4684" spans="1:16" hidden="1" x14ac:dyDescent="0.25">
      <c r="A4684" s="83" t="s">
        <v>5492</v>
      </c>
      <c r="B4684" s="285" t="s">
        <v>3671</v>
      </c>
      <c r="C4684" s="292">
        <v>7889.2797999999993</v>
      </c>
      <c r="D4684" s="292">
        <v>7155.5854399999998</v>
      </c>
      <c r="E4684" s="292">
        <v>7237.0248300000003</v>
      </c>
      <c r="F4684" s="292">
        <v>6798.2350199999983</v>
      </c>
      <c r="G4684" s="292">
        <v>8041.1428800000003</v>
      </c>
      <c r="H4684" s="292">
        <v>7077.6452899999986</v>
      </c>
      <c r="I4684" s="292">
        <v>7041.03514</v>
      </c>
      <c r="J4684" s="292">
        <v>8513.3274900000015</v>
      </c>
      <c r="K4684" s="292">
        <v>6772.9081800000004</v>
      </c>
      <c r="L4684" s="292">
        <v>6815.2102400000003</v>
      </c>
      <c r="M4684" s="292">
        <v>6630.6327699999993</v>
      </c>
      <c r="N4684" s="292">
        <v>8525.8953899999997</v>
      </c>
      <c r="O4684" s="292">
        <v>88497.92246999999</v>
      </c>
      <c r="P4684" s="83" t="str">
        <f t="shared" si="101"/>
        <v/>
      </c>
    </row>
    <row r="4685" spans="1:16" hidden="1" x14ac:dyDescent="0.25">
      <c r="A4685" s="83" t="s">
        <v>5493</v>
      </c>
      <c r="B4685" s="285" t="s">
        <v>120</v>
      </c>
      <c r="C4685" s="292">
        <v>3063.5734600000005</v>
      </c>
      <c r="D4685" s="292">
        <v>3676.7096400000005</v>
      </c>
      <c r="E4685" s="292">
        <v>3163.6711799999998</v>
      </c>
      <c r="F4685" s="292">
        <v>3073.4749400000001</v>
      </c>
      <c r="G4685" s="292">
        <v>3068.2249400000001</v>
      </c>
      <c r="H4685" s="292">
        <v>4387.109120000001</v>
      </c>
      <c r="I4685" s="292">
        <v>3099.4166100000002</v>
      </c>
      <c r="J4685" s="292">
        <v>3102.6624500000003</v>
      </c>
      <c r="K4685" s="292">
        <v>4812.8262199999999</v>
      </c>
      <c r="L4685" s="292">
        <v>3212.6442199999997</v>
      </c>
      <c r="M4685" s="292">
        <v>3096.8377199999995</v>
      </c>
      <c r="N4685" s="292">
        <v>3434.5244200000006</v>
      </c>
      <c r="O4685" s="292">
        <v>41191.674920000005</v>
      </c>
      <c r="P4685" s="83" t="str">
        <f t="shared" si="101"/>
        <v/>
      </c>
    </row>
    <row r="4686" spans="1:16" hidden="1" x14ac:dyDescent="0.25">
      <c r="A4686" s="83" t="s">
        <v>5494</v>
      </c>
      <c r="B4686" s="285" t="s">
        <v>121</v>
      </c>
      <c r="C4686" s="292">
        <v>0</v>
      </c>
      <c r="D4686" s="292">
        <v>0</v>
      </c>
      <c r="E4686" s="292">
        <v>0</v>
      </c>
      <c r="F4686" s="292">
        <v>0</v>
      </c>
      <c r="G4686" s="292">
        <v>0</v>
      </c>
      <c r="H4686" s="292">
        <v>0</v>
      </c>
      <c r="I4686" s="292">
        <v>0</v>
      </c>
      <c r="J4686" s="292">
        <v>0</v>
      </c>
      <c r="K4686" s="292">
        <v>9783.5720000000001</v>
      </c>
      <c r="L4686" s="292">
        <v>0</v>
      </c>
      <c r="M4686" s="292">
        <v>0</v>
      </c>
      <c r="N4686" s="292">
        <v>0</v>
      </c>
      <c r="O4686" s="292">
        <v>9783.5720000000001</v>
      </c>
      <c r="P4686" s="83" t="str">
        <f t="shared" si="101"/>
        <v/>
      </c>
    </row>
    <row r="4687" spans="1:16" hidden="1" x14ac:dyDescent="0.25">
      <c r="A4687" s="83" t="s">
        <v>5495</v>
      </c>
      <c r="B4687" s="285" t="s">
        <v>81</v>
      </c>
      <c r="C4687" s="292">
        <v>5436.7133199999989</v>
      </c>
      <c r="D4687" s="292">
        <v>4989.4470499999998</v>
      </c>
      <c r="E4687" s="292">
        <v>6088.9365700000017</v>
      </c>
      <c r="F4687" s="292">
        <v>5017.972600000001</v>
      </c>
      <c r="G4687" s="292">
        <v>7656.5020199999999</v>
      </c>
      <c r="H4687" s="292">
        <v>5020.2888599999987</v>
      </c>
      <c r="I4687" s="292">
        <v>4283.846880000001</v>
      </c>
      <c r="J4687" s="292">
        <v>5247.4854900000018</v>
      </c>
      <c r="K4687" s="292">
        <v>5017.4981200000011</v>
      </c>
      <c r="L4687" s="292">
        <v>5155.2322000000013</v>
      </c>
      <c r="M4687" s="292">
        <v>6147.2577500000016</v>
      </c>
      <c r="N4687" s="292">
        <v>7530.7451999999994</v>
      </c>
      <c r="O4687" s="292">
        <v>67591.926060000013</v>
      </c>
      <c r="P4687" s="83" t="str">
        <f t="shared" si="101"/>
        <v/>
      </c>
    </row>
    <row r="4688" spans="1:16" hidden="1" x14ac:dyDescent="0.25">
      <c r="A4688" s="83" t="s">
        <v>5496</v>
      </c>
      <c r="B4688" s="285" t="s">
        <v>82</v>
      </c>
      <c r="C4688" s="292">
        <v>1890.8102599999995</v>
      </c>
      <c r="D4688" s="292">
        <v>1827.38104</v>
      </c>
      <c r="E4688" s="292">
        <v>1959.4683199999999</v>
      </c>
      <c r="F4688" s="292">
        <v>1877.8978299999997</v>
      </c>
      <c r="G4688" s="292">
        <v>3251.3759199999995</v>
      </c>
      <c r="H4688" s="292">
        <v>1865.1060199999999</v>
      </c>
      <c r="I4688" s="292">
        <v>1371.3480299999997</v>
      </c>
      <c r="J4688" s="292">
        <v>1368.10025</v>
      </c>
      <c r="K4688" s="292">
        <v>1838.5022600000002</v>
      </c>
      <c r="L4688" s="292">
        <v>1930.44481</v>
      </c>
      <c r="M4688" s="292">
        <v>1888.0168799999999</v>
      </c>
      <c r="N4688" s="292">
        <v>2564.6766700000003</v>
      </c>
      <c r="O4688" s="292">
        <v>23633.128290000001</v>
      </c>
      <c r="P4688" s="83" t="str">
        <f t="shared" si="101"/>
        <v/>
      </c>
    </row>
    <row r="4689" spans="1:16" hidden="1" x14ac:dyDescent="0.25">
      <c r="A4689" s="83" t="s">
        <v>5497</v>
      </c>
      <c r="B4689" s="285" t="s">
        <v>83</v>
      </c>
      <c r="C4689" s="292">
        <v>0</v>
      </c>
      <c r="D4689" s="292">
        <v>0</v>
      </c>
      <c r="E4689" s="292">
        <v>0</v>
      </c>
      <c r="F4689" s="292">
        <v>0</v>
      </c>
      <c r="G4689" s="292">
        <v>0</v>
      </c>
      <c r="H4689" s="292">
        <v>0</v>
      </c>
      <c r="I4689" s="292">
        <v>0</v>
      </c>
      <c r="J4689" s="292">
        <v>0</v>
      </c>
      <c r="K4689" s="292">
        <v>0</v>
      </c>
      <c r="L4689" s="292">
        <v>0</v>
      </c>
      <c r="M4689" s="292">
        <v>0</v>
      </c>
      <c r="N4689" s="292">
        <v>0</v>
      </c>
      <c r="O4689" s="292">
        <v>0</v>
      </c>
      <c r="P4689" s="83" t="str">
        <f t="shared" si="101"/>
        <v/>
      </c>
    </row>
    <row r="4690" spans="1:16" hidden="1" x14ac:dyDescent="0.25">
      <c r="A4690" s="83" t="s">
        <v>5498</v>
      </c>
      <c r="B4690" s="285" t="s">
        <v>84</v>
      </c>
      <c r="C4690" s="292">
        <v>30.439470000000004</v>
      </c>
      <c r="D4690" s="292">
        <v>86.475849999999994</v>
      </c>
      <c r="E4690" s="292">
        <v>474.31372999999996</v>
      </c>
      <c r="F4690" s="292">
        <v>289.39246999999995</v>
      </c>
      <c r="G4690" s="292">
        <v>254.20958000000002</v>
      </c>
      <c r="H4690" s="292">
        <v>384.65422999999998</v>
      </c>
      <c r="I4690" s="292">
        <v>185.47181</v>
      </c>
      <c r="J4690" s="292">
        <v>294.40886</v>
      </c>
      <c r="K4690" s="292">
        <v>369.41982999999999</v>
      </c>
      <c r="L4690" s="292">
        <v>450.69955000000004</v>
      </c>
      <c r="M4690" s="292">
        <v>1064.5628100000001</v>
      </c>
      <c r="N4690" s="292">
        <v>2256.6697299999996</v>
      </c>
      <c r="O4690" s="292">
        <v>6140.71792</v>
      </c>
      <c r="P4690" s="83" t="str">
        <f t="shared" si="101"/>
        <v/>
      </c>
    </row>
    <row r="4691" spans="1:16" hidden="1" x14ac:dyDescent="0.25">
      <c r="A4691" s="83" t="s">
        <v>5499</v>
      </c>
      <c r="B4691" s="285" t="s">
        <v>85</v>
      </c>
      <c r="C4691" s="292">
        <v>26432.799319999995</v>
      </c>
      <c r="D4691" s="292">
        <v>26105.559149999997</v>
      </c>
      <c r="E4691" s="292">
        <v>27387.762020000002</v>
      </c>
      <c r="F4691" s="292">
        <v>25361.945859999996</v>
      </c>
      <c r="G4691" s="292">
        <v>32877.16646</v>
      </c>
      <c r="H4691" s="292">
        <v>26417.327160000001</v>
      </c>
      <c r="I4691" s="292">
        <v>21964.816960000004</v>
      </c>
      <c r="J4691" s="292">
        <v>24948.843470000003</v>
      </c>
      <c r="K4691" s="292">
        <v>36049.640070000001</v>
      </c>
      <c r="L4691" s="292">
        <v>26132.882480000004</v>
      </c>
      <c r="M4691" s="292">
        <v>27422.458869999995</v>
      </c>
      <c r="N4691" s="292">
        <v>35862.199350000003</v>
      </c>
      <c r="O4691" s="292">
        <v>336963.40117000003</v>
      </c>
      <c r="P4691" s="83" t="str">
        <f t="shared" si="101"/>
        <v/>
      </c>
    </row>
    <row r="4692" spans="1:16" hidden="1" x14ac:dyDescent="0.25">
      <c r="A4692" s="83" t="s">
        <v>5500</v>
      </c>
      <c r="B4692" s="285" t="s">
        <v>86</v>
      </c>
      <c r="C4692" s="292">
        <v>0</v>
      </c>
      <c r="D4692" s="292">
        <v>0</v>
      </c>
      <c r="E4692" s="292">
        <v>201.25</v>
      </c>
      <c r="F4692" s="292">
        <v>0</v>
      </c>
      <c r="G4692" s="292">
        <v>0</v>
      </c>
      <c r="H4692" s="292">
        <v>0</v>
      </c>
      <c r="I4692" s="292">
        <v>0</v>
      </c>
      <c r="J4692" s="292">
        <v>0</v>
      </c>
      <c r="K4692" s="292">
        <v>0</v>
      </c>
      <c r="L4692" s="292">
        <v>0</v>
      </c>
      <c r="M4692" s="292">
        <v>0</v>
      </c>
      <c r="N4692" s="292">
        <v>0</v>
      </c>
      <c r="O4692" s="292">
        <v>201.25</v>
      </c>
      <c r="P4692" s="83" t="str">
        <f t="shared" si="101"/>
        <v/>
      </c>
    </row>
    <row r="4693" spans="1:16" hidden="1" x14ac:dyDescent="0.25">
      <c r="A4693" s="83" t="s">
        <v>5501</v>
      </c>
      <c r="B4693" s="285" t="s">
        <v>87</v>
      </c>
      <c r="C4693" s="292">
        <v>3149.7506400000007</v>
      </c>
      <c r="D4693" s="292">
        <v>262.73629999999997</v>
      </c>
      <c r="E4693" s="292">
        <v>431.66323999999997</v>
      </c>
      <c r="F4693" s="292">
        <v>23.436589999999999</v>
      </c>
      <c r="G4693" s="292">
        <v>99.212789999999998</v>
      </c>
      <c r="H4693" s="292">
        <v>262.87821000000002</v>
      </c>
      <c r="I4693" s="292">
        <v>274.71118999999999</v>
      </c>
      <c r="J4693" s="292">
        <v>262.94981999999999</v>
      </c>
      <c r="K4693" s="292">
        <v>90262.985790000006</v>
      </c>
      <c r="L4693" s="292">
        <v>274.81909999999999</v>
      </c>
      <c r="M4693" s="292">
        <v>-45.842330000000004</v>
      </c>
      <c r="N4693" s="292">
        <v>337.58972</v>
      </c>
      <c r="O4693" s="292">
        <v>95596.891060000009</v>
      </c>
      <c r="P4693" s="83" t="str">
        <f t="shared" si="101"/>
        <v/>
      </c>
    </row>
    <row r="4694" spans="1:16" hidden="1" x14ac:dyDescent="0.25">
      <c r="A4694" s="83" t="s">
        <v>5502</v>
      </c>
      <c r="B4694" s="285" t="s">
        <v>88</v>
      </c>
      <c r="C4694" s="292">
        <v>0</v>
      </c>
      <c r="D4694" s="292">
        <v>0</v>
      </c>
      <c r="E4694" s="292">
        <v>0</v>
      </c>
      <c r="F4694" s="292">
        <v>0</v>
      </c>
      <c r="G4694" s="292">
        <v>0</v>
      </c>
      <c r="H4694" s="292">
        <v>0</v>
      </c>
      <c r="I4694" s="292">
        <v>0</v>
      </c>
      <c r="J4694" s="292">
        <v>0</v>
      </c>
      <c r="K4694" s="292">
        <v>0</v>
      </c>
      <c r="L4694" s="292">
        <v>0</v>
      </c>
      <c r="M4694" s="292">
        <v>0</v>
      </c>
      <c r="N4694" s="292">
        <v>0</v>
      </c>
      <c r="O4694" s="292">
        <v>0</v>
      </c>
      <c r="P4694" s="83" t="str">
        <f t="shared" si="101"/>
        <v/>
      </c>
    </row>
    <row r="4695" spans="1:16" hidden="1" x14ac:dyDescent="0.25">
      <c r="A4695" s="83" t="s">
        <v>5503</v>
      </c>
      <c r="B4695" s="285" t="s">
        <v>144</v>
      </c>
      <c r="C4695" s="292">
        <v>29582.549959999997</v>
      </c>
      <c r="D4695" s="292">
        <v>26368.295449999998</v>
      </c>
      <c r="E4695" s="292">
        <v>28020.675260000004</v>
      </c>
      <c r="F4695" s="292">
        <v>25385.382449999997</v>
      </c>
      <c r="G4695" s="292">
        <v>32976.379249999998</v>
      </c>
      <c r="H4695" s="292">
        <v>26680.20537</v>
      </c>
      <c r="I4695" s="292">
        <v>22239.528150000006</v>
      </c>
      <c r="J4695" s="292">
        <v>25211.793290000005</v>
      </c>
      <c r="K4695" s="292">
        <v>126312.62586</v>
      </c>
      <c r="L4695" s="292">
        <v>26407.701580000004</v>
      </c>
      <c r="M4695" s="292">
        <v>27376.616539999995</v>
      </c>
      <c r="N4695" s="292">
        <v>36199.789070000006</v>
      </c>
      <c r="O4695" s="292">
        <v>432761.54223000002</v>
      </c>
      <c r="P4695" s="83" t="str">
        <f t="shared" si="101"/>
        <v/>
      </c>
    </row>
    <row r="4696" spans="1:16" hidden="1" x14ac:dyDescent="0.25">
      <c r="A4696" s="83" t="s">
        <v>5504</v>
      </c>
      <c r="B4696" s="285" t="s">
        <v>76</v>
      </c>
      <c r="C4696" s="292">
        <v>0.30710999999999999</v>
      </c>
      <c r="D4696" s="292">
        <v>2.3053400000000002</v>
      </c>
      <c r="E4696" s="292">
        <v>0</v>
      </c>
      <c r="F4696" s="292">
        <v>0.34937000000000001</v>
      </c>
      <c r="G4696" s="292">
        <v>1.0854900000000001</v>
      </c>
      <c r="H4696" s="292">
        <v>0</v>
      </c>
      <c r="I4696" s="292">
        <v>1.99471</v>
      </c>
      <c r="J4696" s="292">
        <v>0</v>
      </c>
      <c r="K4696" s="292">
        <v>0</v>
      </c>
      <c r="L4696" s="292">
        <v>1.8740599999999998</v>
      </c>
      <c r="M4696" s="292">
        <v>5.5333499999999995</v>
      </c>
      <c r="N4696" s="292">
        <v>0.28359999999999996</v>
      </c>
      <c r="O4696" s="292">
        <v>13.733029999999999</v>
      </c>
      <c r="P4696" s="83" t="str">
        <f t="shared" si="101"/>
        <v/>
      </c>
    </row>
    <row r="4697" spans="1:16" hidden="1" x14ac:dyDescent="0.25">
      <c r="A4697" s="83" t="s">
        <v>5505</v>
      </c>
      <c r="B4697" s="285" t="s">
        <v>85</v>
      </c>
      <c r="C4697" s="292">
        <v>23279.824110000001</v>
      </c>
      <c r="D4697" s="292">
        <v>21904.067220000001</v>
      </c>
      <c r="E4697" s="292">
        <v>21894.269950000002</v>
      </c>
      <c r="F4697" s="292">
        <v>21582.349750000001</v>
      </c>
      <c r="G4697" s="292">
        <v>48498.879119999998</v>
      </c>
      <c r="H4697" s="292">
        <v>24150.339899999999</v>
      </c>
      <c r="I4697" s="292">
        <v>21350.972090000003</v>
      </c>
      <c r="J4697" s="292">
        <v>24393.591910000003</v>
      </c>
      <c r="K4697" s="292">
        <v>56342.478639999994</v>
      </c>
      <c r="L4697" s="292">
        <v>24765.153949999996</v>
      </c>
      <c r="M4697" s="292">
        <v>21572.98271</v>
      </c>
      <c r="N4697" s="292">
        <v>28328.574539999994</v>
      </c>
      <c r="O4697" s="292">
        <v>338063.48389000003</v>
      </c>
      <c r="P4697" s="83" t="str">
        <f t="shared" si="101"/>
        <v/>
      </c>
    </row>
    <row r="4698" spans="1:16" hidden="1" x14ac:dyDescent="0.25">
      <c r="A4698" s="83" t="s">
        <v>5506</v>
      </c>
      <c r="B4698" s="285" t="s">
        <v>87</v>
      </c>
      <c r="C4698" s="292">
        <v>0</v>
      </c>
      <c r="D4698" s="292">
        <v>25000</v>
      </c>
      <c r="E4698" s="292">
        <v>0</v>
      </c>
      <c r="F4698" s="292">
        <v>0</v>
      </c>
      <c r="G4698" s="292">
        <v>0</v>
      </c>
      <c r="H4698" s="292">
        <v>45000</v>
      </c>
      <c r="I4698" s="292">
        <v>0</v>
      </c>
      <c r="J4698" s="292">
        <v>0</v>
      </c>
      <c r="K4698" s="292">
        <v>0</v>
      </c>
      <c r="L4698" s="292">
        <v>40750</v>
      </c>
      <c r="M4698" s="292">
        <v>0</v>
      </c>
      <c r="N4698" s="292">
        <v>0</v>
      </c>
      <c r="O4698" s="292">
        <v>110750</v>
      </c>
      <c r="P4698" s="83" t="str">
        <f t="shared" si="101"/>
        <v/>
      </c>
    </row>
    <row r="4699" spans="1:16" hidden="1" x14ac:dyDescent="0.25">
      <c r="A4699" s="83" t="s">
        <v>5507</v>
      </c>
      <c r="B4699" s="285" t="s">
        <v>88</v>
      </c>
      <c r="C4699" s="292">
        <v>0</v>
      </c>
      <c r="D4699" s="292">
        <v>0</v>
      </c>
      <c r="E4699" s="292">
        <v>0</v>
      </c>
      <c r="F4699" s="292">
        <v>0</v>
      </c>
      <c r="G4699" s="292">
        <v>0</v>
      </c>
      <c r="H4699" s="292">
        <v>0</v>
      </c>
      <c r="I4699" s="292">
        <v>0</v>
      </c>
      <c r="J4699" s="292">
        <v>0</v>
      </c>
      <c r="K4699" s="292">
        <v>0</v>
      </c>
      <c r="L4699" s="292">
        <v>0</v>
      </c>
      <c r="M4699" s="292">
        <v>0</v>
      </c>
      <c r="N4699" s="292">
        <v>0</v>
      </c>
      <c r="O4699" s="292">
        <v>0</v>
      </c>
      <c r="P4699" s="83" t="str">
        <f t="shared" si="101"/>
        <v/>
      </c>
    </row>
    <row r="4700" spans="1:16" hidden="1" x14ac:dyDescent="0.25">
      <c r="A4700" s="83" t="s">
        <v>5508</v>
      </c>
      <c r="B4700" s="285" t="s">
        <v>89</v>
      </c>
      <c r="C4700" s="292">
        <v>406.29404999999997</v>
      </c>
      <c r="D4700" s="292">
        <v>447.81445000000002</v>
      </c>
      <c r="E4700" s="292">
        <v>657.86502000000007</v>
      </c>
      <c r="F4700" s="292">
        <v>680.5841700000002</v>
      </c>
      <c r="G4700" s="292">
        <v>849.33895999999993</v>
      </c>
      <c r="H4700" s="292">
        <v>531.08197999999993</v>
      </c>
      <c r="I4700" s="292">
        <v>654.21676000000002</v>
      </c>
      <c r="J4700" s="292">
        <v>454.56637000000018</v>
      </c>
      <c r="K4700" s="292">
        <v>695.75144999999998</v>
      </c>
      <c r="L4700" s="292">
        <v>877.33091000000013</v>
      </c>
      <c r="M4700" s="292">
        <v>568.75780000000009</v>
      </c>
      <c r="N4700" s="292">
        <v>621.78101000000004</v>
      </c>
      <c r="O4700" s="292">
        <v>7445.3829299999998</v>
      </c>
      <c r="P4700" s="83" t="str">
        <f t="shared" si="101"/>
        <v/>
      </c>
    </row>
    <row r="4701" spans="1:16" hidden="1" x14ac:dyDescent="0.25">
      <c r="A4701" s="83" t="s">
        <v>5509</v>
      </c>
      <c r="B4701" s="285" t="s">
        <v>90</v>
      </c>
      <c r="C4701" s="292">
        <v>4.3299999999999996E-3</v>
      </c>
      <c r="D4701" s="292">
        <v>10</v>
      </c>
      <c r="E4701" s="292">
        <v>0</v>
      </c>
      <c r="F4701" s="292">
        <v>0</v>
      </c>
      <c r="G4701" s="292">
        <v>2.0278700000000001</v>
      </c>
      <c r="H4701" s="292">
        <v>75</v>
      </c>
      <c r="I4701" s="292">
        <v>17.34329</v>
      </c>
      <c r="J4701" s="292">
        <v>18.966609999999999</v>
      </c>
      <c r="K4701" s="292">
        <v>1.678E-2</v>
      </c>
      <c r="L4701" s="292">
        <v>3.8487300000000002</v>
      </c>
      <c r="M4701" s="292">
        <v>15.090920000000001</v>
      </c>
      <c r="N4701" s="292">
        <v>77.443160000000006</v>
      </c>
      <c r="O4701" s="292">
        <v>219.74169000000001</v>
      </c>
      <c r="P4701" s="83" t="str">
        <f t="shared" si="101"/>
        <v/>
      </c>
    </row>
    <row r="4702" spans="1:16" hidden="1" x14ac:dyDescent="0.25">
      <c r="A4702" s="83" t="s">
        <v>5510</v>
      </c>
      <c r="B4702" s="285" t="s">
        <v>91</v>
      </c>
      <c r="C4702" s="292">
        <v>0</v>
      </c>
      <c r="D4702" s="292">
        <v>0</v>
      </c>
      <c r="E4702" s="292">
        <v>0</v>
      </c>
      <c r="F4702" s="292">
        <v>0</v>
      </c>
      <c r="G4702" s="292">
        <v>0</v>
      </c>
      <c r="H4702" s="292">
        <v>0</v>
      </c>
      <c r="I4702" s="292">
        <v>0</v>
      </c>
      <c r="J4702" s="292">
        <v>0</v>
      </c>
      <c r="K4702" s="292">
        <v>0</v>
      </c>
      <c r="L4702" s="292">
        <v>0</v>
      </c>
      <c r="M4702" s="292">
        <v>0</v>
      </c>
      <c r="N4702" s="292">
        <v>0</v>
      </c>
      <c r="O4702" s="292">
        <v>0</v>
      </c>
      <c r="P4702" s="83" t="str">
        <f t="shared" si="101"/>
        <v/>
      </c>
    </row>
    <row r="4703" spans="1:16" hidden="1" x14ac:dyDescent="0.25">
      <c r="A4703" s="83" t="s">
        <v>5511</v>
      </c>
      <c r="B4703" s="285" t="s">
        <v>3670</v>
      </c>
      <c r="C4703" s="292">
        <v>380.77082000000001</v>
      </c>
      <c r="D4703" s="292">
        <v>0.96111999999999997</v>
      </c>
      <c r="E4703" s="292">
        <v>41.430619999999998</v>
      </c>
      <c r="F4703" s="292">
        <v>2.0878400000000004</v>
      </c>
      <c r="G4703" s="292">
        <v>0.71995000000000009</v>
      </c>
      <c r="H4703" s="292">
        <v>1098.8058799999999</v>
      </c>
      <c r="I4703" s="292">
        <v>7.6613899999999999</v>
      </c>
      <c r="J4703" s="292">
        <v>1312.89895</v>
      </c>
      <c r="K4703" s="292">
        <v>0.36287999999999998</v>
      </c>
      <c r="L4703" s="292">
        <v>9.3402799999999999</v>
      </c>
      <c r="M4703" s="292">
        <v>19.698179999999997</v>
      </c>
      <c r="N4703" s="292">
        <v>546.20841999999993</v>
      </c>
      <c r="O4703" s="292">
        <v>3420.9463299999998</v>
      </c>
      <c r="P4703" s="83" t="str">
        <f t="shared" si="101"/>
        <v/>
      </c>
    </row>
    <row r="4704" spans="1:16" hidden="1" x14ac:dyDescent="0.25">
      <c r="A4704" s="83" t="s">
        <v>5512</v>
      </c>
      <c r="B4704" s="285" t="s">
        <v>122</v>
      </c>
      <c r="C4704" s="292">
        <v>1866.65804</v>
      </c>
      <c r="D4704" s="292">
        <v>812.46816000000001</v>
      </c>
      <c r="E4704" s="292">
        <v>551.91466000000003</v>
      </c>
      <c r="F4704" s="292">
        <v>490.00079999999997</v>
      </c>
      <c r="G4704" s="292">
        <v>510.93316999999996</v>
      </c>
      <c r="H4704" s="292">
        <v>1735.12094</v>
      </c>
      <c r="I4704" s="292">
        <v>25.741730000000004</v>
      </c>
      <c r="J4704" s="292">
        <v>488.41641999999996</v>
      </c>
      <c r="K4704" s="292">
        <v>608.95728000000008</v>
      </c>
      <c r="L4704" s="292">
        <v>538.22156000000007</v>
      </c>
      <c r="M4704" s="292">
        <v>487.25630000000001</v>
      </c>
      <c r="N4704" s="292">
        <v>1128.47434</v>
      </c>
      <c r="O4704" s="292">
        <v>9244.1633999999995</v>
      </c>
      <c r="P4704" s="83" t="str">
        <f t="shared" si="101"/>
        <v/>
      </c>
    </row>
    <row r="4705" spans="1:16" hidden="1" x14ac:dyDescent="0.25">
      <c r="A4705" s="83" t="s">
        <v>5513</v>
      </c>
      <c r="B4705" s="285" t="s">
        <v>92</v>
      </c>
      <c r="C4705" s="292">
        <v>2.4807600000000001</v>
      </c>
      <c r="D4705" s="292">
        <v>4.4348100000000006</v>
      </c>
      <c r="E4705" s="292">
        <v>19.75065</v>
      </c>
      <c r="F4705" s="292">
        <v>10.426879999999999</v>
      </c>
      <c r="G4705" s="292">
        <v>17.419750000000001</v>
      </c>
      <c r="H4705" s="292">
        <v>9.6531000000000002</v>
      </c>
      <c r="I4705" s="292">
        <v>16.44041</v>
      </c>
      <c r="J4705" s="292">
        <v>16.159960000000002</v>
      </c>
      <c r="K4705" s="292">
        <v>9.35609</v>
      </c>
      <c r="L4705" s="292">
        <v>13.141639999999999</v>
      </c>
      <c r="M4705" s="292">
        <v>14.444559999999999</v>
      </c>
      <c r="N4705" s="292">
        <v>39.667410000000004</v>
      </c>
      <c r="O4705" s="292">
        <v>173.37601999999998</v>
      </c>
      <c r="P4705" s="83" t="str">
        <f t="shared" si="101"/>
        <v/>
      </c>
    </row>
    <row r="4706" spans="1:16" hidden="1" x14ac:dyDescent="0.25">
      <c r="A4706" s="83" t="s">
        <v>5514</v>
      </c>
      <c r="B4706" s="285" t="s">
        <v>93</v>
      </c>
      <c r="C4706" s="292">
        <v>0</v>
      </c>
      <c r="D4706" s="292">
        <v>0</v>
      </c>
      <c r="E4706" s="292">
        <v>0</v>
      </c>
      <c r="F4706" s="292">
        <v>0</v>
      </c>
      <c r="G4706" s="292">
        <v>0</v>
      </c>
      <c r="H4706" s="292">
        <v>0</v>
      </c>
      <c r="I4706" s="292">
        <v>0</v>
      </c>
      <c r="J4706" s="292">
        <v>0</v>
      </c>
      <c r="K4706" s="292">
        <v>0</v>
      </c>
      <c r="L4706" s="292">
        <v>410</v>
      </c>
      <c r="M4706" s="292">
        <v>0</v>
      </c>
      <c r="N4706" s="292">
        <v>8</v>
      </c>
      <c r="O4706" s="292">
        <v>418</v>
      </c>
      <c r="P4706" s="83" t="str">
        <f t="shared" si="101"/>
        <v/>
      </c>
    </row>
    <row r="4707" spans="1:16" hidden="1" x14ac:dyDescent="0.25">
      <c r="A4707" s="83" t="s">
        <v>5515</v>
      </c>
      <c r="B4707" s="285" t="s">
        <v>94</v>
      </c>
      <c r="C4707" s="292">
        <v>20623.309000000001</v>
      </c>
      <c r="D4707" s="292">
        <v>20626.083340000001</v>
      </c>
      <c r="E4707" s="292">
        <v>20623.309000000001</v>
      </c>
      <c r="F4707" s="292">
        <v>20397.900690000002</v>
      </c>
      <c r="G4707" s="292">
        <v>47117.353929999997</v>
      </c>
      <c r="H4707" s="292">
        <v>20700.678</v>
      </c>
      <c r="I4707" s="292">
        <v>20627.573800000002</v>
      </c>
      <c r="J4707" s="292">
        <v>22102.583600000002</v>
      </c>
      <c r="K4707" s="292">
        <v>55028.034159999996</v>
      </c>
      <c r="L4707" s="292">
        <v>22902.517969999997</v>
      </c>
      <c r="M4707" s="292">
        <v>20462.2016</v>
      </c>
      <c r="N4707" s="292">
        <v>24106.716599999996</v>
      </c>
      <c r="O4707" s="292">
        <v>315318.26169000001</v>
      </c>
      <c r="P4707" s="83" t="str">
        <f t="shared" si="101"/>
        <v/>
      </c>
    </row>
    <row r="4708" spans="1:16" hidden="1" x14ac:dyDescent="0.25">
      <c r="A4708" s="83" t="s">
        <v>5516</v>
      </c>
      <c r="B4708" s="285" t="s">
        <v>95</v>
      </c>
      <c r="C4708" s="292">
        <v>0</v>
      </c>
      <c r="D4708" s="292">
        <v>0</v>
      </c>
      <c r="E4708" s="292">
        <v>0</v>
      </c>
      <c r="F4708" s="292">
        <v>1</v>
      </c>
      <c r="G4708" s="292">
        <v>0</v>
      </c>
      <c r="H4708" s="292">
        <v>0</v>
      </c>
      <c r="I4708" s="292">
        <v>0</v>
      </c>
      <c r="J4708" s="292">
        <v>0</v>
      </c>
      <c r="K4708" s="292">
        <v>0</v>
      </c>
      <c r="L4708" s="292">
        <v>8.8788</v>
      </c>
      <c r="M4708" s="292">
        <v>0</v>
      </c>
      <c r="N4708" s="292">
        <v>1800</v>
      </c>
      <c r="O4708" s="292">
        <v>1809.8788</v>
      </c>
      <c r="P4708" s="83" t="str">
        <f t="shared" si="101"/>
        <v/>
      </c>
    </row>
    <row r="4709" spans="1:16" hidden="1" x14ac:dyDescent="0.25">
      <c r="A4709" s="83" t="s">
        <v>5517</v>
      </c>
      <c r="B4709" s="285" t="s">
        <v>96</v>
      </c>
      <c r="C4709" s="292">
        <v>37.5</v>
      </c>
      <c r="D4709" s="292">
        <v>0</v>
      </c>
      <c r="E4709" s="292">
        <v>0</v>
      </c>
      <c r="F4709" s="292">
        <v>0</v>
      </c>
      <c r="G4709" s="292">
        <v>0</v>
      </c>
      <c r="H4709" s="292">
        <v>0</v>
      </c>
      <c r="I4709" s="292">
        <v>15</v>
      </c>
      <c r="J4709" s="292">
        <v>86.043000000000006</v>
      </c>
      <c r="K4709" s="292">
        <v>0</v>
      </c>
      <c r="L4709" s="292">
        <v>50</v>
      </c>
      <c r="M4709" s="292">
        <v>0</v>
      </c>
      <c r="N4709" s="292">
        <v>95</v>
      </c>
      <c r="O4709" s="292">
        <v>283.54300000000001</v>
      </c>
      <c r="P4709" s="83" t="str">
        <f t="shared" si="101"/>
        <v/>
      </c>
    </row>
    <row r="4710" spans="1:16" hidden="1" x14ac:dyDescent="0.25">
      <c r="A4710" s="83" t="s">
        <v>5518</v>
      </c>
      <c r="B4710" s="285" t="s">
        <v>155</v>
      </c>
      <c r="C4710" s="292">
        <v>23317.324110000001</v>
      </c>
      <c r="D4710" s="292">
        <v>46904.067219999997</v>
      </c>
      <c r="E4710" s="292">
        <v>21894.269950000002</v>
      </c>
      <c r="F4710" s="292">
        <v>21582.349750000001</v>
      </c>
      <c r="G4710" s="292">
        <v>48498.879119999998</v>
      </c>
      <c r="H4710" s="292">
        <v>69150.339899999992</v>
      </c>
      <c r="I4710" s="292">
        <v>21365.972090000003</v>
      </c>
      <c r="J4710" s="292">
        <v>24479.634910000004</v>
      </c>
      <c r="K4710" s="292">
        <v>56342.478639999994</v>
      </c>
      <c r="L4710" s="292">
        <v>65565.153949999993</v>
      </c>
      <c r="M4710" s="292">
        <v>21572.98271</v>
      </c>
      <c r="N4710" s="292">
        <v>28423.574539999994</v>
      </c>
      <c r="O4710" s="292">
        <v>449097.02689000004</v>
      </c>
      <c r="P4710" s="83" t="str">
        <f t="shared" si="101"/>
        <v/>
      </c>
    </row>
    <row r="4711" spans="1:16" hidden="1" x14ac:dyDescent="0.25">
      <c r="A4711" s="83" t="s">
        <v>5519</v>
      </c>
      <c r="B4711" s="285" t="s">
        <v>97</v>
      </c>
      <c r="C4711" s="292">
        <v>11102.091970000001</v>
      </c>
      <c r="D4711" s="292">
        <v>-349.59693999999945</v>
      </c>
      <c r="E4711" s="292">
        <v>-1477.7884500000007</v>
      </c>
      <c r="F4711" s="292">
        <v>-680.62698999999998</v>
      </c>
      <c r="G4711" s="292">
        <v>-1043.2470300000002</v>
      </c>
      <c r="H4711" s="292">
        <v>-1476.0443199999995</v>
      </c>
      <c r="I4711" s="292">
        <v>-559.19618999999943</v>
      </c>
      <c r="J4711" s="292">
        <v>-536.02166000000034</v>
      </c>
      <c r="K4711" s="292">
        <v>-1212.7854400000006</v>
      </c>
      <c r="L4711" s="292">
        <v>-1062.2863399999999</v>
      </c>
      <c r="M4711" s="292">
        <v>-777.18492999999989</v>
      </c>
      <c r="N4711" s="292">
        <v>-2008.880110000001</v>
      </c>
      <c r="O4711" s="292">
        <v>-81.566430000006221</v>
      </c>
      <c r="P4711" s="83" t="str">
        <f t="shared" si="101"/>
        <v/>
      </c>
    </row>
    <row r="4712" spans="1:16" hidden="1" x14ac:dyDescent="0.25">
      <c r="A4712" s="83" t="s">
        <v>5520</v>
      </c>
      <c r="B4712" s="285" t="s">
        <v>130</v>
      </c>
      <c r="C4712" s="292">
        <v>11100.237130000001</v>
      </c>
      <c r="D4712" s="292">
        <v>-351.45911999999953</v>
      </c>
      <c r="E4712" s="292">
        <v>-1479.6579800000006</v>
      </c>
      <c r="F4712" s="292">
        <v>-682.50393000000008</v>
      </c>
      <c r="G4712" s="292">
        <v>-1045.1314200000004</v>
      </c>
      <c r="H4712" s="292">
        <v>-1477.9361799999997</v>
      </c>
      <c r="I4712" s="292">
        <v>-560.94067999999947</v>
      </c>
      <c r="J4712" s="292">
        <v>-537.77212000000054</v>
      </c>
      <c r="K4712" s="292">
        <v>-1325.9183700000008</v>
      </c>
      <c r="L4712" s="292">
        <v>-1064.2050200000001</v>
      </c>
      <c r="M4712" s="292">
        <v>-779.11122999999998</v>
      </c>
      <c r="N4712" s="292">
        <v>-2010.8140600000006</v>
      </c>
      <c r="O4712" s="292">
        <v>-215.21298000000388</v>
      </c>
      <c r="P4712" s="83" t="str">
        <f t="shared" si="101"/>
        <v/>
      </c>
    </row>
    <row r="4713" spans="1:16" hidden="1" x14ac:dyDescent="0.25">
      <c r="A4713" s="83" t="s">
        <v>5521</v>
      </c>
      <c r="B4713" s="285" t="s">
        <v>76</v>
      </c>
      <c r="C4713" s="292">
        <v>0</v>
      </c>
      <c r="D4713" s="292">
        <v>0</v>
      </c>
      <c r="E4713" s="292">
        <v>0</v>
      </c>
      <c r="F4713" s="292">
        <v>0</v>
      </c>
      <c r="G4713" s="292">
        <v>0</v>
      </c>
      <c r="H4713" s="292">
        <v>0</v>
      </c>
      <c r="I4713" s="292">
        <v>0</v>
      </c>
      <c r="J4713" s="292">
        <v>0</v>
      </c>
      <c r="K4713" s="292">
        <v>0</v>
      </c>
      <c r="L4713" s="292">
        <v>0</v>
      </c>
      <c r="M4713" s="292">
        <v>0</v>
      </c>
      <c r="N4713" s="292">
        <v>0</v>
      </c>
      <c r="O4713" s="292">
        <v>0</v>
      </c>
      <c r="P4713" s="83" t="str">
        <f t="shared" si="101"/>
        <v/>
      </c>
    </row>
    <row r="4714" spans="1:16" hidden="1" x14ac:dyDescent="0.25">
      <c r="A4714" s="83" t="s">
        <v>5522</v>
      </c>
      <c r="B4714" s="285" t="s">
        <v>77</v>
      </c>
      <c r="C4714" s="292">
        <v>1123.3154199999999</v>
      </c>
      <c r="D4714" s="292">
        <v>1103.03181</v>
      </c>
      <c r="E4714" s="292">
        <v>1127.3612700000001</v>
      </c>
      <c r="F4714" s="292">
        <v>1129.1783499999999</v>
      </c>
      <c r="G4714" s="292">
        <v>1558.6496000000002</v>
      </c>
      <c r="H4714" s="292">
        <v>1239.3260299999997</v>
      </c>
      <c r="I4714" s="292">
        <v>1096.78773</v>
      </c>
      <c r="J4714" s="292">
        <v>1129.0650600000004</v>
      </c>
      <c r="K4714" s="292">
        <v>1162.0436800000002</v>
      </c>
      <c r="L4714" s="292">
        <v>1202.9010600000001</v>
      </c>
      <c r="M4714" s="292">
        <v>1249.7625900000003</v>
      </c>
      <c r="N4714" s="292">
        <v>1598.4590600000001</v>
      </c>
      <c r="O4714" s="292">
        <v>14719.881660000003</v>
      </c>
      <c r="P4714" s="83" t="str">
        <f t="shared" si="101"/>
        <v/>
      </c>
    </row>
    <row r="4715" spans="1:16" hidden="1" x14ac:dyDescent="0.25">
      <c r="A4715" s="83" t="s">
        <v>5523</v>
      </c>
      <c r="B4715" s="285" t="s">
        <v>78</v>
      </c>
      <c r="C4715" s="292">
        <v>647.52555000000007</v>
      </c>
      <c r="D4715" s="292">
        <v>421.82606999999996</v>
      </c>
      <c r="E4715" s="292">
        <v>389.75967000000003</v>
      </c>
      <c r="F4715" s="292">
        <v>366.34416999999996</v>
      </c>
      <c r="G4715" s="292">
        <v>384.01664</v>
      </c>
      <c r="H4715" s="292">
        <v>445.05245000000008</v>
      </c>
      <c r="I4715" s="292">
        <v>308.73121999999995</v>
      </c>
      <c r="J4715" s="292">
        <v>395.59136999999993</v>
      </c>
      <c r="K4715" s="292">
        <v>513.75268000000005</v>
      </c>
      <c r="L4715" s="292">
        <v>391.01415000000003</v>
      </c>
      <c r="M4715" s="292">
        <v>423.2582900000001</v>
      </c>
      <c r="N4715" s="292">
        <v>801.39166</v>
      </c>
      <c r="O4715" s="292">
        <v>5488.2639200000003</v>
      </c>
      <c r="P4715" s="83" t="str">
        <f t="shared" si="101"/>
        <v/>
      </c>
    </row>
    <row r="4716" spans="1:16" hidden="1" x14ac:dyDescent="0.25">
      <c r="A4716" s="83" t="s">
        <v>5524</v>
      </c>
      <c r="B4716" s="285" t="s">
        <v>79</v>
      </c>
      <c r="C4716" s="292">
        <v>0.78820000000000001</v>
      </c>
      <c r="D4716" s="292">
        <v>0.89807999999999999</v>
      </c>
      <c r="E4716" s="292">
        <v>0.99199000000000004</v>
      </c>
      <c r="F4716" s="292">
        <v>1.1525900000000002</v>
      </c>
      <c r="G4716" s="292">
        <v>0.94637000000000004</v>
      </c>
      <c r="H4716" s="292">
        <v>0.75410999999999995</v>
      </c>
      <c r="I4716" s="292">
        <v>1.14106</v>
      </c>
      <c r="J4716" s="292">
        <v>0.91830000000000012</v>
      </c>
      <c r="K4716" s="292">
        <v>58.503569999999996</v>
      </c>
      <c r="L4716" s="292">
        <v>0.73991999999999991</v>
      </c>
      <c r="M4716" s="292">
        <v>0.88520999999999994</v>
      </c>
      <c r="N4716" s="292">
        <v>1.2472799999999999</v>
      </c>
      <c r="O4716" s="292">
        <v>68.966679999999997</v>
      </c>
      <c r="P4716" s="83" t="str">
        <f t="shared" si="101"/>
        <v/>
      </c>
    </row>
    <row r="4717" spans="1:16" hidden="1" x14ac:dyDescent="0.25">
      <c r="A4717" s="83" t="s">
        <v>5525</v>
      </c>
      <c r="B4717" s="285" t="s">
        <v>3671</v>
      </c>
      <c r="C4717" s="292">
        <v>1088.1817299999998</v>
      </c>
      <c r="D4717" s="292">
        <v>907.92894999999999</v>
      </c>
      <c r="E4717" s="292">
        <v>1704.1912</v>
      </c>
      <c r="F4717" s="292">
        <v>912.1122499999999</v>
      </c>
      <c r="G4717" s="292">
        <v>1054.4224899999999</v>
      </c>
      <c r="H4717" s="292">
        <v>1577.8774299999998</v>
      </c>
      <c r="I4717" s="292">
        <v>863.12309999999979</v>
      </c>
      <c r="J4717" s="292">
        <v>757.86596999999995</v>
      </c>
      <c r="K4717" s="292">
        <v>1373.4081799999999</v>
      </c>
      <c r="L4717" s="292">
        <v>1258.9722799999997</v>
      </c>
      <c r="M4717" s="292">
        <v>986.17573999999979</v>
      </c>
      <c r="N4717" s="292">
        <v>2111.0233300000004</v>
      </c>
      <c r="O4717" s="292">
        <v>14595.282649999999</v>
      </c>
      <c r="P4717" s="83" t="str">
        <f t="shared" si="101"/>
        <v/>
      </c>
    </row>
    <row r="4718" spans="1:16" hidden="1" x14ac:dyDescent="0.25">
      <c r="A4718" s="83" t="s">
        <v>5526</v>
      </c>
      <c r="B4718" s="285" t="s">
        <v>121</v>
      </c>
      <c r="C4718" s="292">
        <v>0</v>
      </c>
      <c r="D4718" s="292">
        <v>0</v>
      </c>
      <c r="E4718" s="292">
        <v>0</v>
      </c>
      <c r="F4718" s="292">
        <v>0</v>
      </c>
      <c r="G4718" s="292">
        <v>0</v>
      </c>
      <c r="H4718" s="292">
        <v>0</v>
      </c>
      <c r="I4718" s="292">
        <v>0</v>
      </c>
      <c r="J4718" s="292">
        <v>0</v>
      </c>
      <c r="K4718" s="292">
        <v>0</v>
      </c>
      <c r="L4718" s="292">
        <v>0</v>
      </c>
      <c r="M4718" s="292">
        <v>0</v>
      </c>
      <c r="N4718" s="292">
        <v>0</v>
      </c>
      <c r="O4718" s="292">
        <v>0</v>
      </c>
      <c r="P4718" s="83" t="str">
        <f t="shared" si="101"/>
        <v/>
      </c>
    </row>
    <row r="4719" spans="1:16" hidden="1" x14ac:dyDescent="0.25">
      <c r="A4719" s="83" t="s">
        <v>5527</v>
      </c>
      <c r="B4719" s="285" t="s">
        <v>81</v>
      </c>
      <c r="C4719" s="292">
        <v>0</v>
      </c>
      <c r="D4719" s="292">
        <v>0</v>
      </c>
      <c r="E4719" s="292">
        <v>0</v>
      </c>
      <c r="F4719" s="292">
        <v>0</v>
      </c>
      <c r="G4719" s="292">
        <v>0</v>
      </c>
      <c r="H4719" s="292">
        <v>0</v>
      </c>
      <c r="I4719" s="292">
        <v>0</v>
      </c>
      <c r="J4719" s="292">
        <v>0</v>
      </c>
      <c r="K4719" s="292">
        <v>0</v>
      </c>
      <c r="L4719" s="292">
        <v>0</v>
      </c>
      <c r="M4719" s="292">
        <v>0</v>
      </c>
      <c r="N4719" s="292">
        <v>0</v>
      </c>
      <c r="O4719" s="292">
        <v>0</v>
      </c>
      <c r="P4719" s="83" t="str">
        <f t="shared" si="101"/>
        <v/>
      </c>
    </row>
    <row r="4720" spans="1:16" hidden="1" x14ac:dyDescent="0.25">
      <c r="A4720" s="83" t="s">
        <v>5528</v>
      </c>
      <c r="B4720" s="285" t="s">
        <v>82</v>
      </c>
      <c r="C4720" s="292">
        <v>0</v>
      </c>
      <c r="D4720" s="292">
        <v>0</v>
      </c>
      <c r="E4720" s="292">
        <v>0</v>
      </c>
      <c r="F4720" s="292">
        <v>0</v>
      </c>
      <c r="G4720" s="292">
        <v>0</v>
      </c>
      <c r="H4720" s="292">
        <v>0</v>
      </c>
      <c r="I4720" s="292">
        <v>0</v>
      </c>
      <c r="J4720" s="292">
        <v>0</v>
      </c>
      <c r="K4720" s="292">
        <v>0</v>
      </c>
      <c r="L4720" s="292">
        <v>0</v>
      </c>
      <c r="M4720" s="292">
        <v>0</v>
      </c>
      <c r="N4720" s="292">
        <v>0</v>
      </c>
      <c r="O4720" s="292">
        <v>0</v>
      </c>
      <c r="P4720" s="83" t="str">
        <f t="shared" si="101"/>
        <v/>
      </c>
    </row>
    <row r="4721" spans="1:16" hidden="1" x14ac:dyDescent="0.25">
      <c r="A4721" s="83" t="s">
        <v>5529</v>
      </c>
      <c r="B4721" s="285" t="s">
        <v>83</v>
      </c>
      <c r="C4721" s="292">
        <v>356.84107</v>
      </c>
      <c r="D4721" s="292">
        <v>0</v>
      </c>
      <c r="E4721" s="292">
        <v>0</v>
      </c>
      <c r="F4721" s="292">
        <v>0</v>
      </c>
      <c r="G4721" s="292">
        <v>0</v>
      </c>
      <c r="H4721" s="292">
        <v>0</v>
      </c>
      <c r="I4721" s="292">
        <v>0</v>
      </c>
      <c r="J4721" s="292">
        <v>0</v>
      </c>
      <c r="K4721" s="292">
        <v>0</v>
      </c>
      <c r="L4721" s="292">
        <v>0</v>
      </c>
      <c r="M4721" s="292">
        <v>0</v>
      </c>
      <c r="N4721" s="292">
        <v>0</v>
      </c>
      <c r="O4721" s="292">
        <v>356.84107</v>
      </c>
      <c r="P4721" s="83" t="str">
        <f t="shared" si="101"/>
        <v/>
      </c>
    </row>
    <row r="4722" spans="1:16" hidden="1" x14ac:dyDescent="0.25">
      <c r="A4722" s="83" t="s">
        <v>5530</v>
      </c>
      <c r="B4722" s="285" t="s">
        <v>84</v>
      </c>
      <c r="C4722" s="292">
        <v>0</v>
      </c>
      <c r="D4722" s="292">
        <v>37.205719999999992</v>
      </c>
      <c r="E4722" s="292">
        <v>71.594179999999994</v>
      </c>
      <c r="F4722" s="292">
        <v>57.280040000000014</v>
      </c>
      <c r="G4722" s="292">
        <v>78.059560000000005</v>
      </c>
      <c r="H4722" s="292">
        <v>98.104089999999971</v>
      </c>
      <c r="I4722" s="292">
        <v>140.21734000000001</v>
      </c>
      <c r="J4722" s="292">
        <v>27.122060000000001</v>
      </c>
      <c r="K4722" s="292">
        <v>52.163930000000001</v>
      </c>
      <c r="L4722" s="292">
        <v>40.81803</v>
      </c>
      <c r="M4722" s="292">
        <v>96.953349999999986</v>
      </c>
      <c r="N4722" s="292">
        <v>218.89070999999998</v>
      </c>
      <c r="O4722" s="292">
        <v>918.40900999999985</v>
      </c>
      <c r="P4722" s="83" t="str">
        <f t="shared" si="101"/>
        <v/>
      </c>
    </row>
    <row r="4723" spans="1:16" hidden="1" x14ac:dyDescent="0.25">
      <c r="A4723" s="83" t="s">
        <v>5531</v>
      </c>
      <c r="B4723" s="285" t="s">
        <v>85</v>
      </c>
      <c r="C4723" s="292">
        <v>3216.6519699999994</v>
      </c>
      <c r="D4723" s="292">
        <v>2470.8906299999999</v>
      </c>
      <c r="E4723" s="292">
        <v>3293.8983100000005</v>
      </c>
      <c r="F4723" s="292">
        <v>2466.0673999999999</v>
      </c>
      <c r="G4723" s="292">
        <v>3076.0946600000002</v>
      </c>
      <c r="H4723" s="292">
        <v>3361.1141099999995</v>
      </c>
      <c r="I4723" s="292">
        <v>2410.0004499999995</v>
      </c>
      <c r="J4723" s="292">
        <v>2310.5627600000003</v>
      </c>
      <c r="K4723" s="292">
        <v>3159.8720400000007</v>
      </c>
      <c r="L4723" s="292">
        <v>2894.44544</v>
      </c>
      <c r="M4723" s="292">
        <v>2757.0351799999999</v>
      </c>
      <c r="N4723" s="292">
        <v>4731.0120400000005</v>
      </c>
      <c r="O4723" s="292">
        <v>36147.644990000008</v>
      </c>
      <c r="P4723" s="83" t="str">
        <f t="shared" si="101"/>
        <v/>
      </c>
    </row>
    <row r="4724" spans="1:16" hidden="1" x14ac:dyDescent="0.25">
      <c r="A4724" s="83" t="s">
        <v>5532</v>
      </c>
      <c r="B4724" s="285" t="s">
        <v>86</v>
      </c>
      <c r="C4724" s="292">
        <v>0</v>
      </c>
      <c r="D4724" s="292">
        <v>0</v>
      </c>
      <c r="E4724" s="292">
        <v>0</v>
      </c>
      <c r="F4724" s="292">
        <v>0</v>
      </c>
      <c r="G4724" s="292">
        <v>0</v>
      </c>
      <c r="H4724" s="292">
        <v>0</v>
      </c>
      <c r="I4724" s="292">
        <v>0</v>
      </c>
      <c r="J4724" s="292">
        <v>0</v>
      </c>
      <c r="K4724" s="292">
        <v>0</v>
      </c>
      <c r="L4724" s="292">
        <v>0</v>
      </c>
      <c r="M4724" s="292">
        <v>0</v>
      </c>
      <c r="N4724" s="292">
        <v>0</v>
      </c>
      <c r="O4724" s="292">
        <v>0</v>
      </c>
      <c r="P4724" s="83" t="str">
        <f t="shared" si="101"/>
        <v/>
      </c>
    </row>
    <row r="4725" spans="1:16" hidden="1" x14ac:dyDescent="0.25">
      <c r="A4725" s="83" t="s">
        <v>5533</v>
      </c>
      <c r="B4725" s="285" t="s">
        <v>87</v>
      </c>
      <c r="C4725" s="292">
        <v>1.8548399999999998</v>
      </c>
      <c r="D4725" s="292">
        <v>1.8621800000000002</v>
      </c>
      <c r="E4725" s="292">
        <v>1.8695299999999999</v>
      </c>
      <c r="F4725" s="292">
        <v>1.8769400000000001</v>
      </c>
      <c r="G4725" s="292">
        <v>1.8843899999999998</v>
      </c>
      <c r="H4725" s="292">
        <v>1.8918599999999999</v>
      </c>
      <c r="I4725" s="292">
        <v>1.7444900000000001</v>
      </c>
      <c r="J4725" s="292">
        <v>1.7504600000000001</v>
      </c>
      <c r="K4725" s="292">
        <v>113.13292999999999</v>
      </c>
      <c r="L4725" s="292">
        <v>1.9186800000000002</v>
      </c>
      <c r="M4725" s="292">
        <v>1.9262999999999999</v>
      </c>
      <c r="N4725" s="292">
        <v>1.9339499999999998</v>
      </c>
      <c r="O4725" s="292">
        <v>133.64654999999999</v>
      </c>
      <c r="P4725" s="83" t="str">
        <f t="shared" si="101"/>
        <v/>
      </c>
    </row>
    <row r="4726" spans="1:16" hidden="1" x14ac:dyDescent="0.25">
      <c r="A4726" s="83" t="s">
        <v>5534</v>
      </c>
      <c r="B4726" s="285" t="s">
        <v>88</v>
      </c>
      <c r="C4726" s="292">
        <v>0</v>
      </c>
      <c r="D4726" s="292">
        <v>0</v>
      </c>
      <c r="E4726" s="292">
        <v>0</v>
      </c>
      <c r="F4726" s="292">
        <v>0</v>
      </c>
      <c r="G4726" s="292">
        <v>0</v>
      </c>
      <c r="H4726" s="292">
        <v>0</v>
      </c>
      <c r="I4726" s="292">
        <v>0</v>
      </c>
      <c r="J4726" s="292">
        <v>0</v>
      </c>
      <c r="K4726" s="292">
        <v>0</v>
      </c>
      <c r="L4726" s="292">
        <v>0</v>
      </c>
      <c r="M4726" s="292">
        <v>0</v>
      </c>
      <c r="N4726" s="292">
        <v>0</v>
      </c>
      <c r="O4726" s="292">
        <v>0</v>
      </c>
      <c r="P4726" s="83" t="str">
        <f t="shared" si="101"/>
        <v/>
      </c>
    </row>
    <row r="4727" spans="1:16" hidden="1" x14ac:dyDescent="0.25">
      <c r="A4727" s="83" t="s">
        <v>5535</v>
      </c>
      <c r="B4727" s="285" t="s">
        <v>144</v>
      </c>
      <c r="C4727" s="292">
        <v>3218.5068099999994</v>
      </c>
      <c r="D4727" s="292">
        <v>2472.75281</v>
      </c>
      <c r="E4727" s="292">
        <v>3295.7678400000004</v>
      </c>
      <c r="F4727" s="292">
        <v>2467.94434</v>
      </c>
      <c r="G4727" s="292">
        <v>3077.9790500000004</v>
      </c>
      <c r="H4727" s="292">
        <v>3363.0059699999997</v>
      </c>
      <c r="I4727" s="292">
        <v>2411.7449399999996</v>
      </c>
      <c r="J4727" s="292">
        <v>2312.3132200000005</v>
      </c>
      <c r="K4727" s="292">
        <v>3273.0049700000009</v>
      </c>
      <c r="L4727" s="292">
        <v>2896.3641200000002</v>
      </c>
      <c r="M4727" s="292">
        <v>2758.9614799999999</v>
      </c>
      <c r="N4727" s="292">
        <v>4732.9459900000002</v>
      </c>
      <c r="O4727" s="292">
        <v>36281.291540000006</v>
      </c>
      <c r="P4727" s="83" t="str">
        <f t="shared" si="101"/>
        <v/>
      </c>
    </row>
    <row r="4728" spans="1:16" hidden="1" x14ac:dyDescent="0.25">
      <c r="A4728" s="83" t="s">
        <v>5536</v>
      </c>
      <c r="B4728" s="285" t="s">
        <v>80</v>
      </c>
      <c r="C4728" s="292">
        <v>0</v>
      </c>
      <c r="D4728" s="292">
        <v>0</v>
      </c>
      <c r="E4728" s="292">
        <v>0</v>
      </c>
      <c r="F4728" s="292">
        <v>0</v>
      </c>
      <c r="G4728" s="292">
        <v>0</v>
      </c>
      <c r="H4728" s="292">
        <v>0</v>
      </c>
      <c r="I4728" s="292">
        <v>0</v>
      </c>
      <c r="J4728" s="292">
        <v>0</v>
      </c>
      <c r="K4728" s="292">
        <v>0</v>
      </c>
      <c r="L4728" s="292">
        <v>0</v>
      </c>
      <c r="M4728" s="292">
        <v>0</v>
      </c>
      <c r="N4728" s="292">
        <v>0</v>
      </c>
      <c r="O4728" s="292">
        <v>0</v>
      </c>
      <c r="P4728" s="83" t="str">
        <f t="shared" si="101"/>
        <v/>
      </c>
    </row>
    <row r="4729" spans="1:16" hidden="1" x14ac:dyDescent="0.25">
      <c r="A4729" s="83" t="s">
        <v>5537</v>
      </c>
      <c r="B4729" s="285" t="s">
        <v>76</v>
      </c>
      <c r="C4729" s="292">
        <v>0</v>
      </c>
      <c r="D4729" s="292">
        <v>0</v>
      </c>
      <c r="E4729" s="292">
        <v>0</v>
      </c>
      <c r="F4729" s="292">
        <v>0</v>
      </c>
      <c r="G4729" s="292">
        <v>0</v>
      </c>
      <c r="H4729" s="292">
        <v>0</v>
      </c>
      <c r="I4729" s="292">
        <v>0</v>
      </c>
      <c r="J4729" s="292">
        <v>0</v>
      </c>
      <c r="K4729" s="292">
        <v>0</v>
      </c>
      <c r="L4729" s="292">
        <v>0</v>
      </c>
      <c r="M4729" s="292">
        <v>0</v>
      </c>
      <c r="N4729" s="292">
        <v>0</v>
      </c>
      <c r="O4729" s="292">
        <v>0</v>
      </c>
      <c r="P4729" s="83" t="str">
        <f t="shared" si="101"/>
        <v/>
      </c>
    </row>
    <row r="4730" spans="1:16" hidden="1" x14ac:dyDescent="0.25">
      <c r="A4730" s="83" t="s">
        <v>5538</v>
      </c>
      <c r="B4730" s="285" t="s">
        <v>85</v>
      </c>
      <c r="C4730" s="292">
        <v>14318.74394</v>
      </c>
      <c r="D4730" s="292">
        <v>2121.2936900000004</v>
      </c>
      <c r="E4730" s="292">
        <v>1816.1098599999998</v>
      </c>
      <c r="F4730" s="292">
        <v>1785.4404099999999</v>
      </c>
      <c r="G4730" s="292">
        <v>2032.84763</v>
      </c>
      <c r="H4730" s="292">
        <v>1885.06979</v>
      </c>
      <c r="I4730" s="292">
        <v>1850.8042600000001</v>
      </c>
      <c r="J4730" s="292">
        <v>1774.5410999999999</v>
      </c>
      <c r="K4730" s="292">
        <v>1947.0866000000001</v>
      </c>
      <c r="L4730" s="292">
        <v>1832.1591000000001</v>
      </c>
      <c r="M4730" s="292">
        <v>1979.85025</v>
      </c>
      <c r="N4730" s="292">
        <v>2722.1319299999996</v>
      </c>
      <c r="O4730" s="292">
        <v>36066.078560000002</v>
      </c>
      <c r="P4730" s="83" t="str">
        <f t="shared" si="101"/>
        <v/>
      </c>
    </row>
    <row r="4731" spans="1:16" hidden="1" x14ac:dyDescent="0.25">
      <c r="A4731" s="83" t="s">
        <v>5539</v>
      </c>
      <c r="B4731" s="285" t="s">
        <v>87</v>
      </c>
      <c r="C4731" s="292">
        <v>0</v>
      </c>
      <c r="D4731" s="292">
        <v>0</v>
      </c>
      <c r="E4731" s="292">
        <v>0</v>
      </c>
      <c r="F4731" s="292">
        <v>0</v>
      </c>
      <c r="G4731" s="292">
        <v>0</v>
      </c>
      <c r="H4731" s="292">
        <v>0</v>
      </c>
      <c r="I4731" s="292">
        <v>0</v>
      </c>
      <c r="J4731" s="292">
        <v>0</v>
      </c>
      <c r="K4731" s="292">
        <v>0</v>
      </c>
      <c r="L4731" s="292">
        <v>0</v>
      </c>
      <c r="M4731" s="292">
        <v>0</v>
      </c>
      <c r="N4731" s="292">
        <v>0</v>
      </c>
      <c r="O4731" s="292">
        <v>0</v>
      </c>
      <c r="P4731" s="83" t="str">
        <f t="shared" si="101"/>
        <v/>
      </c>
    </row>
    <row r="4732" spans="1:16" hidden="1" x14ac:dyDescent="0.25">
      <c r="A4732" s="83" t="s">
        <v>5540</v>
      </c>
      <c r="B4732" s="285" t="s">
        <v>88</v>
      </c>
      <c r="C4732" s="292">
        <v>0</v>
      </c>
      <c r="D4732" s="292">
        <v>0</v>
      </c>
      <c r="E4732" s="292">
        <v>0</v>
      </c>
      <c r="F4732" s="292">
        <v>0</v>
      </c>
      <c r="G4732" s="292">
        <v>0</v>
      </c>
      <c r="H4732" s="292">
        <v>0</v>
      </c>
      <c r="I4732" s="292">
        <v>0</v>
      </c>
      <c r="J4732" s="292">
        <v>0</v>
      </c>
      <c r="K4732" s="292">
        <v>0</v>
      </c>
      <c r="L4732" s="292">
        <v>0</v>
      </c>
      <c r="M4732" s="292">
        <v>0</v>
      </c>
      <c r="N4732" s="292">
        <v>0</v>
      </c>
      <c r="O4732" s="292">
        <v>0</v>
      </c>
      <c r="P4732" s="83" t="str">
        <f t="shared" si="101"/>
        <v/>
      </c>
    </row>
    <row r="4733" spans="1:16" hidden="1" x14ac:dyDescent="0.25">
      <c r="A4733" s="83" t="s">
        <v>5541</v>
      </c>
      <c r="B4733" s="285" t="s">
        <v>89</v>
      </c>
      <c r="C4733" s="292">
        <v>435.97471999999999</v>
      </c>
      <c r="D4733" s="292">
        <v>113.23080000000002</v>
      </c>
      <c r="E4733" s="292">
        <v>153.50769</v>
      </c>
      <c r="F4733" s="292">
        <v>113.92561000000002</v>
      </c>
      <c r="G4733" s="292">
        <v>143.77139000000003</v>
      </c>
      <c r="H4733" s="292">
        <v>126.93863999999998</v>
      </c>
      <c r="I4733" s="292">
        <v>98.605680000000007</v>
      </c>
      <c r="J4733" s="292">
        <v>90.269030000000001</v>
      </c>
      <c r="K4733" s="292">
        <v>233.71752999999998</v>
      </c>
      <c r="L4733" s="292">
        <v>168.58262000000002</v>
      </c>
      <c r="M4733" s="292">
        <v>248.64238</v>
      </c>
      <c r="N4733" s="292">
        <v>373.25027</v>
      </c>
      <c r="O4733" s="292">
        <v>2300.4163600000002</v>
      </c>
      <c r="P4733" s="83" t="str">
        <f t="shared" si="101"/>
        <v/>
      </c>
    </row>
    <row r="4734" spans="1:16" hidden="1" x14ac:dyDescent="0.25">
      <c r="A4734" s="83" t="s">
        <v>5542</v>
      </c>
      <c r="B4734" s="285" t="s">
        <v>90</v>
      </c>
      <c r="C4734" s="292">
        <v>0</v>
      </c>
      <c r="D4734" s="292">
        <v>0</v>
      </c>
      <c r="E4734" s="292">
        <v>0</v>
      </c>
      <c r="F4734" s="292">
        <v>0</v>
      </c>
      <c r="G4734" s="292">
        <v>0</v>
      </c>
      <c r="H4734" s="292">
        <v>0</v>
      </c>
      <c r="I4734" s="292">
        <v>0</v>
      </c>
      <c r="J4734" s="292">
        <v>0</v>
      </c>
      <c r="K4734" s="292">
        <v>0</v>
      </c>
      <c r="L4734" s="292">
        <v>0</v>
      </c>
      <c r="M4734" s="292">
        <v>0</v>
      </c>
      <c r="N4734" s="292">
        <v>2.0000000000000001E-4</v>
      </c>
      <c r="O4734" s="292">
        <v>2.0000000000000001E-4</v>
      </c>
      <c r="P4734" s="83" t="str">
        <f t="shared" ref="P4734:P4743" si="102">IF(COUNTBLANK(Q4734)=0,IF(RIGHT(A4734,12)=Q4734,TRUE,FALSE),"")</f>
        <v/>
      </c>
    </row>
    <row r="4735" spans="1:16" hidden="1" x14ac:dyDescent="0.25">
      <c r="A4735" s="83" t="s">
        <v>5543</v>
      </c>
      <c r="B4735" s="285" t="s">
        <v>91</v>
      </c>
      <c r="C4735" s="292">
        <v>0</v>
      </c>
      <c r="D4735" s="292">
        <v>0</v>
      </c>
      <c r="E4735" s="292">
        <v>0</v>
      </c>
      <c r="F4735" s="292">
        <v>0</v>
      </c>
      <c r="G4735" s="292">
        <v>0</v>
      </c>
      <c r="H4735" s="292">
        <v>0</v>
      </c>
      <c r="I4735" s="292">
        <v>0</v>
      </c>
      <c r="J4735" s="292">
        <v>0</v>
      </c>
      <c r="K4735" s="292">
        <v>0</v>
      </c>
      <c r="L4735" s="292">
        <v>0</v>
      </c>
      <c r="M4735" s="292">
        <v>0</v>
      </c>
      <c r="N4735" s="292">
        <v>0</v>
      </c>
      <c r="O4735" s="292">
        <v>0</v>
      </c>
      <c r="P4735" s="83" t="str">
        <f t="shared" si="102"/>
        <v/>
      </c>
    </row>
    <row r="4736" spans="1:16" hidden="1" x14ac:dyDescent="0.25">
      <c r="A4736" s="83" t="s">
        <v>5544</v>
      </c>
      <c r="B4736" s="285" t="s">
        <v>3670</v>
      </c>
      <c r="C4736" s="292">
        <v>5.1813100000000007</v>
      </c>
      <c r="D4736" s="292">
        <v>7.1087499999999997</v>
      </c>
      <c r="E4736" s="292">
        <v>7.3017699999999994</v>
      </c>
      <c r="F4736" s="292">
        <v>4.9611999999999998</v>
      </c>
      <c r="G4736" s="292">
        <v>193.77585999999999</v>
      </c>
      <c r="H4736" s="292">
        <v>14.87044</v>
      </c>
      <c r="I4736" s="292">
        <v>5.7149999999999999</v>
      </c>
      <c r="J4736" s="292">
        <v>11.904999999999999</v>
      </c>
      <c r="K4736" s="292">
        <v>8.8770000000000007</v>
      </c>
      <c r="L4736" s="292">
        <v>9.0844100000000001</v>
      </c>
      <c r="M4736" s="292">
        <v>23.489800000000002</v>
      </c>
      <c r="N4736" s="292">
        <v>177.84392</v>
      </c>
      <c r="O4736" s="292">
        <v>470.11445999999995</v>
      </c>
      <c r="P4736" s="83" t="str">
        <f t="shared" si="102"/>
        <v/>
      </c>
    </row>
    <row r="4737" spans="1:16" hidden="1" x14ac:dyDescent="0.25">
      <c r="A4737" s="83" t="s">
        <v>5545</v>
      </c>
      <c r="B4737" s="285" t="s">
        <v>92</v>
      </c>
      <c r="C4737" s="292">
        <v>0</v>
      </c>
      <c r="D4737" s="292">
        <v>0</v>
      </c>
      <c r="E4737" s="292">
        <v>0</v>
      </c>
      <c r="F4737" s="292">
        <v>0</v>
      </c>
      <c r="G4737" s="292">
        <v>0</v>
      </c>
      <c r="H4737" s="292">
        <v>0</v>
      </c>
      <c r="I4737" s="292">
        <v>0</v>
      </c>
      <c r="J4737" s="292">
        <v>0</v>
      </c>
      <c r="K4737" s="292">
        <v>0</v>
      </c>
      <c r="L4737" s="292">
        <v>0</v>
      </c>
      <c r="M4737" s="292">
        <v>0</v>
      </c>
      <c r="N4737" s="292">
        <v>0</v>
      </c>
      <c r="O4737" s="292">
        <v>0</v>
      </c>
      <c r="P4737" s="83" t="str">
        <f t="shared" si="102"/>
        <v/>
      </c>
    </row>
    <row r="4738" spans="1:16" hidden="1" x14ac:dyDescent="0.25">
      <c r="A4738" s="83" t="s">
        <v>5546</v>
      </c>
      <c r="B4738" s="285" t="s">
        <v>93</v>
      </c>
      <c r="C4738" s="292">
        <v>95.111149999999995</v>
      </c>
      <c r="D4738" s="292">
        <v>0</v>
      </c>
      <c r="E4738" s="292">
        <v>0</v>
      </c>
      <c r="F4738" s="292">
        <v>0</v>
      </c>
      <c r="G4738" s="292">
        <v>0</v>
      </c>
      <c r="H4738" s="292">
        <v>0</v>
      </c>
      <c r="I4738" s="292">
        <v>1.2814100000000002</v>
      </c>
      <c r="J4738" s="292">
        <v>0</v>
      </c>
      <c r="K4738" s="292">
        <v>0</v>
      </c>
      <c r="L4738" s="292">
        <v>0</v>
      </c>
      <c r="M4738" s="292">
        <v>0</v>
      </c>
      <c r="N4738" s="292">
        <v>90</v>
      </c>
      <c r="O4738" s="292">
        <v>186.39256</v>
      </c>
      <c r="P4738" s="83" t="str">
        <f t="shared" si="102"/>
        <v/>
      </c>
    </row>
    <row r="4739" spans="1:16" hidden="1" x14ac:dyDescent="0.25">
      <c r="A4739" s="83" t="s">
        <v>5547</v>
      </c>
      <c r="B4739" s="285" t="s">
        <v>94</v>
      </c>
      <c r="C4739" s="292">
        <v>1033.23416</v>
      </c>
      <c r="D4739" s="292">
        <v>51.826999999999998</v>
      </c>
      <c r="E4739" s="292">
        <v>0</v>
      </c>
      <c r="F4739" s="292">
        <v>11.253200000000001</v>
      </c>
      <c r="G4739" s="292">
        <v>0</v>
      </c>
      <c r="H4739" s="292">
        <v>89.713149999999999</v>
      </c>
      <c r="I4739" s="292">
        <v>74.639099999999999</v>
      </c>
      <c r="J4739" s="292">
        <v>0</v>
      </c>
      <c r="K4739" s="292">
        <v>0</v>
      </c>
      <c r="L4739" s="292">
        <v>0</v>
      </c>
      <c r="M4739" s="292">
        <v>0</v>
      </c>
      <c r="N4739" s="292">
        <v>-197.74153000000001</v>
      </c>
      <c r="O4739" s="292">
        <v>1062.9250800000002</v>
      </c>
      <c r="P4739" s="83" t="str">
        <f t="shared" si="102"/>
        <v/>
      </c>
    </row>
    <row r="4740" spans="1:16" hidden="1" x14ac:dyDescent="0.25">
      <c r="A4740" s="83" t="s">
        <v>5548</v>
      </c>
      <c r="B4740" s="285" t="s">
        <v>95</v>
      </c>
      <c r="C4740" s="292">
        <v>0</v>
      </c>
      <c r="D4740" s="292">
        <v>0</v>
      </c>
      <c r="E4740" s="292">
        <v>0</v>
      </c>
      <c r="F4740" s="292">
        <v>0</v>
      </c>
      <c r="G4740" s="292">
        <v>0</v>
      </c>
      <c r="H4740" s="292">
        <v>0</v>
      </c>
      <c r="I4740" s="292">
        <v>0</v>
      </c>
      <c r="J4740" s="292">
        <v>0</v>
      </c>
      <c r="K4740" s="292">
        <v>0</v>
      </c>
      <c r="L4740" s="292">
        <v>0</v>
      </c>
      <c r="M4740" s="292">
        <v>0</v>
      </c>
      <c r="N4740" s="292">
        <v>0</v>
      </c>
      <c r="O4740" s="292">
        <v>0</v>
      </c>
      <c r="P4740" s="83" t="str">
        <f t="shared" si="102"/>
        <v/>
      </c>
    </row>
    <row r="4741" spans="1:16" hidden="1" x14ac:dyDescent="0.25">
      <c r="A4741" s="83" t="s">
        <v>5549</v>
      </c>
      <c r="B4741" s="285" t="s">
        <v>96</v>
      </c>
      <c r="C4741" s="292">
        <v>0</v>
      </c>
      <c r="D4741" s="292">
        <v>0</v>
      </c>
      <c r="E4741" s="292">
        <v>0</v>
      </c>
      <c r="F4741" s="292">
        <v>0</v>
      </c>
      <c r="G4741" s="292">
        <v>0</v>
      </c>
      <c r="H4741" s="292">
        <v>0</v>
      </c>
      <c r="I4741" s="292">
        <v>0</v>
      </c>
      <c r="J4741" s="292">
        <v>0</v>
      </c>
      <c r="K4741" s="292">
        <v>0</v>
      </c>
      <c r="L4741" s="292">
        <v>0</v>
      </c>
      <c r="M4741" s="292">
        <v>0</v>
      </c>
      <c r="N4741" s="292">
        <v>0</v>
      </c>
      <c r="O4741" s="292">
        <v>0</v>
      </c>
      <c r="P4741" s="83" t="str">
        <f t="shared" si="102"/>
        <v/>
      </c>
    </row>
    <row r="4742" spans="1:16" hidden="1" x14ac:dyDescent="0.25">
      <c r="A4742" s="83" t="s">
        <v>5550</v>
      </c>
      <c r="B4742" s="285" t="s">
        <v>155</v>
      </c>
      <c r="C4742" s="292">
        <v>14318.74394</v>
      </c>
      <c r="D4742" s="292">
        <v>2121.2936900000004</v>
      </c>
      <c r="E4742" s="292">
        <v>1816.1098599999998</v>
      </c>
      <c r="F4742" s="292">
        <v>1785.4404099999999</v>
      </c>
      <c r="G4742" s="292">
        <v>2032.84763</v>
      </c>
      <c r="H4742" s="292">
        <v>1885.06979</v>
      </c>
      <c r="I4742" s="292">
        <v>1850.8042600000001</v>
      </c>
      <c r="J4742" s="292">
        <v>1774.5410999999999</v>
      </c>
      <c r="K4742" s="292">
        <v>1947.0866000000001</v>
      </c>
      <c r="L4742" s="292">
        <v>1832.1591000000001</v>
      </c>
      <c r="M4742" s="292">
        <v>1979.85025</v>
      </c>
      <c r="N4742" s="292">
        <v>2722.1319299999996</v>
      </c>
      <c r="O4742" s="292">
        <v>36066.078560000002</v>
      </c>
      <c r="P4742" s="83" t="str">
        <f t="shared" si="102"/>
        <v/>
      </c>
    </row>
    <row r="4743" spans="1:16" hidden="1" x14ac:dyDescent="0.25">
      <c r="A4743" s="83" t="s">
        <v>5551</v>
      </c>
      <c r="B4743" s="285" t="s">
        <v>80</v>
      </c>
      <c r="C4743" s="292">
        <v>12749.2426</v>
      </c>
      <c r="D4743" s="292">
        <v>1949.1271400000001</v>
      </c>
      <c r="E4743" s="292">
        <v>1655.3003999999999</v>
      </c>
      <c r="F4743" s="292">
        <v>1655.3003999999999</v>
      </c>
      <c r="G4743" s="292">
        <v>1695.3003799999999</v>
      </c>
      <c r="H4743" s="292">
        <v>1653.54756</v>
      </c>
      <c r="I4743" s="292">
        <v>1670.5630699999999</v>
      </c>
      <c r="J4743" s="292">
        <v>1672.36707</v>
      </c>
      <c r="K4743" s="292">
        <v>1704.49207</v>
      </c>
      <c r="L4743" s="292">
        <v>1654.49207</v>
      </c>
      <c r="M4743" s="292">
        <v>1707.7180699999999</v>
      </c>
      <c r="N4743" s="292">
        <v>2278.77907</v>
      </c>
      <c r="O4743" s="292">
        <v>32046.229900000002</v>
      </c>
      <c r="P4743" s="83" t="str">
        <f t="shared" si="102"/>
        <v/>
      </c>
    </row>
    <row r="4744" spans="1:16" hidden="1" x14ac:dyDescent="0.25">
      <c r="A4744" s="83" t="s">
        <v>5552</v>
      </c>
      <c r="B4744" s="285" t="s">
        <v>97</v>
      </c>
      <c r="C4744" s="292">
        <v>-131736</v>
      </c>
      <c r="D4744" s="292">
        <v>101608</v>
      </c>
      <c r="E4744" s="292">
        <v>43922</v>
      </c>
      <c r="F4744" s="292">
        <v>-84729</v>
      </c>
      <c r="G4744" s="292">
        <v>-70935</v>
      </c>
      <c r="P4744" s="83" t="str">
        <f t="shared" ref="P4744:P4807" si="103">IF(COUNTBLANK(Q4744)=0,IF(RIGHT(A4744,10)=Q4744,TRUE,FALSE),"")</f>
        <v/>
      </c>
    </row>
    <row r="4745" spans="1:16" hidden="1" x14ac:dyDescent="0.25">
      <c r="A4745" s="83" t="s">
        <v>5553</v>
      </c>
      <c r="B4745" s="285" t="s">
        <v>130</v>
      </c>
      <c r="C4745" s="292">
        <v>-112381</v>
      </c>
      <c r="D4745" s="292">
        <v>120942</v>
      </c>
      <c r="E4745" s="292">
        <v>20041</v>
      </c>
      <c r="F4745" s="292">
        <v>-54373</v>
      </c>
      <c r="G4745" s="292">
        <v>-25771</v>
      </c>
      <c r="P4745" s="83" t="str">
        <f t="shared" si="103"/>
        <v/>
      </c>
    </row>
    <row r="4746" spans="1:16" hidden="1" x14ac:dyDescent="0.25">
      <c r="A4746" s="83" t="s">
        <v>5554</v>
      </c>
      <c r="B4746" s="285" t="s">
        <v>76</v>
      </c>
      <c r="C4746" s="292">
        <v>344</v>
      </c>
      <c r="D4746" s="292">
        <v>364</v>
      </c>
      <c r="E4746" s="292">
        <v>2201</v>
      </c>
      <c r="F4746" s="292">
        <v>12101</v>
      </c>
      <c r="G4746" s="292">
        <v>15010</v>
      </c>
      <c r="P4746" s="83" t="str">
        <f t="shared" si="103"/>
        <v/>
      </c>
    </row>
    <row r="4747" spans="1:16" hidden="1" x14ac:dyDescent="0.25">
      <c r="A4747" s="83" t="s">
        <v>5555</v>
      </c>
      <c r="B4747" s="285" t="s">
        <v>77</v>
      </c>
      <c r="C4747" s="292">
        <v>62096</v>
      </c>
      <c r="D4747" s="292">
        <v>73581</v>
      </c>
      <c r="E4747" s="292">
        <v>95418</v>
      </c>
      <c r="F4747" s="292">
        <v>209051</v>
      </c>
      <c r="G4747" s="292">
        <v>440146</v>
      </c>
      <c r="P4747" s="83" t="str">
        <f t="shared" si="103"/>
        <v/>
      </c>
    </row>
    <row r="4748" spans="1:16" hidden="1" x14ac:dyDescent="0.25">
      <c r="A4748" s="83" t="s">
        <v>5556</v>
      </c>
      <c r="B4748" s="285" t="s">
        <v>78</v>
      </c>
      <c r="C4748" s="292">
        <v>28258</v>
      </c>
      <c r="D4748" s="292">
        <v>37295</v>
      </c>
      <c r="E4748" s="292">
        <v>37220</v>
      </c>
      <c r="F4748" s="292">
        <v>67306</v>
      </c>
      <c r="G4748" s="292">
        <v>170079</v>
      </c>
      <c r="P4748" s="83" t="str">
        <f t="shared" si="103"/>
        <v/>
      </c>
    </row>
    <row r="4749" spans="1:16" hidden="1" x14ac:dyDescent="0.25">
      <c r="A4749" s="83" t="s">
        <v>5557</v>
      </c>
      <c r="B4749" s="285" t="s">
        <v>79</v>
      </c>
      <c r="C4749" s="292">
        <v>794</v>
      </c>
      <c r="D4749" s="292">
        <v>1660</v>
      </c>
      <c r="E4749" s="292">
        <v>3258</v>
      </c>
      <c r="F4749" s="292">
        <v>3716</v>
      </c>
      <c r="G4749" s="292">
        <v>9428</v>
      </c>
      <c r="P4749" s="83" t="str">
        <f t="shared" si="103"/>
        <v/>
      </c>
    </row>
    <row r="4750" spans="1:16" hidden="1" x14ac:dyDescent="0.25">
      <c r="A4750" s="83" t="s">
        <v>5558</v>
      </c>
      <c r="B4750" s="285" t="s">
        <v>3671</v>
      </c>
      <c r="C4750" s="292">
        <v>28899</v>
      </c>
      <c r="D4750" s="292">
        <v>18295</v>
      </c>
      <c r="E4750" s="292">
        <v>30177</v>
      </c>
      <c r="F4750" s="292">
        <v>33122</v>
      </c>
      <c r="G4750" s="292">
        <v>110493</v>
      </c>
      <c r="P4750" s="83" t="str">
        <f t="shared" si="103"/>
        <v/>
      </c>
    </row>
    <row r="4751" spans="1:16" hidden="1" x14ac:dyDescent="0.25">
      <c r="A4751" s="83" t="s">
        <v>5559</v>
      </c>
      <c r="B4751" s="285" t="s">
        <v>84</v>
      </c>
      <c r="C4751" s="292">
        <v>29103</v>
      </c>
      <c r="D4751" s="292">
        <v>41566</v>
      </c>
      <c r="E4751" s="292">
        <v>33735</v>
      </c>
      <c r="F4751" s="292">
        <v>75251</v>
      </c>
      <c r="G4751" s="292">
        <v>179655</v>
      </c>
      <c r="P4751" s="83" t="str">
        <f t="shared" si="103"/>
        <v/>
      </c>
    </row>
    <row r="4752" spans="1:16" hidden="1" x14ac:dyDescent="0.25">
      <c r="A4752" s="83" t="s">
        <v>5560</v>
      </c>
      <c r="B4752" s="285" t="s">
        <v>85</v>
      </c>
      <c r="C4752" s="292">
        <v>179245</v>
      </c>
      <c r="D4752" s="292">
        <v>188799</v>
      </c>
      <c r="E4752" s="292">
        <v>235467</v>
      </c>
      <c r="F4752" s="292">
        <v>419080</v>
      </c>
      <c r="G4752" s="292">
        <v>1022591</v>
      </c>
      <c r="P4752" s="83" t="str">
        <f t="shared" si="103"/>
        <v/>
      </c>
    </row>
    <row r="4753" spans="1:16" hidden="1" x14ac:dyDescent="0.25">
      <c r="A4753" s="83" t="s">
        <v>5561</v>
      </c>
      <c r="B4753" s="285" t="s">
        <v>86</v>
      </c>
      <c r="C4753" s="292">
        <v>2221</v>
      </c>
      <c r="D4753" s="292">
        <v>1404</v>
      </c>
      <c r="E4753" s="292">
        <v>1840</v>
      </c>
      <c r="F4753" s="292">
        <v>27927</v>
      </c>
      <c r="G4753" s="292">
        <v>33392</v>
      </c>
      <c r="P4753" s="83" t="str">
        <f t="shared" si="103"/>
        <v/>
      </c>
    </row>
    <row r="4754" spans="1:16" hidden="1" x14ac:dyDescent="0.25">
      <c r="A4754" s="83" t="s">
        <v>5562</v>
      </c>
      <c r="B4754" s="285" t="s">
        <v>87</v>
      </c>
      <c r="C4754" s="292">
        <v>1306</v>
      </c>
      <c r="D4754" s="292">
        <v>10736</v>
      </c>
      <c r="E4754" s="292">
        <v>22607</v>
      </c>
      <c r="F4754" s="292">
        <v>23314</v>
      </c>
      <c r="G4754" s="292">
        <v>57963</v>
      </c>
      <c r="P4754" s="83" t="str">
        <f t="shared" si="103"/>
        <v/>
      </c>
    </row>
    <row r="4755" spans="1:16" hidden="1" x14ac:dyDescent="0.25">
      <c r="A4755" s="83" t="s">
        <v>5563</v>
      </c>
      <c r="B4755" s="285" t="s">
        <v>88</v>
      </c>
      <c r="C4755" s="292">
        <v>0</v>
      </c>
      <c r="D4755" s="292">
        <v>0</v>
      </c>
      <c r="E4755" s="292">
        <v>0</v>
      </c>
      <c r="F4755" s="292">
        <v>0</v>
      </c>
      <c r="G4755" s="292">
        <v>0</v>
      </c>
      <c r="P4755" s="83" t="str">
        <f t="shared" si="103"/>
        <v/>
      </c>
    </row>
    <row r="4756" spans="1:16" hidden="1" x14ac:dyDescent="0.25">
      <c r="A4756" s="83" t="s">
        <v>5564</v>
      </c>
      <c r="B4756" s="285" t="s">
        <v>144</v>
      </c>
      <c r="C4756" s="292">
        <v>182772</v>
      </c>
      <c r="D4756" s="292">
        <v>200939</v>
      </c>
      <c r="E4756" s="292">
        <v>259914</v>
      </c>
      <c r="F4756" s="292">
        <v>470321</v>
      </c>
      <c r="G4756" s="292">
        <v>1113946</v>
      </c>
      <c r="P4756" s="83" t="str">
        <f t="shared" si="103"/>
        <v/>
      </c>
    </row>
    <row r="4757" spans="1:16" hidden="1" x14ac:dyDescent="0.25">
      <c r="A4757" s="83" t="s">
        <v>5565</v>
      </c>
      <c r="B4757" s="285" t="s">
        <v>283</v>
      </c>
      <c r="C4757" s="292">
        <v>137</v>
      </c>
      <c r="D4757" s="292">
        <v>410</v>
      </c>
      <c r="E4757" s="292">
        <v>1262</v>
      </c>
      <c r="F4757" s="292">
        <v>2869</v>
      </c>
      <c r="G4757" s="292">
        <v>4678</v>
      </c>
      <c r="P4757" s="83" t="str">
        <f t="shared" si="103"/>
        <v/>
      </c>
    </row>
    <row r="4758" spans="1:16" hidden="1" x14ac:dyDescent="0.25">
      <c r="A4758" s="83" t="s">
        <v>5566</v>
      </c>
      <c r="B4758" s="285" t="s">
        <v>284</v>
      </c>
      <c r="C4758" s="292">
        <v>29614</v>
      </c>
      <c r="D4758" s="292">
        <v>15628</v>
      </c>
      <c r="E4758" s="292">
        <v>32196</v>
      </c>
      <c r="F4758" s="292">
        <v>15664</v>
      </c>
      <c r="G4758" s="292">
        <v>93102</v>
      </c>
      <c r="P4758" s="83" t="str">
        <f t="shared" si="103"/>
        <v/>
      </c>
    </row>
    <row r="4759" spans="1:16" hidden="1" x14ac:dyDescent="0.25">
      <c r="A4759" s="83" t="s">
        <v>5567</v>
      </c>
      <c r="B4759" s="285" t="s">
        <v>76</v>
      </c>
      <c r="C4759" s="292">
        <v>1462</v>
      </c>
      <c r="D4759" s="292">
        <v>1965</v>
      </c>
      <c r="E4759" s="292">
        <v>8174</v>
      </c>
      <c r="F4759" s="292">
        <v>10598</v>
      </c>
      <c r="G4759" s="292">
        <v>22199</v>
      </c>
      <c r="P4759" s="83" t="str">
        <f t="shared" si="103"/>
        <v/>
      </c>
    </row>
    <row r="4760" spans="1:16" hidden="1" x14ac:dyDescent="0.25">
      <c r="A4760" s="83" t="s">
        <v>5568</v>
      </c>
      <c r="B4760" s="285" t="s">
        <v>85</v>
      </c>
      <c r="C4760" s="292">
        <v>47509</v>
      </c>
      <c r="D4760" s="292">
        <v>290407</v>
      </c>
      <c r="E4760" s="292">
        <v>279389</v>
      </c>
      <c r="F4760" s="292">
        <v>334351</v>
      </c>
      <c r="G4760" s="292">
        <v>951656</v>
      </c>
      <c r="P4760" s="83" t="str">
        <f t="shared" si="103"/>
        <v/>
      </c>
    </row>
    <row r="4761" spans="1:16" hidden="1" x14ac:dyDescent="0.25">
      <c r="A4761" s="83" t="s">
        <v>5569</v>
      </c>
      <c r="B4761" s="285" t="s">
        <v>87</v>
      </c>
      <c r="C4761" s="292">
        <v>13000</v>
      </c>
      <c r="D4761" s="292">
        <v>31000</v>
      </c>
      <c r="E4761" s="292">
        <v>0</v>
      </c>
      <c r="F4761" s="292">
        <v>10182</v>
      </c>
      <c r="G4761" s="292">
        <v>54182</v>
      </c>
      <c r="P4761" s="83" t="str">
        <f t="shared" si="103"/>
        <v/>
      </c>
    </row>
    <row r="4762" spans="1:16" hidden="1" x14ac:dyDescent="0.25">
      <c r="A4762" s="83" t="s">
        <v>5570</v>
      </c>
      <c r="B4762" s="285" t="s">
        <v>88</v>
      </c>
      <c r="C4762" s="292">
        <v>0</v>
      </c>
      <c r="D4762" s="292">
        <v>0</v>
      </c>
      <c r="E4762" s="292">
        <v>0</v>
      </c>
      <c r="F4762" s="292">
        <v>0</v>
      </c>
      <c r="G4762" s="292">
        <v>0</v>
      </c>
      <c r="P4762" s="83" t="str">
        <f t="shared" si="103"/>
        <v/>
      </c>
    </row>
    <row r="4763" spans="1:16" hidden="1" x14ac:dyDescent="0.25">
      <c r="A4763" s="83" t="s">
        <v>5571</v>
      </c>
      <c r="B4763" s="285" t="s">
        <v>89</v>
      </c>
      <c r="C4763" s="292">
        <v>8683</v>
      </c>
      <c r="D4763" s="292">
        <v>10708</v>
      </c>
      <c r="E4763" s="292">
        <v>12828</v>
      </c>
      <c r="F4763" s="292">
        <v>12559</v>
      </c>
      <c r="G4763" s="292">
        <v>44778</v>
      </c>
      <c r="P4763" s="83" t="str">
        <f t="shared" si="103"/>
        <v/>
      </c>
    </row>
    <row r="4764" spans="1:16" hidden="1" x14ac:dyDescent="0.25">
      <c r="A4764" s="83" t="s">
        <v>5572</v>
      </c>
      <c r="B4764" s="285" t="s">
        <v>90</v>
      </c>
      <c r="C4764" s="292">
        <v>380</v>
      </c>
      <c r="D4764" s="292">
        <v>5813</v>
      </c>
      <c r="E4764" s="292">
        <v>1254</v>
      </c>
      <c r="F4764" s="292">
        <v>6024</v>
      </c>
      <c r="G4764" s="292">
        <v>13471</v>
      </c>
      <c r="P4764" s="83" t="str">
        <f t="shared" si="103"/>
        <v/>
      </c>
    </row>
    <row r="4765" spans="1:16" hidden="1" x14ac:dyDescent="0.25">
      <c r="A4765" s="83" t="s">
        <v>5573</v>
      </c>
      <c r="B4765" s="285" t="s">
        <v>91</v>
      </c>
      <c r="C4765" s="292">
        <v>19267</v>
      </c>
      <c r="D4765" s="292">
        <v>261896</v>
      </c>
      <c r="E4765" s="292">
        <v>241079</v>
      </c>
      <c r="F4765" s="292">
        <v>123137</v>
      </c>
      <c r="G4765" s="292">
        <v>645379</v>
      </c>
      <c r="P4765" s="83" t="str">
        <f t="shared" si="103"/>
        <v/>
      </c>
    </row>
    <row r="4766" spans="1:16" hidden="1" x14ac:dyDescent="0.25">
      <c r="A4766" s="83" t="s">
        <v>5574</v>
      </c>
      <c r="B4766" s="285" t="s">
        <v>3670</v>
      </c>
      <c r="C4766" s="292">
        <v>160</v>
      </c>
      <c r="D4766" s="292">
        <v>757</v>
      </c>
      <c r="E4766" s="292">
        <v>1335</v>
      </c>
      <c r="F4766" s="292">
        <v>4277</v>
      </c>
      <c r="G4766" s="292">
        <v>6529</v>
      </c>
      <c r="P4766" s="83" t="str">
        <f t="shared" si="103"/>
        <v/>
      </c>
    </row>
    <row r="4767" spans="1:16" hidden="1" x14ac:dyDescent="0.25">
      <c r="A4767" s="83" t="s">
        <v>5575</v>
      </c>
      <c r="B4767" s="285" t="s">
        <v>95</v>
      </c>
      <c r="C4767" s="292">
        <v>257</v>
      </c>
      <c r="D4767" s="292">
        <v>182</v>
      </c>
      <c r="E4767" s="292">
        <v>191</v>
      </c>
      <c r="F4767" s="292">
        <v>7530</v>
      </c>
      <c r="G4767" s="292">
        <v>8160</v>
      </c>
      <c r="P4767" s="83" t="str">
        <f t="shared" si="103"/>
        <v/>
      </c>
    </row>
    <row r="4768" spans="1:16" hidden="1" x14ac:dyDescent="0.25">
      <c r="A4768" s="83" t="s">
        <v>5576</v>
      </c>
      <c r="B4768" s="285" t="s">
        <v>96</v>
      </c>
      <c r="C4768" s="292">
        <v>9882</v>
      </c>
      <c r="D4768" s="292">
        <v>474</v>
      </c>
      <c r="E4768" s="292">
        <v>566</v>
      </c>
      <c r="F4768" s="292">
        <v>71415</v>
      </c>
      <c r="G4768" s="292">
        <v>82337</v>
      </c>
      <c r="P4768" s="83" t="str">
        <f t="shared" si="103"/>
        <v/>
      </c>
    </row>
    <row r="4769" spans="1:16" hidden="1" x14ac:dyDescent="0.25">
      <c r="A4769" s="83" t="s">
        <v>5577</v>
      </c>
      <c r="B4769" s="285" t="s">
        <v>155</v>
      </c>
      <c r="C4769" s="292">
        <v>70391</v>
      </c>
      <c r="D4769" s="292">
        <v>321881</v>
      </c>
      <c r="E4769" s="292">
        <v>279955</v>
      </c>
      <c r="F4769" s="292">
        <v>415948</v>
      </c>
      <c r="G4769" s="292">
        <v>1088175</v>
      </c>
      <c r="P4769" s="83" t="str">
        <f t="shared" si="103"/>
        <v/>
      </c>
    </row>
    <row r="4770" spans="1:16" hidden="1" x14ac:dyDescent="0.25">
      <c r="A4770" s="83" t="s">
        <v>5578</v>
      </c>
      <c r="B4770" s="285" t="s">
        <v>285</v>
      </c>
      <c r="C4770" s="292">
        <v>16949</v>
      </c>
      <c r="D4770" s="292">
        <v>8616</v>
      </c>
      <c r="E4770" s="292">
        <v>14246</v>
      </c>
      <c r="F4770" s="292">
        <v>109153</v>
      </c>
      <c r="G4770" s="292">
        <v>148964</v>
      </c>
      <c r="P4770" s="83" t="str">
        <f t="shared" si="103"/>
        <v/>
      </c>
    </row>
    <row r="4771" spans="1:16" hidden="1" x14ac:dyDescent="0.25">
      <c r="A4771" s="83" t="s">
        <v>5579</v>
      </c>
      <c r="B4771" s="285" t="s">
        <v>286</v>
      </c>
      <c r="C4771" s="292">
        <v>351</v>
      </c>
      <c r="D4771" s="292">
        <v>470</v>
      </c>
      <c r="E4771" s="292">
        <v>282</v>
      </c>
      <c r="F4771" s="292">
        <v>61073</v>
      </c>
      <c r="G4771" s="292">
        <v>62176</v>
      </c>
      <c r="P4771" s="83" t="str">
        <f t="shared" si="103"/>
        <v/>
      </c>
    </row>
    <row r="4772" spans="1:16" hidden="1" x14ac:dyDescent="0.25">
      <c r="A4772" s="83" t="s">
        <v>5580</v>
      </c>
      <c r="B4772" s="285" t="s">
        <v>97</v>
      </c>
      <c r="C4772" s="292">
        <v>105492.86400000006</v>
      </c>
      <c r="D4772" s="292">
        <v>-30822.819000000047</v>
      </c>
      <c r="E4772" s="292">
        <v>-12021.011000000028</v>
      </c>
      <c r="F4772" s="292">
        <v>-22149.200000000012</v>
      </c>
      <c r="G4772" s="292">
        <v>40499.834000000032</v>
      </c>
      <c r="P4772" s="83" t="str">
        <f t="shared" si="103"/>
        <v/>
      </c>
    </row>
    <row r="4773" spans="1:16" hidden="1" x14ac:dyDescent="0.25">
      <c r="A4773" s="83" t="s">
        <v>5581</v>
      </c>
      <c r="B4773" s="285" t="s">
        <v>130</v>
      </c>
      <c r="C4773" s="292">
        <v>101771.68300000008</v>
      </c>
      <c r="D4773" s="292">
        <v>-39841.498000000051</v>
      </c>
      <c r="E4773" s="292">
        <v>-17367.606000000029</v>
      </c>
      <c r="F4773" s="292">
        <v>-27533.893999999971</v>
      </c>
      <c r="G4773" s="292">
        <v>17028.685000000056</v>
      </c>
      <c r="P4773" s="83" t="str">
        <f t="shared" si="103"/>
        <v/>
      </c>
    </row>
    <row r="4774" spans="1:16" hidden="1" x14ac:dyDescent="0.25">
      <c r="A4774" s="83" t="s">
        <v>5582</v>
      </c>
      <c r="B4774" s="285" t="s">
        <v>76</v>
      </c>
      <c r="C4774" s="292">
        <v>0</v>
      </c>
      <c r="D4774" s="292">
        <v>0</v>
      </c>
      <c r="E4774" s="292">
        <v>0</v>
      </c>
      <c r="F4774" s="292">
        <v>0</v>
      </c>
      <c r="G4774" s="292">
        <v>0</v>
      </c>
      <c r="P4774" s="83" t="str">
        <f t="shared" si="103"/>
        <v/>
      </c>
    </row>
    <row r="4775" spans="1:16" hidden="1" x14ac:dyDescent="0.25">
      <c r="A4775" s="83" t="s">
        <v>5583</v>
      </c>
      <c r="B4775" s="285" t="s">
        <v>77</v>
      </c>
      <c r="C4775" s="292">
        <v>63958.940999999999</v>
      </c>
      <c r="D4775" s="292">
        <v>110993.514</v>
      </c>
      <c r="E4775" s="292">
        <v>69563.129000000001</v>
      </c>
      <c r="F4775" s="292">
        <v>124261.53200000001</v>
      </c>
      <c r="G4775" s="292">
        <v>368777.11599999998</v>
      </c>
      <c r="P4775" s="83" t="str">
        <f t="shared" si="103"/>
        <v/>
      </c>
    </row>
    <row r="4776" spans="1:16" hidden="1" x14ac:dyDescent="0.25">
      <c r="A4776" s="83" t="s">
        <v>5584</v>
      </c>
      <c r="B4776" s="285" t="s">
        <v>78</v>
      </c>
      <c r="C4776" s="292">
        <v>22737.026000000002</v>
      </c>
      <c r="D4776" s="292">
        <v>20108.116999999998</v>
      </c>
      <c r="E4776" s="292">
        <v>17631.541000000001</v>
      </c>
      <c r="F4776" s="292">
        <v>19243.195</v>
      </c>
      <c r="G4776" s="292">
        <v>79719.878999999986</v>
      </c>
      <c r="P4776" s="83" t="str">
        <f t="shared" si="103"/>
        <v/>
      </c>
    </row>
    <row r="4777" spans="1:16" hidden="1" x14ac:dyDescent="0.25">
      <c r="A4777" s="83" t="s">
        <v>5585</v>
      </c>
      <c r="B4777" s="285" t="s">
        <v>79</v>
      </c>
      <c r="C4777" s="292">
        <v>1306.2560000000001</v>
      </c>
      <c r="D4777" s="292">
        <v>4428.5730000000003</v>
      </c>
      <c r="E4777" s="292">
        <v>1740.2619999999999</v>
      </c>
      <c r="F4777" s="292">
        <v>3300.9780000000001</v>
      </c>
      <c r="G4777" s="292">
        <v>10776.069</v>
      </c>
      <c r="P4777" s="83" t="str">
        <f t="shared" si="103"/>
        <v/>
      </c>
    </row>
    <row r="4778" spans="1:16" hidden="1" x14ac:dyDescent="0.25">
      <c r="A4778" s="83" t="s">
        <v>5586</v>
      </c>
      <c r="B4778" s="285" t="s">
        <v>3671</v>
      </c>
      <c r="C4778" s="292">
        <v>115615.75599999999</v>
      </c>
      <c r="D4778" s="292">
        <v>126663.40400000001</v>
      </c>
      <c r="E4778" s="292">
        <v>114518.677</v>
      </c>
      <c r="F4778" s="292">
        <v>143694.231</v>
      </c>
      <c r="G4778" s="292">
        <v>500492.06799999997</v>
      </c>
      <c r="P4778" s="83" t="str">
        <f t="shared" si="103"/>
        <v/>
      </c>
    </row>
    <row r="4779" spans="1:16" hidden="1" x14ac:dyDescent="0.25">
      <c r="A4779" s="83" t="s">
        <v>5587</v>
      </c>
      <c r="B4779" s="285" t="s">
        <v>84</v>
      </c>
      <c r="C4779" s="292">
        <v>8441.8459999999995</v>
      </c>
      <c r="D4779" s="292">
        <v>8233.6610000000001</v>
      </c>
      <c r="E4779" s="292">
        <v>9065.7990000000009</v>
      </c>
      <c r="F4779" s="292">
        <v>14653.813000000002</v>
      </c>
      <c r="G4779" s="292">
        <v>40395.118999999999</v>
      </c>
      <c r="P4779" s="83" t="str">
        <f t="shared" si="103"/>
        <v/>
      </c>
    </row>
    <row r="4780" spans="1:16" hidden="1" x14ac:dyDescent="0.25">
      <c r="A4780" s="83" t="s">
        <v>5588</v>
      </c>
      <c r="B4780" s="285" t="s">
        <v>85</v>
      </c>
      <c r="C4780" s="292">
        <v>213447.62699999998</v>
      </c>
      <c r="D4780" s="292">
        <v>272061.91900000005</v>
      </c>
      <c r="E4780" s="292">
        <v>213249.26300000001</v>
      </c>
      <c r="F4780" s="292">
        <v>306647.11800000002</v>
      </c>
      <c r="G4780" s="292">
        <v>1005405.9269999999</v>
      </c>
      <c r="P4780" s="83" t="str">
        <f t="shared" si="103"/>
        <v/>
      </c>
    </row>
    <row r="4781" spans="1:16" hidden="1" x14ac:dyDescent="0.25">
      <c r="A4781" s="83" t="s">
        <v>5589</v>
      </c>
      <c r="B4781" s="285" t="s">
        <v>86</v>
      </c>
      <c r="C4781" s="292">
        <v>0</v>
      </c>
      <c r="D4781" s="292">
        <v>49.043999999999997</v>
      </c>
      <c r="E4781" s="292">
        <v>0</v>
      </c>
      <c r="F4781" s="292">
        <v>4.9530000000000003</v>
      </c>
      <c r="G4781" s="292">
        <v>53.997</v>
      </c>
      <c r="P4781" s="83" t="str">
        <f t="shared" si="103"/>
        <v/>
      </c>
    </row>
    <row r="4782" spans="1:16" hidden="1" x14ac:dyDescent="0.25">
      <c r="A4782" s="83" t="s">
        <v>5590</v>
      </c>
      <c r="B4782" s="285" t="s">
        <v>87</v>
      </c>
      <c r="C4782" s="292">
        <v>3755.2779999999998</v>
      </c>
      <c r="D4782" s="292">
        <v>8766.8529999999992</v>
      </c>
      <c r="E4782" s="292">
        <v>6412.6360000000004</v>
      </c>
      <c r="F4782" s="292">
        <v>7777.4790000000003</v>
      </c>
      <c r="G4782" s="292">
        <v>26712.245999999999</v>
      </c>
      <c r="P4782" s="83" t="str">
        <f t="shared" si="103"/>
        <v/>
      </c>
    </row>
    <row r="4783" spans="1:16" hidden="1" x14ac:dyDescent="0.25">
      <c r="A4783" s="83" t="s">
        <v>5591</v>
      </c>
      <c r="B4783" s="285" t="s">
        <v>88</v>
      </c>
      <c r="C4783" s="292">
        <v>851.80399999999997</v>
      </c>
      <c r="D4783" s="292">
        <v>395.22899999999998</v>
      </c>
      <c r="E4783" s="292">
        <v>216.798</v>
      </c>
      <c r="F4783" s="292">
        <v>3165.875</v>
      </c>
      <c r="G4783" s="292">
        <v>4629.7060000000001</v>
      </c>
      <c r="P4783" s="83" t="str">
        <f t="shared" si="103"/>
        <v/>
      </c>
    </row>
    <row r="4784" spans="1:16" hidden="1" x14ac:dyDescent="0.25">
      <c r="A4784" s="83" t="s">
        <v>5592</v>
      </c>
      <c r="B4784" s="285" t="s">
        <v>144</v>
      </c>
      <c r="C4784" s="292">
        <v>218054.70899999997</v>
      </c>
      <c r="D4784" s="292">
        <v>281273.04500000004</v>
      </c>
      <c r="E4784" s="292">
        <v>219878.69700000001</v>
      </c>
      <c r="F4784" s="292">
        <v>317595.42499999999</v>
      </c>
      <c r="G4784" s="292">
        <v>1036801.8759999999</v>
      </c>
      <c r="P4784" s="83" t="str">
        <f t="shared" si="103"/>
        <v/>
      </c>
    </row>
    <row r="4785" spans="1:16" hidden="1" x14ac:dyDescent="0.25">
      <c r="A4785" s="83" t="s">
        <v>5593</v>
      </c>
      <c r="B4785" s="285" t="s">
        <v>283</v>
      </c>
      <c r="C4785" s="292">
        <v>0</v>
      </c>
      <c r="D4785" s="292">
        <v>1.119</v>
      </c>
      <c r="E4785" s="292">
        <v>2.915</v>
      </c>
      <c r="F4785" s="292">
        <v>0.309</v>
      </c>
      <c r="G4785" s="292">
        <v>4.343</v>
      </c>
      <c r="P4785" s="83" t="str">
        <f t="shared" si="103"/>
        <v/>
      </c>
    </row>
    <row r="4786" spans="1:16" hidden="1" x14ac:dyDescent="0.25">
      <c r="A4786" s="83" t="s">
        <v>5594</v>
      </c>
      <c r="B4786" s="285" t="s">
        <v>284</v>
      </c>
      <c r="C4786" s="292">
        <v>1387.8019999999999</v>
      </c>
      <c r="D4786" s="292">
        <v>1633.5309999999999</v>
      </c>
      <c r="E4786" s="292">
        <v>726.94</v>
      </c>
      <c r="F4786" s="292">
        <v>1493.06</v>
      </c>
      <c r="G4786" s="292">
        <v>5241.3329999999996</v>
      </c>
      <c r="P4786" s="83" t="str">
        <f t="shared" si="103"/>
        <v/>
      </c>
    </row>
    <row r="4787" spans="1:16" hidden="1" x14ac:dyDescent="0.25">
      <c r="A4787" s="83" t="s">
        <v>5595</v>
      </c>
      <c r="B4787" s="285" t="s">
        <v>76</v>
      </c>
      <c r="C4787" s="292">
        <v>0</v>
      </c>
      <c r="D4787" s="292">
        <v>0</v>
      </c>
      <c r="E4787" s="292">
        <v>0</v>
      </c>
      <c r="F4787" s="292">
        <v>0</v>
      </c>
      <c r="G4787" s="292">
        <v>0</v>
      </c>
      <c r="P4787" s="83" t="str">
        <f t="shared" si="103"/>
        <v/>
      </c>
    </row>
    <row r="4788" spans="1:16" hidden="1" x14ac:dyDescent="0.25">
      <c r="A4788" s="83" t="s">
        <v>5596</v>
      </c>
      <c r="B4788" s="285" t="s">
        <v>85</v>
      </c>
      <c r="C4788" s="292">
        <v>318940.49100000004</v>
      </c>
      <c r="D4788" s="292">
        <v>241239.1</v>
      </c>
      <c r="E4788" s="292">
        <v>201228.25199999998</v>
      </c>
      <c r="F4788" s="292">
        <v>284497.91800000001</v>
      </c>
      <c r="G4788" s="292">
        <v>1045905.7609999999</v>
      </c>
      <c r="P4788" s="83" t="str">
        <f t="shared" si="103"/>
        <v/>
      </c>
    </row>
    <row r="4789" spans="1:16" hidden="1" x14ac:dyDescent="0.25">
      <c r="A4789" s="83" t="s">
        <v>5597</v>
      </c>
      <c r="B4789" s="285" t="s">
        <v>87</v>
      </c>
      <c r="C4789" s="292">
        <v>361.471</v>
      </c>
      <c r="D4789" s="292">
        <v>119.566</v>
      </c>
      <c r="E4789" s="292">
        <v>235.96799999999999</v>
      </c>
      <c r="F4789" s="292">
        <v>4393.8999999999996</v>
      </c>
      <c r="G4789" s="292">
        <v>5110.9049999999997</v>
      </c>
      <c r="P4789" s="83" t="str">
        <f t="shared" si="103"/>
        <v/>
      </c>
    </row>
    <row r="4790" spans="1:16" hidden="1" x14ac:dyDescent="0.25">
      <c r="A4790" s="83" t="s">
        <v>5598</v>
      </c>
      <c r="B4790" s="285" t="s">
        <v>88</v>
      </c>
      <c r="C4790" s="292">
        <v>524.05899999999997</v>
      </c>
      <c r="D4790" s="292">
        <v>64.001000000000005</v>
      </c>
      <c r="E4790" s="292">
        <v>1006.871</v>
      </c>
      <c r="F4790" s="292">
        <v>693.37900000000002</v>
      </c>
      <c r="G4790" s="292">
        <v>2288.31</v>
      </c>
      <c r="P4790" s="83" t="str">
        <f t="shared" si="103"/>
        <v/>
      </c>
    </row>
    <row r="4791" spans="1:16" hidden="1" x14ac:dyDescent="0.25">
      <c r="A4791" s="83" t="s">
        <v>5599</v>
      </c>
      <c r="B4791" s="285" t="s">
        <v>89</v>
      </c>
      <c r="C4791" s="292">
        <v>23641.5</v>
      </c>
      <c r="D4791" s="292">
        <v>31116.363000000001</v>
      </c>
      <c r="E4791" s="292">
        <v>29429.817999999999</v>
      </c>
      <c r="F4791" s="292">
        <v>36479.658000000003</v>
      </c>
      <c r="G4791" s="292">
        <v>120667.33900000001</v>
      </c>
      <c r="P4791" s="83" t="str">
        <f t="shared" si="103"/>
        <v/>
      </c>
    </row>
    <row r="4792" spans="1:16" hidden="1" x14ac:dyDescent="0.25">
      <c r="A4792" s="83" t="s">
        <v>5600</v>
      </c>
      <c r="B4792" s="285" t="s">
        <v>90</v>
      </c>
      <c r="C4792" s="292">
        <v>86.789999999999992</v>
      </c>
      <c r="D4792" s="292">
        <v>27.06</v>
      </c>
      <c r="E4792" s="292">
        <v>11.268000000000001</v>
      </c>
      <c r="F4792" s="292">
        <v>20.076000000000001</v>
      </c>
      <c r="G4792" s="292">
        <v>145.19399999999999</v>
      </c>
      <c r="P4792" s="83" t="str">
        <f t="shared" si="103"/>
        <v/>
      </c>
    </row>
    <row r="4793" spans="1:16" hidden="1" x14ac:dyDescent="0.25">
      <c r="A4793" s="83" t="s">
        <v>5601</v>
      </c>
      <c r="B4793" s="285" t="s">
        <v>91</v>
      </c>
      <c r="C4793" s="292">
        <v>0</v>
      </c>
      <c r="D4793" s="292">
        <v>0</v>
      </c>
      <c r="E4793" s="292">
        <v>0</v>
      </c>
      <c r="F4793" s="292">
        <v>0</v>
      </c>
      <c r="G4793" s="292">
        <v>0</v>
      </c>
      <c r="P4793" s="83" t="str">
        <f t="shared" si="103"/>
        <v/>
      </c>
    </row>
    <row r="4794" spans="1:16" hidden="1" x14ac:dyDescent="0.25">
      <c r="A4794" s="83" t="s">
        <v>5602</v>
      </c>
      <c r="B4794" s="285" t="s">
        <v>3670</v>
      </c>
      <c r="C4794" s="292">
        <v>1371.018</v>
      </c>
      <c r="D4794" s="292">
        <v>3430.4630000000002</v>
      </c>
      <c r="E4794" s="292">
        <v>2601.2099999999996</v>
      </c>
      <c r="F4794" s="292">
        <v>4816.4030000000002</v>
      </c>
      <c r="G4794" s="292">
        <v>12219.093999999999</v>
      </c>
      <c r="P4794" s="83" t="str">
        <f t="shared" si="103"/>
        <v/>
      </c>
    </row>
    <row r="4795" spans="1:16" hidden="1" x14ac:dyDescent="0.25">
      <c r="A4795" s="83" t="s">
        <v>5603</v>
      </c>
      <c r="B4795" s="285" t="s">
        <v>95</v>
      </c>
      <c r="C4795" s="292">
        <v>1341.63</v>
      </c>
      <c r="D4795" s="292">
        <v>4991.8509999999997</v>
      </c>
      <c r="E4795" s="292">
        <v>1350.2729999999999</v>
      </c>
      <c r="F4795" s="292">
        <v>11172.395</v>
      </c>
      <c r="G4795" s="292">
        <v>18856.149000000001</v>
      </c>
      <c r="P4795" s="83" t="str">
        <f t="shared" si="103"/>
        <v/>
      </c>
    </row>
    <row r="4796" spans="1:16" hidden="1" x14ac:dyDescent="0.25">
      <c r="A4796" s="83" t="s">
        <v>5604</v>
      </c>
      <c r="B4796" s="285" t="s">
        <v>96</v>
      </c>
      <c r="C4796" s="292">
        <v>0.371</v>
      </c>
      <c r="D4796" s="292">
        <v>8.8800000000000008</v>
      </c>
      <c r="E4796" s="292">
        <v>40</v>
      </c>
      <c r="F4796" s="292">
        <v>476.33399999999995</v>
      </c>
      <c r="G4796" s="292">
        <v>525.58499999999992</v>
      </c>
      <c r="P4796" s="83" t="str">
        <f t="shared" si="103"/>
        <v/>
      </c>
    </row>
    <row r="4797" spans="1:16" hidden="1" x14ac:dyDescent="0.25">
      <c r="A4797" s="83" t="s">
        <v>5605</v>
      </c>
      <c r="B4797" s="285" t="s">
        <v>155</v>
      </c>
      <c r="C4797" s="292">
        <v>319826.39200000005</v>
      </c>
      <c r="D4797" s="292">
        <v>241431.54699999999</v>
      </c>
      <c r="E4797" s="292">
        <v>202511.09099999999</v>
      </c>
      <c r="F4797" s="292">
        <v>290061.53100000002</v>
      </c>
      <c r="G4797" s="292">
        <v>1053830.561</v>
      </c>
      <c r="P4797" s="83" t="str">
        <f t="shared" si="103"/>
        <v/>
      </c>
    </row>
    <row r="4798" spans="1:16" hidden="1" x14ac:dyDescent="0.25">
      <c r="A4798" s="83" t="s">
        <v>5606</v>
      </c>
      <c r="B4798" s="285" t="s">
        <v>285</v>
      </c>
      <c r="C4798" s="292">
        <v>82893.691000000006</v>
      </c>
      <c r="D4798" s="292">
        <v>137487.55300000001</v>
      </c>
      <c r="E4798" s="292">
        <v>119847.245</v>
      </c>
      <c r="F4798" s="292">
        <v>186233.15100000001</v>
      </c>
      <c r="G4798" s="292">
        <v>526461.64</v>
      </c>
      <c r="P4798" s="83" t="str">
        <f t="shared" si="103"/>
        <v/>
      </c>
    </row>
    <row r="4799" spans="1:16" hidden="1" x14ac:dyDescent="0.25">
      <c r="A4799" s="83" t="s">
        <v>5607</v>
      </c>
      <c r="B4799" s="285" t="s">
        <v>286</v>
      </c>
      <c r="C4799" s="292">
        <v>209605.86199999999</v>
      </c>
      <c r="D4799" s="292">
        <v>64185.81</v>
      </c>
      <c r="E4799" s="292">
        <v>47988.438000000002</v>
      </c>
      <c r="F4799" s="292">
        <v>45776.235000000001</v>
      </c>
      <c r="G4799" s="292">
        <v>367556.34500000003</v>
      </c>
      <c r="P4799" s="83" t="str">
        <f t="shared" si="103"/>
        <v/>
      </c>
    </row>
    <row r="4800" spans="1:16" hidden="1" x14ac:dyDescent="0.25">
      <c r="A4800" s="83" t="s">
        <v>5608</v>
      </c>
      <c r="B4800" s="285" t="s">
        <v>97</v>
      </c>
      <c r="C4800" s="292">
        <v>155808</v>
      </c>
      <c r="D4800" s="292">
        <v>-39981</v>
      </c>
      <c r="E4800" s="292">
        <v>-79847</v>
      </c>
      <c r="F4800" s="292">
        <v>-17055</v>
      </c>
      <c r="G4800" s="292">
        <v>18925</v>
      </c>
      <c r="P4800" s="83" t="str">
        <f t="shared" si="103"/>
        <v/>
      </c>
    </row>
    <row r="4801" spans="1:16" hidden="1" x14ac:dyDescent="0.25">
      <c r="A4801" s="83" t="s">
        <v>5609</v>
      </c>
      <c r="B4801" s="285" t="s">
        <v>130</v>
      </c>
      <c r="C4801" s="292">
        <v>161067</v>
      </c>
      <c r="D4801" s="292">
        <v>-60519</v>
      </c>
      <c r="E4801" s="292">
        <v>-92955</v>
      </c>
      <c r="F4801" s="292">
        <v>-74289</v>
      </c>
      <c r="G4801" s="292">
        <v>-66696</v>
      </c>
      <c r="P4801" s="83" t="str">
        <f t="shared" si="103"/>
        <v/>
      </c>
    </row>
    <row r="4802" spans="1:16" hidden="1" x14ac:dyDescent="0.25">
      <c r="A4802" s="83" t="s">
        <v>5610</v>
      </c>
      <c r="B4802" s="285" t="s">
        <v>76</v>
      </c>
      <c r="C4802" s="292">
        <v>1137</v>
      </c>
      <c r="D4802" s="292">
        <v>1806</v>
      </c>
      <c r="E4802" s="292">
        <v>3758</v>
      </c>
      <c r="F4802" s="292">
        <v>5537</v>
      </c>
      <c r="G4802" s="292">
        <v>12238</v>
      </c>
      <c r="P4802" s="83" t="str">
        <f t="shared" si="103"/>
        <v/>
      </c>
    </row>
    <row r="4803" spans="1:16" hidden="1" x14ac:dyDescent="0.25">
      <c r="A4803" s="83" t="s">
        <v>5611</v>
      </c>
      <c r="B4803" s="285" t="s">
        <v>77</v>
      </c>
      <c r="C4803" s="292">
        <v>440791</v>
      </c>
      <c r="D4803" s="292">
        <v>492564</v>
      </c>
      <c r="E4803" s="292">
        <v>415271</v>
      </c>
      <c r="F4803" s="292">
        <v>498880</v>
      </c>
      <c r="G4803" s="292">
        <v>1847506</v>
      </c>
      <c r="P4803" s="83" t="str">
        <f t="shared" si="103"/>
        <v/>
      </c>
    </row>
    <row r="4804" spans="1:16" hidden="1" x14ac:dyDescent="0.25">
      <c r="A4804" s="83" t="s">
        <v>5612</v>
      </c>
      <c r="B4804" s="285" t="s">
        <v>78</v>
      </c>
      <c r="C4804" s="292">
        <v>88651</v>
      </c>
      <c r="D4804" s="292">
        <v>100985</v>
      </c>
      <c r="E4804" s="292">
        <v>93442</v>
      </c>
      <c r="F4804" s="292">
        <v>120120</v>
      </c>
      <c r="G4804" s="292">
        <v>403198</v>
      </c>
      <c r="P4804" s="83" t="str">
        <f t="shared" si="103"/>
        <v/>
      </c>
    </row>
    <row r="4805" spans="1:16" hidden="1" x14ac:dyDescent="0.25">
      <c r="A4805" s="83" t="s">
        <v>5613</v>
      </c>
      <c r="B4805" s="285" t="s">
        <v>79</v>
      </c>
      <c r="C4805" s="292">
        <v>6543</v>
      </c>
      <c r="D4805" s="292">
        <v>10587</v>
      </c>
      <c r="E4805" s="292">
        <v>11837</v>
      </c>
      <c r="F4805" s="292">
        <v>18759</v>
      </c>
      <c r="G4805" s="292">
        <v>47726</v>
      </c>
      <c r="P4805" s="83" t="str">
        <f t="shared" si="103"/>
        <v/>
      </c>
    </row>
    <row r="4806" spans="1:16" hidden="1" x14ac:dyDescent="0.25">
      <c r="A4806" s="83" t="s">
        <v>5614</v>
      </c>
      <c r="B4806" s="285" t="s">
        <v>3671</v>
      </c>
      <c r="C4806" s="292">
        <v>139282</v>
      </c>
      <c r="D4806" s="292">
        <v>145990</v>
      </c>
      <c r="E4806" s="292">
        <v>153555</v>
      </c>
      <c r="F4806" s="292">
        <v>132894</v>
      </c>
      <c r="G4806" s="292">
        <v>571721</v>
      </c>
      <c r="P4806" s="83" t="str">
        <f t="shared" si="103"/>
        <v/>
      </c>
    </row>
    <row r="4807" spans="1:16" hidden="1" x14ac:dyDescent="0.25">
      <c r="A4807" s="83" t="s">
        <v>5615</v>
      </c>
      <c r="B4807" s="285" t="s">
        <v>84</v>
      </c>
      <c r="C4807" s="292">
        <v>42908</v>
      </c>
      <c r="D4807" s="292">
        <v>55781</v>
      </c>
      <c r="E4807" s="292">
        <v>51209</v>
      </c>
      <c r="F4807" s="292">
        <v>54419</v>
      </c>
      <c r="G4807" s="292">
        <v>204317</v>
      </c>
      <c r="P4807" s="83" t="str">
        <f t="shared" si="103"/>
        <v/>
      </c>
    </row>
    <row r="4808" spans="1:16" hidden="1" x14ac:dyDescent="0.25">
      <c r="A4808" s="83" t="s">
        <v>5616</v>
      </c>
      <c r="B4808" s="285" t="s">
        <v>85</v>
      </c>
      <c r="C4808" s="292">
        <v>728611</v>
      </c>
      <c r="D4808" s="292">
        <v>837576</v>
      </c>
      <c r="E4808" s="292">
        <v>766730</v>
      </c>
      <c r="F4808" s="292">
        <v>862278</v>
      </c>
      <c r="G4808" s="292">
        <v>3195195</v>
      </c>
      <c r="P4808" s="83" t="str">
        <f t="shared" ref="P4808:P4871" si="104">IF(COUNTBLANK(Q4808)=0,IF(RIGHT(A4808,10)=Q4808,TRUE,FALSE),"")</f>
        <v/>
      </c>
    </row>
    <row r="4809" spans="1:16" hidden="1" x14ac:dyDescent="0.25">
      <c r="A4809" s="83" t="s">
        <v>5617</v>
      </c>
      <c r="B4809" s="285" t="s">
        <v>86</v>
      </c>
      <c r="C4809" s="292">
        <v>2158</v>
      </c>
      <c r="D4809" s="292">
        <v>35662</v>
      </c>
      <c r="E4809" s="292">
        <v>12473</v>
      </c>
      <c r="F4809" s="292">
        <v>39376</v>
      </c>
      <c r="G4809" s="292">
        <v>89669</v>
      </c>
      <c r="P4809" s="83" t="str">
        <f t="shared" si="104"/>
        <v/>
      </c>
    </row>
    <row r="4810" spans="1:16" hidden="1" x14ac:dyDescent="0.25">
      <c r="A4810" s="83" t="s">
        <v>5618</v>
      </c>
      <c r="B4810" s="285" t="s">
        <v>87</v>
      </c>
      <c r="C4810" s="292">
        <v>17610</v>
      </c>
      <c r="D4810" s="292">
        <v>28552</v>
      </c>
      <c r="E4810" s="292">
        <v>24959</v>
      </c>
      <c r="F4810" s="292">
        <v>69929</v>
      </c>
      <c r="G4810" s="292">
        <v>141050</v>
      </c>
      <c r="P4810" s="83" t="str">
        <f t="shared" si="104"/>
        <v/>
      </c>
    </row>
    <row r="4811" spans="1:16" hidden="1" x14ac:dyDescent="0.25">
      <c r="A4811" s="83" t="s">
        <v>5619</v>
      </c>
      <c r="B4811" s="285" t="s">
        <v>88</v>
      </c>
      <c r="C4811" s="292">
        <v>0</v>
      </c>
      <c r="D4811" s="292">
        <v>0</v>
      </c>
      <c r="E4811" s="292">
        <v>0</v>
      </c>
      <c r="F4811" s="292">
        <v>0</v>
      </c>
      <c r="G4811" s="292">
        <v>0</v>
      </c>
      <c r="P4811" s="83" t="str">
        <f t="shared" si="104"/>
        <v/>
      </c>
    </row>
    <row r="4812" spans="1:16" hidden="1" x14ac:dyDescent="0.25">
      <c r="A4812" s="83" t="s">
        <v>5620</v>
      </c>
      <c r="B4812" s="285" t="s">
        <v>144</v>
      </c>
      <c r="C4812" s="292">
        <v>748379</v>
      </c>
      <c r="D4812" s="292">
        <v>901790</v>
      </c>
      <c r="E4812" s="292">
        <v>804162</v>
      </c>
      <c r="F4812" s="292">
        <v>971583</v>
      </c>
      <c r="G4812" s="292">
        <v>3425914</v>
      </c>
      <c r="P4812" s="83" t="str">
        <f t="shared" si="104"/>
        <v/>
      </c>
    </row>
    <row r="4813" spans="1:16" hidden="1" x14ac:dyDescent="0.25">
      <c r="A4813" s="83" t="s">
        <v>5621</v>
      </c>
      <c r="B4813" s="285" t="s">
        <v>283</v>
      </c>
      <c r="C4813" s="292">
        <v>129</v>
      </c>
      <c r="D4813" s="292">
        <v>95</v>
      </c>
      <c r="E4813" s="292">
        <v>63</v>
      </c>
      <c r="F4813" s="292">
        <v>15</v>
      </c>
      <c r="G4813" s="292">
        <v>302</v>
      </c>
      <c r="P4813" s="83" t="str">
        <f t="shared" si="104"/>
        <v/>
      </c>
    </row>
    <row r="4814" spans="1:16" hidden="1" x14ac:dyDescent="0.25">
      <c r="A4814" s="83" t="s">
        <v>5622</v>
      </c>
      <c r="B4814" s="285" t="s">
        <v>284</v>
      </c>
      <c r="C4814" s="292">
        <v>9170</v>
      </c>
      <c r="D4814" s="292">
        <v>29768</v>
      </c>
      <c r="E4814" s="292">
        <v>37595</v>
      </c>
      <c r="F4814" s="292">
        <v>31654</v>
      </c>
      <c r="G4814" s="292">
        <v>108187</v>
      </c>
      <c r="P4814" s="83" t="str">
        <f t="shared" si="104"/>
        <v/>
      </c>
    </row>
    <row r="4815" spans="1:16" hidden="1" x14ac:dyDescent="0.25">
      <c r="A4815" s="83" t="s">
        <v>5623</v>
      </c>
      <c r="B4815" s="285" t="s">
        <v>76</v>
      </c>
      <c r="C4815" s="292">
        <v>63320</v>
      </c>
      <c r="D4815" s="292">
        <v>75886</v>
      </c>
      <c r="E4815" s="292">
        <v>73258</v>
      </c>
      <c r="F4815" s="292">
        <v>122617</v>
      </c>
      <c r="G4815" s="292">
        <v>335081</v>
      </c>
      <c r="P4815" s="83" t="str">
        <f t="shared" si="104"/>
        <v/>
      </c>
    </row>
    <row r="4816" spans="1:16" hidden="1" x14ac:dyDescent="0.25">
      <c r="A4816" s="83" t="s">
        <v>5624</v>
      </c>
      <c r="B4816" s="285" t="s">
        <v>85</v>
      </c>
      <c r="C4816" s="292">
        <v>884419</v>
      </c>
      <c r="D4816" s="292">
        <v>797595</v>
      </c>
      <c r="E4816" s="292">
        <v>686883</v>
      </c>
      <c r="F4816" s="292">
        <v>845223</v>
      </c>
      <c r="G4816" s="292">
        <v>3214120</v>
      </c>
      <c r="P4816" s="83" t="str">
        <f t="shared" si="104"/>
        <v/>
      </c>
    </row>
    <row r="4817" spans="1:16" hidden="1" x14ac:dyDescent="0.25">
      <c r="A4817" s="83" t="s">
        <v>5625</v>
      </c>
      <c r="B4817" s="285" t="s">
        <v>87</v>
      </c>
      <c r="C4817" s="292">
        <v>18650</v>
      </c>
      <c r="D4817" s="292">
        <v>24602</v>
      </c>
      <c r="E4817" s="292">
        <v>16891</v>
      </c>
      <c r="F4817" s="292">
        <v>41133</v>
      </c>
      <c r="G4817" s="292">
        <v>101276</v>
      </c>
      <c r="P4817" s="83" t="str">
        <f t="shared" si="104"/>
        <v/>
      </c>
    </row>
    <row r="4818" spans="1:16" hidden="1" x14ac:dyDescent="0.25">
      <c r="A4818" s="83" t="s">
        <v>5626</v>
      </c>
      <c r="B4818" s="285" t="s">
        <v>88</v>
      </c>
      <c r="C4818" s="292">
        <v>0</v>
      </c>
      <c r="D4818" s="292">
        <v>0</v>
      </c>
      <c r="E4818" s="292">
        <v>0</v>
      </c>
      <c r="F4818" s="292">
        <v>0</v>
      </c>
      <c r="G4818" s="292">
        <v>0</v>
      </c>
      <c r="P4818" s="83" t="str">
        <f t="shared" si="104"/>
        <v/>
      </c>
    </row>
    <row r="4819" spans="1:16" hidden="1" x14ac:dyDescent="0.25">
      <c r="A4819" s="83" t="s">
        <v>5627</v>
      </c>
      <c r="B4819" s="285" t="s">
        <v>89</v>
      </c>
      <c r="C4819" s="292">
        <v>193537</v>
      </c>
      <c r="D4819" s="292">
        <v>231211</v>
      </c>
      <c r="E4819" s="292">
        <v>240151</v>
      </c>
      <c r="F4819" s="292">
        <v>282500</v>
      </c>
      <c r="G4819" s="292">
        <v>947399</v>
      </c>
      <c r="P4819" s="83" t="str">
        <f t="shared" si="104"/>
        <v/>
      </c>
    </row>
    <row r="4820" spans="1:16" hidden="1" x14ac:dyDescent="0.25">
      <c r="A4820" s="83" t="s">
        <v>5628</v>
      </c>
      <c r="B4820" s="285" t="s">
        <v>90</v>
      </c>
      <c r="C4820" s="292">
        <v>113</v>
      </c>
      <c r="D4820" s="292">
        <v>87</v>
      </c>
      <c r="E4820" s="292">
        <v>109</v>
      </c>
      <c r="F4820" s="292">
        <v>809</v>
      </c>
      <c r="G4820" s="292">
        <v>1118</v>
      </c>
      <c r="P4820" s="83" t="str">
        <f t="shared" si="104"/>
        <v/>
      </c>
    </row>
    <row r="4821" spans="1:16" hidden="1" x14ac:dyDescent="0.25">
      <c r="A4821" s="83" t="s">
        <v>5629</v>
      </c>
      <c r="B4821" s="285" t="s">
        <v>91</v>
      </c>
      <c r="C4821" s="292">
        <v>0</v>
      </c>
      <c r="D4821" s="292">
        <v>0</v>
      </c>
      <c r="E4821" s="292">
        <v>0</v>
      </c>
      <c r="F4821" s="292">
        <v>0</v>
      </c>
      <c r="G4821" s="292">
        <v>0</v>
      </c>
      <c r="P4821" s="83" t="str">
        <f t="shared" si="104"/>
        <v/>
      </c>
    </row>
    <row r="4822" spans="1:16" hidden="1" x14ac:dyDescent="0.25">
      <c r="A4822" s="83" t="s">
        <v>5630</v>
      </c>
      <c r="B4822" s="285" t="s">
        <v>3670</v>
      </c>
      <c r="C4822" s="292">
        <v>21120</v>
      </c>
      <c r="D4822" s="292">
        <v>34051</v>
      </c>
      <c r="E4822" s="292">
        <v>15176</v>
      </c>
      <c r="F4822" s="292">
        <v>-30790</v>
      </c>
      <c r="G4822" s="292">
        <v>39557</v>
      </c>
      <c r="P4822" s="83" t="str">
        <f t="shared" si="104"/>
        <v/>
      </c>
    </row>
    <row r="4823" spans="1:16" hidden="1" x14ac:dyDescent="0.25">
      <c r="A4823" s="83" t="s">
        <v>5631</v>
      </c>
      <c r="B4823" s="285" t="s">
        <v>95</v>
      </c>
      <c r="C4823" s="292">
        <v>1749</v>
      </c>
      <c r="D4823" s="292">
        <v>27113</v>
      </c>
      <c r="E4823" s="292">
        <v>21828</v>
      </c>
      <c r="F4823" s="292">
        <v>53808</v>
      </c>
      <c r="G4823" s="292">
        <v>104498</v>
      </c>
      <c r="P4823" s="83" t="str">
        <f t="shared" si="104"/>
        <v/>
      </c>
    </row>
    <row r="4824" spans="1:16" hidden="1" x14ac:dyDescent="0.25">
      <c r="A4824" s="83" t="s">
        <v>5632</v>
      </c>
      <c r="B4824" s="285" t="s">
        <v>96</v>
      </c>
      <c r="C4824" s="292">
        <v>6377</v>
      </c>
      <c r="D4824" s="292">
        <v>19074</v>
      </c>
      <c r="E4824" s="292">
        <v>7433</v>
      </c>
      <c r="F4824" s="292">
        <v>10938</v>
      </c>
      <c r="G4824" s="292">
        <v>43822</v>
      </c>
      <c r="P4824" s="83" t="str">
        <f t="shared" si="104"/>
        <v/>
      </c>
    </row>
    <row r="4825" spans="1:16" hidden="1" x14ac:dyDescent="0.25">
      <c r="A4825" s="83" t="s">
        <v>5633</v>
      </c>
      <c r="B4825" s="285" t="s">
        <v>155</v>
      </c>
      <c r="C4825" s="292">
        <v>909446</v>
      </c>
      <c r="D4825" s="292">
        <v>841271</v>
      </c>
      <c r="E4825" s="292">
        <v>711207</v>
      </c>
      <c r="F4825" s="292">
        <v>897294</v>
      </c>
      <c r="G4825" s="292">
        <v>3359218</v>
      </c>
      <c r="P4825" s="83" t="str">
        <f t="shared" si="104"/>
        <v/>
      </c>
    </row>
    <row r="4826" spans="1:16" hidden="1" x14ac:dyDescent="0.25">
      <c r="A4826" s="83" t="s">
        <v>5634</v>
      </c>
      <c r="B4826" s="285" t="s">
        <v>285</v>
      </c>
      <c r="C4826" s="292">
        <v>158297</v>
      </c>
      <c r="D4826" s="292">
        <v>234163</v>
      </c>
      <c r="E4826" s="292">
        <v>215440</v>
      </c>
      <c r="F4826" s="292">
        <v>278360</v>
      </c>
      <c r="G4826" s="292">
        <v>886260</v>
      </c>
      <c r="P4826" s="83" t="str">
        <f t="shared" si="104"/>
        <v/>
      </c>
    </row>
    <row r="4827" spans="1:16" hidden="1" x14ac:dyDescent="0.25">
      <c r="A4827" s="83" t="s">
        <v>5635</v>
      </c>
      <c r="B4827" s="285" t="s">
        <v>286</v>
      </c>
      <c r="C4827" s="292">
        <v>446283</v>
      </c>
      <c r="D4827" s="292">
        <v>195084</v>
      </c>
      <c r="E4827" s="292">
        <v>120921</v>
      </c>
      <c r="F4827" s="292">
        <v>137919</v>
      </c>
      <c r="G4827" s="292">
        <v>900207</v>
      </c>
      <c r="P4827" s="83" t="str">
        <f t="shared" si="104"/>
        <v/>
      </c>
    </row>
    <row r="4828" spans="1:16" hidden="1" x14ac:dyDescent="0.25">
      <c r="A4828" s="83" t="s">
        <v>5636</v>
      </c>
      <c r="B4828" s="285" t="s">
        <v>97</v>
      </c>
      <c r="C4828" s="292">
        <v>-2681.0097400000004</v>
      </c>
      <c r="D4828" s="292">
        <v>-4290.6842299999953</v>
      </c>
      <c r="E4828" s="292">
        <v>-3922.8567200000089</v>
      </c>
      <c r="F4828" s="292">
        <v>-3894.7886000000126</v>
      </c>
      <c r="G4828" s="292">
        <v>-14789.339290000022</v>
      </c>
      <c r="P4828" s="83" t="str">
        <f t="shared" si="104"/>
        <v/>
      </c>
    </row>
    <row r="4829" spans="1:16" hidden="1" x14ac:dyDescent="0.25">
      <c r="A4829" s="83" t="s">
        <v>5637</v>
      </c>
      <c r="B4829" s="285" t="s">
        <v>130</v>
      </c>
      <c r="C4829" s="292">
        <v>182.04965999999968</v>
      </c>
      <c r="D4829" s="292">
        <v>-3694.8205699999962</v>
      </c>
      <c r="E4829" s="292">
        <v>-3770.7455400000094</v>
      </c>
      <c r="F4829" s="292">
        <v>-1138.7187100000137</v>
      </c>
      <c r="G4829" s="292">
        <v>-8422.2351600000184</v>
      </c>
      <c r="P4829" s="83" t="str">
        <f t="shared" si="104"/>
        <v/>
      </c>
    </row>
    <row r="4830" spans="1:16" hidden="1" x14ac:dyDescent="0.25">
      <c r="A4830" s="83" t="s">
        <v>5638</v>
      </c>
      <c r="B4830" s="285" t="s">
        <v>76</v>
      </c>
      <c r="C4830" s="292">
        <v>0</v>
      </c>
      <c r="D4830" s="292">
        <v>0</v>
      </c>
      <c r="E4830" s="292">
        <v>0</v>
      </c>
      <c r="F4830" s="292">
        <v>0</v>
      </c>
      <c r="G4830" s="292">
        <v>0</v>
      </c>
      <c r="P4830" s="83" t="str">
        <f t="shared" si="104"/>
        <v/>
      </c>
    </row>
    <row r="4831" spans="1:16" hidden="1" x14ac:dyDescent="0.25">
      <c r="A4831" s="83" t="s">
        <v>5639</v>
      </c>
      <c r="B4831" s="285" t="s">
        <v>77</v>
      </c>
      <c r="C4831" s="292">
        <v>3525.2932699999983</v>
      </c>
      <c r="D4831" s="292">
        <v>4227.0714700000008</v>
      </c>
      <c r="E4831" s="292">
        <v>3615.4189400000064</v>
      </c>
      <c r="F4831" s="292">
        <v>3359.9128100000048</v>
      </c>
      <c r="G4831" s="292">
        <v>14727.696490000011</v>
      </c>
      <c r="P4831" s="83" t="str">
        <f t="shared" si="104"/>
        <v/>
      </c>
    </row>
    <row r="4832" spans="1:16" hidden="1" x14ac:dyDescent="0.25">
      <c r="A4832" s="83" t="s">
        <v>5640</v>
      </c>
      <c r="B4832" s="285" t="s">
        <v>78</v>
      </c>
      <c r="C4832" s="292">
        <v>563.49998000000028</v>
      </c>
      <c r="D4832" s="292">
        <v>625.51667000000009</v>
      </c>
      <c r="E4832" s="292">
        <v>620.49685999999951</v>
      </c>
      <c r="F4832" s="292">
        <v>648.97936000000072</v>
      </c>
      <c r="G4832" s="292">
        <v>2458.4928700000009</v>
      </c>
      <c r="P4832" s="83" t="str">
        <f t="shared" si="104"/>
        <v/>
      </c>
    </row>
    <row r="4833" spans="1:16" hidden="1" x14ac:dyDescent="0.25">
      <c r="A4833" s="83" t="s">
        <v>5641</v>
      </c>
      <c r="B4833" s="285" t="s">
        <v>79</v>
      </c>
      <c r="C4833" s="292">
        <v>0.55688999999999989</v>
      </c>
      <c r="D4833" s="292">
        <v>4.2101299999999995</v>
      </c>
      <c r="E4833" s="292">
        <v>19.890769999999996</v>
      </c>
      <c r="F4833" s="292">
        <v>12.270710000000014</v>
      </c>
      <c r="G4833" s="292">
        <v>36.928500000000007</v>
      </c>
      <c r="P4833" s="83" t="str">
        <f t="shared" si="104"/>
        <v/>
      </c>
    </row>
    <row r="4834" spans="1:16" hidden="1" x14ac:dyDescent="0.25">
      <c r="A4834" s="83" t="s">
        <v>5642</v>
      </c>
      <c r="B4834" s="285" t="s">
        <v>3671</v>
      </c>
      <c r="C4834" s="292">
        <v>2849.929700000002</v>
      </c>
      <c r="D4834" s="292">
        <v>3230.3598799999932</v>
      </c>
      <c r="E4834" s="292">
        <v>2085.6190900000006</v>
      </c>
      <c r="F4834" s="292">
        <v>3165.9471500000059</v>
      </c>
      <c r="G4834" s="292">
        <v>11331.855820000001</v>
      </c>
      <c r="P4834" s="83" t="str">
        <f t="shared" si="104"/>
        <v/>
      </c>
    </row>
    <row r="4835" spans="1:16" hidden="1" x14ac:dyDescent="0.25">
      <c r="A4835" s="83" t="s">
        <v>5643</v>
      </c>
      <c r="B4835" s="285" t="s">
        <v>84</v>
      </c>
      <c r="C4835" s="292">
        <v>19.219859999999997</v>
      </c>
      <c r="D4835" s="292">
        <v>659.51865000000021</v>
      </c>
      <c r="E4835" s="292">
        <v>376.40747999999985</v>
      </c>
      <c r="F4835" s="292">
        <v>1107.9997099999994</v>
      </c>
      <c r="G4835" s="292">
        <v>2163.1456999999991</v>
      </c>
      <c r="P4835" s="83" t="str">
        <f t="shared" si="104"/>
        <v/>
      </c>
    </row>
    <row r="4836" spans="1:16" hidden="1" x14ac:dyDescent="0.25">
      <c r="A4836" s="83" t="s">
        <v>5644</v>
      </c>
      <c r="B4836" s="285" t="s">
        <v>85</v>
      </c>
      <c r="C4836" s="292">
        <v>6984.4819000000007</v>
      </c>
      <c r="D4836" s="292">
        <v>8834.5418999999947</v>
      </c>
      <c r="E4836" s="292">
        <v>6733.3085300000066</v>
      </c>
      <c r="F4836" s="292">
        <v>8344.1016900000104</v>
      </c>
      <c r="G4836" s="292">
        <v>30896.434020000015</v>
      </c>
      <c r="P4836" s="83" t="str">
        <f t="shared" si="104"/>
        <v/>
      </c>
    </row>
    <row r="4837" spans="1:16" hidden="1" x14ac:dyDescent="0.25">
      <c r="A4837" s="83" t="s">
        <v>5645</v>
      </c>
      <c r="B4837" s="285" t="s">
        <v>86</v>
      </c>
      <c r="C4837" s="292">
        <v>0</v>
      </c>
      <c r="D4837" s="292">
        <v>0</v>
      </c>
      <c r="E4837" s="292">
        <v>0</v>
      </c>
      <c r="F4837" s="292">
        <v>0</v>
      </c>
      <c r="G4837" s="292">
        <v>0</v>
      </c>
      <c r="P4837" s="83" t="str">
        <f t="shared" si="104"/>
        <v/>
      </c>
    </row>
    <row r="4838" spans="1:16" hidden="1" x14ac:dyDescent="0.25">
      <c r="A4838" s="83" t="s">
        <v>5646</v>
      </c>
      <c r="B4838" s="285" t="s">
        <v>87</v>
      </c>
      <c r="C4838" s="292">
        <v>3.2177900000000004</v>
      </c>
      <c r="D4838" s="292">
        <v>137.71950000000004</v>
      </c>
      <c r="E4838" s="292">
        <v>57.771339999999974</v>
      </c>
      <c r="F4838" s="292">
        <v>53.996670000000051</v>
      </c>
      <c r="G4838" s="292">
        <v>252.70530000000008</v>
      </c>
      <c r="P4838" s="83" t="str">
        <f t="shared" si="104"/>
        <v/>
      </c>
    </row>
    <row r="4839" spans="1:16" hidden="1" x14ac:dyDescent="0.25">
      <c r="A4839" s="83" t="s">
        <v>5647</v>
      </c>
      <c r="B4839" s="285" t="s">
        <v>88</v>
      </c>
      <c r="C4839" s="292">
        <v>722.33481000000006</v>
      </c>
      <c r="D4839" s="292">
        <v>1922.7536399999999</v>
      </c>
      <c r="E4839" s="292">
        <v>531.18206000000009</v>
      </c>
      <c r="F4839" s="292">
        <v>1121.1754899999999</v>
      </c>
      <c r="G4839" s="292">
        <v>4297.4459999999999</v>
      </c>
      <c r="P4839" s="83" t="str">
        <f t="shared" si="104"/>
        <v/>
      </c>
    </row>
    <row r="4840" spans="1:16" hidden="1" x14ac:dyDescent="0.25">
      <c r="A4840" s="83" t="s">
        <v>5648</v>
      </c>
      <c r="B4840" s="285" t="s">
        <v>144</v>
      </c>
      <c r="C4840" s="292">
        <v>7710.0345000000007</v>
      </c>
      <c r="D4840" s="292">
        <v>10895.015039999995</v>
      </c>
      <c r="E4840" s="292">
        <v>7322.2619300000069</v>
      </c>
      <c r="F4840" s="292">
        <v>9519.2738500000105</v>
      </c>
      <c r="G4840" s="292">
        <v>35446.585320000013</v>
      </c>
      <c r="P4840" s="83" t="str">
        <f t="shared" si="104"/>
        <v/>
      </c>
    </row>
    <row r="4841" spans="1:16" hidden="1" x14ac:dyDescent="0.25">
      <c r="A4841" s="83" t="s">
        <v>5649</v>
      </c>
      <c r="B4841" s="285" t="s">
        <v>283</v>
      </c>
      <c r="C4841" s="292">
        <v>25.781299999999998</v>
      </c>
      <c r="D4841" s="292">
        <v>87.487659999999991</v>
      </c>
      <c r="E4841" s="292">
        <v>15.08723</v>
      </c>
      <c r="F4841" s="292">
        <v>48.121229999999997</v>
      </c>
      <c r="G4841" s="292">
        <v>176.47742</v>
      </c>
      <c r="P4841" s="83" t="str">
        <f t="shared" si="104"/>
        <v/>
      </c>
    </row>
    <row r="4842" spans="1:16" hidden="1" x14ac:dyDescent="0.25">
      <c r="A4842" s="83" t="s">
        <v>5650</v>
      </c>
      <c r="B4842" s="285" t="s">
        <v>284</v>
      </c>
      <c r="C4842" s="292">
        <v>0.2009</v>
      </c>
      <c r="D4842" s="292">
        <v>0.37744000000000005</v>
      </c>
      <c r="E4842" s="292">
        <v>0.38815999999999995</v>
      </c>
      <c r="F4842" s="292">
        <v>0.87071999999999994</v>
      </c>
      <c r="G4842" s="292">
        <v>1.8372199999999999</v>
      </c>
      <c r="P4842" s="83" t="str">
        <f t="shared" si="104"/>
        <v/>
      </c>
    </row>
    <row r="4843" spans="1:16" hidden="1" x14ac:dyDescent="0.25">
      <c r="A4843" s="83" t="s">
        <v>5651</v>
      </c>
      <c r="B4843" s="285" t="s">
        <v>76</v>
      </c>
      <c r="C4843" s="292">
        <v>0</v>
      </c>
      <c r="D4843" s="292">
        <v>0</v>
      </c>
      <c r="E4843" s="292">
        <v>0</v>
      </c>
      <c r="F4843" s="292">
        <v>0</v>
      </c>
      <c r="G4843" s="292">
        <v>0</v>
      </c>
      <c r="P4843" s="83" t="str">
        <f t="shared" si="104"/>
        <v/>
      </c>
    </row>
    <row r="4844" spans="1:16" hidden="1" x14ac:dyDescent="0.25">
      <c r="A4844" s="83" t="s">
        <v>5652</v>
      </c>
      <c r="B4844" s="285" t="s">
        <v>85</v>
      </c>
      <c r="C4844" s="292">
        <v>4303.4721600000003</v>
      </c>
      <c r="D4844" s="292">
        <v>4543.8576699999994</v>
      </c>
      <c r="E4844" s="292">
        <v>2810.4518099999977</v>
      </c>
      <c r="F4844" s="292">
        <v>4449.3130899999978</v>
      </c>
      <c r="G4844" s="292">
        <v>16107.094729999993</v>
      </c>
      <c r="P4844" s="83" t="str">
        <f t="shared" si="104"/>
        <v/>
      </c>
    </row>
    <row r="4845" spans="1:16" hidden="1" x14ac:dyDescent="0.25">
      <c r="A4845" s="83" t="s">
        <v>5653</v>
      </c>
      <c r="B4845" s="285" t="s">
        <v>87</v>
      </c>
      <c r="C4845" s="292">
        <v>0</v>
      </c>
      <c r="D4845" s="292">
        <v>0</v>
      </c>
      <c r="E4845" s="292">
        <v>265</v>
      </c>
      <c r="F4845" s="292">
        <v>3289</v>
      </c>
      <c r="G4845" s="292">
        <v>3554</v>
      </c>
      <c r="P4845" s="83" t="str">
        <f t="shared" si="104"/>
        <v/>
      </c>
    </row>
    <row r="4846" spans="1:16" hidden="1" x14ac:dyDescent="0.25">
      <c r="A4846" s="83" t="s">
        <v>5654</v>
      </c>
      <c r="B4846" s="285" t="s">
        <v>88</v>
      </c>
      <c r="C4846" s="292">
        <v>3588.6120000000001</v>
      </c>
      <c r="D4846" s="292">
        <v>2656.3367999999996</v>
      </c>
      <c r="E4846" s="292">
        <v>476.06457999999964</v>
      </c>
      <c r="F4846" s="292">
        <v>638.2148899999994</v>
      </c>
      <c r="G4846" s="292">
        <v>7359.2282699999987</v>
      </c>
      <c r="P4846" s="83" t="str">
        <f t="shared" si="104"/>
        <v/>
      </c>
    </row>
    <row r="4847" spans="1:16" hidden="1" x14ac:dyDescent="0.25">
      <c r="A4847" s="83" t="s">
        <v>5655</v>
      </c>
      <c r="B4847" s="285" t="s">
        <v>89</v>
      </c>
      <c r="C4847" s="292">
        <v>505.23515999999995</v>
      </c>
      <c r="D4847" s="292">
        <v>747.51215000000013</v>
      </c>
      <c r="E4847" s="292">
        <v>-950.12</v>
      </c>
      <c r="F4847" s="292">
        <v>222.75107999999983</v>
      </c>
      <c r="G4847" s="292">
        <v>525.37839000000008</v>
      </c>
      <c r="P4847" s="83" t="str">
        <f t="shared" si="104"/>
        <v/>
      </c>
    </row>
    <row r="4848" spans="1:16" hidden="1" x14ac:dyDescent="0.25">
      <c r="A4848" s="83" t="s">
        <v>5656</v>
      </c>
      <c r="B4848" s="285" t="s">
        <v>90</v>
      </c>
      <c r="C4848" s="292">
        <v>7.6139999999999999E-2</v>
      </c>
      <c r="D4848" s="292">
        <v>0.24162</v>
      </c>
      <c r="E4848" s="292">
        <v>4.719999999999956E-3</v>
      </c>
      <c r="F4848" s="292">
        <v>0.14313000000000001</v>
      </c>
      <c r="G4848" s="292">
        <v>0.46560999999999997</v>
      </c>
      <c r="P4848" s="83" t="str">
        <f t="shared" si="104"/>
        <v/>
      </c>
    </row>
    <row r="4849" spans="1:16" hidden="1" x14ac:dyDescent="0.25">
      <c r="A4849" s="83" t="s">
        <v>5657</v>
      </c>
      <c r="B4849" s="285" t="s">
        <v>91</v>
      </c>
      <c r="C4849" s="292">
        <v>0</v>
      </c>
      <c r="D4849" s="292">
        <v>0</v>
      </c>
      <c r="E4849" s="292">
        <v>0</v>
      </c>
      <c r="F4849" s="292">
        <v>0</v>
      </c>
      <c r="G4849" s="292">
        <v>0</v>
      </c>
      <c r="P4849" s="83" t="str">
        <f t="shared" si="104"/>
        <v/>
      </c>
    </row>
    <row r="4850" spans="1:16" hidden="1" x14ac:dyDescent="0.25">
      <c r="A4850" s="83" t="s">
        <v>5658</v>
      </c>
      <c r="B4850" s="285" t="s">
        <v>3670</v>
      </c>
      <c r="C4850" s="292">
        <v>5.8913900000000012</v>
      </c>
      <c r="D4850" s="292">
        <v>79.550889999999995</v>
      </c>
      <c r="E4850" s="292">
        <v>-34.763530000000003</v>
      </c>
      <c r="F4850" s="292">
        <v>38.092590000000001</v>
      </c>
      <c r="G4850" s="292">
        <v>88.771339999999995</v>
      </c>
      <c r="P4850" s="83" t="str">
        <f t="shared" si="104"/>
        <v/>
      </c>
    </row>
    <row r="4851" spans="1:16" hidden="1" x14ac:dyDescent="0.25">
      <c r="A4851" s="83" t="s">
        <v>5659</v>
      </c>
      <c r="B4851" s="285" t="s">
        <v>95</v>
      </c>
      <c r="C4851" s="292">
        <v>0</v>
      </c>
      <c r="D4851" s="292">
        <v>0.8</v>
      </c>
      <c r="E4851" s="292">
        <v>0</v>
      </c>
      <c r="F4851" s="292">
        <v>0</v>
      </c>
      <c r="G4851" s="292">
        <v>0.8</v>
      </c>
      <c r="P4851" s="83" t="str">
        <f t="shared" si="104"/>
        <v/>
      </c>
    </row>
    <row r="4852" spans="1:16" hidden="1" x14ac:dyDescent="0.25">
      <c r="A4852" s="83" t="s">
        <v>5660</v>
      </c>
      <c r="B4852" s="285" t="s">
        <v>96</v>
      </c>
      <c r="C4852" s="292">
        <v>0</v>
      </c>
      <c r="D4852" s="292">
        <v>0</v>
      </c>
      <c r="E4852" s="292">
        <v>0</v>
      </c>
      <c r="F4852" s="292">
        <v>4.0271600000000003</v>
      </c>
      <c r="G4852" s="292">
        <v>4.0271600000000003</v>
      </c>
      <c r="P4852" s="83" t="str">
        <f t="shared" si="104"/>
        <v/>
      </c>
    </row>
    <row r="4853" spans="1:16" hidden="1" x14ac:dyDescent="0.25">
      <c r="A4853" s="83" t="s">
        <v>5661</v>
      </c>
      <c r="B4853" s="285" t="s">
        <v>155</v>
      </c>
      <c r="C4853" s="292">
        <v>7892.0841600000003</v>
      </c>
      <c r="D4853" s="292">
        <v>7200.1944699999985</v>
      </c>
      <c r="E4853" s="292">
        <v>3551.5163899999975</v>
      </c>
      <c r="F4853" s="292">
        <v>8380.5551399999968</v>
      </c>
      <c r="G4853" s="292">
        <v>27024.350159999995</v>
      </c>
      <c r="P4853" s="83" t="str">
        <f t="shared" si="104"/>
        <v/>
      </c>
    </row>
    <row r="4854" spans="1:16" hidden="1" x14ac:dyDescent="0.25">
      <c r="A4854" s="83" t="s">
        <v>5662</v>
      </c>
      <c r="B4854" s="285" t="s">
        <v>285</v>
      </c>
      <c r="C4854" s="292">
        <v>2502.9727200000002</v>
      </c>
      <c r="D4854" s="292">
        <v>2047.7121699999996</v>
      </c>
      <c r="E4854" s="292">
        <v>2611.1089899999979</v>
      </c>
      <c r="F4854" s="292">
        <v>1352.5504899999976</v>
      </c>
      <c r="G4854" s="292">
        <v>8514.3443699999953</v>
      </c>
      <c r="P4854" s="83" t="str">
        <f t="shared" si="104"/>
        <v/>
      </c>
    </row>
    <row r="4855" spans="1:16" hidden="1" x14ac:dyDescent="0.25">
      <c r="A4855" s="83" t="s">
        <v>5663</v>
      </c>
      <c r="B4855" s="285" t="s">
        <v>286</v>
      </c>
      <c r="C4855" s="292">
        <v>1289.2967500000002</v>
      </c>
      <c r="D4855" s="292">
        <v>1668.0408399999997</v>
      </c>
      <c r="E4855" s="292">
        <v>1184.2216299999995</v>
      </c>
      <c r="F4855" s="292">
        <v>2835.7757999999999</v>
      </c>
      <c r="G4855" s="292">
        <v>6977.3350199999986</v>
      </c>
      <c r="P4855" s="83" t="str">
        <f t="shared" si="104"/>
        <v/>
      </c>
    </row>
    <row r="4856" spans="1:16" hidden="1" x14ac:dyDescent="0.25">
      <c r="A4856" s="83" t="s">
        <v>5664</v>
      </c>
      <c r="B4856" s="285" t="s">
        <v>97</v>
      </c>
      <c r="C4856" s="292">
        <v>-11612</v>
      </c>
      <c r="D4856" s="292">
        <v>-84800</v>
      </c>
      <c r="E4856" s="292">
        <v>-95766</v>
      </c>
      <c r="F4856" s="292">
        <v>125850</v>
      </c>
      <c r="G4856" s="292">
        <v>-66328</v>
      </c>
      <c r="P4856" s="83" t="str">
        <f t="shared" si="104"/>
        <v/>
      </c>
    </row>
    <row r="4857" spans="1:16" hidden="1" x14ac:dyDescent="0.25">
      <c r="A4857" s="83" t="s">
        <v>5665</v>
      </c>
      <c r="B4857" s="285" t="s">
        <v>130</v>
      </c>
      <c r="C4857" s="292">
        <v>34126</v>
      </c>
      <c r="D4857" s="292">
        <v>-88737</v>
      </c>
      <c r="E4857" s="292">
        <v>-95142</v>
      </c>
      <c r="F4857" s="292">
        <v>157605</v>
      </c>
      <c r="G4857" s="292">
        <v>7852</v>
      </c>
      <c r="P4857" s="83" t="str">
        <f t="shared" si="104"/>
        <v/>
      </c>
    </row>
    <row r="4858" spans="1:16" hidden="1" x14ac:dyDescent="0.25">
      <c r="A4858" s="83" t="s">
        <v>5666</v>
      </c>
      <c r="B4858" s="285" t="s">
        <v>76</v>
      </c>
      <c r="C4858" s="292">
        <v>0</v>
      </c>
      <c r="D4858" s="292">
        <v>0</v>
      </c>
      <c r="E4858" s="292">
        <v>0</v>
      </c>
      <c r="F4858" s="292">
        <v>0</v>
      </c>
      <c r="G4858" s="292">
        <v>0</v>
      </c>
      <c r="P4858" s="83" t="str">
        <f t="shared" si="104"/>
        <v/>
      </c>
    </row>
    <row r="4859" spans="1:16" hidden="1" x14ac:dyDescent="0.25">
      <c r="A4859" s="83" t="s">
        <v>5667</v>
      </c>
      <c r="B4859" s="285" t="s">
        <v>77</v>
      </c>
      <c r="C4859" s="292">
        <v>192577</v>
      </c>
      <c r="D4859" s="292">
        <v>217846</v>
      </c>
      <c r="E4859" s="292">
        <v>178608</v>
      </c>
      <c r="F4859" s="292">
        <v>170549</v>
      </c>
      <c r="G4859" s="292">
        <v>759580</v>
      </c>
      <c r="P4859" s="83" t="str">
        <f t="shared" si="104"/>
        <v/>
      </c>
    </row>
    <row r="4860" spans="1:16" hidden="1" x14ac:dyDescent="0.25">
      <c r="A4860" s="83" t="s">
        <v>5668</v>
      </c>
      <c r="B4860" s="285" t="s">
        <v>78</v>
      </c>
      <c r="C4860" s="292">
        <v>29094</v>
      </c>
      <c r="D4860" s="292">
        <v>32704</v>
      </c>
      <c r="E4860" s="292">
        <v>29428</v>
      </c>
      <c r="F4860" s="292">
        <v>33866</v>
      </c>
      <c r="G4860" s="292">
        <v>125092</v>
      </c>
      <c r="P4860" s="83" t="str">
        <f t="shared" si="104"/>
        <v/>
      </c>
    </row>
    <row r="4861" spans="1:16" hidden="1" x14ac:dyDescent="0.25">
      <c r="A4861" s="83" t="s">
        <v>5669</v>
      </c>
      <c r="B4861" s="285" t="s">
        <v>79</v>
      </c>
      <c r="C4861" s="292">
        <v>866</v>
      </c>
      <c r="D4861" s="292">
        <v>2835</v>
      </c>
      <c r="E4861" s="292">
        <v>4829</v>
      </c>
      <c r="F4861" s="292">
        <v>5803</v>
      </c>
      <c r="G4861" s="292">
        <v>14333</v>
      </c>
      <c r="P4861" s="83" t="str">
        <f t="shared" si="104"/>
        <v/>
      </c>
    </row>
    <row r="4862" spans="1:16" hidden="1" x14ac:dyDescent="0.25">
      <c r="A4862" s="83" t="s">
        <v>5670</v>
      </c>
      <c r="B4862" s="285" t="s">
        <v>3671</v>
      </c>
      <c r="C4862" s="292">
        <v>193451</v>
      </c>
      <c r="D4862" s="292">
        <v>188582</v>
      </c>
      <c r="E4862" s="292">
        <v>198525</v>
      </c>
      <c r="F4862" s="292">
        <v>183922</v>
      </c>
      <c r="G4862" s="292">
        <v>764480</v>
      </c>
      <c r="P4862" s="83" t="str">
        <f t="shared" si="104"/>
        <v/>
      </c>
    </row>
    <row r="4863" spans="1:16" hidden="1" x14ac:dyDescent="0.25">
      <c r="A4863" s="83" t="s">
        <v>5671</v>
      </c>
      <c r="B4863" s="285" t="s">
        <v>84</v>
      </c>
      <c r="C4863" s="292">
        <v>10849</v>
      </c>
      <c r="D4863" s="292">
        <v>22246</v>
      </c>
      <c r="E4863" s="292">
        <v>18260</v>
      </c>
      <c r="F4863" s="292">
        <v>26033</v>
      </c>
      <c r="G4863" s="292">
        <v>77388</v>
      </c>
      <c r="P4863" s="83" t="str">
        <f t="shared" si="104"/>
        <v/>
      </c>
    </row>
    <row r="4864" spans="1:16" hidden="1" x14ac:dyDescent="0.25">
      <c r="A4864" s="83" t="s">
        <v>5672</v>
      </c>
      <c r="B4864" s="285" t="s">
        <v>85</v>
      </c>
      <c r="C4864" s="292">
        <v>427992</v>
      </c>
      <c r="D4864" s="292">
        <v>470156</v>
      </c>
      <c r="E4864" s="292">
        <v>432618</v>
      </c>
      <c r="F4864" s="292">
        <v>423673</v>
      </c>
      <c r="G4864" s="292">
        <v>1754439</v>
      </c>
      <c r="P4864" s="83" t="str">
        <f t="shared" si="104"/>
        <v/>
      </c>
    </row>
    <row r="4865" spans="1:16" hidden="1" x14ac:dyDescent="0.25">
      <c r="A4865" s="83" t="s">
        <v>5673</v>
      </c>
      <c r="B4865" s="285" t="s">
        <v>86</v>
      </c>
      <c r="C4865" s="292">
        <v>0</v>
      </c>
      <c r="D4865" s="292">
        <v>0</v>
      </c>
      <c r="E4865" s="292">
        <v>0</v>
      </c>
      <c r="F4865" s="292">
        <v>56</v>
      </c>
      <c r="G4865" s="292">
        <v>56</v>
      </c>
      <c r="P4865" s="83" t="str">
        <f t="shared" si="104"/>
        <v/>
      </c>
    </row>
    <row r="4866" spans="1:16" hidden="1" x14ac:dyDescent="0.25">
      <c r="A4866" s="83" t="s">
        <v>5674</v>
      </c>
      <c r="B4866" s="285" t="s">
        <v>87</v>
      </c>
      <c r="C4866" s="292">
        <v>2630</v>
      </c>
      <c r="D4866" s="292">
        <v>8555</v>
      </c>
      <c r="E4866" s="292">
        <v>7823</v>
      </c>
      <c r="F4866" s="292">
        <v>16256</v>
      </c>
      <c r="G4866" s="292">
        <v>35264</v>
      </c>
      <c r="P4866" s="83" t="str">
        <f t="shared" si="104"/>
        <v/>
      </c>
    </row>
    <row r="4867" spans="1:16" hidden="1" x14ac:dyDescent="0.25">
      <c r="A4867" s="83" t="s">
        <v>5675</v>
      </c>
      <c r="B4867" s="285" t="s">
        <v>88</v>
      </c>
      <c r="C4867" s="292">
        <v>4231</v>
      </c>
      <c r="D4867" s="292">
        <v>5522</v>
      </c>
      <c r="E4867" s="292">
        <v>6232</v>
      </c>
      <c r="F4867" s="292">
        <v>27682</v>
      </c>
      <c r="G4867" s="292">
        <v>43667</v>
      </c>
      <c r="P4867" s="83" t="str">
        <f t="shared" si="104"/>
        <v/>
      </c>
    </row>
    <row r="4868" spans="1:16" hidden="1" x14ac:dyDescent="0.25">
      <c r="A4868" s="83" t="s">
        <v>5676</v>
      </c>
      <c r="B4868" s="285" t="s">
        <v>144</v>
      </c>
      <c r="C4868" s="292">
        <v>434853</v>
      </c>
      <c r="D4868" s="292">
        <v>484233</v>
      </c>
      <c r="E4868" s="292">
        <v>446673</v>
      </c>
      <c r="F4868" s="292">
        <v>467667</v>
      </c>
      <c r="G4868" s="292">
        <v>1833426</v>
      </c>
      <c r="P4868" s="83" t="str">
        <f t="shared" si="104"/>
        <v/>
      </c>
    </row>
    <row r="4869" spans="1:16" hidden="1" x14ac:dyDescent="0.25">
      <c r="A4869" s="83" t="s">
        <v>5677</v>
      </c>
      <c r="B4869" s="285" t="s">
        <v>283</v>
      </c>
      <c r="C4869" s="292">
        <v>531</v>
      </c>
      <c r="D4869" s="292">
        <v>5139</v>
      </c>
      <c r="E4869" s="292">
        <v>1995</v>
      </c>
      <c r="F4869" s="292">
        <v>2735</v>
      </c>
      <c r="G4869" s="292">
        <v>10400</v>
      </c>
      <c r="P4869" s="83" t="str">
        <f t="shared" si="104"/>
        <v/>
      </c>
    </row>
    <row r="4870" spans="1:16" hidden="1" x14ac:dyDescent="0.25">
      <c r="A4870" s="83" t="s">
        <v>5678</v>
      </c>
      <c r="B4870" s="285" t="s">
        <v>284</v>
      </c>
      <c r="C4870" s="292">
        <v>624</v>
      </c>
      <c r="D4870" s="292">
        <v>804</v>
      </c>
      <c r="E4870" s="292">
        <v>973</v>
      </c>
      <c r="F4870" s="292">
        <v>765</v>
      </c>
      <c r="G4870" s="292">
        <v>3166</v>
      </c>
      <c r="P4870" s="83" t="str">
        <f t="shared" si="104"/>
        <v/>
      </c>
    </row>
    <row r="4871" spans="1:16" hidden="1" x14ac:dyDescent="0.25">
      <c r="A4871" s="83" t="s">
        <v>5679</v>
      </c>
      <c r="B4871" s="285" t="s">
        <v>76</v>
      </c>
      <c r="C4871" s="292">
        <v>847</v>
      </c>
      <c r="D4871" s="292">
        <v>631</v>
      </c>
      <c r="E4871" s="292">
        <v>577</v>
      </c>
      <c r="F4871" s="292">
        <v>1027</v>
      </c>
      <c r="G4871" s="292">
        <v>3082</v>
      </c>
      <c r="P4871" s="83" t="str">
        <f t="shared" si="104"/>
        <v/>
      </c>
    </row>
    <row r="4872" spans="1:16" hidden="1" x14ac:dyDescent="0.25">
      <c r="A4872" s="83" t="s">
        <v>5680</v>
      </c>
      <c r="B4872" s="285" t="s">
        <v>85</v>
      </c>
      <c r="C4872" s="292">
        <v>416380</v>
      </c>
      <c r="D4872" s="292">
        <v>385356</v>
      </c>
      <c r="E4872" s="292">
        <v>336852</v>
      </c>
      <c r="F4872" s="292">
        <v>549523</v>
      </c>
      <c r="G4872" s="292">
        <v>1688111</v>
      </c>
      <c r="P4872" s="83" t="str">
        <f t="shared" ref="P4872:P4935" si="105">IF(COUNTBLANK(Q4872)=0,IF(RIGHT(A4872,10)=Q4872,TRUE,FALSE),"")</f>
        <v/>
      </c>
    </row>
    <row r="4873" spans="1:16" hidden="1" x14ac:dyDescent="0.25">
      <c r="A4873" s="83" t="s">
        <v>5681</v>
      </c>
      <c r="B4873" s="285" t="s">
        <v>87</v>
      </c>
      <c r="C4873" s="292">
        <v>3575</v>
      </c>
      <c r="D4873" s="292">
        <v>3988</v>
      </c>
      <c r="E4873" s="292">
        <v>2867</v>
      </c>
      <c r="F4873" s="292">
        <v>18611</v>
      </c>
      <c r="G4873" s="292">
        <v>29041</v>
      </c>
      <c r="P4873" s="83" t="str">
        <f t="shared" si="105"/>
        <v/>
      </c>
    </row>
    <row r="4874" spans="1:16" hidden="1" x14ac:dyDescent="0.25">
      <c r="A4874" s="83" t="s">
        <v>5682</v>
      </c>
      <c r="B4874" s="285" t="s">
        <v>88</v>
      </c>
      <c r="C4874" s="292">
        <v>49024</v>
      </c>
      <c r="D4874" s="292">
        <v>5850</v>
      </c>
      <c r="E4874" s="292">
        <v>11408</v>
      </c>
      <c r="F4874" s="292">
        <v>57536</v>
      </c>
      <c r="G4874" s="292">
        <v>123818</v>
      </c>
      <c r="P4874" s="83" t="str">
        <f t="shared" si="105"/>
        <v/>
      </c>
    </row>
    <row r="4875" spans="1:16" hidden="1" x14ac:dyDescent="0.25">
      <c r="A4875" s="83" t="s">
        <v>5683</v>
      </c>
      <c r="B4875" s="285" t="s">
        <v>89</v>
      </c>
      <c r="C4875" s="292">
        <v>47353</v>
      </c>
      <c r="D4875" s="292">
        <v>56008</v>
      </c>
      <c r="E4875" s="292">
        <v>49875</v>
      </c>
      <c r="F4875" s="292">
        <v>54370</v>
      </c>
      <c r="G4875" s="292">
        <v>207606</v>
      </c>
      <c r="P4875" s="83" t="str">
        <f t="shared" si="105"/>
        <v/>
      </c>
    </row>
    <row r="4876" spans="1:16" hidden="1" x14ac:dyDescent="0.25">
      <c r="A4876" s="83" t="s">
        <v>5684</v>
      </c>
      <c r="B4876" s="285" t="s">
        <v>90</v>
      </c>
      <c r="C4876" s="292">
        <v>8</v>
      </c>
      <c r="D4876" s="292">
        <v>42</v>
      </c>
      <c r="E4876" s="292">
        <v>20</v>
      </c>
      <c r="F4876" s="292">
        <v>46</v>
      </c>
      <c r="G4876" s="292">
        <v>116</v>
      </c>
      <c r="P4876" s="83" t="str">
        <f t="shared" si="105"/>
        <v/>
      </c>
    </row>
    <row r="4877" spans="1:16" hidden="1" x14ac:dyDescent="0.25">
      <c r="A4877" s="83" t="s">
        <v>5685</v>
      </c>
      <c r="B4877" s="285" t="s">
        <v>91</v>
      </c>
      <c r="C4877" s="292">
        <v>0</v>
      </c>
      <c r="D4877" s="292">
        <v>0</v>
      </c>
      <c r="E4877" s="292">
        <v>0</v>
      </c>
      <c r="F4877" s="292">
        <v>0</v>
      </c>
      <c r="G4877" s="292">
        <v>0</v>
      </c>
      <c r="P4877" s="83" t="str">
        <f t="shared" si="105"/>
        <v/>
      </c>
    </row>
    <row r="4878" spans="1:16" hidden="1" x14ac:dyDescent="0.25">
      <c r="A4878" s="83" t="s">
        <v>5686</v>
      </c>
      <c r="B4878" s="285" t="s">
        <v>3670</v>
      </c>
      <c r="C4878" s="292">
        <v>12079</v>
      </c>
      <c r="D4878" s="292">
        <v>14478</v>
      </c>
      <c r="E4878" s="292">
        <v>14678</v>
      </c>
      <c r="F4878" s="292">
        <v>15837</v>
      </c>
      <c r="G4878" s="292">
        <v>57072</v>
      </c>
      <c r="P4878" s="83" t="str">
        <f t="shared" si="105"/>
        <v/>
      </c>
    </row>
    <row r="4879" spans="1:16" hidden="1" x14ac:dyDescent="0.25">
      <c r="A4879" s="83" t="s">
        <v>5687</v>
      </c>
      <c r="B4879" s="285" t="s">
        <v>95</v>
      </c>
      <c r="C4879" s="292">
        <v>455</v>
      </c>
      <c r="D4879" s="292">
        <v>2419</v>
      </c>
      <c r="E4879" s="292">
        <v>528</v>
      </c>
      <c r="F4879" s="292">
        <v>1808</v>
      </c>
      <c r="G4879" s="292">
        <v>5210</v>
      </c>
      <c r="P4879" s="83" t="str">
        <f t="shared" si="105"/>
        <v/>
      </c>
    </row>
    <row r="4880" spans="1:16" hidden="1" x14ac:dyDescent="0.25">
      <c r="A4880" s="83" t="s">
        <v>5688</v>
      </c>
      <c r="B4880" s="285" t="s">
        <v>96</v>
      </c>
      <c r="C4880" s="292">
        <v>0</v>
      </c>
      <c r="D4880" s="292">
        <v>302</v>
      </c>
      <c r="E4880" s="292">
        <v>404</v>
      </c>
      <c r="F4880" s="292">
        <v>-398</v>
      </c>
      <c r="G4880" s="292">
        <v>308</v>
      </c>
      <c r="P4880" s="83" t="str">
        <f t="shared" si="105"/>
        <v/>
      </c>
    </row>
    <row r="4881" spans="1:16" hidden="1" x14ac:dyDescent="0.25">
      <c r="A4881" s="83" t="s">
        <v>5689</v>
      </c>
      <c r="B4881" s="285" t="s">
        <v>155</v>
      </c>
      <c r="C4881" s="292">
        <v>468979</v>
      </c>
      <c r="D4881" s="292">
        <v>395496</v>
      </c>
      <c r="E4881" s="292">
        <v>351531</v>
      </c>
      <c r="F4881" s="292">
        <v>625272</v>
      </c>
      <c r="G4881" s="292">
        <v>1841278</v>
      </c>
      <c r="P4881" s="83" t="str">
        <f t="shared" si="105"/>
        <v/>
      </c>
    </row>
    <row r="4882" spans="1:16" hidden="1" x14ac:dyDescent="0.25">
      <c r="A4882" s="83" t="s">
        <v>5690</v>
      </c>
      <c r="B4882" s="285" t="s">
        <v>285</v>
      </c>
      <c r="C4882" s="292">
        <v>139217</v>
      </c>
      <c r="D4882" s="292">
        <v>185381</v>
      </c>
      <c r="E4882" s="292">
        <v>165470</v>
      </c>
      <c r="F4882" s="292">
        <v>312699</v>
      </c>
      <c r="G4882" s="292">
        <v>802767</v>
      </c>
      <c r="P4882" s="83" t="str">
        <f t="shared" si="105"/>
        <v/>
      </c>
    </row>
    <row r="4883" spans="1:16" hidden="1" x14ac:dyDescent="0.25">
      <c r="A4883" s="83" t="s">
        <v>5691</v>
      </c>
      <c r="B4883" s="285" t="s">
        <v>286</v>
      </c>
      <c r="C4883" s="292">
        <v>216421</v>
      </c>
      <c r="D4883" s="292">
        <v>126397</v>
      </c>
      <c r="E4883" s="292">
        <v>105704</v>
      </c>
      <c r="F4883" s="292">
        <v>163736</v>
      </c>
      <c r="G4883" s="292">
        <v>612258</v>
      </c>
      <c r="P4883" s="83" t="str">
        <f t="shared" si="105"/>
        <v/>
      </c>
    </row>
    <row r="4884" spans="1:16" hidden="1" x14ac:dyDescent="0.25">
      <c r="A4884" s="83" t="s">
        <v>5692</v>
      </c>
      <c r="B4884" s="285" t="s">
        <v>97</v>
      </c>
      <c r="C4884" s="292">
        <v>-38880</v>
      </c>
      <c r="D4884" s="292">
        <v>-181645</v>
      </c>
      <c r="E4884" s="292">
        <v>-27456</v>
      </c>
      <c r="F4884" s="292">
        <v>376495</v>
      </c>
      <c r="G4884" s="292">
        <v>128514</v>
      </c>
      <c r="P4884" s="83" t="str">
        <f t="shared" si="105"/>
        <v/>
      </c>
    </row>
    <row r="4885" spans="1:16" hidden="1" x14ac:dyDescent="0.25">
      <c r="A4885" s="83" t="s">
        <v>5693</v>
      </c>
      <c r="B4885" s="285" t="s">
        <v>130</v>
      </c>
      <c r="C4885" s="292">
        <v>-40352</v>
      </c>
      <c r="D4885" s="292">
        <v>-189962</v>
      </c>
      <c r="E4885" s="292">
        <v>-41534</v>
      </c>
      <c r="F4885" s="292">
        <v>557233</v>
      </c>
      <c r="G4885" s="292">
        <v>285385</v>
      </c>
      <c r="P4885" s="83" t="str">
        <f t="shared" si="105"/>
        <v/>
      </c>
    </row>
    <row r="4886" spans="1:16" hidden="1" x14ac:dyDescent="0.25">
      <c r="A4886" s="83" t="s">
        <v>5694</v>
      </c>
      <c r="B4886" s="285" t="s">
        <v>76</v>
      </c>
      <c r="C4886" s="292">
        <v>1084</v>
      </c>
      <c r="D4886" s="292">
        <v>47</v>
      </c>
      <c r="E4886" s="292">
        <v>1497</v>
      </c>
      <c r="F4886" s="292">
        <v>191</v>
      </c>
      <c r="G4886" s="292">
        <v>2819</v>
      </c>
      <c r="P4886" s="83" t="str">
        <f t="shared" si="105"/>
        <v/>
      </c>
    </row>
    <row r="4887" spans="1:16" hidden="1" x14ac:dyDescent="0.25">
      <c r="A4887" s="83" t="s">
        <v>5695</v>
      </c>
      <c r="B4887" s="285" t="s">
        <v>77</v>
      </c>
      <c r="C4887" s="292">
        <v>292317</v>
      </c>
      <c r="D4887" s="292">
        <v>187414</v>
      </c>
      <c r="E4887" s="292">
        <v>138351</v>
      </c>
      <c r="F4887" s="292">
        <v>482501</v>
      </c>
      <c r="G4887" s="292">
        <v>1100583</v>
      </c>
      <c r="P4887" s="83" t="str">
        <f t="shared" si="105"/>
        <v/>
      </c>
    </row>
    <row r="4888" spans="1:16" hidden="1" x14ac:dyDescent="0.25">
      <c r="A4888" s="83" t="s">
        <v>5696</v>
      </c>
      <c r="B4888" s="285" t="s">
        <v>78</v>
      </c>
      <c r="C4888" s="292">
        <v>33006</v>
      </c>
      <c r="D4888" s="292">
        <v>32431</v>
      </c>
      <c r="E4888" s="292">
        <v>26534</v>
      </c>
      <c r="F4888" s="292">
        <v>34666</v>
      </c>
      <c r="G4888" s="292">
        <v>126637</v>
      </c>
      <c r="P4888" s="83" t="str">
        <f t="shared" si="105"/>
        <v/>
      </c>
    </row>
    <row r="4889" spans="1:16" hidden="1" x14ac:dyDescent="0.25">
      <c r="A4889" s="83" t="s">
        <v>5697</v>
      </c>
      <c r="B4889" s="285" t="s">
        <v>79</v>
      </c>
      <c r="C4889" s="292">
        <v>3566</v>
      </c>
      <c r="D4889" s="292">
        <v>3119</v>
      </c>
      <c r="E4889" s="292">
        <v>4134</v>
      </c>
      <c r="F4889" s="292">
        <v>4399</v>
      </c>
      <c r="G4889" s="292">
        <v>15218</v>
      </c>
      <c r="P4889" s="83" t="str">
        <f t="shared" si="105"/>
        <v/>
      </c>
    </row>
    <row r="4890" spans="1:16" hidden="1" x14ac:dyDescent="0.25">
      <c r="A4890" s="83" t="s">
        <v>5698</v>
      </c>
      <c r="B4890" s="285" t="s">
        <v>3671</v>
      </c>
      <c r="C4890" s="292">
        <v>20413</v>
      </c>
      <c r="D4890" s="292">
        <v>10603</v>
      </c>
      <c r="E4890" s="292">
        <v>7138</v>
      </c>
      <c r="F4890" s="292">
        <v>20057</v>
      </c>
      <c r="G4890" s="292">
        <v>58211</v>
      </c>
      <c r="P4890" s="83" t="str">
        <f t="shared" si="105"/>
        <v/>
      </c>
    </row>
    <row r="4891" spans="1:16" hidden="1" x14ac:dyDescent="0.25">
      <c r="A4891" s="83" t="s">
        <v>5699</v>
      </c>
      <c r="B4891" s="285" t="s">
        <v>84</v>
      </c>
      <c r="C4891" s="292">
        <v>23048</v>
      </c>
      <c r="D4891" s="292">
        <v>26181</v>
      </c>
      <c r="E4891" s="292">
        <v>21560</v>
      </c>
      <c r="F4891" s="292">
        <v>29966</v>
      </c>
      <c r="G4891" s="292">
        <v>100755</v>
      </c>
      <c r="P4891" s="83" t="str">
        <f t="shared" si="105"/>
        <v/>
      </c>
    </row>
    <row r="4892" spans="1:16" hidden="1" x14ac:dyDescent="0.25">
      <c r="A4892" s="83" t="s">
        <v>5700</v>
      </c>
      <c r="B4892" s="285" t="s">
        <v>85</v>
      </c>
      <c r="C4892" s="292">
        <v>380158</v>
      </c>
      <c r="D4892" s="292">
        <v>266543</v>
      </c>
      <c r="E4892" s="292">
        <v>205469</v>
      </c>
      <c r="F4892" s="292">
        <v>580249</v>
      </c>
      <c r="G4892" s="292">
        <v>1432419</v>
      </c>
      <c r="P4892" s="83" t="str">
        <f t="shared" si="105"/>
        <v/>
      </c>
    </row>
    <row r="4893" spans="1:16" hidden="1" x14ac:dyDescent="0.25">
      <c r="A4893" s="83" t="s">
        <v>5701</v>
      </c>
      <c r="B4893" s="285" t="s">
        <v>86</v>
      </c>
      <c r="C4893" s="292">
        <v>36</v>
      </c>
      <c r="D4893" s="292">
        <v>272</v>
      </c>
      <c r="E4893" s="292">
        <v>468</v>
      </c>
      <c r="F4893" s="292">
        <v>1521</v>
      </c>
      <c r="G4893" s="292">
        <v>2297</v>
      </c>
      <c r="P4893" s="83" t="str">
        <f t="shared" si="105"/>
        <v/>
      </c>
    </row>
    <row r="4894" spans="1:16" hidden="1" x14ac:dyDescent="0.25">
      <c r="A4894" s="83" t="s">
        <v>5702</v>
      </c>
      <c r="B4894" s="285" t="s">
        <v>87</v>
      </c>
      <c r="C4894" s="292">
        <v>13127</v>
      </c>
      <c r="D4894" s="292">
        <v>11934</v>
      </c>
      <c r="E4894" s="292">
        <v>15570</v>
      </c>
      <c r="F4894" s="292">
        <v>29412</v>
      </c>
      <c r="G4894" s="292">
        <v>70043</v>
      </c>
      <c r="P4894" s="83" t="str">
        <f t="shared" si="105"/>
        <v/>
      </c>
    </row>
    <row r="4895" spans="1:16" hidden="1" x14ac:dyDescent="0.25">
      <c r="A4895" s="83" t="s">
        <v>5703</v>
      </c>
      <c r="B4895" s="285" t="s">
        <v>88</v>
      </c>
      <c r="C4895" s="292">
        <v>1882</v>
      </c>
      <c r="D4895" s="292">
        <v>280</v>
      </c>
      <c r="E4895" s="292">
        <v>941</v>
      </c>
      <c r="F4895" s="292">
        <v>115650</v>
      </c>
      <c r="G4895" s="292">
        <v>118753</v>
      </c>
      <c r="P4895" s="83" t="str">
        <f t="shared" si="105"/>
        <v/>
      </c>
    </row>
    <row r="4896" spans="1:16" hidden="1" x14ac:dyDescent="0.25">
      <c r="A4896" s="83" t="s">
        <v>5704</v>
      </c>
      <c r="B4896" s="285" t="s">
        <v>144</v>
      </c>
      <c r="C4896" s="292">
        <v>395203</v>
      </c>
      <c r="D4896" s="292">
        <v>279029</v>
      </c>
      <c r="E4896" s="292">
        <v>222448</v>
      </c>
      <c r="F4896" s="292">
        <v>726832</v>
      </c>
      <c r="G4896" s="292">
        <v>1623512</v>
      </c>
      <c r="P4896" s="83" t="str">
        <f t="shared" si="105"/>
        <v/>
      </c>
    </row>
    <row r="4897" spans="1:16" hidden="1" x14ac:dyDescent="0.25">
      <c r="A4897" s="83" t="s">
        <v>5705</v>
      </c>
      <c r="B4897" s="285" t="s">
        <v>283</v>
      </c>
      <c r="C4897" s="292">
        <v>441</v>
      </c>
      <c r="D4897" s="292">
        <v>248</v>
      </c>
      <c r="E4897" s="292">
        <v>220</v>
      </c>
      <c r="F4897" s="292">
        <v>327</v>
      </c>
      <c r="G4897" s="292">
        <v>1236</v>
      </c>
      <c r="P4897" s="83" t="str">
        <f t="shared" si="105"/>
        <v/>
      </c>
    </row>
    <row r="4898" spans="1:16" hidden="1" x14ac:dyDescent="0.25">
      <c r="A4898" s="83" t="s">
        <v>5706</v>
      </c>
      <c r="B4898" s="285" t="s">
        <v>284</v>
      </c>
      <c r="C4898" s="292">
        <v>6283</v>
      </c>
      <c r="D4898" s="292">
        <v>6500</v>
      </c>
      <c r="E4898" s="292">
        <v>6035</v>
      </c>
      <c r="F4898" s="292">
        <v>8142</v>
      </c>
      <c r="G4898" s="292">
        <v>26960</v>
      </c>
      <c r="P4898" s="83" t="str">
        <f t="shared" si="105"/>
        <v/>
      </c>
    </row>
    <row r="4899" spans="1:16" hidden="1" x14ac:dyDescent="0.25">
      <c r="A4899" s="83" t="s">
        <v>5707</v>
      </c>
      <c r="B4899" s="285" t="s">
        <v>76</v>
      </c>
      <c r="C4899" s="292">
        <v>2467</v>
      </c>
      <c r="D4899" s="292">
        <v>2999</v>
      </c>
      <c r="E4899" s="292">
        <v>3065</v>
      </c>
      <c r="F4899" s="292">
        <v>79247</v>
      </c>
      <c r="G4899" s="292">
        <v>87778</v>
      </c>
      <c r="P4899" s="83" t="str">
        <f t="shared" si="105"/>
        <v/>
      </c>
    </row>
    <row r="4900" spans="1:16" hidden="1" x14ac:dyDescent="0.25">
      <c r="A4900" s="83" t="s">
        <v>5708</v>
      </c>
      <c r="B4900" s="285" t="s">
        <v>85</v>
      </c>
      <c r="C4900" s="292">
        <v>341278</v>
      </c>
      <c r="D4900" s="292">
        <v>84898</v>
      </c>
      <c r="E4900" s="292">
        <v>178013</v>
      </c>
      <c r="F4900" s="292">
        <v>956744</v>
      </c>
      <c r="G4900" s="292">
        <v>1560933</v>
      </c>
      <c r="P4900" s="83" t="str">
        <f t="shared" si="105"/>
        <v/>
      </c>
    </row>
    <row r="4901" spans="1:16" hidden="1" x14ac:dyDescent="0.25">
      <c r="A4901" s="83" t="s">
        <v>5709</v>
      </c>
      <c r="B4901" s="285" t="s">
        <v>87</v>
      </c>
      <c r="C4901" s="292">
        <v>0</v>
      </c>
      <c r="D4901" s="292">
        <v>3693</v>
      </c>
      <c r="E4901" s="292">
        <v>1683</v>
      </c>
      <c r="F4901" s="292">
        <v>32581</v>
      </c>
      <c r="G4901" s="292">
        <v>37957</v>
      </c>
      <c r="P4901" s="83" t="str">
        <f t="shared" si="105"/>
        <v/>
      </c>
    </row>
    <row r="4902" spans="1:16" hidden="1" x14ac:dyDescent="0.25">
      <c r="A4902" s="83" t="s">
        <v>5710</v>
      </c>
      <c r="B4902" s="285" t="s">
        <v>88</v>
      </c>
      <c r="C4902" s="292">
        <v>12830</v>
      </c>
      <c r="D4902" s="292">
        <v>55</v>
      </c>
      <c r="E4902" s="292">
        <v>43</v>
      </c>
      <c r="F4902" s="292">
        <v>288330</v>
      </c>
      <c r="G4902" s="292">
        <v>301258</v>
      </c>
      <c r="P4902" s="83" t="str">
        <f t="shared" si="105"/>
        <v/>
      </c>
    </row>
    <row r="4903" spans="1:16" hidden="1" x14ac:dyDescent="0.25">
      <c r="A4903" s="83" t="s">
        <v>5711</v>
      </c>
      <c r="B4903" s="285" t="s">
        <v>89</v>
      </c>
      <c r="C4903" s="292">
        <v>5658</v>
      </c>
      <c r="D4903" s="292">
        <v>4441</v>
      </c>
      <c r="E4903" s="292">
        <v>12487</v>
      </c>
      <c r="F4903" s="292">
        <v>19843</v>
      </c>
      <c r="G4903" s="292">
        <v>42429</v>
      </c>
      <c r="P4903" s="83" t="str">
        <f t="shared" si="105"/>
        <v/>
      </c>
    </row>
    <row r="4904" spans="1:16" hidden="1" x14ac:dyDescent="0.25">
      <c r="A4904" s="83" t="s">
        <v>5712</v>
      </c>
      <c r="B4904" s="285" t="s">
        <v>90</v>
      </c>
      <c r="C4904" s="292">
        <v>0</v>
      </c>
      <c r="D4904" s="292">
        <v>178</v>
      </c>
      <c r="E4904" s="292">
        <v>2301</v>
      </c>
      <c r="F4904" s="292">
        <v>8157</v>
      </c>
      <c r="G4904" s="292">
        <v>10636</v>
      </c>
      <c r="P4904" s="83" t="str">
        <f t="shared" si="105"/>
        <v/>
      </c>
    </row>
    <row r="4905" spans="1:16" hidden="1" x14ac:dyDescent="0.25">
      <c r="A4905" s="83" t="s">
        <v>5713</v>
      </c>
      <c r="B4905" s="285" t="s">
        <v>91</v>
      </c>
      <c r="C4905" s="292">
        <v>46450</v>
      </c>
      <c r="D4905" s="292">
        <v>8396</v>
      </c>
      <c r="E4905" s="292">
        <v>113317</v>
      </c>
      <c r="F4905" s="292">
        <v>492117</v>
      </c>
      <c r="G4905" s="292">
        <v>660280</v>
      </c>
      <c r="P4905" s="83" t="str">
        <f t="shared" si="105"/>
        <v/>
      </c>
    </row>
    <row r="4906" spans="1:16" hidden="1" x14ac:dyDescent="0.25">
      <c r="A4906" s="83" t="s">
        <v>5714</v>
      </c>
      <c r="B4906" s="285" t="s">
        <v>3670</v>
      </c>
      <c r="C4906" s="292">
        <v>4984</v>
      </c>
      <c r="D4906" s="292">
        <v>459</v>
      </c>
      <c r="E4906" s="292">
        <v>322</v>
      </c>
      <c r="F4906" s="292">
        <v>1789</v>
      </c>
      <c r="G4906" s="292">
        <v>7554</v>
      </c>
      <c r="P4906" s="83" t="str">
        <f t="shared" si="105"/>
        <v/>
      </c>
    </row>
    <row r="4907" spans="1:16" hidden="1" x14ac:dyDescent="0.25">
      <c r="A4907" s="83" t="s">
        <v>5715</v>
      </c>
      <c r="B4907" s="285" t="s">
        <v>95</v>
      </c>
      <c r="C4907" s="292">
        <v>21</v>
      </c>
      <c r="D4907" s="292">
        <v>23</v>
      </c>
      <c r="E4907" s="292">
        <v>292</v>
      </c>
      <c r="F4907" s="292">
        <v>5481</v>
      </c>
      <c r="G4907" s="292">
        <v>5817</v>
      </c>
      <c r="P4907" s="83" t="str">
        <f t="shared" si="105"/>
        <v/>
      </c>
    </row>
    <row r="4908" spans="1:16" hidden="1" x14ac:dyDescent="0.25">
      <c r="A4908" s="83" t="s">
        <v>5716</v>
      </c>
      <c r="B4908" s="285" t="s">
        <v>96</v>
      </c>
      <c r="C4908" s="292">
        <v>743</v>
      </c>
      <c r="D4908" s="292">
        <v>421</v>
      </c>
      <c r="E4908" s="292">
        <v>1175</v>
      </c>
      <c r="F4908" s="292">
        <v>6410</v>
      </c>
      <c r="G4908" s="292">
        <v>8749</v>
      </c>
      <c r="P4908" s="83" t="str">
        <f t="shared" si="105"/>
        <v/>
      </c>
    </row>
    <row r="4909" spans="1:16" hidden="1" x14ac:dyDescent="0.25">
      <c r="A4909" s="83" t="s">
        <v>5717</v>
      </c>
      <c r="B4909" s="285" t="s">
        <v>155</v>
      </c>
      <c r="C4909" s="292">
        <v>354851</v>
      </c>
      <c r="D4909" s="292">
        <v>89067</v>
      </c>
      <c r="E4909" s="292">
        <v>180914</v>
      </c>
      <c r="F4909" s="292">
        <v>1284065</v>
      </c>
      <c r="G4909" s="292">
        <v>1908897</v>
      </c>
      <c r="P4909" s="83" t="str">
        <f t="shared" si="105"/>
        <v/>
      </c>
    </row>
    <row r="4910" spans="1:16" hidden="1" x14ac:dyDescent="0.25">
      <c r="A4910" s="83" t="s">
        <v>5718</v>
      </c>
      <c r="B4910" s="285" t="s">
        <v>285</v>
      </c>
      <c r="C4910" s="292">
        <v>281698</v>
      </c>
      <c r="D4910" s="292">
        <v>68402</v>
      </c>
      <c r="E4910" s="292">
        <v>46034</v>
      </c>
      <c r="F4910" s="292">
        <v>350125</v>
      </c>
      <c r="G4910" s="292">
        <v>746259</v>
      </c>
      <c r="P4910" s="83" t="str">
        <f t="shared" si="105"/>
        <v/>
      </c>
    </row>
    <row r="4911" spans="1:16" hidden="1" x14ac:dyDescent="0.25">
      <c r="A4911" s="83" t="s">
        <v>5719</v>
      </c>
      <c r="B4911" s="285" t="s">
        <v>286</v>
      </c>
      <c r="C4911" s="292">
        <v>0</v>
      </c>
      <c r="D4911" s="292">
        <v>0</v>
      </c>
      <c r="E4911" s="292">
        <v>195</v>
      </c>
      <c r="F4911" s="292">
        <v>-15</v>
      </c>
      <c r="G4911" s="292">
        <v>180</v>
      </c>
      <c r="P4911" s="83" t="str">
        <f t="shared" si="105"/>
        <v/>
      </c>
    </row>
    <row r="4912" spans="1:16" hidden="1" x14ac:dyDescent="0.25">
      <c r="A4912" s="83" t="s">
        <v>5720</v>
      </c>
      <c r="B4912" s="285" t="s">
        <v>97</v>
      </c>
      <c r="C4912" s="292">
        <v>252267.64863467135</v>
      </c>
      <c r="D4912" s="292">
        <v>-221573.23355381726</v>
      </c>
      <c r="E4912" s="292">
        <v>-196726.28459039517</v>
      </c>
      <c r="F4912" s="292">
        <v>119083.83454254165</v>
      </c>
      <c r="G4912" s="292">
        <v>-46948.034966999665</v>
      </c>
      <c r="P4912" s="83" t="str">
        <f t="shared" si="105"/>
        <v/>
      </c>
    </row>
    <row r="4913" spans="1:16" hidden="1" x14ac:dyDescent="0.25">
      <c r="A4913" s="83" t="s">
        <v>5721</v>
      </c>
      <c r="B4913" s="285" t="s">
        <v>130</v>
      </c>
      <c r="C4913" s="292">
        <v>395042.52143227286</v>
      </c>
      <c r="D4913" s="292">
        <v>-178252.68895236647</v>
      </c>
      <c r="E4913" s="292">
        <v>-193107.71329357894</v>
      </c>
      <c r="F4913" s="292">
        <v>190990.09386186791</v>
      </c>
      <c r="G4913" s="292">
        <v>214672.213048195</v>
      </c>
      <c r="P4913" s="83" t="str">
        <f t="shared" si="105"/>
        <v/>
      </c>
    </row>
    <row r="4914" spans="1:16" hidden="1" x14ac:dyDescent="0.25">
      <c r="A4914" s="83" t="s">
        <v>5722</v>
      </c>
      <c r="B4914" s="285" t="s">
        <v>76</v>
      </c>
      <c r="C4914" s="292">
        <v>0</v>
      </c>
      <c r="D4914" s="292">
        <v>0</v>
      </c>
      <c r="E4914" s="292">
        <v>0</v>
      </c>
      <c r="F4914" s="292">
        <v>0</v>
      </c>
      <c r="G4914" s="292">
        <v>0</v>
      </c>
      <c r="P4914" s="83" t="str">
        <f t="shared" si="105"/>
        <v/>
      </c>
    </row>
    <row r="4915" spans="1:16" hidden="1" x14ac:dyDescent="0.25">
      <c r="A4915" s="83" t="s">
        <v>5723</v>
      </c>
      <c r="B4915" s="285" t="s">
        <v>77</v>
      </c>
      <c r="C4915" s="292">
        <v>768158.07411003299</v>
      </c>
      <c r="D4915" s="292">
        <v>687848.73562002578</v>
      </c>
      <c r="E4915" s="292">
        <v>600478.19269000937</v>
      </c>
      <c r="F4915" s="292">
        <v>504707.34822000208</v>
      </c>
      <c r="G4915" s="292">
        <v>2561192.3506400702</v>
      </c>
      <c r="P4915" s="83" t="str">
        <f t="shared" si="105"/>
        <v/>
      </c>
    </row>
    <row r="4916" spans="1:16" hidden="1" x14ac:dyDescent="0.25">
      <c r="A4916" s="83" t="s">
        <v>5724</v>
      </c>
      <c r="B4916" s="285" t="s">
        <v>78</v>
      </c>
      <c r="C4916" s="292">
        <v>62764.951742591089</v>
      </c>
      <c r="D4916" s="292">
        <v>62994.763375090261</v>
      </c>
      <c r="E4916" s="292">
        <v>76207.63448147614</v>
      </c>
      <c r="F4916" s="292">
        <v>80208.839299331667</v>
      </c>
      <c r="G4916" s="292">
        <v>282176.18889848917</v>
      </c>
      <c r="P4916" s="83" t="str">
        <f t="shared" si="105"/>
        <v/>
      </c>
    </row>
    <row r="4917" spans="1:16" hidden="1" x14ac:dyDescent="0.25">
      <c r="A4917" s="83" t="s">
        <v>5725</v>
      </c>
      <c r="B4917" s="285" t="s">
        <v>79</v>
      </c>
      <c r="C4917" s="292">
        <v>1018.4374845963517</v>
      </c>
      <c r="D4917" s="292">
        <v>2072.8008116172955</v>
      </c>
      <c r="E4917" s="292">
        <v>5545.6170000666625</v>
      </c>
      <c r="F4917" s="292">
        <v>5714.8179366121112</v>
      </c>
      <c r="G4917" s="292">
        <v>14351.673232892421</v>
      </c>
      <c r="P4917" s="83" t="str">
        <f t="shared" si="105"/>
        <v/>
      </c>
    </row>
    <row r="4918" spans="1:16" hidden="1" x14ac:dyDescent="0.25">
      <c r="A4918" s="83" t="s">
        <v>5726</v>
      </c>
      <c r="B4918" s="285" t="s">
        <v>3671</v>
      </c>
      <c r="C4918" s="292">
        <v>405.60282531927953</v>
      </c>
      <c r="D4918" s="292">
        <v>290.50379076057033</v>
      </c>
      <c r="E4918" s="292">
        <v>1075.5379207377064</v>
      </c>
      <c r="F4918" s="292">
        <v>3685.4595242935216</v>
      </c>
      <c r="G4918" s="292">
        <v>5457.1040611110775</v>
      </c>
      <c r="P4918" s="83" t="str">
        <f t="shared" si="105"/>
        <v/>
      </c>
    </row>
    <row r="4919" spans="1:16" hidden="1" x14ac:dyDescent="0.25">
      <c r="A4919" s="83" t="s">
        <v>5727</v>
      </c>
      <c r="B4919" s="285" t="s">
        <v>84</v>
      </c>
      <c r="C4919" s="292">
        <v>16396.961135404137</v>
      </c>
      <c r="D4919" s="292">
        <v>22828.291560455968</v>
      </c>
      <c r="E4919" s="292">
        <v>39107.324116264492</v>
      </c>
      <c r="F4919" s="292">
        <v>38535.39708882531</v>
      </c>
      <c r="G4919" s="292">
        <v>116867.97390094992</v>
      </c>
      <c r="P4919" s="83" t="str">
        <f t="shared" si="105"/>
        <v/>
      </c>
    </row>
    <row r="4920" spans="1:16" hidden="1" x14ac:dyDescent="0.25">
      <c r="A4920" s="83" t="s">
        <v>5728</v>
      </c>
      <c r="B4920" s="285" t="s">
        <v>85</v>
      </c>
      <c r="C4920" s="292">
        <v>851611.24971423892</v>
      </c>
      <c r="D4920" s="292">
        <v>782103.22192651569</v>
      </c>
      <c r="E4920" s="292">
        <v>727221.72609157546</v>
      </c>
      <c r="F4920" s="292">
        <v>639035.40487701737</v>
      </c>
      <c r="G4920" s="292">
        <v>2999971.6026093476</v>
      </c>
      <c r="P4920" s="83" t="str">
        <f t="shared" si="105"/>
        <v/>
      </c>
    </row>
    <row r="4921" spans="1:16" hidden="1" x14ac:dyDescent="0.25">
      <c r="A4921" s="83" t="s">
        <v>5729</v>
      </c>
      <c r="B4921" s="285" t="s">
        <v>86</v>
      </c>
      <c r="C4921" s="292">
        <v>0.6443451340321058</v>
      </c>
      <c r="D4921" s="292">
        <v>0</v>
      </c>
      <c r="E4921" s="292">
        <v>454.18132214584728</v>
      </c>
      <c r="F4921" s="292">
        <v>486.63687549091372</v>
      </c>
      <c r="G4921" s="292">
        <v>941.46254277079311</v>
      </c>
      <c r="P4921" s="83" t="str">
        <f t="shared" si="105"/>
        <v/>
      </c>
    </row>
    <row r="4922" spans="1:16" hidden="1" x14ac:dyDescent="0.25">
      <c r="A4922" s="83" t="s">
        <v>5730</v>
      </c>
      <c r="B4922" s="285" t="s">
        <v>87</v>
      </c>
      <c r="C4922" s="292">
        <v>1990.0242534329027</v>
      </c>
      <c r="D4922" s="292">
        <v>8727.1124046615096</v>
      </c>
      <c r="E4922" s="292">
        <v>14352.76316676999</v>
      </c>
      <c r="F4922" s="292">
        <v>29141.535344794818</v>
      </c>
      <c r="G4922" s="292">
        <v>54211.43516965922</v>
      </c>
      <c r="P4922" s="83" t="str">
        <f t="shared" si="105"/>
        <v/>
      </c>
    </row>
    <row r="4923" spans="1:16" hidden="1" x14ac:dyDescent="0.25">
      <c r="A4923" s="83" t="s">
        <v>5731</v>
      </c>
      <c r="B4923" s="285" t="s">
        <v>88</v>
      </c>
      <c r="C4923" s="292">
        <v>9602.3920668111132</v>
      </c>
      <c r="D4923" s="292">
        <v>9681.0058945757919</v>
      </c>
      <c r="E4923" s="292">
        <v>6549.7623002385153</v>
      </c>
      <c r="F4923" s="292">
        <v>68103.210048630383</v>
      </c>
      <c r="G4923" s="292">
        <v>93936.370310255807</v>
      </c>
      <c r="P4923" s="83" t="str">
        <f t="shared" si="105"/>
        <v/>
      </c>
    </row>
    <row r="4924" spans="1:16" hidden="1" x14ac:dyDescent="0.25">
      <c r="A4924" s="83" t="s">
        <v>5732</v>
      </c>
      <c r="B4924" s="285" t="s">
        <v>144</v>
      </c>
      <c r="C4924" s="292">
        <v>863204.31037961692</v>
      </c>
      <c r="D4924" s="292">
        <v>800511.34022575291</v>
      </c>
      <c r="E4924" s="292">
        <v>748578.43288072979</v>
      </c>
      <c r="F4924" s="292">
        <v>736766.78714593349</v>
      </c>
      <c r="G4924" s="292">
        <v>3149060.8706320333</v>
      </c>
      <c r="P4924" s="83" t="str">
        <f t="shared" si="105"/>
        <v/>
      </c>
    </row>
    <row r="4925" spans="1:16" hidden="1" x14ac:dyDescent="0.25">
      <c r="A4925" s="83" t="s">
        <v>5733</v>
      </c>
      <c r="B4925" s="285" t="s">
        <v>283</v>
      </c>
      <c r="C4925" s="292">
        <v>467.36584684510069</v>
      </c>
      <c r="D4925" s="292">
        <v>906.6670855466856</v>
      </c>
      <c r="E4925" s="292">
        <v>395.25469790973449</v>
      </c>
      <c r="F4925" s="292">
        <v>1596.942213500733</v>
      </c>
      <c r="G4925" s="292">
        <v>3366.2298438022535</v>
      </c>
      <c r="P4925" s="83" t="str">
        <f t="shared" si="105"/>
        <v/>
      </c>
    </row>
    <row r="4926" spans="1:16" hidden="1" x14ac:dyDescent="0.25">
      <c r="A4926" s="83" t="s">
        <v>5734</v>
      </c>
      <c r="B4926" s="285" t="s">
        <v>284</v>
      </c>
      <c r="C4926" s="292">
        <v>2399.856569449892</v>
      </c>
      <c r="D4926" s="292">
        <v>5161.4596830192686</v>
      </c>
      <c r="E4926" s="292">
        <v>4412.1651851113529</v>
      </c>
      <c r="F4926" s="292">
        <v>4586.6005944518411</v>
      </c>
      <c r="G4926" s="292">
        <v>16560.082032032355</v>
      </c>
      <c r="P4926" s="83" t="str">
        <f t="shared" si="105"/>
        <v/>
      </c>
    </row>
    <row r="4927" spans="1:16" hidden="1" x14ac:dyDescent="0.25">
      <c r="A4927" s="83" t="s">
        <v>5735</v>
      </c>
      <c r="B4927" s="285" t="s">
        <v>76</v>
      </c>
      <c r="C4927" s="292">
        <v>804.95239658681578</v>
      </c>
      <c r="D4927" s="292">
        <v>0</v>
      </c>
      <c r="E4927" s="292">
        <v>0</v>
      </c>
      <c r="F4927" s="292">
        <v>0</v>
      </c>
      <c r="G4927" s="292">
        <v>804.95239658681578</v>
      </c>
      <c r="P4927" s="83" t="str">
        <f t="shared" si="105"/>
        <v/>
      </c>
    </row>
    <row r="4928" spans="1:16" hidden="1" x14ac:dyDescent="0.25">
      <c r="A4928" s="83" t="s">
        <v>5736</v>
      </c>
      <c r="B4928" s="285" t="s">
        <v>85</v>
      </c>
      <c r="C4928" s="292">
        <v>1103878.8983489103</v>
      </c>
      <c r="D4928" s="292">
        <v>560529.98837269843</v>
      </c>
      <c r="E4928" s="292">
        <v>530495.44150118029</v>
      </c>
      <c r="F4928" s="292">
        <v>758119.23941955902</v>
      </c>
      <c r="G4928" s="292">
        <v>2953023.5676423479</v>
      </c>
      <c r="P4928" s="83" t="str">
        <f t="shared" si="105"/>
        <v/>
      </c>
    </row>
    <row r="4929" spans="1:16" hidden="1" x14ac:dyDescent="0.25">
      <c r="A4929" s="83" t="s">
        <v>5737</v>
      </c>
      <c r="B4929" s="285" t="s">
        <v>87</v>
      </c>
      <c r="C4929" s="292">
        <v>3002.3249972822132</v>
      </c>
      <c r="D4929" s="292">
        <v>11986.968937700321</v>
      </c>
      <c r="E4929" s="292">
        <v>27.965389967041748</v>
      </c>
      <c r="F4929" s="292">
        <v>45402.770237661462</v>
      </c>
      <c r="G4929" s="292">
        <v>60420.029562611038</v>
      </c>
      <c r="P4929" s="83" t="str">
        <f t="shared" si="105"/>
        <v/>
      </c>
    </row>
    <row r="4930" spans="1:16" hidden="1" x14ac:dyDescent="0.25">
      <c r="A4930" s="83" t="s">
        <v>5738</v>
      </c>
      <c r="B4930" s="285" t="s">
        <v>88</v>
      </c>
      <c r="C4930" s="292">
        <v>150607.80899197608</v>
      </c>
      <c r="D4930" s="292">
        <v>49741.055994366296</v>
      </c>
      <c r="E4930" s="292">
        <v>18441.089555281247</v>
      </c>
      <c r="F4930" s="292">
        <v>103471.01178075837</v>
      </c>
      <c r="G4930" s="292">
        <v>322260.96632238198</v>
      </c>
      <c r="P4930" s="83" t="str">
        <f t="shared" si="105"/>
        <v/>
      </c>
    </row>
    <row r="4931" spans="1:16" hidden="1" x14ac:dyDescent="0.25">
      <c r="A4931" s="83" t="s">
        <v>5739</v>
      </c>
      <c r="B4931" s="285" t="s">
        <v>89</v>
      </c>
      <c r="C4931" s="292">
        <v>2806.6739206813609</v>
      </c>
      <c r="D4931" s="292">
        <v>4120.4772009802055</v>
      </c>
      <c r="E4931" s="292">
        <v>7039.0034922428149</v>
      </c>
      <c r="F4931" s="292">
        <v>10052.43914564276</v>
      </c>
      <c r="G4931" s="292">
        <v>24018.593759547141</v>
      </c>
      <c r="P4931" s="83" t="str">
        <f t="shared" si="105"/>
        <v/>
      </c>
    </row>
    <row r="4932" spans="1:16" hidden="1" x14ac:dyDescent="0.25">
      <c r="A4932" s="83" t="s">
        <v>5740</v>
      </c>
      <c r="B4932" s="285" t="s">
        <v>90</v>
      </c>
      <c r="C4932" s="292">
        <v>133.18787131501162</v>
      </c>
      <c r="D4932" s="292">
        <v>4.285861599742586</v>
      </c>
      <c r="E4932" s="292">
        <v>888.65566542336603</v>
      </c>
      <c r="F4932" s="292">
        <v>342.79489073990658</v>
      </c>
      <c r="G4932" s="292">
        <v>1368.9242890780267</v>
      </c>
      <c r="P4932" s="83" t="str">
        <f t="shared" si="105"/>
        <v/>
      </c>
    </row>
    <row r="4933" spans="1:16" hidden="1" x14ac:dyDescent="0.25">
      <c r="A4933" s="83" t="s">
        <v>5741</v>
      </c>
      <c r="B4933" s="285" t="s">
        <v>91</v>
      </c>
      <c r="C4933" s="292">
        <v>-5.9122707638788192</v>
      </c>
      <c r="D4933" s="292">
        <v>876.82523331926393</v>
      </c>
      <c r="E4933" s="292">
        <v>1314.3540161495896</v>
      </c>
      <c r="F4933" s="292">
        <v>1445.3540825582488</v>
      </c>
      <c r="G4933" s="292">
        <v>3630.6210612632231</v>
      </c>
      <c r="P4933" s="83" t="str">
        <f t="shared" si="105"/>
        <v/>
      </c>
    </row>
    <row r="4934" spans="1:16" hidden="1" x14ac:dyDescent="0.25">
      <c r="A4934" s="83" t="s">
        <v>5742</v>
      </c>
      <c r="B4934" s="285" t="s">
        <v>3670</v>
      </c>
      <c r="C4934" s="292">
        <v>3938.431429029642</v>
      </c>
      <c r="D4934" s="292">
        <v>8188.367669240758</v>
      </c>
      <c r="E4934" s="292">
        <v>5061.8502331602667</v>
      </c>
      <c r="F4934" s="292">
        <v>6906.0008563350784</v>
      </c>
      <c r="G4934" s="292">
        <v>24094.650187765743</v>
      </c>
      <c r="P4934" s="83" t="str">
        <f t="shared" si="105"/>
        <v/>
      </c>
    </row>
    <row r="4935" spans="1:16" hidden="1" x14ac:dyDescent="0.25">
      <c r="A4935" s="83" t="s">
        <v>5743</v>
      </c>
      <c r="B4935" s="285" t="s">
        <v>95</v>
      </c>
      <c r="C4935" s="292">
        <v>229.20670512078507</v>
      </c>
      <c r="D4935" s="292">
        <v>828.85930732506461</v>
      </c>
      <c r="E4935" s="292">
        <v>1454.9302715022659</v>
      </c>
      <c r="F4935" s="292">
        <v>532.52238057285786</v>
      </c>
      <c r="G4935" s="292">
        <v>3045.5186645209737</v>
      </c>
      <c r="P4935" s="83" t="str">
        <f t="shared" si="105"/>
        <v/>
      </c>
    </row>
    <row r="4936" spans="1:16" hidden="1" x14ac:dyDescent="0.25">
      <c r="A4936" s="83" t="s">
        <v>5744</v>
      </c>
      <c r="B4936" s="285" t="s">
        <v>96</v>
      </c>
      <c r="C4936" s="292">
        <v>757.79947372123081</v>
      </c>
      <c r="D4936" s="292">
        <v>0.63796862149033462</v>
      </c>
      <c r="E4936" s="292">
        <v>6506.2231407222998</v>
      </c>
      <c r="F4936" s="292">
        <v>20763.859569822525</v>
      </c>
      <c r="G4936" s="292">
        <v>28028.520152887548</v>
      </c>
      <c r="P4936" s="83" t="str">
        <f t="shared" ref="P4936:P4967" si="106">IF(COUNTBLANK(Q4936)=0,IF(RIGHT(A4936,10)=Q4936,TRUE,FALSE),"")</f>
        <v/>
      </c>
    </row>
    <row r="4937" spans="1:16" hidden="1" x14ac:dyDescent="0.25">
      <c r="A4937" s="83" t="s">
        <v>5745</v>
      </c>
      <c r="B4937" s="285" t="s">
        <v>155</v>
      </c>
      <c r="C4937" s="292">
        <v>1258246.8318118898</v>
      </c>
      <c r="D4937" s="292">
        <v>622258.65127338644</v>
      </c>
      <c r="E4937" s="292">
        <v>555470.71958715084</v>
      </c>
      <c r="F4937" s="292">
        <v>927756.88100780139</v>
      </c>
      <c r="G4937" s="292">
        <v>3363733.0836802283</v>
      </c>
      <c r="P4937" s="83" t="str">
        <f t="shared" si="106"/>
        <v/>
      </c>
    </row>
    <row r="4938" spans="1:16" hidden="1" x14ac:dyDescent="0.25">
      <c r="A4938" s="83" t="s">
        <v>5746</v>
      </c>
      <c r="B4938" s="285" t="s">
        <v>285</v>
      </c>
      <c r="C4938" s="292">
        <v>357347.1091517352</v>
      </c>
      <c r="D4938" s="292">
        <v>153719.22785543185</v>
      </c>
      <c r="E4938" s="292">
        <v>221381.7978605736</v>
      </c>
      <c r="F4938" s="292">
        <v>301343.16378639382</v>
      </c>
      <c r="G4938" s="292">
        <v>1033791.2986541345</v>
      </c>
      <c r="P4938" s="83" t="str">
        <f t="shared" si="106"/>
        <v/>
      </c>
    </row>
    <row r="4939" spans="1:16" hidden="1" x14ac:dyDescent="0.25">
      <c r="A4939" s="83" t="s">
        <v>5747</v>
      </c>
      <c r="B4939" s="285" t="s">
        <v>286</v>
      </c>
      <c r="C4939" s="292">
        <v>738625.24914520513</v>
      </c>
      <c r="D4939" s="292">
        <v>392791.94524480152</v>
      </c>
      <c r="E4939" s="292">
        <v>293354.84996212844</v>
      </c>
      <c r="F4939" s="292">
        <v>437496.96427731635</v>
      </c>
      <c r="G4939" s="292">
        <v>1862269.0086294515</v>
      </c>
      <c r="P4939" s="83" t="str">
        <f t="shared" si="106"/>
        <v/>
      </c>
    </row>
    <row r="4940" spans="1:16" hidden="1" x14ac:dyDescent="0.25">
      <c r="A4940" s="83" t="s">
        <v>5748</v>
      </c>
      <c r="B4940" s="285" t="s">
        <v>97</v>
      </c>
      <c r="C4940" s="292">
        <v>307774.02881999989</v>
      </c>
      <c r="D4940" s="292">
        <v>-84431.345669999981</v>
      </c>
      <c r="E4940" s="292">
        <v>-55268.781909999976</v>
      </c>
      <c r="F4940" s="292">
        <v>-118695.50912999989</v>
      </c>
      <c r="G4940" s="292">
        <v>49378.392109999899</v>
      </c>
      <c r="P4940" s="83" t="str">
        <f t="shared" si="106"/>
        <v/>
      </c>
    </row>
    <row r="4941" spans="1:16" hidden="1" x14ac:dyDescent="0.25">
      <c r="A4941" s="83" t="s">
        <v>5749</v>
      </c>
      <c r="B4941" s="285" t="s">
        <v>130</v>
      </c>
      <c r="C4941" s="292">
        <v>339446.31143999984</v>
      </c>
      <c r="D4941" s="292">
        <v>-51699.762589999969</v>
      </c>
      <c r="E4941" s="292">
        <v>-50930.227219999972</v>
      </c>
      <c r="F4941" s="292">
        <v>-80188.968789999897</v>
      </c>
      <c r="G4941" s="292">
        <v>156627.35283999983</v>
      </c>
      <c r="P4941" s="83" t="str">
        <f t="shared" si="106"/>
        <v/>
      </c>
    </row>
    <row r="4942" spans="1:16" hidden="1" x14ac:dyDescent="0.25">
      <c r="A4942" s="83" t="s">
        <v>5750</v>
      </c>
      <c r="B4942" s="285" t="s">
        <v>76</v>
      </c>
      <c r="C4942" s="292">
        <v>0</v>
      </c>
      <c r="D4942" s="292">
        <v>0</v>
      </c>
      <c r="E4942" s="292">
        <v>0</v>
      </c>
      <c r="F4942" s="292">
        <v>0</v>
      </c>
      <c r="G4942" s="292">
        <v>0</v>
      </c>
      <c r="P4942" s="83" t="str">
        <f t="shared" si="106"/>
        <v/>
      </c>
    </row>
    <row r="4943" spans="1:16" hidden="1" x14ac:dyDescent="0.25">
      <c r="A4943" s="83" t="s">
        <v>5751</v>
      </c>
      <c r="B4943" s="285" t="s">
        <v>77</v>
      </c>
      <c r="C4943" s="292">
        <v>107697.27892000001</v>
      </c>
      <c r="D4943" s="292">
        <v>136478.13948000001</v>
      </c>
      <c r="E4943" s="292">
        <v>124046.29083000004</v>
      </c>
      <c r="F4943" s="292">
        <v>154226.48100999999</v>
      </c>
      <c r="G4943" s="292">
        <v>522448.19024000003</v>
      </c>
      <c r="P4943" s="83" t="str">
        <f t="shared" si="106"/>
        <v/>
      </c>
    </row>
    <row r="4944" spans="1:16" hidden="1" x14ac:dyDescent="0.25">
      <c r="A4944" s="83" t="s">
        <v>5752</v>
      </c>
      <c r="B4944" s="285" t="s">
        <v>78</v>
      </c>
      <c r="C4944" s="292">
        <v>27198.895020000004</v>
      </c>
      <c r="D4944" s="292">
        <v>23119.762490000001</v>
      </c>
      <c r="E4944" s="292">
        <v>21656.544559999998</v>
      </c>
      <c r="F4944" s="292">
        <v>32144.706120000013</v>
      </c>
      <c r="G4944" s="292">
        <v>104119.90819000002</v>
      </c>
      <c r="P4944" s="83" t="str">
        <f t="shared" si="106"/>
        <v/>
      </c>
    </row>
    <row r="4945" spans="1:16" hidden="1" x14ac:dyDescent="0.25">
      <c r="A4945" s="83" t="s">
        <v>5753</v>
      </c>
      <c r="B4945" s="285" t="s">
        <v>79</v>
      </c>
      <c r="C4945" s="292">
        <v>268.33839999999998</v>
      </c>
      <c r="D4945" s="292">
        <v>343.16288000000003</v>
      </c>
      <c r="E4945" s="292">
        <v>715.99472999999989</v>
      </c>
      <c r="F4945" s="292">
        <v>1283.1016000000002</v>
      </c>
      <c r="G4945" s="292">
        <v>2610.5976099999998</v>
      </c>
      <c r="P4945" s="83" t="str">
        <f t="shared" si="106"/>
        <v/>
      </c>
    </row>
    <row r="4946" spans="1:16" hidden="1" x14ac:dyDescent="0.25">
      <c r="A4946" s="83" t="s">
        <v>5754</v>
      </c>
      <c r="B4946" s="285" t="s">
        <v>3671</v>
      </c>
      <c r="C4946" s="292">
        <v>379.36409999999995</v>
      </c>
      <c r="D4946" s="292">
        <v>672.71262999999999</v>
      </c>
      <c r="E4946" s="292">
        <v>701.27069000000006</v>
      </c>
      <c r="F4946" s="292">
        <v>1737.9966500000007</v>
      </c>
      <c r="G4946" s="292">
        <v>3491.344070000001</v>
      </c>
      <c r="P4946" s="83" t="str">
        <f t="shared" si="106"/>
        <v/>
      </c>
    </row>
    <row r="4947" spans="1:16" hidden="1" x14ac:dyDescent="0.25">
      <c r="A4947" s="83" t="s">
        <v>5755</v>
      </c>
      <c r="B4947" s="285" t="s">
        <v>84</v>
      </c>
      <c r="C4947" s="292">
        <v>16206.845500000001</v>
      </c>
      <c r="D4947" s="292">
        <v>11053.11418</v>
      </c>
      <c r="E4947" s="292">
        <v>11136.901979999999</v>
      </c>
      <c r="F4947" s="292">
        <v>28988.658089999997</v>
      </c>
      <c r="G4947" s="292">
        <v>67385.519749999992</v>
      </c>
      <c r="P4947" s="83" t="str">
        <f t="shared" si="106"/>
        <v/>
      </c>
    </row>
    <row r="4948" spans="1:16" hidden="1" x14ac:dyDescent="0.25">
      <c r="A4948" s="83" t="s">
        <v>5756</v>
      </c>
      <c r="B4948" s="285" t="s">
        <v>85</v>
      </c>
      <c r="C4948" s="292">
        <v>152312.15990000003</v>
      </c>
      <c r="D4948" s="292">
        <v>172043.50498999999</v>
      </c>
      <c r="E4948" s="292">
        <v>159984.48893000005</v>
      </c>
      <c r="F4948" s="292">
        <v>246008.58223999996</v>
      </c>
      <c r="G4948" s="292">
        <v>730348.73606000014</v>
      </c>
      <c r="P4948" s="83" t="str">
        <f t="shared" si="106"/>
        <v/>
      </c>
    </row>
    <row r="4949" spans="1:16" hidden="1" x14ac:dyDescent="0.25">
      <c r="A4949" s="83" t="s">
        <v>5757</v>
      </c>
      <c r="B4949" s="285" t="s">
        <v>86</v>
      </c>
      <c r="C4949" s="292">
        <v>0.125</v>
      </c>
      <c r="D4949" s="292">
        <v>2.46875</v>
      </c>
      <c r="E4949" s="292">
        <v>2.5</v>
      </c>
      <c r="F4949" s="292">
        <v>194.26379999999997</v>
      </c>
      <c r="G4949" s="292">
        <v>199.35754999999997</v>
      </c>
      <c r="P4949" s="83" t="str">
        <f t="shared" si="106"/>
        <v/>
      </c>
    </row>
    <row r="4950" spans="1:16" hidden="1" x14ac:dyDescent="0.25">
      <c r="A4950" s="83" t="s">
        <v>5758</v>
      </c>
      <c r="B4950" s="285" t="s">
        <v>87</v>
      </c>
      <c r="C4950" s="292">
        <v>857.2658899999999</v>
      </c>
      <c r="D4950" s="292">
        <v>2498.4937699999996</v>
      </c>
      <c r="E4950" s="292">
        <v>3311.0382300000001</v>
      </c>
      <c r="F4950" s="292">
        <v>6147.9885799999993</v>
      </c>
      <c r="G4950" s="292">
        <v>12814.786469999999</v>
      </c>
      <c r="P4950" s="83" t="str">
        <f t="shared" si="106"/>
        <v/>
      </c>
    </row>
    <row r="4951" spans="1:16" hidden="1" x14ac:dyDescent="0.25">
      <c r="A4951" s="83" t="s">
        <v>5759</v>
      </c>
      <c r="B4951" s="285" t="s">
        <v>88</v>
      </c>
      <c r="C4951" s="292">
        <v>1348.61897</v>
      </c>
      <c r="D4951" s="292">
        <v>0</v>
      </c>
      <c r="E4951" s="292">
        <v>98.262050000000002</v>
      </c>
      <c r="F4951" s="292">
        <v>27297.983250000001</v>
      </c>
      <c r="G4951" s="292">
        <v>28744.864270000002</v>
      </c>
      <c r="P4951" s="83" t="str">
        <f t="shared" si="106"/>
        <v/>
      </c>
    </row>
    <row r="4952" spans="1:16" hidden="1" x14ac:dyDescent="0.25">
      <c r="A4952" s="83" t="s">
        <v>5760</v>
      </c>
      <c r="B4952" s="285" t="s">
        <v>144</v>
      </c>
      <c r="C4952" s="292">
        <v>154518.16976000005</v>
      </c>
      <c r="D4952" s="292">
        <v>174544.46750999999</v>
      </c>
      <c r="E4952" s="292">
        <v>163396.28921000005</v>
      </c>
      <c r="F4952" s="292">
        <v>279648.81786999997</v>
      </c>
      <c r="G4952" s="292">
        <v>772107.74435000017</v>
      </c>
      <c r="P4952" s="83" t="str">
        <f t="shared" si="106"/>
        <v/>
      </c>
    </row>
    <row r="4953" spans="1:16" hidden="1" x14ac:dyDescent="0.25">
      <c r="A4953" s="83" t="s">
        <v>5761</v>
      </c>
      <c r="B4953" s="285" t="s">
        <v>283</v>
      </c>
      <c r="C4953" s="292">
        <v>49.917200000000001</v>
      </c>
      <c r="D4953" s="292">
        <v>95.524090000000015</v>
      </c>
      <c r="E4953" s="292">
        <v>59.651880000000006</v>
      </c>
      <c r="F4953" s="292">
        <v>276.71841999999998</v>
      </c>
      <c r="G4953" s="292">
        <v>481.81159000000002</v>
      </c>
      <c r="P4953" s="83" t="str">
        <f t="shared" si="106"/>
        <v/>
      </c>
    </row>
    <row r="4954" spans="1:16" hidden="1" x14ac:dyDescent="0.25">
      <c r="A4954" s="83" t="s">
        <v>5762</v>
      </c>
      <c r="B4954" s="285" t="s">
        <v>284</v>
      </c>
      <c r="C4954" s="292">
        <v>511.52075999999994</v>
      </c>
      <c r="D4954" s="292">
        <v>281.08924000000002</v>
      </c>
      <c r="E4954" s="292">
        <v>1667.8342600000001</v>
      </c>
      <c r="F4954" s="292">
        <v>27350.920349999997</v>
      </c>
      <c r="G4954" s="292">
        <v>29811.364609999997</v>
      </c>
      <c r="P4954" s="83" t="str">
        <f t="shared" si="106"/>
        <v/>
      </c>
    </row>
    <row r="4955" spans="1:16" hidden="1" x14ac:dyDescent="0.25">
      <c r="A4955" s="83" t="s">
        <v>5763</v>
      </c>
      <c r="B4955" s="285" t="s">
        <v>76</v>
      </c>
      <c r="C4955" s="292">
        <v>0</v>
      </c>
      <c r="D4955" s="292">
        <v>0</v>
      </c>
      <c r="E4955" s="292">
        <v>0</v>
      </c>
      <c r="F4955" s="292">
        <v>0</v>
      </c>
      <c r="G4955" s="292">
        <v>0</v>
      </c>
      <c r="P4955" s="83" t="str">
        <f t="shared" si="106"/>
        <v/>
      </c>
    </row>
    <row r="4956" spans="1:16" hidden="1" x14ac:dyDescent="0.25">
      <c r="A4956" s="83" t="s">
        <v>5764</v>
      </c>
      <c r="B4956" s="285" t="s">
        <v>85</v>
      </c>
      <c r="C4956" s="292">
        <v>460086.18871999992</v>
      </c>
      <c r="D4956" s="292">
        <v>87612.159320000006</v>
      </c>
      <c r="E4956" s="292">
        <v>104715.70702000007</v>
      </c>
      <c r="F4956" s="292">
        <v>127313.07311000007</v>
      </c>
      <c r="G4956" s="292">
        <v>779727.12817000004</v>
      </c>
      <c r="P4956" s="83" t="str">
        <f t="shared" si="106"/>
        <v/>
      </c>
    </row>
    <row r="4957" spans="1:16" hidden="1" x14ac:dyDescent="0.25">
      <c r="A4957" s="83" t="s">
        <v>5765</v>
      </c>
      <c r="B4957" s="285" t="s">
        <v>87</v>
      </c>
      <c r="C4957" s="292">
        <v>528.52830000000006</v>
      </c>
      <c r="D4957" s="292">
        <v>7313.9511399999992</v>
      </c>
      <c r="E4957" s="292">
        <v>2510.9014200000001</v>
      </c>
      <c r="F4957" s="292">
        <v>32515.22639</v>
      </c>
      <c r="G4957" s="292">
        <v>42868.607250000001</v>
      </c>
      <c r="P4957" s="83" t="str">
        <f t="shared" si="106"/>
        <v/>
      </c>
    </row>
    <row r="4958" spans="1:16" hidden="1" x14ac:dyDescent="0.25">
      <c r="A4958" s="83" t="s">
        <v>5766</v>
      </c>
      <c r="B4958" s="285" t="s">
        <v>88</v>
      </c>
      <c r="C4958" s="292">
        <v>33349.764179999998</v>
      </c>
      <c r="D4958" s="292">
        <v>27914.75071</v>
      </c>
      <c r="E4958" s="292">
        <v>5239.4535500000002</v>
      </c>
      <c r="F4958" s="292">
        <v>39631.518330000006</v>
      </c>
      <c r="G4958" s="292">
        <v>106135.48677</v>
      </c>
      <c r="P4958" s="83" t="str">
        <f t="shared" si="106"/>
        <v/>
      </c>
    </row>
    <row r="4959" spans="1:16" hidden="1" x14ac:dyDescent="0.25">
      <c r="A4959" s="83" t="s">
        <v>5767</v>
      </c>
      <c r="B4959" s="285" t="s">
        <v>89</v>
      </c>
      <c r="C4959" s="292">
        <v>11575.084329999998</v>
      </c>
      <c r="D4959" s="292">
        <v>15367.805490000002</v>
      </c>
      <c r="E4959" s="292">
        <v>20089.660510000063</v>
      </c>
      <c r="F4959" s="292">
        <v>24828.482290000069</v>
      </c>
      <c r="G4959" s="292">
        <v>71861.032620000129</v>
      </c>
      <c r="P4959" s="83" t="str">
        <f t="shared" si="106"/>
        <v/>
      </c>
    </row>
    <row r="4960" spans="1:16" hidden="1" x14ac:dyDescent="0.25">
      <c r="A4960" s="83" t="s">
        <v>5768</v>
      </c>
      <c r="B4960" s="285" t="s">
        <v>90</v>
      </c>
      <c r="C4960" s="292">
        <v>1.8137000000000001</v>
      </c>
      <c r="D4960" s="292">
        <v>4.2322999999999995</v>
      </c>
      <c r="E4960" s="292">
        <v>7.6174199999999992</v>
      </c>
      <c r="F4960" s="292">
        <v>12.598439999999998</v>
      </c>
      <c r="G4960" s="292">
        <v>26.261859999999999</v>
      </c>
      <c r="P4960" s="83" t="str">
        <f t="shared" si="106"/>
        <v/>
      </c>
    </row>
    <row r="4961" spans="1:16" hidden="1" x14ac:dyDescent="0.25">
      <c r="A4961" s="83" t="s">
        <v>5769</v>
      </c>
      <c r="B4961" s="285" t="s">
        <v>91</v>
      </c>
      <c r="C4961" s="292">
        <v>0</v>
      </c>
      <c r="D4961" s="292">
        <v>0</v>
      </c>
      <c r="E4961" s="292">
        <v>0</v>
      </c>
      <c r="F4961" s="292">
        <v>0</v>
      </c>
      <c r="G4961" s="292">
        <v>0</v>
      </c>
      <c r="P4961" s="83" t="str">
        <f t="shared" si="106"/>
        <v/>
      </c>
    </row>
    <row r="4962" spans="1:16" hidden="1" x14ac:dyDescent="0.25">
      <c r="A4962" s="83" t="s">
        <v>5770</v>
      </c>
      <c r="B4962" s="285" t="s">
        <v>3670</v>
      </c>
      <c r="C4962" s="292">
        <v>1171.20857</v>
      </c>
      <c r="D4962" s="292">
        <v>798.96803999999997</v>
      </c>
      <c r="E4962" s="292">
        <v>1340.6638500000001</v>
      </c>
      <c r="F4962" s="292">
        <v>1575.3081999999999</v>
      </c>
      <c r="G4962" s="292">
        <v>4886.1486600000007</v>
      </c>
      <c r="P4962" s="83" t="str">
        <f t="shared" si="106"/>
        <v/>
      </c>
    </row>
    <row r="4963" spans="1:16" hidden="1" x14ac:dyDescent="0.25">
      <c r="A4963" s="83" t="s">
        <v>5771</v>
      </c>
      <c r="B4963" s="285" t="s">
        <v>95</v>
      </c>
      <c r="C4963" s="292">
        <v>49.901180000000004</v>
      </c>
      <c r="D4963" s="292">
        <v>103.77253999999999</v>
      </c>
      <c r="E4963" s="292">
        <v>162.73129999999998</v>
      </c>
      <c r="F4963" s="292">
        <v>603.71579999999994</v>
      </c>
      <c r="G4963" s="292">
        <v>920.12081999999987</v>
      </c>
      <c r="P4963" s="83" t="str">
        <f t="shared" si="106"/>
        <v/>
      </c>
    </row>
    <row r="4964" spans="1:16" hidden="1" x14ac:dyDescent="0.25">
      <c r="A4964" s="83" t="s">
        <v>5772</v>
      </c>
      <c r="B4964" s="285" t="s">
        <v>96</v>
      </c>
      <c r="C4964" s="292">
        <v>0</v>
      </c>
      <c r="D4964" s="292">
        <v>3.84375</v>
      </c>
      <c r="E4964" s="292">
        <v>0</v>
      </c>
      <c r="F4964" s="292">
        <v>3.125E-2</v>
      </c>
      <c r="G4964" s="292">
        <v>3.875</v>
      </c>
      <c r="P4964" s="83" t="str">
        <f t="shared" si="106"/>
        <v/>
      </c>
    </row>
    <row r="4965" spans="1:16" hidden="1" x14ac:dyDescent="0.25">
      <c r="A4965" s="83" t="s">
        <v>5773</v>
      </c>
      <c r="B4965" s="285" t="s">
        <v>155</v>
      </c>
      <c r="C4965" s="292">
        <v>493964.48119999992</v>
      </c>
      <c r="D4965" s="292">
        <v>122844.70492000002</v>
      </c>
      <c r="E4965" s="292">
        <v>112466.06199000007</v>
      </c>
      <c r="F4965" s="292">
        <v>199459.84908000007</v>
      </c>
      <c r="G4965" s="292">
        <v>928735.09719</v>
      </c>
      <c r="P4965" s="83" t="str">
        <f t="shared" si="106"/>
        <v/>
      </c>
    </row>
    <row r="4966" spans="1:16" hidden="1" x14ac:dyDescent="0.25">
      <c r="A4966" s="83" t="s">
        <v>5774</v>
      </c>
      <c r="B4966" s="285" t="s">
        <v>285</v>
      </c>
      <c r="C4966" s="292">
        <v>93967.37586</v>
      </c>
      <c r="D4966" s="292">
        <v>36853.81379</v>
      </c>
      <c r="E4966" s="292">
        <v>33509.220679999999</v>
      </c>
      <c r="F4966" s="292">
        <v>33810.955949999996</v>
      </c>
      <c r="G4966" s="292">
        <v>198141.36627999999</v>
      </c>
      <c r="P4966" s="83" t="str">
        <f t="shared" si="106"/>
        <v/>
      </c>
    </row>
    <row r="4967" spans="1:16" hidden="1" x14ac:dyDescent="0.25">
      <c r="A4967" s="83" t="s">
        <v>5775</v>
      </c>
      <c r="B4967" s="285" t="s">
        <v>286</v>
      </c>
      <c r="C4967" s="292">
        <v>353320.80507999996</v>
      </c>
      <c r="D4967" s="292">
        <v>34483.567159999999</v>
      </c>
      <c r="E4967" s="292">
        <v>49605.813260000003</v>
      </c>
      <c r="F4967" s="292">
        <v>66482.012430000002</v>
      </c>
      <c r="G4967" s="292">
        <v>503892.19792999997</v>
      </c>
      <c r="P4967" s="83" t="str">
        <f t="shared" si="106"/>
        <v/>
      </c>
    </row>
    <row r="4968" spans="1:16" hidden="1" x14ac:dyDescent="0.25">
      <c r="A4968" s="83" t="s">
        <v>5776</v>
      </c>
      <c r="B4968" s="285" t="s">
        <v>130</v>
      </c>
      <c r="C4968" s="292">
        <v>-158376.92725257025</v>
      </c>
      <c r="D4968" s="292">
        <v>-211924.10618660459</v>
      </c>
      <c r="E4968" s="292">
        <v>147335.77304399136</v>
      </c>
      <c r="F4968" s="292">
        <v>-282446.27378372458</v>
      </c>
      <c r="G4968" s="292">
        <v>-235784.61563615926</v>
      </c>
      <c r="H4968" s="292">
        <v>566900.25101436535</v>
      </c>
      <c r="I4968" s="292">
        <v>95897.73148818576</v>
      </c>
      <c r="J4968" s="292">
        <v>-192695.56931566499</v>
      </c>
      <c r="K4968" s="292">
        <v>338092.90895180951</v>
      </c>
      <c r="L4968" s="292">
        <v>-114527.53670646987</v>
      </c>
      <c r="M4968" s="292">
        <v>-210229.81958296883</v>
      </c>
      <c r="N4968" s="292">
        <v>570617.72617015231</v>
      </c>
      <c r="O4968" s="292">
        <v>312859.54220434185</v>
      </c>
      <c r="P4968" s="83" t="str">
        <f t="shared" ref="P4968:P5031" si="107">IF(COUNTBLANK(Q4968)=0,IF(RIGHT(A4968,12)=Q4968,TRUE,FALSE),"")</f>
        <v/>
      </c>
    </row>
    <row r="4969" spans="1:16" hidden="1" x14ac:dyDescent="0.25">
      <c r="A4969" s="83" t="s">
        <v>5777</v>
      </c>
      <c r="B4969" s="285" t="s">
        <v>76</v>
      </c>
      <c r="C4969" s="292">
        <v>350.70639</v>
      </c>
      <c r="D4969" s="292">
        <v>52.03656999999999</v>
      </c>
      <c r="E4969" s="292">
        <v>47.249999999999993</v>
      </c>
      <c r="F4969" s="292">
        <v>148.18072999999998</v>
      </c>
      <c r="G4969" s="292">
        <v>226.7294</v>
      </c>
      <c r="H4969" s="292">
        <v>52.194999999999993</v>
      </c>
      <c r="I4969" s="292">
        <v>350.29856000000001</v>
      </c>
      <c r="J4969" s="292">
        <v>308.08366999999998</v>
      </c>
      <c r="K4969" s="292">
        <v>61.640219999999992</v>
      </c>
      <c r="L4969" s="292">
        <v>164.68968999999998</v>
      </c>
      <c r="M4969" s="292">
        <v>289.33591999999999</v>
      </c>
      <c r="N4969" s="292">
        <v>126.18604999999999</v>
      </c>
      <c r="O4969" s="292">
        <v>2177.3321999999994</v>
      </c>
      <c r="P4969" s="83" t="str">
        <f t="shared" si="107"/>
        <v/>
      </c>
    </row>
    <row r="4970" spans="1:16" hidden="1" x14ac:dyDescent="0.25">
      <c r="A4970" s="83" t="s">
        <v>5778</v>
      </c>
      <c r="B4970" s="285" t="s">
        <v>79</v>
      </c>
      <c r="C4970" s="292">
        <v>0</v>
      </c>
      <c r="O4970" s="292">
        <v>0</v>
      </c>
      <c r="P4970" s="83" t="str">
        <f t="shared" si="107"/>
        <v/>
      </c>
    </row>
    <row r="4971" spans="1:16" hidden="1" x14ac:dyDescent="0.25">
      <c r="A4971" s="83" t="s">
        <v>5779</v>
      </c>
      <c r="B4971" s="285" t="s">
        <v>144</v>
      </c>
      <c r="C4971" s="292">
        <v>932492.13522590348</v>
      </c>
      <c r="D4971" s="292">
        <v>905952.00721993786</v>
      </c>
      <c r="E4971" s="292">
        <v>915645.940829342</v>
      </c>
      <c r="F4971" s="292">
        <v>946047.31190705788</v>
      </c>
      <c r="G4971" s="292">
        <v>971673.57639949268</v>
      </c>
      <c r="H4971" s="292">
        <v>923298.13422896783</v>
      </c>
      <c r="I4971" s="292">
        <v>943863.75814514747</v>
      </c>
      <c r="J4971" s="292">
        <v>941909.79135899828</v>
      </c>
      <c r="K4971" s="292">
        <v>906830.108031524</v>
      </c>
      <c r="L4971" s="292">
        <v>967369.7088498032</v>
      </c>
      <c r="M4971" s="292">
        <v>967333.33643630217</v>
      </c>
      <c r="N4971" s="292">
        <v>900244.24283318094</v>
      </c>
      <c r="O4971" s="292">
        <v>11222660.051465657</v>
      </c>
      <c r="P4971" s="83" t="str">
        <f t="shared" si="107"/>
        <v/>
      </c>
    </row>
    <row r="4972" spans="1:16" hidden="1" x14ac:dyDescent="0.25">
      <c r="A4972" s="83" t="s">
        <v>5780</v>
      </c>
      <c r="B4972" s="285" t="s">
        <v>296</v>
      </c>
      <c r="C4972" s="292">
        <v>346819.15448628523</v>
      </c>
      <c r="D4972" s="292">
        <v>348212.46235660458</v>
      </c>
      <c r="E4972" s="292">
        <v>357567.9846170519</v>
      </c>
      <c r="F4972" s="292">
        <v>359961.2908408186</v>
      </c>
      <c r="G4972" s="292">
        <v>377442.49662213691</v>
      </c>
      <c r="H4972" s="292">
        <v>354447.42754867836</v>
      </c>
      <c r="I4972" s="292">
        <v>363844.55705479969</v>
      </c>
      <c r="J4972" s="292">
        <v>361319.2689341958</v>
      </c>
      <c r="K4972" s="292">
        <v>355933.58718298271</v>
      </c>
      <c r="L4972" s="292">
        <v>371152.63443891716</v>
      </c>
      <c r="M4972" s="292">
        <v>364046.26176141493</v>
      </c>
      <c r="N4972" s="292">
        <v>355243.46865</v>
      </c>
      <c r="O4972" s="292">
        <v>4315990.5944938855</v>
      </c>
      <c r="P4972" s="83" t="str">
        <f t="shared" si="107"/>
        <v/>
      </c>
    </row>
    <row r="4973" spans="1:16" hidden="1" x14ac:dyDescent="0.25">
      <c r="A4973" s="83" t="s">
        <v>5781</v>
      </c>
      <c r="B4973" s="285" t="s">
        <v>297</v>
      </c>
      <c r="C4973" s="292">
        <v>37698.417446285224</v>
      </c>
      <c r="D4973" s="292">
        <v>38896.527716604571</v>
      </c>
      <c r="E4973" s="292">
        <v>43045.275707051929</v>
      </c>
      <c r="F4973" s="292">
        <v>40960.373350818598</v>
      </c>
      <c r="G4973" s="292">
        <v>53279.645862136895</v>
      </c>
      <c r="H4973" s="292">
        <v>40052.696668678378</v>
      </c>
      <c r="I4973" s="292">
        <v>42383.911034799698</v>
      </c>
      <c r="J4973" s="292">
        <v>45576.385494195791</v>
      </c>
      <c r="K4973" s="292">
        <v>39100.841032982658</v>
      </c>
      <c r="L4973" s="292">
        <v>47236.653518917126</v>
      </c>
      <c r="M4973" s="292">
        <v>39126.545151414946</v>
      </c>
      <c r="N4973" s="292">
        <v>41498.2425</v>
      </c>
      <c r="O4973" s="292">
        <v>508855.51548388583</v>
      </c>
      <c r="P4973" s="83" t="str">
        <f t="shared" si="107"/>
        <v/>
      </c>
    </row>
    <row r="4974" spans="1:16" hidden="1" x14ac:dyDescent="0.25">
      <c r="A4974" s="83" t="s">
        <v>5782</v>
      </c>
      <c r="B4974" s="285" t="s">
        <v>303</v>
      </c>
      <c r="C4974" s="292">
        <v>35</v>
      </c>
      <c r="D4974" s="292">
        <v>35</v>
      </c>
      <c r="E4974" s="292">
        <v>35</v>
      </c>
      <c r="F4974" s="292">
        <v>35</v>
      </c>
      <c r="G4974" s="292">
        <v>35</v>
      </c>
      <c r="H4974" s="292">
        <v>35</v>
      </c>
      <c r="I4974" s="292">
        <v>35</v>
      </c>
      <c r="J4974" s="292">
        <v>35</v>
      </c>
      <c r="K4974" s="292">
        <v>35</v>
      </c>
      <c r="L4974" s="292">
        <v>36</v>
      </c>
      <c r="M4974" s="292">
        <v>36</v>
      </c>
      <c r="N4974" s="292">
        <v>36</v>
      </c>
      <c r="O4974" s="292">
        <v>423</v>
      </c>
      <c r="P4974" s="83" t="str">
        <f t="shared" si="107"/>
        <v/>
      </c>
    </row>
    <row r="4975" spans="1:16" hidden="1" x14ac:dyDescent="0.25">
      <c r="A4975" s="83" t="s">
        <v>5783</v>
      </c>
      <c r="B4975" s="285" t="s">
        <v>304</v>
      </c>
      <c r="C4975" s="292">
        <v>10653.278913333334</v>
      </c>
      <c r="D4975" s="292">
        <v>6777.5736533333329</v>
      </c>
      <c r="E4975" s="292">
        <v>9565.4487433333325</v>
      </c>
      <c r="F4975" s="292">
        <v>9938.9330333333328</v>
      </c>
      <c r="G4975" s="292">
        <v>10870.469743333335</v>
      </c>
      <c r="H4975" s="292">
        <v>7335.8460933333336</v>
      </c>
      <c r="I4975" s="292">
        <v>7409.0169633333353</v>
      </c>
      <c r="J4975" s="292">
        <v>8923.8797933333353</v>
      </c>
      <c r="K4975" s="292">
        <v>8534.2708033333347</v>
      </c>
      <c r="L4975" s="292">
        <v>8114.586533333335</v>
      </c>
      <c r="M4975" s="292">
        <v>8286.9904733333351</v>
      </c>
      <c r="N4975" s="292">
        <v>9166.1452633333338</v>
      </c>
      <c r="O4975" s="292">
        <v>105576.44001000002</v>
      </c>
      <c r="P4975" s="83" t="str">
        <f t="shared" si="107"/>
        <v/>
      </c>
    </row>
    <row r="4976" spans="1:16" hidden="1" x14ac:dyDescent="0.25">
      <c r="A4976" s="83" t="s">
        <v>5784</v>
      </c>
      <c r="B4976" s="285" t="s">
        <v>305</v>
      </c>
      <c r="C4976" s="292">
        <v>223160.25839628489</v>
      </c>
      <c r="D4976" s="292">
        <v>199584</v>
      </c>
      <c r="E4976" s="292">
        <v>193470.54855895671</v>
      </c>
      <c r="F4976" s="292">
        <v>215269.98981290596</v>
      </c>
      <c r="G4976" s="292">
        <v>216805.02987402235</v>
      </c>
      <c r="H4976" s="292">
        <v>204762.93470695615</v>
      </c>
      <c r="I4976" s="292">
        <v>208595.23954701447</v>
      </c>
      <c r="J4976" s="292">
        <v>213510.67552146921</v>
      </c>
      <c r="K4976" s="292">
        <v>183343.86367520806</v>
      </c>
      <c r="L4976" s="292">
        <v>215705.81726755272</v>
      </c>
      <c r="M4976" s="292">
        <v>227092.03167155385</v>
      </c>
      <c r="N4976" s="292">
        <v>179045.21671984764</v>
      </c>
      <c r="O4976" s="292">
        <v>2480345.6057517719</v>
      </c>
      <c r="P4976" s="83" t="str">
        <f t="shared" si="107"/>
        <v/>
      </c>
    </row>
    <row r="4977" spans="1:16" hidden="1" x14ac:dyDescent="0.25">
      <c r="A4977" s="83" t="s">
        <v>5785</v>
      </c>
      <c r="B4977" s="285" t="s">
        <v>306</v>
      </c>
      <c r="C4977" s="292">
        <v>223160.25839628489</v>
      </c>
      <c r="D4977" s="292">
        <v>199584</v>
      </c>
      <c r="E4977" s="292">
        <v>193470.54855895671</v>
      </c>
      <c r="F4977" s="292">
        <v>215183.04281290597</v>
      </c>
      <c r="G4977" s="292">
        <v>216805.02987402235</v>
      </c>
      <c r="H4977" s="292">
        <v>204762.93470695615</v>
      </c>
      <c r="I4977" s="292">
        <v>208595.23954701447</v>
      </c>
      <c r="J4977" s="292">
        <v>213510.67552146921</v>
      </c>
      <c r="K4977" s="292">
        <v>183343.86367520806</v>
      </c>
      <c r="L4977" s="292">
        <v>215705.81726755272</v>
      </c>
      <c r="M4977" s="292">
        <v>227092.03167155385</v>
      </c>
      <c r="N4977" s="292">
        <v>179045.21671984764</v>
      </c>
      <c r="O4977" s="292">
        <v>2480258.6587517723</v>
      </c>
      <c r="P4977" s="83" t="str">
        <f t="shared" si="107"/>
        <v/>
      </c>
    </row>
    <row r="4978" spans="1:16" hidden="1" x14ac:dyDescent="0.25">
      <c r="A4978" s="83" t="s">
        <v>5786</v>
      </c>
      <c r="B4978" s="285" t="s">
        <v>307</v>
      </c>
      <c r="C4978" s="292">
        <v>0</v>
      </c>
      <c r="D4978" s="292">
        <v>0</v>
      </c>
      <c r="F4978" s="292">
        <v>86.947000000000003</v>
      </c>
      <c r="G4978" s="292">
        <v>0</v>
      </c>
      <c r="H4978" s="292">
        <v>0</v>
      </c>
      <c r="I4978" s="292">
        <v>0</v>
      </c>
      <c r="J4978" s="292">
        <v>0</v>
      </c>
      <c r="K4978" s="292">
        <v>0</v>
      </c>
      <c r="L4978" s="292">
        <v>0</v>
      </c>
      <c r="M4978" s="292">
        <v>0</v>
      </c>
      <c r="N4978" s="292">
        <v>0</v>
      </c>
      <c r="O4978" s="292">
        <v>86.947000000000003</v>
      </c>
      <c r="P4978" s="83" t="str">
        <f t="shared" si="107"/>
        <v/>
      </c>
    </row>
    <row r="4979" spans="1:16" hidden="1" x14ac:dyDescent="0.25">
      <c r="A4979" s="83" t="s">
        <v>5787</v>
      </c>
      <c r="B4979" s="285" t="s">
        <v>308</v>
      </c>
      <c r="C4979" s="292">
        <v>581018.39818590344</v>
      </c>
      <c r="D4979" s="292">
        <v>554661.07257993787</v>
      </c>
      <c r="E4979" s="292">
        <v>560686.23191934195</v>
      </c>
      <c r="F4979" s="292">
        <v>585353.39441705786</v>
      </c>
      <c r="G4979" s="292">
        <v>605379.72563949274</v>
      </c>
      <c r="H4979" s="292">
        <v>566633.40334896778</v>
      </c>
      <c r="I4979" s="292">
        <v>580234.11212514748</v>
      </c>
      <c r="J4979" s="292">
        <v>584096.90791899827</v>
      </c>
      <c r="K4979" s="292">
        <v>547908.36188152409</v>
      </c>
      <c r="L4979" s="292">
        <v>595173.72792980319</v>
      </c>
      <c r="M4979" s="292">
        <v>599750.61982630217</v>
      </c>
      <c r="N4979" s="292">
        <v>543617.01668318093</v>
      </c>
      <c r="O4979" s="292">
        <v>6904512.972455658</v>
      </c>
      <c r="P4979" s="83" t="str">
        <f t="shared" si="107"/>
        <v/>
      </c>
    </row>
    <row r="4980" spans="1:16" hidden="1" x14ac:dyDescent="0.25">
      <c r="A4980" s="83" t="s">
        <v>5788</v>
      </c>
      <c r="B4980" s="285" t="s">
        <v>311</v>
      </c>
      <c r="C4980" s="292">
        <v>351473.73703999998</v>
      </c>
      <c r="D4980" s="292">
        <v>351290.93463999999</v>
      </c>
      <c r="E4980" s="292">
        <v>354959.70890999999</v>
      </c>
      <c r="F4980" s="292">
        <v>360693.91749000002</v>
      </c>
      <c r="G4980" s="292">
        <v>366293.85076</v>
      </c>
      <c r="H4980" s="292">
        <v>356664.73087999999</v>
      </c>
      <c r="I4980" s="292">
        <v>363629.64601999999</v>
      </c>
      <c r="J4980" s="292">
        <v>357812.88344000001</v>
      </c>
      <c r="K4980" s="292">
        <v>358921.74615000002</v>
      </c>
      <c r="L4980" s="292">
        <v>372195.98092</v>
      </c>
      <c r="M4980" s="292">
        <v>367582.71661</v>
      </c>
      <c r="N4980" s="292">
        <v>356627.22615</v>
      </c>
      <c r="O4980" s="292">
        <v>4318147.0790100005</v>
      </c>
      <c r="P4980" s="83" t="str">
        <f t="shared" si="107"/>
        <v/>
      </c>
    </row>
    <row r="4981" spans="1:16" hidden="1" x14ac:dyDescent="0.25">
      <c r="A4981" s="83" t="s">
        <v>5789</v>
      </c>
      <c r="B4981" s="285" t="s">
        <v>319</v>
      </c>
      <c r="C4981" s="292">
        <v>309032</v>
      </c>
      <c r="D4981" s="292">
        <v>309232</v>
      </c>
      <c r="E4981" s="292">
        <v>314432</v>
      </c>
      <c r="F4981" s="292">
        <v>318894</v>
      </c>
      <c r="G4981" s="292">
        <v>324154</v>
      </c>
      <c r="H4981" s="292">
        <v>314294</v>
      </c>
      <c r="I4981" s="292">
        <v>321362</v>
      </c>
      <c r="J4981" s="292">
        <v>315738</v>
      </c>
      <c r="K4981" s="292">
        <v>316738</v>
      </c>
      <c r="L4981" s="292">
        <v>323911</v>
      </c>
      <c r="M4981" s="292">
        <v>324911</v>
      </c>
      <c r="N4981" s="292">
        <v>313739</v>
      </c>
      <c r="O4981" s="292">
        <v>3806437</v>
      </c>
      <c r="P4981" s="83" t="str">
        <f t="shared" si="107"/>
        <v/>
      </c>
    </row>
    <row r="4982" spans="1:16" hidden="1" x14ac:dyDescent="0.25">
      <c r="A4982" s="83" t="s">
        <v>5790</v>
      </c>
      <c r="B4982" s="285" t="s">
        <v>5952</v>
      </c>
      <c r="C4982" s="292">
        <v>63.124180000000003</v>
      </c>
      <c r="D4982" s="292">
        <v>61.21378</v>
      </c>
      <c r="E4982" s="292">
        <v>67.488050000000001</v>
      </c>
      <c r="F4982" s="292">
        <v>80.475769999999997</v>
      </c>
      <c r="G4982" s="292">
        <v>6.4090400000000001</v>
      </c>
      <c r="H4982" s="292">
        <v>74.439160000000001</v>
      </c>
      <c r="I4982" s="292">
        <v>74.146020000000007</v>
      </c>
      <c r="J4982" s="292">
        <v>4.8834399999999993</v>
      </c>
      <c r="K4982" s="292">
        <v>62.380919999999996</v>
      </c>
      <c r="L4982" s="292">
        <v>2.4904600000000001</v>
      </c>
      <c r="M4982" s="292">
        <v>4.9809200000000002</v>
      </c>
      <c r="N4982" s="292">
        <v>2.4904600000000001</v>
      </c>
      <c r="O4982" s="292">
        <v>504.52220000000005</v>
      </c>
      <c r="P4982" s="83" t="str">
        <f t="shared" si="107"/>
        <v/>
      </c>
    </row>
    <row r="4983" spans="1:16" hidden="1" x14ac:dyDescent="0.25">
      <c r="A4983" s="83" t="s">
        <v>5791</v>
      </c>
      <c r="B4983" s="285" t="s">
        <v>321</v>
      </c>
      <c r="C4983" s="292">
        <v>25.612860000000001</v>
      </c>
      <c r="D4983" s="292">
        <v>22.720860000000002</v>
      </c>
      <c r="E4983" s="292">
        <v>23.220860000000002</v>
      </c>
      <c r="F4983" s="292">
        <v>26.44172</v>
      </c>
      <c r="G4983" s="292">
        <v>2.4417199999999997</v>
      </c>
      <c r="H4983" s="292">
        <v>26.291720000000002</v>
      </c>
      <c r="I4983" s="292">
        <v>24.5</v>
      </c>
      <c r="J4983" s="292">
        <v>0</v>
      </c>
      <c r="K4983" s="292">
        <v>32.365229999999997</v>
      </c>
      <c r="L4983" s="292">
        <v>2.4904600000000001</v>
      </c>
      <c r="M4983" s="292">
        <v>3.73569</v>
      </c>
      <c r="N4983" s="292">
        <v>3.73569</v>
      </c>
      <c r="O4983" s="292">
        <v>193.55681000000001</v>
      </c>
      <c r="P4983" s="83" t="str">
        <f t="shared" si="107"/>
        <v/>
      </c>
    </row>
    <row r="4984" spans="1:16" hidden="1" x14ac:dyDescent="0.25">
      <c r="A4984" s="83" t="s">
        <v>5792</v>
      </c>
      <c r="B4984" s="285" t="s">
        <v>324</v>
      </c>
      <c r="P4984" s="83" t="str">
        <f t="shared" si="107"/>
        <v/>
      </c>
    </row>
    <row r="4985" spans="1:16" hidden="1" x14ac:dyDescent="0.25">
      <c r="A4985" s="83" t="s">
        <v>5793</v>
      </c>
      <c r="B4985" s="285" t="s">
        <v>325</v>
      </c>
      <c r="C4985" s="292">
        <v>351473.73703999998</v>
      </c>
      <c r="D4985" s="292">
        <v>351290.93463999999</v>
      </c>
      <c r="E4985" s="292">
        <v>354959.70890999999</v>
      </c>
      <c r="F4985" s="292">
        <v>360693.91749000002</v>
      </c>
      <c r="G4985" s="292">
        <v>366293.85076</v>
      </c>
      <c r="H4985" s="292">
        <v>356664.73087999999</v>
      </c>
      <c r="I4985" s="292">
        <v>363629.64601999999</v>
      </c>
      <c r="J4985" s="292">
        <v>357812.88344000001</v>
      </c>
      <c r="K4985" s="292">
        <v>358921.74615000002</v>
      </c>
      <c r="L4985" s="292">
        <v>372195.98092</v>
      </c>
      <c r="M4985" s="292">
        <v>367582.71661</v>
      </c>
      <c r="N4985" s="292">
        <v>356627.22615</v>
      </c>
      <c r="O4985" s="292">
        <v>4318147.0790100005</v>
      </c>
      <c r="P4985" s="83" t="str">
        <f t="shared" si="107"/>
        <v/>
      </c>
    </row>
    <row r="4986" spans="1:16" hidden="1" x14ac:dyDescent="0.25">
      <c r="A4986" s="83" t="s">
        <v>5794</v>
      </c>
      <c r="B4986" s="285" t="s">
        <v>76</v>
      </c>
      <c r="C4986" s="292">
        <v>34.051876666666672</v>
      </c>
      <c r="D4986" s="292">
        <v>55.608836666666662</v>
      </c>
      <c r="E4986" s="292">
        <v>261.63274666666666</v>
      </c>
      <c r="F4986" s="292">
        <v>137.66288666666668</v>
      </c>
      <c r="G4986" s="292">
        <v>47.19701666666667</v>
      </c>
      <c r="H4986" s="292">
        <v>252.87435666666667</v>
      </c>
      <c r="I4986" s="292">
        <v>33.725846666666669</v>
      </c>
      <c r="J4986" s="292">
        <v>92.512106666666668</v>
      </c>
      <c r="K4986" s="292">
        <v>202.80501666666666</v>
      </c>
      <c r="L4986" s="292">
        <v>23.025026666666669</v>
      </c>
      <c r="M4986" s="292">
        <v>51.006016666666667</v>
      </c>
      <c r="N4986" s="292">
        <v>229.28145666666666</v>
      </c>
      <c r="O4986" s="292">
        <v>1421.38319</v>
      </c>
      <c r="P4986" s="83" t="str">
        <f t="shared" si="107"/>
        <v/>
      </c>
    </row>
    <row r="4987" spans="1:16" hidden="1" x14ac:dyDescent="0.25">
      <c r="A4987" s="83" t="s">
        <v>5795</v>
      </c>
      <c r="B4987" s="285" t="s">
        <v>155</v>
      </c>
      <c r="C4987" s="292">
        <v>774115.20797333331</v>
      </c>
      <c r="D4987" s="292">
        <v>694027.90103333327</v>
      </c>
      <c r="E4987" s="292">
        <v>1062981.7138733333</v>
      </c>
      <c r="F4987" s="292">
        <v>663601.03812333324</v>
      </c>
      <c r="G4987" s="292">
        <v>735888.96076333337</v>
      </c>
      <c r="H4987" s="292">
        <v>1490198.3852433334</v>
      </c>
      <c r="I4987" s="292">
        <v>1039761.4896333333</v>
      </c>
      <c r="J4987" s="292">
        <v>749214.22204333334</v>
      </c>
      <c r="K4987" s="292">
        <v>1244923.0169833335</v>
      </c>
      <c r="L4987" s="292">
        <v>852842.17214333336</v>
      </c>
      <c r="M4987" s="292">
        <v>757103.51685333322</v>
      </c>
      <c r="N4987" s="292">
        <v>1470861.9690033332</v>
      </c>
      <c r="O4987" s="292">
        <v>11535519.593669998</v>
      </c>
      <c r="P4987" s="83" t="str">
        <f t="shared" si="107"/>
        <v/>
      </c>
    </row>
    <row r="4988" spans="1:16" hidden="1" x14ac:dyDescent="0.25">
      <c r="A4988" s="83" t="s">
        <v>5796</v>
      </c>
      <c r="B4988" s="285" t="s">
        <v>305</v>
      </c>
      <c r="C4988" s="292">
        <v>0</v>
      </c>
      <c r="D4988" s="292">
        <v>0</v>
      </c>
      <c r="E4988" s="292">
        <v>0</v>
      </c>
      <c r="F4988" s="292">
        <v>0</v>
      </c>
      <c r="G4988" s="292">
        <v>0</v>
      </c>
      <c r="H4988" s="292">
        <v>0</v>
      </c>
      <c r="I4988" s="292">
        <v>104.2</v>
      </c>
      <c r="J4988" s="292">
        <v>44.800000000000004</v>
      </c>
      <c r="K4988" s="292">
        <v>6.3000000000000007</v>
      </c>
      <c r="L4988" s="292">
        <v>18.100000000000001</v>
      </c>
      <c r="M4988" s="292">
        <v>0</v>
      </c>
      <c r="N4988" s="292">
        <v>0</v>
      </c>
      <c r="O4988" s="292">
        <v>173.4</v>
      </c>
      <c r="P4988" s="83" t="str">
        <f t="shared" si="107"/>
        <v/>
      </c>
    </row>
    <row r="4989" spans="1:16" hidden="1" x14ac:dyDescent="0.25">
      <c r="A4989" s="83" t="s">
        <v>5797</v>
      </c>
      <c r="B4989" s="285" t="s">
        <v>306</v>
      </c>
      <c r="C4989" s="292">
        <v>0</v>
      </c>
      <c r="D4989" s="292">
        <v>0</v>
      </c>
      <c r="E4989" s="292">
        <v>0</v>
      </c>
      <c r="F4989" s="292">
        <v>0</v>
      </c>
      <c r="G4989" s="292">
        <v>0</v>
      </c>
      <c r="H4989" s="292">
        <v>0</v>
      </c>
      <c r="I4989" s="292">
        <v>104.2</v>
      </c>
      <c r="J4989" s="292">
        <v>44.800000000000004</v>
      </c>
      <c r="K4989" s="292">
        <v>6.3000000000000007</v>
      </c>
      <c r="L4989" s="292">
        <v>18.100000000000001</v>
      </c>
      <c r="M4989" s="292">
        <v>0</v>
      </c>
      <c r="N4989" s="292">
        <v>0</v>
      </c>
      <c r="O4989" s="292">
        <v>173.4</v>
      </c>
      <c r="P4989" s="83" t="str">
        <f t="shared" si="107"/>
        <v/>
      </c>
    </row>
    <row r="4990" spans="1:16" hidden="1" x14ac:dyDescent="0.25">
      <c r="A4990" s="83" t="s">
        <v>5798</v>
      </c>
      <c r="B4990" s="285" t="s">
        <v>311</v>
      </c>
      <c r="C4990" s="292">
        <v>351473.73703999998</v>
      </c>
      <c r="D4990" s="292">
        <v>351290.93463999999</v>
      </c>
      <c r="E4990" s="292">
        <v>354959.70890999999</v>
      </c>
      <c r="F4990" s="292">
        <v>360693.91749000002</v>
      </c>
      <c r="G4990" s="292">
        <v>366293.85076</v>
      </c>
      <c r="H4990" s="292">
        <v>356664.73087999999</v>
      </c>
      <c r="I4990" s="292">
        <v>363629.64601999999</v>
      </c>
      <c r="J4990" s="292">
        <v>357812.88344000001</v>
      </c>
      <c r="K4990" s="292">
        <v>358921.74615000002</v>
      </c>
      <c r="L4990" s="292">
        <v>372195.98092</v>
      </c>
      <c r="M4990" s="292">
        <v>367582.71661</v>
      </c>
      <c r="N4990" s="292">
        <v>356627.22615</v>
      </c>
      <c r="O4990" s="292">
        <v>4318147.0790100005</v>
      </c>
      <c r="P4990" s="83" t="str">
        <f t="shared" si="107"/>
        <v/>
      </c>
    </row>
    <row r="4991" spans="1:16" hidden="1" x14ac:dyDescent="0.25">
      <c r="A4991" s="83" t="s">
        <v>5799</v>
      </c>
      <c r="B4991" s="285" t="s">
        <v>312</v>
      </c>
      <c r="C4991" s="292">
        <v>176214.13933999999</v>
      </c>
      <c r="D4991" s="292">
        <v>209800.54420999999</v>
      </c>
      <c r="E4991" s="292">
        <v>562228.00136999995</v>
      </c>
      <c r="F4991" s="292">
        <v>110042.66388000001</v>
      </c>
      <c r="G4991" s="292">
        <v>229864.06747000001</v>
      </c>
      <c r="H4991" s="292">
        <v>868748.40536999993</v>
      </c>
      <c r="I4991" s="292">
        <v>182922.60592999999</v>
      </c>
      <c r="J4991" s="292">
        <v>238479.26623999997</v>
      </c>
      <c r="K4991" s="292">
        <v>712179.92112000019</v>
      </c>
      <c r="L4991" s="292">
        <v>221156.82025000002</v>
      </c>
      <c r="M4991" s="292">
        <v>228436.19846999997</v>
      </c>
      <c r="N4991" s="292">
        <v>764873.06967999996</v>
      </c>
      <c r="O4991" s="292">
        <v>4504945.7033299999</v>
      </c>
      <c r="P4991" s="83" t="str">
        <f t="shared" si="107"/>
        <v/>
      </c>
    </row>
    <row r="4992" spans="1:16" hidden="1" x14ac:dyDescent="0.25">
      <c r="A4992" s="83" t="s">
        <v>5800</v>
      </c>
      <c r="B4992" s="285" t="s">
        <v>314</v>
      </c>
      <c r="C4992" s="292">
        <v>214006.76304999998</v>
      </c>
      <c r="D4992" s="292">
        <v>100448.89668000001</v>
      </c>
      <c r="E4992" s="292">
        <v>112999.45418000002</v>
      </c>
      <c r="F4992" s="292">
        <v>159944.34294999999</v>
      </c>
      <c r="G4992" s="292">
        <v>107310.92885</v>
      </c>
      <c r="H4992" s="292">
        <v>232324.45796999999</v>
      </c>
      <c r="I4992" s="292">
        <v>460542.83625999995</v>
      </c>
      <c r="J4992" s="292">
        <v>120274.84359</v>
      </c>
      <c r="K4992" s="292">
        <v>141170.32803</v>
      </c>
      <c r="L4992" s="292">
        <v>226906.72928000003</v>
      </c>
      <c r="M4992" s="292">
        <v>128501.67908999999</v>
      </c>
      <c r="N4992" s="292">
        <v>316708.47505000001</v>
      </c>
      <c r="O4992" s="292">
        <v>2321139.7349800002</v>
      </c>
      <c r="P4992" s="83" t="str">
        <f t="shared" si="107"/>
        <v/>
      </c>
    </row>
    <row r="4993" spans="1:16" hidden="1" x14ac:dyDescent="0.25">
      <c r="A4993" s="83" t="s">
        <v>5801</v>
      </c>
      <c r="B4993" s="285" t="s">
        <v>315</v>
      </c>
      <c r="C4993" s="292">
        <v>1680</v>
      </c>
      <c r="D4993" s="292">
        <v>1729</v>
      </c>
      <c r="E4993" s="292">
        <v>1830</v>
      </c>
      <c r="F4993" s="292">
        <v>2076</v>
      </c>
      <c r="G4993" s="292">
        <v>1670</v>
      </c>
      <c r="H4993" s="292">
        <v>1505</v>
      </c>
      <c r="I4993" s="292">
        <v>1701</v>
      </c>
      <c r="J4993" s="292">
        <v>1686</v>
      </c>
      <c r="K4993" s="292">
        <v>1618</v>
      </c>
      <c r="L4993" s="292">
        <v>1714</v>
      </c>
      <c r="M4993" s="292">
        <v>1708</v>
      </c>
      <c r="N4993" s="292">
        <v>1600</v>
      </c>
      <c r="O4993" s="292">
        <v>20517</v>
      </c>
      <c r="P4993" s="83" t="str">
        <f t="shared" si="107"/>
        <v/>
      </c>
    </row>
    <row r="4994" spans="1:16" hidden="1" x14ac:dyDescent="0.25">
      <c r="A4994" s="83" t="s">
        <v>5802</v>
      </c>
      <c r="B4994" s="285" t="s">
        <v>317</v>
      </c>
      <c r="C4994" s="292">
        <v>4.0166666666666666</v>
      </c>
      <c r="D4994" s="292">
        <v>0.41666666666666669</v>
      </c>
      <c r="E4994" s="292">
        <v>0.41666666666666669</v>
      </c>
      <c r="F4994" s="292">
        <v>3.9509166666666666</v>
      </c>
      <c r="G4994" s="292">
        <v>0.41666666666666669</v>
      </c>
      <c r="H4994" s="292">
        <v>0.41666666666666669</v>
      </c>
      <c r="I4994" s="292">
        <v>3.9755766666666665</v>
      </c>
      <c r="J4994" s="292">
        <v>0.41666666666666669</v>
      </c>
      <c r="K4994" s="292">
        <v>0.41666666666666669</v>
      </c>
      <c r="L4994" s="292">
        <v>4.0166666666666666</v>
      </c>
      <c r="M4994" s="292">
        <v>0.41666666666666669</v>
      </c>
      <c r="N4994" s="292">
        <v>0.41666666666666669</v>
      </c>
      <c r="O4994" s="292">
        <v>19.29316</v>
      </c>
      <c r="P4994" s="83" t="str">
        <f t="shared" si="107"/>
        <v/>
      </c>
    </row>
    <row r="4995" spans="1:16" hidden="1" x14ac:dyDescent="0.25">
      <c r="A4995" s="83" t="s">
        <v>5803</v>
      </c>
      <c r="B4995" s="285" t="s">
        <v>318</v>
      </c>
      <c r="C4995" s="292">
        <v>422641.47093333321</v>
      </c>
      <c r="D4995" s="292">
        <v>342736.96639333328</v>
      </c>
      <c r="E4995" s="292">
        <v>708022.00496333337</v>
      </c>
      <c r="F4995" s="292">
        <v>302907.12063333328</v>
      </c>
      <c r="G4995" s="292">
        <v>369595.11000333336</v>
      </c>
      <c r="H4995" s="292">
        <v>1133533.6543633332</v>
      </c>
      <c r="I4995" s="292">
        <v>676131.8436133333</v>
      </c>
      <c r="J4995" s="292">
        <v>391401.33860333328</v>
      </c>
      <c r="K4995" s="292">
        <v>886001.2708333336</v>
      </c>
      <c r="L4995" s="292">
        <v>480646.19122333336</v>
      </c>
      <c r="M4995" s="292">
        <v>389520.80024333327</v>
      </c>
      <c r="N4995" s="292">
        <v>1114234.7428533332</v>
      </c>
      <c r="O4995" s="292">
        <v>7217372.5146599999</v>
      </c>
      <c r="P4995" s="83" t="str">
        <f t="shared" si="107"/>
        <v/>
      </c>
    </row>
    <row r="4996" spans="1:16" hidden="1" x14ac:dyDescent="0.25">
      <c r="A4996" s="83" t="s">
        <v>5804</v>
      </c>
      <c r="B4996" s="285" t="s">
        <v>324</v>
      </c>
      <c r="P4996" s="83" t="str">
        <f t="shared" si="107"/>
        <v/>
      </c>
    </row>
    <row r="4997" spans="1:16" hidden="1" x14ac:dyDescent="0.25">
      <c r="A4997" s="83" t="s">
        <v>5805</v>
      </c>
      <c r="B4997" s="285" t="s">
        <v>325</v>
      </c>
      <c r="C4997" s="292">
        <v>351473.73703999998</v>
      </c>
      <c r="D4997" s="292">
        <v>351290.93463999999</v>
      </c>
      <c r="E4997" s="292">
        <v>354959.70890999999</v>
      </c>
      <c r="F4997" s="292">
        <v>360693.91749000002</v>
      </c>
      <c r="G4997" s="292">
        <v>366293.85076</v>
      </c>
      <c r="H4997" s="292">
        <v>356664.73087999999</v>
      </c>
      <c r="I4997" s="292">
        <v>363629.64601999999</v>
      </c>
      <c r="J4997" s="292">
        <v>357812.88344000001</v>
      </c>
      <c r="K4997" s="292">
        <v>358921.74615000002</v>
      </c>
      <c r="L4997" s="292">
        <v>372195.98092</v>
      </c>
      <c r="M4997" s="292">
        <v>367582.71661</v>
      </c>
      <c r="N4997" s="292">
        <v>356627.22615</v>
      </c>
      <c r="O4997" s="292">
        <v>4318147.0790100005</v>
      </c>
      <c r="P4997" s="83" t="str">
        <f t="shared" si="107"/>
        <v/>
      </c>
    </row>
    <row r="4998" spans="1:16" hidden="1" x14ac:dyDescent="0.25">
      <c r="A4998" s="83" t="s">
        <v>5806</v>
      </c>
      <c r="B4998" s="285" t="s">
        <v>3364</v>
      </c>
      <c r="C4998" s="292">
        <v>30702.5</v>
      </c>
      <c r="D4998" s="292">
        <v>30702.5</v>
      </c>
      <c r="E4998" s="292">
        <v>30702.5</v>
      </c>
      <c r="F4998" s="292">
        <v>30702.5</v>
      </c>
      <c r="G4998" s="292">
        <v>30702.5</v>
      </c>
      <c r="H4998" s="292">
        <v>30702.5</v>
      </c>
      <c r="I4998" s="292">
        <v>30823.5</v>
      </c>
      <c r="J4998" s="292">
        <v>30823.5</v>
      </c>
      <c r="K4998" s="292">
        <v>30823.5</v>
      </c>
      <c r="L4998" s="292">
        <v>30823.5</v>
      </c>
      <c r="M4998" s="292">
        <v>30823.5</v>
      </c>
      <c r="N4998" s="292">
        <v>30823.5</v>
      </c>
      <c r="O4998" s="292">
        <v>369156</v>
      </c>
      <c r="P4998" s="83" t="str">
        <f t="shared" si="107"/>
        <v/>
      </c>
    </row>
    <row r="4999" spans="1:16" hidden="1" x14ac:dyDescent="0.25">
      <c r="A4999" s="83" t="s">
        <v>5807</v>
      </c>
      <c r="B4999" s="285" t="s">
        <v>0</v>
      </c>
      <c r="C4999" s="292">
        <v>30702.5</v>
      </c>
      <c r="D4999" s="292">
        <v>30702.5</v>
      </c>
      <c r="E4999" s="292">
        <v>30702.5</v>
      </c>
      <c r="F4999" s="292">
        <v>30702.5</v>
      </c>
      <c r="G4999" s="292">
        <v>30702.5</v>
      </c>
      <c r="H4999" s="292">
        <v>30702.5</v>
      </c>
      <c r="I4999" s="292">
        <v>30823.5</v>
      </c>
      <c r="J4999" s="292">
        <v>30823.5</v>
      </c>
      <c r="K4999" s="292">
        <v>30823.5</v>
      </c>
      <c r="L4999" s="292">
        <v>30823.5</v>
      </c>
      <c r="M4999" s="292">
        <v>30823.5</v>
      </c>
      <c r="N4999" s="292">
        <v>30823.5</v>
      </c>
      <c r="O4999" s="292">
        <v>369156</v>
      </c>
      <c r="P4999" s="83" t="str">
        <f t="shared" si="107"/>
        <v/>
      </c>
    </row>
    <row r="5000" spans="1:16" hidden="1" x14ac:dyDescent="0.25">
      <c r="A5000" s="83" t="s">
        <v>5808</v>
      </c>
      <c r="B5000" s="285" t="s">
        <v>3365</v>
      </c>
      <c r="P5000" s="83" t="str">
        <f t="shared" si="107"/>
        <v/>
      </c>
    </row>
    <row r="5001" spans="1:16" hidden="1" x14ac:dyDescent="0.25">
      <c r="A5001" s="83" t="s">
        <v>5809</v>
      </c>
      <c r="B5001" s="285" t="s">
        <v>130</v>
      </c>
      <c r="C5001" s="292">
        <v>-62212.90348666627</v>
      </c>
      <c r="D5001" s="292">
        <v>108369.65567333344</v>
      </c>
      <c r="E5001" s="292">
        <v>-223756.27213666635</v>
      </c>
      <c r="F5001" s="292">
        <v>-104390.27165666642</v>
      </c>
      <c r="G5001" s="292">
        <v>333476.76802333305</v>
      </c>
      <c r="H5001" s="292">
        <v>43053.291933333501</v>
      </c>
      <c r="I5001" s="292">
        <v>-22563.071156666614</v>
      </c>
      <c r="J5001" s="292">
        <v>216206.73968333332</v>
      </c>
      <c r="K5001" s="292">
        <v>-173467.90178666683</v>
      </c>
      <c r="L5001" s="292">
        <v>-185346.25975666661</v>
      </c>
      <c r="M5001" s="292">
        <v>142397.83258333337</v>
      </c>
      <c r="N5001" s="292">
        <v>234055.1843533332</v>
      </c>
      <c r="O5001" s="292">
        <v>305822.79227000079</v>
      </c>
      <c r="P5001" s="83" t="str">
        <f t="shared" si="107"/>
        <v/>
      </c>
    </row>
    <row r="5002" spans="1:16" hidden="1" x14ac:dyDescent="0.25">
      <c r="A5002" s="83" t="s">
        <v>5810</v>
      </c>
      <c r="B5002" s="285" t="s">
        <v>76</v>
      </c>
      <c r="C5002" s="292">
        <v>131936.5</v>
      </c>
      <c r="D5002" s="292">
        <v>54844.5</v>
      </c>
      <c r="E5002" s="292">
        <v>49163.5</v>
      </c>
      <c r="F5002" s="292">
        <v>187512.5</v>
      </c>
      <c r="G5002" s="292">
        <v>219763.5</v>
      </c>
      <c r="H5002" s="292">
        <v>108070.5</v>
      </c>
      <c r="I5002" s="292">
        <v>57444.5</v>
      </c>
      <c r="J5002" s="292">
        <v>181624.5</v>
      </c>
      <c r="K5002" s="292">
        <v>53195.5</v>
      </c>
      <c r="L5002" s="292">
        <v>95211.5</v>
      </c>
      <c r="M5002" s="292">
        <v>138541.5</v>
      </c>
      <c r="N5002" s="292">
        <v>98989.5</v>
      </c>
      <c r="O5002" s="292">
        <v>1376298</v>
      </c>
      <c r="P5002" s="83" t="str">
        <f t="shared" si="107"/>
        <v/>
      </c>
    </row>
    <row r="5003" spans="1:16" hidden="1" x14ac:dyDescent="0.25">
      <c r="A5003" s="83" t="s">
        <v>5811</v>
      </c>
      <c r="B5003" s="285" t="s">
        <v>79</v>
      </c>
      <c r="P5003" s="83" t="str">
        <f t="shared" si="107"/>
        <v/>
      </c>
    </row>
    <row r="5004" spans="1:16" hidden="1" x14ac:dyDescent="0.25">
      <c r="A5004" s="83" t="s">
        <v>5812</v>
      </c>
      <c r="B5004" s="285" t="s">
        <v>144</v>
      </c>
      <c r="C5004" s="292">
        <v>2662331.4034866663</v>
      </c>
      <c r="D5004" s="292">
        <v>2229508.8443266666</v>
      </c>
      <c r="E5004" s="292">
        <v>2426785.7721366663</v>
      </c>
      <c r="F5004" s="292">
        <v>2616956.7716566664</v>
      </c>
      <c r="G5004" s="292">
        <v>2440630.731976667</v>
      </c>
      <c r="H5004" s="292">
        <v>2332875.2080666665</v>
      </c>
      <c r="I5004" s="292">
        <v>2496504.5711566666</v>
      </c>
      <c r="J5004" s="292">
        <v>2327425.7603166667</v>
      </c>
      <c r="K5004" s="292">
        <v>2275536.4017866668</v>
      </c>
      <c r="L5004" s="292">
        <v>2636876.7597566666</v>
      </c>
      <c r="M5004" s="292">
        <v>2416986.6674166666</v>
      </c>
      <c r="N5004" s="292">
        <v>2060783.3156466668</v>
      </c>
      <c r="O5004" s="292">
        <v>28923202.207729995</v>
      </c>
      <c r="P5004" s="83" t="str">
        <f t="shared" si="107"/>
        <v/>
      </c>
    </row>
    <row r="5005" spans="1:16" hidden="1" x14ac:dyDescent="0.25">
      <c r="A5005" s="83" t="s">
        <v>5813</v>
      </c>
      <c r="B5005" s="285" t="s">
        <v>296</v>
      </c>
      <c r="C5005" s="292">
        <v>2127568.75</v>
      </c>
      <c r="D5005" s="292">
        <v>1949141.5</v>
      </c>
      <c r="E5005" s="292">
        <v>2144265.5</v>
      </c>
      <c r="F5005" s="292">
        <v>2199753.75</v>
      </c>
      <c r="G5005" s="292">
        <v>1978314.5</v>
      </c>
      <c r="H5005" s="292">
        <v>1994170.5</v>
      </c>
      <c r="I5005" s="292">
        <v>2204963.75</v>
      </c>
      <c r="J5005" s="292">
        <v>1917167.5</v>
      </c>
      <c r="K5005" s="292">
        <v>1997839.5</v>
      </c>
      <c r="L5005" s="292">
        <v>2310605.75</v>
      </c>
      <c r="M5005" s="292">
        <v>2051000.5</v>
      </c>
      <c r="N5005" s="292">
        <v>1881365.3</v>
      </c>
      <c r="O5005" s="292">
        <v>24756156.800000001</v>
      </c>
      <c r="P5005" s="83" t="str">
        <f t="shared" si="107"/>
        <v/>
      </c>
    </row>
    <row r="5006" spans="1:16" hidden="1" x14ac:dyDescent="0.25">
      <c r="A5006" s="83" t="s">
        <v>5814</v>
      </c>
      <c r="B5006" s="285" t="s">
        <v>303</v>
      </c>
      <c r="P5006" s="83" t="str">
        <f t="shared" si="107"/>
        <v/>
      </c>
    </row>
    <row r="5007" spans="1:16" hidden="1" x14ac:dyDescent="0.25">
      <c r="A5007" s="83" t="s">
        <v>5815</v>
      </c>
      <c r="B5007" s="285" t="s">
        <v>304</v>
      </c>
      <c r="C5007" s="292">
        <v>100011.91666666666</v>
      </c>
      <c r="D5007" s="292">
        <v>73763.916666666657</v>
      </c>
      <c r="E5007" s="292">
        <v>76259.916666666657</v>
      </c>
      <c r="F5007" s="292">
        <v>79034.916666666657</v>
      </c>
      <c r="G5007" s="292">
        <v>76447.916666666657</v>
      </c>
      <c r="H5007" s="292">
        <v>78465.916666666657</v>
      </c>
      <c r="I5007" s="292">
        <v>82139.916666666657</v>
      </c>
      <c r="J5007" s="292">
        <v>77192.916666666657</v>
      </c>
      <c r="K5007" s="292">
        <v>74273.916666666657</v>
      </c>
      <c r="L5007" s="292">
        <v>79459.916666666657</v>
      </c>
      <c r="M5007" s="292">
        <v>76863.916666666657</v>
      </c>
      <c r="N5007" s="292">
        <v>76612.916666666657</v>
      </c>
      <c r="O5007" s="292">
        <v>950527.99999999965</v>
      </c>
      <c r="P5007" s="83" t="str">
        <f t="shared" si="107"/>
        <v/>
      </c>
    </row>
    <row r="5008" spans="1:16" hidden="1" x14ac:dyDescent="0.25">
      <c r="A5008" s="83" t="s">
        <v>5816</v>
      </c>
      <c r="B5008" s="285" t="s">
        <v>305</v>
      </c>
      <c r="C5008" s="292">
        <v>302814.23681999999</v>
      </c>
      <c r="D5008" s="292">
        <v>151758.92765999999</v>
      </c>
      <c r="E5008" s="292">
        <v>157096.85547000001</v>
      </c>
      <c r="F5008" s="292">
        <v>150655.60498999999</v>
      </c>
      <c r="G5008" s="292">
        <v>166104.81531000001</v>
      </c>
      <c r="H5008" s="292">
        <v>152168.29139999999</v>
      </c>
      <c r="I5008" s="292">
        <v>150914.40448999999</v>
      </c>
      <c r="J5008" s="292">
        <v>150992.84365</v>
      </c>
      <c r="K5008" s="292">
        <v>150164.48512</v>
      </c>
      <c r="L5008" s="292">
        <v>151418.59309000001</v>
      </c>
      <c r="M5008" s="292">
        <v>150580.75075000001</v>
      </c>
      <c r="N5008" s="292">
        <v>3815.5989799999998</v>
      </c>
      <c r="O5008" s="292">
        <v>1838485.4077300003</v>
      </c>
      <c r="P5008" s="83" t="str">
        <f t="shared" si="107"/>
        <v/>
      </c>
    </row>
    <row r="5009" spans="1:16" hidden="1" x14ac:dyDescent="0.25">
      <c r="A5009" s="83" t="s">
        <v>5817</v>
      </c>
      <c r="B5009" s="285" t="s">
        <v>308</v>
      </c>
      <c r="C5009" s="292">
        <v>2662331.4034866663</v>
      </c>
      <c r="D5009" s="292">
        <v>2229508.8443266666</v>
      </c>
      <c r="E5009" s="292">
        <v>2426785.7721366663</v>
      </c>
      <c r="F5009" s="292">
        <v>2616956.7716566664</v>
      </c>
      <c r="G5009" s="292">
        <v>2440630.731976667</v>
      </c>
      <c r="H5009" s="292">
        <v>2332875.2080666665</v>
      </c>
      <c r="I5009" s="292">
        <v>2495462.5711566666</v>
      </c>
      <c r="J5009" s="292">
        <v>2326977.7603166667</v>
      </c>
      <c r="K5009" s="292">
        <v>2275473.4017866668</v>
      </c>
      <c r="L5009" s="292">
        <v>2636695.7597566666</v>
      </c>
      <c r="M5009" s="292">
        <v>2416986.6674166666</v>
      </c>
      <c r="N5009" s="292">
        <v>2060783.3156466668</v>
      </c>
      <c r="O5009" s="292">
        <v>28921468.207729995</v>
      </c>
      <c r="P5009" s="83" t="str">
        <f t="shared" si="107"/>
        <v/>
      </c>
    </row>
    <row r="5010" spans="1:16" hidden="1" x14ac:dyDescent="0.25">
      <c r="A5010" s="83" t="s">
        <v>5818</v>
      </c>
      <c r="B5010" s="285" t="s">
        <v>326</v>
      </c>
      <c r="C5010" s="292">
        <v>2095677.75</v>
      </c>
      <c r="D5010" s="292">
        <v>1931583.5</v>
      </c>
      <c r="E5010" s="292">
        <v>2119000.5</v>
      </c>
      <c r="F5010" s="292">
        <v>2177129.75</v>
      </c>
      <c r="G5010" s="292">
        <v>1969197.5</v>
      </c>
      <c r="H5010" s="292">
        <v>1978792.5</v>
      </c>
      <c r="I5010" s="292">
        <v>2144394.75</v>
      </c>
      <c r="J5010" s="292">
        <v>1889187.5</v>
      </c>
      <c r="K5010" s="292">
        <v>1979282.5</v>
      </c>
      <c r="L5010" s="292">
        <v>2288450.75</v>
      </c>
      <c r="M5010" s="292">
        <v>2044494.5</v>
      </c>
      <c r="N5010" s="292">
        <v>1866102.3</v>
      </c>
      <c r="O5010" s="292">
        <v>24483293.800000001</v>
      </c>
      <c r="P5010" s="83" t="str">
        <f t="shared" si="107"/>
        <v/>
      </c>
    </row>
    <row r="5011" spans="1:16" hidden="1" x14ac:dyDescent="0.25">
      <c r="A5011" s="83" t="s">
        <v>5819</v>
      </c>
      <c r="B5011" s="285" t="s">
        <v>327</v>
      </c>
      <c r="C5011" s="292">
        <v>31891</v>
      </c>
      <c r="D5011" s="292">
        <v>17558</v>
      </c>
      <c r="E5011" s="292">
        <v>25265</v>
      </c>
      <c r="F5011" s="292">
        <v>22624</v>
      </c>
      <c r="G5011" s="292">
        <v>9117</v>
      </c>
      <c r="H5011" s="292">
        <v>15378</v>
      </c>
      <c r="I5011" s="292">
        <v>60569</v>
      </c>
      <c r="J5011" s="292">
        <v>27980</v>
      </c>
      <c r="K5011" s="292">
        <v>18557</v>
      </c>
      <c r="L5011" s="292">
        <v>22155</v>
      </c>
      <c r="M5011" s="292">
        <v>6506</v>
      </c>
      <c r="N5011" s="292">
        <v>15263</v>
      </c>
      <c r="O5011" s="292">
        <v>272863</v>
      </c>
      <c r="P5011" s="83" t="str">
        <f t="shared" si="107"/>
        <v/>
      </c>
    </row>
    <row r="5012" spans="1:16" hidden="1" x14ac:dyDescent="0.25">
      <c r="A5012" s="83" t="s">
        <v>5820</v>
      </c>
      <c r="B5012" s="285" t="s">
        <v>7341</v>
      </c>
      <c r="C5012" s="292">
        <v>0</v>
      </c>
      <c r="D5012" s="292">
        <v>0</v>
      </c>
      <c r="E5012" s="292">
        <v>0</v>
      </c>
      <c r="F5012" s="292">
        <v>0</v>
      </c>
      <c r="G5012" s="292">
        <v>0</v>
      </c>
      <c r="H5012" s="292">
        <v>0</v>
      </c>
      <c r="I5012" s="292">
        <v>937.80000000000007</v>
      </c>
      <c r="J5012" s="292">
        <v>403.2</v>
      </c>
      <c r="K5012" s="292">
        <v>56.7</v>
      </c>
      <c r="L5012" s="292">
        <v>162.9</v>
      </c>
      <c r="M5012" s="292">
        <v>0</v>
      </c>
      <c r="N5012" s="292">
        <v>0</v>
      </c>
      <c r="O5012" s="292">
        <v>1560.6000000000001</v>
      </c>
      <c r="P5012" s="83" t="str">
        <f t="shared" si="107"/>
        <v/>
      </c>
    </row>
    <row r="5013" spans="1:16" hidden="1" x14ac:dyDescent="0.25">
      <c r="A5013" s="83" t="s">
        <v>5821</v>
      </c>
      <c r="B5013" s="285" t="s">
        <v>7342</v>
      </c>
      <c r="C5013" s="292">
        <v>0</v>
      </c>
      <c r="D5013" s="292">
        <v>0</v>
      </c>
      <c r="E5013" s="292">
        <v>0</v>
      </c>
      <c r="F5013" s="292">
        <v>0</v>
      </c>
      <c r="G5013" s="292">
        <v>0</v>
      </c>
      <c r="H5013" s="292">
        <v>0</v>
      </c>
      <c r="I5013" s="292">
        <v>104.2</v>
      </c>
      <c r="J5013" s="292">
        <v>44.800000000000004</v>
      </c>
      <c r="K5013" s="292">
        <v>6.3000000000000007</v>
      </c>
      <c r="L5013" s="292">
        <v>18.100000000000001</v>
      </c>
      <c r="M5013" s="292">
        <v>0</v>
      </c>
      <c r="N5013" s="292">
        <v>0</v>
      </c>
      <c r="O5013" s="292">
        <v>173.4</v>
      </c>
      <c r="P5013" s="83" t="str">
        <f t="shared" si="107"/>
        <v/>
      </c>
    </row>
    <row r="5014" spans="1:16" hidden="1" x14ac:dyDescent="0.25">
      <c r="A5014" s="83" t="s">
        <v>5822</v>
      </c>
      <c r="B5014" s="285" t="s">
        <v>328</v>
      </c>
      <c r="C5014" s="292">
        <v>0</v>
      </c>
      <c r="D5014" s="292">
        <v>0</v>
      </c>
      <c r="E5014" s="292">
        <v>0</v>
      </c>
      <c r="F5014" s="292">
        <v>0</v>
      </c>
      <c r="G5014" s="292">
        <v>0</v>
      </c>
      <c r="H5014" s="292">
        <v>0</v>
      </c>
      <c r="I5014" s="292">
        <v>1042</v>
      </c>
      <c r="J5014" s="292">
        <v>448</v>
      </c>
      <c r="K5014" s="292">
        <v>63</v>
      </c>
      <c r="L5014" s="292">
        <v>181</v>
      </c>
      <c r="M5014" s="292">
        <v>0</v>
      </c>
      <c r="N5014" s="292">
        <v>0</v>
      </c>
      <c r="O5014" s="292">
        <v>1734</v>
      </c>
      <c r="P5014" s="83" t="str">
        <f t="shared" si="107"/>
        <v/>
      </c>
    </row>
    <row r="5015" spans="1:16" hidden="1" x14ac:dyDescent="0.25">
      <c r="A5015" s="83" t="s">
        <v>5823</v>
      </c>
      <c r="B5015" s="285" t="s">
        <v>76</v>
      </c>
      <c r="C5015" s="292">
        <v>120301.83333333333</v>
      </c>
      <c r="D5015" s="292">
        <v>13442.833333333334</v>
      </c>
      <c r="E5015" s="292">
        <v>5576.833333333333</v>
      </c>
      <c r="F5015" s="292">
        <v>7608.833333333333</v>
      </c>
      <c r="G5015" s="292">
        <v>25785.833333333332</v>
      </c>
      <c r="H5015" s="292">
        <v>64438.833333333336</v>
      </c>
      <c r="I5015" s="292">
        <v>75454.833333333328</v>
      </c>
      <c r="J5015" s="292">
        <v>133900.83333333334</v>
      </c>
      <c r="K5015" s="292">
        <v>38281.833333333336</v>
      </c>
      <c r="L5015" s="292">
        <v>18007.833333333332</v>
      </c>
      <c r="M5015" s="292">
        <v>6341.833333333333</v>
      </c>
      <c r="N5015" s="292">
        <v>284861.83333333331</v>
      </c>
      <c r="O5015" s="292">
        <v>794004</v>
      </c>
      <c r="P5015" s="83" t="str">
        <f t="shared" si="107"/>
        <v/>
      </c>
    </row>
    <row r="5016" spans="1:16" hidden="1" x14ac:dyDescent="0.25">
      <c r="A5016" s="83" t="s">
        <v>5824</v>
      </c>
      <c r="B5016" s="285" t="s">
        <v>155</v>
      </c>
      <c r="C5016" s="292">
        <v>2600118.5</v>
      </c>
      <c r="D5016" s="292">
        <v>2337878.5</v>
      </c>
      <c r="E5016" s="292">
        <v>2203029.5</v>
      </c>
      <c r="F5016" s="292">
        <v>2512566.5</v>
      </c>
      <c r="G5016" s="292">
        <v>2774107.5</v>
      </c>
      <c r="H5016" s="292">
        <v>2375928.5</v>
      </c>
      <c r="I5016" s="292">
        <v>2473941.5</v>
      </c>
      <c r="J5016" s="292">
        <v>2543632.5</v>
      </c>
      <c r="K5016" s="292">
        <v>2102068.5</v>
      </c>
      <c r="L5016" s="292">
        <v>2451530.5</v>
      </c>
      <c r="M5016" s="292">
        <v>2559384.5</v>
      </c>
      <c r="N5016" s="292">
        <v>2294838.5</v>
      </c>
      <c r="O5016" s="292">
        <v>29229025</v>
      </c>
      <c r="P5016" s="83" t="str">
        <f t="shared" si="107"/>
        <v/>
      </c>
    </row>
    <row r="5017" spans="1:16" hidden="1" x14ac:dyDescent="0.25">
      <c r="A5017" s="83" t="s">
        <v>5825</v>
      </c>
      <c r="B5017" s="285" t="s">
        <v>305</v>
      </c>
      <c r="C5017" s="292">
        <v>3057</v>
      </c>
      <c r="D5017" s="292">
        <v>0</v>
      </c>
      <c r="E5017" s="292">
        <v>0</v>
      </c>
      <c r="F5017" s="292">
        <v>0</v>
      </c>
      <c r="G5017" s="292">
        <v>0</v>
      </c>
      <c r="H5017" s="292">
        <v>0</v>
      </c>
      <c r="I5017" s="292">
        <v>0</v>
      </c>
      <c r="J5017" s="292">
        <v>0</v>
      </c>
      <c r="K5017" s="292">
        <v>0</v>
      </c>
      <c r="L5017" s="292">
        <v>2152</v>
      </c>
      <c r="M5017" s="292">
        <v>0</v>
      </c>
      <c r="N5017" s="292">
        <v>0</v>
      </c>
      <c r="O5017" s="292">
        <v>5209</v>
      </c>
      <c r="P5017" s="83" t="str">
        <f t="shared" si="107"/>
        <v/>
      </c>
    </row>
    <row r="5018" spans="1:16" hidden="1" x14ac:dyDescent="0.25">
      <c r="A5018" s="83" t="s">
        <v>5826</v>
      </c>
      <c r="B5018" s="285" t="s">
        <v>312</v>
      </c>
      <c r="C5018" s="292">
        <v>107437.75</v>
      </c>
      <c r="D5018" s="292">
        <v>100144.75</v>
      </c>
      <c r="E5018" s="292">
        <v>105581.75</v>
      </c>
      <c r="F5018" s="292">
        <v>106705.75</v>
      </c>
      <c r="G5018" s="292">
        <v>111054.75</v>
      </c>
      <c r="H5018" s="292">
        <v>100852.75</v>
      </c>
      <c r="I5018" s="292">
        <v>112754.75</v>
      </c>
      <c r="J5018" s="292">
        <v>108982.75</v>
      </c>
      <c r="K5018" s="292">
        <v>109210.75</v>
      </c>
      <c r="L5018" s="292">
        <v>110921.75</v>
      </c>
      <c r="M5018" s="292">
        <v>109420.75</v>
      </c>
      <c r="N5018" s="292">
        <v>110489.75</v>
      </c>
      <c r="O5018" s="292">
        <v>1293558</v>
      </c>
      <c r="P5018" s="83" t="str">
        <f t="shared" si="107"/>
        <v/>
      </c>
    </row>
    <row r="5019" spans="1:16" hidden="1" x14ac:dyDescent="0.25">
      <c r="A5019" s="83" t="s">
        <v>5827</v>
      </c>
      <c r="B5019" s="285" t="s">
        <v>314</v>
      </c>
      <c r="P5019" s="83" t="str">
        <f t="shared" si="107"/>
        <v/>
      </c>
    </row>
    <row r="5020" spans="1:16" hidden="1" x14ac:dyDescent="0.25">
      <c r="A5020" s="83" t="s">
        <v>5828</v>
      </c>
      <c r="B5020" s="285" t="s">
        <v>315</v>
      </c>
      <c r="C5020" s="292">
        <v>90942</v>
      </c>
      <c r="D5020" s="292">
        <v>96041</v>
      </c>
      <c r="E5020" s="292">
        <v>144031</v>
      </c>
      <c r="F5020" s="292">
        <v>90616</v>
      </c>
      <c r="G5020" s="292">
        <v>367301</v>
      </c>
      <c r="H5020" s="292">
        <v>108870</v>
      </c>
      <c r="I5020" s="292">
        <v>113969</v>
      </c>
      <c r="J5020" s="292">
        <v>77715</v>
      </c>
      <c r="K5020" s="292">
        <v>62387</v>
      </c>
      <c r="L5020" s="292">
        <v>67072</v>
      </c>
      <c r="M5020" s="292">
        <v>65058</v>
      </c>
      <c r="N5020" s="292">
        <v>87672</v>
      </c>
      <c r="O5020" s="292">
        <v>1371674</v>
      </c>
      <c r="P5020" s="83" t="str">
        <f t="shared" si="107"/>
        <v/>
      </c>
    </row>
    <row r="5021" spans="1:16" hidden="1" x14ac:dyDescent="0.25">
      <c r="A5021" s="83" t="s">
        <v>5829</v>
      </c>
      <c r="B5021" s="285" t="s">
        <v>317</v>
      </c>
      <c r="C5021" s="292">
        <v>169.91666666666666</v>
      </c>
      <c r="D5021" s="292">
        <v>169.91666666666666</v>
      </c>
      <c r="E5021" s="292">
        <v>169.91666666666666</v>
      </c>
      <c r="F5021" s="292">
        <v>169.91666666666666</v>
      </c>
      <c r="G5021" s="292">
        <v>169.91666666666666</v>
      </c>
      <c r="H5021" s="292">
        <v>169.91666666666666</v>
      </c>
      <c r="I5021" s="292">
        <v>169.91666666666666</v>
      </c>
      <c r="J5021" s="292">
        <v>169.91666666666666</v>
      </c>
      <c r="K5021" s="292">
        <v>169.91666666666666</v>
      </c>
      <c r="L5021" s="292">
        <v>169.91666666666666</v>
      </c>
      <c r="M5021" s="292">
        <v>169.91666666666666</v>
      </c>
      <c r="N5021" s="292">
        <v>169.91666666666666</v>
      </c>
      <c r="O5021" s="292">
        <v>2039.0000000000002</v>
      </c>
      <c r="P5021" s="83" t="str">
        <f t="shared" si="107"/>
        <v/>
      </c>
    </row>
    <row r="5022" spans="1:16" hidden="1" x14ac:dyDescent="0.25">
      <c r="A5022" s="83" t="s">
        <v>5830</v>
      </c>
      <c r="B5022" s="285" t="s">
        <v>318</v>
      </c>
      <c r="C5022" s="292">
        <v>321908.5</v>
      </c>
      <c r="D5022" s="292">
        <v>209798.5</v>
      </c>
      <c r="E5022" s="292">
        <v>255359.5</v>
      </c>
      <c r="F5022" s="292">
        <v>205100.5</v>
      </c>
      <c r="G5022" s="292">
        <v>504311.5</v>
      </c>
      <c r="H5022" s="292">
        <v>274331.5</v>
      </c>
      <c r="I5022" s="292">
        <v>302348.5</v>
      </c>
      <c r="J5022" s="292">
        <v>320768.5</v>
      </c>
      <c r="K5022" s="292">
        <v>210049.5</v>
      </c>
      <c r="L5022" s="292">
        <v>198323.5</v>
      </c>
      <c r="M5022" s="292">
        <v>180990.5</v>
      </c>
      <c r="N5022" s="292">
        <v>483193.5</v>
      </c>
      <c r="O5022" s="292">
        <v>3466484</v>
      </c>
      <c r="P5022" s="83" t="str">
        <f t="shared" si="107"/>
        <v/>
      </c>
    </row>
    <row r="5023" spans="1:16" hidden="1" x14ac:dyDescent="0.25">
      <c r="A5023" s="83" t="s">
        <v>5831</v>
      </c>
      <c r="B5023" s="285" t="s">
        <v>7341</v>
      </c>
      <c r="C5023" s="292">
        <v>2055049.7416037151</v>
      </c>
      <c r="D5023" s="292">
        <v>1928496</v>
      </c>
      <c r="E5023" s="292">
        <v>1754199.4514410433</v>
      </c>
      <c r="F5023" s="292">
        <v>2092282.957187094</v>
      </c>
      <c r="G5023" s="292">
        <v>2052990.9701259776</v>
      </c>
      <c r="H5023" s="292">
        <v>1896834.0652930439</v>
      </c>
      <c r="I5023" s="292">
        <v>1962997.7604529855</v>
      </c>
      <c r="J5023" s="292">
        <v>2009353.3244785308</v>
      </c>
      <c r="K5023" s="292">
        <v>1708675.1363247919</v>
      </c>
      <c r="L5023" s="292">
        <v>2037501.1827324473</v>
      </c>
      <c r="M5023" s="292">
        <v>2151301.9683284461</v>
      </c>
      <c r="N5023" s="292">
        <v>1573811.3742801524</v>
      </c>
      <c r="O5023" s="292">
        <v>23223493.932248227</v>
      </c>
      <c r="P5023" s="83" t="str">
        <f t="shared" si="107"/>
        <v/>
      </c>
    </row>
    <row r="5024" spans="1:16" hidden="1" x14ac:dyDescent="0.25">
      <c r="A5024" s="83" t="s">
        <v>5832</v>
      </c>
      <c r="B5024" s="285" t="s">
        <v>7342</v>
      </c>
      <c r="C5024" s="292">
        <v>210798.25839628489</v>
      </c>
      <c r="D5024" s="292">
        <v>187222</v>
      </c>
      <c r="E5024" s="292">
        <v>181108.54855895671</v>
      </c>
      <c r="F5024" s="292">
        <v>202821.04281290597</v>
      </c>
      <c r="G5024" s="292">
        <v>204443.02987402235</v>
      </c>
      <c r="H5024" s="292">
        <v>192400.93470695615</v>
      </c>
      <c r="I5024" s="292">
        <v>196233.23954701447</v>
      </c>
      <c r="J5024" s="292">
        <v>201148.67552146921</v>
      </c>
      <c r="K5024" s="292">
        <v>170981.86367520806</v>
      </c>
      <c r="L5024" s="292">
        <v>203343.81726755272</v>
      </c>
      <c r="M5024" s="292">
        <v>214730.03167155385</v>
      </c>
      <c r="N5024" s="292">
        <v>166686.62571984762</v>
      </c>
      <c r="O5024" s="292">
        <v>2331918.0677517722</v>
      </c>
      <c r="P5024" s="83" t="str">
        <f t="shared" si="107"/>
        <v/>
      </c>
    </row>
    <row r="5025" spans="1:16" hidden="1" x14ac:dyDescent="0.25">
      <c r="A5025" s="83" t="s">
        <v>5833</v>
      </c>
      <c r="B5025" s="285" t="s">
        <v>328</v>
      </c>
      <c r="C5025" s="292">
        <v>2278210</v>
      </c>
      <c r="D5025" s="292">
        <v>2128080</v>
      </c>
      <c r="E5025" s="292">
        <v>1947670</v>
      </c>
      <c r="F5025" s="292">
        <v>2307466</v>
      </c>
      <c r="G5025" s="292">
        <v>2269796</v>
      </c>
      <c r="H5025" s="292">
        <v>2101597</v>
      </c>
      <c r="I5025" s="292">
        <v>2171593</v>
      </c>
      <c r="J5025" s="292">
        <v>2222864</v>
      </c>
      <c r="K5025" s="292">
        <v>1892019</v>
      </c>
      <c r="L5025" s="292">
        <v>2253207</v>
      </c>
      <c r="M5025" s="292">
        <v>2378394</v>
      </c>
      <c r="N5025" s="292">
        <v>1811645</v>
      </c>
      <c r="O5025" s="292">
        <v>25762541</v>
      </c>
      <c r="P5025" s="83" t="str">
        <f t="shared" si="107"/>
        <v/>
      </c>
    </row>
    <row r="5026" spans="1:16" hidden="1" x14ac:dyDescent="0.25">
      <c r="A5026" s="83" t="s">
        <v>5834</v>
      </c>
      <c r="B5026" s="285" t="s">
        <v>7343</v>
      </c>
      <c r="C5026" s="292">
        <v>12362</v>
      </c>
      <c r="D5026" s="292">
        <v>12362</v>
      </c>
      <c r="E5026" s="292">
        <v>12362</v>
      </c>
      <c r="F5026" s="292">
        <v>12362</v>
      </c>
      <c r="G5026" s="292">
        <v>12362</v>
      </c>
      <c r="H5026" s="292">
        <v>12362</v>
      </c>
      <c r="I5026" s="292">
        <v>12362</v>
      </c>
      <c r="J5026" s="292">
        <v>12362</v>
      </c>
      <c r="K5026" s="292">
        <v>12362</v>
      </c>
      <c r="L5026" s="292">
        <v>12362</v>
      </c>
      <c r="M5026" s="292">
        <v>12362</v>
      </c>
      <c r="N5026" s="292">
        <v>12359</v>
      </c>
      <c r="O5026" s="292">
        <v>148341</v>
      </c>
      <c r="P5026" s="83" t="str">
        <f t="shared" si="107"/>
        <v/>
      </c>
    </row>
    <row r="5027" spans="1:16" hidden="1" x14ac:dyDescent="0.25">
      <c r="A5027" s="83" t="s">
        <v>5835</v>
      </c>
      <c r="B5027" s="285" t="s">
        <v>3364</v>
      </c>
      <c r="P5027" s="83" t="str">
        <f t="shared" si="107"/>
        <v/>
      </c>
    </row>
    <row r="5028" spans="1:16" hidden="1" x14ac:dyDescent="0.25">
      <c r="A5028" s="83" t="s">
        <v>5836</v>
      </c>
      <c r="B5028" s="285" t="s">
        <v>0</v>
      </c>
      <c r="P5028" s="83" t="str">
        <f t="shared" si="107"/>
        <v/>
      </c>
    </row>
    <row r="5029" spans="1:16" hidden="1" x14ac:dyDescent="0.25">
      <c r="A5029" s="83" t="s">
        <v>5837</v>
      </c>
      <c r="B5029" s="285" t="s">
        <v>3365</v>
      </c>
      <c r="P5029" s="83" t="str">
        <f t="shared" si="107"/>
        <v/>
      </c>
    </row>
    <row r="5030" spans="1:16" hidden="1" x14ac:dyDescent="0.25">
      <c r="A5030" s="83" t="s">
        <v>5944</v>
      </c>
      <c r="B5030" s="285" t="s">
        <v>5954</v>
      </c>
      <c r="C5030" s="292">
        <v>0</v>
      </c>
      <c r="D5030" s="292">
        <v>0</v>
      </c>
      <c r="E5030" s="292">
        <v>0</v>
      </c>
      <c r="F5030" s="292">
        <v>0</v>
      </c>
      <c r="G5030" s="292">
        <v>0</v>
      </c>
      <c r="H5030" s="292">
        <v>0</v>
      </c>
      <c r="I5030" s="292">
        <v>0</v>
      </c>
      <c r="J5030" s="292">
        <v>0</v>
      </c>
      <c r="K5030" s="292">
        <v>0</v>
      </c>
      <c r="L5030" s="292">
        <v>0</v>
      </c>
      <c r="M5030" s="292">
        <v>0</v>
      </c>
      <c r="N5030" s="292">
        <v>58788</v>
      </c>
      <c r="O5030" s="292">
        <v>58788</v>
      </c>
      <c r="P5030" s="83" t="str">
        <f t="shared" si="107"/>
        <v/>
      </c>
    </row>
    <row r="5031" spans="1:16" hidden="1" x14ac:dyDescent="0.25">
      <c r="A5031" s="83" t="s">
        <v>6103</v>
      </c>
      <c r="B5031" s="285" t="s">
        <v>130</v>
      </c>
      <c r="C5031" s="292">
        <v>16096.011849999997</v>
      </c>
      <c r="D5031" s="292">
        <v>5270.3880600000066</v>
      </c>
      <c r="E5031" s="292">
        <v>-16079.714170000001</v>
      </c>
      <c r="F5031" s="292">
        <v>10407.539890000002</v>
      </c>
      <c r="G5031" s="292">
        <v>-7879.6500800000049</v>
      </c>
      <c r="H5031" s="292">
        <v>-14778.775319999997</v>
      </c>
      <c r="I5031" s="292">
        <v>14898.391969999997</v>
      </c>
      <c r="J5031" s="292">
        <v>-3325.7716899999932</v>
      </c>
      <c r="K5031" s="292">
        <v>-16307.973259999993</v>
      </c>
      <c r="L5031" s="292">
        <v>9689.5970300000045</v>
      </c>
      <c r="M5031" s="292">
        <v>-19934.254649999999</v>
      </c>
      <c r="N5031" s="292">
        <v>24615.282989999992</v>
      </c>
      <c r="O5031" s="292">
        <v>2671.0726200000099</v>
      </c>
      <c r="P5031" s="83" t="str">
        <f t="shared" si="107"/>
        <v/>
      </c>
    </row>
    <row r="5032" spans="1:16" hidden="1" x14ac:dyDescent="0.25">
      <c r="A5032" s="83" t="s">
        <v>6089</v>
      </c>
      <c r="B5032" s="285" t="s">
        <v>76</v>
      </c>
      <c r="C5032" s="292">
        <v>2.0285899999999999</v>
      </c>
      <c r="D5032" s="292">
        <v>16.001429999999999</v>
      </c>
      <c r="E5032" s="292">
        <v>22</v>
      </c>
      <c r="F5032" s="292">
        <v>39.160899999999998</v>
      </c>
      <c r="G5032" s="292">
        <v>19</v>
      </c>
      <c r="H5032" s="292">
        <v>5</v>
      </c>
      <c r="I5032" s="292">
        <v>9</v>
      </c>
      <c r="J5032" s="292">
        <v>2</v>
      </c>
      <c r="K5032" s="292">
        <v>6.47818</v>
      </c>
      <c r="L5032" s="292">
        <v>1.08</v>
      </c>
      <c r="M5032" s="292">
        <v>13</v>
      </c>
      <c r="N5032" s="292">
        <v>1</v>
      </c>
      <c r="O5032" s="292">
        <v>135.7491</v>
      </c>
      <c r="P5032" s="83" t="str">
        <f t="shared" ref="P5032:P5095" si="108">IF(COUNTBLANK(Q5032)=0,IF(RIGHT(A5032,12)=Q5032,TRUE,FALSE),"")</f>
        <v/>
      </c>
    </row>
    <row r="5033" spans="1:16" hidden="1" x14ac:dyDescent="0.25">
      <c r="A5033" s="83" t="s">
        <v>6088</v>
      </c>
      <c r="B5033" s="285" t="s">
        <v>79</v>
      </c>
      <c r="P5033" s="83" t="str">
        <f t="shared" si="108"/>
        <v/>
      </c>
    </row>
    <row r="5034" spans="1:16" hidden="1" x14ac:dyDescent="0.25">
      <c r="A5034" s="83" t="s">
        <v>6092</v>
      </c>
      <c r="B5034" s="285" t="s">
        <v>144</v>
      </c>
      <c r="C5034" s="292">
        <v>44296.562689999999</v>
      </c>
      <c r="D5034" s="292">
        <v>54858.196160000007</v>
      </c>
      <c r="E5034" s="292">
        <v>52928.769980000005</v>
      </c>
      <c r="F5034" s="292">
        <v>53647.514869999999</v>
      </c>
      <c r="G5034" s="292">
        <v>58610.079060000004</v>
      </c>
      <c r="H5034" s="292">
        <v>53347.606480000002</v>
      </c>
      <c r="I5034" s="292">
        <v>51060.731400000004</v>
      </c>
      <c r="J5034" s="292">
        <v>48881.087520000001</v>
      </c>
      <c r="K5034" s="292">
        <v>48132.195509999998</v>
      </c>
      <c r="L5034" s="292">
        <v>48823.836029999999</v>
      </c>
      <c r="M5034" s="292">
        <v>70141.52867</v>
      </c>
      <c r="N5034" s="292">
        <v>51847.557759999996</v>
      </c>
      <c r="O5034" s="292">
        <v>636575.66613000003</v>
      </c>
      <c r="P5034" s="83" t="str">
        <f t="shared" si="108"/>
        <v/>
      </c>
    </row>
    <row r="5035" spans="1:16" hidden="1" x14ac:dyDescent="0.25">
      <c r="A5035" s="83" t="s">
        <v>6077</v>
      </c>
      <c r="B5035" s="285" t="s">
        <v>296</v>
      </c>
      <c r="C5035" s="292">
        <v>32982.885739999998</v>
      </c>
      <c r="D5035" s="292">
        <v>43377.927840000004</v>
      </c>
      <c r="E5035" s="292">
        <v>42386.56624</v>
      </c>
      <c r="F5035" s="292">
        <v>42879.915609999996</v>
      </c>
      <c r="G5035" s="292">
        <v>48067.195980000004</v>
      </c>
      <c r="H5035" s="292">
        <v>41431.188010000005</v>
      </c>
      <c r="I5035" s="292">
        <v>40824.851360000001</v>
      </c>
      <c r="J5035" s="292">
        <v>36284.754000000001</v>
      </c>
      <c r="K5035" s="292">
        <v>36201.278259999999</v>
      </c>
      <c r="L5035" s="292">
        <v>37507.044369999996</v>
      </c>
      <c r="M5035" s="292">
        <v>55194.207699999999</v>
      </c>
      <c r="N5035" s="292">
        <v>50551.142890000003</v>
      </c>
      <c r="O5035" s="292">
        <v>507688.9580000001</v>
      </c>
      <c r="P5035" s="83" t="str">
        <f t="shared" si="108"/>
        <v/>
      </c>
    </row>
    <row r="5036" spans="1:16" hidden="1" x14ac:dyDescent="0.25">
      <c r="A5036" s="83" t="s">
        <v>6085</v>
      </c>
      <c r="B5036" s="285" t="s">
        <v>303</v>
      </c>
      <c r="H5036" s="292">
        <v>0</v>
      </c>
      <c r="I5036" s="292">
        <v>0</v>
      </c>
      <c r="J5036" s="292">
        <v>0</v>
      </c>
      <c r="K5036" s="292">
        <v>0</v>
      </c>
      <c r="L5036" s="292">
        <v>0</v>
      </c>
      <c r="M5036" s="292">
        <v>0</v>
      </c>
      <c r="N5036" s="292">
        <v>0</v>
      </c>
      <c r="O5036" s="292">
        <v>0</v>
      </c>
      <c r="P5036" s="83" t="str">
        <f t="shared" si="108"/>
        <v/>
      </c>
    </row>
    <row r="5037" spans="1:16" hidden="1" x14ac:dyDescent="0.25">
      <c r="A5037" s="83" t="s">
        <v>6086</v>
      </c>
      <c r="B5037" s="285" t="s">
        <v>304</v>
      </c>
      <c r="C5037" s="292">
        <v>642.64835999999991</v>
      </c>
      <c r="D5037" s="292">
        <v>795.26688999999999</v>
      </c>
      <c r="E5037" s="292">
        <v>999.95587</v>
      </c>
      <c r="F5037" s="292">
        <v>1252.4383599999999</v>
      </c>
      <c r="G5037" s="292">
        <v>1047.8830800000001</v>
      </c>
      <c r="H5037" s="292">
        <v>2435.4184699999996</v>
      </c>
      <c r="I5037" s="292">
        <v>750.88004000000001</v>
      </c>
      <c r="J5037" s="292">
        <v>2053.3335199999997</v>
      </c>
      <c r="K5037" s="292">
        <v>1383.4390699999999</v>
      </c>
      <c r="L5037" s="292">
        <v>774.71165999999994</v>
      </c>
      <c r="M5037" s="292">
        <v>1817.3209700000002</v>
      </c>
      <c r="N5037" s="292">
        <v>1295.4148699999998</v>
      </c>
      <c r="O5037" s="292">
        <v>15248.711159999999</v>
      </c>
      <c r="P5037" s="83" t="str">
        <f t="shared" si="108"/>
        <v/>
      </c>
    </row>
    <row r="5038" spans="1:16" hidden="1" x14ac:dyDescent="0.25">
      <c r="A5038" s="83" t="s">
        <v>6087</v>
      </c>
      <c r="B5038" s="285" t="s">
        <v>305</v>
      </c>
      <c r="C5038" s="292">
        <v>10669</v>
      </c>
      <c r="D5038" s="292">
        <v>10669</v>
      </c>
      <c r="E5038" s="292">
        <v>9520.2478699999992</v>
      </c>
      <c r="F5038" s="292">
        <v>9476</v>
      </c>
      <c r="G5038" s="292">
        <v>9476</v>
      </c>
      <c r="H5038" s="292">
        <v>9476</v>
      </c>
      <c r="I5038" s="292">
        <v>9476</v>
      </c>
      <c r="J5038" s="292">
        <v>10541</v>
      </c>
      <c r="K5038" s="292">
        <v>10541</v>
      </c>
      <c r="L5038" s="292">
        <v>10541</v>
      </c>
      <c r="M5038" s="292">
        <v>13117</v>
      </c>
      <c r="N5038" s="292">
        <v>0</v>
      </c>
      <c r="O5038" s="292">
        <v>113502.24786999999</v>
      </c>
      <c r="P5038" s="83" t="str">
        <f t="shared" si="108"/>
        <v/>
      </c>
    </row>
    <row r="5039" spans="1:16" hidden="1" x14ac:dyDescent="0.25">
      <c r="A5039" s="83" t="s">
        <v>6090</v>
      </c>
      <c r="B5039" s="285" t="s">
        <v>308</v>
      </c>
      <c r="C5039" s="292">
        <v>44296.562689999999</v>
      </c>
      <c r="D5039" s="292">
        <v>54858.196160000007</v>
      </c>
      <c r="E5039" s="292">
        <v>52928.769980000005</v>
      </c>
      <c r="F5039" s="292">
        <v>53647.514869999999</v>
      </c>
      <c r="G5039" s="292">
        <v>58610.079060000004</v>
      </c>
      <c r="H5039" s="292">
        <v>53347.606480000002</v>
      </c>
      <c r="I5039" s="292">
        <v>51060.731400000004</v>
      </c>
      <c r="J5039" s="292">
        <v>48881.087520000001</v>
      </c>
      <c r="K5039" s="292">
        <v>48132.195509999998</v>
      </c>
      <c r="L5039" s="292">
        <v>48823.836029999999</v>
      </c>
      <c r="M5039" s="292">
        <v>70141.52867</v>
      </c>
      <c r="N5039" s="292">
        <v>51847.557759999996</v>
      </c>
      <c r="O5039" s="292">
        <v>636575.66613000003</v>
      </c>
      <c r="P5039" s="83" t="str">
        <f t="shared" si="108"/>
        <v/>
      </c>
    </row>
    <row r="5040" spans="1:16" hidden="1" x14ac:dyDescent="0.25">
      <c r="A5040" s="83" t="s">
        <v>6091</v>
      </c>
      <c r="B5040" s="285" t="s">
        <v>311</v>
      </c>
      <c r="P5040" s="83" t="str">
        <f t="shared" si="108"/>
        <v/>
      </c>
    </row>
    <row r="5041" spans="1:16" hidden="1" x14ac:dyDescent="0.25">
      <c r="A5041" s="83" t="s">
        <v>6078</v>
      </c>
      <c r="B5041" s="285" t="s">
        <v>5989</v>
      </c>
      <c r="C5041" s="292">
        <v>874.33043999999995</v>
      </c>
      <c r="D5041" s="292">
        <v>193.13615000000001</v>
      </c>
      <c r="E5041" s="292">
        <v>494.13882000000001</v>
      </c>
      <c r="F5041" s="292">
        <v>281.13707999999997</v>
      </c>
      <c r="G5041" s="292">
        <v>205.32580000000002</v>
      </c>
      <c r="H5041" s="292">
        <v>422.32298000000003</v>
      </c>
      <c r="I5041" s="292">
        <v>350.43234000000001</v>
      </c>
      <c r="J5041" s="292">
        <v>224.20501000000002</v>
      </c>
      <c r="K5041" s="292">
        <v>259.26285000000001</v>
      </c>
      <c r="L5041" s="292">
        <v>331.70952999999997</v>
      </c>
      <c r="M5041" s="292">
        <v>13639.64741</v>
      </c>
      <c r="N5041" s="292">
        <v>1448.2356</v>
      </c>
      <c r="O5041" s="292">
        <v>18723.884010000002</v>
      </c>
      <c r="P5041" s="83" t="str">
        <f t="shared" si="108"/>
        <v/>
      </c>
    </row>
    <row r="5042" spans="1:16" hidden="1" x14ac:dyDescent="0.25">
      <c r="A5042" s="83" t="s">
        <v>6079</v>
      </c>
      <c r="B5042" s="285" t="s">
        <v>5990</v>
      </c>
      <c r="C5042" s="292">
        <v>991</v>
      </c>
      <c r="D5042" s="292">
        <v>1246</v>
      </c>
      <c r="E5042" s="292">
        <v>1439</v>
      </c>
      <c r="F5042" s="292">
        <v>991</v>
      </c>
      <c r="G5042" s="292">
        <v>1503</v>
      </c>
      <c r="H5042" s="292">
        <v>1307</v>
      </c>
      <c r="I5042" s="292">
        <v>1297</v>
      </c>
      <c r="J5042" s="292">
        <v>1105</v>
      </c>
      <c r="K5042" s="292">
        <v>1340</v>
      </c>
      <c r="L5042" s="292">
        <v>1011</v>
      </c>
      <c r="M5042" s="292">
        <v>887</v>
      </c>
      <c r="N5042" s="292">
        <v>821</v>
      </c>
      <c r="O5042" s="292">
        <v>13938</v>
      </c>
      <c r="P5042" s="83" t="str">
        <f t="shared" si="108"/>
        <v/>
      </c>
    </row>
    <row r="5043" spans="1:16" hidden="1" x14ac:dyDescent="0.25">
      <c r="A5043" s="83" t="s">
        <v>6080</v>
      </c>
      <c r="B5043" s="285" t="s">
        <v>5991</v>
      </c>
      <c r="C5043" s="292">
        <v>49</v>
      </c>
      <c r="D5043" s="292">
        <v>332</v>
      </c>
      <c r="E5043" s="292">
        <v>1740</v>
      </c>
      <c r="F5043" s="292">
        <v>111</v>
      </c>
      <c r="G5043" s="292">
        <v>299</v>
      </c>
      <c r="H5043" s="292">
        <v>1633</v>
      </c>
      <c r="I5043" s="292">
        <v>202</v>
      </c>
      <c r="J5043" s="292">
        <v>83</v>
      </c>
      <c r="K5043" s="292">
        <v>1892</v>
      </c>
      <c r="L5043" s="292">
        <v>374</v>
      </c>
      <c r="M5043" s="292">
        <v>174</v>
      </c>
      <c r="N5043" s="292">
        <v>5106</v>
      </c>
      <c r="O5043" s="292">
        <v>11995</v>
      </c>
      <c r="P5043" s="83" t="str">
        <f t="shared" si="108"/>
        <v/>
      </c>
    </row>
    <row r="5044" spans="1:16" hidden="1" x14ac:dyDescent="0.25">
      <c r="A5044" s="83" t="s">
        <v>6081</v>
      </c>
      <c r="B5044" s="285" t="s">
        <v>5992</v>
      </c>
      <c r="C5044" s="292">
        <v>16396.2</v>
      </c>
      <c r="D5044" s="292">
        <v>20634</v>
      </c>
      <c r="E5044" s="292">
        <v>22640.800000000003</v>
      </c>
      <c r="F5044" s="292">
        <v>21094.799999999999</v>
      </c>
      <c r="G5044" s="292">
        <v>25442.800000000003</v>
      </c>
      <c r="H5044" s="292">
        <v>20467</v>
      </c>
      <c r="I5044" s="292">
        <v>19598</v>
      </c>
      <c r="J5044" s="292">
        <v>18986.45</v>
      </c>
      <c r="K5044" s="292">
        <v>19161.02</v>
      </c>
      <c r="L5044" s="292">
        <v>20308.399999999998</v>
      </c>
      <c r="M5044" s="292">
        <v>20413</v>
      </c>
      <c r="N5044" s="292">
        <v>24688.800000000003</v>
      </c>
      <c r="O5044" s="292">
        <v>249831.27000000002</v>
      </c>
      <c r="P5044" s="83" t="str">
        <f t="shared" si="108"/>
        <v/>
      </c>
    </row>
    <row r="5045" spans="1:16" hidden="1" x14ac:dyDescent="0.25">
      <c r="A5045" s="83" t="s">
        <v>6082</v>
      </c>
      <c r="B5045" s="285" t="s">
        <v>5993</v>
      </c>
      <c r="C5045" s="292">
        <v>380.40522999999996</v>
      </c>
      <c r="D5045" s="292">
        <v>411.95709000000005</v>
      </c>
      <c r="E5045" s="292">
        <v>509.29885999999999</v>
      </c>
      <c r="F5045" s="292">
        <v>699.64201000000003</v>
      </c>
      <c r="G5045" s="292">
        <v>369.89257000000003</v>
      </c>
      <c r="H5045" s="292">
        <v>1308.5746799999999</v>
      </c>
      <c r="I5045" s="292">
        <v>123.19457999999999</v>
      </c>
      <c r="J5045" s="292">
        <v>378.17926</v>
      </c>
      <c r="K5045" s="292">
        <v>133.68100000000001</v>
      </c>
      <c r="L5045" s="292">
        <v>147.20050999999998</v>
      </c>
      <c r="M5045" s="292">
        <v>448.44020999999998</v>
      </c>
      <c r="N5045" s="292">
        <v>369.19991999999996</v>
      </c>
      <c r="O5045" s="292">
        <v>5279.6659199999995</v>
      </c>
      <c r="P5045" s="83" t="str">
        <f t="shared" si="108"/>
        <v/>
      </c>
    </row>
    <row r="5046" spans="1:16" hidden="1" x14ac:dyDescent="0.25">
      <c r="A5046" s="83" t="s">
        <v>6083</v>
      </c>
      <c r="B5046" s="285" t="s">
        <v>5994</v>
      </c>
      <c r="C5046" s="292">
        <v>14017.652289999998</v>
      </c>
      <c r="D5046" s="292">
        <v>20166.035250000001</v>
      </c>
      <c r="E5046" s="292">
        <v>15245.16504</v>
      </c>
      <c r="F5046" s="292">
        <v>19533.228600000002</v>
      </c>
      <c r="G5046" s="292">
        <v>19804.846810000003</v>
      </c>
      <c r="H5046" s="292">
        <v>15782.656120000001</v>
      </c>
      <c r="I5046" s="292">
        <v>18946.894720000004</v>
      </c>
      <c r="J5046" s="292">
        <v>15157.482769999999</v>
      </c>
      <c r="K5046" s="292">
        <v>13021.53966</v>
      </c>
      <c r="L5046" s="292">
        <v>15041.4411</v>
      </c>
      <c r="M5046" s="292">
        <v>19283.599330000001</v>
      </c>
      <c r="N5046" s="292">
        <v>17739.292740000001</v>
      </c>
      <c r="O5046" s="292">
        <v>203739.83443000002</v>
      </c>
      <c r="P5046" s="83" t="str">
        <f t="shared" si="108"/>
        <v/>
      </c>
    </row>
    <row r="5047" spans="1:16" hidden="1" x14ac:dyDescent="0.25">
      <c r="A5047" s="83" t="s">
        <v>6084</v>
      </c>
      <c r="B5047" s="285" t="s">
        <v>5995</v>
      </c>
      <c r="C5047" s="292">
        <v>274.29777999999999</v>
      </c>
      <c r="D5047" s="292">
        <v>394.79935000000006</v>
      </c>
      <c r="E5047" s="292">
        <v>318.16352000000001</v>
      </c>
      <c r="F5047" s="292">
        <v>169.10791999999998</v>
      </c>
      <c r="G5047" s="292">
        <v>442.33080000000001</v>
      </c>
      <c r="H5047" s="292">
        <v>510.63423</v>
      </c>
      <c r="I5047" s="292">
        <v>307.32971999999995</v>
      </c>
      <c r="J5047" s="292">
        <v>350.43696</v>
      </c>
      <c r="K5047" s="292">
        <v>393.77474999999998</v>
      </c>
      <c r="L5047" s="292">
        <v>293.29322999999999</v>
      </c>
      <c r="M5047" s="292">
        <v>348.52075000000002</v>
      </c>
      <c r="N5047" s="292">
        <v>378.61462999999992</v>
      </c>
      <c r="O5047" s="292">
        <v>4181.3036399999992</v>
      </c>
      <c r="P5047" s="83" t="str">
        <f t="shared" si="108"/>
        <v/>
      </c>
    </row>
    <row r="5048" spans="1:16" hidden="1" x14ac:dyDescent="0.25">
      <c r="A5048" s="83" t="s">
        <v>6099</v>
      </c>
      <c r="B5048" s="285" t="s">
        <v>76</v>
      </c>
      <c r="C5048" s="292">
        <v>3543.2113599999998</v>
      </c>
      <c r="D5048" s="292">
        <v>4894.34184</v>
      </c>
      <c r="E5048" s="292">
        <v>5813.9922900000029</v>
      </c>
      <c r="F5048" s="292">
        <v>3010.1059100000007</v>
      </c>
      <c r="G5048" s="292">
        <v>2870.0314800000001</v>
      </c>
      <c r="H5048" s="292">
        <v>5485.8348300000007</v>
      </c>
      <c r="I5048" s="292">
        <v>7307.6792599999999</v>
      </c>
      <c r="J5048" s="292">
        <v>842.6873599999999</v>
      </c>
      <c r="K5048" s="292">
        <v>2699.2372499999997</v>
      </c>
      <c r="L5048" s="292">
        <v>3370.196660000001</v>
      </c>
      <c r="M5048" s="292">
        <v>3074.1995799999986</v>
      </c>
      <c r="N5048" s="292">
        <v>3733.7164199999975</v>
      </c>
      <c r="O5048" s="292">
        <v>46645.234239999998</v>
      </c>
      <c r="P5048" s="83" t="str">
        <f t="shared" si="108"/>
        <v/>
      </c>
    </row>
    <row r="5049" spans="1:16" hidden="1" x14ac:dyDescent="0.25">
      <c r="A5049" s="83" t="s">
        <v>6102</v>
      </c>
      <c r="B5049" s="285" t="s">
        <v>155</v>
      </c>
      <c r="C5049" s="292">
        <v>60392.574539999994</v>
      </c>
      <c r="D5049" s="292">
        <v>60128.584220000004</v>
      </c>
      <c r="E5049" s="292">
        <v>36849.055810000005</v>
      </c>
      <c r="F5049" s="292">
        <v>64055.054759999999</v>
      </c>
      <c r="G5049" s="292">
        <v>50730.428979999997</v>
      </c>
      <c r="H5049" s="292">
        <v>38568.831160000002</v>
      </c>
      <c r="I5049" s="292">
        <v>65959.123370000001</v>
      </c>
      <c r="J5049" s="292">
        <v>45555.315830000014</v>
      </c>
      <c r="K5049" s="292">
        <v>31824.222250000006</v>
      </c>
      <c r="L5049" s="292">
        <v>58513.433060000003</v>
      </c>
      <c r="M5049" s="292">
        <v>50207.274019999997</v>
      </c>
      <c r="N5049" s="292">
        <v>76462.840749999988</v>
      </c>
      <c r="O5049" s="292">
        <v>639246.73875000002</v>
      </c>
      <c r="P5049" s="83" t="str">
        <f t="shared" si="108"/>
        <v/>
      </c>
    </row>
    <row r="5050" spans="1:16" hidden="1" x14ac:dyDescent="0.25">
      <c r="A5050" s="83" t="s">
        <v>6097</v>
      </c>
      <c r="B5050" s="285" t="s">
        <v>305</v>
      </c>
      <c r="C5050" s="292">
        <v>1308.40247</v>
      </c>
      <c r="D5050" s="292">
        <v>693.92766000000006</v>
      </c>
      <c r="E5050" s="292">
        <v>876.85546999999997</v>
      </c>
      <c r="F5050" s="292">
        <v>1355.5519899999999</v>
      </c>
      <c r="G5050" s="292">
        <v>957.81530999999995</v>
      </c>
      <c r="H5050" s="292">
        <v>1942.2914000000001</v>
      </c>
      <c r="I5050" s="292">
        <v>530.40449000000001</v>
      </c>
      <c r="J5050" s="292">
        <v>760.84365000000003</v>
      </c>
      <c r="K5050" s="292">
        <v>511.48512000000005</v>
      </c>
      <c r="L5050" s="292">
        <v>442.59308999999996</v>
      </c>
      <c r="M5050" s="292">
        <v>927.75074999999993</v>
      </c>
      <c r="N5050" s="292">
        <v>22956.598979999999</v>
      </c>
      <c r="O5050" s="292">
        <v>33264.520380000002</v>
      </c>
      <c r="P5050" s="83" t="str">
        <f t="shared" si="108"/>
        <v/>
      </c>
    </row>
    <row r="5051" spans="1:16" hidden="1" x14ac:dyDescent="0.25">
      <c r="A5051" s="83" t="s">
        <v>6101</v>
      </c>
      <c r="B5051" s="285" t="s">
        <v>311</v>
      </c>
      <c r="P5051" s="83" t="str">
        <f t="shared" si="108"/>
        <v/>
      </c>
    </row>
    <row r="5052" spans="1:16" hidden="1" x14ac:dyDescent="0.25">
      <c r="A5052" s="83" t="s">
        <v>6093</v>
      </c>
      <c r="B5052" s="285" t="s">
        <v>312</v>
      </c>
      <c r="C5052" s="292">
        <v>12534.960710000001</v>
      </c>
      <c r="D5052" s="292">
        <v>46940.314720000009</v>
      </c>
      <c r="E5052" s="292">
        <v>22558.208050000001</v>
      </c>
      <c r="F5052" s="292">
        <v>17613.396860000001</v>
      </c>
      <c r="G5052" s="292">
        <v>38607.182189999992</v>
      </c>
      <c r="H5052" s="292">
        <v>22843.70493</v>
      </c>
      <c r="I5052" s="292">
        <v>15713.039619999998</v>
      </c>
      <c r="J5052" s="292">
        <v>35647.784820000008</v>
      </c>
      <c r="K5052" s="292">
        <v>20320.499880000003</v>
      </c>
      <c r="L5052" s="292">
        <v>13658.613150000001</v>
      </c>
      <c r="M5052" s="292">
        <v>37912.323690000005</v>
      </c>
      <c r="N5052" s="292">
        <v>34057.525349999996</v>
      </c>
      <c r="O5052" s="292">
        <v>318407.55397000001</v>
      </c>
      <c r="P5052" s="83" t="str">
        <f t="shared" si="108"/>
        <v/>
      </c>
    </row>
    <row r="5053" spans="1:16" hidden="1" x14ac:dyDescent="0.25">
      <c r="A5053" s="83" t="s">
        <v>6095</v>
      </c>
      <c r="B5053" s="285" t="s">
        <v>314</v>
      </c>
      <c r="P5053" s="83" t="str">
        <f t="shared" si="108"/>
        <v/>
      </c>
    </row>
    <row r="5054" spans="1:16" hidden="1" x14ac:dyDescent="0.25">
      <c r="A5054" s="83" t="s">
        <v>6096</v>
      </c>
      <c r="B5054" s="285" t="s">
        <v>315</v>
      </c>
      <c r="P5054" s="83" t="str">
        <f t="shared" si="108"/>
        <v/>
      </c>
    </row>
    <row r="5055" spans="1:16" hidden="1" x14ac:dyDescent="0.25">
      <c r="A5055" s="83" t="s">
        <v>6098</v>
      </c>
      <c r="B5055" s="285" t="s">
        <v>317</v>
      </c>
      <c r="C5055" s="292">
        <v>0</v>
      </c>
      <c r="J5055" s="292">
        <v>11</v>
      </c>
      <c r="K5055" s="292">
        <v>0</v>
      </c>
      <c r="L5055" s="292">
        <v>0</v>
      </c>
      <c r="M5055" s="292">
        <v>0</v>
      </c>
      <c r="N5055" s="292">
        <v>12</v>
      </c>
      <c r="O5055" s="292">
        <v>23</v>
      </c>
      <c r="P5055" s="83" t="str">
        <f t="shared" si="108"/>
        <v/>
      </c>
    </row>
    <row r="5056" spans="1:16" hidden="1" x14ac:dyDescent="0.25">
      <c r="A5056" s="83" t="s">
        <v>6100</v>
      </c>
      <c r="B5056" s="285" t="s">
        <v>318</v>
      </c>
      <c r="C5056" s="292">
        <v>60392.574539999994</v>
      </c>
      <c r="D5056" s="292">
        <v>60128.584220000004</v>
      </c>
      <c r="E5056" s="292">
        <v>36849.055810000005</v>
      </c>
      <c r="F5056" s="292">
        <v>64055.054759999999</v>
      </c>
      <c r="G5056" s="292">
        <v>50730.428979999997</v>
      </c>
      <c r="H5056" s="292">
        <v>38568.831160000002</v>
      </c>
      <c r="I5056" s="292">
        <v>65959.123370000001</v>
      </c>
      <c r="J5056" s="292">
        <v>45555.315830000014</v>
      </c>
      <c r="K5056" s="292">
        <v>31824.222250000006</v>
      </c>
      <c r="L5056" s="292">
        <v>58513.433060000003</v>
      </c>
      <c r="M5056" s="292">
        <v>50207.274019999997</v>
      </c>
      <c r="N5056" s="292">
        <v>76462.840749999988</v>
      </c>
      <c r="O5056" s="292">
        <v>639246.73875000002</v>
      </c>
      <c r="P5056" s="83" t="str">
        <f t="shared" si="108"/>
        <v/>
      </c>
    </row>
    <row r="5057" spans="1:16" hidden="1" x14ac:dyDescent="0.25">
      <c r="A5057" s="83" t="s">
        <v>6094</v>
      </c>
      <c r="B5057" s="285" t="s">
        <v>3364</v>
      </c>
      <c r="C5057" s="292">
        <v>43006</v>
      </c>
      <c r="D5057" s="292">
        <v>7600</v>
      </c>
      <c r="E5057" s="292">
        <v>7600</v>
      </c>
      <c r="F5057" s="292">
        <v>42076</v>
      </c>
      <c r="G5057" s="292">
        <v>8295.4</v>
      </c>
      <c r="H5057" s="292">
        <v>8297</v>
      </c>
      <c r="I5057" s="292">
        <v>42408</v>
      </c>
      <c r="J5057" s="292">
        <v>8293</v>
      </c>
      <c r="K5057" s="292">
        <v>8293</v>
      </c>
      <c r="L5057" s="292">
        <v>41042.030160000002</v>
      </c>
      <c r="M5057" s="292">
        <v>8293</v>
      </c>
      <c r="N5057" s="292">
        <v>15703</v>
      </c>
      <c r="O5057" s="292">
        <v>240906.43015999999</v>
      </c>
      <c r="P5057" s="83" t="str">
        <f t="shared" si="108"/>
        <v/>
      </c>
    </row>
    <row r="5058" spans="1:16" hidden="1" x14ac:dyDescent="0.25">
      <c r="A5058" s="83" t="s">
        <v>6076</v>
      </c>
      <c r="B5058" s="285" t="s">
        <v>130</v>
      </c>
      <c r="C5058" s="292">
        <v>206827.33333333326</v>
      </c>
      <c r="D5058" s="292">
        <v>89503.333333333314</v>
      </c>
      <c r="E5058" s="292">
        <v>-24632.666666666668</v>
      </c>
      <c r="F5058" s="292">
        <v>-79614.566666666651</v>
      </c>
      <c r="G5058" s="292">
        <v>113059.33333333333</v>
      </c>
      <c r="H5058" s="292">
        <v>22827.333333333361</v>
      </c>
      <c r="I5058" s="292">
        <v>52913.333333333358</v>
      </c>
      <c r="J5058" s="292">
        <v>92101.233333333279</v>
      </c>
      <c r="K5058" s="292">
        <v>-36871.666666666664</v>
      </c>
      <c r="L5058" s="292">
        <v>-70121.666666666672</v>
      </c>
      <c r="M5058" s="292">
        <v>133074.33333333331</v>
      </c>
      <c r="N5058" s="292">
        <v>-257191.66666666663</v>
      </c>
      <c r="O5058" s="292">
        <v>241873.99999999988</v>
      </c>
      <c r="P5058" s="83" t="str">
        <f t="shared" si="108"/>
        <v/>
      </c>
    </row>
    <row r="5059" spans="1:16" hidden="1" x14ac:dyDescent="0.25">
      <c r="A5059" s="83" t="s">
        <v>6049</v>
      </c>
      <c r="B5059" s="285" t="s">
        <v>76</v>
      </c>
      <c r="C5059" s="292">
        <v>0</v>
      </c>
      <c r="D5059" s="292">
        <v>272</v>
      </c>
      <c r="E5059" s="292">
        <v>0</v>
      </c>
      <c r="F5059" s="292">
        <v>2</v>
      </c>
      <c r="G5059" s="292">
        <v>2</v>
      </c>
      <c r="H5059" s="292">
        <v>129</v>
      </c>
      <c r="I5059" s="292">
        <v>0</v>
      </c>
      <c r="J5059" s="292">
        <v>0</v>
      </c>
      <c r="K5059" s="292">
        <v>0</v>
      </c>
      <c r="L5059" s="292">
        <v>4146</v>
      </c>
      <c r="M5059" s="292">
        <v>-4858</v>
      </c>
      <c r="N5059" s="292">
        <v>5309</v>
      </c>
      <c r="O5059" s="292">
        <v>5002</v>
      </c>
      <c r="P5059" s="83" t="str">
        <f t="shared" si="108"/>
        <v/>
      </c>
    </row>
    <row r="5060" spans="1:16" hidden="1" x14ac:dyDescent="0.25">
      <c r="A5060" s="83" t="s">
        <v>6048</v>
      </c>
      <c r="B5060" s="285" t="s">
        <v>79</v>
      </c>
      <c r="P5060" s="83" t="str">
        <f t="shared" si="108"/>
        <v/>
      </c>
    </row>
    <row r="5061" spans="1:16" hidden="1" x14ac:dyDescent="0.25">
      <c r="A5061" s="83" t="s">
        <v>6054</v>
      </c>
      <c r="B5061" s="285" t="s">
        <v>144</v>
      </c>
      <c r="C5061" s="292">
        <v>1760891.1666666665</v>
      </c>
      <c r="D5061" s="292">
        <v>1790709.1666666665</v>
      </c>
      <c r="E5061" s="292">
        <v>1769511.1666666667</v>
      </c>
      <c r="F5061" s="292">
        <v>1709181.1666666665</v>
      </c>
      <c r="G5061" s="292">
        <v>1871273.1666666665</v>
      </c>
      <c r="H5061" s="292">
        <v>1788379.1666666665</v>
      </c>
      <c r="I5061" s="292">
        <v>1688044.1666666665</v>
      </c>
      <c r="J5061" s="292">
        <v>1850145.1666666665</v>
      </c>
      <c r="K5061" s="292">
        <v>1835616.1666666667</v>
      </c>
      <c r="L5061" s="292">
        <v>1744000.1666666665</v>
      </c>
      <c r="M5061" s="292">
        <v>1927780.1666666665</v>
      </c>
      <c r="N5061" s="292">
        <v>1969245.1666666667</v>
      </c>
      <c r="O5061" s="292">
        <v>21704776</v>
      </c>
      <c r="P5061" s="83" t="str">
        <f t="shared" si="108"/>
        <v/>
      </c>
    </row>
    <row r="5062" spans="1:16" hidden="1" x14ac:dyDescent="0.25">
      <c r="A5062" s="83" t="s">
        <v>6032</v>
      </c>
      <c r="B5062" s="285" t="s">
        <v>296</v>
      </c>
      <c r="C5062" s="292">
        <v>1321554</v>
      </c>
      <c r="D5062" s="292">
        <v>1296902</v>
      </c>
      <c r="E5062" s="292">
        <v>1314531</v>
      </c>
      <c r="F5062" s="292">
        <v>1320329</v>
      </c>
      <c r="G5062" s="292">
        <v>1341461</v>
      </c>
      <c r="H5062" s="292">
        <v>1310456</v>
      </c>
      <c r="I5062" s="292">
        <v>1311667</v>
      </c>
      <c r="J5062" s="292">
        <v>1312791</v>
      </c>
      <c r="K5062" s="292">
        <v>1339294</v>
      </c>
      <c r="L5062" s="292">
        <v>1348134</v>
      </c>
      <c r="M5062" s="292">
        <v>1348933</v>
      </c>
      <c r="N5062" s="292">
        <v>1363494</v>
      </c>
      <c r="O5062" s="292">
        <v>15929546</v>
      </c>
      <c r="P5062" s="83" t="str">
        <f t="shared" si="108"/>
        <v/>
      </c>
    </row>
    <row r="5063" spans="1:16" hidden="1" x14ac:dyDescent="0.25">
      <c r="A5063" s="83" t="s">
        <v>6043</v>
      </c>
      <c r="B5063" s="285" t="s">
        <v>303</v>
      </c>
      <c r="P5063" s="83" t="str">
        <f t="shared" si="108"/>
        <v/>
      </c>
    </row>
    <row r="5064" spans="1:16" hidden="1" x14ac:dyDescent="0.25">
      <c r="A5064" s="83" t="s">
        <v>6044</v>
      </c>
      <c r="B5064" s="285" t="s">
        <v>304</v>
      </c>
      <c r="C5064" s="292">
        <v>5090.166666666667</v>
      </c>
      <c r="D5064" s="292">
        <v>5090.166666666667</v>
      </c>
      <c r="E5064" s="292">
        <v>5090.166666666667</v>
      </c>
      <c r="F5064" s="292">
        <v>5090.166666666667</v>
      </c>
      <c r="G5064" s="292">
        <v>5090.166666666667</v>
      </c>
      <c r="H5064" s="292">
        <v>5090.166666666667</v>
      </c>
      <c r="I5064" s="292">
        <v>5090.166666666667</v>
      </c>
      <c r="J5064" s="292">
        <v>5090.166666666667</v>
      </c>
      <c r="K5064" s="292">
        <v>5090.166666666667</v>
      </c>
      <c r="L5064" s="292">
        <v>5090.166666666667</v>
      </c>
      <c r="M5064" s="292">
        <v>5090.166666666667</v>
      </c>
      <c r="N5064" s="292">
        <v>5090.166666666667</v>
      </c>
      <c r="O5064" s="292">
        <v>61081.999999999993</v>
      </c>
      <c r="P5064" s="83" t="str">
        <f t="shared" si="108"/>
        <v/>
      </c>
    </row>
    <row r="5065" spans="1:16" hidden="1" x14ac:dyDescent="0.25">
      <c r="A5065" s="83" t="s">
        <v>6045</v>
      </c>
      <c r="B5065" s="285" t="s">
        <v>305</v>
      </c>
      <c r="C5065" s="292">
        <v>70944</v>
      </c>
      <c r="D5065" s="292">
        <v>75309</v>
      </c>
      <c r="E5065" s="292">
        <v>81876</v>
      </c>
      <c r="F5065" s="292">
        <v>76075</v>
      </c>
      <c r="G5065" s="292">
        <v>71202</v>
      </c>
      <c r="H5065" s="292">
        <v>83801</v>
      </c>
      <c r="I5065" s="292">
        <v>71222</v>
      </c>
      <c r="J5065" s="292">
        <v>78289</v>
      </c>
      <c r="K5065" s="292">
        <v>82435</v>
      </c>
      <c r="L5065" s="292">
        <v>74320</v>
      </c>
      <c r="M5065" s="292">
        <v>73214</v>
      </c>
      <c r="N5065" s="292">
        <v>96410</v>
      </c>
      <c r="O5065" s="292">
        <v>935097</v>
      </c>
      <c r="P5065" s="83" t="str">
        <f t="shared" si="108"/>
        <v/>
      </c>
    </row>
    <row r="5066" spans="1:16" hidden="1" x14ac:dyDescent="0.25">
      <c r="A5066" s="83" t="s">
        <v>6050</v>
      </c>
      <c r="B5066" s="285" t="s">
        <v>308</v>
      </c>
      <c r="C5066" s="292">
        <v>1397588.1666666665</v>
      </c>
      <c r="D5066" s="292">
        <v>1377573.1666666665</v>
      </c>
      <c r="E5066" s="292">
        <v>1401497.1666666665</v>
      </c>
      <c r="F5066" s="292">
        <v>1401496.1666666665</v>
      </c>
      <c r="G5066" s="292">
        <v>1417755.1666666665</v>
      </c>
      <c r="H5066" s="292">
        <v>1399476.1666666665</v>
      </c>
      <c r="I5066" s="292">
        <v>1387979.1666666665</v>
      </c>
      <c r="J5066" s="292">
        <v>1396170.1666666665</v>
      </c>
      <c r="K5066" s="292">
        <v>1426819.1666666665</v>
      </c>
      <c r="L5066" s="292">
        <v>1431690.1666666665</v>
      </c>
      <c r="M5066" s="292">
        <v>1422379.1666666665</v>
      </c>
      <c r="N5066" s="292">
        <v>1470303.1666666665</v>
      </c>
      <c r="O5066" s="292">
        <v>16930726.999999996</v>
      </c>
      <c r="P5066" s="83" t="str">
        <f t="shared" si="108"/>
        <v/>
      </c>
    </row>
    <row r="5067" spans="1:16" hidden="1" x14ac:dyDescent="0.25">
      <c r="A5067" s="83" t="s">
        <v>6053</v>
      </c>
      <c r="B5067" s="285" t="s">
        <v>311</v>
      </c>
      <c r="C5067" s="292">
        <v>363303</v>
      </c>
      <c r="D5067" s="292">
        <v>413136</v>
      </c>
      <c r="E5067" s="292">
        <v>368014</v>
      </c>
      <c r="F5067" s="292">
        <v>307685</v>
      </c>
      <c r="G5067" s="292">
        <v>453518</v>
      </c>
      <c r="H5067" s="292">
        <v>388903</v>
      </c>
      <c r="I5067" s="292">
        <v>300065</v>
      </c>
      <c r="J5067" s="292">
        <v>453975</v>
      </c>
      <c r="K5067" s="292">
        <v>408797</v>
      </c>
      <c r="L5067" s="292">
        <v>312310</v>
      </c>
      <c r="M5067" s="292">
        <v>505401</v>
      </c>
      <c r="N5067" s="292">
        <v>498942</v>
      </c>
      <c r="O5067" s="292">
        <v>4774049</v>
      </c>
      <c r="P5067" s="83" t="str">
        <f t="shared" si="108"/>
        <v/>
      </c>
    </row>
    <row r="5068" spans="1:16" hidden="1" x14ac:dyDescent="0.25">
      <c r="A5068" s="83" t="s">
        <v>6033</v>
      </c>
      <c r="B5068" s="285" t="s">
        <v>5965</v>
      </c>
      <c r="C5068" s="292">
        <v>992088</v>
      </c>
      <c r="D5068" s="292">
        <v>996394</v>
      </c>
      <c r="E5068" s="292">
        <v>1012389</v>
      </c>
      <c r="F5068" s="292">
        <v>993662</v>
      </c>
      <c r="G5068" s="292">
        <v>1012985</v>
      </c>
      <c r="H5068" s="292">
        <v>992625</v>
      </c>
      <c r="I5068" s="292">
        <v>998460</v>
      </c>
      <c r="J5068" s="292">
        <v>987794</v>
      </c>
      <c r="K5068" s="292">
        <v>1026349</v>
      </c>
      <c r="L5068" s="292">
        <v>1025980</v>
      </c>
      <c r="M5068" s="292">
        <v>1014746</v>
      </c>
      <c r="N5068" s="292">
        <v>1013873</v>
      </c>
      <c r="O5068" s="292">
        <v>12067345</v>
      </c>
      <c r="P5068" s="83" t="str">
        <f t="shared" si="108"/>
        <v/>
      </c>
    </row>
    <row r="5069" spans="1:16" hidden="1" x14ac:dyDescent="0.25">
      <c r="A5069" s="83" t="s">
        <v>6034</v>
      </c>
      <c r="B5069" s="285" t="s">
        <v>5970</v>
      </c>
      <c r="C5069" s="292">
        <v>19555</v>
      </c>
      <c r="D5069" s="292">
        <v>904</v>
      </c>
      <c r="E5069" s="292">
        <v>377</v>
      </c>
      <c r="F5069" s="292">
        <v>19101</v>
      </c>
      <c r="G5069" s="292">
        <v>504</v>
      </c>
      <c r="H5069" s="292">
        <v>4481.0000000000009</v>
      </c>
      <c r="I5069" s="292">
        <v>6322</v>
      </c>
      <c r="J5069" s="292">
        <v>6450.9999999999991</v>
      </c>
      <c r="K5069" s="292">
        <v>6450.9999999999991</v>
      </c>
      <c r="L5069" s="292">
        <v>7051</v>
      </c>
      <c r="M5069" s="292">
        <v>7051</v>
      </c>
      <c r="N5069" s="292">
        <v>2151.0000000000005</v>
      </c>
      <c r="O5069" s="292">
        <v>80399</v>
      </c>
      <c r="P5069" s="83" t="str">
        <f t="shared" si="108"/>
        <v/>
      </c>
    </row>
    <row r="5070" spans="1:16" hidden="1" x14ac:dyDescent="0.25">
      <c r="A5070" s="83" t="s">
        <v>6035</v>
      </c>
      <c r="B5070" s="285" t="s">
        <v>5966</v>
      </c>
      <c r="C5070" s="292">
        <v>2564</v>
      </c>
      <c r="D5070" s="292">
        <v>2276</v>
      </c>
      <c r="E5070" s="292">
        <v>2087</v>
      </c>
      <c r="F5070" s="292">
        <v>2302</v>
      </c>
      <c r="G5070" s="292">
        <v>2271</v>
      </c>
      <c r="H5070" s="292">
        <v>2219</v>
      </c>
      <c r="I5070" s="292">
        <v>2134</v>
      </c>
      <c r="J5070" s="292">
        <v>2154</v>
      </c>
      <c r="K5070" s="292">
        <v>2017</v>
      </c>
      <c r="L5070" s="292">
        <v>2348</v>
      </c>
      <c r="M5070" s="292">
        <v>2773</v>
      </c>
      <c r="N5070" s="292">
        <v>22405</v>
      </c>
      <c r="O5070" s="292">
        <v>47550</v>
      </c>
      <c r="P5070" s="83" t="str">
        <f t="shared" si="108"/>
        <v/>
      </c>
    </row>
    <row r="5071" spans="1:16" hidden="1" x14ac:dyDescent="0.25">
      <c r="A5071" s="83" t="s">
        <v>6036</v>
      </c>
      <c r="B5071" s="285" t="s">
        <v>5971</v>
      </c>
      <c r="C5071" s="292">
        <v>5383</v>
      </c>
      <c r="D5071" s="292">
        <v>94</v>
      </c>
      <c r="E5071" s="292">
        <v>289</v>
      </c>
      <c r="F5071" s="292">
        <v>5564</v>
      </c>
      <c r="G5071" s="292">
        <v>338</v>
      </c>
      <c r="H5071" s="292">
        <v>1517</v>
      </c>
      <c r="I5071" s="292">
        <v>1945</v>
      </c>
      <c r="J5071" s="292">
        <v>2000</v>
      </c>
      <c r="K5071" s="292">
        <v>2000</v>
      </c>
      <c r="L5071" s="292">
        <v>2400</v>
      </c>
      <c r="M5071" s="292">
        <v>2400</v>
      </c>
      <c r="N5071" s="292">
        <v>4098</v>
      </c>
      <c r="O5071" s="292">
        <v>28028</v>
      </c>
      <c r="P5071" s="83" t="str">
        <f t="shared" si="108"/>
        <v/>
      </c>
    </row>
    <row r="5072" spans="1:16" hidden="1" x14ac:dyDescent="0.25">
      <c r="A5072" s="83" t="s">
        <v>6037</v>
      </c>
      <c r="B5072" s="285" t="s">
        <v>5967</v>
      </c>
      <c r="C5072" s="292">
        <v>95965</v>
      </c>
      <c r="D5072" s="292">
        <v>95949</v>
      </c>
      <c r="E5072" s="292">
        <v>95817</v>
      </c>
      <c r="F5072" s="292">
        <v>95830</v>
      </c>
      <c r="G5072" s="292">
        <v>99597</v>
      </c>
      <c r="H5072" s="292">
        <v>97231</v>
      </c>
      <c r="I5072" s="292">
        <v>96524</v>
      </c>
      <c r="J5072" s="292">
        <v>96565</v>
      </c>
      <c r="K5072" s="292">
        <v>98624</v>
      </c>
      <c r="L5072" s="292">
        <v>99023</v>
      </c>
      <c r="M5072" s="292">
        <v>98632</v>
      </c>
      <c r="N5072" s="292">
        <v>99057</v>
      </c>
      <c r="O5072" s="292">
        <v>1168814</v>
      </c>
      <c r="P5072" s="83" t="str">
        <f t="shared" si="108"/>
        <v/>
      </c>
    </row>
    <row r="5073" spans="1:16" hidden="1" x14ac:dyDescent="0.25">
      <c r="A5073" s="83" t="s">
        <v>6038</v>
      </c>
      <c r="B5073" s="285" t="s">
        <v>5968</v>
      </c>
      <c r="C5073" s="292">
        <v>40481</v>
      </c>
      <c r="D5073" s="292">
        <v>40528</v>
      </c>
      <c r="E5073" s="292">
        <v>40539</v>
      </c>
      <c r="F5073" s="292">
        <v>40560</v>
      </c>
      <c r="G5073" s="292">
        <v>42636</v>
      </c>
      <c r="H5073" s="292">
        <v>41249</v>
      </c>
      <c r="I5073" s="292">
        <v>41425</v>
      </c>
      <c r="J5073" s="292">
        <v>41483</v>
      </c>
      <c r="K5073" s="292">
        <v>42331</v>
      </c>
      <c r="L5073" s="292">
        <v>42545</v>
      </c>
      <c r="M5073" s="292">
        <v>42570</v>
      </c>
      <c r="N5073" s="292">
        <v>41618</v>
      </c>
      <c r="O5073" s="292">
        <v>497965</v>
      </c>
      <c r="P5073" s="83" t="str">
        <f t="shared" si="108"/>
        <v/>
      </c>
    </row>
    <row r="5074" spans="1:16" hidden="1" x14ac:dyDescent="0.25">
      <c r="A5074" s="83" t="s">
        <v>6039</v>
      </c>
      <c r="B5074" s="285" t="s">
        <v>5969</v>
      </c>
      <c r="C5074" s="292">
        <v>8174</v>
      </c>
      <c r="D5074" s="292">
        <v>8186</v>
      </c>
      <c r="E5074" s="292">
        <v>8186</v>
      </c>
      <c r="F5074" s="292">
        <v>8127</v>
      </c>
      <c r="G5074" s="292">
        <v>8387</v>
      </c>
      <c r="H5074" s="292">
        <v>9905</v>
      </c>
      <c r="I5074" s="292">
        <v>8127</v>
      </c>
      <c r="J5074" s="292">
        <v>8164</v>
      </c>
      <c r="K5074" s="292">
        <v>8214</v>
      </c>
      <c r="L5074" s="292">
        <v>8361</v>
      </c>
      <c r="M5074" s="292">
        <v>8363</v>
      </c>
      <c r="N5074" s="292">
        <v>8349</v>
      </c>
      <c r="O5074" s="292">
        <v>100543</v>
      </c>
      <c r="P5074" s="83" t="str">
        <f t="shared" si="108"/>
        <v/>
      </c>
    </row>
    <row r="5075" spans="1:16" hidden="1" x14ac:dyDescent="0.25">
      <c r="A5075" s="83" t="s">
        <v>6040</v>
      </c>
      <c r="B5075" s="285" t="s">
        <v>5972</v>
      </c>
      <c r="C5075" s="292">
        <v>3005</v>
      </c>
      <c r="D5075" s="292">
        <v>3012</v>
      </c>
      <c r="E5075" s="292">
        <v>3013</v>
      </c>
      <c r="F5075" s="292">
        <v>2999</v>
      </c>
      <c r="G5075" s="292">
        <v>3129</v>
      </c>
      <c r="H5075" s="292">
        <v>3025</v>
      </c>
      <c r="I5075" s="292">
        <v>3059</v>
      </c>
      <c r="J5075" s="292">
        <v>3067</v>
      </c>
      <c r="K5075" s="292">
        <v>3064</v>
      </c>
      <c r="L5075" s="292">
        <v>3130</v>
      </c>
      <c r="M5075" s="292">
        <v>3115</v>
      </c>
      <c r="N5075" s="292">
        <v>3086</v>
      </c>
      <c r="O5075" s="292">
        <v>36704</v>
      </c>
      <c r="P5075" s="83" t="str">
        <f t="shared" si="108"/>
        <v/>
      </c>
    </row>
    <row r="5076" spans="1:16" hidden="1" x14ac:dyDescent="0.25">
      <c r="A5076" s="83" t="s">
        <v>6041</v>
      </c>
      <c r="B5076" s="285" t="s">
        <v>5973</v>
      </c>
      <c r="C5076" s="292">
        <v>142567</v>
      </c>
      <c r="D5076" s="292">
        <v>142817</v>
      </c>
      <c r="E5076" s="292">
        <v>143148</v>
      </c>
      <c r="F5076" s="292">
        <v>143439</v>
      </c>
      <c r="G5076" s="292">
        <v>152248</v>
      </c>
      <c r="H5076" s="292">
        <v>145487</v>
      </c>
      <c r="I5076" s="292">
        <v>145893</v>
      </c>
      <c r="J5076" s="292">
        <v>146353</v>
      </c>
      <c r="K5076" s="292">
        <v>147035</v>
      </c>
      <c r="L5076" s="292">
        <v>149987</v>
      </c>
      <c r="M5076" s="292">
        <v>150319</v>
      </c>
      <c r="N5076" s="292">
        <v>150603</v>
      </c>
      <c r="O5076" s="292">
        <v>1759896</v>
      </c>
      <c r="P5076" s="83" t="str">
        <f t="shared" si="108"/>
        <v/>
      </c>
    </row>
    <row r="5077" spans="1:16" hidden="1" x14ac:dyDescent="0.25">
      <c r="A5077" s="83" t="s">
        <v>6042</v>
      </c>
      <c r="B5077" s="285" t="s">
        <v>5974</v>
      </c>
      <c r="C5077" s="292">
        <v>11772</v>
      </c>
      <c r="D5077" s="292">
        <v>6742</v>
      </c>
      <c r="E5077" s="292">
        <v>8686</v>
      </c>
      <c r="F5077" s="292">
        <v>8745</v>
      </c>
      <c r="G5077" s="292">
        <v>19366</v>
      </c>
      <c r="H5077" s="292">
        <v>12717</v>
      </c>
      <c r="I5077" s="292">
        <v>7778</v>
      </c>
      <c r="J5077" s="292">
        <v>18760</v>
      </c>
      <c r="K5077" s="292">
        <v>3209</v>
      </c>
      <c r="L5077" s="292">
        <v>7309</v>
      </c>
      <c r="M5077" s="292">
        <v>18964</v>
      </c>
      <c r="N5077" s="292">
        <v>18254</v>
      </c>
      <c r="O5077" s="292">
        <v>142302</v>
      </c>
      <c r="P5077" s="83" t="str">
        <f t="shared" si="108"/>
        <v/>
      </c>
    </row>
    <row r="5078" spans="1:16" hidden="1" x14ac:dyDescent="0.25">
      <c r="A5078" s="83" t="s">
        <v>6046</v>
      </c>
      <c r="B5078" s="285" t="s">
        <v>5975</v>
      </c>
      <c r="C5078" s="292">
        <v>97</v>
      </c>
      <c r="D5078" s="292">
        <v>731</v>
      </c>
      <c r="E5078" s="292">
        <v>98</v>
      </c>
      <c r="F5078" s="292">
        <v>1380</v>
      </c>
      <c r="G5078" s="292">
        <v>92</v>
      </c>
      <c r="H5078" s="292">
        <v>508</v>
      </c>
      <c r="I5078" s="292">
        <v>90</v>
      </c>
      <c r="J5078" s="292">
        <v>1915</v>
      </c>
      <c r="K5078" s="292">
        <v>776</v>
      </c>
      <c r="L5078" s="292">
        <v>757</v>
      </c>
      <c r="M5078" s="292">
        <v>567</v>
      </c>
      <c r="N5078" s="292">
        <v>662</v>
      </c>
      <c r="O5078" s="292">
        <v>7673</v>
      </c>
      <c r="P5078" s="83" t="str">
        <f t="shared" si="108"/>
        <v/>
      </c>
    </row>
    <row r="5079" spans="1:16" hidden="1" x14ac:dyDescent="0.25">
      <c r="A5079" s="83" t="s">
        <v>6047</v>
      </c>
      <c r="B5079" s="285" t="s">
        <v>5976</v>
      </c>
      <c r="C5079" s="292">
        <v>70847</v>
      </c>
      <c r="D5079" s="292">
        <v>74578</v>
      </c>
      <c r="E5079" s="292">
        <v>81778</v>
      </c>
      <c r="F5079" s="292">
        <v>74695</v>
      </c>
      <c r="G5079" s="292">
        <v>71110</v>
      </c>
      <c r="H5079" s="292">
        <v>83293</v>
      </c>
      <c r="I5079" s="292">
        <v>71132</v>
      </c>
      <c r="J5079" s="292">
        <v>76374</v>
      </c>
      <c r="K5079" s="292">
        <v>81659</v>
      </c>
      <c r="L5079" s="292">
        <v>73563</v>
      </c>
      <c r="M5079" s="292">
        <v>72647</v>
      </c>
      <c r="N5079" s="292">
        <v>95748</v>
      </c>
      <c r="O5079" s="292">
        <v>927424</v>
      </c>
      <c r="P5079" s="83" t="str">
        <f t="shared" si="108"/>
        <v/>
      </c>
    </row>
    <row r="5080" spans="1:16" hidden="1" x14ac:dyDescent="0.25">
      <c r="A5080" s="83" t="s">
        <v>6051</v>
      </c>
      <c r="B5080" s="285" t="s">
        <v>5979</v>
      </c>
      <c r="C5080" s="292">
        <v>0</v>
      </c>
      <c r="D5080" s="292">
        <v>0</v>
      </c>
      <c r="E5080" s="292">
        <v>77100</v>
      </c>
      <c r="F5080" s="292">
        <v>29</v>
      </c>
      <c r="G5080" s="292">
        <v>0</v>
      </c>
      <c r="H5080" s="292">
        <v>0</v>
      </c>
      <c r="I5080" s="292">
        <v>0</v>
      </c>
      <c r="J5080" s="292">
        <v>0</v>
      </c>
      <c r="K5080" s="292">
        <v>71541</v>
      </c>
      <c r="L5080" s="292">
        <v>0</v>
      </c>
      <c r="M5080" s="292">
        <v>0</v>
      </c>
      <c r="N5080" s="292">
        <v>68049</v>
      </c>
      <c r="O5080" s="292">
        <v>216719</v>
      </c>
      <c r="P5080" s="83" t="str">
        <f t="shared" si="108"/>
        <v/>
      </c>
    </row>
    <row r="5081" spans="1:16" hidden="1" x14ac:dyDescent="0.25">
      <c r="A5081" s="83" t="s">
        <v>6052</v>
      </c>
      <c r="B5081" s="285" t="s">
        <v>5980</v>
      </c>
      <c r="C5081" s="292">
        <v>363303</v>
      </c>
      <c r="D5081" s="292">
        <v>413136</v>
      </c>
      <c r="E5081" s="292">
        <v>290914</v>
      </c>
      <c r="F5081" s="292">
        <v>307656</v>
      </c>
      <c r="G5081" s="292">
        <v>453518</v>
      </c>
      <c r="H5081" s="292">
        <v>388903</v>
      </c>
      <c r="I5081" s="292">
        <v>300065</v>
      </c>
      <c r="J5081" s="292">
        <v>453975</v>
      </c>
      <c r="K5081" s="292">
        <v>337256</v>
      </c>
      <c r="L5081" s="292">
        <v>312310</v>
      </c>
      <c r="M5081" s="292">
        <v>505401</v>
      </c>
      <c r="N5081" s="292">
        <v>430893</v>
      </c>
      <c r="O5081" s="292">
        <v>4557330</v>
      </c>
      <c r="P5081" s="83" t="str">
        <f t="shared" si="108"/>
        <v/>
      </c>
    </row>
    <row r="5082" spans="1:16" hidden="1" x14ac:dyDescent="0.25">
      <c r="A5082" s="83" t="s">
        <v>6070</v>
      </c>
      <c r="B5082" s="285" t="s">
        <v>76</v>
      </c>
      <c r="C5082" s="292">
        <v>2912.333333333333</v>
      </c>
      <c r="D5082" s="292">
        <v>2443.333333333333</v>
      </c>
      <c r="E5082" s="292">
        <v>4159.3333333333339</v>
      </c>
      <c r="F5082" s="292">
        <v>2547.333333333333</v>
      </c>
      <c r="G5082" s="292">
        <v>3638.3333333333335</v>
      </c>
      <c r="H5082" s="292">
        <v>2134.333333333333</v>
      </c>
      <c r="I5082" s="292">
        <v>3378.333333333333</v>
      </c>
      <c r="J5082" s="292">
        <v>2669.333333333333</v>
      </c>
      <c r="K5082" s="292">
        <v>2551.333333333333</v>
      </c>
      <c r="L5082" s="292">
        <v>3360.333333333333</v>
      </c>
      <c r="M5082" s="292">
        <v>2253.333333333333</v>
      </c>
      <c r="N5082" s="292">
        <v>1684.3333333333335</v>
      </c>
      <c r="O5082" s="292">
        <v>33731.999999999993</v>
      </c>
      <c r="P5082" s="83" t="str">
        <f t="shared" si="108"/>
        <v/>
      </c>
    </row>
    <row r="5083" spans="1:16" hidden="1" x14ac:dyDescent="0.25">
      <c r="A5083" s="83" t="s">
        <v>6075</v>
      </c>
      <c r="B5083" s="285" t="s">
        <v>155</v>
      </c>
      <c r="C5083" s="292">
        <v>1967718.5</v>
      </c>
      <c r="D5083" s="292">
        <v>1880212.5</v>
      </c>
      <c r="E5083" s="292">
        <v>1744878.5</v>
      </c>
      <c r="F5083" s="292">
        <v>1629566.6</v>
      </c>
      <c r="G5083" s="292">
        <v>1984332.5</v>
      </c>
      <c r="H5083" s="292">
        <v>1811206.5</v>
      </c>
      <c r="I5083" s="292">
        <v>1740957.5</v>
      </c>
      <c r="J5083" s="292">
        <v>1942246.3999999999</v>
      </c>
      <c r="K5083" s="292">
        <v>1798744.5</v>
      </c>
      <c r="L5083" s="292">
        <v>1673878.5</v>
      </c>
      <c r="M5083" s="292">
        <v>2060854.5</v>
      </c>
      <c r="N5083" s="292">
        <v>1712053.5</v>
      </c>
      <c r="O5083" s="292">
        <v>21946650</v>
      </c>
      <c r="P5083" s="83" t="str">
        <f t="shared" si="108"/>
        <v/>
      </c>
    </row>
    <row r="5084" spans="1:16" hidden="1" x14ac:dyDescent="0.25">
      <c r="A5084" s="83" t="s">
        <v>6065</v>
      </c>
      <c r="B5084" s="285" t="s">
        <v>305</v>
      </c>
      <c r="C5084" s="292">
        <v>34161</v>
      </c>
      <c r="D5084" s="292">
        <v>40794</v>
      </c>
      <c r="E5084" s="292">
        <v>27974</v>
      </c>
      <c r="F5084" s="292">
        <v>36683.1</v>
      </c>
      <c r="G5084" s="292">
        <v>41693</v>
      </c>
      <c r="H5084" s="292">
        <v>32273</v>
      </c>
      <c r="I5084" s="292">
        <v>127697</v>
      </c>
      <c r="J5084" s="292">
        <v>26180</v>
      </c>
      <c r="K5084" s="292">
        <v>29404</v>
      </c>
      <c r="L5084" s="292">
        <v>39274</v>
      </c>
      <c r="M5084" s="292">
        <v>31301</v>
      </c>
      <c r="N5084" s="292">
        <v>28705</v>
      </c>
      <c r="O5084" s="292">
        <v>496139.1</v>
      </c>
      <c r="P5084" s="83" t="str">
        <f t="shared" si="108"/>
        <v/>
      </c>
    </row>
    <row r="5085" spans="1:16" hidden="1" x14ac:dyDescent="0.25">
      <c r="A5085" s="83" t="s">
        <v>6074</v>
      </c>
      <c r="B5085" s="285" t="s">
        <v>311</v>
      </c>
      <c r="C5085" s="292">
        <v>363303</v>
      </c>
      <c r="D5085" s="292">
        <v>413136</v>
      </c>
      <c r="E5085" s="292">
        <v>387014</v>
      </c>
      <c r="F5085" s="292">
        <v>307656</v>
      </c>
      <c r="G5085" s="292">
        <v>453518</v>
      </c>
      <c r="H5085" s="292">
        <v>388903</v>
      </c>
      <c r="I5085" s="292">
        <v>300065</v>
      </c>
      <c r="J5085" s="292">
        <v>453975</v>
      </c>
      <c r="K5085" s="292">
        <v>408795</v>
      </c>
      <c r="L5085" s="292">
        <v>312310</v>
      </c>
      <c r="M5085" s="292">
        <v>505401</v>
      </c>
      <c r="N5085" s="292">
        <v>498942</v>
      </c>
      <c r="O5085" s="292">
        <v>4793018</v>
      </c>
      <c r="P5085" s="83" t="str">
        <f t="shared" si="108"/>
        <v/>
      </c>
    </row>
    <row r="5086" spans="1:16" hidden="1" x14ac:dyDescent="0.25">
      <c r="A5086" s="83" t="s">
        <v>6059</v>
      </c>
      <c r="B5086" s="285" t="s">
        <v>312</v>
      </c>
      <c r="C5086" s="292">
        <v>417801.99999999994</v>
      </c>
      <c r="D5086" s="292">
        <v>450799</v>
      </c>
      <c r="E5086" s="292">
        <v>327191</v>
      </c>
      <c r="F5086" s="292">
        <v>344640</v>
      </c>
      <c r="G5086" s="292">
        <v>492943</v>
      </c>
      <c r="H5086" s="292">
        <v>425856</v>
      </c>
      <c r="I5086" s="292">
        <v>341777</v>
      </c>
      <c r="J5086" s="292">
        <v>491881.89999999991</v>
      </c>
      <c r="K5086" s="292">
        <v>376954</v>
      </c>
      <c r="L5086" s="292">
        <v>350497</v>
      </c>
      <c r="M5086" s="292">
        <v>543859</v>
      </c>
      <c r="N5086" s="292">
        <v>470882</v>
      </c>
      <c r="O5086" s="292">
        <v>5035081.9000000004</v>
      </c>
      <c r="P5086" s="83" t="str">
        <f t="shared" si="108"/>
        <v/>
      </c>
    </row>
    <row r="5087" spans="1:16" hidden="1" x14ac:dyDescent="0.25">
      <c r="A5087" s="83" t="s">
        <v>6063</v>
      </c>
      <c r="B5087" s="285" t="s">
        <v>314</v>
      </c>
      <c r="P5087" s="83" t="str">
        <f t="shared" si="108"/>
        <v/>
      </c>
    </row>
    <row r="5088" spans="1:16" hidden="1" x14ac:dyDescent="0.25">
      <c r="A5088" s="83" t="s">
        <v>6064</v>
      </c>
      <c r="B5088" s="285" t="s">
        <v>315</v>
      </c>
      <c r="P5088" s="83" t="str">
        <f t="shared" si="108"/>
        <v/>
      </c>
    </row>
    <row r="5089" spans="1:16" hidden="1" x14ac:dyDescent="0.25">
      <c r="A5089" s="83" t="s">
        <v>6069</v>
      </c>
      <c r="B5089" s="285" t="s">
        <v>317</v>
      </c>
      <c r="C5089" s="292">
        <v>0</v>
      </c>
      <c r="D5089" s="292">
        <v>0</v>
      </c>
      <c r="E5089" s="292">
        <v>0</v>
      </c>
      <c r="F5089" s="292">
        <v>0</v>
      </c>
      <c r="G5089" s="292">
        <v>0</v>
      </c>
      <c r="H5089" s="292">
        <v>0</v>
      </c>
      <c r="I5089" s="292">
        <v>0</v>
      </c>
      <c r="J5089" s="292">
        <v>0</v>
      </c>
      <c r="O5089" s="292">
        <v>0</v>
      </c>
      <c r="P5089" s="83" t="str">
        <f t="shared" si="108"/>
        <v/>
      </c>
    </row>
    <row r="5090" spans="1:16" hidden="1" x14ac:dyDescent="0.25">
      <c r="A5090" s="83" t="s">
        <v>6071</v>
      </c>
      <c r="B5090" s="285" t="s">
        <v>318</v>
      </c>
      <c r="C5090" s="292">
        <v>1604415.5</v>
      </c>
      <c r="D5090" s="292">
        <v>1467076.5</v>
      </c>
      <c r="E5090" s="292">
        <v>1357864.5</v>
      </c>
      <c r="F5090" s="292">
        <v>1321910.6000000001</v>
      </c>
      <c r="G5090" s="292">
        <v>1530814.5</v>
      </c>
      <c r="H5090" s="292">
        <v>1422303.5</v>
      </c>
      <c r="I5090" s="292">
        <v>1440892.5</v>
      </c>
      <c r="J5090" s="292">
        <v>1488271.4</v>
      </c>
      <c r="K5090" s="292">
        <v>1389949.5</v>
      </c>
      <c r="L5090" s="292">
        <v>1361568.5</v>
      </c>
      <c r="M5090" s="292">
        <v>1555453.5</v>
      </c>
      <c r="N5090" s="292">
        <v>1213111.5</v>
      </c>
      <c r="O5090" s="292">
        <v>17153632</v>
      </c>
      <c r="P5090" s="83" t="str">
        <f t="shared" si="108"/>
        <v/>
      </c>
    </row>
    <row r="5091" spans="1:16" hidden="1" x14ac:dyDescent="0.25">
      <c r="A5091" s="83" t="s">
        <v>6060</v>
      </c>
      <c r="B5091" s="285" t="s">
        <v>3364</v>
      </c>
      <c r="C5091" s="292">
        <v>1149540.1666666665</v>
      </c>
      <c r="D5091" s="292">
        <v>973040.16666666663</v>
      </c>
      <c r="E5091" s="292">
        <v>998540.16666666663</v>
      </c>
      <c r="F5091" s="292">
        <v>938040.16666666663</v>
      </c>
      <c r="G5091" s="292">
        <v>992540.16666666663</v>
      </c>
      <c r="H5091" s="292">
        <v>962040.16666666663</v>
      </c>
      <c r="I5091" s="292">
        <v>968040.16666666663</v>
      </c>
      <c r="J5091" s="292">
        <v>967540.16666666663</v>
      </c>
      <c r="K5091" s="292">
        <v>981040.16666666663</v>
      </c>
      <c r="L5091" s="292">
        <v>968437.16666666663</v>
      </c>
      <c r="M5091" s="292">
        <v>978040.16666666663</v>
      </c>
      <c r="N5091" s="292">
        <v>711840.16666666663</v>
      </c>
      <c r="O5091" s="292">
        <v>11588678.999999998</v>
      </c>
      <c r="P5091" s="83" t="str">
        <f t="shared" si="108"/>
        <v/>
      </c>
    </row>
    <row r="5092" spans="1:16" hidden="1" x14ac:dyDescent="0.25">
      <c r="A5092" s="83" t="s">
        <v>6061</v>
      </c>
      <c r="B5092" s="285" t="s">
        <v>0</v>
      </c>
      <c r="C5092" s="292">
        <v>1149540.1666666665</v>
      </c>
      <c r="D5092" s="292">
        <v>973040.16666666663</v>
      </c>
      <c r="E5092" s="292">
        <v>998540.16666666663</v>
      </c>
      <c r="F5092" s="292">
        <v>938040.16666666663</v>
      </c>
      <c r="G5092" s="292">
        <v>992540.16666666663</v>
      </c>
      <c r="H5092" s="292">
        <v>962040.16666666663</v>
      </c>
      <c r="I5092" s="292">
        <v>968040.16666666663</v>
      </c>
      <c r="J5092" s="292">
        <v>967540.16666666663</v>
      </c>
      <c r="K5092" s="292">
        <v>981040.16666666663</v>
      </c>
      <c r="L5092" s="292">
        <v>968437.16666666663</v>
      </c>
      <c r="M5092" s="292">
        <v>978040.16666666663</v>
      </c>
      <c r="N5092" s="292">
        <v>711840.16666666663</v>
      </c>
      <c r="O5092" s="292">
        <v>11588678.999999998</v>
      </c>
      <c r="P5092" s="83" t="str">
        <f t="shared" si="108"/>
        <v/>
      </c>
    </row>
    <row r="5093" spans="1:16" hidden="1" x14ac:dyDescent="0.25">
      <c r="A5093" s="83" t="s">
        <v>6062</v>
      </c>
      <c r="B5093" s="285" t="s">
        <v>3365</v>
      </c>
      <c r="P5093" s="83" t="str">
        <f t="shared" si="108"/>
        <v/>
      </c>
    </row>
    <row r="5094" spans="1:16" hidden="1" x14ac:dyDescent="0.25">
      <c r="A5094" s="83" t="s">
        <v>6072</v>
      </c>
      <c r="B5094" s="285" t="s">
        <v>5979</v>
      </c>
      <c r="C5094" s="292">
        <v>0</v>
      </c>
      <c r="D5094" s="292">
        <v>0</v>
      </c>
      <c r="E5094" s="292">
        <v>96100</v>
      </c>
      <c r="F5094" s="292">
        <v>0</v>
      </c>
      <c r="G5094" s="292">
        <v>0</v>
      </c>
      <c r="H5094" s="292">
        <v>0</v>
      </c>
      <c r="I5094" s="292">
        <v>0</v>
      </c>
      <c r="J5094" s="292">
        <v>0</v>
      </c>
      <c r="K5094" s="292">
        <v>71539</v>
      </c>
      <c r="L5094" s="292">
        <v>0</v>
      </c>
      <c r="M5094" s="292">
        <v>0</v>
      </c>
      <c r="N5094" s="292">
        <v>68049</v>
      </c>
      <c r="O5094" s="292">
        <v>235688</v>
      </c>
      <c r="P5094" s="83" t="str">
        <f t="shared" si="108"/>
        <v/>
      </c>
    </row>
    <row r="5095" spans="1:16" hidden="1" x14ac:dyDescent="0.25">
      <c r="A5095" s="83" t="s">
        <v>6073</v>
      </c>
      <c r="B5095" s="285" t="s">
        <v>5980</v>
      </c>
      <c r="C5095" s="292">
        <v>363303</v>
      </c>
      <c r="D5095" s="292">
        <v>413136</v>
      </c>
      <c r="E5095" s="292">
        <v>290914</v>
      </c>
      <c r="F5095" s="292">
        <v>307656</v>
      </c>
      <c r="G5095" s="292">
        <v>453518</v>
      </c>
      <c r="H5095" s="292">
        <v>388903</v>
      </c>
      <c r="I5095" s="292">
        <v>300065</v>
      </c>
      <c r="J5095" s="292">
        <v>453975</v>
      </c>
      <c r="K5095" s="292">
        <v>337256</v>
      </c>
      <c r="L5095" s="292">
        <v>312310</v>
      </c>
      <c r="M5095" s="292">
        <v>505401</v>
      </c>
      <c r="N5095" s="292">
        <v>430893</v>
      </c>
      <c r="O5095" s="292">
        <v>4557330</v>
      </c>
      <c r="P5095" s="83" t="str">
        <f t="shared" si="108"/>
        <v/>
      </c>
    </row>
    <row r="5096" spans="1:16" hidden="1" x14ac:dyDescent="0.25">
      <c r="A5096" s="83" t="s">
        <v>6066</v>
      </c>
      <c r="B5096" s="285" t="s">
        <v>5983</v>
      </c>
      <c r="C5096" s="292">
        <v>28609</v>
      </c>
      <c r="D5096" s="292">
        <v>31351</v>
      </c>
      <c r="E5096" s="292">
        <v>22854</v>
      </c>
      <c r="F5096" s="292">
        <v>26606</v>
      </c>
      <c r="G5096" s="292">
        <v>27172</v>
      </c>
      <c r="H5096" s="292">
        <v>27407</v>
      </c>
      <c r="I5096" s="292">
        <v>26223</v>
      </c>
      <c r="J5096" s="292">
        <v>11758</v>
      </c>
      <c r="K5096" s="292">
        <v>12158</v>
      </c>
      <c r="L5096" s="292">
        <v>18768</v>
      </c>
      <c r="M5096" s="292">
        <v>16219</v>
      </c>
      <c r="N5096" s="292">
        <v>13542</v>
      </c>
      <c r="O5096" s="292">
        <v>262667</v>
      </c>
      <c r="P5096" s="83" t="str">
        <f t="shared" ref="P5096:P5159" si="109">IF(COUNTBLANK(Q5096)=0,IF(RIGHT(A5096,12)=Q5096,TRUE,FALSE),"")</f>
        <v/>
      </c>
    </row>
    <row r="5097" spans="1:16" hidden="1" x14ac:dyDescent="0.25">
      <c r="A5097" s="83" t="s">
        <v>6067</v>
      </c>
      <c r="B5097" s="285" t="s">
        <v>5984</v>
      </c>
      <c r="C5097" s="292">
        <v>4138</v>
      </c>
      <c r="D5097" s="292">
        <v>4138</v>
      </c>
      <c r="E5097" s="292">
        <v>4138</v>
      </c>
      <c r="F5097" s="292">
        <v>4138</v>
      </c>
      <c r="G5097" s="292">
        <v>11225</v>
      </c>
      <c r="H5097" s="292">
        <v>4138</v>
      </c>
      <c r="I5097" s="292">
        <v>74739</v>
      </c>
      <c r="J5097" s="292">
        <v>14254</v>
      </c>
      <c r="K5097" s="292">
        <v>14254</v>
      </c>
      <c r="L5097" s="292">
        <v>14254</v>
      </c>
      <c r="M5097" s="292">
        <v>14254</v>
      </c>
      <c r="N5097" s="292">
        <v>14153</v>
      </c>
      <c r="O5097" s="292">
        <v>177823</v>
      </c>
      <c r="P5097" s="83" t="str">
        <f t="shared" si="109"/>
        <v/>
      </c>
    </row>
    <row r="5098" spans="1:16" hidden="1" x14ac:dyDescent="0.25">
      <c r="A5098" s="83" t="s">
        <v>6068</v>
      </c>
      <c r="B5098" s="285" t="s">
        <v>5985</v>
      </c>
      <c r="C5098" s="292">
        <v>1414</v>
      </c>
      <c r="D5098" s="292">
        <v>5305</v>
      </c>
      <c r="E5098" s="292">
        <v>982</v>
      </c>
      <c r="F5098" s="292">
        <v>5939.1</v>
      </c>
      <c r="G5098" s="292">
        <v>3296</v>
      </c>
      <c r="H5098" s="292">
        <v>728</v>
      </c>
      <c r="I5098" s="292">
        <v>26735</v>
      </c>
      <c r="J5098" s="292">
        <v>168</v>
      </c>
      <c r="K5098" s="292">
        <v>2992</v>
      </c>
      <c r="L5098" s="292">
        <v>6252</v>
      </c>
      <c r="M5098" s="292">
        <v>828</v>
      </c>
      <c r="N5098" s="292">
        <v>1010</v>
      </c>
      <c r="O5098" s="292">
        <v>55649.1</v>
      </c>
      <c r="P5098" s="83" t="str">
        <f t="shared" si="109"/>
        <v/>
      </c>
    </row>
    <row r="5099" spans="1:16" hidden="1" x14ac:dyDescent="0.25">
      <c r="A5099" s="83" t="s">
        <v>5838</v>
      </c>
      <c r="B5099" s="285" t="s">
        <v>130</v>
      </c>
      <c r="C5099" s="292">
        <v>-1405235.6887174302</v>
      </c>
      <c r="D5099" s="292">
        <v>1586161.6118666045</v>
      </c>
      <c r="E5099" s="292">
        <v>-935141.73555399117</v>
      </c>
      <c r="F5099" s="292">
        <v>-1265468.7686762754</v>
      </c>
      <c r="G5099" s="292">
        <v>-549589.51546384115</v>
      </c>
      <c r="H5099" s="292">
        <v>-599090.30867436551</v>
      </c>
      <c r="I5099" s="292">
        <v>1386526.9560218137</v>
      </c>
      <c r="J5099" s="292">
        <v>640453.2226556642</v>
      </c>
      <c r="K5099" s="292">
        <v>-872709.66713180963</v>
      </c>
      <c r="L5099" s="292">
        <v>-907116.15872353013</v>
      </c>
      <c r="M5099" s="292">
        <v>1078008.8837729683</v>
      </c>
      <c r="N5099" s="292">
        <v>1754386.5645998465</v>
      </c>
      <c r="O5099" s="292">
        <v>-88814.604024345987</v>
      </c>
      <c r="P5099" s="83" t="str">
        <f t="shared" si="109"/>
        <v/>
      </c>
    </row>
    <row r="5100" spans="1:16" hidden="1" x14ac:dyDescent="0.25">
      <c r="A5100" s="83" t="s">
        <v>5839</v>
      </c>
      <c r="B5100" s="285" t="s">
        <v>76</v>
      </c>
      <c r="C5100" s="292">
        <v>3602.6053633333331</v>
      </c>
      <c r="D5100" s="292">
        <v>3045.5247133333332</v>
      </c>
      <c r="E5100" s="292">
        <v>3373.5815733333329</v>
      </c>
      <c r="F5100" s="292">
        <v>3232.6193833333332</v>
      </c>
      <c r="G5100" s="292">
        <v>7624.5686733333332</v>
      </c>
      <c r="H5100" s="292">
        <v>3764.5130333333332</v>
      </c>
      <c r="I5100" s="292">
        <v>7929.7709233333335</v>
      </c>
      <c r="J5100" s="292">
        <v>3225.265543333333</v>
      </c>
      <c r="K5100" s="292">
        <v>3235.2977833333334</v>
      </c>
      <c r="L5100" s="292">
        <v>29430.897873333332</v>
      </c>
      <c r="M5100" s="292">
        <v>4204.439613333333</v>
      </c>
      <c r="N5100" s="292">
        <v>6280.1152433333327</v>
      </c>
      <c r="O5100" s="292">
        <v>78949.199720000004</v>
      </c>
      <c r="P5100" s="83" t="str">
        <f t="shared" si="109"/>
        <v/>
      </c>
    </row>
    <row r="5101" spans="1:16" hidden="1" x14ac:dyDescent="0.25">
      <c r="A5101" s="83" t="s">
        <v>5840</v>
      </c>
      <c r="B5101" s="285" t="s">
        <v>79</v>
      </c>
      <c r="C5101" s="292">
        <v>-78</v>
      </c>
      <c r="D5101" s="292">
        <v>-353</v>
      </c>
      <c r="E5101" s="292">
        <v>-52</v>
      </c>
      <c r="F5101" s="292">
        <v>-114</v>
      </c>
      <c r="G5101" s="292">
        <v>-754</v>
      </c>
      <c r="H5101" s="292">
        <v>-446</v>
      </c>
      <c r="I5101" s="292">
        <v>-1728</v>
      </c>
      <c r="J5101" s="292">
        <v>-844</v>
      </c>
      <c r="K5101" s="292">
        <v>-95</v>
      </c>
      <c r="L5101" s="292">
        <v>-100</v>
      </c>
      <c r="M5101" s="292">
        <v>-1803</v>
      </c>
      <c r="N5101" s="292">
        <v>-444</v>
      </c>
      <c r="O5101" s="292">
        <v>-6811</v>
      </c>
      <c r="P5101" s="83" t="str">
        <f t="shared" si="109"/>
        <v/>
      </c>
    </row>
    <row r="5102" spans="1:16" hidden="1" x14ac:dyDescent="0.25">
      <c r="A5102" s="83" t="s">
        <v>5841</v>
      </c>
      <c r="B5102" s="285" t="s">
        <v>144</v>
      </c>
      <c r="C5102" s="292">
        <v>8988797.5536140967</v>
      </c>
      <c r="D5102" s="292">
        <v>8935039.9880600628</v>
      </c>
      <c r="E5102" s="292">
        <v>8809168.1815706566</v>
      </c>
      <c r="F5102" s="292">
        <v>9293163.1665129438</v>
      </c>
      <c r="G5102" s="292">
        <v>11577878.12311051</v>
      </c>
      <c r="H5102" s="292">
        <v>9109924.5729410313</v>
      </c>
      <c r="I5102" s="292">
        <v>9233154.030204853</v>
      </c>
      <c r="J5102" s="292">
        <v>8991207.5641510021</v>
      </c>
      <c r="K5102" s="292">
        <v>8796233.574558476</v>
      </c>
      <c r="L5102" s="292">
        <v>9362392.2806501966</v>
      </c>
      <c r="M5102" s="292">
        <v>9265581.5456436966</v>
      </c>
      <c r="N5102" s="292">
        <v>9061729.6150268205</v>
      </c>
      <c r="O5102" s="292">
        <v>111424270.19604436</v>
      </c>
      <c r="P5102" s="83" t="str">
        <f t="shared" si="109"/>
        <v/>
      </c>
    </row>
    <row r="5103" spans="1:16" hidden="1" x14ac:dyDescent="0.25">
      <c r="A5103" s="83" t="s">
        <v>5842</v>
      </c>
      <c r="B5103" s="285" t="s">
        <v>296</v>
      </c>
      <c r="C5103" s="292">
        <v>3203221.8844637144</v>
      </c>
      <c r="D5103" s="292">
        <v>3349201.3594533955</v>
      </c>
      <c r="E5103" s="292">
        <v>3420953.4144229479</v>
      </c>
      <c r="F5103" s="292">
        <v>3343213.4795591813</v>
      </c>
      <c r="G5103" s="292">
        <v>4730096.5094478633</v>
      </c>
      <c r="H5103" s="292">
        <v>3382108.4809213215</v>
      </c>
      <c r="I5103" s="292">
        <v>3389795.1293352004</v>
      </c>
      <c r="J5103" s="292">
        <v>3411632.682735804</v>
      </c>
      <c r="K5103" s="292">
        <v>3389323.970277017</v>
      </c>
      <c r="L5103" s="292">
        <v>3524782.1099610832</v>
      </c>
      <c r="M5103" s="292">
        <v>3427454.684578585</v>
      </c>
      <c r="N5103" s="292">
        <v>3554979.63754</v>
      </c>
      <c r="O5103" s="292">
        <v>42126763.342696108</v>
      </c>
      <c r="P5103" s="83" t="str">
        <f t="shared" si="109"/>
        <v/>
      </c>
    </row>
    <row r="5104" spans="1:16" hidden="1" x14ac:dyDescent="0.25">
      <c r="A5104" s="83" t="s">
        <v>5843</v>
      </c>
      <c r="B5104" s="285" t="s">
        <v>297</v>
      </c>
      <c r="C5104" s="292">
        <v>619351.58255371475</v>
      </c>
      <c r="D5104" s="292">
        <v>639035.47228339547</v>
      </c>
      <c r="E5104" s="292">
        <v>707195.72429294803</v>
      </c>
      <c r="F5104" s="292">
        <v>672942.62664918136</v>
      </c>
      <c r="G5104" s="292">
        <v>875337.35413786315</v>
      </c>
      <c r="H5104" s="292">
        <v>658030.30333132157</v>
      </c>
      <c r="I5104" s="292">
        <v>696330.08896520035</v>
      </c>
      <c r="J5104" s="292">
        <v>748779.61450580426</v>
      </c>
      <c r="K5104" s="292">
        <v>642392.15896701731</v>
      </c>
      <c r="L5104" s="292">
        <v>776056.34648108284</v>
      </c>
      <c r="M5104" s="292">
        <v>642814.45484858507</v>
      </c>
      <c r="N5104" s="292">
        <v>681779.34000000008</v>
      </c>
      <c r="O5104" s="292">
        <v>8360045.0670161135</v>
      </c>
      <c r="P5104" s="83" t="str">
        <f t="shared" si="109"/>
        <v/>
      </c>
    </row>
    <row r="5105" spans="1:16" hidden="1" x14ac:dyDescent="0.25">
      <c r="A5105" s="83" t="s">
        <v>5844</v>
      </c>
      <c r="B5105" s="285" t="s">
        <v>7344</v>
      </c>
      <c r="C5105" s="292">
        <v>1995398</v>
      </c>
      <c r="D5105" s="292">
        <v>2075809</v>
      </c>
      <c r="E5105" s="292">
        <v>2068721</v>
      </c>
      <c r="F5105" s="292">
        <v>2074790</v>
      </c>
      <c r="G5105" s="292">
        <v>3219633</v>
      </c>
      <c r="H5105" s="292">
        <v>2162371</v>
      </c>
      <c r="I5105" s="292">
        <v>2096086</v>
      </c>
      <c r="J5105" s="292">
        <v>2100060</v>
      </c>
      <c r="K5105" s="292">
        <v>2142985</v>
      </c>
      <c r="L5105" s="292">
        <v>2153968</v>
      </c>
      <c r="M5105" s="292">
        <v>2156363</v>
      </c>
      <c r="N5105" s="292">
        <v>2256735</v>
      </c>
      <c r="O5105" s="292">
        <v>26502919</v>
      </c>
      <c r="P5105" s="83" t="str">
        <f t="shared" si="109"/>
        <v/>
      </c>
    </row>
    <row r="5106" spans="1:16" hidden="1" x14ac:dyDescent="0.25">
      <c r="A5106" s="83" t="s">
        <v>5845</v>
      </c>
      <c r="B5106" s="285" t="s">
        <v>7345</v>
      </c>
      <c r="C5106" s="292">
        <v>12622.30191</v>
      </c>
      <c r="D5106" s="292">
        <v>11035.88717</v>
      </c>
      <c r="E5106" s="292">
        <v>10610.690130000001</v>
      </c>
      <c r="F5106" s="292">
        <v>10963.852909999998</v>
      </c>
      <c r="G5106" s="292">
        <v>10768.15531</v>
      </c>
      <c r="H5106" s="292">
        <v>10641.577589999999</v>
      </c>
      <c r="I5106" s="292">
        <v>10899.040369999999</v>
      </c>
      <c r="J5106" s="292">
        <v>10763.068230000001</v>
      </c>
      <c r="K5106" s="292">
        <v>10589.811309999999</v>
      </c>
      <c r="L5106" s="292">
        <v>10847.76348</v>
      </c>
      <c r="M5106" s="292">
        <v>88932.229730000006</v>
      </c>
      <c r="N5106" s="292">
        <v>21645.29754</v>
      </c>
      <c r="O5106" s="292">
        <v>220319.67568000001</v>
      </c>
      <c r="P5106" s="83" t="str">
        <f t="shared" si="109"/>
        <v/>
      </c>
    </row>
    <row r="5107" spans="1:16" hidden="1" x14ac:dyDescent="0.25">
      <c r="A5107" s="83" t="s">
        <v>5846</v>
      </c>
      <c r="B5107" s="285" t="s">
        <v>7346</v>
      </c>
      <c r="C5107" s="292">
        <v>17990</v>
      </c>
      <c r="D5107" s="292">
        <v>19289</v>
      </c>
      <c r="E5107" s="292">
        <v>22555</v>
      </c>
      <c r="F5107" s="292">
        <v>18544</v>
      </c>
      <c r="G5107" s="292">
        <v>18487</v>
      </c>
      <c r="H5107" s="292">
        <v>21115</v>
      </c>
      <c r="I5107" s="292">
        <v>18688</v>
      </c>
      <c r="J5107" s="292">
        <v>17667</v>
      </c>
      <c r="K5107" s="292">
        <v>20641</v>
      </c>
      <c r="L5107" s="292">
        <v>20192</v>
      </c>
      <c r="M5107" s="292">
        <v>16458</v>
      </c>
      <c r="N5107" s="292">
        <v>21107</v>
      </c>
      <c r="O5107" s="292">
        <v>232733</v>
      </c>
      <c r="P5107" s="83" t="str">
        <f t="shared" si="109"/>
        <v/>
      </c>
    </row>
    <row r="5108" spans="1:16" hidden="1" x14ac:dyDescent="0.25">
      <c r="A5108" s="83" t="s">
        <v>5847</v>
      </c>
      <c r="B5108" s="285" t="s">
        <v>299</v>
      </c>
      <c r="C5108" s="292">
        <v>557670</v>
      </c>
      <c r="D5108" s="292">
        <v>603539</v>
      </c>
      <c r="E5108" s="292">
        <v>611401</v>
      </c>
      <c r="F5108" s="292">
        <v>565606</v>
      </c>
      <c r="G5108" s="292">
        <v>605196</v>
      </c>
      <c r="H5108" s="292">
        <v>529270</v>
      </c>
      <c r="I5108" s="292">
        <v>566907</v>
      </c>
      <c r="J5108" s="292">
        <v>533488</v>
      </c>
      <c r="K5108" s="292">
        <v>571950</v>
      </c>
      <c r="L5108" s="292">
        <v>562950</v>
      </c>
      <c r="M5108" s="292">
        <v>521868</v>
      </c>
      <c r="N5108" s="292">
        <v>573058</v>
      </c>
      <c r="O5108" s="292">
        <v>6802903</v>
      </c>
      <c r="P5108" s="83" t="str">
        <f t="shared" si="109"/>
        <v/>
      </c>
    </row>
    <row r="5109" spans="1:16" hidden="1" x14ac:dyDescent="0.25">
      <c r="A5109" s="83" t="s">
        <v>5848</v>
      </c>
      <c r="B5109" s="285" t="s">
        <v>300</v>
      </c>
      <c r="C5109" s="292">
        <v>75</v>
      </c>
      <c r="D5109" s="292">
        <v>61</v>
      </c>
      <c r="E5109" s="292">
        <v>71</v>
      </c>
      <c r="F5109" s="292">
        <v>71</v>
      </c>
      <c r="G5109" s="292">
        <v>108</v>
      </c>
      <c r="H5109" s="292">
        <v>71</v>
      </c>
      <c r="I5109" s="292">
        <v>59</v>
      </c>
      <c r="J5109" s="292">
        <v>68</v>
      </c>
      <c r="K5109" s="292">
        <v>70</v>
      </c>
      <c r="L5109" s="292">
        <v>74</v>
      </c>
      <c r="M5109" s="292">
        <v>68</v>
      </c>
      <c r="N5109" s="292">
        <v>70</v>
      </c>
      <c r="O5109" s="292">
        <v>866</v>
      </c>
      <c r="P5109" s="83" t="str">
        <f t="shared" si="109"/>
        <v/>
      </c>
    </row>
    <row r="5110" spans="1:16" hidden="1" x14ac:dyDescent="0.25">
      <c r="A5110" s="83" t="s">
        <v>5849</v>
      </c>
      <c r="B5110" s="285" t="s">
        <v>303</v>
      </c>
      <c r="C5110" s="292">
        <v>187</v>
      </c>
      <c r="D5110" s="292">
        <v>187</v>
      </c>
      <c r="E5110" s="292">
        <v>187</v>
      </c>
      <c r="F5110" s="292">
        <v>190</v>
      </c>
      <c r="G5110" s="292">
        <v>187</v>
      </c>
      <c r="H5110" s="292">
        <v>187</v>
      </c>
      <c r="I5110" s="292">
        <v>187</v>
      </c>
      <c r="J5110" s="292">
        <v>187</v>
      </c>
      <c r="K5110" s="292">
        <v>187</v>
      </c>
      <c r="L5110" s="292">
        <v>188</v>
      </c>
      <c r="M5110" s="292">
        <v>188</v>
      </c>
      <c r="N5110" s="292">
        <v>190</v>
      </c>
      <c r="O5110" s="292">
        <v>2252</v>
      </c>
      <c r="P5110" s="83" t="str">
        <f t="shared" si="109"/>
        <v/>
      </c>
    </row>
    <row r="5111" spans="1:16" hidden="1" x14ac:dyDescent="0.25">
      <c r="A5111" s="83" t="s">
        <v>5850</v>
      </c>
      <c r="B5111" s="285" t="s">
        <v>304</v>
      </c>
      <c r="C5111" s="292">
        <v>80496.712083333332</v>
      </c>
      <c r="D5111" s="292">
        <v>78084.204583333325</v>
      </c>
      <c r="E5111" s="292">
        <v>66039.243933333331</v>
      </c>
      <c r="F5111" s="292">
        <v>76673.844103333337</v>
      </c>
      <c r="G5111" s="292">
        <v>73939.691033333336</v>
      </c>
      <c r="H5111" s="292">
        <v>80148.346553333336</v>
      </c>
      <c r="I5111" s="292">
        <v>68949.849063333328</v>
      </c>
      <c r="J5111" s="292">
        <v>75475.108113333321</v>
      </c>
      <c r="K5111" s="292">
        <v>65246.80147333334</v>
      </c>
      <c r="L5111" s="292">
        <v>79938.781703333327</v>
      </c>
      <c r="M5111" s="292">
        <v>69465.799703333323</v>
      </c>
      <c r="N5111" s="292">
        <v>88968.214673333336</v>
      </c>
      <c r="O5111" s="292">
        <v>903426.5970200001</v>
      </c>
      <c r="P5111" s="83" t="str">
        <f t="shared" si="109"/>
        <v/>
      </c>
    </row>
    <row r="5112" spans="1:16" hidden="1" x14ac:dyDescent="0.25">
      <c r="A5112" s="83" t="s">
        <v>5851</v>
      </c>
      <c r="B5112" s="285" t="s">
        <v>305</v>
      </c>
      <c r="C5112" s="292">
        <v>2317321.3517037155</v>
      </c>
      <c r="D5112" s="292">
        <v>2012047.89931</v>
      </c>
      <c r="E5112" s="292">
        <v>1856061.9416410434</v>
      </c>
      <c r="F5112" s="292">
        <v>2380658.2234670939</v>
      </c>
      <c r="G5112" s="292">
        <v>2134768.3539559781</v>
      </c>
      <c r="H5112" s="292">
        <v>2116460.2324330439</v>
      </c>
      <c r="I5112" s="292">
        <v>2264685.2808829858</v>
      </c>
      <c r="J5112" s="292">
        <v>2073232.5077585308</v>
      </c>
      <c r="K5112" s="292">
        <v>1834282.5050247919</v>
      </c>
      <c r="L5112" s="292">
        <v>2266875.4911124469</v>
      </c>
      <c r="M5112" s="292">
        <v>2218701.621748446</v>
      </c>
      <c r="N5112" s="292">
        <v>1744356.6475701523</v>
      </c>
      <c r="O5112" s="292">
        <v>25219452.05660823</v>
      </c>
      <c r="P5112" s="83" t="str">
        <f t="shared" si="109"/>
        <v/>
      </c>
    </row>
    <row r="5113" spans="1:16" hidden="1" x14ac:dyDescent="0.25">
      <c r="A5113" s="83" t="s">
        <v>5852</v>
      </c>
      <c r="B5113" s="285" t="s">
        <v>306</v>
      </c>
      <c r="C5113" s="292">
        <v>2055049.7416037151</v>
      </c>
      <c r="D5113" s="292">
        <v>1928496</v>
      </c>
      <c r="E5113" s="292">
        <v>1754199.4514410433</v>
      </c>
      <c r="F5113" s="292">
        <v>2092282.957187094</v>
      </c>
      <c r="G5113" s="292">
        <v>2052990.9701259776</v>
      </c>
      <c r="H5113" s="292">
        <v>1896834.0652930439</v>
      </c>
      <c r="I5113" s="292">
        <v>1962997.7604529855</v>
      </c>
      <c r="J5113" s="292">
        <v>2009353.3244785308</v>
      </c>
      <c r="K5113" s="292">
        <v>1708675.1363247919</v>
      </c>
      <c r="L5113" s="292">
        <v>2037501.1827324473</v>
      </c>
      <c r="M5113" s="292">
        <v>2151301.9683284461</v>
      </c>
      <c r="N5113" s="292">
        <v>1632599.3742801524</v>
      </c>
      <c r="O5113" s="292">
        <v>23282281.932248227</v>
      </c>
      <c r="P5113" s="83" t="str">
        <f t="shared" si="109"/>
        <v/>
      </c>
    </row>
    <row r="5114" spans="1:16" hidden="1" x14ac:dyDescent="0.25">
      <c r="A5114" s="83" t="s">
        <v>5853</v>
      </c>
      <c r="B5114" s="285" t="s">
        <v>307</v>
      </c>
      <c r="C5114" s="292">
        <v>262271.61009999999</v>
      </c>
      <c r="D5114" s="292">
        <v>83551.899309999993</v>
      </c>
      <c r="E5114" s="292">
        <v>101862.4902</v>
      </c>
      <c r="F5114" s="292">
        <v>288375.26627999998</v>
      </c>
      <c r="G5114" s="292">
        <v>81777.383830000006</v>
      </c>
      <c r="H5114" s="292">
        <v>219626.16714000001</v>
      </c>
      <c r="I5114" s="292">
        <v>301687.52042999998</v>
      </c>
      <c r="J5114" s="292">
        <v>63879.183279999997</v>
      </c>
      <c r="K5114" s="292">
        <v>125607.36870000001</v>
      </c>
      <c r="L5114" s="292">
        <v>229374.30838</v>
      </c>
      <c r="M5114" s="292">
        <v>67399.653420000002</v>
      </c>
      <c r="N5114" s="292">
        <v>111757.27329</v>
      </c>
      <c r="O5114" s="292">
        <v>1937170.12436</v>
      </c>
      <c r="P5114" s="83" t="str">
        <f t="shared" si="109"/>
        <v/>
      </c>
    </row>
    <row r="5115" spans="1:16" hidden="1" x14ac:dyDescent="0.25">
      <c r="A5115" s="83" t="s">
        <v>5854</v>
      </c>
      <c r="B5115" s="285" t="s">
        <v>308</v>
      </c>
      <c r="C5115" s="292">
        <v>5604751.5536140967</v>
      </c>
      <c r="D5115" s="292">
        <v>5442212.9880600618</v>
      </c>
      <c r="E5115" s="292">
        <v>5346563.1815706575</v>
      </c>
      <c r="F5115" s="292">
        <v>5803854.1665129419</v>
      </c>
      <c r="G5115" s="292">
        <v>6945862.1231105076</v>
      </c>
      <c r="H5115" s="292">
        <v>5582222.5729410322</v>
      </c>
      <c r="I5115" s="292">
        <v>5729819.030204853</v>
      </c>
      <c r="J5115" s="292">
        <v>5562908.5641510021</v>
      </c>
      <c r="K5115" s="292">
        <v>5292180.574558476</v>
      </c>
      <c r="L5115" s="292">
        <v>5901115.2806501975</v>
      </c>
      <c r="M5115" s="292">
        <v>5718211.5456436984</v>
      </c>
      <c r="N5115" s="292">
        <v>5394330.6150268186</v>
      </c>
      <c r="O5115" s="292">
        <v>68324032.196044341</v>
      </c>
      <c r="P5115" s="83" t="str">
        <f t="shared" si="109"/>
        <v/>
      </c>
    </row>
    <row r="5116" spans="1:16" hidden="1" x14ac:dyDescent="0.25">
      <c r="A5116" s="83" t="s">
        <v>5855</v>
      </c>
      <c r="B5116" s="285" t="s">
        <v>309</v>
      </c>
      <c r="C5116" s="292">
        <v>20065</v>
      </c>
      <c r="D5116" s="292">
        <v>26670</v>
      </c>
      <c r="E5116" s="292">
        <v>37530</v>
      </c>
      <c r="F5116" s="292">
        <v>27815</v>
      </c>
      <c r="G5116" s="292">
        <v>24540</v>
      </c>
      <c r="H5116" s="292">
        <v>25435</v>
      </c>
      <c r="I5116" s="292">
        <v>22505</v>
      </c>
      <c r="J5116" s="292">
        <v>21390</v>
      </c>
      <c r="K5116" s="292">
        <v>21985</v>
      </c>
      <c r="L5116" s="292">
        <v>24005</v>
      </c>
      <c r="M5116" s="292">
        <v>24850</v>
      </c>
      <c r="N5116" s="292">
        <v>36080</v>
      </c>
      <c r="O5116" s="292">
        <v>312870</v>
      </c>
      <c r="P5116" s="83" t="str">
        <f t="shared" si="109"/>
        <v/>
      </c>
    </row>
    <row r="5117" spans="1:16" hidden="1" x14ac:dyDescent="0.25">
      <c r="A5117" s="83" t="s">
        <v>5856</v>
      </c>
      <c r="B5117" s="285" t="s">
        <v>310</v>
      </c>
      <c r="C5117" s="292">
        <v>3363981</v>
      </c>
      <c r="D5117" s="292">
        <v>3466157</v>
      </c>
      <c r="E5117" s="292">
        <v>3425075</v>
      </c>
      <c r="F5117" s="292">
        <v>3461494</v>
      </c>
      <c r="G5117" s="292">
        <v>4607476</v>
      </c>
      <c r="H5117" s="292">
        <v>3502267</v>
      </c>
      <c r="I5117" s="292">
        <v>3480830</v>
      </c>
      <c r="J5117" s="292">
        <v>3406909</v>
      </c>
      <c r="K5117" s="292">
        <v>3482068</v>
      </c>
      <c r="L5117" s="292">
        <v>3437272</v>
      </c>
      <c r="M5117" s="292">
        <v>3522520</v>
      </c>
      <c r="N5117" s="292">
        <v>3631319</v>
      </c>
      <c r="O5117" s="292">
        <v>42787368</v>
      </c>
      <c r="P5117" s="83" t="str">
        <f t="shared" si="109"/>
        <v/>
      </c>
    </row>
    <row r="5118" spans="1:16" hidden="1" x14ac:dyDescent="0.25">
      <c r="A5118" s="83" t="s">
        <v>5857</v>
      </c>
      <c r="B5118" s="285" t="s">
        <v>311</v>
      </c>
      <c r="C5118" s="292">
        <v>3384046</v>
      </c>
      <c r="D5118" s="292">
        <v>3492827</v>
      </c>
      <c r="E5118" s="292">
        <v>3462605</v>
      </c>
      <c r="F5118" s="292">
        <v>3489309</v>
      </c>
      <c r="G5118" s="292">
        <v>4632016</v>
      </c>
      <c r="H5118" s="292">
        <v>3527702</v>
      </c>
      <c r="I5118" s="292">
        <v>3503335</v>
      </c>
      <c r="J5118" s="292">
        <v>3428299</v>
      </c>
      <c r="K5118" s="292">
        <v>3504053</v>
      </c>
      <c r="L5118" s="292">
        <v>3461277</v>
      </c>
      <c r="M5118" s="292">
        <v>3547370</v>
      </c>
      <c r="N5118" s="292">
        <v>3667399</v>
      </c>
      <c r="O5118" s="292">
        <v>43100238</v>
      </c>
      <c r="P5118" s="83" t="str">
        <f t="shared" si="109"/>
        <v/>
      </c>
    </row>
    <row r="5119" spans="1:16" hidden="1" x14ac:dyDescent="0.25">
      <c r="A5119" s="83" t="s">
        <v>5858</v>
      </c>
      <c r="B5119" s="285" t="s">
        <v>4903</v>
      </c>
      <c r="P5119" s="83" t="str">
        <f t="shared" si="109"/>
        <v/>
      </c>
    </row>
    <row r="5120" spans="1:16" hidden="1" x14ac:dyDescent="0.25">
      <c r="A5120" s="83" t="s">
        <v>5950</v>
      </c>
      <c r="B5120" s="285" t="s">
        <v>5948</v>
      </c>
      <c r="C5120" s="292">
        <v>65</v>
      </c>
      <c r="D5120" s="292">
        <v>392</v>
      </c>
      <c r="E5120" s="292">
        <v>359</v>
      </c>
      <c r="F5120" s="292">
        <v>256</v>
      </c>
      <c r="G5120" s="292">
        <v>517</v>
      </c>
      <c r="H5120" s="292">
        <v>539.6</v>
      </c>
      <c r="I5120" s="292">
        <v>776</v>
      </c>
      <c r="J5120" s="292">
        <v>757</v>
      </c>
      <c r="K5120" s="292">
        <v>636</v>
      </c>
      <c r="L5120" s="292">
        <v>634</v>
      </c>
      <c r="M5120" s="292">
        <v>896</v>
      </c>
      <c r="N5120" s="292">
        <v>530</v>
      </c>
      <c r="O5120" s="292">
        <v>6357.6</v>
      </c>
      <c r="P5120" s="83" t="str">
        <f t="shared" si="109"/>
        <v/>
      </c>
    </row>
    <row r="5121" spans="1:16" hidden="1" x14ac:dyDescent="0.25">
      <c r="A5121" s="83" t="s">
        <v>5951</v>
      </c>
      <c r="B5121" s="285" t="s">
        <v>5949</v>
      </c>
      <c r="C5121" s="292">
        <v>50</v>
      </c>
      <c r="D5121" s="292">
        <v>40</v>
      </c>
      <c r="E5121" s="292">
        <v>40</v>
      </c>
      <c r="F5121" s="292">
        <v>40</v>
      </c>
      <c r="G5121" s="292">
        <v>50</v>
      </c>
      <c r="H5121" s="292">
        <v>70</v>
      </c>
      <c r="I5121" s="292">
        <v>50</v>
      </c>
      <c r="J5121" s="292">
        <v>50</v>
      </c>
      <c r="K5121" s="292">
        <v>60</v>
      </c>
      <c r="L5121" s="292">
        <v>60</v>
      </c>
      <c r="M5121" s="292">
        <v>55</v>
      </c>
      <c r="N5121" s="292">
        <v>55</v>
      </c>
      <c r="O5121" s="292">
        <v>620</v>
      </c>
      <c r="P5121" s="83" t="str">
        <f t="shared" si="109"/>
        <v/>
      </c>
    </row>
    <row r="5122" spans="1:16" hidden="1" x14ac:dyDescent="0.25">
      <c r="A5122" s="83" t="s">
        <v>5859</v>
      </c>
      <c r="B5122" s="285" t="s">
        <v>76</v>
      </c>
      <c r="C5122" s="292">
        <v>11476.507826666666</v>
      </c>
      <c r="D5122" s="292">
        <v>8894.7799866666664</v>
      </c>
      <c r="E5122" s="292">
        <v>9174.2361566666659</v>
      </c>
      <c r="F5122" s="292">
        <v>9572.2832366666662</v>
      </c>
      <c r="G5122" s="292">
        <v>8437.8214466666668</v>
      </c>
      <c r="H5122" s="292">
        <v>11879.734696666666</v>
      </c>
      <c r="I5122" s="292">
        <v>11732.762286666666</v>
      </c>
      <c r="J5122" s="292">
        <v>11928.796576666668</v>
      </c>
      <c r="K5122" s="292">
        <v>11979.282406666667</v>
      </c>
      <c r="L5122" s="292">
        <v>10725.728396666667</v>
      </c>
      <c r="M5122" s="292">
        <v>8883.846536666666</v>
      </c>
      <c r="N5122" s="292">
        <v>20476.642706666666</v>
      </c>
      <c r="O5122" s="292">
        <v>135162.42226000002</v>
      </c>
      <c r="P5122" s="83" t="str">
        <f t="shared" si="109"/>
        <v/>
      </c>
    </row>
    <row r="5123" spans="1:16" hidden="1" x14ac:dyDescent="0.25">
      <c r="A5123" s="83" t="s">
        <v>5860</v>
      </c>
      <c r="B5123" s="285" t="s">
        <v>155</v>
      </c>
      <c r="C5123" s="292">
        <v>7583561.8648966672</v>
      </c>
      <c r="D5123" s="292">
        <v>10521201.599926667</v>
      </c>
      <c r="E5123" s="292">
        <v>7874026.4460166674</v>
      </c>
      <c r="F5123" s="292">
        <v>8027694.3978366666</v>
      </c>
      <c r="G5123" s="292">
        <v>11028288.607646668</v>
      </c>
      <c r="H5123" s="292">
        <v>8510834.264266666</v>
      </c>
      <c r="I5123" s="292">
        <v>10619680.986226667</v>
      </c>
      <c r="J5123" s="292">
        <v>9631660.7868066672</v>
      </c>
      <c r="K5123" s="292">
        <v>7923523.9074266665</v>
      </c>
      <c r="L5123" s="292">
        <v>8455276.1219266672</v>
      </c>
      <c r="M5123" s="292">
        <v>10343590.429416668</v>
      </c>
      <c r="N5123" s="292">
        <v>10816116.179626668</v>
      </c>
      <c r="O5123" s="292">
        <v>111335455.59202002</v>
      </c>
      <c r="P5123" s="83" t="str">
        <f t="shared" si="109"/>
        <v/>
      </c>
    </row>
    <row r="5124" spans="1:16" hidden="1" x14ac:dyDescent="0.25">
      <c r="A5124" s="83" t="s">
        <v>5861</v>
      </c>
      <c r="B5124" s="285" t="s">
        <v>305</v>
      </c>
      <c r="C5124" s="292">
        <v>34794.16575</v>
      </c>
      <c r="D5124" s="292">
        <v>36729.35727</v>
      </c>
      <c r="E5124" s="292">
        <v>48299.159229999997</v>
      </c>
      <c r="F5124" s="292">
        <v>36931.37457</v>
      </c>
      <c r="G5124" s="292">
        <v>32319.933839999998</v>
      </c>
      <c r="H5124" s="292">
        <v>35317.085329999994</v>
      </c>
      <c r="I5124" s="292">
        <v>31633.512150000002</v>
      </c>
      <c r="J5124" s="292">
        <v>32559.737660000003</v>
      </c>
      <c r="K5124" s="292">
        <v>31843.043490000004</v>
      </c>
      <c r="L5124" s="292">
        <v>35186.782019999999</v>
      </c>
      <c r="M5124" s="292">
        <v>34573.78325</v>
      </c>
      <c r="N5124" s="292">
        <v>25300.963110000004</v>
      </c>
      <c r="O5124" s="292">
        <v>415488.89766999998</v>
      </c>
      <c r="P5124" s="83" t="str">
        <f t="shared" si="109"/>
        <v/>
      </c>
    </row>
    <row r="5125" spans="1:16" hidden="1" x14ac:dyDescent="0.25">
      <c r="A5125" s="83" t="s">
        <v>5862</v>
      </c>
      <c r="B5125" s="285" t="s">
        <v>306</v>
      </c>
      <c r="P5125" s="83" t="str">
        <f t="shared" si="109"/>
        <v/>
      </c>
    </row>
    <row r="5126" spans="1:16" hidden="1" x14ac:dyDescent="0.25">
      <c r="A5126" s="83" t="s">
        <v>5863</v>
      </c>
      <c r="B5126" s="285" t="s">
        <v>307</v>
      </c>
      <c r="C5126" s="292">
        <v>34794.16575</v>
      </c>
      <c r="D5126" s="292">
        <v>36729.35727</v>
      </c>
      <c r="E5126" s="292">
        <v>48299.159229999997</v>
      </c>
      <c r="F5126" s="292">
        <v>36931.37457</v>
      </c>
      <c r="G5126" s="292">
        <v>32319.933839999998</v>
      </c>
      <c r="H5126" s="292">
        <v>35317.085329999994</v>
      </c>
      <c r="I5126" s="292">
        <v>31633.512150000002</v>
      </c>
      <c r="J5126" s="292">
        <v>32559.737660000003</v>
      </c>
      <c r="K5126" s="292">
        <v>31843.043490000004</v>
      </c>
      <c r="L5126" s="292">
        <v>35186.782019999999</v>
      </c>
      <c r="M5126" s="292">
        <v>34573.78325</v>
      </c>
      <c r="N5126" s="292">
        <v>25300.963110000004</v>
      </c>
      <c r="O5126" s="292">
        <v>415488.89766999998</v>
      </c>
      <c r="P5126" s="83" t="str">
        <f t="shared" si="109"/>
        <v/>
      </c>
    </row>
    <row r="5127" spans="1:16" hidden="1" x14ac:dyDescent="0.25">
      <c r="A5127" s="83" t="s">
        <v>5864</v>
      </c>
      <c r="B5127" s="285" t="s">
        <v>309</v>
      </c>
      <c r="C5127" s="292">
        <v>20065</v>
      </c>
      <c r="D5127" s="292">
        <v>26670</v>
      </c>
      <c r="E5127" s="292">
        <v>37530</v>
      </c>
      <c r="F5127" s="292">
        <v>27815</v>
      </c>
      <c r="G5127" s="292">
        <v>24540</v>
      </c>
      <c r="H5127" s="292">
        <v>25435</v>
      </c>
      <c r="I5127" s="292">
        <v>22505</v>
      </c>
      <c r="J5127" s="292">
        <v>21390</v>
      </c>
      <c r="K5127" s="292">
        <v>21985</v>
      </c>
      <c r="L5127" s="292">
        <v>24005</v>
      </c>
      <c r="M5127" s="292">
        <v>24850</v>
      </c>
      <c r="N5127" s="292">
        <v>36080</v>
      </c>
      <c r="O5127" s="292">
        <v>312870</v>
      </c>
      <c r="P5127" s="83" t="str">
        <f t="shared" si="109"/>
        <v/>
      </c>
    </row>
    <row r="5128" spans="1:16" hidden="1" x14ac:dyDescent="0.25">
      <c r="A5128" s="83" t="s">
        <v>5865</v>
      </c>
      <c r="B5128" s="285" t="s">
        <v>310</v>
      </c>
      <c r="C5128" s="292">
        <v>3363981</v>
      </c>
      <c r="D5128" s="292">
        <v>3466157</v>
      </c>
      <c r="E5128" s="292">
        <v>3425075</v>
      </c>
      <c r="F5128" s="292">
        <v>3461494</v>
      </c>
      <c r="G5128" s="292">
        <v>4607476</v>
      </c>
      <c r="H5128" s="292">
        <v>3502267</v>
      </c>
      <c r="I5128" s="292">
        <v>3480830</v>
      </c>
      <c r="J5128" s="292">
        <v>3406909</v>
      </c>
      <c r="K5128" s="292">
        <v>3482068</v>
      </c>
      <c r="L5128" s="292">
        <v>3437272</v>
      </c>
      <c r="M5128" s="292">
        <v>3522520</v>
      </c>
      <c r="N5128" s="292">
        <v>3631319</v>
      </c>
      <c r="O5128" s="292">
        <v>42787368</v>
      </c>
      <c r="P5128" s="83" t="str">
        <f t="shared" si="109"/>
        <v/>
      </c>
    </row>
    <row r="5129" spans="1:16" hidden="1" x14ac:dyDescent="0.25">
      <c r="A5129" s="83" t="s">
        <v>5866</v>
      </c>
      <c r="B5129" s="285" t="s">
        <v>311</v>
      </c>
      <c r="C5129" s="292">
        <v>3384046</v>
      </c>
      <c r="D5129" s="292">
        <v>3492827</v>
      </c>
      <c r="E5129" s="292">
        <v>3462605</v>
      </c>
      <c r="F5129" s="292">
        <v>3489309</v>
      </c>
      <c r="G5129" s="292">
        <v>4632016</v>
      </c>
      <c r="H5129" s="292">
        <v>3527702</v>
      </c>
      <c r="I5129" s="292">
        <v>3503335</v>
      </c>
      <c r="J5129" s="292">
        <v>3428299</v>
      </c>
      <c r="K5129" s="292">
        <v>3504053</v>
      </c>
      <c r="L5129" s="292">
        <v>3461277</v>
      </c>
      <c r="M5129" s="292">
        <v>3547370</v>
      </c>
      <c r="N5129" s="292">
        <v>3667399</v>
      </c>
      <c r="O5129" s="292">
        <v>43100238</v>
      </c>
      <c r="P5129" s="83" t="str">
        <f t="shared" si="109"/>
        <v/>
      </c>
    </row>
    <row r="5130" spans="1:16" hidden="1" x14ac:dyDescent="0.25">
      <c r="A5130" s="83" t="s">
        <v>5867</v>
      </c>
      <c r="B5130" s="285" t="s">
        <v>312</v>
      </c>
      <c r="C5130" s="292">
        <v>2692131.3579866667</v>
      </c>
      <c r="D5130" s="292">
        <v>6024144.6293366672</v>
      </c>
      <c r="E5130" s="292">
        <v>3316880.2172966665</v>
      </c>
      <c r="F5130" s="292">
        <v>3245726.9066966665</v>
      </c>
      <c r="G5130" s="292">
        <v>5310889.0190266669</v>
      </c>
      <c r="H5130" s="292">
        <v>3422159.6109066666</v>
      </c>
      <c r="I5130" s="292">
        <v>3307814.8784566666</v>
      </c>
      <c r="J5130" s="292">
        <v>5043847.3392366664</v>
      </c>
      <c r="K5130" s="292">
        <v>3083846.7481966666</v>
      </c>
      <c r="L5130" s="292">
        <v>3170506.4481766662</v>
      </c>
      <c r="M5130" s="292">
        <v>5569407.6362966672</v>
      </c>
      <c r="N5130" s="292">
        <v>4645076.4104766669</v>
      </c>
      <c r="O5130" s="292">
        <v>48832431.202090003</v>
      </c>
      <c r="P5130" s="83" t="str">
        <f t="shared" si="109"/>
        <v/>
      </c>
    </row>
    <row r="5131" spans="1:16" hidden="1" x14ac:dyDescent="0.25">
      <c r="A5131" s="83" t="s">
        <v>5868</v>
      </c>
      <c r="B5131" s="285" t="s">
        <v>314</v>
      </c>
      <c r="C5131" s="292">
        <v>929012</v>
      </c>
      <c r="D5131" s="292">
        <v>433507</v>
      </c>
      <c r="E5131" s="292">
        <v>498303</v>
      </c>
      <c r="F5131" s="292">
        <v>710894</v>
      </c>
      <c r="G5131" s="292">
        <v>518535</v>
      </c>
      <c r="H5131" s="292">
        <v>1020109</v>
      </c>
      <c r="I5131" s="292">
        <v>3245742</v>
      </c>
      <c r="J5131" s="292">
        <v>603815</v>
      </c>
      <c r="K5131" s="292">
        <v>787664</v>
      </c>
      <c r="L5131" s="292">
        <v>1275195</v>
      </c>
      <c r="M5131" s="292">
        <v>692154</v>
      </c>
      <c r="N5131" s="292">
        <v>1807291</v>
      </c>
      <c r="O5131" s="292">
        <v>12522221</v>
      </c>
      <c r="P5131" s="83" t="str">
        <f t="shared" si="109"/>
        <v/>
      </c>
    </row>
    <row r="5132" spans="1:16" hidden="1" x14ac:dyDescent="0.25">
      <c r="A5132" s="83" t="s">
        <v>5869</v>
      </c>
      <c r="B5132" s="285" t="s">
        <v>315</v>
      </c>
      <c r="C5132" s="292">
        <v>59380</v>
      </c>
      <c r="D5132" s="292">
        <v>52456</v>
      </c>
      <c r="E5132" s="292">
        <v>66123</v>
      </c>
      <c r="F5132" s="292">
        <v>65199</v>
      </c>
      <c r="G5132" s="292">
        <v>56096</v>
      </c>
      <c r="H5132" s="292">
        <v>64618</v>
      </c>
      <c r="I5132" s="292">
        <v>52567</v>
      </c>
      <c r="J5132" s="292">
        <v>44278</v>
      </c>
      <c r="K5132" s="292">
        <v>36971</v>
      </c>
      <c r="L5132" s="292">
        <v>35428.33</v>
      </c>
      <c r="M5132" s="292">
        <v>36454.33</v>
      </c>
      <c r="N5132" s="292">
        <v>40170.33</v>
      </c>
      <c r="O5132" s="292">
        <v>609740.98999999987</v>
      </c>
      <c r="P5132" s="83" t="str">
        <f t="shared" si="109"/>
        <v/>
      </c>
    </row>
    <row r="5133" spans="1:16" hidden="1" x14ac:dyDescent="0.25">
      <c r="A5133" s="83" t="s">
        <v>5870</v>
      </c>
      <c r="B5133" s="285" t="s">
        <v>316</v>
      </c>
      <c r="P5133" s="83" t="str">
        <f t="shared" si="109"/>
        <v/>
      </c>
    </row>
    <row r="5134" spans="1:16" hidden="1" x14ac:dyDescent="0.25">
      <c r="A5134" s="83" t="s">
        <v>5871</v>
      </c>
      <c r="B5134" s="285" t="s">
        <v>317</v>
      </c>
      <c r="C5134" s="292">
        <v>81.833333333333329</v>
      </c>
      <c r="D5134" s="292">
        <v>0.83333333333333337</v>
      </c>
      <c r="E5134" s="292">
        <v>369.83333333333331</v>
      </c>
      <c r="F5134" s="292">
        <v>68.833333333333329</v>
      </c>
      <c r="G5134" s="292">
        <v>0.83333333333333337</v>
      </c>
      <c r="H5134" s="292">
        <v>392.83333333333331</v>
      </c>
      <c r="I5134" s="292">
        <v>68.833333333333329</v>
      </c>
      <c r="J5134" s="292">
        <v>145.91333333333336</v>
      </c>
      <c r="K5134" s="292">
        <v>377.83333333333331</v>
      </c>
      <c r="L5134" s="292">
        <v>68.833333333333329</v>
      </c>
      <c r="M5134" s="292">
        <v>0.83333333333333337</v>
      </c>
      <c r="N5134" s="292">
        <v>155652.83333333334</v>
      </c>
      <c r="O5134" s="292">
        <v>157230.08000000002</v>
      </c>
      <c r="P5134" s="83" t="str">
        <f t="shared" si="109"/>
        <v/>
      </c>
    </row>
    <row r="5135" spans="1:16" hidden="1" x14ac:dyDescent="0.25">
      <c r="A5135" s="83" t="s">
        <v>5872</v>
      </c>
      <c r="B5135" s="285" t="s">
        <v>318</v>
      </c>
      <c r="C5135" s="292">
        <v>4199515.8648966663</v>
      </c>
      <c r="D5135" s="292">
        <v>7028374.5999266673</v>
      </c>
      <c r="E5135" s="292">
        <v>4411421.4460166674</v>
      </c>
      <c r="F5135" s="292">
        <v>4538385.3978366666</v>
      </c>
      <c r="G5135" s="292">
        <v>6396272.6076466674</v>
      </c>
      <c r="H5135" s="292">
        <v>4983132.264266667</v>
      </c>
      <c r="I5135" s="292">
        <v>7116345.9862266667</v>
      </c>
      <c r="J5135" s="292">
        <v>6203361.7868066672</v>
      </c>
      <c r="K5135" s="292">
        <v>4419470.9074266665</v>
      </c>
      <c r="L5135" s="292">
        <v>4993999.1219266672</v>
      </c>
      <c r="M5135" s="292">
        <v>6796220.4294166667</v>
      </c>
      <c r="N5135" s="292">
        <v>7148717.1796266669</v>
      </c>
      <c r="O5135" s="292">
        <v>68235217.59201999</v>
      </c>
      <c r="P5135" s="83" t="str">
        <f t="shared" si="109"/>
        <v/>
      </c>
    </row>
    <row r="5136" spans="1:16" hidden="1" x14ac:dyDescent="0.25">
      <c r="A5136" s="83" t="s">
        <v>5873</v>
      </c>
      <c r="B5136" s="285" t="s">
        <v>3364</v>
      </c>
      <c r="C5136" s="292">
        <v>472640</v>
      </c>
      <c r="D5136" s="292">
        <v>472642</v>
      </c>
      <c r="E5136" s="292">
        <v>472272</v>
      </c>
      <c r="F5136" s="292">
        <v>469993</v>
      </c>
      <c r="G5136" s="292">
        <v>469994</v>
      </c>
      <c r="H5136" s="292">
        <v>428656</v>
      </c>
      <c r="I5136" s="292">
        <v>466787</v>
      </c>
      <c r="J5136" s="292">
        <v>466787</v>
      </c>
      <c r="K5136" s="292">
        <v>466789</v>
      </c>
      <c r="L5136" s="292">
        <v>466888</v>
      </c>
      <c r="M5136" s="292">
        <v>454746</v>
      </c>
      <c r="N5136" s="292">
        <v>454749</v>
      </c>
      <c r="O5136" s="292">
        <v>5562943</v>
      </c>
      <c r="P5136" s="83" t="str">
        <f t="shared" si="109"/>
        <v/>
      </c>
    </row>
    <row r="5137" spans="1:16" hidden="1" x14ac:dyDescent="0.25">
      <c r="A5137" s="83" t="s">
        <v>5874</v>
      </c>
      <c r="B5137" s="285" t="s">
        <v>0</v>
      </c>
      <c r="C5137" s="292">
        <v>350649</v>
      </c>
      <c r="D5137" s="292">
        <v>350651</v>
      </c>
      <c r="E5137" s="292">
        <v>350281</v>
      </c>
      <c r="F5137" s="292">
        <v>350650</v>
      </c>
      <c r="G5137" s="292">
        <v>350651</v>
      </c>
      <c r="H5137" s="292">
        <v>350651</v>
      </c>
      <c r="I5137" s="292">
        <v>347444</v>
      </c>
      <c r="J5137" s="292">
        <v>347444</v>
      </c>
      <c r="K5137" s="292">
        <v>347446</v>
      </c>
      <c r="L5137" s="292">
        <v>347545</v>
      </c>
      <c r="M5137" s="292">
        <v>347445</v>
      </c>
      <c r="N5137" s="292">
        <v>347447</v>
      </c>
      <c r="O5137" s="292">
        <v>4188304</v>
      </c>
      <c r="P5137" s="83" t="str">
        <f t="shared" si="109"/>
        <v/>
      </c>
    </row>
    <row r="5138" spans="1:16" hidden="1" x14ac:dyDescent="0.25">
      <c r="A5138" s="83" t="s">
        <v>5875</v>
      </c>
      <c r="B5138" s="285" t="s">
        <v>3365</v>
      </c>
      <c r="C5138" s="292">
        <v>121991</v>
      </c>
      <c r="D5138" s="292">
        <v>121991</v>
      </c>
      <c r="E5138" s="292">
        <v>121991</v>
      </c>
      <c r="F5138" s="292">
        <v>119343</v>
      </c>
      <c r="G5138" s="292">
        <v>119343</v>
      </c>
      <c r="H5138" s="292">
        <v>78005</v>
      </c>
      <c r="I5138" s="292">
        <v>119343</v>
      </c>
      <c r="J5138" s="292">
        <v>119343</v>
      </c>
      <c r="K5138" s="292">
        <v>119343</v>
      </c>
      <c r="L5138" s="292">
        <v>119343</v>
      </c>
      <c r="M5138" s="292">
        <v>107301</v>
      </c>
      <c r="N5138" s="292">
        <v>107302</v>
      </c>
      <c r="O5138" s="292">
        <v>1374639</v>
      </c>
      <c r="P5138" s="83" t="str">
        <f t="shared" si="109"/>
        <v/>
      </c>
    </row>
    <row r="5139" spans="1:16" hidden="1" x14ac:dyDescent="0.25">
      <c r="A5139" s="83" t="s">
        <v>5876</v>
      </c>
      <c r="B5139" s="285" t="s">
        <v>97</v>
      </c>
      <c r="C5139" s="292">
        <v>312973.89810999995</v>
      </c>
      <c r="D5139" s="292">
        <v>-808205.26631999982</v>
      </c>
      <c r="E5139" s="292">
        <v>-135650.32004000002</v>
      </c>
      <c r="F5139" s="292">
        <v>11444.680490000057</v>
      </c>
      <c r="G5139" s="292">
        <v>-312809.90003000014</v>
      </c>
      <c r="H5139" s="292">
        <v>352952.63464999991</v>
      </c>
      <c r="I5139" s="292">
        <v>-235854.89752999996</v>
      </c>
      <c r="J5139" s="292">
        <v>73099.864750000066</v>
      </c>
      <c r="K5139" s="292">
        <v>480665.98501</v>
      </c>
      <c r="L5139" s="292">
        <v>259743.42388999992</v>
      </c>
      <c r="M5139" s="292">
        <v>-326362.94149999996</v>
      </c>
      <c r="N5139" s="292">
        <v>-27398.567830000189</v>
      </c>
      <c r="O5139" s="292">
        <v>-355401.40634999704</v>
      </c>
      <c r="P5139" s="83" t="str">
        <f t="shared" si="109"/>
        <v/>
      </c>
    </row>
    <row r="5140" spans="1:16" hidden="1" x14ac:dyDescent="0.25">
      <c r="A5140" s="83" t="s">
        <v>5877</v>
      </c>
      <c r="B5140" s="285" t="s">
        <v>130</v>
      </c>
      <c r="C5140" s="292">
        <v>313978.22518999991</v>
      </c>
      <c r="D5140" s="292">
        <v>-827372.05053999985</v>
      </c>
      <c r="E5140" s="292">
        <v>-138208.17577000009</v>
      </c>
      <c r="F5140" s="292">
        <v>37672.149760000058</v>
      </c>
      <c r="G5140" s="292">
        <v>-32355.227300000144</v>
      </c>
      <c r="H5140" s="292">
        <v>345165.5168499999</v>
      </c>
      <c r="I5140" s="292">
        <v>-241850.75249999994</v>
      </c>
      <c r="J5140" s="292">
        <v>67411.621210000012</v>
      </c>
      <c r="K5140" s="292">
        <v>439652.28086000006</v>
      </c>
      <c r="L5140" s="292">
        <v>64946.933509999886</v>
      </c>
      <c r="M5140" s="292">
        <v>-379964.30624999991</v>
      </c>
      <c r="N5140" s="292">
        <v>291631.70245999983</v>
      </c>
      <c r="O5140" s="292">
        <v>-59292.082519995049</v>
      </c>
      <c r="P5140" s="83" t="str">
        <f t="shared" si="109"/>
        <v/>
      </c>
    </row>
    <row r="5141" spans="1:16" hidden="1" x14ac:dyDescent="0.25">
      <c r="A5141" s="83" t="s">
        <v>5878</v>
      </c>
      <c r="B5141" s="285" t="s">
        <v>76</v>
      </c>
      <c r="C5141" s="292">
        <v>1258.4191000000001</v>
      </c>
      <c r="D5141" s="292">
        <v>4949.5048200000001</v>
      </c>
      <c r="E5141" s="292">
        <v>72915.25056</v>
      </c>
      <c r="F5141" s="292">
        <v>17812.538550000001</v>
      </c>
      <c r="G5141" s="292">
        <v>40797.333659999997</v>
      </c>
      <c r="H5141" s="292">
        <v>7673.2552400000004</v>
      </c>
      <c r="I5141" s="292">
        <v>21150.84706</v>
      </c>
      <c r="J5141" s="292">
        <v>45049.554940000002</v>
      </c>
      <c r="K5141" s="292">
        <v>66140.661670000001</v>
      </c>
      <c r="L5141" s="292">
        <v>16959.866290000002</v>
      </c>
      <c r="M5141" s="292">
        <v>22557.25965</v>
      </c>
      <c r="N5141" s="292">
        <v>79612.436860000002</v>
      </c>
      <c r="O5141" s="292">
        <v>396876.92840000003</v>
      </c>
      <c r="P5141" s="83" t="str">
        <f t="shared" si="109"/>
        <v/>
      </c>
    </row>
    <row r="5142" spans="1:16" hidden="1" x14ac:dyDescent="0.25">
      <c r="A5142" s="83" t="s">
        <v>5879</v>
      </c>
      <c r="B5142" s="285" t="s">
        <v>77</v>
      </c>
      <c r="C5142" s="292">
        <v>44725.573400000001</v>
      </c>
      <c r="D5142" s="292">
        <v>45296.711210000001</v>
      </c>
      <c r="E5142" s="292">
        <v>43444.02089</v>
      </c>
      <c r="F5142" s="292">
        <v>41807.337979999997</v>
      </c>
      <c r="G5142" s="292">
        <v>66467.599459999998</v>
      </c>
      <c r="H5142" s="292">
        <v>42688.855170000003</v>
      </c>
      <c r="I5142" s="292">
        <v>54247.440190000001</v>
      </c>
      <c r="J5142" s="292">
        <v>40365.299169999998</v>
      </c>
      <c r="K5142" s="292">
        <v>36199.408649999998</v>
      </c>
      <c r="L5142" s="292">
        <v>48547.477509999997</v>
      </c>
      <c r="M5142" s="292">
        <v>41910.612459999997</v>
      </c>
      <c r="N5142" s="292">
        <v>62606.379679999998</v>
      </c>
      <c r="O5142" s="292">
        <v>568306.71577000001</v>
      </c>
      <c r="P5142" s="83" t="str">
        <f t="shared" si="109"/>
        <v/>
      </c>
    </row>
    <row r="5143" spans="1:16" hidden="1" x14ac:dyDescent="0.25">
      <c r="A5143" s="83" t="s">
        <v>5880</v>
      </c>
      <c r="B5143" s="285" t="s">
        <v>78</v>
      </c>
      <c r="C5143" s="292">
        <v>18998.611000000001</v>
      </c>
      <c r="D5143" s="292">
        <v>20796.682800000002</v>
      </c>
      <c r="E5143" s="292">
        <v>25534.007380000003</v>
      </c>
      <c r="F5143" s="292">
        <v>88088.202770000004</v>
      </c>
      <c r="G5143" s="292">
        <v>19596.88566</v>
      </c>
      <c r="H5143" s="292">
        <v>21833.633859999998</v>
      </c>
      <c r="I5143" s="292">
        <v>21313.94641</v>
      </c>
      <c r="J5143" s="292">
        <v>15384.08511</v>
      </c>
      <c r="K5143" s="292">
        <v>16598.115850000002</v>
      </c>
      <c r="L5143" s="292">
        <v>26525.691739999998</v>
      </c>
      <c r="M5143" s="292">
        <v>19684.619610000002</v>
      </c>
      <c r="N5143" s="292">
        <v>38989.565490000001</v>
      </c>
      <c r="O5143" s="292">
        <v>333344.04768000008</v>
      </c>
      <c r="P5143" s="83" t="str">
        <f t="shared" si="109"/>
        <v/>
      </c>
    </row>
    <row r="5144" spans="1:16" hidden="1" x14ac:dyDescent="0.25">
      <c r="A5144" s="83" t="s">
        <v>5881</v>
      </c>
      <c r="B5144" s="285" t="s">
        <v>79</v>
      </c>
      <c r="C5144" s="292">
        <v>0</v>
      </c>
      <c r="D5144" s="292">
        <v>111.88205000000001</v>
      </c>
      <c r="E5144" s="292">
        <v>18804.734899999999</v>
      </c>
      <c r="F5144" s="292">
        <v>89867.924509999997</v>
      </c>
      <c r="G5144" s="292">
        <v>7.0037900000000004</v>
      </c>
      <c r="H5144" s="292">
        <v>12225.739150000001</v>
      </c>
      <c r="I5144" s="292">
        <v>3260.7578100000001</v>
      </c>
      <c r="J5144" s="292">
        <v>39.804430000000004</v>
      </c>
      <c r="K5144" s="292">
        <v>1.20153</v>
      </c>
      <c r="L5144" s="292">
        <v>199.60471999999999</v>
      </c>
      <c r="M5144" s="292">
        <v>100040.27635</v>
      </c>
      <c r="N5144" s="292">
        <v>59403.818599999999</v>
      </c>
      <c r="O5144" s="292">
        <v>283962.74784000003</v>
      </c>
      <c r="P5144" s="83" t="str">
        <f t="shared" si="109"/>
        <v/>
      </c>
    </row>
    <row r="5145" spans="1:16" hidden="1" x14ac:dyDescent="0.25">
      <c r="A5145" s="83" t="s">
        <v>5882</v>
      </c>
      <c r="B5145" s="285" t="s">
        <v>3671</v>
      </c>
      <c r="C5145" s="292">
        <v>17495.348990000002</v>
      </c>
      <c r="D5145" s="292">
        <v>165974.98020999998</v>
      </c>
      <c r="E5145" s="292">
        <v>66346.139869999999</v>
      </c>
      <c r="F5145" s="292">
        <v>217304.19353999998</v>
      </c>
      <c r="G5145" s="292">
        <v>40525.523230000006</v>
      </c>
      <c r="H5145" s="292">
        <v>60498.153710000006</v>
      </c>
      <c r="I5145" s="292">
        <v>179397.75751999998</v>
      </c>
      <c r="J5145" s="292">
        <v>29091.487420000001</v>
      </c>
      <c r="K5145" s="292">
        <v>45791.939940000004</v>
      </c>
      <c r="L5145" s="292">
        <v>154965.19841000001</v>
      </c>
      <c r="M5145" s="292">
        <v>68629.467309999993</v>
      </c>
      <c r="N5145" s="292">
        <v>175202.05309</v>
      </c>
      <c r="O5145" s="292">
        <v>1221222.24324</v>
      </c>
      <c r="P5145" s="83" t="str">
        <f t="shared" si="109"/>
        <v/>
      </c>
    </row>
    <row r="5146" spans="1:16" hidden="1" x14ac:dyDescent="0.25">
      <c r="A5146" s="83" t="s">
        <v>5883</v>
      </c>
      <c r="B5146" s="285" t="s">
        <v>120</v>
      </c>
      <c r="C5146" s="292">
        <v>145.15664000000001</v>
      </c>
      <c r="D5146" s="292">
        <v>16100.303669999999</v>
      </c>
      <c r="E5146" s="292">
        <v>461571.76500000001</v>
      </c>
      <c r="F5146" s="292">
        <v>81549.733590000003</v>
      </c>
      <c r="G5146" s="292">
        <v>409910.39947</v>
      </c>
      <c r="H5146" s="292">
        <v>49337.227530000004</v>
      </c>
      <c r="I5146" s="292">
        <v>502830.25323999999</v>
      </c>
      <c r="J5146" s="292">
        <v>27926.00143</v>
      </c>
      <c r="K5146" s="292">
        <v>24301.84967</v>
      </c>
      <c r="L5146" s="292">
        <v>29734.1666</v>
      </c>
      <c r="M5146" s="292">
        <v>445734.46943</v>
      </c>
      <c r="N5146" s="292">
        <v>86651.382540000006</v>
      </c>
      <c r="O5146" s="292">
        <v>2135792.7088100002</v>
      </c>
      <c r="P5146" s="83" t="str">
        <f t="shared" si="109"/>
        <v/>
      </c>
    </row>
    <row r="5147" spans="1:16" hidden="1" x14ac:dyDescent="0.25">
      <c r="A5147" s="83" t="s">
        <v>5884</v>
      </c>
      <c r="B5147" s="285" t="s">
        <v>121</v>
      </c>
      <c r="C5147" s="292">
        <v>0</v>
      </c>
      <c r="D5147" s="292">
        <v>693830.5</v>
      </c>
      <c r="E5147" s="292">
        <v>0</v>
      </c>
      <c r="F5147" s="292">
        <v>0</v>
      </c>
      <c r="G5147" s="292">
        <v>0</v>
      </c>
      <c r="H5147" s="292">
        <v>0</v>
      </c>
      <c r="I5147" s="292">
        <v>0</v>
      </c>
      <c r="J5147" s="292">
        <v>0</v>
      </c>
      <c r="K5147" s="292">
        <v>0</v>
      </c>
      <c r="L5147" s="292">
        <v>0</v>
      </c>
      <c r="M5147" s="292">
        <v>11.83109</v>
      </c>
      <c r="N5147" s="292">
        <v>316237.5</v>
      </c>
      <c r="O5147" s="292">
        <v>1010079.83109</v>
      </c>
      <c r="P5147" s="83" t="str">
        <f t="shared" si="109"/>
        <v/>
      </c>
    </row>
    <row r="5148" spans="1:16" hidden="1" x14ac:dyDescent="0.25">
      <c r="A5148" s="83" t="s">
        <v>5885</v>
      </c>
      <c r="B5148" s="285" t="s">
        <v>81</v>
      </c>
      <c r="C5148" s="292">
        <v>51213.724190000001</v>
      </c>
      <c r="D5148" s="292">
        <v>447111.21531</v>
      </c>
      <c r="E5148" s="292">
        <v>48425.68333</v>
      </c>
      <c r="F5148" s="292">
        <v>29819.553320000003</v>
      </c>
      <c r="G5148" s="292">
        <v>417817.81148999999</v>
      </c>
      <c r="H5148" s="292">
        <v>59079.974039999994</v>
      </c>
      <c r="I5148" s="292">
        <v>23676.247230000001</v>
      </c>
      <c r="J5148" s="292">
        <v>382280.47889999999</v>
      </c>
      <c r="K5148" s="292">
        <v>24458.363119999998</v>
      </c>
      <c r="L5148" s="292">
        <v>50020.504499999995</v>
      </c>
      <c r="M5148" s="292">
        <v>277918.90413000004</v>
      </c>
      <c r="N5148" s="292">
        <v>116540.66542999999</v>
      </c>
      <c r="O5148" s="292">
        <v>1928363.1249899992</v>
      </c>
      <c r="P5148" s="83" t="str">
        <f t="shared" si="109"/>
        <v/>
      </c>
    </row>
    <row r="5149" spans="1:16" hidden="1" x14ac:dyDescent="0.25">
      <c r="A5149" s="83" t="s">
        <v>5886</v>
      </c>
      <c r="B5149" s="285" t="s">
        <v>82</v>
      </c>
      <c r="C5149" s="292">
        <v>0</v>
      </c>
      <c r="D5149" s="292">
        <v>0</v>
      </c>
      <c r="E5149" s="292">
        <v>126</v>
      </c>
      <c r="F5149" s="292">
        <v>0</v>
      </c>
      <c r="G5149" s="292">
        <v>126</v>
      </c>
      <c r="H5149" s="292">
        <v>0</v>
      </c>
      <c r="I5149" s="292">
        <v>0</v>
      </c>
      <c r="J5149" s="292">
        <v>0</v>
      </c>
      <c r="K5149" s="292">
        <v>0</v>
      </c>
      <c r="L5149" s="292">
        <v>0</v>
      </c>
      <c r="M5149" s="292">
        <v>46.699489999999997</v>
      </c>
      <c r="N5149" s="292">
        <v>252</v>
      </c>
      <c r="O5149" s="292">
        <v>550.69948999999997</v>
      </c>
      <c r="P5149" s="83" t="str">
        <f t="shared" si="109"/>
        <v/>
      </c>
    </row>
    <row r="5150" spans="1:16" hidden="1" x14ac:dyDescent="0.25">
      <c r="A5150" s="83" t="s">
        <v>5887</v>
      </c>
      <c r="B5150" s="285" t="s">
        <v>83</v>
      </c>
      <c r="C5150" s="292">
        <v>32960.052029999999</v>
      </c>
      <c r="D5150" s="292">
        <v>3612.2699200000002</v>
      </c>
      <c r="E5150" s="292">
        <v>1619.43694</v>
      </c>
      <c r="F5150" s="292">
        <v>35384.082900000001</v>
      </c>
      <c r="G5150" s="292">
        <v>28786.854899999998</v>
      </c>
      <c r="H5150" s="292">
        <v>621.95978000000002</v>
      </c>
      <c r="I5150" s="292">
        <v>36410.42368</v>
      </c>
      <c r="J5150" s="292">
        <v>2265.4517900000001</v>
      </c>
      <c r="K5150" s="292">
        <v>1341.5301499999998</v>
      </c>
      <c r="L5150" s="292">
        <v>35871.800759999998</v>
      </c>
      <c r="M5150" s="292">
        <v>4380.6284399999995</v>
      </c>
      <c r="N5150" s="292">
        <v>29614.63769</v>
      </c>
      <c r="O5150" s="292">
        <v>212869.12898000001</v>
      </c>
      <c r="P5150" s="83" t="str">
        <f t="shared" si="109"/>
        <v/>
      </c>
    </row>
    <row r="5151" spans="1:16" hidden="1" x14ac:dyDescent="0.25">
      <c r="A5151" s="83" t="s">
        <v>5888</v>
      </c>
      <c r="B5151" s="285" t="s">
        <v>84</v>
      </c>
      <c r="C5151" s="292">
        <v>10057.331180000001</v>
      </c>
      <c r="D5151" s="292">
        <v>19774.200090000002</v>
      </c>
      <c r="E5151" s="292">
        <v>9511.6068999999989</v>
      </c>
      <c r="F5151" s="292">
        <v>7603.5260900000003</v>
      </c>
      <c r="G5151" s="292">
        <v>10366.301780000002</v>
      </c>
      <c r="H5151" s="292">
        <v>19320.162629999999</v>
      </c>
      <c r="I5151" s="292">
        <v>17979.512630000001</v>
      </c>
      <c r="J5151" s="292">
        <v>22637.521740000004</v>
      </c>
      <c r="K5151" s="292">
        <v>16375.033589999999</v>
      </c>
      <c r="L5151" s="292">
        <v>17789.85542</v>
      </c>
      <c r="M5151" s="292">
        <v>27819.304359999998</v>
      </c>
      <c r="N5151" s="292">
        <v>34499.407510000005</v>
      </c>
      <c r="O5151" s="292">
        <v>213733.76392</v>
      </c>
      <c r="P5151" s="83" t="str">
        <f t="shared" si="109"/>
        <v/>
      </c>
    </row>
    <row r="5152" spans="1:16" hidden="1" x14ac:dyDescent="0.25">
      <c r="A5152" s="83" t="s">
        <v>5889</v>
      </c>
      <c r="B5152" s="285" t="s">
        <v>85</v>
      </c>
      <c r="C5152" s="292">
        <v>176854.21653000001</v>
      </c>
      <c r="D5152" s="292">
        <v>1417558.2500799999</v>
      </c>
      <c r="E5152" s="292">
        <v>748298.64577000006</v>
      </c>
      <c r="F5152" s="292">
        <v>609237.09324999992</v>
      </c>
      <c r="G5152" s="292">
        <v>1034401.7134400001</v>
      </c>
      <c r="H5152" s="292">
        <v>273278.96111000003</v>
      </c>
      <c r="I5152" s="292">
        <v>860267.18576999998</v>
      </c>
      <c r="J5152" s="292">
        <v>565039.68492999999</v>
      </c>
      <c r="K5152" s="292">
        <v>231208.10417000001</v>
      </c>
      <c r="L5152" s="292">
        <v>380614.16595</v>
      </c>
      <c r="M5152" s="292">
        <v>1008734.07232</v>
      </c>
      <c r="N5152" s="292">
        <v>999609.84689000016</v>
      </c>
      <c r="O5152" s="292">
        <v>8305101.9402099978</v>
      </c>
      <c r="P5152" s="83" t="str">
        <f t="shared" si="109"/>
        <v/>
      </c>
    </row>
    <row r="5153" spans="1:16" hidden="1" x14ac:dyDescent="0.25">
      <c r="A5153" s="83" t="s">
        <v>5890</v>
      </c>
      <c r="B5153" s="285" t="s">
        <v>86</v>
      </c>
      <c r="C5153" s="292">
        <v>19.614699999999999</v>
      </c>
      <c r="D5153" s="292">
        <v>17027.585920000001</v>
      </c>
      <c r="E5153" s="292">
        <v>9205.0275100000017</v>
      </c>
      <c r="F5153" s="292">
        <v>2982.9694</v>
      </c>
      <c r="G5153" s="292">
        <v>29404.431270000001</v>
      </c>
      <c r="H5153" s="292">
        <v>519.38222999999994</v>
      </c>
      <c r="I5153" s="292">
        <v>6470.2154899999996</v>
      </c>
      <c r="J5153" s="292">
        <v>6038.0939500000004</v>
      </c>
      <c r="K5153" s="292">
        <v>44846.912229999994</v>
      </c>
      <c r="L5153" s="292">
        <v>36228.38121</v>
      </c>
      <c r="M5153" s="292">
        <v>46415.604670000001</v>
      </c>
      <c r="N5153" s="292">
        <v>115294.73541000001</v>
      </c>
      <c r="O5153" s="292">
        <v>314452.95399000001</v>
      </c>
      <c r="P5153" s="83" t="str">
        <f t="shared" si="109"/>
        <v/>
      </c>
    </row>
    <row r="5154" spans="1:16" hidden="1" x14ac:dyDescent="0.25">
      <c r="A5154" s="83" t="s">
        <v>5891</v>
      </c>
      <c r="B5154" s="285" t="s">
        <v>87</v>
      </c>
      <c r="C5154" s="292">
        <v>0</v>
      </c>
      <c r="D5154" s="292">
        <v>2139.1983</v>
      </c>
      <c r="E5154" s="292">
        <v>0</v>
      </c>
      <c r="F5154" s="292">
        <v>0</v>
      </c>
      <c r="G5154" s="292">
        <v>0</v>
      </c>
      <c r="H5154" s="292">
        <v>8400</v>
      </c>
      <c r="I5154" s="292">
        <v>6.7438000000000002</v>
      </c>
      <c r="J5154" s="292">
        <v>0</v>
      </c>
      <c r="K5154" s="292">
        <v>851.75423999999998</v>
      </c>
      <c r="L5154" s="292">
        <v>160000</v>
      </c>
      <c r="M5154" s="292">
        <v>7269.8638899999996</v>
      </c>
      <c r="N5154" s="292">
        <v>0</v>
      </c>
      <c r="O5154" s="292">
        <v>178667.56023</v>
      </c>
      <c r="P5154" s="83" t="str">
        <f t="shared" si="109"/>
        <v/>
      </c>
    </row>
    <row r="5155" spans="1:16" hidden="1" x14ac:dyDescent="0.25">
      <c r="A5155" s="83" t="s">
        <v>5892</v>
      </c>
      <c r="B5155" s="285" t="s">
        <v>88</v>
      </c>
      <c r="C5155" s="292">
        <v>0</v>
      </c>
      <c r="D5155" s="292">
        <v>0</v>
      </c>
      <c r="E5155" s="292">
        <v>0</v>
      </c>
      <c r="F5155" s="292">
        <v>0</v>
      </c>
      <c r="G5155" s="292">
        <v>0</v>
      </c>
      <c r="H5155" s="292">
        <v>0</v>
      </c>
      <c r="I5155" s="292">
        <v>0</v>
      </c>
      <c r="J5155" s="292">
        <v>0</v>
      </c>
      <c r="K5155" s="292">
        <v>0</v>
      </c>
      <c r="L5155" s="292">
        <v>0</v>
      </c>
      <c r="M5155" s="292">
        <v>0</v>
      </c>
      <c r="N5155" s="292">
        <v>0</v>
      </c>
      <c r="O5155" s="292">
        <v>0</v>
      </c>
      <c r="P5155" s="83" t="str">
        <f t="shared" si="109"/>
        <v/>
      </c>
    </row>
    <row r="5156" spans="1:16" hidden="1" x14ac:dyDescent="0.25">
      <c r="A5156" s="83" t="s">
        <v>5893</v>
      </c>
      <c r="B5156" s="285" t="s">
        <v>144</v>
      </c>
      <c r="C5156" s="292">
        <v>176873.83123000001</v>
      </c>
      <c r="D5156" s="292">
        <v>1436725.0342999999</v>
      </c>
      <c r="E5156" s="292">
        <v>757503.6732800001</v>
      </c>
      <c r="F5156" s="292">
        <v>612220.06264999986</v>
      </c>
      <c r="G5156" s="292">
        <v>1063806.1447100001</v>
      </c>
      <c r="H5156" s="292">
        <v>282198.34334000002</v>
      </c>
      <c r="I5156" s="292">
        <v>866744.14506000001</v>
      </c>
      <c r="J5156" s="292">
        <v>571077.77888</v>
      </c>
      <c r="K5156" s="292">
        <v>276906.77064</v>
      </c>
      <c r="L5156" s="292">
        <v>576842.54716000007</v>
      </c>
      <c r="M5156" s="292">
        <v>1062419.54088</v>
      </c>
      <c r="N5156" s="292">
        <v>1114904.5823000001</v>
      </c>
      <c r="O5156" s="292">
        <v>8798222.4544299971</v>
      </c>
      <c r="P5156" s="83" t="str">
        <f t="shared" si="109"/>
        <v/>
      </c>
    </row>
    <row r="5157" spans="1:16" hidden="1" x14ac:dyDescent="0.25">
      <c r="A5157" s="83" t="s">
        <v>5894</v>
      </c>
      <c r="B5157" s="285" t="s">
        <v>76</v>
      </c>
      <c r="C5157" s="292">
        <v>1629.7255200000002</v>
      </c>
      <c r="D5157" s="292">
        <v>1743.5958100000005</v>
      </c>
      <c r="E5157" s="292">
        <v>5190.4573000000009</v>
      </c>
      <c r="F5157" s="292">
        <v>748.01845000000003</v>
      </c>
      <c r="G5157" s="292">
        <v>11223.932000000001</v>
      </c>
      <c r="H5157" s="292">
        <v>1726.4900500000001</v>
      </c>
      <c r="I5157" s="292">
        <v>1508.2977199999998</v>
      </c>
      <c r="J5157" s="292">
        <v>2475.10952</v>
      </c>
      <c r="K5157" s="292">
        <v>512.80250999999998</v>
      </c>
      <c r="L5157" s="292">
        <v>5196.6873999999998</v>
      </c>
      <c r="M5157" s="292">
        <v>805.68982000000017</v>
      </c>
      <c r="N5157" s="292">
        <v>15500.595020000001</v>
      </c>
      <c r="O5157" s="292">
        <v>48261.401119999995</v>
      </c>
      <c r="P5157" s="83" t="str">
        <f t="shared" si="109"/>
        <v/>
      </c>
    </row>
    <row r="5158" spans="1:16" hidden="1" x14ac:dyDescent="0.25">
      <c r="A5158" s="83" t="s">
        <v>5895</v>
      </c>
      <c r="B5158" s="285" t="s">
        <v>85</v>
      </c>
      <c r="C5158" s="292">
        <v>489828.11463999993</v>
      </c>
      <c r="D5158" s="292">
        <v>609352.98376000009</v>
      </c>
      <c r="E5158" s="292">
        <v>612648.32573000004</v>
      </c>
      <c r="F5158" s="292">
        <v>620681.77373999998</v>
      </c>
      <c r="G5158" s="292">
        <v>721591.81340999994</v>
      </c>
      <c r="H5158" s="292">
        <v>626231.59575999994</v>
      </c>
      <c r="I5158" s="292">
        <v>624412.28824000002</v>
      </c>
      <c r="J5158" s="292">
        <v>638139.54968000005</v>
      </c>
      <c r="K5158" s="292">
        <v>711874.08918000001</v>
      </c>
      <c r="L5158" s="292">
        <v>640357.58983999991</v>
      </c>
      <c r="M5158" s="292">
        <v>682371.13082000008</v>
      </c>
      <c r="N5158" s="292">
        <v>972211.27905999997</v>
      </c>
      <c r="O5158" s="292">
        <v>7949700.5338600008</v>
      </c>
      <c r="P5158" s="83" t="str">
        <f t="shared" si="109"/>
        <v/>
      </c>
    </row>
    <row r="5159" spans="1:16" hidden="1" x14ac:dyDescent="0.25">
      <c r="A5159" s="83" t="s">
        <v>5896</v>
      </c>
      <c r="B5159" s="285" t="s">
        <v>87</v>
      </c>
      <c r="C5159" s="292">
        <v>1023.94178</v>
      </c>
      <c r="D5159" s="292">
        <v>0</v>
      </c>
      <c r="E5159" s="292">
        <v>0</v>
      </c>
      <c r="F5159" s="292">
        <v>0</v>
      </c>
      <c r="G5159" s="292">
        <v>300000</v>
      </c>
      <c r="H5159" s="292">
        <v>0</v>
      </c>
      <c r="I5159" s="292">
        <v>0</v>
      </c>
      <c r="J5159" s="292">
        <v>0</v>
      </c>
      <c r="K5159" s="292">
        <v>0</v>
      </c>
      <c r="L5159" s="292">
        <v>0</v>
      </c>
      <c r="M5159" s="292">
        <v>0</v>
      </c>
      <c r="N5159" s="292">
        <v>375000</v>
      </c>
      <c r="O5159" s="292">
        <v>676023.94177999999</v>
      </c>
      <c r="P5159" s="83" t="str">
        <f t="shared" si="109"/>
        <v/>
      </c>
    </row>
    <row r="5160" spans="1:16" hidden="1" x14ac:dyDescent="0.25">
      <c r="A5160" s="83" t="s">
        <v>5897</v>
      </c>
      <c r="B5160" s="285" t="s">
        <v>88</v>
      </c>
      <c r="C5160" s="292">
        <v>0</v>
      </c>
      <c r="D5160" s="292">
        <v>0</v>
      </c>
      <c r="E5160" s="292">
        <v>0</v>
      </c>
      <c r="F5160" s="292">
        <v>0</v>
      </c>
      <c r="G5160" s="292">
        <v>0</v>
      </c>
      <c r="H5160" s="292">
        <v>0</v>
      </c>
      <c r="I5160" s="292">
        <v>0</v>
      </c>
      <c r="J5160" s="292">
        <v>0</v>
      </c>
      <c r="K5160" s="292">
        <v>0</v>
      </c>
      <c r="L5160" s="292">
        <v>0</v>
      </c>
      <c r="M5160" s="292">
        <v>0</v>
      </c>
      <c r="N5160" s="292">
        <v>0</v>
      </c>
      <c r="O5160" s="292">
        <v>0</v>
      </c>
      <c r="P5160" s="83" t="str">
        <f t="shared" ref="P5160:P5223" si="110">IF(COUNTBLANK(Q5160)=0,IF(RIGHT(A5160,12)=Q5160,TRUE,FALSE),"")</f>
        <v/>
      </c>
    </row>
    <row r="5161" spans="1:16" hidden="1" x14ac:dyDescent="0.25">
      <c r="A5161" s="83" t="s">
        <v>5898</v>
      </c>
      <c r="B5161" s="285" t="s">
        <v>89</v>
      </c>
      <c r="C5161" s="292">
        <v>2011.03811</v>
      </c>
      <c r="D5161" s="292">
        <v>472.35385000000002</v>
      </c>
      <c r="E5161" s="292">
        <v>1409.2800099999999</v>
      </c>
      <c r="F5161" s="292">
        <v>1935.5809899999999</v>
      </c>
      <c r="G5161" s="292">
        <v>1155.7559500000002</v>
      </c>
      <c r="H5161" s="292">
        <v>4317.4094100000002</v>
      </c>
      <c r="I5161" s="292">
        <v>211.24884</v>
      </c>
      <c r="J5161" s="292">
        <v>2437.4687699999999</v>
      </c>
      <c r="K5161" s="292">
        <v>449.27855</v>
      </c>
      <c r="L5161" s="292">
        <v>4556.4771900000005</v>
      </c>
      <c r="M5161" s="292">
        <v>257.90051</v>
      </c>
      <c r="N5161" s="292">
        <v>2947.5105400000007</v>
      </c>
      <c r="O5161" s="292">
        <v>22161.30272</v>
      </c>
      <c r="P5161" s="83" t="str">
        <f t="shared" si="110"/>
        <v/>
      </c>
    </row>
    <row r="5162" spans="1:16" hidden="1" x14ac:dyDescent="0.25">
      <c r="A5162" s="83" t="s">
        <v>5899</v>
      </c>
      <c r="B5162" s="285" t="s">
        <v>90</v>
      </c>
      <c r="C5162" s="292">
        <v>492.08996000000002</v>
      </c>
      <c r="D5162" s="292">
        <v>145.43874000000002</v>
      </c>
      <c r="E5162" s="292">
        <v>159.71426999999997</v>
      </c>
      <c r="F5162" s="292">
        <v>335.13108</v>
      </c>
      <c r="G5162" s="292">
        <v>140.28954999999999</v>
      </c>
      <c r="H5162" s="292">
        <v>865.68287000000009</v>
      </c>
      <c r="I5162" s="292">
        <v>15317.02989</v>
      </c>
      <c r="J5162" s="292">
        <v>48.426490000000001</v>
      </c>
      <c r="K5162" s="292">
        <v>138.23829999999998</v>
      </c>
      <c r="L5162" s="292">
        <v>15200.324979999999</v>
      </c>
      <c r="M5162" s="292">
        <v>128.95044999999999</v>
      </c>
      <c r="N5162" s="292">
        <v>859.27376000000004</v>
      </c>
      <c r="O5162" s="292">
        <v>33830.590340000002</v>
      </c>
      <c r="P5162" s="83" t="str">
        <f t="shared" si="110"/>
        <v/>
      </c>
    </row>
    <row r="5163" spans="1:16" hidden="1" x14ac:dyDescent="0.25">
      <c r="A5163" s="83" t="s">
        <v>5900</v>
      </c>
      <c r="B5163" s="285" t="s">
        <v>91</v>
      </c>
      <c r="C5163" s="292">
        <v>93768.722000000009</v>
      </c>
      <c r="D5163" s="292">
        <v>206096.37379000001</v>
      </c>
      <c r="E5163" s="292">
        <v>208308.09620999999</v>
      </c>
      <c r="F5163" s="292">
        <v>203564.65683999998</v>
      </c>
      <c r="G5163" s="292">
        <v>295859.24106000003</v>
      </c>
      <c r="H5163" s="292">
        <v>217018.36085</v>
      </c>
      <c r="I5163" s="292">
        <v>214511.86329999997</v>
      </c>
      <c r="J5163" s="292">
        <v>253271.69287999999</v>
      </c>
      <c r="K5163" s="292">
        <v>310690.95767999999</v>
      </c>
      <c r="L5163" s="292">
        <v>215623.28541999997</v>
      </c>
      <c r="M5163" s="292">
        <v>238877.71073000002</v>
      </c>
      <c r="N5163" s="292">
        <v>475829.73777999997</v>
      </c>
      <c r="O5163" s="292">
        <v>2933420.6985399998</v>
      </c>
      <c r="P5163" s="83" t="str">
        <f t="shared" si="110"/>
        <v/>
      </c>
    </row>
    <row r="5164" spans="1:16" hidden="1" x14ac:dyDescent="0.25">
      <c r="A5164" s="83" t="s">
        <v>5901</v>
      </c>
      <c r="B5164" s="285" t="s">
        <v>3670</v>
      </c>
      <c r="C5164" s="292">
        <v>3541.7826800000003</v>
      </c>
      <c r="D5164" s="292">
        <v>1696.2002199999999</v>
      </c>
      <c r="E5164" s="292">
        <v>1656.15643</v>
      </c>
      <c r="F5164" s="292">
        <v>1416.4773399999999</v>
      </c>
      <c r="G5164" s="292">
        <v>21599.43535</v>
      </c>
      <c r="H5164" s="292">
        <v>1810.99594</v>
      </c>
      <c r="I5164" s="292">
        <v>1515.7462499999999</v>
      </c>
      <c r="J5164" s="292">
        <v>1875.6968900000002</v>
      </c>
      <c r="K5164" s="292">
        <v>1611.5204699999999</v>
      </c>
      <c r="L5164" s="292">
        <v>4165.92173</v>
      </c>
      <c r="M5164" s="292">
        <v>1812.4657999999999</v>
      </c>
      <c r="N5164" s="292">
        <v>9927.2106099999983</v>
      </c>
      <c r="O5164" s="292">
        <v>52629.60970999999</v>
      </c>
      <c r="P5164" s="83" t="str">
        <f t="shared" si="110"/>
        <v/>
      </c>
    </row>
    <row r="5165" spans="1:16" hidden="1" x14ac:dyDescent="0.25">
      <c r="A5165" s="83" t="s">
        <v>5902</v>
      </c>
      <c r="B5165" s="285" t="s">
        <v>122</v>
      </c>
      <c r="C5165" s="292">
        <v>65.267699999999991</v>
      </c>
      <c r="D5165" s="292">
        <v>245.15326999999999</v>
      </c>
      <c r="E5165" s="292">
        <v>0</v>
      </c>
      <c r="F5165" s="292">
        <v>37.782340000000005</v>
      </c>
      <c r="G5165" s="292">
        <v>29.432230000000001</v>
      </c>
      <c r="H5165" s="292">
        <v>14.150729999999999</v>
      </c>
      <c r="I5165" s="292">
        <v>3.05463</v>
      </c>
      <c r="J5165" s="292">
        <v>112.52030999999999</v>
      </c>
      <c r="K5165" s="292">
        <v>0</v>
      </c>
      <c r="L5165" s="292">
        <v>88.606259999999992</v>
      </c>
      <c r="M5165" s="292">
        <v>0</v>
      </c>
      <c r="N5165" s="292">
        <v>22.213819999999998</v>
      </c>
      <c r="O5165" s="292">
        <v>618.18128999999999</v>
      </c>
      <c r="P5165" s="83" t="str">
        <f t="shared" si="110"/>
        <v/>
      </c>
    </row>
    <row r="5166" spans="1:16" hidden="1" x14ac:dyDescent="0.25">
      <c r="A5166" s="83" t="s">
        <v>5903</v>
      </c>
      <c r="B5166" s="285" t="s">
        <v>92</v>
      </c>
      <c r="C5166" s="292">
        <v>0</v>
      </c>
      <c r="D5166" s="292">
        <v>0</v>
      </c>
      <c r="E5166" s="292">
        <v>0</v>
      </c>
      <c r="F5166" s="292">
        <v>0</v>
      </c>
      <c r="G5166" s="292">
        <v>0</v>
      </c>
      <c r="H5166" s="292">
        <v>0</v>
      </c>
      <c r="I5166" s="292">
        <v>0</v>
      </c>
      <c r="J5166" s="292">
        <v>0</v>
      </c>
      <c r="K5166" s="292">
        <v>0</v>
      </c>
      <c r="L5166" s="292">
        <v>0</v>
      </c>
      <c r="M5166" s="292">
        <v>0</v>
      </c>
      <c r="N5166" s="292">
        <v>0</v>
      </c>
      <c r="O5166" s="292">
        <v>0</v>
      </c>
      <c r="P5166" s="83" t="str">
        <f t="shared" si="110"/>
        <v/>
      </c>
    </row>
    <row r="5167" spans="1:16" hidden="1" x14ac:dyDescent="0.25">
      <c r="A5167" s="83" t="s">
        <v>5904</v>
      </c>
      <c r="B5167" s="285" t="s">
        <v>93</v>
      </c>
      <c r="C5167" s="292">
        <v>0</v>
      </c>
      <c r="D5167" s="292">
        <v>0</v>
      </c>
      <c r="E5167" s="292">
        <v>0</v>
      </c>
      <c r="F5167" s="292">
        <v>0</v>
      </c>
      <c r="G5167" s="292">
        <v>0</v>
      </c>
      <c r="H5167" s="292">
        <v>0</v>
      </c>
      <c r="I5167" s="292">
        <v>0</v>
      </c>
      <c r="J5167" s="292">
        <v>0</v>
      </c>
      <c r="K5167" s="292">
        <v>0</v>
      </c>
      <c r="L5167" s="292">
        <v>0</v>
      </c>
      <c r="M5167" s="292">
        <v>0</v>
      </c>
      <c r="N5167" s="292">
        <v>0</v>
      </c>
      <c r="O5167" s="292">
        <v>0</v>
      </c>
      <c r="P5167" s="83" t="str">
        <f t="shared" si="110"/>
        <v/>
      </c>
    </row>
    <row r="5168" spans="1:16" hidden="1" x14ac:dyDescent="0.25">
      <c r="A5168" s="83" t="s">
        <v>5905</v>
      </c>
      <c r="B5168" s="285" t="s">
        <v>94</v>
      </c>
      <c r="C5168" s="292">
        <v>388319.43866999994</v>
      </c>
      <c r="D5168" s="292">
        <v>397585.82808000001</v>
      </c>
      <c r="E5168" s="292">
        <v>395644.89236</v>
      </c>
      <c r="F5168" s="292">
        <v>412526.51166999998</v>
      </c>
      <c r="G5168" s="292">
        <v>391502.47976999998</v>
      </c>
      <c r="H5168" s="292">
        <v>400035.69451</v>
      </c>
      <c r="I5168" s="292">
        <v>391171.32861000003</v>
      </c>
      <c r="J5168" s="292">
        <v>377914.48482000001</v>
      </c>
      <c r="K5168" s="292">
        <v>398022.32966999995</v>
      </c>
      <c r="L5168" s="292">
        <v>395331.60586000001</v>
      </c>
      <c r="M5168" s="292">
        <v>439864.25151000003</v>
      </c>
      <c r="N5168" s="292">
        <v>467029.00604000001</v>
      </c>
      <c r="O5168" s="292">
        <v>4854947.8515699999</v>
      </c>
      <c r="P5168" s="83" t="str">
        <f t="shared" si="110"/>
        <v/>
      </c>
    </row>
    <row r="5169" spans="1:16" hidden="1" x14ac:dyDescent="0.25">
      <c r="A5169" s="83" t="s">
        <v>5906</v>
      </c>
      <c r="B5169" s="285" t="s">
        <v>95</v>
      </c>
      <c r="C5169" s="292">
        <v>0.05</v>
      </c>
      <c r="D5169" s="292">
        <v>1368.04</v>
      </c>
      <c r="E5169" s="292">
        <v>279.72915000000006</v>
      </c>
      <c r="F5169" s="292">
        <v>117.61503</v>
      </c>
      <c r="G5169" s="292">
        <v>81.247500000000002</v>
      </c>
      <c r="H5169" s="292">
        <v>442.81140000000005</v>
      </c>
      <c r="I5169" s="292">
        <v>173.71899999999999</v>
      </c>
      <c r="J5169" s="292">
        <v>4.1500000000000004</v>
      </c>
      <c r="K5169" s="292">
        <v>448.96199999999999</v>
      </c>
      <c r="L5169" s="292">
        <v>194.68100000000001</v>
      </c>
      <c r="M5169" s="292">
        <v>624.16200000000003</v>
      </c>
      <c r="N5169" s="292">
        <v>95.731489999999994</v>
      </c>
      <c r="O5169" s="292">
        <v>3830.8985700000007</v>
      </c>
      <c r="P5169" s="83" t="str">
        <f t="shared" si="110"/>
        <v/>
      </c>
    </row>
    <row r="5170" spans="1:16" hidden="1" x14ac:dyDescent="0.25">
      <c r="A5170" s="83" t="s">
        <v>5907</v>
      </c>
      <c r="B5170" s="285" t="s">
        <v>96</v>
      </c>
      <c r="C5170" s="292">
        <v>0</v>
      </c>
      <c r="D5170" s="292">
        <v>0</v>
      </c>
      <c r="E5170" s="292">
        <v>6647.1717800000006</v>
      </c>
      <c r="F5170" s="292">
        <v>29210.43867</v>
      </c>
      <c r="G5170" s="292">
        <v>9859.1039999999994</v>
      </c>
      <c r="H5170" s="292">
        <v>1132.2644299999999</v>
      </c>
      <c r="I5170" s="292">
        <v>481.10432000000003</v>
      </c>
      <c r="J5170" s="292">
        <v>349.85040999999995</v>
      </c>
      <c r="K5170" s="292">
        <v>4684.9623200000005</v>
      </c>
      <c r="L5170" s="292">
        <v>1431.8908300000001</v>
      </c>
      <c r="M5170" s="292">
        <v>84.103809999999996</v>
      </c>
      <c r="N5170" s="292">
        <v>59325.005700000002</v>
      </c>
      <c r="O5170" s="292">
        <v>113205.89627</v>
      </c>
      <c r="P5170" s="83" t="str">
        <f t="shared" si="110"/>
        <v/>
      </c>
    </row>
    <row r="5171" spans="1:16" hidden="1" x14ac:dyDescent="0.25">
      <c r="A5171" s="83" t="s">
        <v>5908</v>
      </c>
      <c r="B5171" s="285" t="s">
        <v>155</v>
      </c>
      <c r="C5171" s="292">
        <v>490852.05641999992</v>
      </c>
      <c r="D5171" s="292">
        <v>609352.98376000009</v>
      </c>
      <c r="E5171" s="292">
        <v>619295.49751000002</v>
      </c>
      <c r="F5171" s="292">
        <v>649892.21240999992</v>
      </c>
      <c r="G5171" s="292">
        <v>1031450.91741</v>
      </c>
      <c r="H5171" s="292">
        <v>627363.86018999992</v>
      </c>
      <c r="I5171" s="292">
        <v>624893.39256000007</v>
      </c>
      <c r="J5171" s="292">
        <v>638489.40009000001</v>
      </c>
      <c r="K5171" s="292">
        <v>716559.05150000006</v>
      </c>
      <c r="L5171" s="292">
        <v>641789.48066999996</v>
      </c>
      <c r="M5171" s="292">
        <v>682455.23463000008</v>
      </c>
      <c r="N5171" s="292">
        <v>1406536.28476</v>
      </c>
      <c r="O5171" s="292">
        <v>8738930.3719100021</v>
      </c>
      <c r="P5171" s="83" t="str">
        <f t="shared" si="110"/>
        <v/>
      </c>
    </row>
    <row r="5172" spans="1:16" hidden="1" x14ac:dyDescent="0.25">
      <c r="A5172" s="83" t="s">
        <v>5909</v>
      </c>
      <c r="B5172" s="285" t="s">
        <v>97</v>
      </c>
      <c r="C5172" s="292">
        <v>-193954.32861269999</v>
      </c>
      <c r="D5172" s="292">
        <v>880885.51576020103</v>
      </c>
      <c r="E5172" s="292">
        <v>-20053.907084999897</v>
      </c>
      <c r="F5172" s="292">
        <v>-39687.641236500116</v>
      </c>
      <c r="G5172" s="292">
        <v>-94892.73959689989</v>
      </c>
      <c r="H5172" s="292">
        <v>-68980.029671700089</v>
      </c>
      <c r="I5172" s="292">
        <v>-95901.438843700103</v>
      </c>
      <c r="J5172" s="292">
        <v>-63245.646084899927</v>
      </c>
      <c r="K5172" s="292">
        <v>-45689.293994900072</v>
      </c>
      <c r="L5172" s="292">
        <v>-142897.37514450011</v>
      </c>
      <c r="M5172" s="292">
        <v>-46808.607823500119</v>
      </c>
      <c r="N5172" s="292">
        <v>138116.51922649972</v>
      </c>
      <c r="O5172" s="292">
        <v>206891.02689239942</v>
      </c>
      <c r="P5172" s="83" t="str">
        <f t="shared" si="110"/>
        <v/>
      </c>
    </row>
    <row r="5173" spans="1:16" hidden="1" x14ac:dyDescent="0.25">
      <c r="A5173" s="83" t="s">
        <v>5910</v>
      </c>
      <c r="B5173" s="285" t="s">
        <v>130</v>
      </c>
      <c r="C5173" s="292">
        <v>-222332.05801430001</v>
      </c>
      <c r="D5173" s="292">
        <v>848092.97315860109</v>
      </c>
      <c r="E5173" s="292">
        <v>-6639.7343365999404</v>
      </c>
      <c r="F5173" s="292">
        <v>-147831.8323881001</v>
      </c>
      <c r="G5173" s="292">
        <v>-85750.065898499975</v>
      </c>
      <c r="H5173" s="292">
        <v>-42395.875573300116</v>
      </c>
      <c r="I5173" s="292">
        <v>-143602.59937530005</v>
      </c>
      <c r="J5173" s="292">
        <v>-99506.270316499926</v>
      </c>
      <c r="K5173" s="292">
        <v>295834.68056349992</v>
      </c>
      <c r="L5173" s="292">
        <v>-133332.00488819997</v>
      </c>
      <c r="M5173" s="292">
        <v>-43645.159897200007</v>
      </c>
      <c r="N5173" s="292">
        <v>-817444.19773579948</v>
      </c>
      <c r="O5173" s="292">
        <v>-660552.14470170066</v>
      </c>
      <c r="P5173" s="83" t="str">
        <f t="shared" si="110"/>
        <v/>
      </c>
    </row>
    <row r="5174" spans="1:16" hidden="1" x14ac:dyDescent="0.25">
      <c r="A5174" s="83" t="s">
        <v>5911</v>
      </c>
      <c r="B5174" s="285" t="s">
        <v>76</v>
      </c>
      <c r="C5174" s="292">
        <v>201.06666670000001</v>
      </c>
      <c r="D5174" s="292">
        <v>812.45166670000003</v>
      </c>
      <c r="E5174" s="292">
        <v>1430.8240566999998</v>
      </c>
      <c r="F5174" s="292">
        <v>434.89498669999995</v>
      </c>
      <c r="G5174" s="292">
        <v>1153.1201667</v>
      </c>
      <c r="H5174" s="292">
        <v>1198.8943767000001</v>
      </c>
      <c r="I5174" s="292">
        <v>1230.3967967000003</v>
      </c>
      <c r="J5174" s="292">
        <v>422.2479467</v>
      </c>
      <c r="K5174" s="292">
        <v>1147.2703567000001</v>
      </c>
      <c r="L5174" s="292">
        <v>1198.4863567</v>
      </c>
      <c r="M5174" s="292">
        <v>35747.266826700004</v>
      </c>
      <c r="N5174" s="292">
        <v>53698.188376299993</v>
      </c>
      <c r="O5174" s="292">
        <v>98675.108579999986</v>
      </c>
      <c r="P5174" s="83" t="str">
        <f t="shared" si="110"/>
        <v/>
      </c>
    </row>
    <row r="5175" spans="1:16" hidden="1" x14ac:dyDescent="0.25">
      <c r="A5175" s="83" t="s">
        <v>5912</v>
      </c>
      <c r="B5175" s="285" t="s">
        <v>77</v>
      </c>
      <c r="C5175" s="292">
        <v>70431.404175799995</v>
      </c>
      <c r="D5175" s="292">
        <v>67393.976045899952</v>
      </c>
      <c r="E5175" s="292">
        <v>74129.865685099983</v>
      </c>
      <c r="F5175" s="292">
        <v>68443.336829200009</v>
      </c>
      <c r="G5175" s="292">
        <v>76463.337099199984</v>
      </c>
      <c r="H5175" s="292">
        <v>89471.637834199995</v>
      </c>
      <c r="I5175" s="292">
        <v>68435.332112500007</v>
      </c>
      <c r="J5175" s="292">
        <v>69128.869246599963</v>
      </c>
      <c r="K5175" s="292">
        <v>76034.250193099942</v>
      </c>
      <c r="L5175" s="292">
        <v>74087.383687899885</v>
      </c>
      <c r="M5175" s="292">
        <v>72440.873504499948</v>
      </c>
      <c r="N5175" s="292">
        <v>141217.41448840019</v>
      </c>
      <c r="O5175" s="292">
        <v>947677.68090239994</v>
      </c>
      <c r="P5175" s="83" t="str">
        <f t="shared" si="110"/>
        <v/>
      </c>
    </row>
    <row r="5176" spans="1:16" hidden="1" x14ac:dyDescent="0.25">
      <c r="A5176" s="83" t="s">
        <v>5913</v>
      </c>
      <c r="B5176" s="285" t="s">
        <v>78</v>
      </c>
      <c r="C5176" s="292">
        <v>33694.361620400006</v>
      </c>
      <c r="D5176" s="292">
        <v>37686.023843500006</v>
      </c>
      <c r="E5176" s="292">
        <v>62003.429069399986</v>
      </c>
      <c r="F5176" s="292">
        <v>45881.007923500016</v>
      </c>
      <c r="G5176" s="292">
        <v>49332.315973900018</v>
      </c>
      <c r="H5176" s="292">
        <v>67285.261891400005</v>
      </c>
      <c r="I5176" s="292">
        <v>44691.242316600023</v>
      </c>
      <c r="J5176" s="292">
        <v>41638.747810599998</v>
      </c>
      <c r="K5176" s="292">
        <v>61569.248991199995</v>
      </c>
      <c r="L5176" s="292">
        <v>65181.992750500009</v>
      </c>
      <c r="M5176" s="292">
        <v>52937.636769000004</v>
      </c>
      <c r="N5176" s="292">
        <v>143394.61896869994</v>
      </c>
      <c r="O5176" s="292">
        <v>705295.88792870007</v>
      </c>
      <c r="P5176" s="83" t="str">
        <f t="shared" si="110"/>
        <v/>
      </c>
    </row>
    <row r="5177" spans="1:16" hidden="1" x14ac:dyDescent="0.25">
      <c r="A5177" s="83" t="s">
        <v>5914</v>
      </c>
      <c r="B5177" s="285" t="s">
        <v>79</v>
      </c>
      <c r="C5177" s="292">
        <v>14188.290452000005</v>
      </c>
      <c r="D5177" s="292">
        <v>3573.9463320000009</v>
      </c>
      <c r="E5177" s="292">
        <v>-1633.6429846000019</v>
      </c>
      <c r="F5177" s="292">
        <v>9592.5209087000039</v>
      </c>
      <c r="G5177" s="292">
        <v>18130.372888699996</v>
      </c>
      <c r="H5177" s="292">
        <v>18168.186829400001</v>
      </c>
      <c r="I5177" s="292">
        <v>-10485.951707299995</v>
      </c>
      <c r="J5177" s="292">
        <v>11291.660400200004</v>
      </c>
      <c r="K5177" s="292">
        <v>12154.876846900004</v>
      </c>
      <c r="L5177" s="292">
        <v>22935.061036200004</v>
      </c>
      <c r="M5177" s="292">
        <v>12792.617636199997</v>
      </c>
      <c r="N5177" s="292">
        <v>223749.11333499997</v>
      </c>
      <c r="O5177" s="292">
        <v>334457.0519734</v>
      </c>
      <c r="P5177" s="83" t="str">
        <f t="shared" si="110"/>
        <v/>
      </c>
    </row>
    <row r="5178" spans="1:16" hidden="1" x14ac:dyDescent="0.25">
      <c r="A5178" s="83" t="s">
        <v>5915</v>
      </c>
      <c r="B5178" s="285" t="s">
        <v>3671</v>
      </c>
      <c r="C5178" s="292">
        <v>210178.30291400003</v>
      </c>
      <c r="D5178" s="292">
        <v>249246.77543729992</v>
      </c>
      <c r="E5178" s="292">
        <v>150133.89143730004</v>
      </c>
      <c r="F5178" s="292">
        <v>225808.05040730003</v>
      </c>
      <c r="G5178" s="292">
        <v>108442.36061730002</v>
      </c>
      <c r="H5178" s="292">
        <v>119909.86802730002</v>
      </c>
      <c r="I5178" s="292">
        <v>242894.38546729996</v>
      </c>
      <c r="J5178" s="292">
        <v>113431.54361730002</v>
      </c>
      <c r="K5178" s="292">
        <v>155030.3249073</v>
      </c>
      <c r="L5178" s="292">
        <v>228662.70192730005</v>
      </c>
      <c r="M5178" s="292">
        <v>106927.88155730002</v>
      </c>
      <c r="N5178" s="292">
        <v>299500.34273790009</v>
      </c>
      <c r="O5178" s="292">
        <v>2210166.4290549005</v>
      </c>
      <c r="P5178" s="83" t="str">
        <f t="shared" si="110"/>
        <v/>
      </c>
    </row>
    <row r="5179" spans="1:16" hidden="1" x14ac:dyDescent="0.25">
      <c r="A5179" s="83" t="s">
        <v>5916</v>
      </c>
      <c r="B5179" s="285" t="s">
        <v>121</v>
      </c>
      <c r="C5179" s="292">
        <v>0</v>
      </c>
      <c r="D5179" s="292">
        <v>0</v>
      </c>
      <c r="E5179" s="292">
        <v>0</v>
      </c>
      <c r="F5179" s="292">
        <v>0</v>
      </c>
      <c r="G5179" s="292">
        <v>0</v>
      </c>
      <c r="H5179" s="292">
        <v>0</v>
      </c>
      <c r="I5179" s="292">
        <v>0</v>
      </c>
      <c r="J5179" s="292">
        <v>0</v>
      </c>
      <c r="K5179" s="292">
        <v>0</v>
      </c>
      <c r="L5179" s="292">
        <v>0</v>
      </c>
      <c r="M5179" s="292">
        <v>0</v>
      </c>
      <c r="N5179" s="292">
        <v>0</v>
      </c>
      <c r="O5179" s="292">
        <v>0</v>
      </c>
      <c r="P5179" s="83" t="str">
        <f t="shared" si="110"/>
        <v/>
      </c>
    </row>
    <row r="5180" spans="1:16" hidden="1" x14ac:dyDescent="0.25">
      <c r="A5180" s="83" t="s">
        <v>5917</v>
      </c>
      <c r="B5180" s="285" t="s">
        <v>81</v>
      </c>
      <c r="C5180" s="292">
        <v>37400.146083300002</v>
      </c>
      <c r="D5180" s="292">
        <v>59395.146083300002</v>
      </c>
      <c r="E5180" s="292">
        <v>34889.4598233</v>
      </c>
      <c r="F5180" s="292">
        <v>40354.118753300005</v>
      </c>
      <c r="G5180" s="292">
        <v>27633.879283300001</v>
      </c>
      <c r="H5180" s="292">
        <v>29059.871493300001</v>
      </c>
      <c r="I5180" s="292">
        <v>47512.797533300007</v>
      </c>
      <c r="J5180" s="292">
        <v>24164.576433300001</v>
      </c>
      <c r="K5180" s="292">
        <v>24344.305933299998</v>
      </c>
      <c r="L5180" s="292">
        <v>37700.158203300001</v>
      </c>
      <c r="M5180" s="292">
        <v>24798.301743299999</v>
      </c>
      <c r="N5180" s="292">
        <v>140922.31148159996</v>
      </c>
      <c r="O5180" s="292">
        <v>528175.07284789998</v>
      </c>
      <c r="P5180" s="83" t="str">
        <f t="shared" si="110"/>
        <v/>
      </c>
    </row>
    <row r="5181" spans="1:16" hidden="1" x14ac:dyDescent="0.25">
      <c r="A5181" s="83" t="s">
        <v>5918</v>
      </c>
      <c r="B5181" s="285" t="s">
        <v>82</v>
      </c>
      <c r="C5181" s="292">
        <v>2910.2906924999997</v>
      </c>
      <c r="D5181" s="292">
        <v>2910.2906925000002</v>
      </c>
      <c r="E5181" s="292">
        <v>2910.2906925000002</v>
      </c>
      <c r="F5181" s="292">
        <v>2910.2906924999997</v>
      </c>
      <c r="G5181" s="292">
        <v>2910.2906924999997</v>
      </c>
      <c r="H5181" s="292">
        <v>2910.2906924999997</v>
      </c>
      <c r="I5181" s="292">
        <v>2910.2906924999997</v>
      </c>
      <c r="J5181" s="292">
        <v>2917.7396924999998</v>
      </c>
      <c r="K5181" s="292">
        <v>2910.2906924999997</v>
      </c>
      <c r="L5181" s="292">
        <v>2910.2906924999997</v>
      </c>
      <c r="M5181" s="292">
        <v>2910.2906924999997</v>
      </c>
      <c r="N5181" s="292">
        <v>5208.6945724999996</v>
      </c>
      <c r="O5181" s="292">
        <v>37229.341189999992</v>
      </c>
      <c r="P5181" s="83" t="str">
        <f t="shared" si="110"/>
        <v/>
      </c>
    </row>
    <row r="5182" spans="1:16" hidden="1" x14ac:dyDescent="0.25">
      <c r="A5182" s="83" t="s">
        <v>5919</v>
      </c>
      <c r="B5182" s="285" t="s">
        <v>83</v>
      </c>
      <c r="C5182" s="292">
        <v>4077.5268332999999</v>
      </c>
      <c r="D5182" s="292">
        <v>4060.5268332999999</v>
      </c>
      <c r="E5182" s="292">
        <v>4531.5268332999995</v>
      </c>
      <c r="F5182" s="292">
        <v>13580.256143300001</v>
      </c>
      <c r="G5182" s="292">
        <v>6124.9799132999997</v>
      </c>
      <c r="H5182" s="292">
        <v>4375.5622332999992</v>
      </c>
      <c r="I5182" s="292">
        <v>13947.6757433</v>
      </c>
      <c r="J5182" s="292">
        <v>4142.6273132999995</v>
      </c>
      <c r="K5182" s="292">
        <v>4835.4378332999995</v>
      </c>
      <c r="L5182" s="292">
        <v>14343.749673300001</v>
      </c>
      <c r="M5182" s="292">
        <v>5084.8156732999996</v>
      </c>
      <c r="N5182" s="292">
        <v>15776.772433699998</v>
      </c>
      <c r="O5182" s="292">
        <v>94881.457460000005</v>
      </c>
      <c r="P5182" s="83" t="str">
        <f t="shared" si="110"/>
        <v/>
      </c>
    </row>
    <row r="5183" spans="1:16" hidden="1" x14ac:dyDescent="0.25">
      <c r="A5183" s="83" t="s">
        <v>5920</v>
      </c>
      <c r="B5183" s="285" t="s">
        <v>84</v>
      </c>
      <c r="C5183" s="292">
        <v>24496.258673299999</v>
      </c>
      <c r="D5183" s="292">
        <v>19723.295923299997</v>
      </c>
      <c r="E5183" s="292">
        <v>37816.790649999995</v>
      </c>
      <c r="F5183" s="292">
        <v>35788.404019999994</v>
      </c>
      <c r="G5183" s="292">
        <v>44751.677559999996</v>
      </c>
      <c r="H5183" s="292">
        <v>75900.000319999992</v>
      </c>
      <c r="I5183" s="292">
        <v>43261.115540000006</v>
      </c>
      <c r="J5183" s="292">
        <v>53924.294600000001</v>
      </c>
      <c r="K5183" s="292">
        <v>58098.213950000005</v>
      </c>
      <c r="L5183" s="292">
        <v>52573.516403300004</v>
      </c>
      <c r="M5183" s="292">
        <v>51348.665273299994</v>
      </c>
      <c r="N5183" s="292">
        <v>-68785.303555400023</v>
      </c>
      <c r="O5183" s="292">
        <v>428896.92935779993</v>
      </c>
      <c r="P5183" s="83" t="str">
        <f t="shared" si="110"/>
        <v/>
      </c>
    </row>
    <row r="5184" spans="1:16" hidden="1" x14ac:dyDescent="0.25">
      <c r="A5184" s="83" t="s">
        <v>5921</v>
      </c>
      <c r="B5184" s="285" t="s">
        <v>85</v>
      </c>
      <c r="C5184" s="292">
        <v>400548.651701</v>
      </c>
      <c r="D5184" s="292">
        <v>446980.37527169986</v>
      </c>
      <c r="E5184" s="292">
        <v>368310.9568319</v>
      </c>
      <c r="F5184" s="292">
        <v>444004.67832840007</v>
      </c>
      <c r="G5184" s="292">
        <v>343382.61731880007</v>
      </c>
      <c r="H5184" s="292">
        <v>412342.7303516001</v>
      </c>
      <c r="I5184" s="292">
        <v>456017.42489340011</v>
      </c>
      <c r="J5184" s="292">
        <v>324303.81824950001</v>
      </c>
      <c r="K5184" s="292">
        <v>398007.21180129994</v>
      </c>
      <c r="L5184" s="292">
        <v>500646.08628309995</v>
      </c>
      <c r="M5184" s="292">
        <v>366335.13883720001</v>
      </c>
      <c r="N5184" s="292">
        <v>997085.10179450025</v>
      </c>
      <c r="O5184" s="292">
        <v>5457964.7916624006</v>
      </c>
      <c r="P5184" s="83" t="str">
        <f t="shared" si="110"/>
        <v/>
      </c>
    </row>
    <row r="5185" spans="1:16" hidden="1" x14ac:dyDescent="0.25">
      <c r="A5185" s="83" t="s">
        <v>5922</v>
      </c>
      <c r="B5185" s="285" t="s">
        <v>86</v>
      </c>
      <c r="C5185" s="292">
        <v>37629.661908300004</v>
      </c>
      <c r="D5185" s="292">
        <v>86116.018128299998</v>
      </c>
      <c r="E5185" s="292">
        <v>108501.09038830001</v>
      </c>
      <c r="F5185" s="292">
        <v>46818.845688299996</v>
      </c>
      <c r="G5185" s="292">
        <v>48583.006058300001</v>
      </c>
      <c r="H5185" s="292">
        <v>71613.8276683</v>
      </c>
      <c r="I5185" s="292">
        <v>45544.467058299997</v>
      </c>
      <c r="J5185" s="292">
        <v>53501.655938299999</v>
      </c>
      <c r="K5185" s="292">
        <v>93122.54601830001</v>
      </c>
      <c r="L5185" s="292">
        <v>50732.014948299999</v>
      </c>
      <c r="M5185" s="292">
        <v>160880.99728829999</v>
      </c>
      <c r="N5185" s="292">
        <v>1029918.8576227999</v>
      </c>
      <c r="O5185" s="292">
        <v>1832962.9887141001</v>
      </c>
      <c r="P5185" s="83" t="str">
        <f t="shared" si="110"/>
        <v/>
      </c>
    </row>
    <row r="5186" spans="1:16" hidden="1" x14ac:dyDescent="0.25">
      <c r="A5186" s="83" t="s">
        <v>5923</v>
      </c>
      <c r="B5186" s="285" t="s">
        <v>87</v>
      </c>
      <c r="C5186" s="292">
        <v>20348.200713300001</v>
      </c>
      <c r="D5186" s="292">
        <v>8519.8425332999996</v>
      </c>
      <c r="E5186" s="292">
        <v>65262.369783300004</v>
      </c>
      <c r="F5186" s="292">
        <v>141391.40981330001</v>
      </c>
      <c r="G5186" s="292">
        <v>12630.077653300001</v>
      </c>
      <c r="H5186" s="292">
        <v>21189.5377333</v>
      </c>
      <c r="I5186" s="292">
        <v>46406.930203299999</v>
      </c>
      <c r="J5186" s="292">
        <v>16176.302603300002</v>
      </c>
      <c r="K5186" s="292">
        <v>9871.9767133000005</v>
      </c>
      <c r="L5186" s="292">
        <v>38809.145283299993</v>
      </c>
      <c r="M5186" s="292">
        <v>21099.142913300006</v>
      </c>
      <c r="N5186" s="292">
        <v>557126.45646369981</v>
      </c>
      <c r="O5186" s="292">
        <v>958831.39240999974</v>
      </c>
      <c r="P5186" s="83" t="str">
        <f t="shared" si="110"/>
        <v/>
      </c>
    </row>
    <row r="5187" spans="1:16" hidden="1" x14ac:dyDescent="0.25">
      <c r="A5187" s="83" t="s">
        <v>5924</v>
      </c>
      <c r="B5187" s="285" t="s">
        <v>88</v>
      </c>
      <c r="C5187" s="292">
        <v>2087.1986178000002</v>
      </c>
      <c r="D5187" s="292">
        <v>1936.8546778000004</v>
      </c>
      <c r="E5187" s="292">
        <v>22568.572367800003</v>
      </c>
      <c r="F5187" s="292">
        <v>2279.9330377999986</v>
      </c>
      <c r="G5187" s="292">
        <v>2258.4163177999985</v>
      </c>
      <c r="H5187" s="292">
        <v>4794.1248178000023</v>
      </c>
      <c r="I5187" s="292">
        <v>3915.2416477999982</v>
      </c>
      <c r="J5187" s="292">
        <v>3028.9321177999987</v>
      </c>
      <c r="K5187" s="292">
        <v>52083.006957799997</v>
      </c>
      <c r="L5187" s="292">
        <v>-15311.5937555</v>
      </c>
      <c r="M5187" s="292">
        <v>5344.8045744999999</v>
      </c>
      <c r="N5187" s="292">
        <v>448149.7875707997</v>
      </c>
      <c r="O5187" s="292">
        <v>533135.27894999972</v>
      </c>
      <c r="P5187" s="83" t="str">
        <f t="shared" si="110"/>
        <v/>
      </c>
    </row>
    <row r="5188" spans="1:16" hidden="1" x14ac:dyDescent="0.25">
      <c r="A5188" s="83" t="s">
        <v>5925</v>
      </c>
      <c r="B5188" s="285" t="s">
        <v>144</v>
      </c>
      <c r="C5188" s="292">
        <v>460613.7129404</v>
      </c>
      <c r="D5188" s="292">
        <v>543553.09061109985</v>
      </c>
      <c r="E5188" s="292">
        <v>564642.98937130009</v>
      </c>
      <c r="F5188" s="292">
        <v>634494.86686780001</v>
      </c>
      <c r="G5188" s="292">
        <v>406854.11734820012</v>
      </c>
      <c r="H5188" s="292">
        <v>509940.22057100013</v>
      </c>
      <c r="I5188" s="292">
        <v>551884.06380280002</v>
      </c>
      <c r="J5188" s="292">
        <v>397010.70890890004</v>
      </c>
      <c r="K5188" s="292">
        <v>553084.74149069993</v>
      </c>
      <c r="L5188" s="292">
        <v>574875.65275919985</v>
      </c>
      <c r="M5188" s="292">
        <v>553660.08361329988</v>
      </c>
      <c r="N5188" s="292">
        <v>3032280.2034517997</v>
      </c>
      <c r="O5188" s="292">
        <v>8782894.4517365005</v>
      </c>
      <c r="P5188" s="83" t="str">
        <f t="shared" si="110"/>
        <v/>
      </c>
    </row>
    <row r="5189" spans="1:16" hidden="1" x14ac:dyDescent="0.25">
      <c r="A5189" s="83" t="s">
        <v>5926</v>
      </c>
      <c r="B5189" s="285" t="s">
        <v>80</v>
      </c>
      <c r="C5189" s="292">
        <v>2971.0035896999998</v>
      </c>
      <c r="D5189" s="292">
        <v>2177.9424139000002</v>
      </c>
      <c r="E5189" s="292">
        <v>2098.5215688999992</v>
      </c>
      <c r="F5189" s="292">
        <v>1211.7976638999996</v>
      </c>
      <c r="G5189" s="292">
        <v>8440.2831239000006</v>
      </c>
      <c r="H5189" s="292">
        <v>4063.1566535000006</v>
      </c>
      <c r="I5189" s="292">
        <v>1620.1403984999995</v>
      </c>
      <c r="J5189" s="292">
        <v>3241.5111889999998</v>
      </c>
      <c r="K5189" s="292">
        <v>1882.9920969999998</v>
      </c>
      <c r="L5189" s="292">
        <v>1052.7455520999997</v>
      </c>
      <c r="M5189" s="292">
        <v>1346.7891610999998</v>
      </c>
      <c r="N5189" s="292">
        <v>42402.948955800013</v>
      </c>
      <c r="O5189" s="292">
        <v>72509.832367300012</v>
      </c>
      <c r="P5189" s="83" t="str">
        <f t="shared" si="110"/>
        <v/>
      </c>
    </row>
    <row r="5190" spans="1:16" hidden="1" x14ac:dyDescent="0.25">
      <c r="A5190" s="83" t="s">
        <v>5927</v>
      </c>
      <c r="B5190" s="285" t="s">
        <v>76</v>
      </c>
      <c r="C5190" s="292">
        <v>1407.8681398999997</v>
      </c>
      <c r="D5190" s="292">
        <v>1624.8332964999997</v>
      </c>
      <c r="E5190" s="292">
        <v>1721.8067464999997</v>
      </c>
      <c r="F5190" s="292">
        <v>1510.7239564999998</v>
      </c>
      <c r="G5190" s="292">
        <v>1633.3894764999995</v>
      </c>
      <c r="H5190" s="292">
        <v>1931.7060465</v>
      </c>
      <c r="I5190" s="292">
        <v>1510.7937364999996</v>
      </c>
      <c r="J5190" s="292">
        <v>1609.2341764999996</v>
      </c>
      <c r="K5190" s="292">
        <v>1656.6884064999997</v>
      </c>
      <c r="L5190" s="292">
        <v>1507.0502365</v>
      </c>
      <c r="M5190" s="292">
        <v>1592.1866864999997</v>
      </c>
      <c r="N5190" s="292">
        <v>3593.236095100001</v>
      </c>
      <c r="O5190" s="292">
        <v>21299.517000000003</v>
      </c>
      <c r="P5190" s="83" t="str">
        <f t="shared" si="110"/>
        <v/>
      </c>
    </row>
    <row r="5191" spans="1:16" hidden="1" x14ac:dyDescent="0.25">
      <c r="A5191" s="83" t="s">
        <v>5928</v>
      </c>
      <c r="B5191" s="285" t="s">
        <v>85</v>
      </c>
      <c r="C5191" s="292">
        <v>206594.32308830001</v>
      </c>
      <c r="D5191" s="292">
        <v>1327865.8910319009</v>
      </c>
      <c r="E5191" s="292">
        <v>348257.0497469001</v>
      </c>
      <c r="F5191" s="292">
        <v>404317.03709189995</v>
      </c>
      <c r="G5191" s="292">
        <v>248489.87772190018</v>
      </c>
      <c r="H5191" s="292">
        <v>343362.70067990001</v>
      </c>
      <c r="I5191" s="292">
        <v>360115.9860497</v>
      </c>
      <c r="J5191" s="292">
        <v>261058.17216460008</v>
      </c>
      <c r="K5191" s="292">
        <v>352317.91780639987</v>
      </c>
      <c r="L5191" s="292">
        <v>357748.71113859984</v>
      </c>
      <c r="M5191" s="292">
        <v>319526.53101369989</v>
      </c>
      <c r="N5191" s="292">
        <v>1135201.621021</v>
      </c>
      <c r="O5191" s="292">
        <v>5664855.8185548</v>
      </c>
      <c r="P5191" s="83" t="str">
        <f t="shared" si="110"/>
        <v/>
      </c>
    </row>
    <row r="5192" spans="1:16" hidden="1" x14ac:dyDescent="0.25">
      <c r="A5192" s="83" t="s">
        <v>5929</v>
      </c>
      <c r="B5192" s="285" t="s">
        <v>87</v>
      </c>
      <c r="C5192" s="292">
        <v>22000</v>
      </c>
      <c r="D5192" s="292">
        <v>20000</v>
      </c>
      <c r="E5192" s="292">
        <v>106005</v>
      </c>
      <c r="F5192" s="292">
        <v>38500</v>
      </c>
      <c r="G5192" s="292">
        <v>8400</v>
      </c>
      <c r="H5192" s="292">
        <v>80000</v>
      </c>
      <c r="I5192" s="292">
        <v>0</v>
      </c>
      <c r="J5192" s="292">
        <v>0</v>
      </c>
      <c r="K5192" s="292">
        <v>95000</v>
      </c>
      <c r="L5192" s="292">
        <v>31231.920330000001</v>
      </c>
      <c r="M5192" s="292">
        <v>57414.510999999999</v>
      </c>
      <c r="N5192" s="292">
        <v>551179.94060000009</v>
      </c>
      <c r="O5192" s="292">
        <v>947731.37193000014</v>
      </c>
      <c r="P5192" s="83" t="str">
        <f t="shared" si="110"/>
        <v/>
      </c>
    </row>
    <row r="5193" spans="1:16" hidden="1" x14ac:dyDescent="0.25">
      <c r="A5193" s="83" t="s">
        <v>5930</v>
      </c>
      <c r="B5193" s="285" t="s">
        <v>88</v>
      </c>
      <c r="C5193" s="292">
        <v>255.14875000000001</v>
      </c>
      <c r="D5193" s="292">
        <v>15.77421</v>
      </c>
      <c r="E5193" s="292">
        <v>46142.902410000002</v>
      </c>
      <c r="F5193" s="292">
        <v>978.66301999999996</v>
      </c>
      <c r="G5193" s="292">
        <v>687.57101999999998</v>
      </c>
      <c r="H5193" s="292">
        <v>792.97165999999993</v>
      </c>
      <c r="I5193" s="292">
        <v>11582.02771</v>
      </c>
      <c r="J5193" s="292">
        <v>3168.3435599999998</v>
      </c>
      <c r="K5193" s="292">
        <v>113370.8156</v>
      </c>
      <c r="L5193" s="292">
        <v>-5667.423600000001</v>
      </c>
      <c r="M5193" s="292">
        <v>12789.060070000001</v>
      </c>
      <c r="N5193" s="292">
        <v>299469.61778999999</v>
      </c>
      <c r="O5193" s="292">
        <v>483585.47220000002</v>
      </c>
      <c r="P5193" s="83" t="str">
        <f t="shared" si="110"/>
        <v/>
      </c>
    </row>
    <row r="5194" spans="1:16" hidden="1" x14ac:dyDescent="0.25">
      <c r="A5194" s="83" t="s">
        <v>5931</v>
      </c>
      <c r="B5194" s="285" t="s">
        <v>89</v>
      </c>
      <c r="C5194" s="292">
        <v>18012.317523000005</v>
      </c>
      <c r="D5194" s="292">
        <v>17613.581016300006</v>
      </c>
      <c r="E5194" s="292">
        <v>21900.002005500006</v>
      </c>
      <c r="F5194" s="292">
        <v>22015.691456300006</v>
      </c>
      <c r="G5194" s="292">
        <v>37751.102526300027</v>
      </c>
      <c r="H5194" s="292">
        <v>19535.244043800005</v>
      </c>
      <c r="I5194" s="292">
        <v>22655.147594599999</v>
      </c>
      <c r="J5194" s="292">
        <v>17395.431832099999</v>
      </c>
      <c r="K5194" s="292">
        <v>25538.692380099994</v>
      </c>
      <c r="L5194" s="292">
        <v>33624.516067199998</v>
      </c>
      <c r="M5194" s="292">
        <v>18767.840354799999</v>
      </c>
      <c r="N5194" s="292">
        <v>37707.770969200006</v>
      </c>
      <c r="O5194" s="292">
        <v>292517.33776920009</v>
      </c>
      <c r="P5194" s="83" t="str">
        <f t="shared" si="110"/>
        <v/>
      </c>
    </row>
    <row r="5195" spans="1:16" hidden="1" x14ac:dyDescent="0.25">
      <c r="A5195" s="83" t="s">
        <v>5932</v>
      </c>
      <c r="B5195" s="285" t="s">
        <v>90</v>
      </c>
      <c r="C5195" s="292">
        <v>6630.2376794999973</v>
      </c>
      <c r="D5195" s="292">
        <v>20335.134546500009</v>
      </c>
      <c r="E5195" s="292">
        <v>19750.268108100008</v>
      </c>
      <c r="F5195" s="292">
        <v>15687.905026500001</v>
      </c>
      <c r="G5195" s="292">
        <v>15049.464616500007</v>
      </c>
      <c r="H5195" s="292">
        <v>15978.533340800001</v>
      </c>
      <c r="I5195" s="292">
        <v>15664.693934000001</v>
      </c>
      <c r="J5195" s="292">
        <v>15152.629179500003</v>
      </c>
      <c r="K5195" s="292">
        <v>77111.768326100006</v>
      </c>
      <c r="L5195" s="292">
        <v>15311.886251700003</v>
      </c>
      <c r="M5195" s="292">
        <v>48736.693634900003</v>
      </c>
      <c r="N5195" s="292">
        <v>142075.74998540001</v>
      </c>
      <c r="O5195" s="292">
        <v>407484.9646295</v>
      </c>
      <c r="P5195" s="83" t="str">
        <f t="shared" si="110"/>
        <v/>
      </c>
    </row>
    <row r="5196" spans="1:16" hidden="1" x14ac:dyDescent="0.25">
      <c r="A5196" s="83" t="s">
        <v>5933</v>
      </c>
      <c r="B5196" s="285" t="s">
        <v>91</v>
      </c>
      <c r="C5196" s="292">
        <v>56.446290000000005</v>
      </c>
      <c r="D5196" s="292">
        <v>159.00006999999999</v>
      </c>
      <c r="E5196" s="292">
        <v>72.467639999999989</v>
      </c>
      <c r="F5196" s="292">
        <v>37.607350000000004</v>
      </c>
      <c r="G5196" s="292">
        <v>232.59339</v>
      </c>
      <c r="H5196" s="292">
        <v>51.188330000000001</v>
      </c>
      <c r="I5196" s="292">
        <v>32.841969999999996</v>
      </c>
      <c r="J5196" s="292">
        <v>210.27509999999998</v>
      </c>
      <c r="K5196" s="292">
        <v>407.44949000000003</v>
      </c>
      <c r="L5196" s="292">
        <v>240.1832</v>
      </c>
      <c r="M5196" s="292">
        <v>506.28279000000003</v>
      </c>
      <c r="N5196" s="292">
        <v>95.626109999999997</v>
      </c>
      <c r="O5196" s="292">
        <v>2101.96173</v>
      </c>
      <c r="P5196" s="83" t="str">
        <f t="shared" si="110"/>
        <v/>
      </c>
    </row>
    <row r="5197" spans="1:16" hidden="1" x14ac:dyDescent="0.25">
      <c r="A5197" s="83" t="s">
        <v>5934</v>
      </c>
      <c r="B5197" s="285" t="s">
        <v>3670</v>
      </c>
      <c r="C5197" s="292">
        <v>1980.8892002</v>
      </c>
      <c r="D5197" s="292">
        <v>2549.4867101999998</v>
      </c>
      <c r="E5197" s="292">
        <v>4188.3737001999998</v>
      </c>
      <c r="F5197" s="292">
        <v>12940.080520200005</v>
      </c>
      <c r="G5197" s="292">
        <v>2314.7134301999999</v>
      </c>
      <c r="H5197" s="292">
        <v>18438.199963900002</v>
      </c>
      <c r="I5197" s="292">
        <v>2596.5065138999998</v>
      </c>
      <c r="J5197" s="292">
        <v>13979.427046600002</v>
      </c>
      <c r="K5197" s="292">
        <v>2339.5917465999996</v>
      </c>
      <c r="L5197" s="292">
        <v>3452.8575822000003</v>
      </c>
      <c r="M5197" s="292">
        <v>12161.933882200001</v>
      </c>
      <c r="N5197" s="292">
        <v>80307.674143600001</v>
      </c>
      <c r="O5197" s="292">
        <v>157249.73444</v>
      </c>
      <c r="P5197" s="83" t="str">
        <f t="shared" si="110"/>
        <v/>
      </c>
    </row>
    <row r="5198" spans="1:16" hidden="1" x14ac:dyDescent="0.25">
      <c r="A5198" s="83" t="s">
        <v>5935</v>
      </c>
      <c r="B5198" s="285" t="s">
        <v>92</v>
      </c>
      <c r="C5198" s="292">
        <v>146.345</v>
      </c>
      <c r="D5198" s="292">
        <v>32062.177</v>
      </c>
      <c r="E5198" s="292">
        <v>144.166</v>
      </c>
      <c r="F5198" s="292">
        <v>144.654</v>
      </c>
      <c r="G5198" s="292">
        <v>357.983</v>
      </c>
      <c r="H5198" s="292">
        <v>141.785</v>
      </c>
      <c r="I5198" s="292">
        <v>139.898</v>
      </c>
      <c r="J5198" s="292">
        <v>139.81</v>
      </c>
      <c r="K5198" s="292">
        <v>143.73599999999999</v>
      </c>
      <c r="L5198" s="292">
        <v>146.25899999999999</v>
      </c>
      <c r="M5198" s="292">
        <v>148.92636999999999</v>
      </c>
      <c r="N5198" s="292">
        <v>-26017.703279999998</v>
      </c>
      <c r="O5198" s="292">
        <v>7698.0360899999978</v>
      </c>
      <c r="P5198" s="83" t="str">
        <f t="shared" si="110"/>
        <v/>
      </c>
    </row>
    <row r="5199" spans="1:16" hidden="1" x14ac:dyDescent="0.25">
      <c r="A5199" s="83" t="s">
        <v>5936</v>
      </c>
      <c r="B5199" s="285" t="s">
        <v>93</v>
      </c>
      <c r="C5199" s="292">
        <v>130.15633670000003</v>
      </c>
      <c r="D5199" s="292">
        <v>113.48576670000004</v>
      </c>
      <c r="E5199" s="292">
        <v>141.61167670000003</v>
      </c>
      <c r="F5199" s="292">
        <v>136.29911670000001</v>
      </c>
      <c r="G5199" s="292">
        <v>103.90590670000003</v>
      </c>
      <c r="H5199" s="292">
        <v>881.86662670000044</v>
      </c>
      <c r="I5199" s="292">
        <v>430.67971669999997</v>
      </c>
      <c r="J5199" s="292">
        <v>842.14571670000043</v>
      </c>
      <c r="K5199" s="292">
        <v>107.04471670000004</v>
      </c>
      <c r="L5199" s="292">
        <v>434.53758670000002</v>
      </c>
      <c r="M5199" s="292">
        <v>902.1257167</v>
      </c>
      <c r="N5199" s="292">
        <v>1344.6087662999994</v>
      </c>
      <c r="O5199" s="292">
        <v>5568.4676500000005</v>
      </c>
      <c r="P5199" s="83" t="str">
        <f t="shared" si="110"/>
        <v/>
      </c>
    </row>
    <row r="5200" spans="1:16" hidden="1" x14ac:dyDescent="0.25">
      <c r="A5200" s="83" t="s">
        <v>5937</v>
      </c>
      <c r="B5200" s="285" t="s">
        <v>94</v>
      </c>
      <c r="C5200" s="292">
        <v>13664.965649099997</v>
      </c>
      <c r="D5200" s="292">
        <v>20442.124825800009</v>
      </c>
      <c r="E5200" s="292">
        <v>45054.474995799988</v>
      </c>
      <c r="F5200" s="292">
        <v>17699.645665800006</v>
      </c>
      <c r="G5200" s="292">
        <v>24967.313155800006</v>
      </c>
      <c r="H5200" s="292">
        <v>22649.596045800005</v>
      </c>
      <c r="I5200" s="292">
        <v>20163.058395800006</v>
      </c>
      <c r="J5200" s="292">
        <v>20690.381465800005</v>
      </c>
      <c r="K5200" s="292">
        <v>22619.322745800007</v>
      </c>
      <c r="L5200" s="292">
        <v>22935.732115800005</v>
      </c>
      <c r="M5200" s="292">
        <v>18937.5509858</v>
      </c>
      <c r="N5200" s="292">
        <v>56402.778822899985</v>
      </c>
      <c r="O5200" s="292">
        <v>306226.94487000001</v>
      </c>
      <c r="P5200" s="83" t="str">
        <f t="shared" si="110"/>
        <v/>
      </c>
    </row>
    <row r="5201" spans="1:16" hidden="1" x14ac:dyDescent="0.25">
      <c r="A5201" s="83" t="s">
        <v>5938</v>
      </c>
      <c r="B5201" s="285" t="s">
        <v>95</v>
      </c>
      <c r="C5201" s="292">
        <v>9.8000000000000007</v>
      </c>
      <c r="D5201" s="292">
        <v>36.75141</v>
      </c>
      <c r="E5201" s="292">
        <v>330.56013000000002</v>
      </c>
      <c r="F5201" s="292">
        <v>395.55615999999998</v>
      </c>
      <c r="G5201" s="292">
        <v>290.63810999999998</v>
      </c>
      <c r="H5201" s="292">
        <v>77.550330000000002</v>
      </c>
      <c r="I5201" s="292">
        <v>112.42910999999999</v>
      </c>
      <c r="J5201" s="292">
        <v>138.65312000000003</v>
      </c>
      <c r="K5201" s="292">
        <v>1018.95048</v>
      </c>
      <c r="L5201" s="292">
        <v>94.306010000000001</v>
      </c>
      <c r="M5201" s="292">
        <v>34.630539999999996</v>
      </c>
      <c r="N5201" s="292">
        <v>32083.549020000002</v>
      </c>
      <c r="O5201" s="292">
        <v>34623.37442</v>
      </c>
      <c r="P5201" s="83" t="str">
        <f t="shared" si="110"/>
        <v/>
      </c>
    </row>
    <row r="5202" spans="1:16" hidden="1" x14ac:dyDescent="0.25">
      <c r="A5202" s="83" t="s">
        <v>5939</v>
      </c>
      <c r="B5202" s="285" t="s">
        <v>96</v>
      </c>
      <c r="C5202" s="292">
        <v>9432.1830878000001</v>
      </c>
      <c r="D5202" s="292">
        <v>43764.398527800004</v>
      </c>
      <c r="E5202" s="292">
        <v>57598.302877800001</v>
      </c>
      <c r="F5202" s="292">
        <v>42867.334367799995</v>
      </c>
      <c r="G5202" s="292">
        <v>63526.60270779999</v>
      </c>
      <c r="H5202" s="292">
        <v>43388.672657799994</v>
      </c>
      <c r="I5202" s="292">
        <v>36583.450667800003</v>
      </c>
      <c r="J5202" s="292">
        <v>33277.9228678</v>
      </c>
      <c r="K5202" s="292">
        <v>288230.68864780001</v>
      </c>
      <c r="L5202" s="292">
        <v>58230.440002400006</v>
      </c>
      <c r="M5202" s="292">
        <v>120284.82163239999</v>
      </c>
      <c r="N5202" s="292">
        <v>228984.82630500008</v>
      </c>
      <c r="O5202" s="292">
        <v>1026169.6443500001</v>
      </c>
      <c r="P5202" s="83" t="str">
        <f t="shared" si="110"/>
        <v/>
      </c>
    </row>
    <row r="5203" spans="1:16" hidden="1" x14ac:dyDescent="0.25">
      <c r="A5203" s="83" t="s">
        <v>5940</v>
      </c>
      <c r="B5203" s="285" t="s">
        <v>155</v>
      </c>
      <c r="C5203" s="292">
        <v>238281.65492609999</v>
      </c>
      <c r="D5203" s="292">
        <v>1391646.0637697009</v>
      </c>
      <c r="E5203" s="292">
        <v>558003.25503470015</v>
      </c>
      <c r="F5203" s="292">
        <v>486663.03447969991</v>
      </c>
      <c r="G5203" s="292">
        <v>321104.05144970014</v>
      </c>
      <c r="H5203" s="292">
        <v>467544.34499770001</v>
      </c>
      <c r="I5203" s="292">
        <v>408281.46442749997</v>
      </c>
      <c r="J5203" s="292">
        <v>297504.43859240011</v>
      </c>
      <c r="K5203" s="292">
        <v>848919.42205419985</v>
      </c>
      <c r="L5203" s="292">
        <v>441543.64787099988</v>
      </c>
      <c r="M5203" s="292">
        <v>510014.92371609987</v>
      </c>
      <c r="N5203" s="292">
        <v>2214836.0057160002</v>
      </c>
      <c r="O5203" s="292">
        <v>8122342.3070347998</v>
      </c>
      <c r="P5203" s="83" t="str">
        <f t="shared" si="110"/>
        <v/>
      </c>
    </row>
    <row r="5204" spans="1:16" hidden="1" x14ac:dyDescent="0.25">
      <c r="A5204" s="83" t="s">
        <v>5941</v>
      </c>
      <c r="B5204" s="285" t="s">
        <v>80</v>
      </c>
      <c r="C5204" s="292">
        <v>164555.29726990004</v>
      </c>
      <c r="D5204" s="292">
        <v>1232929.3163899009</v>
      </c>
      <c r="E5204" s="292">
        <v>254953.31874410005</v>
      </c>
      <c r="F5204" s="292">
        <v>333748.87383989996</v>
      </c>
      <c r="G5204" s="292">
        <v>165788.77410990011</v>
      </c>
      <c r="H5204" s="292">
        <v>263677.03095240006</v>
      </c>
      <c r="I5204" s="292">
        <v>296809.93707819999</v>
      </c>
      <c r="J5204" s="292">
        <v>190900.18452740007</v>
      </c>
      <c r="K5204" s="292">
        <v>221374.67351459991</v>
      </c>
      <c r="L5204" s="292">
        <v>280001.38308849983</v>
      </c>
      <c r="M5204" s="292">
        <v>217738.36005279995</v>
      </c>
      <c r="N5204" s="292">
        <v>807608.33038849989</v>
      </c>
      <c r="O5204" s="292">
        <v>4430085.4799561007</v>
      </c>
      <c r="P5204" s="83" t="str">
        <f t="shared" si="110"/>
        <v/>
      </c>
    </row>
    <row r="5205" spans="1:16" hidden="1" x14ac:dyDescent="0.25">
      <c r="A5205" s="83" t="s">
        <v>6172</v>
      </c>
      <c r="B5205" s="285" t="s">
        <v>97</v>
      </c>
      <c r="C5205" s="292">
        <v>45124.03641999996</v>
      </c>
      <c r="D5205" s="292">
        <v>78836.990320000041</v>
      </c>
      <c r="E5205" s="292">
        <v>84250.169699999969</v>
      </c>
      <c r="F5205" s="292">
        <v>-738946.87333999993</v>
      </c>
      <c r="G5205" s="292">
        <v>-288620.08485999983</v>
      </c>
      <c r="H5205" s="292">
        <v>-56828.973839999991</v>
      </c>
      <c r="I5205" s="292">
        <v>166590.06928000005</v>
      </c>
      <c r="J5205" s="292">
        <v>91952.770819999976</v>
      </c>
      <c r="K5205" s="292">
        <v>140151.13853000005</v>
      </c>
      <c r="L5205" s="292">
        <v>-57132.707750000001</v>
      </c>
      <c r="M5205" s="292">
        <v>74609.831720000075</v>
      </c>
      <c r="N5205" s="292">
        <v>-472948.28611000022</v>
      </c>
      <c r="O5205" s="292">
        <v>-932961.91911000013</v>
      </c>
      <c r="P5205" s="83" t="str">
        <f t="shared" si="110"/>
        <v/>
      </c>
    </row>
    <row r="5206" spans="1:16" hidden="1" x14ac:dyDescent="0.25">
      <c r="A5206" s="83" t="s">
        <v>6173</v>
      </c>
      <c r="B5206" s="285" t="s">
        <v>130</v>
      </c>
      <c r="C5206" s="292">
        <v>-485235.10293000005</v>
      </c>
      <c r="D5206" s="292">
        <v>121865.67841000005</v>
      </c>
      <c r="E5206" s="292">
        <v>262483.64499999996</v>
      </c>
      <c r="F5206" s="292">
        <v>-542540.16218999994</v>
      </c>
      <c r="G5206" s="292">
        <v>-289181.26433999982</v>
      </c>
      <c r="H5206" s="292">
        <v>-56903.787130000012</v>
      </c>
      <c r="I5206" s="292">
        <v>139816.80710000009</v>
      </c>
      <c r="J5206" s="292">
        <v>91865.320819999964</v>
      </c>
      <c r="K5206" s="292">
        <v>234551.58327000006</v>
      </c>
      <c r="L5206" s="292">
        <v>208074.53227999998</v>
      </c>
      <c r="M5206" s="292">
        <v>132772.26704000006</v>
      </c>
      <c r="N5206" s="292">
        <v>353175.03804999986</v>
      </c>
      <c r="O5206" s="292">
        <v>170744.5553799998</v>
      </c>
      <c r="P5206" s="83" t="str">
        <f t="shared" si="110"/>
        <v/>
      </c>
    </row>
    <row r="5207" spans="1:16" hidden="1" x14ac:dyDescent="0.25">
      <c r="A5207" s="83" t="s">
        <v>6174</v>
      </c>
      <c r="B5207" s="285" t="s">
        <v>76</v>
      </c>
      <c r="C5207" s="292">
        <v>15418.820890000001</v>
      </c>
      <c r="D5207" s="292">
        <v>1119.1197099999999</v>
      </c>
      <c r="E5207" s="292">
        <v>89.202730000000003</v>
      </c>
      <c r="F5207" s="292">
        <v>98.860330000000005</v>
      </c>
      <c r="G5207" s="292">
        <v>15206.054880000002</v>
      </c>
      <c r="H5207" s="292">
        <v>1931.0999099999999</v>
      </c>
      <c r="I5207" s="292">
        <v>494.08843000000002</v>
      </c>
      <c r="J5207" s="292">
        <v>15149.264000000001</v>
      </c>
      <c r="K5207" s="292">
        <v>311.32284999999996</v>
      </c>
      <c r="L5207" s="292">
        <v>4633.0233699999999</v>
      </c>
      <c r="M5207" s="292">
        <v>2091.6011599999997</v>
      </c>
      <c r="N5207" s="292">
        <v>-43532.62988</v>
      </c>
      <c r="O5207" s="292">
        <v>13009.828380000001</v>
      </c>
      <c r="P5207" s="83" t="str">
        <f t="shared" si="110"/>
        <v/>
      </c>
    </row>
    <row r="5208" spans="1:16" hidden="1" x14ac:dyDescent="0.25">
      <c r="A5208" s="83" t="s">
        <v>6175</v>
      </c>
      <c r="B5208" s="285" t="s">
        <v>77</v>
      </c>
      <c r="C5208" s="292">
        <v>10775.203530000001</v>
      </c>
      <c r="D5208" s="292">
        <v>13652.799520000002</v>
      </c>
      <c r="E5208" s="292">
        <v>11223.806900000001</v>
      </c>
      <c r="F5208" s="292">
        <v>17761.044529999999</v>
      </c>
      <c r="G5208" s="292">
        <v>18983.09204</v>
      </c>
      <c r="H5208" s="292">
        <v>12268.290059999999</v>
      </c>
      <c r="I5208" s="292">
        <v>11345.311589999999</v>
      </c>
      <c r="J5208" s="292">
        <v>10548.01499</v>
      </c>
      <c r="K5208" s="292">
        <v>19092.385059999997</v>
      </c>
      <c r="L5208" s="292">
        <v>11600.400210000003</v>
      </c>
      <c r="M5208" s="292">
        <v>23264.505269999994</v>
      </c>
      <c r="N5208" s="292">
        <v>16545.373370000001</v>
      </c>
      <c r="O5208" s="292">
        <v>177060.22706999996</v>
      </c>
      <c r="P5208" s="83" t="str">
        <f t="shared" si="110"/>
        <v/>
      </c>
    </row>
    <row r="5209" spans="1:16" hidden="1" x14ac:dyDescent="0.25">
      <c r="A5209" s="83" t="s">
        <v>6176</v>
      </c>
      <c r="B5209" s="285" t="s">
        <v>78</v>
      </c>
      <c r="C5209" s="292">
        <v>12907.930180000003</v>
      </c>
      <c r="D5209" s="292">
        <v>11016.05789</v>
      </c>
      <c r="E5209" s="292">
        <v>12131.808210000003</v>
      </c>
      <c r="F5209" s="292">
        <v>10309.80538</v>
      </c>
      <c r="G5209" s="292">
        <v>9542.8385100000014</v>
      </c>
      <c r="H5209" s="292">
        <v>17387.629530000002</v>
      </c>
      <c r="I5209" s="292">
        <v>14072.420929999998</v>
      </c>
      <c r="J5209" s="292">
        <v>12103.094359999999</v>
      </c>
      <c r="K5209" s="292">
        <v>13490.206920000001</v>
      </c>
      <c r="L5209" s="292">
        <v>13700.161740000003</v>
      </c>
      <c r="M5209" s="292">
        <v>13043.308679999998</v>
      </c>
      <c r="N5209" s="292">
        <v>59655.279780000026</v>
      </c>
      <c r="O5209" s="292">
        <v>199360.54211000007</v>
      </c>
      <c r="P5209" s="83" t="str">
        <f t="shared" si="110"/>
        <v/>
      </c>
    </row>
    <row r="5210" spans="1:16" hidden="1" x14ac:dyDescent="0.25">
      <c r="A5210" s="83" t="s">
        <v>6177</v>
      </c>
      <c r="B5210" s="285" t="s">
        <v>79</v>
      </c>
      <c r="C5210" s="292">
        <v>5499.8947800000005</v>
      </c>
      <c r="D5210" s="292">
        <v>2036.3940700000001</v>
      </c>
      <c r="E5210" s="292">
        <v>10468.010319999999</v>
      </c>
      <c r="F5210" s="292">
        <v>20588.23691</v>
      </c>
      <c r="G5210" s="292">
        <v>7935.0925699999998</v>
      </c>
      <c r="H5210" s="292">
        <v>9848.6237300000012</v>
      </c>
      <c r="I5210" s="292">
        <v>8750.3667799999985</v>
      </c>
      <c r="J5210" s="292">
        <v>3887.2457799999997</v>
      </c>
      <c r="K5210" s="292">
        <v>9342.4253000000008</v>
      </c>
      <c r="L5210" s="292">
        <v>15630.233829999999</v>
      </c>
      <c r="M5210" s="292">
        <v>13487.943120000002</v>
      </c>
      <c r="N5210" s="292">
        <v>4318.6788499999993</v>
      </c>
      <c r="O5210" s="292">
        <v>111793.14603999999</v>
      </c>
      <c r="P5210" s="83" t="str">
        <f t="shared" si="110"/>
        <v/>
      </c>
    </row>
    <row r="5211" spans="1:16" hidden="1" x14ac:dyDescent="0.25">
      <c r="A5211" s="83" t="s">
        <v>6178</v>
      </c>
      <c r="B5211" s="285" t="s">
        <v>3671</v>
      </c>
      <c r="C5211" s="292">
        <v>35395.466029999996</v>
      </c>
      <c r="D5211" s="292">
        <v>40885.241059999993</v>
      </c>
      <c r="E5211" s="292">
        <v>27621.126659999994</v>
      </c>
      <c r="F5211" s="292">
        <v>69575.626130000004</v>
      </c>
      <c r="G5211" s="292">
        <v>72441.895640000002</v>
      </c>
      <c r="H5211" s="292">
        <v>39442.754440000004</v>
      </c>
      <c r="I5211" s="292">
        <v>41789.17169000001</v>
      </c>
      <c r="J5211" s="292">
        <v>33569.97075</v>
      </c>
      <c r="K5211" s="292">
        <v>26660.22494</v>
      </c>
      <c r="L5211" s="292">
        <v>41110.509180000001</v>
      </c>
      <c r="M5211" s="292">
        <v>35988.686400000006</v>
      </c>
      <c r="N5211" s="292">
        <v>123021.43182999999</v>
      </c>
      <c r="O5211" s="292">
        <v>587502.10475000006</v>
      </c>
      <c r="P5211" s="83" t="str">
        <f t="shared" si="110"/>
        <v/>
      </c>
    </row>
    <row r="5212" spans="1:16" hidden="1" x14ac:dyDescent="0.25">
      <c r="A5212" s="83" t="s">
        <v>6179</v>
      </c>
      <c r="B5212" s="285" t="s">
        <v>120</v>
      </c>
      <c r="C5212" s="292">
        <v>63470.547279999999</v>
      </c>
      <c r="D5212" s="292">
        <v>71235.996570000003</v>
      </c>
      <c r="E5212" s="292">
        <v>46107.24886</v>
      </c>
      <c r="F5212" s="292">
        <v>458563.22921000002</v>
      </c>
      <c r="G5212" s="292">
        <v>501749.11947999999</v>
      </c>
      <c r="H5212" s="292">
        <v>156922.49709000002</v>
      </c>
      <c r="I5212" s="292">
        <v>76908.797810000004</v>
      </c>
      <c r="J5212" s="292">
        <v>49407.012019999995</v>
      </c>
      <c r="K5212" s="292">
        <v>39132.200390000005</v>
      </c>
      <c r="L5212" s="292">
        <v>201852.33870999998</v>
      </c>
      <c r="M5212" s="292">
        <v>58802.82142</v>
      </c>
      <c r="N5212" s="292">
        <v>784322.55608000001</v>
      </c>
      <c r="O5212" s="292">
        <v>2508474.3649199996</v>
      </c>
      <c r="P5212" s="83" t="str">
        <f t="shared" si="110"/>
        <v/>
      </c>
    </row>
    <row r="5213" spans="1:16" hidden="1" x14ac:dyDescent="0.25">
      <c r="A5213" s="83" t="s">
        <v>6180</v>
      </c>
      <c r="B5213" s="285" t="s">
        <v>121</v>
      </c>
      <c r="C5213" s="292">
        <v>0</v>
      </c>
      <c r="D5213" s="292">
        <v>0</v>
      </c>
      <c r="E5213" s="292">
        <v>0</v>
      </c>
      <c r="F5213" s="292">
        <v>0</v>
      </c>
      <c r="G5213" s="292">
        <v>0</v>
      </c>
      <c r="H5213" s="292">
        <v>0</v>
      </c>
      <c r="I5213" s="292">
        <v>0</v>
      </c>
      <c r="J5213" s="292">
        <v>0</v>
      </c>
      <c r="K5213" s="292">
        <v>0</v>
      </c>
      <c r="L5213" s="292">
        <v>0</v>
      </c>
      <c r="M5213" s="292">
        <v>0</v>
      </c>
      <c r="N5213" s="292">
        <v>0</v>
      </c>
      <c r="O5213" s="292">
        <v>0</v>
      </c>
      <c r="P5213" s="83" t="str">
        <f t="shared" si="110"/>
        <v/>
      </c>
    </row>
    <row r="5214" spans="1:16" hidden="1" x14ac:dyDescent="0.25">
      <c r="A5214" s="83" t="s">
        <v>6181</v>
      </c>
      <c r="B5214" s="285" t="s">
        <v>81</v>
      </c>
      <c r="C5214" s="292">
        <v>292.23860999999999</v>
      </c>
      <c r="D5214" s="292">
        <v>10079.844439999999</v>
      </c>
      <c r="E5214" s="292">
        <v>4764.5862200000001</v>
      </c>
      <c r="F5214" s="292">
        <v>357645.97940000001</v>
      </c>
      <c r="G5214" s="292">
        <v>1411.23234</v>
      </c>
      <c r="H5214" s="292">
        <v>18781.10036</v>
      </c>
      <c r="I5214" s="292">
        <v>59798.548999999999</v>
      </c>
      <c r="J5214" s="292">
        <v>14079.7688</v>
      </c>
      <c r="K5214" s="292">
        <v>4082.4203000000002</v>
      </c>
      <c r="L5214" s="292">
        <v>15539.043350000002</v>
      </c>
      <c r="M5214" s="292">
        <v>7537.6533799999997</v>
      </c>
      <c r="N5214" s="292">
        <v>86039.391239999997</v>
      </c>
      <c r="O5214" s="292">
        <v>580051.80744000012</v>
      </c>
      <c r="P5214" s="83" t="str">
        <f t="shared" si="110"/>
        <v/>
      </c>
    </row>
    <row r="5215" spans="1:16" hidden="1" x14ac:dyDescent="0.25">
      <c r="A5215" s="83" t="s">
        <v>6182</v>
      </c>
      <c r="B5215" s="285" t="s">
        <v>82</v>
      </c>
      <c r="C5215" s="292">
        <v>48.085800000000006</v>
      </c>
      <c r="D5215" s="292">
        <v>87.566959999999995</v>
      </c>
      <c r="E5215" s="292">
        <v>4.8499999999999996</v>
      </c>
      <c r="F5215" s="292">
        <v>111.73739999999999</v>
      </c>
      <c r="G5215" s="292">
        <v>4.4904999999999999</v>
      </c>
      <c r="H5215" s="292">
        <v>1</v>
      </c>
      <c r="I5215" s="292">
        <v>274.94389999999999</v>
      </c>
      <c r="J5215" s="292">
        <v>26.83165</v>
      </c>
      <c r="K5215" s="292">
        <v>0.73699999999999999</v>
      </c>
      <c r="L5215" s="292">
        <v>24.321870000000001</v>
      </c>
      <c r="M5215" s="292">
        <v>37.244999999999997</v>
      </c>
      <c r="N5215" s="292">
        <v>134.68736000000001</v>
      </c>
      <c r="O5215" s="292">
        <v>756.4974400000001</v>
      </c>
      <c r="P5215" s="83" t="str">
        <f t="shared" si="110"/>
        <v/>
      </c>
    </row>
    <row r="5216" spans="1:16" hidden="1" x14ac:dyDescent="0.25">
      <c r="A5216" s="83" t="s">
        <v>6183</v>
      </c>
      <c r="B5216" s="285" t="s">
        <v>83</v>
      </c>
      <c r="C5216" s="292">
        <v>66774.67</v>
      </c>
      <c r="D5216" s="292">
        <v>34190.515050000002</v>
      </c>
      <c r="E5216" s="292">
        <v>33682.262270000007</v>
      </c>
      <c r="F5216" s="292">
        <v>63818.321909999999</v>
      </c>
      <c r="G5216" s="292">
        <v>33840.621709999999</v>
      </c>
      <c r="H5216" s="292">
        <v>67204.92362999999</v>
      </c>
      <c r="I5216" s="292">
        <v>2204.9390700000004</v>
      </c>
      <c r="J5216" s="292">
        <v>33616.520640000002</v>
      </c>
      <c r="K5216" s="292">
        <v>33558.338579999996</v>
      </c>
      <c r="L5216" s="292">
        <v>34046.723740000001</v>
      </c>
      <c r="M5216" s="292">
        <v>29567.892440000003</v>
      </c>
      <c r="N5216" s="292">
        <v>17285.057530000002</v>
      </c>
      <c r="O5216" s="292">
        <v>449790.78657000005</v>
      </c>
      <c r="P5216" s="83" t="str">
        <f t="shared" si="110"/>
        <v/>
      </c>
    </row>
    <row r="5217" spans="1:16" hidden="1" x14ac:dyDescent="0.25">
      <c r="A5217" s="83" t="s">
        <v>6184</v>
      </c>
      <c r="B5217" s="285" t="s">
        <v>84</v>
      </c>
      <c r="C5217" s="292">
        <v>21282.272320000004</v>
      </c>
      <c r="D5217" s="292">
        <v>23389.494259999999</v>
      </c>
      <c r="E5217" s="292">
        <v>28580.912770000003</v>
      </c>
      <c r="F5217" s="292">
        <v>11725.79896</v>
      </c>
      <c r="G5217" s="292">
        <v>14167.301350000003</v>
      </c>
      <c r="H5217" s="292">
        <v>30774.415630000007</v>
      </c>
      <c r="I5217" s="292">
        <v>20870.726160000002</v>
      </c>
      <c r="J5217" s="292">
        <v>35121.90131999999</v>
      </c>
      <c r="K5217" s="292">
        <v>15234.9238</v>
      </c>
      <c r="L5217" s="292">
        <v>16672.52996</v>
      </c>
      <c r="M5217" s="292">
        <v>42673.469239999991</v>
      </c>
      <c r="N5217" s="292">
        <v>74232.198379999987</v>
      </c>
      <c r="O5217" s="292">
        <v>334725.94415</v>
      </c>
      <c r="P5217" s="83" t="str">
        <f t="shared" si="110"/>
        <v/>
      </c>
    </row>
    <row r="5218" spans="1:16" hidden="1" x14ac:dyDescent="0.25">
      <c r="A5218" s="83" t="s">
        <v>6185</v>
      </c>
      <c r="B5218" s="285" t="s">
        <v>85</v>
      </c>
      <c r="C5218" s="292">
        <v>231865.12942000001</v>
      </c>
      <c r="D5218" s="292">
        <v>207693.02953</v>
      </c>
      <c r="E5218" s="292">
        <v>174673.81494000001</v>
      </c>
      <c r="F5218" s="292">
        <v>1010198.64016</v>
      </c>
      <c r="G5218" s="292">
        <v>675281.73901999986</v>
      </c>
      <c r="H5218" s="292">
        <v>354562.33438000001</v>
      </c>
      <c r="I5218" s="292">
        <v>236509.31536000001</v>
      </c>
      <c r="J5218" s="292">
        <v>207509.62430999998</v>
      </c>
      <c r="K5218" s="292">
        <v>160905.18513999996</v>
      </c>
      <c r="L5218" s="292">
        <v>354809.28595999995</v>
      </c>
      <c r="M5218" s="292">
        <v>226495.12610999995</v>
      </c>
      <c r="N5218" s="292">
        <v>1122022.0245400001</v>
      </c>
      <c r="O5218" s="292">
        <v>4962525.2488700002</v>
      </c>
      <c r="P5218" s="83" t="str">
        <f t="shared" si="110"/>
        <v/>
      </c>
    </row>
    <row r="5219" spans="1:16" hidden="1" x14ac:dyDescent="0.25">
      <c r="A5219" s="83" t="s">
        <v>6186</v>
      </c>
      <c r="B5219" s="285" t="s">
        <v>86</v>
      </c>
      <c r="C5219" s="292">
        <v>0</v>
      </c>
      <c r="D5219" s="292">
        <v>35900</v>
      </c>
      <c r="E5219" s="292">
        <v>400</v>
      </c>
      <c r="F5219" s="292">
        <v>0</v>
      </c>
      <c r="G5219" s="292">
        <v>542.89642000000003</v>
      </c>
      <c r="H5219" s="292">
        <v>92.412220000000005</v>
      </c>
      <c r="I5219" s="292">
        <v>0</v>
      </c>
      <c r="J5219" s="292">
        <v>0</v>
      </c>
      <c r="K5219" s="292">
        <v>1001.5856</v>
      </c>
      <c r="L5219" s="292">
        <v>0</v>
      </c>
      <c r="M5219" s="292">
        <v>0</v>
      </c>
      <c r="N5219" s="292">
        <v>109124.07395999999</v>
      </c>
      <c r="O5219" s="292">
        <v>147060.9682</v>
      </c>
      <c r="P5219" s="83" t="str">
        <f t="shared" si="110"/>
        <v/>
      </c>
    </row>
    <row r="5220" spans="1:16" hidden="1" x14ac:dyDescent="0.25">
      <c r="A5220" s="83" t="s">
        <v>6187</v>
      </c>
      <c r="B5220" s="285" t="s">
        <v>87</v>
      </c>
      <c r="C5220" s="292">
        <v>0</v>
      </c>
      <c r="D5220" s="292">
        <v>0</v>
      </c>
      <c r="E5220" s="292">
        <v>0</v>
      </c>
      <c r="F5220" s="292">
        <v>192750</v>
      </c>
      <c r="G5220" s="292">
        <v>0</v>
      </c>
      <c r="H5220" s="292">
        <v>0</v>
      </c>
      <c r="I5220" s="292">
        <v>0</v>
      </c>
      <c r="J5220" s="292">
        <v>0</v>
      </c>
      <c r="K5220" s="292">
        <v>0</v>
      </c>
      <c r="L5220" s="292">
        <v>0</v>
      </c>
      <c r="M5220" s="292">
        <v>0</v>
      </c>
      <c r="N5220" s="292">
        <v>0</v>
      </c>
      <c r="O5220" s="292">
        <v>192750</v>
      </c>
      <c r="P5220" s="83" t="str">
        <f t="shared" si="110"/>
        <v/>
      </c>
    </row>
    <row r="5221" spans="1:16" hidden="1" x14ac:dyDescent="0.25">
      <c r="A5221" s="83" t="s">
        <v>6188</v>
      </c>
      <c r="B5221" s="285" t="s">
        <v>88</v>
      </c>
      <c r="C5221" s="292">
        <v>530400</v>
      </c>
      <c r="D5221" s="292">
        <v>53265.720939999999</v>
      </c>
      <c r="E5221" s="292">
        <v>0</v>
      </c>
      <c r="F5221" s="292">
        <v>0</v>
      </c>
      <c r="G5221" s="292">
        <v>0</v>
      </c>
      <c r="H5221" s="292">
        <v>0</v>
      </c>
      <c r="I5221" s="292">
        <v>26785.50216</v>
      </c>
      <c r="J5221" s="292">
        <v>0</v>
      </c>
      <c r="K5221" s="292">
        <v>0</v>
      </c>
      <c r="L5221" s="292">
        <v>0.03</v>
      </c>
      <c r="M5221" s="292">
        <v>226.745</v>
      </c>
      <c r="N5221" s="292">
        <v>5417.97721</v>
      </c>
      <c r="O5221" s="292">
        <v>616095.97531000013</v>
      </c>
      <c r="P5221" s="83" t="str">
        <f t="shared" si="110"/>
        <v/>
      </c>
    </row>
    <row r="5222" spans="1:16" hidden="1" x14ac:dyDescent="0.25">
      <c r="A5222" s="83" t="s">
        <v>6189</v>
      </c>
      <c r="B5222" s="285" t="s">
        <v>144</v>
      </c>
      <c r="C5222" s="292">
        <v>762265.12942000001</v>
      </c>
      <c r="D5222" s="292">
        <v>296858.75046999997</v>
      </c>
      <c r="E5222" s="292">
        <v>175073.81494000001</v>
      </c>
      <c r="F5222" s="292">
        <v>1202948.64016</v>
      </c>
      <c r="G5222" s="292">
        <v>675824.63543999987</v>
      </c>
      <c r="H5222" s="292">
        <v>354654.74660000001</v>
      </c>
      <c r="I5222" s="292">
        <v>263294.81751999998</v>
      </c>
      <c r="J5222" s="292">
        <v>207509.62430999998</v>
      </c>
      <c r="K5222" s="292">
        <v>161906.77073999995</v>
      </c>
      <c r="L5222" s="292">
        <v>354809.31595999998</v>
      </c>
      <c r="M5222" s="292">
        <v>226721.87110999995</v>
      </c>
      <c r="N5222" s="292">
        <v>1236564.07571</v>
      </c>
      <c r="O5222" s="292">
        <v>5918432.1923799999</v>
      </c>
      <c r="P5222" s="83" t="str">
        <f t="shared" si="110"/>
        <v/>
      </c>
    </row>
    <row r="5223" spans="1:16" hidden="1" x14ac:dyDescent="0.25">
      <c r="A5223" s="83" t="s">
        <v>6190</v>
      </c>
      <c r="B5223" s="285" t="s">
        <v>76</v>
      </c>
      <c r="C5223" s="292">
        <v>104.27824999999999</v>
      </c>
      <c r="D5223" s="292">
        <v>591.83993000000009</v>
      </c>
      <c r="E5223" s="292">
        <v>161.56990999999999</v>
      </c>
      <c r="F5223" s="292">
        <v>401.99196000000001</v>
      </c>
      <c r="G5223" s="292">
        <v>269.79251000000005</v>
      </c>
      <c r="H5223" s="292">
        <v>264.79353000000003</v>
      </c>
      <c r="I5223" s="292">
        <v>1064.46847</v>
      </c>
      <c r="J5223" s="292">
        <v>325.93626</v>
      </c>
      <c r="K5223" s="292">
        <v>681.55677999999989</v>
      </c>
      <c r="L5223" s="292">
        <v>283.29533000000004</v>
      </c>
      <c r="M5223" s="292">
        <v>472.17559000000011</v>
      </c>
      <c r="N5223" s="292">
        <v>22397.10385</v>
      </c>
      <c r="O5223" s="292">
        <v>27018.802369999994</v>
      </c>
      <c r="P5223" s="83" t="str">
        <f t="shared" si="110"/>
        <v/>
      </c>
    </row>
    <row r="5224" spans="1:16" hidden="1" x14ac:dyDescent="0.25">
      <c r="A5224" s="83" t="s">
        <v>6191</v>
      </c>
      <c r="B5224" s="285" t="s">
        <v>85</v>
      </c>
      <c r="C5224" s="292">
        <v>276989.16583999997</v>
      </c>
      <c r="D5224" s="292">
        <v>286530.01985000004</v>
      </c>
      <c r="E5224" s="292">
        <v>258923.98463999998</v>
      </c>
      <c r="F5224" s="292">
        <v>271251.76682000002</v>
      </c>
      <c r="G5224" s="292">
        <v>386661.65416000003</v>
      </c>
      <c r="H5224" s="292">
        <v>297733.36054000002</v>
      </c>
      <c r="I5224" s="292">
        <v>403099.38464000006</v>
      </c>
      <c r="J5224" s="292">
        <v>299462.39512999996</v>
      </c>
      <c r="K5224" s="292">
        <v>301056.32367000001</v>
      </c>
      <c r="L5224" s="292">
        <v>297676.57820999995</v>
      </c>
      <c r="M5224" s="292">
        <v>301104.95783000003</v>
      </c>
      <c r="N5224" s="292">
        <v>649073.73842999991</v>
      </c>
      <c r="O5224" s="292">
        <v>4029563.3297600001</v>
      </c>
      <c r="P5224" s="83" t="str">
        <f t="shared" ref="P5224:P5270" si="111">IF(COUNTBLANK(Q5224)=0,IF(RIGHT(A5224,12)=Q5224,TRUE,FALSE),"")</f>
        <v/>
      </c>
    </row>
    <row r="5225" spans="1:16" hidden="1" x14ac:dyDescent="0.25">
      <c r="A5225" s="83" t="s">
        <v>6192</v>
      </c>
      <c r="B5225" s="285" t="s">
        <v>87</v>
      </c>
      <c r="C5225" s="292">
        <v>0</v>
      </c>
      <c r="D5225" s="292">
        <v>132000</v>
      </c>
      <c r="E5225" s="292">
        <v>178500</v>
      </c>
      <c r="F5225" s="292">
        <v>389000</v>
      </c>
      <c r="G5225" s="292">
        <v>0</v>
      </c>
      <c r="H5225" s="292">
        <v>0</v>
      </c>
      <c r="I5225" s="292">
        <v>0</v>
      </c>
      <c r="J5225" s="292">
        <v>0</v>
      </c>
      <c r="K5225" s="292">
        <v>95000</v>
      </c>
      <c r="L5225" s="292">
        <v>265000</v>
      </c>
      <c r="M5225" s="292">
        <v>54000</v>
      </c>
      <c r="N5225" s="292">
        <v>0</v>
      </c>
      <c r="O5225" s="292">
        <v>1113500</v>
      </c>
      <c r="P5225" s="83" t="str">
        <f t="shared" si="111"/>
        <v/>
      </c>
    </row>
    <row r="5226" spans="1:16" hidden="1" x14ac:dyDescent="0.25">
      <c r="A5226" s="83" t="s">
        <v>6193</v>
      </c>
      <c r="B5226" s="285" t="s">
        <v>88</v>
      </c>
      <c r="C5226" s="292">
        <v>0</v>
      </c>
      <c r="D5226" s="292">
        <v>0</v>
      </c>
      <c r="E5226" s="292">
        <v>0</v>
      </c>
      <c r="F5226" s="292">
        <v>0</v>
      </c>
      <c r="G5226" s="292">
        <v>0</v>
      </c>
      <c r="H5226" s="292">
        <v>0</v>
      </c>
      <c r="I5226" s="292">
        <v>0</v>
      </c>
      <c r="J5226" s="292">
        <v>0</v>
      </c>
      <c r="K5226" s="292">
        <v>0</v>
      </c>
      <c r="L5226" s="292">
        <v>0</v>
      </c>
      <c r="M5226" s="292">
        <v>0</v>
      </c>
      <c r="N5226" s="292">
        <v>914838.26411999995</v>
      </c>
      <c r="O5226" s="292">
        <v>914838.26411999995</v>
      </c>
      <c r="P5226" s="83" t="str">
        <f t="shared" si="111"/>
        <v/>
      </c>
    </row>
    <row r="5227" spans="1:16" hidden="1" x14ac:dyDescent="0.25">
      <c r="A5227" s="83" t="s">
        <v>6194</v>
      </c>
      <c r="B5227" s="285" t="s">
        <v>89</v>
      </c>
      <c r="C5227" s="292">
        <v>301.53023000000002</v>
      </c>
      <c r="D5227" s="292">
        <v>426.37530000000004</v>
      </c>
      <c r="E5227" s="292">
        <v>471.42514</v>
      </c>
      <c r="F5227" s="292">
        <v>418.85715999999996</v>
      </c>
      <c r="G5227" s="292">
        <v>448.6474</v>
      </c>
      <c r="H5227" s="292">
        <v>524.50987999999995</v>
      </c>
      <c r="I5227" s="292">
        <v>4203.9570600000006</v>
      </c>
      <c r="J5227" s="292">
        <v>1062.6972000000001</v>
      </c>
      <c r="K5227" s="292">
        <v>331.52259999999995</v>
      </c>
      <c r="L5227" s="292">
        <v>671.51525000000004</v>
      </c>
      <c r="M5227" s="292">
        <v>1222.32467</v>
      </c>
      <c r="N5227" s="292">
        <v>10566.46139</v>
      </c>
      <c r="O5227" s="292">
        <v>20649.823280000004</v>
      </c>
      <c r="P5227" s="83" t="str">
        <f t="shared" si="111"/>
        <v/>
      </c>
    </row>
    <row r="5228" spans="1:16" hidden="1" x14ac:dyDescent="0.25">
      <c r="A5228" s="83" t="s">
        <v>6195</v>
      </c>
      <c r="B5228" s="285" t="s">
        <v>90</v>
      </c>
      <c r="C5228" s="292">
        <v>244.02191000000002</v>
      </c>
      <c r="D5228" s="292">
        <v>142.56215</v>
      </c>
      <c r="E5228" s="292">
        <v>1618.5710999999999</v>
      </c>
      <c r="F5228" s="292">
        <v>3686.9997100000001</v>
      </c>
      <c r="G5228" s="292">
        <v>280.86861999999996</v>
      </c>
      <c r="H5228" s="292">
        <v>2927.0237299999999</v>
      </c>
      <c r="I5228" s="292">
        <v>482.3617200000001</v>
      </c>
      <c r="J5228" s="292">
        <v>1783.9325200000001</v>
      </c>
      <c r="K5228" s="292">
        <v>1570.42651</v>
      </c>
      <c r="L5228" s="292">
        <v>382.33114999999998</v>
      </c>
      <c r="M5228" s="292">
        <v>332.51548000000003</v>
      </c>
      <c r="N5228" s="292">
        <v>13538.618899999998</v>
      </c>
      <c r="O5228" s="292">
        <v>26990.233499999998</v>
      </c>
      <c r="P5228" s="83" t="str">
        <f t="shared" si="111"/>
        <v/>
      </c>
    </row>
    <row r="5229" spans="1:16" hidden="1" x14ac:dyDescent="0.25">
      <c r="A5229" s="83" t="s">
        <v>6196</v>
      </c>
      <c r="B5229" s="285" t="s">
        <v>91</v>
      </c>
      <c r="C5229" s="292">
        <v>179475.81085999997</v>
      </c>
      <c r="D5229" s="292">
        <v>188932.9633</v>
      </c>
      <c r="E5229" s="292">
        <v>160075.94074999998</v>
      </c>
      <c r="F5229" s="292">
        <v>170110.60887</v>
      </c>
      <c r="G5229" s="292">
        <v>246366.56825000004</v>
      </c>
      <c r="H5229" s="292">
        <v>190918.02441999997</v>
      </c>
      <c r="I5229" s="292">
        <v>185082.81355000002</v>
      </c>
      <c r="J5229" s="292">
        <v>202402.88805999997</v>
      </c>
      <c r="K5229" s="292">
        <v>199980.67718999999</v>
      </c>
      <c r="L5229" s="292">
        <v>166852.27681999997</v>
      </c>
      <c r="M5229" s="292">
        <v>202936.16183000003</v>
      </c>
      <c r="N5229" s="292">
        <v>215504.87014999997</v>
      </c>
      <c r="O5229" s="292">
        <v>2308639.6040499997</v>
      </c>
      <c r="P5229" s="83" t="str">
        <f t="shared" si="111"/>
        <v/>
      </c>
    </row>
    <row r="5230" spans="1:16" hidden="1" x14ac:dyDescent="0.25">
      <c r="A5230" s="83" t="s">
        <v>6197</v>
      </c>
      <c r="B5230" s="285" t="s">
        <v>3670</v>
      </c>
      <c r="C5230" s="292">
        <v>509.45985000000007</v>
      </c>
      <c r="D5230" s="292">
        <v>310.81619999999998</v>
      </c>
      <c r="E5230" s="292">
        <v>519.41674</v>
      </c>
      <c r="F5230" s="292">
        <v>433.05849000000001</v>
      </c>
      <c r="G5230" s="292">
        <v>1181.3380299999999</v>
      </c>
      <c r="H5230" s="292">
        <v>7234.6479799999997</v>
      </c>
      <c r="I5230" s="292">
        <v>2872.4228399999997</v>
      </c>
      <c r="J5230" s="292">
        <v>446.05810000000002</v>
      </c>
      <c r="K5230" s="292">
        <v>552.26891999999987</v>
      </c>
      <c r="L5230" s="292">
        <v>447.53487000000001</v>
      </c>
      <c r="M5230" s="292">
        <v>357.88684999999992</v>
      </c>
      <c r="N5230" s="292">
        <v>25924.901330000001</v>
      </c>
      <c r="O5230" s="292">
        <v>40789.8102</v>
      </c>
      <c r="P5230" s="83" t="str">
        <f t="shared" si="111"/>
        <v/>
      </c>
    </row>
    <row r="5231" spans="1:16" hidden="1" x14ac:dyDescent="0.25">
      <c r="A5231" s="83" t="s">
        <v>6198</v>
      </c>
      <c r="B5231" s="285" t="s">
        <v>122</v>
      </c>
      <c r="C5231" s="292">
        <v>226.70373999999998</v>
      </c>
      <c r="D5231" s="292">
        <v>11.10197</v>
      </c>
      <c r="E5231" s="292">
        <v>0</v>
      </c>
      <c r="F5231" s="292">
        <v>117.18963000000001</v>
      </c>
      <c r="G5231" s="292">
        <v>2.5870000000000001E-2</v>
      </c>
      <c r="H5231" s="292">
        <v>0</v>
      </c>
      <c r="I5231" s="292">
        <v>0</v>
      </c>
      <c r="J5231" s="292">
        <v>0</v>
      </c>
      <c r="K5231" s="292">
        <v>0</v>
      </c>
      <c r="L5231" s="292">
        <v>169.35177999999999</v>
      </c>
      <c r="M5231" s="292">
        <v>67.276110000000003</v>
      </c>
      <c r="N5231" s="292">
        <v>78.220820000000003</v>
      </c>
      <c r="O5231" s="292">
        <v>669.86991999999998</v>
      </c>
      <c r="P5231" s="83" t="str">
        <f t="shared" si="111"/>
        <v/>
      </c>
    </row>
    <row r="5232" spans="1:16" hidden="1" x14ac:dyDescent="0.25">
      <c r="A5232" s="83" t="s">
        <v>6199</v>
      </c>
      <c r="B5232" s="285" t="s">
        <v>92</v>
      </c>
      <c r="C5232" s="292">
        <v>0</v>
      </c>
      <c r="D5232" s="292">
        <v>0</v>
      </c>
      <c r="E5232" s="292">
        <v>0</v>
      </c>
      <c r="F5232" s="292">
        <v>0</v>
      </c>
      <c r="G5232" s="292">
        <v>0</v>
      </c>
      <c r="H5232" s="292">
        <v>0</v>
      </c>
      <c r="I5232" s="292">
        <v>0</v>
      </c>
      <c r="J5232" s="292">
        <v>0</v>
      </c>
      <c r="K5232" s="292">
        <v>0</v>
      </c>
      <c r="L5232" s="292">
        <v>0</v>
      </c>
      <c r="M5232" s="292">
        <v>0</v>
      </c>
      <c r="N5232" s="292">
        <v>0</v>
      </c>
      <c r="O5232" s="292">
        <v>0</v>
      </c>
      <c r="P5232" s="83" t="str">
        <f t="shared" si="111"/>
        <v/>
      </c>
    </row>
    <row r="5233" spans="1:16" hidden="1" x14ac:dyDescent="0.25">
      <c r="A5233" s="83" t="s">
        <v>6200</v>
      </c>
      <c r="B5233" s="285" t="s">
        <v>93</v>
      </c>
      <c r="C5233" s="292">
        <v>263</v>
      </c>
      <c r="D5233" s="292">
        <v>250</v>
      </c>
      <c r="E5233" s="292">
        <v>212.7</v>
      </c>
      <c r="F5233" s="292">
        <v>218.7</v>
      </c>
      <c r="G5233" s="292">
        <v>287</v>
      </c>
      <c r="H5233" s="292">
        <v>0</v>
      </c>
      <c r="I5233" s="292">
        <v>504</v>
      </c>
      <c r="J5233" s="292">
        <v>260.76799</v>
      </c>
      <c r="K5233" s="292">
        <v>0</v>
      </c>
      <c r="L5233" s="292">
        <v>28008.425460000002</v>
      </c>
      <c r="M5233" s="292">
        <v>187.78729999999999</v>
      </c>
      <c r="N5233" s="292">
        <v>104947.5741</v>
      </c>
      <c r="O5233" s="292">
        <v>135139.95485000001</v>
      </c>
      <c r="P5233" s="83" t="str">
        <f t="shared" si="111"/>
        <v/>
      </c>
    </row>
    <row r="5234" spans="1:16" hidden="1" x14ac:dyDescent="0.25">
      <c r="A5234" s="83" t="s">
        <v>6201</v>
      </c>
      <c r="B5234" s="285" t="s">
        <v>94</v>
      </c>
      <c r="C5234" s="292">
        <v>95864.361000000004</v>
      </c>
      <c r="D5234" s="292">
        <v>95864.361000000004</v>
      </c>
      <c r="E5234" s="292">
        <v>95864.361000000004</v>
      </c>
      <c r="F5234" s="292">
        <v>95864.361000000004</v>
      </c>
      <c r="G5234" s="292">
        <v>137827.41347999999</v>
      </c>
      <c r="H5234" s="292">
        <v>95864.361000000004</v>
      </c>
      <c r="I5234" s="292">
        <v>208889.361</v>
      </c>
      <c r="J5234" s="292">
        <v>93180.115000000005</v>
      </c>
      <c r="K5234" s="292">
        <v>97939.871670000008</v>
      </c>
      <c r="L5234" s="292">
        <v>100861.84754999999</v>
      </c>
      <c r="M5234" s="292">
        <v>95528.83</v>
      </c>
      <c r="N5234" s="292">
        <v>255704.35699999999</v>
      </c>
      <c r="O5234" s="292">
        <v>1469253.6007000003</v>
      </c>
      <c r="P5234" s="83" t="str">
        <f t="shared" si="111"/>
        <v/>
      </c>
    </row>
    <row r="5235" spans="1:16" hidden="1" x14ac:dyDescent="0.25">
      <c r="A5235" s="83" t="s">
        <v>6202</v>
      </c>
      <c r="B5235" s="285" t="s">
        <v>95</v>
      </c>
      <c r="C5235" s="292">
        <v>0</v>
      </c>
      <c r="D5235" s="292">
        <v>0</v>
      </c>
      <c r="E5235" s="292">
        <v>0</v>
      </c>
      <c r="F5235" s="292">
        <v>0</v>
      </c>
      <c r="G5235" s="292">
        <v>0</v>
      </c>
      <c r="H5235" s="292">
        <v>0</v>
      </c>
      <c r="I5235" s="292">
        <v>0</v>
      </c>
      <c r="J5235" s="292">
        <v>0</v>
      </c>
      <c r="K5235" s="292">
        <v>0</v>
      </c>
      <c r="L5235" s="292">
        <v>0</v>
      </c>
      <c r="M5235" s="292">
        <v>0</v>
      </c>
      <c r="N5235" s="292">
        <v>411.63089000000002</v>
      </c>
      <c r="O5235" s="292">
        <v>411.63089000000002</v>
      </c>
      <c r="P5235" s="83" t="str">
        <f t="shared" si="111"/>
        <v/>
      </c>
    </row>
    <row r="5236" spans="1:16" hidden="1" x14ac:dyDescent="0.25">
      <c r="A5236" s="83" t="s">
        <v>6203</v>
      </c>
      <c r="B5236" s="285" t="s">
        <v>96</v>
      </c>
      <c r="C5236" s="292">
        <v>40.86065</v>
      </c>
      <c r="D5236" s="292">
        <v>194.40903</v>
      </c>
      <c r="E5236" s="292">
        <v>133.4753</v>
      </c>
      <c r="F5236" s="292">
        <v>156.71115</v>
      </c>
      <c r="G5236" s="292">
        <v>-18.283060000000003</v>
      </c>
      <c r="H5236" s="292">
        <v>17.598929999999999</v>
      </c>
      <c r="I5236" s="292">
        <v>12.239979999999999</v>
      </c>
      <c r="J5236" s="292">
        <v>-87.45</v>
      </c>
      <c r="K5236" s="292">
        <v>402.03034000000002</v>
      </c>
      <c r="L5236" s="292">
        <v>207.27002999999999</v>
      </c>
      <c r="M5236" s="292">
        <v>4389.1803200000004</v>
      </c>
      <c r="N5236" s="292">
        <v>25827.111210000003</v>
      </c>
      <c r="O5236" s="292">
        <v>31275.153880000002</v>
      </c>
      <c r="P5236" s="83" t="str">
        <f t="shared" si="111"/>
        <v/>
      </c>
    </row>
    <row r="5237" spans="1:16" hidden="1" x14ac:dyDescent="0.25">
      <c r="A5237" s="83" t="s">
        <v>6204</v>
      </c>
      <c r="B5237" s="285" t="s">
        <v>155</v>
      </c>
      <c r="C5237" s="292">
        <v>277030.02648999996</v>
      </c>
      <c r="D5237" s="292">
        <v>418724.42888000002</v>
      </c>
      <c r="E5237" s="292">
        <v>437557.45993999997</v>
      </c>
      <c r="F5237" s="292">
        <v>660408.47797000001</v>
      </c>
      <c r="G5237" s="292">
        <v>386643.37110000005</v>
      </c>
      <c r="H5237" s="292">
        <v>297750.95947</v>
      </c>
      <c r="I5237" s="292">
        <v>403111.62462000008</v>
      </c>
      <c r="J5237" s="292">
        <v>299374.94512999995</v>
      </c>
      <c r="K5237" s="292">
        <v>396458.35401000001</v>
      </c>
      <c r="L5237" s="292">
        <v>562883.84823999996</v>
      </c>
      <c r="M5237" s="292">
        <v>359494.13815000001</v>
      </c>
      <c r="N5237" s="292">
        <v>1589739.1137599999</v>
      </c>
      <c r="O5237" s="292">
        <v>6089176.7477599997</v>
      </c>
      <c r="P5237" s="83" t="str">
        <f t="shared" si="111"/>
        <v/>
      </c>
    </row>
    <row r="5238" spans="1:16" hidden="1" x14ac:dyDescent="0.25">
      <c r="A5238" s="83" t="s">
        <v>6205</v>
      </c>
      <c r="B5238" s="285" t="s">
        <v>97</v>
      </c>
      <c r="C5238" s="292">
        <v>-74689.618030000012</v>
      </c>
      <c r="D5238" s="292">
        <v>-61273.91654000002</v>
      </c>
      <c r="E5238" s="292">
        <v>311452.58330000006</v>
      </c>
      <c r="F5238" s="292">
        <v>286825.46947000001</v>
      </c>
      <c r="G5238" s="292">
        <v>-40955.087259999971</v>
      </c>
      <c r="H5238" s="292">
        <v>-67161.265599999984</v>
      </c>
      <c r="I5238" s="292">
        <v>-89830.105249999993</v>
      </c>
      <c r="J5238" s="292">
        <v>-128553.01676999997</v>
      </c>
      <c r="K5238" s="292">
        <v>266706.34179999994</v>
      </c>
      <c r="L5238" s="292">
        <v>-134757.82578999997</v>
      </c>
      <c r="M5238" s="292">
        <v>-169242.80238999997</v>
      </c>
      <c r="N5238" s="292">
        <v>-18085.294099999825</v>
      </c>
      <c r="O5238" s="292">
        <v>80435.462840000167</v>
      </c>
      <c r="P5238" s="83" t="str">
        <f t="shared" si="111"/>
        <v/>
      </c>
    </row>
    <row r="5239" spans="1:16" hidden="1" x14ac:dyDescent="0.25">
      <c r="A5239" s="83" t="s">
        <v>6206</v>
      </c>
      <c r="B5239" s="285" t="s">
        <v>130</v>
      </c>
      <c r="C5239" s="292">
        <v>-70428.158380000037</v>
      </c>
      <c r="D5239" s="292">
        <v>-74584.479240000015</v>
      </c>
      <c r="E5239" s="292">
        <v>312766.06132000004</v>
      </c>
      <c r="F5239" s="292">
        <v>273419.07097000006</v>
      </c>
      <c r="G5239" s="292">
        <v>-55388.657689999964</v>
      </c>
      <c r="H5239" s="292">
        <v>-79620.074769999977</v>
      </c>
      <c r="I5239" s="292">
        <v>-112399.55263999995</v>
      </c>
      <c r="J5239" s="292">
        <v>-144791.32049000001</v>
      </c>
      <c r="K5239" s="292">
        <v>249133.41722</v>
      </c>
      <c r="L5239" s="292">
        <v>-150175.41070999997</v>
      </c>
      <c r="M5239" s="292">
        <v>-215488.69839999999</v>
      </c>
      <c r="N5239" s="292">
        <v>126825.22117000015</v>
      </c>
      <c r="O5239" s="292">
        <v>59267.418360000476</v>
      </c>
      <c r="P5239" s="83" t="str">
        <f t="shared" si="111"/>
        <v/>
      </c>
    </row>
    <row r="5240" spans="1:16" hidden="1" x14ac:dyDescent="0.25">
      <c r="A5240" s="83" t="s">
        <v>6207</v>
      </c>
      <c r="B5240" s="285" t="s">
        <v>76</v>
      </c>
      <c r="C5240" s="292">
        <v>0</v>
      </c>
      <c r="D5240" s="292">
        <v>0</v>
      </c>
      <c r="E5240" s="292">
        <v>0</v>
      </c>
      <c r="F5240" s="292">
        <v>0</v>
      </c>
      <c r="G5240" s="292">
        <v>268.91603000000003</v>
      </c>
      <c r="H5240" s="292">
        <v>9.1412600000000008</v>
      </c>
      <c r="I5240" s="292">
        <v>111.73759</v>
      </c>
      <c r="J5240" s="292">
        <v>5.6560800000000002</v>
      </c>
      <c r="K5240" s="292">
        <v>123.75868</v>
      </c>
      <c r="L5240" s="292">
        <v>35.54166</v>
      </c>
      <c r="M5240" s="292">
        <v>864.81130000000007</v>
      </c>
      <c r="N5240" s="292">
        <v>20046.140349999998</v>
      </c>
      <c r="O5240" s="292">
        <v>21465.702949999999</v>
      </c>
      <c r="P5240" s="83" t="str">
        <f t="shared" si="111"/>
        <v/>
      </c>
    </row>
    <row r="5241" spans="1:16" hidden="1" x14ac:dyDescent="0.25">
      <c r="A5241" s="83" t="s">
        <v>6208</v>
      </c>
      <c r="B5241" s="285" t="s">
        <v>77</v>
      </c>
      <c r="C5241" s="292">
        <v>89662.098390000014</v>
      </c>
      <c r="D5241" s="292">
        <v>88013.263590000002</v>
      </c>
      <c r="E5241" s="292">
        <v>90989.909250000012</v>
      </c>
      <c r="F5241" s="292">
        <v>88024.232579999996</v>
      </c>
      <c r="G5241" s="292">
        <v>111023.22046</v>
      </c>
      <c r="H5241" s="292">
        <v>92670.175080000001</v>
      </c>
      <c r="I5241" s="292">
        <v>89718.82802000003</v>
      </c>
      <c r="J5241" s="292">
        <v>86839.581460000001</v>
      </c>
      <c r="K5241" s="292">
        <v>90173.47381000001</v>
      </c>
      <c r="L5241" s="292">
        <v>72249.57822000001</v>
      </c>
      <c r="M5241" s="292">
        <v>80893.595160000012</v>
      </c>
      <c r="N5241" s="292">
        <v>200607.95990000005</v>
      </c>
      <c r="O5241" s="292">
        <v>1180865.9159200001</v>
      </c>
      <c r="P5241" s="83" t="str">
        <f t="shared" si="111"/>
        <v/>
      </c>
    </row>
    <row r="5242" spans="1:16" hidden="1" x14ac:dyDescent="0.25">
      <c r="A5242" s="83" t="s">
        <v>6209</v>
      </c>
      <c r="B5242" s="285" t="s">
        <v>78</v>
      </c>
      <c r="C5242" s="292">
        <v>13111.624740000001</v>
      </c>
      <c r="D5242" s="292">
        <v>26225.679339999999</v>
      </c>
      <c r="E5242" s="292">
        <v>36096.302030000006</v>
      </c>
      <c r="F5242" s="292">
        <v>38322.38850000003</v>
      </c>
      <c r="G5242" s="292">
        <v>46373.001119999979</v>
      </c>
      <c r="H5242" s="292">
        <v>33284.247019999995</v>
      </c>
      <c r="I5242" s="292">
        <v>38888.048839999989</v>
      </c>
      <c r="J5242" s="292">
        <v>31046.985660000002</v>
      </c>
      <c r="K5242" s="292">
        <v>40239.218929999988</v>
      </c>
      <c r="L5242" s="292">
        <v>46861.652989999966</v>
      </c>
      <c r="M5242" s="292">
        <v>50926.496909999994</v>
      </c>
      <c r="N5242" s="292">
        <v>103420.40834000004</v>
      </c>
      <c r="O5242" s="292">
        <v>504796.05442</v>
      </c>
      <c r="P5242" s="83" t="str">
        <f t="shared" si="111"/>
        <v/>
      </c>
    </row>
    <row r="5243" spans="1:16" hidden="1" x14ac:dyDescent="0.25">
      <c r="A5243" s="83" t="s">
        <v>6210</v>
      </c>
      <c r="B5243" s="285" t="s">
        <v>79</v>
      </c>
      <c r="C5243" s="292">
        <v>370.23901000000001</v>
      </c>
      <c r="D5243" s="292">
        <v>2098.5133500000002</v>
      </c>
      <c r="E5243" s="292">
        <v>3451.40544</v>
      </c>
      <c r="F5243" s="292">
        <v>2338.90452</v>
      </c>
      <c r="G5243" s="292">
        <v>2094.33727</v>
      </c>
      <c r="H5243" s="292">
        <v>7792.2223300000005</v>
      </c>
      <c r="I5243" s="292">
        <v>2885.82726</v>
      </c>
      <c r="J5243" s="292">
        <v>4818.706909999999</v>
      </c>
      <c r="K5243" s="292">
        <v>1996.40578</v>
      </c>
      <c r="L5243" s="292">
        <v>910.06502999999987</v>
      </c>
      <c r="M5243" s="292">
        <v>1800.5548199999998</v>
      </c>
      <c r="N5243" s="292">
        <v>11086.693880000001</v>
      </c>
      <c r="O5243" s="292">
        <v>41643.875600000007</v>
      </c>
      <c r="P5243" s="83" t="str">
        <f t="shared" si="111"/>
        <v/>
      </c>
    </row>
    <row r="5244" spans="1:16" hidden="1" x14ac:dyDescent="0.25">
      <c r="A5244" s="83" t="s">
        <v>6211</v>
      </c>
      <c r="B5244" s="285" t="s">
        <v>3671</v>
      </c>
      <c r="C5244" s="292">
        <v>14059.606999999998</v>
      </c>
      <c r="D5244" s="292">
        <v>31435.56985</v>
      </c>
      <c r="E5244" s="292">
        <v>42594.949509999999</v>
      </c>
      <c r="F5244" s="292">
        <v>42538.038999999997</v>
      </c>
      <c r="G5244" s="292">
        <v>37216.085740000002</v>
      </c>
      <c r="H5244" s="292">
        <v>36075.677880000003</v>
      </c>
      <c r="I5244" s="292">
        <v>53876.957709999995</v>
      </c>
      <c r="J5244" s="292">
        <v>30658.065910000001</v>
      </c>
      <c r="K5244" s="292">
        <v>36475.043640000004</v>
      </c>
      <c r="L5244" s="292">
        <v>36403.52031</v>
      </c>
      <c r="M5244" s="292">
        <v>26627.920770000004</v>
      </c>
      <c r="N5244" s="292">
        <v>145975.56561000002</v>
      </c>
      <c r="O5244" s="292">
        <v>533937.00292999996</v>
      </c>
      <c r="P5244" s="83" t="str">
        <f t="shared" si="111"/>
        <v/>
      </c>
    </row>
    <row r="5245" spans="1:16" hidden="1" x14ac:dyDescent="0.25">
      <c r="A5245" s="83" t="s">
        <v>6212</v>
      </c>
      <c r="B5245" s="285" t="s">
        <v>121</v>
      </c>
      <c r="C5245" s="292">
        <v>0</v>
      </c>
      <c r="D5245" s="292">
        <v>0</v>
      </c>
      <c r="E5245" s="292">
        <v>0</v>
      </c>
      <c r="F5245" s="292">
        <v>0</v>
      </c>
      <c r="G5245" s="292">
        <v>0</v>
      </c>
      <c r="H5245" s="292">
        <v>0</v>
      </c>
      <c r="I5245" s="292">
        <v>0</v>
      </c>
      <c r="J5245" s="292">
        <v>0</v>
      </c>
      <c r="K5245" s="292">
        <v>0</v>
      </c>
      <c r="L5245" s="292">
        <v>0</v>
      </c>
      <c r="M5245" s="292">
        <v>0</v>
      </c>
      <c r="N5245" s="292">
        <v>0</v>
      </c>
      <c r="O5245" s="292">
        <v>0</v>
      </c>
      <c r="P5245" s="83" t="str">
        <f t="shared" si="111"/>
        <v/>
      </c>
    </row>
    <row r="5246" spans="1:16" hidden="1" x14ac:dyDescent="0.25">
      <c r="A5246" s="83" t="s">
        <v>6213</v>
      </c>
      <c r="B5246" s="285" t="s">
        <v>81</v>
      </c>
      <c r="C5246" s="292">
        <v>16922.93376</v>
      </c>
      <c r="D5246" s="292">
        <v>9047.3931099999991</v>
      </c>
      <c r="E5246" s="292">
        <v>8551.1053299999985</v>
      </c>
      <c r="F5246" s="292">
        <v>7984.3456199999991</v>
      </c>
      <c r="G5246" s="292">
        <v>9224.5877599999985</v>
      </c>
      <c r="H5246" s="292">
        <v>13875.61037</v>
      </c>
      <c r="I5246" s="292">
        <v>34567.77678</v>
      </c>
      <c r="J5246" s="292">
        <v>9439.4180399999987</v>
      </c>
      <c r="K5246" s="292">
        <v>14890.24863</v>
      </c>
      <c r="L5246" s="292">
        <v>20681.850590000002</v>
      </c>
      <c r="M5246" s="292">
        <v>16162.64435</v>
      </c>
      <c r="N5246" s="292">
        <v>127909.93448999999</v>
      </c>
      <c r="O5246" s="292">
        <v>289257.84882999997</v>
      </c>
      <c r="P5246" s="83" t="str">
        <f t="shared" si="111"/>
        <v/>
      </c>
    </row>
    <row r="5247" spans="1:16" hidden="1" x14ac:dyDescent="0.25">
      <c r="A5247" s="83" t="s">
        <v>6214</v>
      </c>
      <c r="B5247" s="285" t="s">
        <v>82</v>
      </c>
      <c r="C5247" s="292">
        <v>0</v>
      </c>
      <c r="D5247" s="292">
        <v>247.23782999999997</v>
      </c>
      <c r="E5247" s="292">
        <v>560.23278000000005</v>
      </c>
      <c r="F5247" s="292">
        <v>1656.3220100000001</v>
      </c>
      <c r="G5247" s="292">
        <v>741.61329000000001</v>
      </c>
      <c r="H5247" s="292">
        <v>1406.2714599999999</v>
      </c>
      <c r="I5247" s="292">
        <v>1010.5294700000001</v>
      </c>
      <c r="J5247" s="292">
        <v>1213.63922</v>
      </c>
      <c r="K5247" s="292">
        <v>2653.4958099999994</v>
      </c>
      <c r="L5247" s="292">
        <v>741.60586999999998</v>
      </c>
      <c r="M5247" s="292">
        <v>1090.22696</v>
      </c>
      <c r="N5247" s="292">
        <v>8515.5209900000009</v>
      </c>
      <c r="O5247" s="292">
        <v>19836.69569</v>
      </c>
      <c r="P5247" s="83" t="str">
        <f t="shared" si="111"/>
        <v/>
      </c>
    </row>
    <row r="5248" spans="1:16" hidden="1" x14ac:dyDescent="0.25">
      <c r="A5248" s="83" t="s">
        <v>6215</v>
      </c>
      <c r="B5248" s="285" t="s">
        <v>83</v>
      </c>
      <c r="C5248" s="292">
        <v>0</v>
      </c>
      <c r="D5248" s="292">
        <v>1154.51053</v>
      </c>
      <c r="E5248" s="292">
        <v>4575.3709100000005</v>
      </c>
      <c r="F5248" s="292">
        <v>6722.8858500000006</v>
      </c>
      <c r="G5248" s="292">
        <v>2777.3424300000001</v>
      </c>
      <c r="H5248" s="292">
        <v>2367.7801099999997</v>
      </c>
      <c r="I5248" s="292">
        <v>1696.9989900000003</v>
      </c>
      <c r="J5248" s="292">
        <v>2773.0042600000002</v>
      </c>
      <c r="K5248" s="292">
        <v>1204.9531099999999</v>
      </c>
      <c r="L5248" s="292">
        <v>2002.0797100000002</v>
      </c>
      <c r="M5248" s="292">
        <v>1579.8232899999998</v>
      </c>
      <c r="N5248" s="292">
        <v>18941.287790000002</v>
      </c>
      <c r="O5248" s="292">
        <v>45796.036980000004</v>
      </c>
      <c r="P5248" s="83" t="str">
        <f t="shared" si="111"/>
        <v/>
      </c>
    </row>
    <row r="5249" spans="1:16" hidden="1" x14ac:dyDescent="0.25">
      <c r="A5249" s="83" t="s">
        <v>6216</v>
      </c>
      <c r="B5249" s="285" t="s">
        <v>84</v>
      </c>
      <c r="C5249" s="292">
        <v>3811.1010500000002</v>
      </c>
      <c r="D5249" s="292">
        <v>26575.993560000003</v>
      </c>
      <c r="E5249" s="292">
        <v>16467.955469999997</v>
      </c>
      <c r="F5249" s="292">
        <v>15765.134670000001</v>
      </c>
      <c r="G5249" s="292">
        <v>45584.466139999997</v>
      </c>
      <c r="H5249" s="292">
        <v>44780.811499999996</v>
      </c>
      <c r="I5249" s="292">
        <v>35392.943200000002</v>
      </c>
      <c r="J5249" s="292">
        <v>27047.922729999998</v>
      </c>
      <c r="K5249" s="292">
        <v>49669.597569999998</v>
      </c>
      <c r="L5249" s="292">
        <v>36679.64589</v>
      </c>
      <c r="M5249" s="292">
        <v>81596.057979999998</v>
      </c>
      <c r="N5249" s="292">
        <v>127290.30048999999</v>
      </c>
      <c r="O5249" s="292">
        <v>510661.93025000003</v>
      </c>
      <c r="P5249" s="83" t="str">
        <f t="shared" si="111"/>
        <v/>
      </c>
    </row>
    <row r="5250" spans="1:16" hidden="1" x14ac:dyDescent="0.25">
      <c r="A5250" s="83" t="s">
        <v>6217</v>
      </c>
      <c r="B5250" s="285" t="s">
        <v>85</v>
      </c>
      <c r="C5250" s="292">
        <v>137937.60395000002</v>
      </c>
      <c r="D5250" s="292">
        <v>185696.93144000001</v>
      </c>
      <c r="E5250" s="292">
        <v>204017.52213999999</v>
      </c>
      <c r="F5250" s="292">
        <v>205102.33767000001</v>
      </c>
      <c r="G5250" s="292">
        <v>256460.96640999996</v>
      </c>
      <c r="H5250" s="292">
        <v>233247.09047</v>
      </c>
      <c r="I5250" s="292">
        <v>260791.06174</v>
      </c>
      <c r="J5250" s="292">
        <v>195191.20287999997</v>
      </c>
      <c r="K5250" s="292">
        <v>239030.47389999998</v>
      </c>
      <c r="L5250" s="292">
        <v>219382.17008999997</v>
      </c>
      <c r="M5250" s="292">
        <v>263488.65788999997</v>
      </c>
      <c r="N5250" s="292">
        <v>777013.1161199999</v>
      </c>
      <c r="O5250" s="292">
        <v>3177359.1346999998</v>
      </c>
      <c r="P5250" s="83" t="str">
        <f t="shared" si="111"/>
        <v/>
      </c>
    </row>
    <row r="5251" spans="1:16" hidden="1" x14ac:dyDescent="0.25">
      <c r="A5251" s="83" t="s">
        <v>6218</v>
      </c>
      <c r="B5251" s="285" t="s">
        <v>86</v>
      </c>
      <c r="C5251" s="292">
        <v>142976.07026000001</v>
      </c>
      <c r="D5251" s="292">
        <v>20786.804730000003</v>
      </c>
      <c r="E5251" s="292">
        <v>56321.913780000003</v>
      </c>
      <c r="F5251" s="292">
        <v>24565.543020000001</v>
      </c>
      <c r="G5251" s="292">
        <v>-3732.8216399999947</v>
      </c>
      <c r="H5251" s="292">
        <v>7836.9143499999991</v>
      </c>
      <c r="I5251" s="292">
        <v>39733.086810000001</v>
      </c>
      <c r="J5251" s="292">
        <v>31081.091110000001</v>
      </c>
      <c r="K5251" s="292">
        <v>33540.676760000002</v>
      </c>
      <c r="L5251" s="292">
        <v>70888.067389999997</v>
      </c>
      <c r="M5251" s="292">
        <v>25032.573839999997</v>
      </c>
      <c r="N5251" s="292">
        <v>95339.875799999994</v>
      </c>
      <c r="O5251" s="292">
        <v>544369.79621000006</v>
      </c>
      <c r="P5251" s="83" t="str">
        <f t="shared" si="111"/>
        <v/>
      </c>
    </row>
    <row r="5252" spans="1:16" hidden="1" x14ac:dyDescent="0.25">
      <c r="A5252" s="83" t="s">
        <v>6219</v>
      </c>
      <c r="B5252" s="285" t="s">
        <v>87</v>
      </c>
      <c r="C5252" s="292">
        <v>507198.71983000002</v>
      </c>
      <c r="D5252" s="292">
        <v>-67599.005700000009</v>
      </c>
      <c r="E5252" s="292">
        <v>3911.5034999999998</v>
      </c>
      <c r="F5252" s="292">
        <v>19195.87787</v>
      </c>
      <c r="G5252" s="292">
        <v>37385.765100000004</v>
      </c>
      <c r="H5252" s="292">
        <v>-42940.388270000003</v>
      </c>
      <c r="I5252" s="292">
        <v>-4945.6878500000003</v>
      </c>
      <c r="J5252" s="292">
        <v>28080.726710000003</v>
      </c>
      <c r="K5252" s="292">
        <v>9074.4210600000006</v>
      </c>
      <c r="L5252" s="292">
        <v>8392.2748200000005</v>
      </c>
      <c r="M5252" s="292">
        <v>64312.086930000005</v>
      </c>
      <c r="N5252" s="292">
        <v>130863.39075999999</v>
      </c>
      <c r="O5252" s="292">
        <v>692929.68476000009</v>
      </c>
      <c r="P5252" s="83" t="str">
        <f t="shared" si="111"/>
        <v/>
      </c>
    </row>
    <row r="5253" spans="1:16" hidden="1" x14ac:dyDescent="0.25">
      <c r="A5253" s="83" t="s">
        <v>6220</v>
      </c>
      <c r="B5253" s="285" t="s">
        <v>88</v>
      </c>
      <c r="C5253" s="292">
        <v>627.66926999999998</v>
      </c>
      <c r="D5253" s="292">
        <v>651.59872999999993</v>
      </c>
      <c r="E5253" s="292">
        <v>-1380.52792</v>
      </c>
      <c r="F5253" s="292">
        <v>226.37789999999998</v>
      </c>
      <c r="G5253" s="292">
        <v>791.64625999999998</v>
      </c>
      <c r="H5253" s="292">
        <v>-656.88555000000008</v>
      </c>
      <c r="I5253" s="292">
        <v>607.43173999999999</v>
      </c>
      <c r="J5253" s="292">
        <v>401.09303999999997</v>
      </c>
      <c r="K5253" s="292">
        <v>-933.39168999999993</v>
      </c>
      <c r="L5253" s="292">
        <v>378.54450000000003</v>
      </c>
      <c r="M5253" s="292">
        <v>740.74701000000005</v>
      </c>
      <c r="N5253" s="292">
        <v>-1010.7529</v>
      </c>
      <c r="O5253" s="292">
        <v>443.55038999999988</v>
      </c>
      <c r="P5253" s="83" t="str">
        <f t="shared" si="111"/>
        <v/>
      </c>
    </row>
    <row r="5254" spans="1:16" hidden="1" x14ac:dyDescent="0.25">
      <c r="A5254" s="83" t="s">
        <v>6221</v>
      </c>
      <c r="B5254" s="285" t="s">
        <v>144</v>
      </c>
      <c r="C5254" s="292">
        <v>788740.06331</v>
      </c>
      <c r="D5254" s="292">
        <v>139536.32920000001</v>
      </c>
      <c r="E5254" s="292">
        <v>262870.41149999999</v>
      </c>
      <c r="F5254" s="292">
        <v>249090.13646000001</v>
      </c>
      <c r="G5254" s="292">
        <v>290905.55612999998</v>
      </c>
      <c r="H5254" s="292">
        <v>197486.731</v>
      </c>
      <c r="I5254" s="292">
        <v>296185.89243999997</v>
      </c>
      <c r="J5254" s="292">
        <v>254754.11374</v>
      </c>
      <c r="K5254" s="292">
        <v>280712.18002999999</v>
      </c>
      <c r="L5254" s="292">
        <v>299041.05679999996</v>
      </c>
      <c r="M5254" s="292">
        <v>353574.06566999998</v>
      </c>
      <c r="N5254" s="292">
        <v>1002205.62978</v>
      </c>
      <c r="O5254" s="292">
        <v>4415102.1660599997</v>
      </c>
      <c r="P5254" s="83" t="str">
        <f t="shared" si="111"/>
        <v/>
      </c>
    </row>
    <row r="5255" spans="1:16" hidden="1" x14ac:dyDescent="0.25">
      <c r="A5255" s="83" t="s">
        <v>6222</v>
      </c>
      <c r="B5255" s="285" t="s">
        <v>80</v>
      </c>
      <c r="C5255" s="292">
        <v>0</v>
      </c>
      <c r="D5255" s="292">
        <v>898.77028000000007</v>
      </c>
      <c r="E5255" s="292">
        <v>730.29142000000002</v>
      </c>
      <c r="F5255" s="292">
        <v>1750.0849199999998</v>
      </c>
      <c r="G5255" s="292">
        <v>1157.39617</v>
      </c>
      <c r="H5255" s="292">
        <v>985.15346</v>
      </c>
      <c r="I5255" s="292">
        <v>2641.4138800000001</v>
      </c>
      <c r="J5255" s="292">
        <v>1348.22261</v>
      </c>
      <c r="K5255" s="292">
        <v>1604.2779399999997</v>
      </c>
      <c r="L5255" s="292">
        <v>2816.6298199999997</v>
      </c>
      <c r="M5255" s="292">
        <v>1946.5263499999999</v>
      </c>
      <c r="N5255" s="292">
        <v>13219.304279999997</v>
      </c>
      <c r="O5255" s="292">
        <v>29098.071129999997</v>
      </c>
      <c r="P5255" s="83" t="str">
        <f t="shared" si="111"/>
        <v/>
      </c>
    </row>
    <row r="5256" spans="1:16" hidden="1" x14ac:dyDescent="0.25">
      <c r="A5256" s="83" t="s">
        <v>6223</v>
      </c>
      <c r="B5256" s="285" t="s">
        <v>76</v>
      </c>
      <c r="C5256" s="292">
        <v>229.94432000000003</v>
      </c>
      <c r="D5256" s="292">
        <v>2040.6913400000001</v>
      </c>
      <c r="E5256" s="292">
        <v>621.70056</v>
      </c>
      <c r="F5256" s="292">
        <v>484.13141999999999</v>
      </c>
      <c r="G5256" s="292">
        <v>758.83049000000005</v>
      </c>
      <c r="H5256" s="292">
        <v>576.26497999999992</v>
      </c>
      <c r="I5256" s="292">
        <v>371.11944999999997</v>
      </c>
      <c r="J5256" s="292">
        <v>782.30628999999999</v>
      </c>
      <c r="K5256" s="292">
        <v>458.18866000000003</v>
      </c>
      <c r="L5256" s="292">
        <v>735.12064000000009</v>
      </c>
      <c r="M5256" s="292">
        <v>11193.063050000001</v>
      </c>
      <c r="N5256" s="292">
        <v>2454.5578399999999</v>
      </c>
      <c r="O5256" s="292">
        <v>20705.919040000001</v>
      </c>
      <c r="P5256" s="83" t="str">
        <f t="shared" si="111"/>
        <v/>
      </c>
    </row>
    <row r="5257" spans="1:16" hidden="1" x14ac:dyDescent="0.25">
      <c r="A5257" s="83" t="s">
        <v>6224</v>
      </c>
      <c r="B5257" s="285" t="s">
        <v>85</v>
      </c>
      <c r="C5257" s="292">
        <v>63247.985919999999</v>
      </c>
      <c r="D5257" s="292">
        <v>124423.01489999999</v>
      </c>
      <c r="E5257" s="292">
        <v>515470.10544000007</v>
      </c>
      <c r="F5257" s="292">
        <v>491927.80714000005</v>
      </c>
      <c r="G5257" s="292">
        <v>215505.87914999999</v>
      </c>
      <c r="H5257" s="292">
        <v>166085.82487000001</v>
      </c>
      <c r="I5257" s="292">
        <v>170960.95649000001</v>
      </c>
      <c r="J5257" s="292">
        <v>66638.186109999995</v>
      </c>
      <c r="K5257" s="292">
        <v>505736.81569999992</v>
      </c>
      <c r="L5257" s="292">
        <v>84624.344299999997</v>
      </c>
      <c r="M5257" s="292">
        <v>94245.855499999991</v>
      </c>
      <c r="N5257" s="292">
        <v>758927.82202000008</v>
      </c>
      <c r="O5257" s="292">
        <v>3257794.59754</v>
      </c>
      <c r="P5257" s="83" t="str">
        <f t="shared" si="111"/>
        <v/>
      </c>
    </row>
    <row r="5258" spans="1:16" hidden="1" x14ac:dyDescent="0.25">
      <c r="A5258" s="83" t="s">
        <v>6225</v>
      </c>
      <c r="B5258" s="285" t="s">
        <v>87</v>
      </c>
      <c r="C5258" s="292">
        <v>487309.85463000002</v>
      </c>
      <c r="D5258" s="292">
        <v>-47696.80702</v>
      </c>
      <c r="E5258" s="292">
        <v>28475.342280000001</v>
      </c>
      <c r="F5258" s="292">
        <v>32564.165819999998</v>
      </c>
      <c r="G5258" s="292">
        <v>-51488.671419999999</v>
      </c>
      <c r="H5258" s="292">
        <v>-7325.4148600000008</v>
      </c>
      <c r="I5258" s="292">
        <v>14006.061750000001</v>
      </c>
      <c r="J5258" s="292">
        <v>16499.2765</v>
      </c>
      <c r="K5258" s="292">
        <v>6977.1932400000005</v>
      </c>
      <c r="L5258" s="292">
        <v>46485.821210000002</v>
      </c>
      <c r="M5258" s="292">
        <v>13614.311900000001</v>
      </c>
      <c r="N5258" s="292">
        <v>251325.24836000003</v>
      </c>
      <c r="O5258" s="292">
        <v>790746.38238999993</v>
      </c>
      <c r="P5258" s="83" t="str">
        <f t="shared" si="111"/>
        <v/>
      </c>
    </row>
    <row r="5259" spans="1:16" hidden="1" x14ac:dyDescent="0.25">
      <c r="A5259" s="83" t="s">
        <v>6226</v>
      </c>
      <c r="B5259" s="285" t="s">
        <v>88</v>
      </c>
      <c r="C5259" s="292">
        <v>14.03302</v>
      </c>
      <c r="D5259" s="292">
        <v>181.42608999999999</v>
      </c>
      <c r="E5259" s="292">
        <v>61.146339999999995</v>
      </c>
      <c r="F5259" s="292">
        <v>54.978749999999998</v>
      </c>
      <c r="G5259" s="292">
        <v>537.87167999999997</v>
      </c>
      <c r="H5259" s="292">
        <v>127.5335</v>
      </c>
      <c r="I5259" s="292">
        <v>4.4600400000000002</v>
      </c>
      <c r="J5259" s="292">
        <v>1103.14563</v>
      </c>
      <c r="K5259" s="292">
        <v>362.75956999999994</v>
      </c>
      <c r="L5259" s="292">
        <v>220.90246999999999</v>
      </c>
      <c r="M5259" s="292">
        <v>78.850070000000002</v>
      </c>
      <c r="N5259" s="292">
        <v>16086.11759</v>
      </c>
      <c r="O5259" s="292">
        <v>18833.224750000001</v>
      </c>
      <c r="P5259" s="83" t="str">
        <f t="shared" si="111"/>
        <v/>
      </c>
    </row>
    <row r="5260" spans="1:16" hidden="1" x14ac:dyDescent="0.25">
      <c r="A5260" s="83" t="s">
        <v>6227</v>
      </c>
      <c r="B5260" s="285" t="s">
        <v>89</v>
      </c>
      <c r="C5260" s="292">
        <v>24755.381150000001</v>
      </c>
      <c r="D5260" s="292">
        <v>31732.636409999999</v>
      </c>
      <c r="E5260" s="292">
        <v>35343.527240000003</v>
      </c>
      <c r="F5260" s="292">
        <v>64588.422890000009</v>
      </c>
      <c r="G5260" s="292">
        <v>46281.75282999999</v>
      </c>
      <c r="H5260" s="292">
        <v>38871.65208</v>
      </c>
      <c r="I5260" s="292">
        <v>43100.493759999998</v>
      </c>
      <c r="J5260" s="292">
        <v>33337.958139999995</v>
      </c>
      <c r="K5260" s="292">
        <v>35480.305349999995</v>
      </c>
      <c r="L5260" s="292">
        <v>38265.345809999992</v>
      </c>
      <c r="M5260" s="292">
        <v>38740.904730000002</v>
      </c>
      <c r="N5260" s="292">
        <v>83675.052000000011</v>
      </c>
      <c r="O5260" s="292">
        <v>514173.43238999997</v>
      </c>
      <c r="P5260" s="83" t="str">
        <f t="shared" si="111"/>
        <v/>
      </c>
    </row>
    <row r="5261" spans="1:16" hidden="1" x14ac:dyDescent="0.25">
      <c r="A5261" s="83" t="s">
        <v>6228</v>
      </c>
      <c r="B5261" s="285" t="s">
        <v>90</v>
      </c>
      <c r="C5261" s="292">
        <v>2341.6223</v>
      </c>
      <c r="D5261" s="292">
        <v>2241.5894800000001</v>
      </c>
      <c r="E5261" s="292">
        <v>3828.4015100000001</v>
      </c>
      <c r="F5261" s="292">
        <v>2935.23479</v>
      </c>
      <c r="G5261" s="292">
        <v>2444.3622800000003</v>
      </c>
      <c r="H5261" s="292">
        <v>4511.5498399999997</v>
      </c>
      <c r="I5261" s="292">
        <v>2818.4849400000003</v>
      </c>
      <c r="J5261" s="292">
        <v>2445.3016499999999</v>
      </c>
      <c r="K5261" s="292">
        <v>2713.2196500000005</v>
      </c>
      <c r="L5261" s="292">
        <v>3063.2930999999999</v>
      </c>
      <c r="M5261" s="292">
        <v>2249.6502099999998</v>
      </c>
      <c r="N5261" s="292">
        <v>30734.744370000004</v>
      </c>
      <c r="O5261" s="292">
        <v>62327.454120000002</v>
      </c>
      <c r="P5261" s="83" t="str">
        <f t="shared" si="111"/>
        <v/>
      </c>
    </row>
    <row r="5262" spans="1:16" hidden="1" x14ac:dyDescent="0.25">
      <c r="A5262" s="83" t="s">
        <v>6229</v>
      </c>
      <c r="B5262" s="285" t="s">
        <v>91</v>
      </c>
      <c r="C5262" s="292">
        <v>0</v>
      </c>
      <c r="D5262" s="292">
        <v>0</v>
      </c>
      <c r="E5262" s="292">
        <v>0</v>
      </c>
      <c r="F5262" s="292">
        <v>0</v>
      </c>
      <c r="G5262" s="292">
        <v>0</v>
      </c>
      <c r="H5262" s="292">
        <v>0</v>
      </c>
      <c r="I5262" s="292">
        <v>0</v>
      </c>
      <c r="J5262" s="292">
        <v>3.2549999999999996E-2</v>
      </c>
      <c r="K5262" s="292">
        <v>125.31162999999999</v>
      </c>
      <c r="L5262" s="292">
        <v>0</v>
      </c>
      <c r="M5262" s="292">
        <v>0</v>
      </c>
      <c r="N5262" s="292">
        <v>3.5312299999999999</v>
      </c>
      <c r="O5262" s="292">
        <v>128.87540999999999</v>
      </c>
      <c r="P5262" s="83" t="str">
        <f t="shared" si="111"/>
        <v/>
      </c>
    </row>
    <row r="5263" spans="1:16" hidden="1" x14ac:dyDescent="0.25">
      <c r="A5263" s="83" t="s">
        <v>6230</v>
      </c>
      <c r="B5263" s="285" t="s">
        <v>3670</v>
      </c>
      <c r="C5263" s="292">
        <v>1333.41074</v>
      </c>
      <c r="D5263" s="292">
        <v>1202.52152</v>
      </c>
      <c r="E5263" s="292">
        <v>1817.0743799999998</v>
      </c>
      <c r="F5263" s="292">
        <v>1587.7187999999999</v>
      </c>
      <c r="G5263" s="292">
        <v>1650.0692500000002</v>
      </c>
      <c r="H5263" s="292">
        <v>2065.0048600000005</v>
      </c>
      <c r="I5263" s="292">
        <v>2059.9463300000002</v>
      </c>
      <c r="J5263" s="292">
        <v>1350.1362000000001</v>
      </c>
      <c r="K5263" s="292">
        <v>2297.2173600000001</v>
      </c>
      <c r="L5263" s="292">
        <v>1725.5915</v>
      </c>
      <c r="M5263" s="292">
        <v>1362.5984800000001</v>
      </c>
      <c r="N5263" s="292">
        <v>6493.2667399999991</v>
      </c>
      <c r="O5263" s="292">
        <v>24944.55616</v>
      </c>
      <c r="P5263" s="83" t="str">
        <f t="shared" si="111"/>
        <v/>
      </c>
    </row>
    <row r="5264" spans="1:16" hidden="1" x14ac:dyDescent="0.25">
      <c r="A5264" s="83" t="s">
        <v>6231</v>
      </c>
      <c r="B5264" s="285" t="s">
        <v>92</v>
      </c>
      <c r="C5264" s="292">
        <v>0</v>
      </c>
      <c r="D5264" s="292">
        <v>1792.6046899999999</v>
      </c>
      <c r="E5264" s="292">
        <v>867.87043000000006</v>
      </c>
      <c r="F5264" s="292">
        <v>0</v>
      </c>
      <c r="G5264" s="292">
        <v>0</v>
      </c>
      <c r="H5264" s="292">
        <v>0</v>
      </c>
      <c r="I5264" s="292">
        <v>0</v>
      </c>
      <c r="J5264" s="292">
        <v>0</v>
      </c>
      <c r="K5264" s="292">
        <v>0</v>
      </c>
      <c r="L5264" s="292">
        <v>0</v>
      </c>
      <c r="M5264" s="292">
        <v>1036.2038200000002</v>
      </c>
      <c r="N5264" s="292">
        <v>1776.0049299999998</v>
      </c>
      <c r="O5264" s="292">
        <v>5472.6838699999998</v>
      </c>
      <c r="P5264" s="83" t="str">
        <f t="shared" si="111"/>
        <v/>
      </c>
    </row>
    <row r="5265" spans="1:16" hidden="1" x14ac:dyDescent="0.25">
      <c r="A5265" s="83" t="s">
        <v>6232</v>
      </c>
      <c r="B5265" s="285" t="s">
        <v>93</v>
      </c>
      <c r="C5265" s="292">
        <v>0</v>
      </c>
      <c r="D5265" s="292">
        <v>0</v>
      </c>
      <c r="E5265" s="292">
        <v>0</v>
      </c>
      <c r="F5265" s="292">
        <v>0</v>
      </c>
      <c r="G5265" s="292">
        <v>711.04365000000007</v>
      </c>
      <c r="H5265" s="292">
        <v>0.25</v>
      </c>
      <c r="I5265" s="292">
        <v>36.987940000000002</v>
      </c>
      <c r="J5265" s="292">
        <v>300</v>
      </c>
      <c r="K5265" s="292">
        <v>0</v>
      </c>
      <c r="L5265" s="292">
        <v>0</v>
      </c>
      <c r="M5265" s="292">
        <v>26.38016</v>
      </c>
      <c r="N5265" s="292">
        <v>3052.5292400000003</v>
      </c>
      <c r="O5265" s="292">
        <v>4127.1909900000001</v>
      </c>
      <c r="P5265" s="83" t="str">
        <f t="shared" si="111"/>
        <v/>
      </c>
    </row>
    <row r="5266" spans="1:16" hidden="1" x14ac:dyDescent="0.25">
      <c r="A5266" s="83" t="s">
        <v>6233</v>
      </c>
      <c r="B5266" s="285" t="s">
        <v>94</v>
      </c>
      <c r="C5266" s="292">
        <v>33.25</v>
      </c>
      <c r="D5266" s="292">
        <v>265.38800000000003</v>
      </c>
      <c r="E5266" s="292">
        <v>19718.41071</v>
      </c>
      <c r="F5266" s="292">
        <v>3371.9960000000001</v>
      </c>
      <c r="G5266" s="292">
        <v>2361.4411300000002</v>
      </c>
      <c r="H5266" s="292">
        <v>13817.207069999999</v>
      </c>
      <c r="I5266" s="292">
        <v>5010.4312099999997</v>
      </c>
      <c r="J5266" s="292">
        <v>3386.0827799999997</v>
      </c>
      <c r="K5266" s="292">
        <v>15564.844999999999</v>
      </c>
      <c r="L5266" s="292">
        <v>3468.1449099999995</v>
      </c>
      <c r="M5266" s="292">
        <v>5092.1010199999992</v>
      </c>
      <c r="N5266" s="292">
        <v>56597.424769999998</v>
      </c>
      <c r="O5266" s="292">
        <v>128686.72260000001</v>
      </c>
      <c r="P5266" s="83" t="str">
        <f t="shared" si="111"/>
        <v/>
      </c>
    </row>
    <row r="5267" spans="1:16" hidden="1" x14ac:dyDescent="0.25">
      <c r="A5267" s="83" t="s">
        <v>6234</v>
      </c>
      <c r="B5267" s="285" t="s">
        <v>95</v>
      </c>
      <c r="C5267" s="292">
        <v>655</v>
      </c>
      <c r="D5267" s="292">
        <v>1320.03</v>
      </c>
      <c r="E5267" s="292">
        <v>8345.5753000000004</v>
      </c>
      <c r="F5267" s="292">
        <v>2022.4</v>
      </c>
      <c r="G5267" s="292">
        <v>1657.3</v>
      </c>
      <c r="H5267" s="292">
        <v>1960.396</v>
      </c>
      <c r="I5267" s="292">
        <v>2021.3420000000001</v>
      </c>
      <c r="J5267" s="292">
        <v>5110.7657799999997</v>
      </c>
      <c r="K5267" s="292">
        <v>1957</v>
      </c>
      <c r="L5267" s="292">
        <v>6040.5575800000006</v>
      </c>
      <c r="M5267" s="292">
        <v>523.9</v>
      </c>
      <c r="N5267" s="292">
        <v>22362.319239999997</v>
      </c>
      <c r="O5267" s="292">
        <v>53976.585900000005</v>
      </c>
      <c r="P5267" s="83" t="str">
        <f t="shared" si="111"/>
        <v/>
      </c>
    </row>
    <row r="5268" spans="1:16" hidden="1" x14ac:dyDescent="0.25">
      <c r="A5268" s="83" t="s">
        <v>6235</v>
      </c>
      <c r="B5268" s="285" t="s">
        <v>96</v>
      </c>
      <c r="C5268" s="292">
        <v>167740.03136000002</v>
      </c>
      <c r="D5268" s="292">
        <v>-11955.784010000001</v>
      </c>
      <c r="E5268" s="292">
        <v>31629.87876</v>
      </c>
      <c r="F5268" s="292">
        <v>-2037.7442800000008</v>
      </c>
      <c r="G5268" s="292">
        <v>70961.819029999999</v>
      </c>
      <c r="H5268" s="292">
        <v>-41021.28727999999</v>
      </c>
      <c r="I5268" s="292">
        <v>-1185.1384799999996</v>
      </c>
      <c r="J5268" s="292">
        <v>25722.185010000001</v>
      </c>
      <c r="K5268" s="292">
        <v>16768.828740000001</v>
      </c>
      <c r="L5268" s="292">
        <v>17534.578109999999</v>
      </c>
      <c r="M5268" s="292">
        <v>30146.3498</v>
      </c>
      <c r="N5268" s="292">
        <v>102691.66298000001</v>
      </c>
      <c r="O5268" s="292">
        <v>406995.37974</v>
      </c>
      <c r="P5268" s="83" t="str">
        <f t="shared" si="111"/>
        <v/>
      </c>
    </row>
    <row r="5269" spans="1:16" hidden="1" x14ac:dyDescent="0.25">
      <c r="A5269" s="83" t="s">
        <v>6236</v>
      </c>
      <c r="B5269" s="285" t="s">
        <v>155</v>
      </c>
      <c r="C5269" s="292">
        <v>718311.90492999996</v>
      </c>
      <c r="D5269" s="292">
        <v>64951.849959999992</v>
      </c>
      <c r="E5269" s="292">
        <v>575636.47282000002</v>
      </c>
      <c r="F5269" s="292">
        <v>522509.20743000007</v>
      </c>
      <c r="G5269" s="292">
        <v>235516.89844000002</v>
      </c>
      <c r="H5269" s="292">
        <v>117866.65623000002</v>
      </c>
      <c r="I5269" s="292">
        <v>183786.33980000002</v>
      </c>
      <c r="J5269" s="292">
        <v>109962.79325</v>
      </c>
      <c r="K5269" s="292">
        <v>529845.59724999999</v>
      </c>
      <c r="L5269" s="292">
        <v>148865.64608999999</v>
      </c>
      <c r="M5269" s="292">
        <v>138085.36726999999</v>
      </c>
      <c r="N5269" s="292">
        <v>1129030.8509500001</v>
      </c>
      <c r="O5269" s="292">
        <v>4474369.5844200002</v>
      </c>
      <c r="P5269" s="83" t="str">
        <f t="shared" si="111"/>
        <v/>
      </c>
    </row>
    <row r="5270" spans="1:16" hidden="1" x14ac:dyDescent="0.25">
      <c r="A5270" s="83" t="s">
        <v>6237</v>
      </c>
      <c r="B5270" s="285" t="s">
        <v>80</v>
      </c>
      <c r="C5270" s="292">
        <v>33899.377410000001</v>
      </c>
      <c r="D5270" s="292">
        <v>83827.553459999996</v>
      </c>
      <c r="E5270" s="292">
        <v>444927.54531000002</v>
      </c>
      <c r="F5270" s="292">
        <v>416937.90324000001</v>
      </c>
      <c r="G5270" s="292">
        <v>159641.07952000003</v>
      </c>
      <c r="H5270" s="292">
        <v>104283.50004</v>
      </c>
      <c r="I5270" s="292">
        <v>115542.15086000001</v>
      </c>
      <c r="J5270" s="292">
        <v>19925.602719999999</v>
      </c>
      <c r="K5270" s="292">
        <v>447140.72804999998</v>
      </c>
      <c r="L5270" s="292">
        <v>31326.290759999996</v>
      </c>
      <c r="M5270" s="292">
        <v>34021.054029999992</v>
      </c>
      <c r="N5270" s="292">
        <v>551778.39166000008</v>
      </c>
      <c r="O5270" s="292">
        <v>2443251.1770600001</v>
      </c>
      <c r="P5270" s="83" t="str">
        <f t="shared" si="111"/>
        <v/>
      </c>
    </row>
    <row r="5271" spans="1:16" hidden="1" x14ac:dyDescent="0.25">
      <c r="A5271" s="83" t="s">
        <v>6238</v>
      </c>
      <c r="B5271" s="285" t="s">
        <v>97</v>
      </c>
      <c r="C5271" s="292">
        <v>-204212.19657999996</v>
      </c>
      <c r="D5271" s="292">
        <v>14186.959850001032</v>
      </c>
      <c r="E5271" s="292">
        <v>-168691.84673999983</v>
      </c>
      <c r="F5271" s="292">
        <v>142905</v>
      </c>
      <c r="G5271" s="292">
        <v>-215812.08346999949</v>
      </c>
      <c r="P5271" s="83" t="str">
        <f t="shared" ref="P5271:P5298" si="112">IF(COUNTBLANK(Q5271)=0,IF(RIGHT(A5271,10)=Q5271,TRUE,FALSE),"")</f>
        <v/>
      </c>
    </row>
    <row r="5272" spans="1:16" hidden="1" x14ac:dyDescent="0.25">
      <c r="A5272" s="83" t="s">
        <v>6239</v>
      </c>
      <c r="B5272" s="285" t="s">
        <v>130</v>
      </c>
      <c r="C5272" s="292">
        <v>-30186.047659999982</v>
      </c>
      <c r="D5272" s="292">
        <v>-12736.22551999893</v>
      </c>
      <c r="E5272" s="292">
        <v>-183270.04785999982</v>
      </c>
      <c r="F5272" s="292">
        <v>214765</v>
      </c>
      <c r="G5272" s="292">
        <v>-11427.321039999835</v>
      </c>
      <c r="P5272" s="83" t="str">
        <f t="shared" si="112"/>
        <v/>
      </c>
    </row>
    <row r="5273" spans="1:16" hidden="1" x14ac:dyDescent="0.25">
      <c r="A5273" s="83" t="s">
        <v>6240</v>
      </c>
      <c r="B5273" s="285" t="s">
        <v>76</v>
      </c>
      <c r="C5273" s="292">
        <v>0</v>
      </c>
      <c r="D5273" s="292">
        <v>0</v>
      </c>
      <c r="E5273" s="292">
        <v>0</v>
      </c>
      <c r="F5273" s="292">
        <v>0</v>
      </c>
      <c r="G5273" s="292">
        <v>0</v>
      </c>
      <c r="P5273" s="83" t="str">
        <f t="shared" si="112"/>
        <v/>
      </c>
    </row>
    <row r="5274" spans="1:16" hidden="1" x14ac:dyDescent="0.25">
      <c r="A5274" s="83" t="s">
        <v>6241</v>
      </c>
      <c r="B5274" s="285" t="s">
        <v>77</v>
      </c>
      <c r="C5274" s="292">
        <v>174255.98286999998</v>
      </c>
      <c r="D5274" s="292">
        <v>252968.87833999901</v>
      </c>
      <c r="E5274" s="292">
        <v>238382.42707000001</v>
      </c>
      <c r="F5274" s="292">
        <v>683017</v>
      </c>
      <c r="G5274" s="292">
        <v>1348624.288279999</v>
      </c>
      <c r="P5274" s="83" t="str">
        <f t="shared" si="112"/>
        <v/>
      </c>
    </row>
    <row r="5275" spans="1:16" hidden="1" x14ac:dyDescent="0.25">
      <c r="A5275" s="83" t="s">
        <v>6242</v>
      </c>
      <c r="B5275" s="285" t="s">
        <v>78</v>
      </c>
      <c r="C5275" s="292">
        <v>32718.804679999968</v>
      </c>
      <c r="D5275" s="292">
        <v>60433.217570000103</v>
      </c>
      <c r="E5275" s="292">
        <v>56331.545969999897</v>
      </c>
      <c r="F5275" s="292">
        <v>81201</v>
      </c>
      <c r="G5275" s="292">
        <v>230684.56821999996</v>
      </c>
      <c r="P5275" s="83" t="str">
        <f t="shared" si="112"/>
        <v/>
      </c>
    </row>
    <row r="5276" spans="1:16" hidden="1" x14ac:dyDescent="0.25">
      <c r="A5276" s="83" t="s">
        <v>6243</v>
      </c>
      <c r="B5276" s="285" t="s">
        <v>79</v>
      </c>
      <c r="C5276" s="292">
        <v>257.90878000000004</v>
      </c>
      <c r="D5276" s="292">
        <v>3254.2089099999998</v>
      </c>
      <c r="E5276" s="292">
        <v>7421.5528199999999</v>
      </c>
      <c r="F5276" s="292">
        <v>19405</v>
      </c>
      <c r="G5276" s="292">
        <v>30338.67051</v>
      </c>
      <c r="P5276" s="83" t="str">
        <f t="shared" si="112"/>
        <v/>
      </c>
    </row>
    <row r="5277" spans="1:16" hidden="1" x14ac:dyDescent="0.25">
      <c r="A5277" s="83" t="s">
        <v>6244</v>
      </c>
      <c r="B5277" s="285" t="s">
        <v>3671</v>
      </c>
      <c r="C5277" s="292">
        <v>12174.198259999997</v>
      </c>
      <c r="D5277" s="292">
        <v>32836.795610000001</v>
      </c>
      <c r="E5277" s="292">
        <v>33258.559240000002</v>
      </c>
      <c r="F5277" s="292">
        <v>54123</v>
      </c>
      <c r="G5277" s="292">
        <v>132392.55311000001</v>
      </c>
      <c r="P5277" s="83" t="str">
        <f t="shared" si="112"/>
        <v/>
      </c>
    </row>
    <row r="5278" spans="1:16" hidden="1" x14ac:dyDescent="0.25">
      <c r="A5278" s="83" t="s">
        <v>6245</v>
      </c>
      <c r="B5278" s="285" t="s">
        <v>84</v>
      </c>
      <c r="C5278" s="292">
        <v>31782.418659999999</v>
      </c>
      <c r="D5278" s="292">
        <v>72067.516319999995</v>
      </c>
      <c r="E5278" s="292">
        <v>69949.453930000003</v>
      </c>
      <c r="F5278" s="292">
        <v>109015</v>
      </c>
      <c r="G5278" s="292">
        <v>282814.38890999998</v>
      </c>
      <c r="P5278" s="83" t="str">
        <f t="shared" si="112"/>
        <v/>
      </c>
    </row>
    <row r="5279" spans="1:16" hidden="1" x14ac:dyDescent="0.25">
      <c r="A5279" s="83" t="s">
        <v>6246</v>
      </c>
      <c r="B5279" s="285" t="s">
        <v>85</v>
      </c>
      <c r="C5279" s="292">
        <v>414230.24161999993</v>
      </c>
      <c r="D5279" s="292">
        <v>587363.230329999</v>
      </c>
      <c r="E5279" s="292">
        <v>641105.12219999987</v>
      </c>
      <c r="F5279" s="292">
        <v>1134385</v>
      </c>
      <c r="G5279" s="292">
        <v>2777083.5941499993</v>
      </c>
      <c r="P5279" s="83" t="str">
        <f t="shared" si="112"/>
        <v/>
      </c>
    </row>
    <row r="5280" spans="1:16" hidden="1" x14ac:dyDescent="0.25">
      <c r="A5280" s="83" t="s">
        <v>6247</v>
      </c>
      <c r="B5280" s="285" t="s">
        <v>86</v>
      </c>
      <c r="C5280" s="292">
        <v>567.79140000000007</v>
      </c>
      <c r="D5280" s="292">
        <v>0</v>
      </c>
      <c r="E5280" s="292">
        <v>448.35079999999999</v>
      </c>
      <c r="F5280" s="292">
        <v>4939</v>
      </c>
      <c r="G5280" s="292">
        <v>5955.1422000000002</v>
      </c>
      <c r="P5280" s="83" t="str">
        <f t="shared" si="112"/>
        <v/>
      </c>
    </row>
    <row r="5281" spans="1:16" hidden="1" x14ac:dyDescent="0.25">
      <c r="A5281" s="83" t="s">
        <v>6248</v>
      </c>
      <c r="B5281" s="285" t="s">
        <v>87</v>
      </c>
      <c r="C5281" s="292">
        <v>6463.7883300000003</v>
      </c>
      <c r="D5281" s="292">
        <v>23446.255949999999</v>
      </c>
      <c r="E5281" s="292">
        <v>22689.704089999999</v>
      </c>
      <c r="F5281" s="292">
        <v>128323</v>
      </c>
      <c r="G5281" s="292">
        <v>180922.74836999999</v>
      </c>
      <c r="P5281" s="83" t="str">
        <f t="shared" si="112"/>
        <v/>
      </c>
    </row>
    <row r="5282" spans="1:16" hidden="1" x14ac:dyDescent="0.25">
      <c r="A5282" s="83" t="s">
        <v>6249</v>
      </c>
      <c r="B5282" s="285" t="s">
        <v>88</v>
      </c>
      <c r="C5282" s="292">
        <v>5.3999999999999999E-2</v>
      </c>
      <c r="D5282" s="292">
        <v>11820.23769</v>
      </c>
      <c r="E5282" s="292">
        <v>18656.679919999999</v>
      </c>
      <c r="F5282" s="292">
        <v>43214</v>
      </c>
      <c r="G5282" s="292">
        <v>73690.971610000008</v>
      </c>
      <c r="P5282" s="83" t="str">
        <f t="shared" si="112"/>
        <v/>
      </c>
    </row>
    <row r="5283" spans="1:16" hidden="1" x14ac:dyDescent="0.25">
      <c r="A5283" s="83" t="s">
        <v>6250</v>
      </c>
      <c r="B5283" s="285" t="s">
        <v>144</v>
      </c>
      <c r="C5283" s="292">
        <v>421261.87534999993</v>
      </c>
      <c r="D5283" s="292">
        <v>622629.723969999</v>
      </c>
      <c r="E5283" s="292">
        <v>682899.85700999992</v>
      </c>
      <c r="F5283" s="292">
        <v>1310861</v>
      </c>
      <c r="G5283" s="292">
        <v>3037652.4563299995</v>
      </c>
      <c r="P5283" s="83" t="str">
        <f t="shared" si="112"/>
        <v/>
      </c>
    </row>
    <row r="5284" spans="1:16" hidden="1" x14ac:dyDescent="0.25">
      <c r="A5284" s="83" t="s">
        <v>6251</v>
      </c>
      <c r="B5284" s="285" t="s">
        <v>283</v>
      </c>
      <c r="C5284" s="292">
        <v>438.88369</v>
      </c>
      <c r="D5284" s="292">
        <v>650.03062999999997</v>
      </c>
      <c r="E5284" s="292">
        <v>2776.5151900000001</v>
      </c>
      <c r="F5284" s="292">
        <v>4960</v>
      </c>
      <c r="G5284" s="292">
        <v>8825.4295099999999</v>
      </c>
      <c r="P5284" s="83" t="str">
        <f t="shared" si="112"/>
        <v/>
      </c>
    </row>
    <row r="5285" spans="1:16" hidden="1" x14ac:dyDescent="0.25">
      <c r="A5285" s="83" t="s">
        <v>6252</v>
      </c>
      <c r="B5285" s="285" t="s">
        <v>284</v>
      </c>
      <c r="C5285" s="292">
        <v>162602.04467999999</v>
      </c>
      <c r="D5285" s="292">
        <v>165152.58295000001</v>
      </c>
      <c r="E5285" s="292">
        <v>232985.06797999999</v>
      </c>
      <c r="F5285" s="292">
        <v>182664</v>
      </c>
      <c r="G5285" s="292">
        <v>743403.69561000005</v>
      </c>
      <c r="P5285" s="83" t="str">
        <f t="shared" si="112"/>
        <v/>
      </c>
    </row>
    <row r="5286" spans="1:16" hidden="1" x14ac:dyDescent="0.25">
      <c r="A5286" s="83" t="s">
        <v>6253</v>
      </c>
      <c r="B5286" s="285" t="s">
        <v>76</v>
      </c>
      <c r="C5286" s="292">
        <v>15</v>
      </c>
      <c r="D5286" s="292">
        <v>130.93119000000002</v>
      </c>
      <c r="E5286" s="292">
        <v>1.6354</v>
      </c>
      <c r="F5286" s="292">
        <v>1446</v>
      </c>
      <c r="G5286" s="292">
        <v>1593.5665899999999</v>
      </c>
      <c r="P5286" s="83" t="str">
        <f t="shared" si="112"/>
        <v/>
      </c>
    </row>
    <row r="5287" spans="1:16" hidden="1" x14ac:dyDescent="0.25">
      <c r="A5287" s="83" t="s">
        <v>6254</v>
      </c>
      <c r="B5287" s="285" t="s">
        <v>85</v>
      </c>
      <c r="C5287" s="292">
        <v>210018.04503999997</v>
      </c>
      <c r="D5287" s="292">
        <v>601550.19018000003</v>
      </c>
      <c r="E5287" s="292">
        <v>472413.27546000003</v>
      </c>
      <c r="F5287" s="292">
        <v>1277290</v>
      </c>
      <c r="G5287" s="292">
        <v>2561271.5106799998</v>
      </c>
      <c r="P5287" s="83" t="str">
        <f t="shared" si="112"/>
        <v/>
      </c>
    </row>
    <row r="5288" spans="1:16" hidden="1" x14ac:dyDescent="0.25">
      <c r="A5288" s="83" t="s">
        <v>6255</v>
      </c>
      <c r="B5288" s="285" t="s">
        <v>87</v>
      </c>
      <c r="C5288" s="292">
        <v>5278.3735900000001</v>
      </c>
      <c r="D5288" s="292">
        <v>4469.5818300000001</v>
      </c>
      <c r="E5288" s="292">
        <v>15712.87069</v>
      </c>
      <c r="F5288" s="292">
        <v>167331</v>
      </c>
      <c r="G5288" s="292">
        <v>192791.82610999999</v>
      </c>
      <c r="P5288" s="83" t="str">
        <f t="shared" si="112"/>
        <v/>
      </c>
    </row>
    <row r="5289" spans="1:16" hidden="1" x14ac:dyDescent="0.25">
      <c r="A5289" s="83" t="s">
        <v>6256</v>
      </c>
      <c r="B5289" s="285" t="s">
        <v>88</v>
      </c>
      <c r="C5289" s="292">
        <v>175752.70335999998</v>
      </c>
      <c r="D5289" s="292">
        <v>3864.7041800000002</v>
      </c>
      <c r="E5289" s="292">
        <v>11311.70822</v>
      </c>
      <c r="F5289" s="292">
        <v>80653</v>
      </c>
      <c r="G5289" s="292">
        <v>271582.11575999996</v>
      </c>
      <c r="P5289" s="83" t="str">
        <f t="shared" si="112"/>
        <v/>
      </c>
    </row>
    <row r="5290" spans="1:16" hidden="1" x14ac:dyDescent="0.25">
      <c r="A5290" s="83" t="s">
        <v>6257</v>
      </c>
      <c r="B5290" s="285" t="s">
        <v>89</v>
      </c>
      <c r="C5290" s="292">
        <v>24634.621030000017</v>
      </c>
      <c r="D5290" s="292">
        <v>35486.279179999998</v>
      </c>
      <c r="E5290" s="292">
        <v>35063.883630000004</v>
      </c>
      <c r="F5290" s="292">
        <v>78941</v>
      </c>
      <c r="G5290" s="292">
        <v>174125.78384000002</v>
      </c>
      <c r="P5290" s="83" t="str">
        <f t="shared" si="112"/>
        <v/>
      </c>
    </row>
    <row r="5291" spans="1:16" hidden="1" x14ac:dyDescent="0.25">
      <c r="A5291" s="83" t="s">
        <v>6258</v>
      </c>
      <c r="B5291" s="285" t="s">
        <v>90</v>
      </c>
      <c r="C5291" s="292">
        <v>113.52053000000001</v>
      </c>
      <c r="D5291" s="292">
        <v>26491.75445</v>
      </c>
      <c r="E5291" s="292">
        <v>24761.462029999999</v>
      </c>
      <c r="F5291" s="292">
        <v>5951</v>
      </c>
      <c r="G5291" s="292">
        <v>57317.737009999997</v>
      </c>
      <c r="P5291" s="83" t="str">
        <f t="shared" si="112"/>
        <v/>
      </c>
    </row>
    <row r="5292" spans="1:16" hidden="1" x14ac:dyDescent="0.25">
      <c r="A5292" s="83" t="s">
        <v>6259</v>
      </c>
      <c r="B5292" s="285" t="s">
        <v>91</v>
      </c>
      <c r="C5292" s="292">
        <v>76808.972799999989</v>
      </c>
      <c r="D5292" s="292">
        <v>157666.1202</v>
      </c>
      <c r="E5292" s="292">
        <v>233102.47738</v>
      </c>
      <c r="F5292" s="292">
        <v>531481</v>
      </c>
      <c r="G5292" s="292">
        <v>999058.57037999993</v>
      </c>
      <c r="P5292" s="83" t="str">
        <f t="shared" si="112"/>
        <v/>
      </c>
    </row>
    <row r="5293" spans="1:16" hidden="1" x14ac:dyDescent="0.25">
      <c r="A5293" s="83" t="s">
        <v>6260</v>
      </c>
      <c r="B5293" s="285" t="s">
        <v>3670</v>
      </c>
      <c r="C5293" s="292">
        <v>6648.3481499999989</v>
      </c>
      <c r="D5293" s="292">
        <v>11155.97964</v>
      </c>
      <c r="E5293" s="292">
        <v>6350.63634</v>
      </c>
      <c r="F5293" s="292">
        <v>9044</v>
      </c>
      <c r="G5293" s="292">
        <v>33198.96413</v>
      </c>
      <c r="P5293" s="83" t="str">
        <f t="shared" si="112"/>
        <v/>
      </c>
    </row>
    <row r="5294" spans="1:16" hidden="1" x14ac:dyDescent="0.25">
      <c r="A5294" s="83" t="s">
        <v>6261</v>
      </c>
      <c r="B5294" s="285" t="s">
        <v>95</v>
      </c>
      <c r="C5294" s="292">
        <v>1100.52747</v>
      </c>
      <c r="D5294" s="292">
        <v>2.27962</v>
      </c>
      <c r="E5294" s="292">
        <v>56.335729999999998</v>
      </c>
      <c r="F5294" s="292">
        <v>3622</v>
      </c>
      <c r="G5294" s="292">
        <v>4781.14282</v>
      </c>
      <c r="P5294" s="83" t="str">
        <f t="shared" si="112"/>
        <v/>
      </c>
    </row>
    <row r="5295" spans="1:16" hidden="1" x14ac:dyDescent="0.25">
      <c r="A5295" s="83" t="s">
        <v>6262</v>
      </c>
      <c r="B5295" s="285" t="s">
        <v>96</v>
      </c>
      <c r="C5295" s="292">
        <v>26.7057</v>
      </c>
      <c r="D5295" s="292">
        <v>9.0222599999999993</v>
      </c>
      <c r="E5295" s="292">
        <v>191.95478000000003</v>
      </c>
      <c r="F5295" s="292">
        <v>352</v>
      </c>
      <c r="G5295" s="292">
        <v>579.68273999999997</v>
      </c>
      <c r="P5295" s="83" t="str">
        <f t="shared" si="112"/>
        <v/>
      </c>
    </row>
    <row r="5296" spans="1:16" hidden="1" x14ac:dyDescent="0.25">
      <c r="A5296" s="83" t="s">
        <v>6263</v>
      </c>
      <c r="B5296" s="285" t="s">
        <v>155</v>
      </c>
      <c r="C5296" s="292">
        <v>391075.82768999995</v>
      </c>
      <c r="D5296" s="292">
        <v>609893.49845000007</v>
      </c>
      <c r="E5296" s="292">
        <v>499629.8091500001</v>
      </c>
      <c r="F5296" s="292">
        <v>1525626</v>
      </c>
      <c r="G5296" s="292">
        <v>3026225.1352899997</v>
      </c>
      <c r="P5296" s="83" t="str">
        <f t="shared" si="112"/>
        <v/>
      </c>
    </row>
    <row r="5297" spans="1:30" hidden="1" x14ac:dyDescent="0.25">
      <c r="A5297" s="83" t="s">
        <v>6264</v>
      </c>
      <c r="B5297" s="285" t="s">
        <v>285</v>
      </c>
      <c r="C5297" s="292">
        <v>85181.624219999983</v>
      </c>
      <c r="D5297" s="292">
        <v>365925.69837</v>
      </c>
      <c r="E5297" s="292">
        <v>169146.02253000002</v>
      </c>
      <c r="F5297" s="292">
        <v>637281</v>
      </c>
      <c r="G5297" s="292">
        <v>1257534.34512</v>
      </c>
      <c r="P5297" s="83" t="str">
        <f t="shared" si="112"/>
        <v/>
      </c>
    </row>
    <row r="5298" spans="1:30" hidden="1" x14ac:dyDescent="0.25">
      <c r="A5298" s="83" t="s">
        <v>6265</v>
      </c>
      <c r="B5298" s="285" t="s">
        <v>286</v>
      </c>
      <c r="C5298" s="292">
        <v>15515.430839999999</v>
      </c>
      <c r="D5298" s="292">
        <v>4691.1475299999993</v>
      </c>
      <c r="E5298" s="292">
        <v>3930.82242</v>
      </c>
      <c r="F5298" s="292">
        <v>9524</v>
      </c>
      <c r="G5298" s="292">
        <v>33661.40079</v>
      </c>
      <c r="P5298" s="83" t="str">
        <f t="shared" si="112"/>
        <v/>
      </c>
    </row>
    <row r="5299" spans="1:30" hidden="1" x14ac:dyDescent="0.25">
      <c r="A5299" s="83" t="s">
        <v>6266</v>
      </c>
      <c r="B5299" s="285" t="s">
        <v>97</v>
      </c>
      <c r="C5299" s="292">
        <v>-50360</v>
      </c>
      <c r="D5299" s="293">
        <v>-5481</v>
      </c>
      <c r="E5299" s="293">
        <v>-43139</v>
      </c>
      <c r="F5299" s="293">
        <v>54642</v>
      </c>
      <c r="G5299" s="293">
        <v>20473</v>
      </c>
      <c r="H5299" s="293">
        <v>-57641</v>
      </c>
      <c r="I5299" s="293">
        <v>13781</v>
      </c>
      <c r="J5299" s="293">
        <v>5678</v>
      </c>
      <c r="K5299" s="293">
        <v>-58230</v>
      </c>
      <c r="L5299" s="293">
        <v>17904</v>
      </c>
      <c r="M5299" s="293">
        <v>-2344</v>
      </c>
      <c r="N5299" s="293">
        <v>-8481</v>
      </c>
      <c r="O5299" s="293">
        <v>-113198</v>
      </c>
      <c r="P5299" s="83" t="str">
        <f t="shared" ref="P5299:P5330" si="113">IF(COUNTBLANK(Q5299)=0,IF(RIGHT(A5299,12)=Q5299,TRUE,FALSE),"")</f>
        <v/>
      </c>
      <c r="S5299" s="293"/>
      <c r="T5299" s="293"/>
      <c r="U5299" s="293"/>
      <c r="V5299" s="293"/>
      <c r="W5299" s="293"/>
      <c r="X5299" s="293"/>
      <c r="Y5299" s="293"/>
      <c r="Z5299" s="293"/>
      <c r="AA5299" s="293"/>
      <c r="AB5299" s="293"/>
      <c r="AC5299" s="293"/>
      <c r="AD5299" s="293"/>
    </row>
    <row r="5300" spans="1:30" hidden="1" x14ac:dyDescent="0.25">
      <c r="A5300" s="83" t="s">
        <v>6267</v>
      </c>
      <c r="B5300" s="285" t="s">
        <v>130</v>
      </c>
      <c r="C5300" s="292">
        <v>-48884</v>
      </c>
      <c r="D5300" s="293">
        <v>-5375</v>
      </c>
      <c r="E5300" s="293">
        <v>-43135</v>
      </c>
      <c r="F5300" s="293">
        <v>54642</v>
      </c>
      <c r="G5300" s="293">
        <v>20473</v>
      </c>
      <c r="H5300" s="293">
        <v>-57641</v>
      </c>
      <c r="I5300" s="293">
        <v>13781</v>
      </c>
      <c r="J5300" s="293">
        <v>5678</v>
      </c>
      <c r="K5300" s="293">
        <v>-28230</v>
      </c>
      <c r="L5300" s="293">
        <v>17919</v>
      </c>
      <c r="M5300" s="293">
        <v>-2344</v>
      </c>
      <c r="N5300" s="293">
        <v>-8479</v>
      </c>
      <c r="O5300" s="293">
        <v>-81595</v>
      </c>
      <c r="P5300" s="83" t="str">
        <f t="shared" si="113"/>
        <v/>
      </c>
      <c r="S5300" s="293"/>
      <c r="T5300" s="293"/>
      <c r="U5300" s="293"/>
      <c r="V5300" s="293"/>
      <c r="W5300" s="293"/>
      <c r="X5300" s="293"/>
      <c r="Y5300" s="293"/>
      <c r="Z5300" s="293"/>
      <c r="AA5300" s="293"/>
      <c r="AB5300" s="293"/>
      <c r="AC5300" s="293"/>
      <c r="AD5300" s="293"/>
    </row>
    <row r="5301" spans="1:30" hidden="1" x14ac:dyDescent="0.25">
      <c r="A5301" s="83" t="s">
        <v>6268</v>
      </c>
      <c r="B5301" s="285" t="s">
        <v>76</v>
      </c>
      <c r="C5301" s="292">
        <v>0</v>
      </c>
      <c r="D5301" s="293">
        <v>0</v>
      </c>
      <c r="E5301" s="293">
        <v>0</v>
      </c>
      <c r="F5301" s="293">
        <v>0</v>
      </c>
      <c r="G5301" s="293">
        <v>0</v>
      </c>
      <c r="H5301" s="293">
        <v>34</v>
      </c>
      <c r="I5301" s="293">
        <v>0</v>
      </c>
      <c r="J5301" s="293">
        <v>0</v>
      </c>
      <c r="K5301" s="293">
        <v>0</v>
      </c>
      <c r="L5301" s="293">
        <v>0</v>
      </c>
      <c r="M5301" s="292">
        <v>0</v>
      </c>
      <c r="N5301" s="293">
        <v>0</v>
      </c>
      <c r="O5301" s="293">
        <v>34</v>
      </c>
      <c r="P5301" s="83" t="str">
        <f t="shared" si="113"/>
        <v/>
      </c>
      <c r="S5301" s="293"/>
      <c r="T5301" s="293"/>
      <c r="U5301" s="293"/>
      <c r="V5301" s="293"/>
      <c r="W5301" s="293"/>
      <c r="X5301" s="293"/>
      <c r="Y5301" s="293"/>
      <c r="Z5301" s="293"/>
      <c r="AA5301" s="293"/>
      <c r="AC5301" s="293"/>
      <c r="AD5301" s="293"/>
    </row>
    <row r="5302" spans="1:30" hidden="1" x14ac:dyDescent="0.25">
      <c r="A5302" s="83" t="s">
        <v>6269</v>
      </c>
      <c r="B5302" s="285" t="s">
        <v>77</v>
      </c>
      <c r="C5302" s="292">
        <v>427</v>
      </c>
      <c r="D5302" s="293">
        <v>286</v>
      </c>
      <c r="E5302" s="293">
        <v>20</v>
      </c>
      <c r="F5302" s="293">
        <v>191</v>
      </c>
      <c r="G5302" s="293">
        <v>1381</v>
      </c>
      <c r="H5302" s="293">
        <v>24</v>
      </c>
      <c r="I5302" s="293">
        <v>1536</v>
      </c>
      <c r="J5302" s="293">
        <v>85</v>
      </c>
      <c r="K5302" s="293">
        <v>458</v>
      </c>
      <c r="L5302" s="293">
        <v>938</v>
      </c>
      <c r="M5302" s="292">
        <v>520</v>
      </c>
      <c r="N5302" s="293">
        <v>1675</v>
      </c>
      <c r="O5302" s="293">
        <v>7541</v>
      </c>
      <c r="P5302" s="83" t="str">
        <f t="shared" si="113"/>
        <v/>
      </c>
      <c r="S5302" s="293"/>
      <c r="T5302" s="293"/>
      <c r="U5302" s="293"/>
      <c r="V5302" s="293"/>
      <c r="W5302" s="293"/>
      <c r="X5302" s="293"/>
      <c r="Y5302" s="293"/>
      <c r="Z5302" s="293"/>
      <c r="AA5302" s="293"/>
      <c r="AC5302" s="293"/>
      <c r="AD5302" s="293"/>
    </row>
    <row r="5303" spans="1:30" hidden="1" x14ac:dyDescent="0.25">
      <c r="A5303" s="83" t="s">
        <v>6270</v>
      </c>
      <c r="B5303" s="285" t="s">
        <v>78</v>
      </c>
      <c r="C5303" s="292">
        <v>94</v>
      </c>
      <c r="D5303" s="293">
        <v>275</v>
      </c>
      <c r="E5303" s="293">
        <v>119</v>
      </c>
      <c r="F5303" s="293">
        <v>135</v>
      </c>
      <c r="G5303" s="293">
        <v>223</v>
      </c>
      <c r="H5303" s="293">
        <v>117</v>
      </c>
      <c r="I5303" s="293">
        <v>39</v>
      </c>
      <c r="J5303" s="293">
        <v>285</v>
      </c>
      <c r="K5303" s="293">
        <v>215</v>
      </c>
      <c r="L5303" s="293">
        <v>540</v>
      </c>
      <c r="M5303" s="292">
        <v>241</v>
      </c>
      <c r="N5303" s="293">
        <v>28962</v>
      </c>
      <c r="O5303" s="293">
        <v>31245</v>
      </c>
      <c r="P5303" s="83" t="str">
        <f t="shared" si="113"/>
        <v/>
      </c>
      <c r="S5303" s="293"/>
      <c r="T5303" s="293"/>
      <c r="U5303" s="293"/>
      <c r="V5303" s="293"/>
      <c r="W5303" s="293"/>
      <c r="X5303" s="293"/>
      <c r="Y5303" s="293"/>
      <c r="Z5303" s="293"/>
      <c r="AA5303" s="293"/>
      <c r="AC5303" s="293"/>
      <c r="AD5303" s="293"/>
    </row>
    <row r="5304" spans="1:30" hidden="1" x14ac:dyDescent="0.25">
      <c r="A5304" s="83" t="s">
        <v>6271</v>
      </c>
      <c r="B5304" s="285" t="s">
        <v>79</v>
      </c>
      <c r="C5304" s="292">
        <v>0</v>
      </c>
      <c r="D5304" s="293">
        <v>0</v>
      </c>
      <c r="E5304" s="293">
        <v>0</v>
      </c>
      <c r="F5304" s="293">
        <v>0</v>
      </c>
      <c r="G5304" s="293">
        <v>0</v>
      </c>
      <c r="H5304" s="293">
        <v>0</v>
      </c>
      <c r="I5304" s="293">
        <v>0</v>
      </c>
      <c r="J5304" s="293">
        <v>0</v>
      </c>
      <c r="K5304" s="293">
        <v>0</v>
      </c>
      <c r="L5304" s="293">
        <v>0</v>
      </c>
      <c r="M5304" s="292">
        <v>0</v>
      </c>
      <c r="N5304" s="293">
        <v>8</v>
      </c>
      <c r="O5304" s="293">
        <v>8</v>
      </c>
      <c r="P5304" s="83" t="str">
        <f t="shared" si="113"/>
        <v/>
      </c>
      <c r="S5304" s="293"/>
      <c r="T5304" s="293"/>
      <c r="U5304" s="293"/>
      <c r="V5304" s="293"/>
      <c r="W5304" s="293"/>
      <c r="X5304" s="293"/>
      <c r="Y5304" s="293"/>
      <c r="Z5304" s="293"/>
      <c r="AA5304" s="293"/>
      <c r="AC5304" s="293"/>
      <c r="AD5304" s="293"/>
    </row>
    <row r="5305" spans="1:30" hidden="1" x14ac:dyDescent="0.25">
      <c r="A5305" s="83" t="s">
        <v>6272</v>
      </c>
      <c r="B5305" s="285" t="s">
        <v>3671</v>
      </c>
      <c r="C5305" s="292">
        <v>1815</v>
      </c>
      <c r="D5305" s="293">
        <v>2797</v>
      </c>
      <c r="E5305" s="293">
        <v>4936</v>
      </c>
      <c r="F5305" s="293">
        <v>3145</v>
      </c>
      <c r="G5305" s="293">
        <v>9022</v>
      </c>
      <c r="H5305" s="293">
        <v>10601</v>
      </c>
      <c r="I5305" s="293">
        <v>3491</v>
      </c>
      <c r="J5305" s="293">
        <v>5366</v>
      </c>
      <c r="K5305" s="293">
        <v>1831</v>
      </c>
      <c r="L5305" s="293">
        <v>3405</v>
      </c>
      <c r="M5305" s="292">
        <v>1280</v>
      </c>
      <c r="N5305" s="293">
        <v>18318</v>
      </c>
      <c r="O5305" s="293">
        <v>66007</v>
      </c>
      <c r="P5305" s="83" t="str">
        <f t="shared" si="113"/>
        <v/>
      </c>
      <c r="S5305" s="293"/>
      <c r="T5305" s="293"/>
      <c r="U5305" s="293"/>
      <c r="V5305" s="293"/>
      <c r="W5305" s="293"/>
      <c r="X5305" s="293"/>
      <c r="Y5305" s="293"/>
      <c r="Z5305" s="293"/>
      <c r="AA5305" s="293"/>
      <c r="AC5305" s="293"/>
      <c r="AD5305" s="293"/>
    </row>
    <row r="5306" spans="1:30" hidden="1" x14ac:dyDescent="0.25">
      <c r="A5306" s="83" t="s">
        <v>6273</v>
      </c>
      <c r="B5306" s="285" t="s">
        <v>120</v>
      </c>
      <c r="C5306" s="292">
        <v>62830</v>
      </c>
      <c r="D5306" s="293">
        <v>5979</v>
      </c>
      <c r="E5306" s="293">
        <v>73061</v>
      </c>
      <c r="F5306" s="293">
        <v>14331</v>
      </c>
      <c r="G5306" s="293">
        <v>10436</v>
      </c>
      <c r="H5306" s="293">
        <v>83783</v>
      </c>
      <c r="I5306" s="293">
        <v>6318</v>
      </c>
      <c r="J5306" s="293">
        <v>5107</v>
      </c>
      <c r="K5306" s="293">
        <v>73431</v>
      </c>
      <c r="L5306" s="293">
        <v>14358</v>
      </c>
      <c r="M5306" s="292">
        <v>29854</v>
      </c>
      <c r="N5306" s="293">
        <v>250</v>
      </c>
      <c r="O5306" s="293">
        <v>379738</v>
      </c>
      <c r="P5306" s="83" t="str">
        <f t="shared" si="113"/>
        <v/>
      </c>
      <c r="S5306" s="293"/>
      <c r="T5306" s="293"/>
      <c r="U5306" s="293"/>
      <c r="V5306" s="293"/>
      <c r="W5306" s="293"/>
      <c r="X5306" s="293"/>
      <c r="Y5306" s="293"/>
      <c r="Z5306" s="293"/>
      <c r="AA5306" s="293"/>
      <c r="AC5306" s="293"/>
      <c r="AD5306" s="293"/>
    </row>
    <row r="5307" spans="1:30" hidden="1" x14ac:dyDescent="0.25">
      <c r="A5307" s="83" t="s">
        <v>6274</v>
      </c>
      <c r="B5307" s="285" t="s">
        <v>121</v>
      </c>
      <c r="C5307" s="292">
        <v>0</v>
      </c>
      <c r="D5307" s="293">
        <v>0</v>
      </c>
      <c r="E5307" s="293">
        <v>0</v>
      </c>
      <c r="F5307" s="293">
        <v>0</v>
      </c>
      <c r="G5307" s="293">
        <v>0</v>
      </c>
      <c r="H5307" s="293">
        <v>0</v>
      </c>
      <c r="I5307" s="293">
        <v>0</v>
      </c>
      <c r="J5307" s="293">
        <v>0</v>
      </c>
      <c r="K5307" s="293">
        <v>0</v>
      </c>
      <c r="L5307" s="293">
        <v>0</v>
      </c>
      <c r="M5307" s="292">
        <v>0</v>
      </c>
      <c r="N5307" s="293">
        <v>0</v>
      </c>
      <c r="O5307" s="293">
        <v>0</v>
      </c>
      <c r="P5307" s="83" t="str">
        <f t="shared" si="113"/>
        <v/>
      </c>
      <c r="S5307" s="293"/>
      <c r="T5307" s="293"/>
      <c r="U5307" s="293"/>
      <c r="V5307" s="293"/>
      <c r="W5307" s="293"/>
      <c r="X5307" s="293"/>
      <c r="Y5307" s="293"/>
      <c r="Z5307" s="293"/>
      <c r="AA5307" s="293"/>
      <c r="AC5307" s="293"/>
      <c r="AD5307" s="293"/>
    </row>
    <row r="5308" spans="1:30" hidden="1" x14ac:dyDescent="0.25">
      <c r="A5308" s="83" t="s">
        <v>6275</v>
      </c>
      <c r="B5308" s="285" t="s">
        <v>81</v>
      </c>
      <c r="C5308" s="292">
        <v>534</v>
      </c>
      <c r="D5308" s="293">
        <v>9435</v>
      </c>
      <c r="E5308" s="293">
        <v>276</v>
      </c>
      <c r="F5308" s="293">
        <v>529</v>
      </c>
      <c r="G5308" s="293">
        <v>550</v>
      </c>
      <c r="H5308" s="293">
        <v>540</v>
      </c>
      <c r="I5308" s="293">
        <v>557</v>
      </c>
      <c r="J5308" s="293">
        <v>454</v>
      </c>
      <c r="K5308" s="293">
        <v>22225</v>
      </c>
      <c r="L5308" s="293">
        <v>1304</v>
      </c>
      <c r="M5308" s="292">
        <v>304</v>
      </c>
      <c r="N5308" s="293">
        <v>10877</v>
      </c>
      <c r="O5308" s="293">
        <v>47585</v>
      </c>
      <c r="P5308" s="83" t="str">
        <f t="shared" si="113"/>
        <v/>
      </c>
      <c r="S5308" s="293"/>
      <c r="T5308" s="293"/>
      <c r="U5308" s="293"/>
      <c r="V5308" s="293"/>
      <c r="W5308" s="293"/>
      <c r="X5308" s="293"/>
      <c r="Y5308" s="293"/>
      <c r="Z5308" s="293"/>
      <c r="AA5308" s="293"/>
      <c r="AC5308" s="293"/>
      <c r="AD5308" s="293"/>
    </row>
    <row r="5309" spans="1:30" hidden="1" x14ac:dyDescent="0.25">
      <c r="A5309" s="83" t="s">
        <v>6276</v>
      </c>
      <c r="B5309" s="285" t="s">
        <v>82</v>
      </c>
      <c r="C5309" s="292">
        <v>0</v>
      </c>
      <c r="D5309" s="293">
        <v>0</v>
      </c>
      <c r="E5309" s="293">
        <v>0</v>
      </c>
      <c r="F5309" s="293">
        <v>0</v>
      </c>
      <c r="G5309" s="293">
        <v>0</v>
      </c>
      <c r="H5309" s="293">
        <v>0</v>
      </c>
      <c r="I5309" s="293">
        <v>0</v>
      </c>
      <c r="J5309" s="293">
        <v>0</v>
      </c>
      <c r="K5309" s="293">
        <v>0</v>
      </c>
      <c r="L5309" s="293">
        <v>0</v>
      </c>
      <c r="M5309" s="292">
        <v>0</v>
      </c>
      <c r="N5309" s="293">
        <v>0</v>
      </c>
      <c r="O5309" s="293">
        <v>0</v>
      </c>
      <c r="P5309" s="83" t="str">
        <f t="shared" si="113"/>
        <v/>
      </c>
      <c r="S5309" s="293"/>
      <c r="T5309" s="293"/>
      <c r="U5309" s="293"/>
      <c r="V5309" s="293"/>
      <c r="W5309" s="293"/>
      <c r="X5309" s="293"/>
      <c r="Y5309" s="293"/>
      <c r="Z5309" s="293"/>
      <c r="AA5309" s="293"/>
      <c r="AC5309" s="293"/>
      <c r="AD5309" s="293"/>
    </row>
    <row r="5310" spans="1:30" hidden="1" x14ac:dyDescent="0.25">
      <c r="A5310" s="83" t="s">
        <v>6277</v>
      </c>
      <c r="B5310" s="285" t="s">
        <v>83</v>
      </c>
      <c r="C5310" s="292">
        <v>0</v>
      </c>
      <c r="D5310" s="293">
        <v>17</v>
      </c>
      <c r="E5310" s="293">
        <v>0</v>
      </c>
      <c r="F5310" s="293">
        <v>0</v>
      </c>
      <c r="G5310" s="293">
        <v>124</v>
      </c>
      <c r="H5310" s="293">
        <v>125</v>
      </c>
      <c r="I5310" s="293">
        <v>25</v>
      </c>
      <c r="J5310" s="293">
        <v>22</v>
      </c>
      <c r="K5310" s="293">
        <v>0</v>
      </c>
      <c r="L5310" s="293">
        <v>7</v>
      </c>
      <c r="M5310" s="292">
        <v>5</v>
      </c>
      <c r="N5310" s="293">
        <v>64</v>
      </c>
      <c r="O5310" s="293">
        <v>389</v>
      </c>
      <c r="P5310" s="83" t="str">
        <f t="shared" si="113"/>
        <v/>
      </c>
      <c r="S5310" s="293"/>
      <c r="T5310" s="293"/>
      <c r="U5310" s="293"/>
      <c r="V5310" s="293"/>
      <c r="W5310" s="293"/>
      <c r="X5310" s="293"/>
      <c r="Y5310" s="293"/>
      <c r="Z5310" s="293"/>
      <c r="AA5310" s="293"/>
      <c r="AC5310" s="293"/>
      <c r="AD5310" s="293"/>
    </row>
    <row r="5311" spans="1:30" hidden="1" x14ac:dyDescent="0.25">
      <c r="A5311" s="83" t="s">
        <v>6278</v>
      </c>
      <c r="B5311" s="285" t="s">
        <v>84</v>
      </c>
      <c r="C5311" s="292">
        <v>24</v>
      </c>
      <c r="D5311" s="293">
        <v>12</v>
      </c>
      <c r="E5311" s="293">
        <v>0</v>
      </c>
      <c r="F5311" s="293">
        <v>88</v>
      </c>
      <c r="G5311" s="293">
        <v>111</v>
      </c>
      <c r="H5311" s="293">
        <v>27</v>
      </c>
      <c r="I5311" s="293">
        <v>0</v>
      </c>
      <c r="J5311" s="293">
        <v>0</v>
      </c>
      <c r="K5311" s="293">
        <v>33</v>
      </c>
      <c r="L5311" s="293">
        <v>131</v>
      </c>
      <c r="M5311" s="292">
        <v>6990</v>
      </c>
      <c r="N5311" s="293">
        <v>24</v>
      </c>
      <c r="O5311" s="293">
        <v>7440</v>
      </c>
      <c r="P5311" s="83" t="str">
        <f t="shared" si="113"/>
        <v/>
      </c>
      <c r="S5311" s="293"/>
      <c r="T5311" s="293"/>
      <c r="U5311" s="293"/>
      <c r="V5311" s="293"/>
      <c r="W5311" s="293"/>
      <c r="X5311" s="293"/>
      <c r="Y5311" s="293"/>
      <c r="Z5311" s="293"/>
      <c r="AA5311" s="293"/>
      <c r="AC5311" s="293"/>
      <c r="AD5311" s="293"/>
    </row>
    <row r="5312" spans="1:30" hidden="1" x14ac:dyDescent="0.25">
      <c r="A5312" s="83" t="s">
        <v>6279</v>
      </c>
      <c r="B5312" s="285" t="s">
        <v>85</v>
      </c>
      <c r="C5312" s="292">
        <v>65724</v>
      </c>
      <c r="D5312" s="293">
        <v>18801</v>
      </c>
      <c r="E5312" s="293">
        <v>78412</v>
      </c>
      <c r="F5312" s="293">
        <v>18419</v>
      </c>
      <c r="G5312" s="293">
        <v>21847</v>
      </c>
      <c r="H5312" s="293">
        <v>95251</v>
      </c>
      <c r="I5312" s="293">
        <v>11966</v>
      </c>
      <c r="J5312" s="293">
        <v>11319</v>
      </c>
      <c r="K5312" s="293">
        <v>98193</v>
      </c>
      <c r="L5312" s="293">
        <v>20683</v>
      </c>
      <c r="M5312" s="292">
        <v>39194</v>
      </c>
      <c r="N5312" s="293">
        <v>60178</v>
      </c>
      <c r="O5312" s="293">
        <v>539987</v>
      </c>
      <c r="P5312" s="83" t="str">
        <f t="shared" si="113"/>
        <v/>
      </c>
      <c r="S5312" s="293"/>
      <c r="T5312" s="293"/>
      <c r="U5312" s="293"/>
      <c r="V5312" s="293"/>
      <c r="W5312" s="293"/>
      <c r="X5312" s="293"/>
      <c r="Y5312" s="293"/>
      <c r="Z5312" s="293"/>
      <c r="AA5312" s="293"/>
      <c r="AC5312" s="293"/>
      <c r="AD5312" s="293"/>
    </row>
    <row r="5313" spans="1:30" hidden="1" x14ac:dyDescent="0.25">
      <c r="A5313" s="83" t="s">
        <v>6280</v>
      </c>
      <c r="B5313" s="285" t="s">
        <v>86</v>
      </c>
      <c r="C5313" s="292">
        <v>0</v>
      </c>
      <c r="D5313" s="293">
        <v>0</v>
      </c>
      <c r="E5313" s="293">
        <v>0</v>
      </c>
      <c r="F5313" s="293">
        <v>0</v>
      </c>
      <c r="G5313" s="293">
        <v>0</v>
      </c>
      <c r="H5313" s="293">
        <v>0</v>
      </c>
      <c r="I5313" s="293">
        <v>0</v>
      </c>
      <c r="J5313" s="293">
        <v>0</v>
      </c>
      <c r="K5313" s="293">
        <v>0</v>
      </c>
      <c r="L5313" s="293">
        <v>0</v>
      </c>
      <c r="M5313" s="292">
        <v>0</v>
      </c>
      <c r="N5313" s="293">
        <v>0</v>
      </c>
      <c r="O5313" s="293">
        <v>0</v>
      </c>
      <c r="P5313" s="83" t="str">
        <f t="shared" si="113"/>
        <v/>
      </c>
      <c r="S5313" s="293"/>
      <c r="T5313" s="293"/>
      <c r="U5313" s="293"/>
      <c r="V5313" s="293"/>
      <c r="W5313" s="293"/>
      <c r="X5313" s="293"/>
      <c r="Y5313" s="293"/>
      <c r="Z5313" s="293"/>
      <c r="AA5313" s="293"/>
      <c r="AC5313" s="293"/>
      <c r="AD5313" s="293"/>
    </row>
    <row r="5314" spans="1:30" hidden="1" x14ac:dyDescent="0.25">
      <c r="A5314" s="83" t="s">
        <v>6281</v>
      </c>
      <c r="B5314" s="285" t="s">
        <v>87</v>
      </c>
      <c r="C5314" s="292">
        <v>0</v>
      </c>
      <c r="D5314" s="293">
        <v>0</v>
      </c>
      <c r="E5314" s="293">
        <v>0</v>
      </c>
      <c r="F5314" s="293">
        <v>0</v>
      </c>
      <c r="G5314" s="293">
        <v>0</v>
      </c>
      <c r="H5314" s="293">
        <v>0</v>
      </c>
      <c r="I5314" s="293">
        <v>0</v>
      </c>
      <c r="J5314" s="293">
        <v>0</v>
      </c>
      <c r="K5314" s="293">
        <v>0</v>
      </c>
      <c r="L5314" s="293">
        <v>0</v>
      </c>
      <c r="M5314" s="292">
        <v>0</v>
      </c>
      <c r="N5314" s="293">
        <v>0</v>
      </c>
      <c r="O5314" s="293">
        <v>0</v>
      </c>
      <c r="P5314" s="83" t="str">
        <f t="shared" si="113"/>
        <v/>
      </c>
      <c r="S5314" s="293"/>
      <c r="T5314" s="293"/>
      <c r="U5314" s="293"/>
      <c r="V5314" s="293"/>
      <c r="W5314" s="293"/>
      <c r="X5314" s="293"/>
      <c r="Y5314" s="293"/>
      <c r="Z5314" s="293"/>
      <c r="AA5314" s="293"/>
      <c r="AC5314" s="293"/>
      <c r="AD5314" s="293"/>
    </row>
    <row r="5315" spans="1:30" hidden="1" x14ac:dyDescent="0.25">
      <c r="A5315" s="83" t="s">
        <v>6282</v>
      </c>
      <c r="B5315" s="285" t="s">
        <v>88</v>
      </c>
      <c r="C5315" s="292">
        <v>0</v>
      </c>
      <c r="D5315" s="293">
        <v>0</v>
      </c>
      <c r="E5315" s="293">
        <v>0</v>
      </c>
      <c r="F5315" s="293">
        <v>0</v>
      </c>
      <c r="G5315" s="293">
        <v>0</v>
      </c>
      <c r="H5315" s="293">
        <v>0</v>
      </c>
      <c r="I5315" s="293">
        <v>0</v>
      </c>
      <c r="J5315" s="293">
        <v>0</v>
      </c>
      <c r="K5315" s="293">
        <v>0</v>
      </c>
      <c r="L5315" s="293">
        <v>0</v>
      </c>
      <c r="M5315" s="292">
        <v>0</v>
      </c>
      <c r="N5315" s="293">
        <v>0</v>
      </c>
      <c r="O5315" s="293">
        <v>0</v>
      </c>
      <c r="P5315" s="83" t="str">
        <f t="shared" si="113"/>
        <v/>
      </c>
      <c r="S5315" s="293"/>
      <c r="T5315" s="293"/>
      <c r="U5315" s="293"/>
      <c r="V5315" s="293"/>
      <c r="W5315" s="293"/>
      <c r="X5315" s="293"/>
      <c r="Y5315" s="293"/>
      <c r="Z5315" s="293"/>
      <c r="AA5315" s="293"/>
      <c r="AC5315" s="293"/>
      <c r="AD5315" s="293"/>
    </row>
    <row r="5316" spans="1:30" hidden="1" x14ac:dyDescent="0.25">
      <c r="A5316" s="83" t="s">
        <v>6283</v>
      </c>
      <c r="B5316" s="285" t="s">
        <v>144</v>
      </c>
      <c r="C5316" s="292">
        <v>65724</v>
      </c>
      <c r="D5316" s="293">
        <v>18801</v>
      </c>
      <c r="E5316" s="293">
        <v>78412</v>
      </c>
      <c r="F5316" s="293">
        <v>18419</v>
      </c>
      <c r="G5316" s="293">
        <v>21847</v>
      </c>
      <c r="H5316" s="293">
        <v>95251</v>
      </c>
      <c r="I5316" s="293">
        <v>11966</v>
      </c>
      <c r="J5316" s="293">
        <v>11319</v>
      </c>
      <c r="K5316" s="293">
        <v>98193</v>
      </c>
      <c r="L5316" s="293">
        <v>20683</v>
      </c>
      <c r="M5316" s="293">
        <v>39194</v>
      </c>
      <c r="N5316" s="293">
        <v>60178</v>
      </c>
      <c r="O5316" s="293">
        <v>539987</v>
      </c>
      <c r="P5316" s="83" t="str">
        <f t="shared" si="113"/>
        <v/>
      </c>
      <c r="S5316" s="293"/>
      <c r="T5316" s="293"/>
      <c r="U5316" s="293"/>
      <c r="V5316" s="293"/>
      <c r="W5316" s="293"/>
      <c r="X5316" s="293"/>
      <c r="Y5316" s="293"/>
      <c r="Z5316" s="293"/>
      <c r="AA5316" s="293"/>
      <c r="AB5316" s="293"/>
      <c r="AC5316" s="293"/>
      <c r="AD5316" s="293"/>
    </row>
    <row r="5317" spans="1:30" hidden="1" x14ac:dyDescent="0.25">
      <c r="A5317" s="83" t="s">
        <v>6284</v>
      </c>
      <c r="B5317" s="285" t="s">
        <v>76</v>
      </c>
      <c r="C5317" s="292">
        <v>0</v>
      </c>
      <c r="D5317" s="293">
        <v>11</v>
      </c>
      <c r="E5317" s="293">
        <v>30</v>
      </c>
      <c r="F5317" s="293">
        <v>513</v>
      </c>
      <c r="G5317" s="293">
        <v>17</v>
      </c>
      <c r="H5317" s="293">
        <v>0</v>
      </c>
      <c r="I5317" s="293">
        <v>0</v>
      </c>
      <c r="J5317" s="293">
        <v>90</v>
      </c>
      <c r="K5317" s="293">
        <v>34</v>
      </c>
      <c r="L5317" s="293">
        <v>62</v>
      </c>
      <c r="M5317" s="293">
        <v>769</v>
      </c>
      <c r="N5317" s="293">
        <v>373</v>
      </c>
      <c r="O5317" s="293">
        <v>1899</v>
      </c>
      <c r="P5317" s="83" t="str">
        <f t="shared" si="113"/>
        <v/>
      </c>
      <c r="S5317" s="293"/>
      <c r="T5317" s="293"/>
      <c r="U5317" s="293"/>
      <c r="V5317" s="293"/>
      <c r="W5317" s="293"/>
      <c r="X5317" s="293"/>
      <c r="Y5317" s="293"/>
      <c r="Z5317" s="293"/>
      <c r="AA5317" s="293"/>
      <c r="AB5317" s="293"/>
      <c r="AC5317" s="293"/>
      <c r="AD5317" s="293"/>
    </row>
    <row r="5318" spans="1:30" hidden="1" x14ac:dyDescent="0.25">
      <c r="A5318" s="83" t="s">
        <v>6285</v>
      </c>
      <c r="B5318" s="285" t="s">
        <v>85</v>
      </c>
      <c r="C5318" s="292">
        <v>15364</v>
      </c>
      <c r="D5318" s="293">
        <v>13320</v>
      </c>
      <c r="E5318" s="293">
        <v>35273</v>
      </c>
      <c r="F5318" s="293">
        <v>73061</v>
      </c>
      <c r="G5318" s="293">
        <v>42320</v>
      </c>
      <c r="H5318" s="293">
        <v>37610</v>
      </c>
      <c r="I5318" s="293">
        <v>25747</v>
      </c>
      <c r="J5318" s="293">
        <v>16997</v>
      </c>
      <c r="K5318" s="293">
        <v>39963</v>
      </c>
      <c r="L5318" s="293">
        <v>38587</v>
      </c>
      <c r="M5318" s="293">
        <v>36850</v>
      </c>
      <c r="N5318" s="293">
        <v>51697</v>
      </c>
      <c r="O5318" s="293">
        <v>426789</v>
      </c>
      <c r="P5318" s="83" t="str">
        <f t="shared" si="113"/>
        <v/>
      </c>
      <c r="S5318" s="293"/>
      <c r="T5318" s="293"/>
      <c r="U5318" s="293"/>
      <c r="V5318" s="293"/>
      <c r="W5318" s="293"/>
      <c r="X5318" s="293"/>
      <c r="Y5318" s="293"/>
      <c r="Z5318" s="293"/>
      <c r="AA5318" s="293"/>
      <c r="AB5318" s="293"/>
      <c r="AC5318" s="293"/>
      <c r="AD5318" s="293"/>
    </row>
    <row r="5319" spans="1:30" hidden="1" x14ac:dyDescent="0.25">
      <c r="A5319" s="83" t="s">
        <v>6286</v>
      </c>
      <c r="B5319" s="285" t="s">
        <v>87</v>
      </c>
      <c r="C5319" s="292">
        <v>0</v>
      </c>
      <c r="D5319" s="293">
        <v>0</v>
      </c>
      <c r="E5319" s="293">
        <v>0</v>
      </c>
      <c r="F5319" s="293">
        <v>0</v>
      </c>
      <c r="G5319" s="293">
        <v>0</v>
      </c>
      <c r="H5319" s="293">
        <v>0</v>
      </c>
      <c r="I5319" s="293">
        <v>0</v>
      </c>
      <c r="J5319" s="293">
        <v>0</v>
      </c>
      <c r="K5319" s="293">
        <v>0</v>
      </c>
      <c r="L5319" s="293">
        <v>0</v>
      </c>
      <c r="M5319" s="293">
        <v>0</v>
      </c>
      <c r="N5319" s="293">
        <v>0</v>
      </c>
      <c r="O5319" s="293">
        <v>0</v>
      </c>
      <c r="P5319" s="83" t="str">
        <f t="shared" si="113"/>
        <v/>
      </c>
      <c r="S5319" s="293"/>
      <c r="T5319" s="293"/>
      <c r="U5319" s="293"/>
      <c r="V5319" s="293"/>
      <c r="W5319" s="293"/>
      <c r="X5319" s="293"/>
      <c r="Y5319" s="293"/>
      <c r="Z5319" s="293"/>
      <c r="AA5319" s="293"/>
      <c r="AB5319" s="293"/>
      <c r="AC5319" s="293"/>
      <c r="AD5319" s="293"/>
    </row>
    <row r="5320" spans="1:30" hidden="1" x14ac:dyDescent="0.25">
      <c r="A5320" s="83" t="s">
        <v>6287</v>
      </c>
      <c r="B5320" s="285" t="s">
        <v>88</v>
      </c>
      <c r="C5320" s="292">
        <v>1476</v>
      </c>
      <c r="D5320" s="293">
        <v>106</v>
      </c>
      <c r="E5320" s="293">
        <v>4</v>
      </c>
      <c r="F5320" s="293">
        <v>0</v>
      </c>
      <c r="G5320" s="293">
        <v>0</v>
      </c>
      <c r="H5320" s="293">
        <v>0</v>
      </c>
      <c r="I5320" s="293">
        <v>0</v>
      </c>
      <c r="J5320" s="293">
        <v>0</v>
      </c>
      <c r="K5320" s="293">
        <v>30000</v>
      </c>
      <c r="L5320" s="293">
        <v>15</v>
      </c>
      <c r="M5320" s="293">
        <v>0</v>
      </c>
      <c r="N5320" s="293">
        <v>2</v>
      </c>
      <c r="O5320" s="293">
        <v>31603</v>
      </c>
      <c r="P5320" s="83" t="str">
        <f t="shared" si="113"/>
        <v/>
      </c>
      <c r="S5320" s="293"/>
      <c r="T5320" s="293"/>
      <c r="U5320" s="293"/>
      <c r="V5320" s="293"/>
      <c r="W5320" s="293"/>
      <c r="X5320" s="293"/>
      <c r="Y5320" s="293"/>
      <c r="Z5320" s="293"/>
      <c r="AA5320" s="293"/>
      <c r="AB5320" s="293"/>
      <c r="AC5320" s="293"/>
      <c r="AD5320" s="293"/>
    </row>
    <row r="5321" spans="1:30" hidden="1" x14ac:dyDescent="0.25">
      <c r="A5321" s="83" t="s">
        <v>6288</v>
      </c>
      <c r="B5321" s="285" t="s">
        <v>89</v>
      </c>
      <c r="C5321" s="292">
        <v>0</v>
      </c>
      <c r="D5321" s="293">
        <v>0</v>
      </c>
      <c r="E5321" s="293">
        <v>3</v>
      </c>
      <c r="F5321" s="293">
        <v>6</v>
      </c>
      <c r="G5321" s="293">
        <v>3</v>
      </c>
      <c r="H5321" s="293">
        <v>7</v>
      </c>
      <c r="I5321" s="293">
        <v>3</v>
      </c>
      <c r="J5321" s="293">
        <v>0</v>
      </c>
      <c r="K5321" s="293">
        <v>23</v>
      </c>
      <c r="L5321" s="293">
        <v>1</v>
      </c>
      <c r="M5321" s="293">
        <v>61</v>
      </c>
      <c r="N5321" s="293">
        <v>50</v>
      </c>
      <c r="O5321" s="293">
        <v>157</v>
      </c>
      <c r="P5321" s="83" t="str">
        <f t="shared" si="113"/>
        <v/>
      </c>
      <c r="S5321" s="293"/>
      <c r="T5321" s="293"/>
      <c r="U5321" s="293"/>
      <c r="V5321" s="293"/>
      <c r="W5321" s="293"/>
      <c r="X5321" s="293"/>
      <c r="Y5321" s="293"/>
      <c r="Z5321" s="293"/>
      <c r="AA5321" s="293"/>
      <c r="AB5321" s="293"/>
      <c r="AC5321" s="293"/>
      <c r="AD5321" s="293"/>
    </row>
    <row r="5322" spans="1:30" hidden="1" x14ac:dyDescent="0.25">
      <c r="A5322" s="83" t="s">
        <v>6289</v>
      </c>
      <c r="B5322" s="285" t="s">
        <v>90</v>
      </c>
      <c r="C5322" s="292">
        <v>0</v>
      </c>
      <c r="D5322" s="293">
        <v>0</v>
      </c>
      <c r="E5322" s="293">
        <v>0</v>
      </c>
      <c r="F5322" s="293">
        <v>0</v>
      </c>
      <c r="G5322" s="293">
        <v>0</v>
      </c>
      <c r="H5322" s="293">
        <v>0</v>
      </c>
      <c r="I5322" s="293">
        <v>0</v>
      </c>
      <c r="J5322" s="293">
        <v>0</v>
      </c>
      <c r="K5322" s="293">
        <v>0</v>
      </c>
      <c r="L5322" s="293">
        <v>0</v>
      </c>
      <c r="M5322" s="293">
        <v>0</v>
      </c>
      <c r="N5322" s="293">
        <v>0</v>
      </c>
      <c r="O5322" s="293">
        <v>0</v>
      </c>
      <c r="P5322" s="83" t="str">
        <f t="shared" si="113"/>
        <v/>
      </c>
      <c r="S5322" s="293"/>
      <c r="T5322" s="293"/>
      <c r="U5322" s="293"/>
      <c r="V5322" s="293"/>
      <c r="W5322" s="293"/>
      <c r="X5322" s="293"/>
      <c r="Y5322" s="293"/>
      <c r="Z5322" s="293"/>
      <c r="AA5322" s="293"/>
      <c r="AB5322" s="293"/>
      <c r="AC5322" s="293"/>
      <c r="AD5322" s="293"/>
    </row>
    <row r="5323" spans="1:30" hidden="1" x14ac:dyDescent="0.25">
      <c r="A5323" s="83" t="s">
        <v>6290</v>
      </c>
      <c r="B5323" s="285" t="s">
        <v>91</v>
      </c>
      <c r="C5323" s="292">
        <v>0</v>
      </c>
      <c r="D5323" s="293">
        <v>0</v>
      </c>
      <c r="E5323" s="293">
        <v>0</v>
      </c>
      <c r="F5323" s="293">
        <v>0</v>
      </c>
      <c r="G5323" s="293">
        <v>0</v>
      </c>
      <c r="H5323" s="293">
        <v>0</v>
      </c>
      <c r="I5323" s="293">
        <v>0</v>
      </c>
      <c r="J5323" s="293">
        <v>0</v>
      </c>
      <c r="K5323" s="293">
        <v>0</v>
      </c>
      <c r="L5323" s="293">
        <v>0</v>
      </c>
      <c r="M5323" s="293">
        <v>0</v>
      </c>
      <c r="N5323" s="293">
        <v>0</v>
      </c>
      <c r="O5323" s="293">
        <v>0</v>
      </c>
      <c r="P5323" s="83" t="str">
        <f t="shared" si="113"/>
        <v/>
      </c>
      <c r="S5323" s="293"/>
      <c r="T5323" s="293"/>
      <c r="U5323" s="293"/>
      <c r="V5323" s="293"/>
      <c r="W5323" s="293"/>
      <c r="X5323" s="293"/>
      <c r="Y5323" s="293"/>
      <c r="Z5323" s="293"/>
      <c r="AA5323" s="293"/>
      <c r="AB5323" s="293"/>
      <c r="AC5323" s="293"/>
      <c r="AD5323" s="293"/>
    </row>
    <row r="5324" spans="1:30" hidden="1" x14ac:dyDescent="0.25">
      <c r="A5324" s="83" t="s">
        <v>6291</v>
      </c>
      <c r="B5324" s="285" t="s">
        <v>3670</v>
      </c>
      <c r="C5324" s="292">
        <v>0</v>
      </c>
      <c r="D5324" s="293">
        <v>0</v>
      </c>
      <c r="E5324" s="293">
        <v>0</v>
      </c>
      <c r="F5324" s="293">
        <v>0</v>
      </c>
      <c r="G5324" s="293">
        <v>0</v>
      </c>
      <c r="H5324" s="293">
        <v>0</v>
      </c>
      <c r="I5324" s="293">
        <v>0</v>
      </c>
      <c r="J5324" s="293">
        <v>0</v>
      </c>
      <c r="K5324" s="293">
        <v>0</v>
      </c>
      <c r="L5324" s="293">
        <v>0</v>
      </c>
      <c r="M5324" s="293">
        <v>0</v>
      </c>
      <c r="N5324" s="293">
        <v>0</v>
      </c>
      <c r="O5324" s="293">
        <v>0</v>
      </c>
      <c r="P5324" s="83" t="str">
        <f t="shared" si="113"/>
        <v/>
      </c>
      <c r="S5324" s="293"/>
      <c r="T5324" s="293"/>
      <c r="U5324" s="293"/>
      <c r="V5324" s="293"/>
      <c r="W5324" s="293"/>
      <c r="X5324" s="293"/>
      <c r="Y5324" s="293"/>
      <c r="Z5324" s="293"/>
      <c r="AA5324" s="293"/>
      <c r="AB5324" s="293"/>
      <c r="AC5324" s="293"/>
      <c r="AD5324" s="293"/>
    </row>
    <row r="5325" spans="1:30" hidden="1" x14ac:dyDescent="0.25">
      <c r="A5325" s="83" t="s">
        <v>6292</v>
      </c>
      <c r="B5325" s="285" t="s">
        <v>122</v>
      </c>
      <c r="C5325" s="292">
        <v>0</v>
      </c>
      <c r="D5325" s="293">
        <v>0</v>
      </c>
      <c r="E5325" s="293">
        <v>0</v>
      </c>
      <c r="F5325" s="293">
        <v>0</v>
      </c>
      <c r="G5325" s="293">
        <v>0</v>
      </c>
      <c r="H5325" s="293">
        <v>0</v>
      </c>
      <c r="I5325" s="293">
        <v>0</v>
      </c>
      <c r="J5325" s="293">
        <v>0</v>
      </c>
      <c r="K5325" s="293">
        <v>0</v>
      </c>
      <c r="L5325" s="293">
        <v>0</v>
      </c>
      <c r="M5325" s="293">
        <v>0</v>
      </c>
      <c r="N5325" s="293">
        <v>0</v>
      </c>
      <c r="O5325" s="293">
        <v>0</v>
      </c>
      <c r="P5325" s="83" t="str">
        <f t="shared" si="113"/>
        <v/>
      </c>
      <c r="S5325" s="293"/>
      <c r="T5325" s="293"/>
      <c r="U5325" s="293"/>
      <c r="V5325" s="293"/>
      <c r="W5325" s="293"/>
      <c r="X5325" s="293"/>
      <c r="Y5325" s="293"/>
      <c r="Z5325" s="293"/>
      <c r="AA5325" s="293"/>
      <c r="AB5325" s="293"/>
      <c r="AC5325" s="293"/>
      <c r="AD5325" s="293"/>
    </row>
    <row r="5326" spans="1:30" hidden="1" x14ac:dyDescent="0.25">
      <c r="A5326" s="83" t="s">
        <v>6293</v>
      </c>
      <c r="B5326" s="285" t="s">
        <v>92</v>
      </c>
      <c r="C5326" s="292">
        <v>0</v>
      </c>
      <c r="D5326" s="293">
        <v>0</v>
      </c>
      <c r="E5326" s="293">
        <v>0</v>
      </c>
      <c r="F5326" s="293">
        <v>0</v>
      </c>
      <c r="G5326" s="293">
        <v>0</v>
      </c>
      <c r="H5326" s="293">
        <v>0</v>
      </c>
      <c r="I5326" s="293">
        <v>0</v>
      </c>
      <c r="J5326" s="293">
        <v>0</v>
      </c>
      <c r="K5326" s="293">
        <v>0</v>
      </c>
      <c r="L5326" s="293">
        <v>0</v>
      </c>
      <c r="M5326" s="293">
        <v>0</v>
      </c>
      <c r="N5326" s="293">
        <v>0</v>
      </c>
      <c r="O5326" s="293">
        <v>0</v>
      </c>
      <c r="P5326" s="83" t="str">
        <f t="shared" si="113"/>
        <v/>
      </c>
      <c r="S5326" s="293"/>
      <c r="T5326" s="293"/>
      <c r="U5326" s="293"/>
      <c r="V5326" s="293"/>
      <c r="W5326" s="293"/>
      <c r="X5326" s="293"/>
      <c r="Y5326" s="293"/>
      <c r="Z5326" s="293"/>
      <c r="AA5326" s="293"/>
      <c r="AB5326" s="293"/>
      <c r="AC5326" s="293"/>
      <c r="AD5326" s="293"/>
    </row>
    <row r="5327" spans="1:30" hidden="1" x14ac:dyDescent="0.25">
      <c r="A5327" s="83" t="s">
        <v>6294</v>
      </c>
      <c r="B5327" s="285" t="s">
        <v>93</v>
      </c>
      <c r="C5327" s="292">
        <v>0</v>
      </c>
      <c r="D5327" s="293">
        <v>0</v>
      </c>
      <c r="E5327" s="293">
        <v>0</v>
      </c>
      <c r="F5327" s="293">
        <v>0</v>
      </c>
      <c r="G5327" s="293">
        <v>0</v>
      </c>
      <c r="H5327" s="293">
        <v>0</v>
      </c>
      <c r="I5327" s="293">
        <v>0</v>
      </c>
      <c r="J5327" s="293">
        <v>0</v>
      </c>
      <c r="K5327" s="293">
        <v>0</v>
      </c>
      <c r="L5327" s="293">
        <v>0</v>
      </c>
      <c r="M5327" s="293">
        <v>0</v>
      </c>
      <c r="N5327" s="293">
        <v>0</v>
      </c>
      <c r="O5327" s="293">
        <v>0</v>
      </c>
      <c r="P5327" s="83" t="str">
        <f t="shared" si="113"/>
        <v/>
      </c>
      <c r="S5327" s="293"/>
      <c r="T5327" s="293"/>
      <c r="U5327" s="293"/>
      <c r="V5327" s="293"/>
      <c r="W5327" s="293"/>
      <c r="X5327" s="293"/>
      <c r="Y5327" s="293"/>
      <c r="Z5327" s="293"/>
      <c r="AA5327" s="293"/>
      <c r="AB5327" s="293"/>
      <c r="AC5327" s="293"/>
      <c r="AD5327" s="293"/>
    </row>
    <row r="5328" spans="1:30" hidden="1" x14ac:dyDescent="0.25">
      <c r="A5328" s="83" t="s">
        <v>6295</v>
      </c>
      <c r="B5328" s="285" t="s">
        <v>94</v>
      </c>
      <c r="C5328" s="292">
        <v>15364</v>
      </c>
      <c r="D5328" s="293">
        <v>13309</v>
      </c>
      <c r="E5328" s="293">
        <v>35240</v>
      </c>
      <c r="F5328" s="293">
        <v>72542</v>
      </c>
      <c r="G5328" s="293">
        <v>42300</v>
      </c>
      <c r="H5328" s="293">
        <v>37603</v>
      </c>
      <c r="I5328" s="293">
        <v>25744</v>
      </c>
      <c r="J5328" s="293">
        <v>16907</v>
      </c>
      <c r="K5328" s="293">
        <v>39906</v>
      </c>
      <c r="L5328" s="293">
        <v>38524</v>
      </c>
      <c r="M5328" s="293">
        <v>36020</v>
      </c>
      <c r="N5328" s="293">
        <v>51274</v>
      </c>
      <c r="O5328" s="293">
        <v>424733</v>
      </c>
      <c r="P5328" s="83" t="str">
        <f t="shared" si="113"/>
        <v/>
      </c>
      <c r="S5328" s="293"/>
      <c r="T5328" s="293"/>
      <c r="U5328" s="293"/>
      <c r="V5328" s="293"/>
      <c r="W5328" s="293"/>
      <c r="X5328" s="293"/>
      <c r="Y5328" s="293"/>
      <c r="Z5328" s="293"/>
      <c r="AA5328" s="293"/>
      <c r="AB5328" s="293"/>
      <c r="AC5328" s="293"/>
      <c r="AD5328" s="293"/>
    </row>
    <row r="5329" spans="1:30" hidden="1" x14ac:dyDescent="0.25">
      <c r="A5329" s="83" t="s">
        <v>6296</v>
      </c>
      <c r="B5329" s="285" t="s">
        <v>95</v>
      </c>
      <c r="C5329" s="292">
        <v>0</v>
      </c>
      <c r="D5329" s="293">
        <v>0</v>
      </c>
      <c r="E5329" s="293">
        <v>0</v>
      </c>
      <c r="F5329" s="293">
        <v>0</v>
      </c>
      <c r="G5329" s="293">
        <v>0</v>
      </c>
      <c r="H5329" s="293">
        <v>0</v>
      </c>
      <c r="I5329" s="293">
        <v>0</v>
      </c>
      <c r="J5329" s="293">
        <v>0</v>
      </c>
      <c r="K5329" s="293">
        <v>0</v>
      </c>
      <c r="L5329" s="293">
        <v>0</v>
      </c>
      <c r="M5329" s="293">
        <v>0</v>
      </c>
      <c r="N5329" s="293">
        <v>0</v>
      </c>
      <c r="O5329" s="293">
        <v>0</v>
      </c>
      <c r="P5329" s="83" t="str">
        <f t="shared" si="113"/>
        <v/>
      </c>
      <c r="S5329" s="293"/>
      <c r="T5329" s="293"/>
      <c r="U5329" s="293"/>
      <c r="V5329" s="293"/>
      <c r="W5329" s="293"/>
      <c r="X5329" s="293"/>
      <c r="Y5329" s="293"/>
      <c r="Z5329" s="293"/>
      <c r="AA5329" s="293"/>
      <c r="AB5329" s="293"/>
      <c r="AC5329" s="293"/>
      <c r="AD5329" s="293"/>
    </row>
    <row r="5330" spans="1:30" hidden="1" x14ac:dyDescent="0.25">
      <c r="A5330" s="83" t="s">
        <v>6297</v>
      </c>
      <c r="B5330" s="285" t="s">
        <v>96</v>
      </c>
      <c r="C5330" s="292">
        <v>0</v>
      </c>
      <c r="D5330" s="293">
        <v>0</v>
      </c>
      <c r="E5330" s="293">
        <v>0</v>
      </c>
      <c r="F5330" s="293">
        <v>0</v>
      </c>
      <c r="G5330" s="293">
        <v>0</v>
      </c>
      <c r="H5330" s="293">
        <v>0</v>
      </c>
      <c r="I5330" s="293">
        <v>0</v>
      </c>
      <c r="J5330" s="293">
        <v>0</v>
      </c>
      <c r="K5330" s="293">
        <v>0</v>
      </c>
      <c r="L5330" s="293">
        <v>0</v>
      </c>
      <c r="M5330" s="293">
        <v>0</v>
      </c>
      <c r="N5330" s="293">
        <v>0</v>
      </c>
      <c r="O5330" s="293">
        <v>0</v>
      </c>
      <c r="P5330" s="83" t="str">
        <f t="shared" si="113"/>
        <v/>
      </c>
      <c r="S5330" s="293"/>
      <c r="T5330" s="293"/>
      <c r="U5330" s="293"/>
      <c r="V5330" s="293"/>
      <c r="W5330" s="293"/>
      <c r="X5330" s="293"/>
      <c r="Y5330" s="293"/>
      <c r="Z5330" s="293"/>
      <c r="AA5330" s="293"/>
      <c r="AB5330" s="293"/>
      <c r="AC5330" s="293"/>
      <c r="AD5330" s="293"/>
    </row>
    <row r="5331" spans="1:30" hidden="1" x14ac:dyDescent="0.25">
      <c r="A5331" s="83" t="s">
        <v>6298</v>
      </c>
      <c r="B5331" s="285" t="s">
        <v>155</v>
      </c>
      <c r="C5331" s="292">
        <v>16840</v>
      </c>
      <c r="D5331" s="293">
        <v>13426</v>
      </c>
      <c r="E5331" s="293">
        <v>35277</v>
      </c>
      <c r="F5331" s="293">
        <v>73061</v>
      </c>
      <c r="G5331" s="293">
        <v>42320</v>
      </c>
      <c r="H5331" s="293">
        <v>37610</v>
      </c>
      <c r="I5331" s="293">
        <v>25747</v>
      </c>
      <c r="J5331" s="293">
        <v>16997</v>
      </c>
      <c r="K5331" s="293">
        <v>69963</v>
      </c>
      <c r="L5331" s="293">
        <v>38602</v>
      </c>
      <c r="M5331" s="293">
        <v>36850</v>
      </c>
      <c r="N5331" s="293">
        <v>51699</v>
      </c>
      <c r="O5331" s="293">
        <v>458392</v>
      </c>
      <c r="P5331" s="83" t="str">
        <f t="shared" ref="P5331:P5362" si="114">IF(COUNTBLANK(Q5331)=0,IF(RIGHT(A5331,12)=Q5331,TRUE,FALSE),"")</f>
        <v/>
      </c>
      <c r="S5331" s="293"/>
      <c r="T5331" s="293"/>
      <c r="U5331" s="293"/>
      <c r="V5331" s="293"/>
      <c r="W5331" s="293"/>
      <c r="X5331" s="293"/>
      <c r="Y5331" s="293"/>
      <c r="Z5331" s="293"/>
      <c r="AA5331" s="293"/>
      <c r="AB5331" s="293"/>
      <c r="AC5331" s="293"/>
      <c r="AD5331" s="293"/>
    </row>
    <row r="5332" spans="1:30" hidden="1" x14ac:dyDescent="0.25">
      <c r="A5332" s="83" t="s">
        <v>6299</v>
      </c>
      <c r="B5332" s="285" t="s">
        <v>97</v>
      </c>
      <c r="P5332" s="83" t="str">
        <f t="shared" si="114"/>
        <v/>
      </c>
    </row>
    <row r="5333" spans="1:30" hidden="1" x14ac:dyDescent="0.25">
      <c r="A5333" s="83" t="s">
        <v>6300</v>
      </c>
      <c r="B5333" s="285" t="s">
        <v>130</v>
      </c>
      <c r="P5333" s="83" t="str">
        <f t="shared" si="114"/>
        <v/>
      </c>
    </row>
    <row r="5334" spans="1:30" hidden="1" x14ac:dyDescent="0.25">
      <c r="A5334" s="83" t="s">
        <v>6301</v>
      </c>
      <c r="B5334" s="285" t="s">
        <v>76</v>
      </c>
      <c r="P5334" s="83" t="str">
        <f t="shared" si="114"/>
        <v/>
      </c>
    </row>
    <row r="5335" spans="1:30" hidden="1" x14ac:dyDescent="0.25">
      <c r="A5335" s="83" t="s">
        <v>6302</v>
      </c>
      <c r="B5335" s="285" t="s">
        <v>77</v>
      </c>
      <c r="P5335" s="83" t="str">
        <f t="shared" si="114"/>
        <v/>
      </c>
    </row>
    <row r="5336" spans="1:30" hidden="1" x14ac:dyDescent="0.25">
      <c r="A5336" s="83" t="s">
        <v>6303</v>
      </c>
      <c r="B5336" s="285" t="s">
        <v>78</v>
      </c>
      <c r="P5336" s="83" t="str">
        <f t="shared" si="114"/>
        <v/>
      </c>
    </row>
    <row r="5337" spans="1:30" hidden="1" x14ac:dyDescent="0.25">
      <c r="A5337" s="83" t="s">
        <v>6304</v>
      </c>
      <c r="B5337" s="285" t="s">
        <v>79</v>
      </c>
      <c r="P5337" s="83" t="str">
        <f t="shared" si="114"/>
        <v/>
      </c>
    </row>
    <row r="5338" spans="1:30" hidden="1" x14ac:dyDescent="0.25">
      <c r="A5338" s="83" t="s">
        <v>6305</v>
      </c>
      <c r="B5338" s="285" t="s">
        <v>3671</v>
      </c>
      <c r="P5338" s="83" t="str">
        <f t="shared" si="114"/>
        <v/>
      </c>
    </row>
    <row r="5339" spans="1:30" hidden="1" x14ac:dyDescent="0.25">
      <c r="A5339" s="83" t="s">
        <v>6306</v>
      </c>
      <c r="B5339" s="285" t="s">
        <v>121</v>
      </c>
      <c r="P5339" s="83" t="str">
        <f t="shared" si="114"/>
        <v/>
      </c>
    </row>
    <row r="5340" spans="1:30" hidden="1" x14ac:dyDescent="0.25">
      <c r="A5340" s="83" t="s">
        <v>6307</v>
      </c>
      <c r="B5340" s="285" t="s">
        <v>81</v>
      </c>
      <c r="P5340" s="83" t="str">
        <f t="shared" si="114"/>
        <v/>
      </c>
    </row>
    <row r="5341" spans="1:30" hidden="1" x14ac:dyDescent="0.25">
      <c r="A5341" s="83" t="s">
        <v>6308</v>
      </c>
      <c r="B5341" s="285" t="s">
        <v>82</v>
      </c>
      <c r="P5341" s="83" t="str">
        <f t="shared" si="114"/>
        <v/>
      </c>
    </row>
    <row r="5342" spans="1:30" hidden="1" x14ac:dyDescent="0.25">
      <c r="A5342" s="83" t="s">
        <v>6309</v>
      </c>
      <c r="B5342" s="285" t="s">
        <v>83</v>
      </c>
      <c r="P5342" s="83" t="str">
        <f t="shared" si="114"/>
        <v/>
      </c>
    </row>
    <row r="5343" spans="1:30" hidden="1" x14ac:dyDescent="0.25">
      <c r="A5343" s="83" t="s">
        <v>6310</v>
      </c>
      <c r="B5343" s="285" t="s">
        <v>84</v>
      </c>
      <c r="P5343" s="83" t="str">
        <f t="shared" si="114"/>
        <v/>
      </c>
    </row>
    <row r="5344" spans="1:30" hidden="1" x14ac:dyDescent="0.25">
      <c r="A5344" s="83" t="s">
        <v>6311</v>
      </c>
      <c r="B5344" s="285" t="s">
        <v>85</v>
      </c>
      <c r="P5344" s="83" t="str">
        <f t="shared" si="114"/>
        <v/>
      </c>
    </row>
    <row r="5345" spans="1:16" hidden="1" x14ac:dyDescent="0.25">
      <c r="A5345" s="83" t="s">
        <v>6312</v>
      </c>
      <c r="B5345" s="285" t="s">
        <v>86</v>
      </c>
      <c r="P5345" s="83" t="str">
        <f t="shared" si="114"/>
        <v/>
      </c>
    </row>
    <row r="5346" spans="1:16" hidden="1" x14ac:dyDescent="0.25">
      <c r="A5346" s="83" t="s">
        <v>6313</v>
      </c>
      <c r="B5346" s="285" t="s">
        <v>87</v>
      </c>
      <c r="P5346" s="83" t="str">
        <f t="shared" si="114"/>
        <v/>
      </c>
    </row>
    <row r="5347" spans="1:16" hidden="1" x14ac:dyDescent="0.25">
      <c r="A5347" s="83" t="s">
        <v>6314</v>
      </c>
      <c r="B5347" s="285" t="s">
        <v>88</v>
      </c>
      <c r="P5347" s="83" t="str">
        <f t="shared" si="114"/>
        <v/>
      </c>
    </row>
    <row r="5348" spans="1:16" hidden="1" x14ac:dyDescent="0.25">
      <c r="A5348" s="83" t="s">
        <v>6315</v>
      </c>
      <c r="B5348" s="285" t="s">
        <v>144</v>
      </c>
      <c r="P5348" s="83" t="str">
        <f t="shared" si="114"/>
        <v/>
      </c>
    </row>
    <row r="5349" spans="1:16" hidden="1" x14ac:dyDescent="0.25">
      <c r="A5349" s="83" t="s">
        <v>6316</v>
      </c>
      <c r="B5349" s="285" t="s">
        <v>80</v>
      </c>
      <c r="P5349" s="83" t="str">
        <f t="shared" si="114"/>
        <v/>
      </c>
    </row>
    <row r="5350" spans="1:16" hidden="1" x14ac:dyDescent="0.25">
      <c r="A5350" s="83" t="s">
        <v>6317</v>
      </c>
      <c r="B5350" s="285" t="s">
        <v>76</v>
      </c>
      <c r="P5350" s="83" t="str">
        <f t="shared" si="114"/>
        <v/>
      </c>
    </row>
    <row r="5351" spans="1:16" hidden="1" x14ac:dyDescent="0.25">
      <c r="A5351" s="83" t="s">
        <v>6318</v>
      </c>
      <c r="B5351" s="285" t="s">
        <v>85</v>
      </c>
      <c r="P5351" s="83" t="str">
        <f t="shared" si="114"/>
        <v/>
      </c>
    </row>
    <row r="5352" spans="1:16" hidden="1" x14ac:dyDescent="0.25">
      <c r="A5352" s="83" t="s">
        <v>6319</v>
      </c>
      <c r="B5352" s="285" t="s">
        <v>87</v>
      </c>
      <c r="P5352" s="83" t="str">
        <f t="shared" si="114"/>
        <v/>
      </c>
    </row>
    <row r="5353" spans="1:16" hidden="1" x14ac:dyDescent="0.25">
      <c r="A5353" s="83" t="s">
        <v>6320</v>
      </c>
      <c r="B5353" s="285" t="s">
        <v>88</v>
      </c>
      <c r="P5353" s="83" t="str">
        <f t="shared" si="114"/>
        <v/>
      </c>
    </row>
    <row r="5354" spans="1:16" hidden="1" x14ac:dyDescent="0.25">
      <c r="A5354" s="83" t="s">
        <v>6321</v>
      </c>
      <c r="B5354" s="285" t="s">
        <v>89</v>
      </c>
      <c r="P5354" s="83" t="str">
        <f t="shared" si="114"/>
        <v/>
      </c>
    </row>
    <row r="5355" spans="1:16" hidden="1" x14ac:dyDescent="0.25">
      <c r="A5355" s="83" t="s">
        <v>6322</v>
      </c>
      <c r="B5355" s="285" t="s">
        <v>90</v>
      </c>
      <c r="P5355" s="83" t="str">
        <f t="shared" si="114"/>
        <v/>
      </c>
    </row>
    <row r="5356" spans="1:16" hidden="1" x14ac:dyDescent="0.25">
      <c r="A5356" s="83" t="s">
        <v>6323</v>
      </c>
      <c r="B5356" s="285" t="s">
        <v>91</v>
      </c>
      <c r="P5356" s="83" t="str">
        <f t="shared" si="114"/>
        <v/>
      </c>
    </row>
    <row r="5357" spans="1:16" hidden="1" x14ac:dyDescent="0.25">
      <c r="A5357" s="83" t="s">
        <v>6324</v>
      </c>
      <c r="B5357" s="285" t="s">
        <v>3670</v>
      </c>
      <c r="P5357" s="83" t="str">
        <f t="shared" si="114"/>
        <v/>
      </c>
    </row>
    <row r="5358" spans="1:16" hidden="1" x14ac:dyDescent="0.25">
      <c r="A5358" s="83" t="s">
        <v>6325</v>
      </c>
      <c r="B5358" s="285" t="s">
        <v>92</v>
      </c>
      <c r="P5358" s="83" t="str">
        <f t="shared" si="114"/>
        <v/>
      </c>
    </row>
    <row r="5359" spans="1:16" hidden="1" x14ac:dyDescent="0.25">
      <c r="A5359" s="83" t="s">
        <v>6326</v>
      </c>
      <c r="B5359" s="285" t="s">
        <v>93</v>
      </c>
      <c r="P5359" s="83" t="str">
        <f t="shared" si="114"/>
        <v/>
      </c>
    </row>
    <row r="5360" spans="1:16" hidden="1" x14ac:dyDescent="0.25">
      <c r="A5360" s="83" t="s">
        <v>6327</v>
      </c>
      <c r="B5360" s="285" t="s">
        <v>94</v>
      </c>
      <c r="P5360" s="83" t="str">
        <f t="shared" si="114"/>
        <v/>
      </c>
    </row>
    <row r="5361" spans="1:16" hidden="1" x14ac:dyDescent="0.25">
      <c r="A5361" s="83" t="s">
        <v>6328</v>
      </c>
      <c r="B5361" s="285" t="s">
        <v>95</v>
      </c>
      <c r="P5361" s="83" t="str">
        <f t="shared" si="114"/>
        <v/>
      </c>
    </row>
    <row r="5362" spans="1:16" hidden="1" x14ac:dyDescent="0.25">
      <c r="A5362" s="83" t="s">
        <v>6329</v>
      </c>
      <c r="B5362" s="285" t="s">
        <v>96</v>
      </c>
      <c r="P5362" s="83" t="str">
        <f t="shared" si="114"/>
        <v/>
      </c>
    </row>
    <row r="5363" spans="1:16" hidden="1" x14ac:dyDescent="0.25">
      <c r="A5363" s="83" t="s">
        <v>6330</v>
      </c>
      <c r="B5363" s="285" t="s">
        <v>155</v>
      </c>
      <c r="P5363" s="83" t="str">
        <f t="shared" ref="P5363:P5364" si="115">IF(COUNTBLANK(Q5363)=0,IF(RIGHT(A5363,12)=Q5363,TRUE,FALSE),"")</f>
        <v/>
      </c>
    </row>
    <row r="5364" spans="1:16" hidden="1" x14ac:dyDescent="0.25">
      <c r="A5364" s="83" t="s">
        <v>6331</v>
      </c>
      <c r="B5364" s="285" t="s">
        <v>80</v>
      </c>
      <c r="P5364" s="83" t="str">
        <f t="shared" si="115"/>
        <v/>
      </c>
    </row>
    <row r="5365" spans="1:16" hidden="1" x14ac:dyDescent="0.25">
      <c r="A5365" s="83" t="s">
        <v>6332</v>
      </c>
      <c r="B5365" s="285" t="s">
        <v>97</v>
      </c>
      <c r="C5365" s="292">
        <v>77297</v>
      </c>
      <c r="D5365" s="292">
        <v>-484652</v>
      </c>
      <c r="E5365" s="292">
        <v>326212</v>
      </c>
      <c r="F5365" s="292">
        <v>52075</v>
      </c>
      <c r="G5365" s="292">
        <v>-29068</v>
      </c>
      <c r="P5365" s="83" t="str">
        <f t="shared" ref="P5365:P5396" si="116">IF(COUNTBLANK(Q5365)=0,IF(RIGHT(A5365,10)=Q5365,TRUE,FALSE),"")</f>
        <v/>
      </c>
    </row>
    <row r="5366" spans="1:16" hidden="1" x14ac:dyDescent="0.25">
      <c r="A5366" s="83" t="s">
        <v>6333</v>
      </c>
      <c r="B5366" s="285" t="s">
        <v>130</v>
      </c>
      <c r="C5366" s="292">
        <v>43961</v>
      </c>
      <c r="D5366" s="292">
        <v>-445399</v>
      </c>
      <c r="E5366" s="292">
        <v>217564</v>
      </c>
      <c r="F5366" s="292">
        <v>-60792</v>
      </c>
      <c r="G5366" s="292">
        <v>-244666</v>
      </c>
      <c r="P5366" s="83" t="str">
        <f t="shared" si="116"/>
        <v/>
      </c>
    </row>
    <row r="5367" spans="1:16" hidden="1" x14ac:dyDescent="0.25">
      <c r="A5367" s="83" t="s">
        <v>6334</v>
      </c>
      <c r="B5367" s="285" t="s">
        <v>76</v>
      </c>
      <c r="C5367" s="292">
        <v>4013</v>
      </c>
      <c r="D5367" s="292">
        <v>12576</v>
      </c>
      <c r="E5367" s="292">
        <v>16117</v>
      </c>
      <c r="F5367" s="292">
        <v>33505</v>
      </c>
      <c r="G5367" s="292">
        <v>66211</v>
      </c>
      <c r="P5367" s="83" t="str">
        <f t="shared" si="116"/>
        <v/>
      </c>
    </row>
    <row r="5368" spans="1:16" hidden="1" x14ac:dyDescent="0.25">
      <c r="A5368" s="83" t="s">
        <v>6335</v>
      </c>
      <c r="B5368" s="285" t="s">
        <v>77</v>
      </c>
      <c r="C5368" s="292">
        <v>785376</v>
      </c>
      <c r="D5368" s="292">
        <v>937871</v>
      </c>
      <c r="E5368" s="292">
        <v>938139</v>
      </c>
      <c r="F5368" s="292">
        <v>1279501</v>
      </c>
      <c r="G5368" s="292">
        <v>3940887</v>
      </c>
      <c r="P5368" s="83" t="str">
        <f t="shared" si="116"/>
        <v/>
      </c>
    </row>
    <row r="5369" spans="1:16" hidden="1" x14ac:dyDescent="0.25">
      <c r="A5369" s="83" t="s">
        <v>6336</v>
      </c>
      <c r="B5369" s="285" t="s">
        <v>78</v>
      </c>
      <c r="C5369" s="292">
        <v>331193</v>
      </c>
      <c r="D5369" s="292">
        <v>401352</v>
      </c>
      <c r="E5369" s="292">
        <v>435946</v>
      </c>
      <c r="F5369" s="292">
        <v>580403</v>
      </c>
      <c r="G5369" s="292">
        <v>1748894</v>
      </c>
      <c r="P5369" s="83" t="str">
        <f t="shared" si="116"/>
        <v/>
      </c>
    </row>
    <row r="5370" spans="1:16" hidden="1" x14ac:dyDescent="0.25">
      <c r="A5370" s="83" t="s">
        <v>6337</v>
      </c>
      <c r="B5370" s="285" t="s">
        <v>79</v>
      </c>
      <c r="C5370" s="292">
        <v>9931</v>
      </c>
      <c r="D5370" s="292">
        <v>24357</v>
      </c>
      <c r="E5370" s="292">
        <v>54782</v>
      </c>
      <c r="F5370" s="292">
        <v>75127</v>
      </c>
      <c r="G5370" s="292">
        <v>164197</v>
      </c>
      <c r="P5370" s="83" t="str">
        <f t="shared" si="116"/>
        <v/>
      </c>
    </row>
    <row r="5371" spans="1:16" hidden="1" x14ac:dyDescent="0.25">
      <c r="A5371" s="83" t="s">
        <v>6338</v>
      </c>
      <c r="B5371" s="285" t="s">
        <v>3671</v>
      </c>
      <c r="C5371" s="292">
        <v>140733</v>
      </c>
      <c r="D5371" s="292">
        <v>125669</v>
      </c>
      <c r="E5371" s="292">
        <v>144083</v>
      </c>
      <c r="F5371" s="292">
        <v>211865</v>
      </c>
      <c r="G5371" s="292">
        <v>622350</v>
      </c>
      <c r="P5371" s="83" t="str">
        <f t="shared" si="116"/>
        <v/>
      </c>
    </row>
    <row r="5372" spans="1:16" hidden="1" x14ac:dyDescent="0.25">
      <c r="A5372" s="83" t="s">
        <v>6339</v>
      </c>
      <c r="B5372" s="285" t="s">
        <v>84</v>
      </c>
      <c r="C5372" s="292">
        <v>246598</v>
      </c>
      <c r="D5372" s="292">
        <v>384346</v>
      </c>
      <c r="E5372" s="292">
        <v>407264</v>
      </c>
      <c r="F5372" s="292">
        <v>643224</v>
      </c>
      <c r="G5372" s="292">
        <v>1681432</v>
      </c>
      <c r="P5372" s="83" t="str">
        <f t="shared" si="116"/>
        <v/>
      </c>
    </row>
    <row r="5373" spans="1:16" hidden="1" x14ac:dyDescent="0.25">
      <c r="A5373" s="83" t="s">
        <v>6340</v>
      </c>
      <c r="B5373" s="285" t="s">
        <v>85</v>
      </c>
      <c r="C5373" s="292">
        <v>2211358</v>
      </c>
      <c r="D5373" s="292">
        <v>2452357</v>
      </c>
      <c r="E5373" s="292">
        <v>2620311</v>
      </c>
      <c r="F5373" s="292">
        <v>3679559</v>
      </c>
      <c r="G5373" s="292">
        <v>10963585</v>
      </c>
      <c r="P5373" s="83" t="str">
        <f t="shared" si="116"/>
        <v/>
      </c>
    </row>
    <row r="5374" spans="1:16" hidden="1" x14ac:dyDescent="0.25">
      <c r="A5374" s="83" t="s">
        <v>6341</v>
      </c>
      <c r="B5374" s="285" t="s">
        <v>86</v>
      </c>
      <c r="C5374" s="292">
        <v>37334</v>
      </c>
      <c r="D5374" s="292">
        <v>12086</v>
      </c>
      <c r="E5374" s="292">
        <v>22759</v>
      </c>
      <c r="F5374" s="292">
        <v>125518</v>
      </c>
      <c r="G5374" s="292">
        <v>197697</v>
      </c>
      <c r="P5374" s="83" t="str">
        <f t="shared" si="116"/>
        <v/>
      </c>
    </row>
    <row r="5375" spans="1:16" hidden="1" x14ac:dyDescent="0.25">
      <c r="A5375" s="83" t="s">
        <v>6342</v>
      </c>
      <c r="B5375" s="285" t="s">
        <v>87</v>
      </c>
      <c r="C5375" s="292">
        <v>36515</v>
      </c>
      <c r="D5375" s="292">
        <v>91082</v>
      </c>
      <c r="E5375" s="292">
        <v>155200</v>
      </c>
      <c r="F5375" s="292">
        <v>346185</v>
      </c>
      <c r="G5375" s="292">
        <v>628982</v>
      </c>
      <c r="P5375" s="83" t="str">
        <f t="shared" si="116"/>
        <v/>
      </c>
    </row>
    <row r="5376" spans="1:16" hidden="1" x14ac:dyDescent="0.25">
      <c r="A5376" s="83" t="s">
        <v>6343</v>
      </c>
      <c r="B5376" s="285" t="s">
        <v>88</v>
      </c>
      <c r="D5376" s="292">
        <v>0</v>
      </c>
      <c r="E5376" s="292">
        <v>0</v>
      </c>
      <c r="F5376" s="292">
        <v>0</v>
      </c>
      <c r="G5376" s="292">
        <v>0</v>
      </c>
      <c r="P5376" s="83" t="str">
        <f t="shared" si="116"/>
        <v/>
      </c>
    </row>
    <row r="5377" spans="1:16" hidden="1" x14ac:dyDescent="0.25">
      <c r="A5377" s="83" t="s">
        <v>6344</v>
      </c>
      <c r="B5377" s="285" t="s">
        <v>144</v>
      </c>
      <c r="C5377" s="292">
        <v>2285207</v>
      </c>
      <c r="D5377" s="292">
        <v>2555525</v>
      </c>
      <c r="E5377" s="292">
        <v>2798270</v>
      </c>
      <c r="F5377" s="292">
        <v>4151262</v>
      </c>
      <c r="G5377" s="292">
        <v>11790264</v>
      </c>
      <c r="P5377" s="83" t="str">
        <f t="shared" si="116"/>
        <v/>
      </c>
    </row>
    <row r="5378" spans="1:16" hidden="1" x14ac:dyDescent="0.25">
      <c r="A5378" s="83" t="s">
        <v>6345</v>
      </c>
      <c r="B5378" s="285" t="s">
        <v>283</v>
      </c>
      <c r="C5378" s="292">
        <v>7004</v>
      </c>
      <c r="D5378" s="292">
        <v>5302</v>
      </c>
      <c r="E5378" s="292">
        <v>4310</v>
      </c>
      <c r="F5378" s="292">
        <v>9226</v>
      </c>
      <c r="G5378" s="292">
        <v>25842</v>
      </c>
      <c r="P5378" s="83" t="str">
        <f t="shared" si="116"/>
        <v/>
      </c>
    </row>
    <row r="5379" spans="1:16" hidden="1" x14ac:dyDescent="0.25">
      <c r="A5379" s="83" t="s">
        <v>6346</v>
      </c>
      <c r="B5379" s="285" t="s">
        <v>284</v>
      </c>
      <c r="C5379" s="292">
        <v>686510</v>
      </c>
      <c r="D5379" s="292">
        <v>560884</v>
      </c>
      <c r="E5379" s="292">
        <v>619670</v>
      </c>
      <c r="F5379" s="292">
        <v>846708</v>
      </c>
      <c r="G5379" s="292">
        <v>2713772</v>
      </c>
      <c r="P5379" s="83" t="str">
        <f t="shared" si="116"/>
        <v/>
      </c>
    </row>
    <row r="5380" spans="1:16" hidden="1" x14ac:dyDescent="0.25">
      <c r="A5380" s="83" t="s">
        <v>6347</v>
      </c>
      <c r="B5380" s="285" t="s">
        <v>76</v>
      </c>
      <c r="C5380" s="292">
        <v>30145</v>
      </c>
      <c r="D5380" s="292">
        <v>39189</v>
      </c>
      <c r="E5380" s="292">
        <v>52583</v>
      </c>
      <c r="F5380" s="292">
        <v>106645</v>
      </c>
      <c r="G5380" s="292">
        <v>228562</v>
      </c>
      <c r="P5380" s="83" t="str">
        <f t="shared" si="116"/>
        <v/>
      </c>
    </row>
    <row r="5381" spans="1:16" hidden="1" x14ac:dyDescent="0.25">
      <c r="A5381" s="83" t="s">
        <v>6348</v>
      </c>
      <c r="B5381" s="285" t="s">
        <v>85</v>
      </c>
      <c r="C5381" s="292">
        <v>2288655</v>
      </c>
      <c r="D5381" s="292">
        <v>1967705</v>
      </c>
      <c r="E5381" s="292">
        <v>2946523</v>
      </c>
      <c r="F5381" s="292">
        <v>3731634</v>
      </c>
      <c r="G5381" s="292">
        <v>10934517</v>
      </c>
      <c r="P5381" s="83" t="str">
        <f t="shared" si="116"/>
        <v/>
      </c>
    </row>
    <row r="5382" spans="1:16" hidden="1" x14ac:dyDescent="0.25">
      <c r="A5382" s="83" t="s">
        <v>6349</v>
      </c>
      <c r="B5382" s="285" t="s">
        <v>87</v>
      </c>
      <c r="C5382" s="292">
        <v>35759</v>
      </c>
      <c r="D5382" s="292">
        <v>134930</v>
      </c>
      <c r="E5382" s="292">
        <v>57886</v>
      </c>
      <c r="F5382" s="292">
        <v>257419</v>
      </c>
      <c r="G5382" s="292">
        <v>485994</v>
      </c>
      <c r="P5382" s="83" t="str">
        <f t="shared" si="116"/>
        <v/>
      </c>
    </row>
    <row r="5383" spans="1:16" hidden="1" x14ac:dyDescent="0.25">
      <c r="A5383" s="83" t="s">
        <v>6350</v>
      </c>
      <c r="B5383" s="285" t="s">
        <v>88</v>
      </c>
      <c r="D5383" s="292">
        <v>0</v>
      </c>
      <c r="E5383" s="292">
        <v>0</v>
      </c>
      <c r="F5383" s="292">
        <v>0</v>
      </c>
      <c r="G5383" s="292">
        <v>0</v>
      </c>
      <c r="P5383" s="83" t="str">
        <f t="shared" si="116"/>
        <v/>
      </c>
    </row>
    <row r="5384" spans="1:16" hidden="1" x14ac:dyDescent="0.25">
      <c r="A5384" s="83" t="s">
        <v>6351</v>
      </c>
      <c r="B5384" s="285" t="s">
        <v>89</v>
      </c>
      <c r="C5384" s="292">
        <v>123570</v>
      </c>
      <c r="D5384" s="292">
        <v>175169</v>
      </c>
      <c r="E5384" s="292">
        <v>192179</v>
      </c>
      <c r="F5384" s="292">
        <v>216308</v>
      </c>
      <c r="G5384" s="292">
        <v>707226</v>
      </c>
      <c r="P5384" s="83" t="str">
        <f t="shared" si="116"/>
        <v/>
      </c>
    </row>
    <row r="5385" spans="1:16" hidden="1" x14ac:dyDescent="0.25">
      <c r="A5385" s="83" t="s">
        <v>6352</v>
      </c>
      <c r="B5385" s="285" t="s">
        <v>90</v>
      </c>
      <c r="C5385" s="292">
        <v>7035</v>
      </c>
      <c r="D5385" s="292">
        <v>44584</v>
      </c>
      <c r="E5385" s="292">
        <v>38620</v>
      </c>
      <c r="F5385" s="292">
        <v>248842</v>
      </c>
      <c r="G5385" s="292">
        <v>339081</v>
      </c>
      <c r="P5385" s="83" t="str">
        <f t="shared" si="116"/>
        <v/>
      </c>
    </row>
    <row r="5386" spans="1:16" hidden="1" x14ac:dyDescent="0.25">
      <c r="A5386" s="83" t="s">
        <v>6353</v>
      </c>
      <c r="B5386" s="285" t="s">
        <v>91</v>
      </c>
      <c r="C5386" s="292">
        <v>540252</v>
      </c>
      <c r="D5386" s="292">
        <v>961006</v>
      </c>
      <c r="E5386" s="292">
        <v>1559079</v>
      </c>
      <c r="F5386" s="292">
        <v>2064025</v>
      </c>
      <c r="G5386" s="292">
        <v>5124362</v>
      </c>
      <c r="P5386" s="83" t="str">
        <f t="shared" si="116"/>
        <v/>
      </c>
    </row>
    <row r="5387" spans="1:16" hidden="1" x14ac:dyDescent="0.25">
      <c r="A5387" s="83" t="s">
        <v>6354</v>
      </c>
      <c r="B5387" s="285" t="s">
        <v>3670</v>
      </c>
      <c r="C5387" s="292">
        <v>29114</v>
      </c>
      <c r="D5387" s="292">
        <v>32188</v>
      </c>
      <c r="E5387" s="292">
        <v>24666</v>
      </c>
      <c r="F5387" s="292">
        <v>52856</v>
      </c>
      <c r="G5387" s="292">
        <v>138824</v>
      </c>
      <c r="P5387" s="83" t="str">
        <f t="shared" si="116"/>
        <v/>
      </c>
    </row>
    <row r="5388" spans="1:16" hidden="1" x14ac:dyDescent="0.25">
      <c r="A5388" s="83" t="s">
        <v>6355</v>
      </c>
      <c r="B5388" s="285" t="s">
        <v>95</v>
      </c>
      <c r="C5388" s="292">
        <v>19932</v>
      </c>
      <c r="D5388" s="292">
        <v>18768</v>
      </c>
      <c r="E5388" s="292">
        <v>33223</v>
      </c>
      <c r="F5388" s="292">
        <v>107433</v>
      </c>
      <c r="G5388" s="292">
        <v>179356</v>
      </c>
      <c r="P5388" s="83" t="str">
        <f t="shared" si="116"/>
        <v/>
      </c>
    </row>
    <row r="5389" spans="1:16" hidden="1" x14ac:dyDescent="0.25">
      <c r="A5389" s="83" t="s">
        <v>6356</v>
      </c>
      <c r="B5389" s="285" t="s">
        <v>96</v>
      </c>
      <c r="C5389" s="292">
        <v>4754</v>
      </c>
      <c r="D5389" s="292">
        <v>7491</v>
      </c>
      <c r="E5389" s="292">
        <v>11425</v>
      </c>
      <c r="F5389" s="292">
        <v>101417</v>
      </c>
      <c r="G5389" s="292">
        <v>125087</v>
      </c>
      <c r="P5389" s="83" t="str">
        <f t="shared" si="116"/>
        <v/>
      </c>
    </row>
    <row r="5390" spans="1:16" hidden="1" x14ac:dyDescent="0.25">
      <c r="A5390" s="83" t="s">
        <v>6357</v>
      </c>
      <c r="B5390" s="285" t="s">
        <v>155</v>
      </c>
      <c r="C5390" s="292">
        <v>2329168</v>
      </c>
      <c r="D5390" s="292">
        <v>2110126</v>
      </c>
      <c r="E5390" s="292">
        <v>3015834</v>
      </c>
      <c r="F5390" s="292">
        <v>4090470</v>
      </c>
      <c r="G5390" s="292">
        <v>11545598</v>
      </c>
      <c r="P5390" s="83" t="str">
        <f t="shared" si="116"/>
        <v/>
      </c>
    </row>
    <row r="5391" spans="1:16" hidden="1" x14ac:dyDescent="0.25">
      <c r="A5391" s="83" t="s">
        <v>6358</v>
      </c>
      <c r="B5391" s="285" t="s">
        <v>285</v>
      </c>
      <c r="C5391" s="292">
        <v>1422407</v>
      </c>
      <c r="D5391" s="292">
        <v>633197</v>
      </c>
      <c r="E5391" s="292">
        <v>1168933</v>
      </c>
      <c r="F5391" s="292">
        <v>912913</v>
      </c>
      <c r="G5391" s="292">
        <v>4137450</v>
      </c>
      <c r="P5391" s="83" t="str">
        <f t="shared" si="116"/>
        <v/>
      </c>
    </row>
    <row r="5392" spans="1:16" hidden="1" x14ac:dyDescent="0.25">
      <c r="A5392" s="83" t="s">
        <v>6359</v>
      </c>
      <c r="B5392" s="285" t="s">
        <v>286</v>
      </c>
      <c r="C5392" s="292">
        <v>116200</v>
      </c>
      <c r="D5392" s="292">
        <v>63604</v>
      </c>
      <c r="E5392" s="292">
        <v>-122760</v>
      </c>
      <c r="F5392" s="292">
        <v>22612</v>
      </c>
      <c r="G5392" s="292">
        <v>79656</v>
      </c>
      <c r="P5392" s="83" t="str">
        <f t="shared" si="116"/>
        <v/>
      </c>
    </row>
    <row r="5393" spans="1:16" hidden="1" x14ac:dyDescent="0.25">
      <c r="A5393" s="83" t="s">
        <v>6360</v>
      </c>
      <c r="B5393" s="285" t="s">
        <v>97</v>
      </c>
      <c r="C5393" s="292">
        <v>-858.30375000000276</v>
      </c>
      <c r="D5393" s="292">
        <v>-14934.250530000038</v>
      </c>
      <c r="E5393" s="292">
        <v>-13028.164399999956</v>
      </c>
      <c r="F5393" s="292">
        <v>7446.6417999999612</v>
      </c>
      <c r="G5393" s="292">
        <v>-21374.076880000008</v>
      </c>
      <c r="P5393" s="83" t="str">
        <f t="shared" si="116"/>
        <v/>
      </c>
    </row>
    <row r="5394" spans="1:16" hidden="1" x14ac:dyDescent="0.25">
      <c r="A5394" s="83" t="s">
        <v>6361</v>
      </c>
      <c r="B5394" s="285" t="s">
        <v>130</v>
      </c>
      <c r="C5394" s="292">
        <v>32712.691880000002</v>
      </c>
      <c r="D5394" s="292">
        <v>-15963.493290000039</v>
      </c>
      <c r="E5394" s="292">
        <v>-13155.290489999956</v>
      </c>
      <c r="F5394" s="292">
        <v>4596.1074699999735</v>
      </c>
      <c r="G5394" s="292">
        <v>8190.0155699999887</v>
      </c>
      <c r="P5394" s="83" t="str">
        <f t="shared" si="116"/>
        <v/>
      </c>
    </row>
    <row r="5395" spans="1:16" hidden="1" x14ac:dyDescent="0.25">
      <c r="A5395" s="83" t="s">
        <v>6362</v>
      </c>
      <c r="B5395" s="285" t="s">
        <v>76</v>
      </c>
      <c r="C5395" s="292">
        <v>0</v>
      </c>
      <c r="D5395" s="292">
        <v>0</v>
      </c>
      <c r="E5395" s="292">
        <v>0</v>
      </c>
      <c r="F5395" s="292">
        <v>0</v>
      </c>
      <c r="G5395" s="292">
        <v>0</v>
      </c>
      <c r="P5395" s="83" t="str">
        <f t="shared" si="116"/>
        <v/>
      </c>
    </row>
    <row r="5396" spans="1:16" hidden="1" x14ac:dyDescent="0.25">
      <c r="A5396" s="83" t="s">
        <v>6363</v>
      </c>
      <c r="B5396" s="285" t="s">
        <v>77</v>
      </c>
      <c r="C5396" s="292">
        <v>12457.23957</v>
      </c>
      <c r="D5396" s="292">
        <v>7004.4825500000279</v>
      </c>
      <c r="E5396" s="292">
        <v>8887.586299999959</v>
      </c>
      <c r="F5396" s="292">
        <v>8755.9184100000348</v>
      </c>
      <c r="G5396" s="292">
        <v>37105.226830000021</v>
      </c>
      <c r="P5396" s="83" t="str">
        <f t="shared" si="116"/>
        <v/>
      </c>
    </row>
    <row r="5397" spans="1:16" hidden="1" x14ac:dyDescent="0.25">
      <c r="A5397" s="83" t="s">
        <v>6364</v>
      </c>
      <c r="B5397" s="285" t="s">
        <v>78</v>
      </c>
      <c r="C5397" s="292">
        <v>6894.4883500000014</v>
      </c>
      <c r="D5397" s="292">
        <v>5493.5183000000106</v>
      </c>
      <c r="E5397" s="292">
        <v>4231.5330800000011</v>
      </c>
      <c r="F5397" s="292">
        <v>6851.1394899999723</v>
      </c>
      <c r="G5397" s="292">
        <v>23470.679219999984</v>
      </c>
      <c r="P5397" s="83" t="str">
        <f t="shared" ref="P5397:P5420" si="117">IF(COUNTBLANK(Q5397)=0,IF(RIGHT(A5397,10)=Q5397,TRUE,FALSE),"")</f>
        <v/>
      </c>
    </row>
    <row r="5398" spans="1:16" hidden="1" x14ac:dyDescent="0.25">
      <c r="A5398" s="83" t="s">
        <v>6365</v>
      </c>
      <c r="B5398" s="285" t="s">
        <v>79</v>
      </c>
      <c r="C5398" s="292">
        <v>133.14342000000002</v>
      </c>
      <c r="D5398" s="292">
        <v>411.6562200000003</v>
      </c>
      <c r="E5398" s="292">
        <v>183.1948000000001</v>
      </c>
      <c r="F5398" s="292">
        <v>552.74505999999894</v>
      </c>
      <c r="G5398" s="292">
        <v>1280.7394999999992</v>
      </c>
      <c r="P5398" s="83" t="str">
        <f t="shared" si="117"/>
        <v/>
      </c>
    </row>
    <row r="5399" spans="1:16" hidden="1" x14ac:dyDescent="0.25">
      <c r="A5399" s="83" t="s">
        <v>6366</v>
      </c>
      <c r="B5399" s="285" t="s">
        <v>3671</v>
      </c>
      <c r="C5399" s="292">
        <v>2137.1317599999998</v>
      </c>
      <c r="D5399" s="292">
        <v>1625.2427500000001</v>
      </c>
      <c r="E5399" s="292">
        <v>1635.7314200000003</v>
      </c>
      <c r="F5399" s="292">
        <v>1998.9266100000007</v>
      </c>
      <c r="G5399" s="292">
        <v>7397.0325400000002</v>
      </c>
      <c r="P5399" s="83" t="str">
        <f t="shared" si="117"/>
        <v/>
      </c>
    </row>
    <row r="5400" spans="1:16" hidden="1" x14ac:dyDescent="0.25">
      <c r="A5400" s="83" t="s">
        <v>6367</v>
      </c>
      <c r="B5400" s="285" t="s">
        <v>84</v>
      </c>
      <c r="C5400" s="292">
        <v>4451.66608</v>
      </c>
      <c r="D5400" s="292">
        <v>5932.5160600000017</v>
      </c>
      <c r="E5400" s="292">
        <v>4734.9606699999968</v>
      </c>
      <c r="F5400" s="292">
        <v>7316.4911400000074</v>
      </c>
      <c r="G5400" s="292">
        <v>22435.633950000003</v>
      </c>
      <c r="P5400" s="83" t="str">
        <f t="shared" si="117"/>
        <v/>
      </c>
    </row>
    <row r="5401" spans="1:16" hidden="1" x14ac:dyDescent="0.25">
      <c r="A5401" s="83" t="s">
        <v>6368</v>
      </c>
      <c r="B5401" s="285" t="s">
        <v>85</v>
      </c>
      <c r="C5401" s="292">
        <v>32064.052970000001</v>
      </c>
      <c r="D5401" s="292">
        <v>25513.914210000046</v>
      </c>
      <c r="E5401" s="292">
        <v>23565.799799999953</v>
      </c>
      <c r="F5401" s="292">
        <v>30923.805420000019</v>
      </c>
      <c r="G5401" s="292">
        <v>112067.5724</v>
      </c>
      <c r="P5401" s="83" t="str">
        <f t="shared" si="117"/>
        <v/>
      </c>
    </row>
    <row r="5402" spans="1:16" hidden="1" x14ac:dyDescent="0.25">
      <c r="A5402" s="83" t="s">
        <v>6369</v>
      </c>
      <c r="B5402" s="285" t="s">
        <v>86</v>
      </c>
      <c r="C5402" s="292">
        <v>0</v>
      </c>
      <c r="D5402" s="292">
        <v>314.55614000000003</v>
      </c>
      <c r="E5402" s="292">
        <v>49.279889999999966</v>
      </c>
      <c r="F5402" s="292">
        <v>127.98603999999995</v>
      </c>
      <c r="G5402" s="292">
        <v>491.82206999999994</v>
      </c>
      <c r="P5402" s="83" t="str">
        <f t="shared" si="117"/>
        <v/>
      </c>
    </row>
    <row r="5403" spans="1:16" hidden="1" x14ac:dyDescent="0.25">
      <c r="A5403" s="83" t="s">
        <v>6370</v>
      </c>
      <c r="B5403" s="285" t="s">
        <v>87</v>
      </c>
      <c r="C5403" s="292">
        <v>549.97076999999979</v>
      </c>
      <c r="D5403" s="292">
        <v>984.32664000000079</v>
      </c>
      <c r="E5403" s="292">
        <v>820.62534999999923</v>
      </c>
      <c r="F5403" s="292">
        <v>3332.1585799999984</v>
      </c>
      <c r="G5403" s="292">
        <v>5687.0813399999988</v>
      </c>
      <c r="P5403" s="83" t="str">
        <f t="shared" si="117"/>
        <v/>
      </c>
    </row>
    <row r="5404" spans="1:16" hidden="1" x14ac:dyDescent="0.25">
      <c r="A5404" s="83" t="s">
        <v>6371</v>
      </c>
      <c r="B5404" s="285" t="s">
        <v>88</v>
      </c>
      <c r="C5404" s="292">
        <v>0</v>
      </c>
      <c r="D5404" s="292">
        <v>0</v>
      </c>
      <c r="E5404" s="292">
        <v>0</v>
      </c>
      <c r="F5404" s="292">
        <v>2100</v>
      </c>
      <c r="G5404" s="292">
        <v>2100</v>
      </c>
      <c r="P5404" s="83" t="str">
        <f t="shared" si="117"/>
        <v/>
      </c>
    </row>
    <row r="5405" spans="1:16" hidden="1" x14ac:dyDescent="0.25">
      <c r="A5405" s="83" t="s">
        <v>6372</v>
      </c>
      <c r="B5405" s="285" t="s">
        <v>144</v>
      </c>
      <c r="C5405" s="292">
        <v>32614.023740000001</v>
      </c>
      <c r="D5405" s="292">
        <v>26812.796990000046</v>
      </c>
      <c r="E5405" s="292">
        <v>24435.705039999953</v>
      </c>
      <c r="F5405" s="292">
        <v>36483.950040000018</v>
      </c>
      <c r="G5405" s="292">
        <v>120346.47581</v>
      </c>
      <c r="P5405" s="83" t="str">
        <f t="shared" si="117"/>
        <v/>
      </c>
    </row>
    <row r="5406" spans="1:16" hidden="1" x14ac:dyDescent="0.25">
      <c r="A5406" s="83" t="s">
        <v>6373</v>
      </c>
      <c r="B5406" s="285" t="s">
        <v>283</v>
      </c>
      <c r="C5406" s="292">
        <v>134.16253</v>
      </c>
      <c r="D5406" s="292">
        <v>117.34304000000002</v>
      </c>
      <c r="E5406" s="292">
        <v>49.669359999999998</v>
      </c>
      <c r="F5406" s="292">
        <v>427.61951999999991</v>
      </c>
      <c r="G5406" s="292">
        <v>728.79444999999987</v>
      </c>
      <c r="P5406" s="83" t="str">
        <f t="shared" si="117"/>
        <v/>
      </c>
    </row>
    <row r="5407" spans="1:16" hidden="1" x14ac:dyDescent="0.25">
      <c r="A5407" s="83" t="s">
        <v>6374</v>
      </c>
      <c r="B5407" s="285" t="s">
        <v>284</v>
      </c>
      <c r="C5407" s="292">
        <v>5856.2212599999975</v>
      </c>
      <c r="D5407" s="292">
        <v>4929.155290000007</v>
      </c>
      <c r="E5407" s="292">
        <v>3843.1241699999955</v>
      </c>
      <c r="F5407" s="292">
        <v>5020.9651900000017</v>
      </c>
      <c r="G5407" s="292">
        <v>19649.465910000003</v>
      </c>
      <c r="P5407" s="83" t="str">
        <f t="shared" si="117"/>
        <v/>
      </c>
    </row>
    <row r="5408" spans="1:16" hidden="1" x14ac:dyDescent="0.25">
      <c r="A5408" s="83" t="s">
        <v>6375</v>
      </c>
      <c r="B5408" s="285" t="s">
        <v>76</v>
      </c>
      <c r="C5408" s="292">
        <v>0</v>
      </c>
      <c r="D5408" s="292">
        <v>0</v>
      </c>
      <c r="E5408" s="292">
        <v>0</v>
      </c>
      <c r="F5408" s="292">
        <v>0</v>
      </c>
      <c r="G5408" s="292">
        <v>0</v>
      </c>
      <c r="P5408" s="83" t="str">
        <f t="shared" si="117"/>
        <v/>
      </c>
    </row>
    <row r="5409" spans="1:16" hidden="1" x14ac:dyDescent="0.25">
      <c r="A5409" s="83" t="s">
        <v>6376</v>
      </c>
      <c r="B5409" s="285" t="s">
        <v>85</v>
      </c>
      <c r="C5409" s="292">
        <v>31205.749219999998</v>
      </c>
      <c r="D5409" s="292">
        <v>10579.663680000009</v>
      </c>
      <c r="E5409" s="292">
        <v>10537.635399999997</v>
      </c>
      <c r="F5409" s="292">
        <v>38370.44721999998</v>
      </c>
      <c r="G5409" s="292">
        <v>90693.495519999997</v>
      </c>
      <c r="P5409" s="83" t="str">
        <f t="shared" si="117"/>
        <v/>
      </c>
    </row>
    <row r="5410" spans="1:16" hidden="1" x14ac:dyDescent="0.25">
      <c r="A5410" s="83" t="s">
        <v>6377</v>
      </c>
      <c r="B5410" s="285" t="s">
        <v>87</v>
      </c>
      <c r="C5410" s="292">
        <v>31.784549999999999</v>
      </c>
      <c r="D5410" s="292">
        <v>122.4</v>
      </c>
      <c r="E5410" s="292">
        <v>545.97751000000017</v>
      </c>
      <c r="F5410" s="292">
        <v>2007.4944</v>
      </c>
      <c r="G5410" s="292">
        <v>2707.6564600000002</v>
      </c>
      <c r="P5410" s="83" t="str">
        <f t="shared" si="117"/>
        <v/>
      </c>
    </row>
    <row r="5411" spans="1:16" hidden="1" x14ac:dyDescent="0.25">
      <c r="A5411" s="83" t="s">
        <v>6378</v>
      </c>
      <c r="B5411" s="285" t="s">
        <v>88</v>
      </c>
      <c r="C5411" s="292">
        <v>34089.181850000001</v>
      </c>
      <c r="D5411" s="292">
        <v>145.74002000000002</v>
      </c>
      <c r="E5411" s="292">
        <v>184.61472000000003</v>
      </c>
      <c r="F5411" s="292">
        <v>637.80863000000704</v>
      </c>
      <c r="G5411" s="292">
        <v>35057.345220000003</v>
      </c>
      <c r="P5411" s="83" t="str">
        <f t="shared" si="117"/>
        <v/>
      </c>
    </row>
    <row r="5412" spans="1:16" hidden="1" x14ac:dyDescent="0.25">
      <c r="A5412" s="83" t="s">
        <v>6379</v>
      </c>
      <c r="B5412" s="285" t="s">
        <v>89</v>
      </c>
      <c r="C5412" s="292">
        <v>3876.5272499999983</v>
      </c>
      <c r="D5412" s="292">
        <v>2337.3160200000038</v>
      </c>
      <c r="E5412" s="292">
        <v>1727.6534999999967</v>
      </c>
      <c r="F5412" s="292">
        <v>3885.0760100000016</v>
      </c>
      <c r="G5412" s="292">
        <v>11826.57278</v>
      </c>
      <c r="P5412" s="83" t="str">
        <f t="shared" si="117"/>
        <v/>
      </c>
    </row>
    <row r="5413" spans="1:16" hidden="1" x14ac:dyDescent="0.25">
      <c r="A5413" s="83" t="s">
        <v>6380</v>
      </c>
      <c r="B5413" s="285" t="s">
        <v>90</v>
      </c>
      <c r="C5413" s="292">
        <v>13.25516</v>
      </c>
      <c r="D5413" s="292">
        <v>952.55108000000007</v>
      </c>
      <c r="E5413" s="292">
        <v>470.91463999999985</v>
      </c>
      <c r="F5413" s="292">
        <v>169.92812000000015</v>
      </c>
      <c r="G5413" s="292">
        <v>1606.6489999999999</v>
      </c>
      <c r="P5413" s="83" t="str">
        <f t="shared" si="117"/>
        <v/>
      </c>
    </row>
    <row r="5414" spans="1:16" hidden="1" x14ac:dyDescent="0.25">
      <c r="A5414" s="83" t="s">
        <v>6381</v>
      </c>
      <c r="B5414" s="285" t="s">
        <v>91</v>
      </c>
      <c r="C5414" s="292">
        <v>5951.7653700000001</v>
      </c>
      <c r="D5414" s="292">
        <v>5317.5721600000006</v>
      </c>
      <c r="E5414" s="292">
        <v>5420.6280799999986</v>
      </c>
      <c r="F5414" s="292">
        <v>23279.579739999994</v>
      </c>
      <c r="G5414" s="292">
        <v>39969.545349999993</v>
      </c>
      <c r="P5414" s="83" t="str">
        <f t="shared" si="117"/>
        <v/>
      </c>
    </row>
    <row r="5415" spans="1:16" hidden="1" x14ac:dyDescent="0.25">
      <c r="A5415" s="83" t="s">
        <v>6382</v>
      </c>
      <c r="B5415" s="285" t="s">
        <v>3670</v>
      </c>
      <c r="C5415" s="292">
        <v>251.19425999999999</v>
      </c>
      <c r="D5415" s="292">
        <v>184.34337999999994</v>
      </c>
      <c r="E5415" s="292">
        <v>778.13523000000009</v>
      </c>
      <c r="F5415" s="292">
        <v>208.97570000000002</v>
      </c>
      <c r="G5415" s="292">
        <v>1422.6485699999998</v>
      </c>
      <c r="P5415" s="83" t="str">
        <f t="shared" si="117"/>
        <v/>
      </c>
    </row>
    <row r="5416" spans="1:16" hidden="1" x14ac:dyDescent="0.25">
      <c r="A5416" s="83" t="s">
        <v>6383</v>
      </c>
      <c r="B5416" s="285" t="s">
        <v>95</v>
      </c>
      <c r="C5416" s="292">
        <v>103.51316</v>
      </c>
      <c r="D5416" s="292">
        <v>95.434510000000017</v>
      </c>
      <c r="E5416" s="292">
        <v>484.80367000000001</v>
      </c>
      <c r="F5416" s="292">
        <v>346.67542000000003</v>
      </c>
      <c r="G5416" s="292">
        <v>1030.4267600000001</v>
      </c>
      <c r="P5416" s="83" t="str">
        <f t="shared" si="117"/>
        <v/>
      </c>
    </row>
    <row r="5417" spans="1:16" hidden="1" x14ac:dyDescent="0.25">
      <c r="A5417" s="83" t="s">
        <v>6384</v>
      </c>
      <c r="B5417" s="285" t="s">
        <v>96</v>
      </c>
      <c r="C5417" s="292">
        <v>0</v>
      </c>
      <c r="D5417" s="292">
        <v>1.5</v>
      </c>
      <c r="E5417" s="292">
        <v>12.186920000000001</v>
      </c>
      <c r="F5417" s="292">
        <v>64.307259999999999</v>
      </c>
      <c r="G5417" s="292">
        <v>77.99418</v>
      </c>
      <c r="P5417" s="83" t="str">
        <f t="shared" si="117"/>
        <v/>
      </c>
    </row>
    <row r="5418" spans="1:16" hidden="1" x14ac:dyDescent="0.25">
      <c r="A5418" s="83" t="s">
        <v>6385</v>
      </c>
      <c r="B5418" s="285" t="s">
        <v>155</v>
      </c>
      <c r="C5418" s="292">
        <v>65326.715620000003</v>
      </c>
      <c r="D5418" s="292">
        <v>10849.303700000008</v>
      </c>
      <c r="E5418" s="292">
        <v>11280.414549999998</v>
      </c>
      <c r="F5418" s="292">
        <v>41080.057509999991</v>
      </c>
      <c r="G5418" s="292">
        <v>128536.49137999999</v>
      </c>
      <c r="P5418" s="83" t="str">
        <f t="shared" si="117"/>
        <v/>
      </c>
    </row>
    <row r="5419" spans="1:16" hidden="1" x14ac:dyDescent="0.25">
      <c r="A5419" s="83" t="s">
        <v>6386</v>
      </c>
      <c r="B5419" s="285" t="s">
        <v>285</v>
      </c>
      <c r="C5419" s="292">
        <v>20972.14042</v>
      </c>
      <c r="D5419" s="292">
        <v>1616.3031200000037</v>
      </c>
      <c r="E5419" s="292">
        <v>1607.1018500000027</v>
      </c>
      <c r="F5419" s="292">
        <v>10102.84184999999</v>
      </c>
      <c r="G5419" s="292">
        <v>34298.387239999996</v>
      </c>
      <c r="P5419" s="83" t="str">
        <f t="shared" si="117"/>
        <v/>
      </c>
    </row>
    <row r="5420" spans="1:16" hidden="1" x14ac:dyDescent="0.25">
      <c r="A5420" s="83" t="s">
        <v>6387</v>
      </c>
      <c r="B5420" s="285" t="s">
        <v>286</v>
      </c>
      <c r="C5420" s="292">
        <v>37.3536</v>
      </c>
      <c r="D5420" s="292">
        <v>76.143410000000003</v>
      </c>
      <c r="E5420" s="292">
        <v>48.398430000000005</v>
      </c>
      <c r="F5420" s="292">
        <v>377.37038000000001</v>
      </c>
      <c r="G5420" s="292">
        <v>539.26582000000008</v>
      </c>
      <c r="P5420" s="83" t="str">
        <f t="shared" si="117"/>
        <v/>
      </c>
    </row>
    <row r="5421" spans="1:16" hidden="1" x14ac:dyDescent="0.25">
      <c r="A5421" s="83" t="s">
        <v>6388</v>
      </c>
      <c r="B5421" s="285" t="s">
        <v>97</v>
      </c>
      <c r="C5421" s="292">
        <v>-4106390.1461999994</v>
      </c>
      <c r="D5421" s="292">
        <v>-3198687.9748200001</v>
      </c>
      <c r="E5421" s="292">
        <v>-2423490.87421</v>
      </c>
      <c r="F5421" s="292">
        <v>3359786.4271699991</v>
      </c>
      <c r="G5421" s="292">
        <v>-4179926.9359900006</v>
      </c>
      <c r="H5421" s="292">
        <v>3183993.5711317705</v>
      </c>
      <c r="I5421" s="292">
        <v>4042257.225769998</v>
      </c>
      <c r="J5421" s="292">
        <v>-4954223.5861917697</v>
      </c>
      <c r="K5421" s="292">
        <v>-3042227.622270003</v>
      </c>
      <c r="L5421" s="292">
        <v>2561253.9647099981</v>
      </c>
      <c r="M5421" s="292">
        <v>-6106621.324369994</v>
      </c>
      <c r="N5421" s="292">
        <v>6099703.0849699844</v>
      </c>
      <c r="O5421" s="292">
        <v>-8764574.1903000101</v>
      </c>
      <c r="P5421" s="83" t="str">
        <f t="shared" ref="P5421:P5452" si="118">IF(COUNTBLANK(Q5421)=0,IF(RIGHT(A5421,12)=Q5421,TRUE,FALSE),"")</f>
        <v/>
      </c>
    </row>
    <row r="5422" spans="1:16" hidden="1" x14ac:dyDescent="0.25">
      <c r="A5422" s="83" t="s">
        <v>6389</v>
      </c>
      <c r="B5422" s="285" t="s">
        <v>130</v>
      </c>
      <c r="C5422" s="292">
        <v>6268306.7394200005</v>
      </c>
      <c r="D5422" s="292">
        <v>-3286152.0585900005</v>
      </c>
      <c r="E5422" s="292">
        <v>-7445736.7847000007</v>
      </c>
      <c r="F5422" s="292">
        <v>6366592.7002299996</v>
      </c>
      <c r="G5422" s="292">
        <v>-4031591.6963900002</v>
      </c>
      <c r="H5422" s="292">
        <v>7258702.1243117712</v>
      </c>
      <c r="I5422" s="292">
        <v>6640816.8786799964</v>
      </c>
      <c r="J5422" s="292">
        <v>-7877264.1416417696</v>
      </c>
      <c r="K5422" s="292">
        <v>-9888096.2950000018</v>
      </c>
      <c r="L5422" s="292">
        <v>221729.04884999897</v>
      </c>
      <c r="M5422" s="292">
        <v>-5559748.5325099938</v>
      </c>
      <c r="N5422" s="292">
        <v>5735955.4913999867</v>
      </c>
      <c r="O5422" s="292">
        <v>-5596486.525940001</v>
      </c>
      <c r="P5422" s="83" t="str">
        <f t="shared" si="118"/>
        <v/>
      </c>
    </row>
    <row r="5423" spans="1:16" hidden="1" x14ac:dyDescent="0.25">
      <c r="A5423" s="83" t="s">
        <v>6390</v>
      </c>
      <c r="B5423" s="285" t="s">
        <v>76</v>
      </c>
      <c r="C5423" s="292">
        <v>0</v>
      </c>
      <c r="D5423" s="292">
        <v>0</v>
      </c>
      <c r="E5423" s="292">
        <v>28.875800000000002</v>
      </c>
      <c r="F5423" s="292">
        <v>1.6943900000000001</v>
      </c>
      <c r="G5423" s="292">
        <v>217.85560000000001</v>
      </c>
      <c r="H5423" s="292">
        <v>15.05574</v>
      </c>
      <c r="I5423" s="292">
        <v>0</v>
      </c>
      <c r="J5423" s="292">
        <v>561</v>
      </c>
      <c r="K5423" s="292">
        <v>0</v>
      </c>
      <c r="L5423" s="292">
        <v>0</v>
      </c>
      <c r="M5423" s="292">
        <v>0</v>
      </c>
      <c r="N5423" s="292">
        <v>22.518470000000022</v>
      </c>
      <c r="O5423" s="292">
        <v>847</v>
      </c>
      <c r="P5423" s="83" t="str">
        <f t="shared" si="118"/>
        <v/>
      </c>
    </row>
    <row r="5424" spans="1:16" hidden="1" x14ac:dyDescent="0.25">
      <c r="A5424" s="83" t="s">
        <v>6391</v>
      </c>
      <c r="B5424" s="285" t="s">
        <v>77</v>
      </c>
      <c r="C5424" s="292">
        <v>443251.96726</v>
      </c>
      <c r="D5424" s="292">
        <v>432234.96557</v>
      </c>
      <c r="E5424" s="292">
        <v>438249.64441999898</v>
      </c>
      <c r="F5424" s="292">
        <v>456377.99164000101</v>
      </c>
      <c r="G5424" s="292">
        <v>761935.40702000004</v>
      </c>
      <c r="H5424" s="292">
        <v>431396.75568000402</v>
      </c>
      <c r="I5424" s="292">
        <v>434986.77928999398</v>
      </c>
      <c r="J5424" s="292">
        <v>425642</v>
      </c>
      <c r="K5424" s="292">
        <v>465366</v>
      </c>
      <c r="L5424" s="292">
        <v>442033</v>
      </c>
      <c r="M5424" s="292">
        <v>440732</v>
      </c>
      <c r="N5424" s="292">
        <v>715983.48912000097</v>
      </c>
      <c r="O5424" s="292">
        <v>5888190</v>
      </c>
      <c r="P5424" s="83" t="str">
        <f t="shared" si="118"/>
        <v/>
      </c>
    </row>
    <row r="5425" spans="1:16" hidden="1" x14ac:dyDescent="0.25">
      <c r="A5425" s="83" t="s">
        <v>6392</v>
      </c>
      <c r="B5425" s="285" t="s">
        <v>78</v>
      </c>
      <c r="C5425" s="292">
        <v>47249.651530000003</v>
      </c>
      <c r="D5425" s="292">
        <v>125172.00941</v>
      </c>
      <c r="E5425" s="292">
        <v>136488.07685000001</v>
      </c>
      <c r="F5425" s="292">
        <v>152483.35542000001</v>
      </c>
      <c r="G5425" s="292">
        <v>166027.46259000001</v>
      </c>
      <c r="H5425" s="292">
        <v>144580.84516</v>
      </c>
      <c r="I5425" s="292">
        <v>159211.71666999999</v>
      </c>
      <c r="J5425" s="292">
        <v>167341</v>
      </c>
      <c r="K5425" s="292">
        <v>133089</v>
      </c>
      <c r="L5425" s="292">
        <v>158191</v>
      </c>
      <c r="M5425" s="292">
        <v>143139</v>
      </c>
      <c r="N5425" s="292">
        <v>415808.88236999977</v>
      </c>
      <c r="O5425" s="292">
        <v>1948782</v>
      </c>
      <c r="P5425" s="83" t="str">
        <f t="shared" si="118"/>
        <v/>
      </c>
    </row>
    <row r="5426" spans="1:16" hidden="1" x14ac:dyDescent="0.25">
      <c r="A5426" s="83" t="s">
        <v>6393</v>
      </c>
      <c r="B5426" s="285" t="s">
        <v>79</v>
      </c>
      <c r="C5426" s="292">
        <v>724689.27738999994</v>
      </c>
      <c r="D5426" s="292">
        <v>659218.46395</v>
      </c>
      <c r="E5426" s="292">
        <v>730835.76126000006</v>
      </c>
      <c r="F5426" s="292">
        <v>669109.25297999999</v>
      </c>
      <c r="G5426" s="292">
        <v>720880.98714999994</v>
      </c>
      <c r="H5426" s="292">
        <v>713631.84057</v>
      </c>
      <c r="I5426" s="292">
        <v>734211</v>
      </c>
      <c r="J5426" s="292">
        <v>708793</v>
      </c>
      <c r="K5426" s="292">
        <v>691538</v>
      </c>
      <c r="L5426" s="292">
        <v>698124</v>
      </c>
      <c r="M5426" s="292">
        <v>1799724</v>
      </c>
      <c r="N5426" s="292">
        <v>-435712.58330000006</v>
      </c>
      <c r="O5426" s="292">
        <v>8415043</v>
      </c>
      <c r="P5426" s="83" t="str">
        <f t="shared" si="118"/>
        <v/>
      </c>
    </row>
    <row r="5427" spans="1:16" hidden="1" x14ac:dyDescent="0.25">
      <c r="A5427" s="83" t="s">
        <v>6394</v>
      </c>
      <c r="B5427" s="285" t="s">
        <v>3671</v>
      </c>
      <c r="C5427" s="292">
        <v>1644970.8396900001</v>
      </c>
      <c r="D5427" s="292">
        <v>1224011.24819</v>
      </c>
      <c r="E5427" s="292">
        <v>953746.99380000005</v>
      </c>
      <c r="F5427" s="292">
        <v>1315128.3887400001</v>
      </c>
      <c r="G5427" s="292">
        <v>626162.72281999991</v>
      </c>
      <c r="H5427" s="292">
        <v>731748.36787000112</v>
      </c>
      <c r="I5427" s="292">
        <v>832544.27905999997</v>
      </c>
      <c r="J5427" s="292">
        <v>763874</v>
      </c>
      <c r="K5427" s="292">
        <v>759750</v>
      </c>
      <c r="L5427" s="292">
        <v>797980</v>
      </c>
      <c r="M5427" s="292">
        <v>555106</v>
      </c>
      <c r="N5427" s="292">
        <v>691001.15982999909</v>
      </c>
      <c r="O5427" s="292">
        <v>10896024</v>
      </c>
      <c r="P5427" s="83" t="str">
        <f t="shared" si="118"/>
        <v/>
      </c>
    </row>
    <row r="5428" spans="1:16" hidden="1" x14ac:dyDescent="0.25">
      <c r="A5428" s="83" t="s">
        <v>6395</v>
      </c>
      <c r="B5428" s="285" t="s">
        <v>120</v>
      </c>
      <c r="C5428" s="292">
        <v>83563.735000000001</v>
      </c>
      <c r="D5428" s="292">
        <v>51535.130090000006</v>
      </c>
      <c r="E5428" s="292">
        <v>428998.65839999996</v>
      </c>
      <c r="F5428" s="292">
        <v>69383.737300000081</v>
      </c>
      <c r="G5428" s="292">
        <v>240102.98705</v>
      </c>
      <c r="H5428" s="292">
        <v>170978.63887999998</v>
      </c>
      <c r="I5428" s="292">
        <v>21990.54120000012</v>
      </c>
      <c r="J5428" s="292">
        <v>115077</v>
      </c>
      <c r="K5428" s="292">
        <v>439279</v>
      </c>
      <c r="L5428" s="292">
        <v>121342</v>
      </c>
      <c r="M5428" s="292">
        <v>205298</v>
      </c>
      <c r="N5428" s="292">
        <v>438201.57207999984</v>
      </c>
      <c r="O5428" s="292">
        <v>2385751</v>
      </c>
      <c r="P5428" s="83" t="str">
        <f t="shared" si="118"/>
        <v/>
      </c>
    </row>
    <row r="5429" spans="1:16" hidden="1" x14ac:dyDescent="0.25">
      <c r="A5429" s="83" t="s">
        <v>6396</v>
      </c>
      <c r="B5429" s="285" t="s">
        <v>121</v>
      </c>
      <c r="C5429" s="292">
        <v>3095866</v>
      </c>
      <c r="D5429" s="292">
        <v>856332.96036999999</v>
      </c>
      <c r="E5429" s="292">
        <v>386816.31624999997</v>
      </c>
      <c r="F5429" s="292">
        <v>2684217.2775300001</v>
      </c>
      <c r="G5429" s="292">
        <v>2744455.6677899999</v>
      </c>
      <c r="H5429" s="292">
        <v>401.30201999855001</v>
      </c>
      <c r="I5429" s="292">
        <v>0</v>
      </c>
      <c r="J5429" s="292">
        <v>2537344</v>
      </c>
      <c r="K5429" s="292">
        <v>2024046</v>
      </c>
      <c r="L5429" s="292">
        <v>1306</v>
      </c>
      <c r="M5429" s="292">
        <v>3477875</v>
      </c>
      <c r="N5429" s="292">
        <v>34733.476040001959</v>
      </c>
      <c r="O5429" s="292">
        <v>17843394</v>
      </c>
      <c r="P5429" s="83" t="str">
        <f t="shared" si="118"/>
        <v/>
      </c>
    </row>
    <row r="5430" spans="1:16" hidden="1" x14ac:dyDescent="0.25">
      <c r="A5430" s="83" t="s">
        <v>6397</v>
      </c>
      <c r="B5430" s="285" t="s">
        <v>81</v>
      </c>
      <c r="C5430" s="292">
        <v>318675.81011999998</v>
      </c>
      <c r="D5430" s="292">
        <v>169308.60668999999</v>
      </c>
      <c r="E5430" s="292">
        <v>168703.49850999998</v>
      </c>
      <c r="F5430" s="292">
        <v>263727.76448999997</v>
      </c>
      <c r="G5430" s="292">
        <v>181177.23186999999</v>
      </c>
      <c r="H5430" s="292">
        <v>205383.84106000001</v>
      </c>
      <c r="I5430" s="292">
        <v>283076.14316000004</v>
      </c>
      <c r="J5430" s="292">
        <v>175693</v>
      </c>
      <c r="K5430" s="292">
        <v>321640</v>
      </c>
      <c r="L5430" s="292">
        <v>190861</v>
      </c>
      <c r="M5430" s="292">
        <v>202443</v>
      </c>
      <c r="N5430" s="292">
        <v>230099.10409999979</v>
      </c>
      <c r="O5430" s="292">
        <v>2710789</v>
      </c>
      <c r="P5430" s="83" t="str">
        <f t="shared" si="118"/>
        <v/>
      </c>
    </row>
    <row r="5431" spans="1:16" hidden="1" x14ac:dyDescent="0.25">
      <c r="A5431" s="83" t="s">
        <v>6398</v>
      </c>
      <c r="B5431" s="285" t="s">
        <v>82</v>
      </c>
      <c r="C5431" s="292">
        <v>0</v>
      </c>
      <c r="D5431" s="292">
        <v>0</v>
      </c>
      <c r="E5431" s="292">
        <v>0</v>
      </c>
      <c r="F5431" s="292">
        <v>0</v>
      </c>
      <c r="G5431" s="292">
        <v>0</v>
      </c>
      <c r="H5431" s="292">
        <v>0</v>
      </c>
      <c r="I5431" s="292">
        <v>0</v>
      </c>
      <c r="J5431" s="292">
        <v>0</v>
      </c>
      <c r="K5431" s="292">
        <v>0</v>
      </c>
      <c r="L5431" s="292">
        <v>0</v>
      </c>
      <c r="M5431" s="292">
        <v>0</v>
      </c>
      <c r="N5431" s="292">
        <v>5</v>
      </c>
      <c r="O5431" s="292">
        <v>5</v>
      </c>
      <c r="P5431" s="83" t="str">
        <f t="shared" si="118"/>
        <v/>
      </c>
    </row>
    <row r="5432" spans="1:16" hidden="1" x14ac:dyDescent="0.25">
      <c r="A5432" s="83" t="s">
        <v>6399</v>
      </c>
      <c r="B5432" s="285" t="s">
        <v>83</v>
      </c>
      <c r="C5432" s="292">
        <v>2207020.7122899997</v>
      </c>
      <c r="D5432" s="292">
        <v>1107069.7104499999</v>
      </c>
      <c r="E5432" s="292">
        <v>1117385.2280999999</v>
      </c>
      <c r="F5432" s="292">
        <v>1112719.1114699999</v>
      </c>
      <c r="G5432" s="292">
        <v>1156398.74612</v>
      </c>
      <c r="H5432" s="292">
        <v>1132472.98621</v>
      </c>
      <c r="I5432" s="292">
        <v>1115068.3456299999</v>
      </c>
      <c r="J5432" s="292">
        <v>1108340</v>
      </c>
      <c r="K5432" s="292">
        <v>1213081</v>
      </c>
      <c r="L5432" s="292">
        <v>1105078</v>
      </c>
      <c r="M5432" s="292">
        <v>1143038</v>
      </c>
      <c r="N5432" s="292">
        <v>244967.15973000129</v>
      </c>
      <c r="O5432" s="292">
        <v>13762639</v>
      </c>
      <c r="P5432" s="83" t="str">
        <f t="shared" si="118"/>
        <v/>
      </c>
    </row>
    <row r="5433" spans="1:16" hidden="1" x14ac:dyDescent="0.25">
      <c r="A5433" s="83" t="s">
        <v>6400</v>
      </c>
      <c r="B5433" s="285" t="s">
        <v>84</v>
      </c>
      <c r="C5433" s="292">
        <v>2759.8216200000002</v>
      </c>
      <c r="D5433" s="292">
        <v>18359.351750000002</v>
      </c>
      <c r="E5433" s="292">
        <v>43897.320040000006</v>
      </c>
      <c r="F5433" s="292">
        <v>41295.016669999997</v>
      </c>
      <c r="G5433" s="292">
        <v>47284.197050000104</v>
      </c>
      <c r="H5433" s="292">
        <v>89581.01737999999</v>
      </c>
      <c r="I5433" s="292">
        <v>17798.95351999981</v>
      </c>
      <c r="J5433" s="292">
        <v>82550</v>
      </c>
      <c r="K5433" s="292">
        <v>17210</v>
      </c>
      <c r="L5433" s="292">
        <v>67209</v>
      </c>
      <c r="M5433" s="292">
        <v>26116</v>
      </c>
      <c r="N5433" s="292">
        <v>230475.32197000008</v>
      </c>
      <c r="O5433" s="292">
        <v>684536</v>
      </c>
      <c r="P5433" s="83" t="str">
        <f t="shared" si="118"/>
        <v/>
      </c>
    </row>
    <row r="5434" spans="1:16" hidden="1" x14ac:dyDescent="0.25">
      <c r="A5434" s="83" t="s">
        <v>6401</v>
      </c>
      <c r="B5434" s="285" t="s">
        <v>85</v>
      </c>
      <c r="C5434" s="292">
        <v>8568047.8148999996</v>
      </c>
      <c r="D5434" s="292">
        <v>4643242.4464699998</v>
      </c>
      <c r="E5434" s="292">
        <v>4405150.3734299988</v>
      </c>
      <c r="F5434" s="292">
        <v>6764443.5906300005</v>
      </c>
      <c r="G5434" s="292">
        <v>6644643.2650600011</v>
      </c>
      <c r="H5434" s="292">
        <v>3620190.6505700033</v>
      </c>
      <c r="I5434" s="292">
        <v>3598887.7585299942</v>
      </c>
      <c r="J5434" s="292">
        <v>6085215</v>
      </c>
      <c r="K5434" s="292">
        <v>6064999</v>
      </c>
      <c r="L5434" s="292">
        <v>3582124</v>
      </c>
      <c r="M5434" s="292">
        <v>7993471</v>
      </c>
      <c r="N5434" s="292">
        <v>2565585.1004100027</v>
      </c>
      <c r="O5434" s="292">
        <v>64536000</v>
      </c>
      <c r="P5434" s="83" t="str">
        <f t="shared" si="118"/>
        <v/>
      </c>
    </row>
    <row r="5435" spans="1:16" hidden="1" x14ac:dyDescent="0.25">
      <c r="A5435" s="83" t="s">
        <v>6402</v>
      </c>
      <c r="B5435" s="285" t="s">
        <v>86</v>
      </c>
      <c r="C5435" s="292">
        <v>746624.70015000005</v>
      </c>
      <c r="D5435" s="292">
        <v>135002.33347000001</v>
      </c>
      <c r="E5435" s="292">
        <v>3650.89203000005</v>
      </c>
      <c r="F5435" s="292">
        <v>20082.30645</v>
      </c>
      <c r="G5435" s="292">
        <v>160846.3673800001</v>
      </c>
      <c r="H5435" s="292">
        <v>61210.038779999893</v>
      </c>
      <c r="I5435" s="292">
        <v>143045.53266999999</v>
      </c>
      <c r="J5435" s="292">
        <v>270776</v>
      </c>
      <c r="K5435" s="292">
        <v>825303</v>
      </c>
      <c r="L5435" s="292">
        <v>2954914</v>
      </c>
      <c r="M5435" s="292">
        <v>938845</v>
      </c>
      <c r="N5435" s="292">
        <v>469526.82907000044</v>
      </c>
      <c r="O5435" s="292">
        <v>6729827</v>
      </c>
      <c r="P5435" s="83" t="str">
        <f t="shared" si="118"/>
        <v/>
      </c>
    </row>
    <row r="5436" spans="1:16" hidden="1" x14ac:dyDescent="0.25">
      <c r="A5436" s="83" t="s">
        <v>6403</v>
      </c>
      <c r="B5436" s="285" t="s">
        <v>87</v>
      </c>
      <c r="C5436" s="292">
        <v>340</v>
      </c>
      <c r="D5436" s="292">
        <v>490</v>
      </c>
      <c r="E5436" s="292">
        <v>12274409.199999999</v>
      </c>
      <c r="F5436" s="292">
        <v>5067.0195899993096</v>
      </c>
      <c r="G5436" s="292">
        <v>51225</v>
      </c>
      <c r="H5436" s="292">
        <v>54505.003070000595</v>
      </c>
      <c r="I5436" s="292">
        <v>557.443420000076</v>
      </c>
      <c r="J5436" s="292">
        <v>2728995</v>
      </c>
      <c r="K5436" s="292">
        <v>12684585</v>
      </c>
      <c r="L5436" s="292">
        <v>22</v>
      </c>
      <c r="M5436" s="292">
        <v>663</v>
      </c>
      <c r="N5436" s="292">
        <v>151634.33391999858</v>
      </c>
      <c r="O5436" s="292">
        <v>27952493</v>
      </c>
      <c r="P5436" s="83" t="str">
        <f t="shared" si="118"/>
        <v/>
      </c>
    </row>
    <row r="5437" spans="1:16" hidden="1" x14ac:dyDescent="0.25">
      <c r="A5437" s="83" t="s">
        <v>6404</v>
      </c>
      <c r="B5437" s="285" t="s">
        <v>88</v>
      </c>
      <c r="C5437" s="292">
        <v>22.970829999999999</v>
      </c>
      <c r="D5437" s="292">
        <v>42.820619999999998</v>
      </c>
      <c r="E5437" s="292">
        <v>23.309239999999999</v>
      </c>
      <c r="F5437" s="292">
        <v>23.826550000000001</v>
      </c>
      <c r="G5437" s="292">
        <v>81.101619999999997</v>
      </c>
      <c r="H5437" s="292">
        <v>23.206569999999999</v>
      </c>
      <c r="I5437" s="292">
        <v>24.451409999999999</v>
      </c>
      <c r="J5437" s="292">
        <v>44</v>
      </c>
      <c r="K5437" s="292">
        <v>319</v>
      </c>
      <c r="L5437" s="292">
        <v>40</v>
      </c>
      <c r="M5437" s="292">
        <v>77</v>
      </c>
      <c r="N5437" s="292">
        <v>194.31315999999993</v>
      </c>
      <c r="O5437" s="292">
        <v>916</v>
      </c>
      <c r="P5437" s="83" t="str">
        <f t="shared" si="118"/>
        <v/>
      </c>
    </row>
    <row r="5438" spans="1:16" hidden="1" x14ac:dyDescent="0.25">
      <c r="A5438" s="83" t="s">
        <v>6405</v>
      </c>
      <c r="B5438" s="285" t="s">
        <v>144</v>
      </c>
      <c r="C5438" s="292">
        <v>9315035.4858799987</v>
      </c>
      <c r="D5438" s="292">
        <v>4778777.6005600002</v>
      </c>
      <c r="E5438" s="292">
        <v>16683233.774699999</v>
      </c>
      <c r="F5438" s="292">
        <v>6789616.7432200005</v>
      </c>
      <c r="G5438" s="292">
        <v>6856795.7340600006</v>
      </c>
      <c r="H5438" s="292">
        <v>3735928.8989900039</v>
      </c>
      <c r="I5438" s="292">
        <v>3742515.1860299944</v>
      </c>
      <c r="J5438" s="292">
        <v>9085030</v>
      </c>
      <c r="K5438" s="292">
        <v>19575206</v>
      </c>
      <c r="L5438" s="292">
        <v>6537100</v>
      </c>
      <c r="M5438" s="292">
        <v>8933056</v>
      </c>
      <c r="N5438" s="292">
        <v>3186940.5765600018</v>
      </c>
      <c r="O5438" s="292">
        <v>99219236</v>
      </c>
      <c r="P5438" s="83" t="str">
        <f t="shared" si="118"/>
        <v/>
      </c>
    </row>
    <row r="5439" spans="1:16" hidden="1" x14ac:dyDescent="0.25">
      <c r="A5439" s="83" t="s">
        <v>6406</v>
      </c>
      <c r="B5439" s="285" t="s">
        <v>76</v>
      </c>
      <c r="C5439" s="292">
        <v>2766.5560500000001</v>
      </c>
      <c r="D5439" s="292">
        <v>12369.849399999996</v>
      </c>
      <c r="E5439" s="292">
        <v>17128.455409999999</v>
      </c>
      <c r="F5439" s="292">
        <v>11366.828820000001</v>
      </c>
      <c r="G5439" s="292">
        <v>8493.1591799999987</v>
      </c>
      <c r="H5439" s="292">
        <v>5673.497550000001</v>
      </c>
      <c r="I5439" s="292">
        <v>7123.6077299999997</v>
      </c>
      <c r="J5439" s="292">
        <v>19722.292980000002</v>
      </c>
      <c r="K5439" s="292">
        <v>4840.4627100000007</v>
      </c>
      <c r="L5439" s="292">
        <v>4514.1651499999998</v>
      </c>
      <c r="M5439" s="292">
        <v>5141.76937</v>
      </c>
      <c r="N5439" s="292">
        <v>33806.072980000012</v>
      </c>
      <c r="O5439" s="292">
        <v>132946.71733000001</v>
      </c>
      <c r="P5439" s="83" t="str">
        <f t="shared" si="118"/>
        <v/>
      </c>
    </row>
    <row r="5440" spans="1:16" hidden="1" x14ac:dyDescent="0.25">
      <c r="A5440" s="83" t="s">
        <v>6407</v>
      </c>
      <c r="B5440" s="285" t="s">
        <v>85</v>
      </c>
      <c r="C5440" s="292">
        <v>4461657.6687000003</v>
      </c>
      <c r="D5440" s="292">
        <v>1444554.4716499997</v>
      </c>
      <c r="E5440" s="292">
        <v>1981659.4992199987</v>
      </c>
      <c r="F5440" s="292">
        <v>10124230.0178</v>
      </c>
      <c r="G5440" s="292">
        <v>2464716.3290700004</v>
      </c>
      <c r="H5440" s="292">
        <v>6804184.2217017738</v>
      </c>
      <c r="I5440" s="292">
        <v>7641144.9842999922</v>
      </c>
      <c r="J5440" s="292">
        <v>1130991.4138082308</v>
      </c>
      <c r="K5440" s="292">
        <v>3022771.377729997</v>
      </c>
      <c r="L5440" s="292">
        <v>6143377.9647099981</v>
      </c>
      <c r="M5440" s="292">
        <v>1886849.675630006</v>
      </c>
      <c r="N5440" s="292">
        <v>8665288.1853799876</v>
      </c>
      <c r="O5440" s="292">
        <v>55771425.80969999</v>
      </c>
      <c r="P5440" s="83" t="str">
        <f t="shared" si="118"/>
        <v/>
      </c>
    </row>
    <row r="5441" spans="1:16" hidden="1" x14ac:dyDescent="0.25">
      <c r="A5441" s="83" t="s">
        <v>6408</v>
      </c>
      <c r="B5441" s="285" t="s">
        <v>87</v>
      </c>
      <c r="C5441" s="292">
        <v>11000000</v>
      </c>
      <c r="D5441" s="292">
        <v>0</v>
      </c>
      <c r="E5441" s="292">
        <v>4038981.38008</v>
      </c>
      <c r="F5441" s="292">
        <v>3003000</v>
      </c>
      <c r="G5441" s="292">
        <v>319433.48</v>
      </c>
      <c r="H5441" s="292">
        <v>4158800</v>
      </c>
      <c r="I5441" s="292">
        <v>2664308.3435</v>
      </c>
      <c r="J5441" s="292">
        <v>3000</v>
      </c>
      <c r="K5441" s="292">
        <v>3261550</v>
      </c>
      <c r="L5441" s="292">
        <v>499108.95600000001</v>
      </c>
      <c r="M5441" s="292">
        <v>1369000</v>
      </c>
      <c r="N5441" s="292">
        <v>0</v>
      </c>
      <c r="O5441" s="292">
        <v>30317182.15958</v>
      </c>
      <c r="P5441" s="83" t="str">
        <f t="shared" si="118"/>
        <v/>
      </c>
    </row>
    <row r="5442" spans="1:16" hidden="1" x14ac:dyDescent="0.25">
      <c r="A5442" s="83" t="s">
        <v>6409</v>
      </c>
      <c r="B5442" s="285" t="s">
        <v>88</v>
      </c>
      <c r="C5442" s="292">
        <v>798.96984999999995</v>
      </c>
      <c r="D5442" s="292">
        <v>460.53809999999999</v>
      </c>
      <c r="E5442" s="292">
        <v>551.05771000000004</v>
      </c>
      <c r="F5442" s="292">
        <v>962.58851999999979</v>
      </c>
      <c r="G5442" s="292">
        <v>1037.8194700000001</v>
      </c>
      <c r="H5442" s="292">
        <v>1454.3953800000002</v>
      </c>
      <c r="I5442" s="292">
        <v>312.86305999999996</v>
      </c>
      <c r="J5442" s="292">
        <v>399.88198</v>
      </c>
      <c r="K5442" s="292">
        <v>269.82062999999994</v>
      </c>
      <c r="L5442" s="292">
        <v>804.69920999999988</v>
      </c>
      <c r="M5442" s="292">
        <v>1335.8276200000003</v>
      </c>
      <c r="N5442" s="292">
        <v>685.48421999999994</v>
      </c>
      <c r="O5442" s="292">
        <v>9073.9457500000008</v>
      </c>
      <c r="P5442" s="83" t="str">
        <f t="shared" si="118"/>
        <v/>
      </c>
    </row>
    <row r="5443" spans="1:16" hidden="1" x14ac:dyDescent="0.25">
      <c r="A5443" s="83" t="s">
        <v>6410</v>
      </c>
      <c r="B5443" s="285" t="s">
        <v>89</v>
      </c>
      <c r="C5443" s="292">
        <v>34738.420810000011</v>
      </c>
      <c r="D5443" s="292">
        <v>41340.612669999988</v>
      </c>
      <c r="E5443" s="292">
        <v>37572.908330000013</v>
      </c>
      <c r="F5443" s="292">
        <v>38202.428349999995</v>
      </c>
      <c r="G5443" s="292">
        <v>34694.995450000009</v>
      </c>
      <c r="H5443" s="292">
        <v>68932.962709999993</v>
      </c>
      <c r="I5443" s="292">
        <v>38097.73921</v>
      </c>
      <c r="J5443" s="292">
        <v>31319.424909999994</v>
      </c>
      <c r="K5443" s="292">
        <v>35071.337279999985</v>
      </c>
      <c r="L5443" s="292">
        <v>44133.708439999988</v>
      </c>
      <c r="M5443" s="292">
        <v>37032.557839999994</v>
      </c>
      <c r="N5443" s="292">
        <v>557505.85922000022</v>
      </c>
      <c r="O5443" s="292">
        <v>998642.95522000024</v>
      </c>
      <c r="P5443" s="83" t="str">
        <f t="shared" si="118"/>
        <v/>
      </c>
    </row>
    <row r="5444" spans="1:16" hidden="1" x14ac:dyDescent="0.25">
      <c r="A5444" s="83" t="s">
        <v>6411</v>
      </c>
      <c r="B5444" s="285" t="s">
        <v>90</v>
      </c>
      <c r="C5444" s="292">
        <v>5124.9877899999992</v>
      </c>
      <c r="D5444" s="292">
        <v>7822.9376899999988</v>
      </c>
      <c r="E5444" s="292">
        <v>338851.99157999997</v>
      </c>
      <c r="F5444" s="292">
        <v>180704.07330999998</v>
      </c>
      <c r="G5444" s="292">
        <v>331684.78193</v>
      </c>
      <c r="H5444" s="292">
        <v>365042.26074000006</v>
      </c>
      <c r="I5444" s="292">
        <v>23376.63941</v>
      </c>
      <c r="J5444" s="292">
        <v>108249.01084</v>
      </c>
      <c r="K5444" s="292">
        <v>40820.159370000008</v>
      </c>
      <c r="L5444" s="292">
        <v>113202.17205999998</v>
      </c>
      <c r="M5444" s="292">
        <v>-95605.29170999999</v>
      </c>
      <c r="N5444" s="292">
        <v>134108.17197999998</v>
      </c>
      <c r="O5444" s="292">
        <v>1553381.8949900002</v>
      </c>
      <c r="P5444" s="83" t="str">
        <f t="shared" si="118"/>
        <v/>
      </c>
    </row>
    <row r="5445" spans="1:16" hidden="1" x14ac:dyDescent="0.25">
      <c r="A5445" s="83" t="s">
        <v>6412</v>
      </c>
      <c r="B5445" s="285" t="s">
        <v>91</v>
      </c>
      <c r="C5445" s="292">
        <v>4352405.6142800003</v>
      </c>
      <c r="D5445" s="292">
        <v>1309512.5248799997</v>
      </c>
      <c r="E5445" s="292">
        <v>1508221.1017999987</v>
      </c>
      <c r="F5445" s="292">
        <v>9775573.3019399997</v>
      </c>
      <c r="G5445" s="292">
        <v>1991723.5864800005</v>
      </c>
      <c r="H5445" s="292">
        <v>6282234.4395517744</v>
      </c>
      <c r="I5445" s="292">
        <v>7492333.3033999931</v>
      </c>
      <c r="J5445" s="292">
        <v>889410.16660823079</v>
      </c>
      <c r="K5445" s="292">
        <v>2839355.1548399972</v>
      </c>
      <c r="L5445" s="292">
        <v>5897226.1535999989</v>
      </c>
      <c r="M5445" s="292">
        <v>1550846.9289300062</v>
      </c>
      <c r="N5445" s="292">
        <v>8009352.5598599883</v>
      </c>
      <c r="O5445" s="292">
        <v>51898194.836169988</v>
      </c>
      <c r="P5445" s="83" t="str">
        <f t="shared" si="118"/>
        <v/>
      </c>
    </row>
    <row r="5446" spans="1:16" hidden="1" x14ac:dyDescent="0.25">
      <c r="A5446" s="83" t="s">
        <v>6413</v>
      </c>
      <c r="B5446" s="285" t="s">
        <v>3670</v>
      </c>
      <c r="C5446" s="292">
        <v>60829.946510000002</v>
      </c>
      <c r="D5446" s="292">
        <v>66987.166870000001</v>
      </c>
      <c r="E5446" s="292">
        <v>53271.565079999993</v>
      </c>
      <c r="F5446" s="292">
        <v>113549.56836</v>
      </c>
      <c r="G5446" s="292">
        <v>67266.520619999996</v>
      </c>
      <c r="H5446" s="292">
        <v>64195.108289999975</v>
      </c>
      <c r="I5446" s="292">
        <v>77563.009080000003</v>
      </c>
      <c r="J5446" s="292">
        <v>61148.82946999999</v>
      </c>
      <c r="K5446" s="292">
        <v>90992.251579999996</v>
      </c>
      <c r="L5446" s="292">
        <v>75013.915750000015</v>
      </c>
      <c r="M5446" s="292">
        <v>387694.1705699999</v>
      </c>
      <c r="N5446" s="292">
        <v>-102225.67656999998</v>
      </c>
      <c r="O5446" s="292">
        <v>1016286.37561</v>
      </c>
      <c r="P5446" s="83" t="str">
        <f t="shared" si="118"/>
        <v/>
      </c>
    </row>
    <row r="5447" spans="1:16" hidden="1" x14ac:dyDescent="0.25">
      <c r="A5447" s="83" t="s">
        <v>6414</v>
      </c>
      <c r="B5447" s="285" t="s">
        <v>122</v>
      </c>
      <c r="C5447" s="292">
        <v>4810.1730699999998</v>
      </c>
      <c r="D5447" s="292">
        <v>3591.7799400000004</v>
      </c>
      <c r="E5447" s="292">
        <v>309.36685</v>
      </c>
      <c r="F5447" s="292">
        <v>4023.7172300000002</v>
      </c>
      <c r="G5447" s="292">
        <v>29715.462439999999</v>
      </c>
      <c r="H5447" s="292">
        <v>126.08815999999999</v>
      </c>
      <c r="I5447" s="292">
        <v>18.57236</v>
      </c>
      <c r="J5447" s="292">
        <v>10.175000000000001</v>
      </c>
      <c r="K5447" s="292">
        <v>0.4</v>
      </c>
      <c r="L5447" s="292">
        <v>165.39298999999997</v>
      </c>
      <c r="M5447" s="292">
        <v>839.07376000000011</v>
      </c>
      <c r="N5447" s="292">
        <v>1860.7349200000001</v>
      </c>
      <c r="O5447" s="292">
        <v>45470.936719999998</v>
      </c>
      <c r="P5447" s="83" t="str">
        <f t="shared" si="118"/>
        <v/>
      </c>
    </row>
    <row r="5448" spans="1:16" hidden="1" x14ac:dyDescent="0.25">
      <c r="A5448" s="83" t="s">
        <v>6415</v>
      </c>
      <c r="B5448" s="285" t="s">
        <v>92</v>
      </c>
      <c r="C5448" s="292">
        <v>0</v>
      </c>
      <c r="D5448" s="292">
        <v>0</v>
      </c>
      <c r="E5448" s="292">
        <v>9439.8015799999994</v>
      </c>
      <c r="F5448" s="292">
        <v>0</v>
      </c>
      <c r="G5448" s="292">
        <v>260.39127000000002</v>
      </c>
      <c r="H5448" s="292">
        <v>14428.548569999999</v>
      </c>
      <c r="I5448" s="292">
        <v>0</v>
      </c>
      <c r="J5448" s="292">
        <v>20819.700409999998</v>
      </c>
      <c r="K5448" s="292">
        <v>9219.5</v>
      </c>
      <c r="L5448" s="292">
        <v>0</v>
      </c>
      <c r="M5448" s="292">
        <v>402</v>
      </c>
      <c r="N5448" s="292">
        <v>9569.7879799999992</v>
      </c>
      <c r="O5448" s="292">
        <v>64139.729809999997</v>
      </c>
      <c r="P5448" s="83" t="str">
        <f t="shared" si="118"/>
        <v/>
      </c>
    </row>
    <row r="5449" spans="1:16" hidden="1" x14ac:dyDescent="0.25">
      <c r="A5449" s="83" t="s">
        <v>6416</v>
      </c>
      <c r="B5449" s="285" t="s">
        <v>93</v>
      </c>
      <c r="C5449" s="292">
        <v>0</v>
      </c>
      <c r="D5449" s="292">
        <v>0</v>
      </c>
      <c r="E5449" s="292">
        <v>0</v>
      </c>
      <c r="F5449" s="292">
        <v>400</v>
      </c>
      <c r="G5449" s="292">
        <v>0</v>
      </c>
      <c r="H5449" s="292">
        <v>9.0212500000000002</v>
      </c>
      <c r="I5449" s="292">
        <v>-41.451309999999999</v>
      </c>
      <c r="J5449" s="292">
        <v>0</v>
      </c>
      <c r="K5449" s="292">
        <v>0</v>
      </c>
      <c r="L5449" s="292">
        <v>2210.5509999999999</v>
      </c>
      <c r="M5449" s="292">
        <v>8.6540999999999997</v>
      </c>
      <c r="N5449" s="292">
        <v>0</v>
      </c>
      <c r="O5449" s="292">
        <v>2586.77504</v>
      </c>
      <c r="P5449" s="83" t="str">
        <f t="shared" si="118"/>
        <v/>
      </c>
    </row>
    <row r="5450" spans="1:16" hidden="1" x14ac:dyDescent="0.25">
      <c r="A5450" s="83" t="s">
        <v>6417</v>
      </c>
      <c r="B5450" s="285" t="s">
        <v>94</v>
      </c>
      <c r="C5450" s="292">
        <v>0</v>
      </c>
      <c r="D5450" s="292">
        <v>62.5</v>
      </c>
      <c r="E5450" s="292">
        <v>0</v>
      </c>
      <c r="F5450" s="292">
        <v>0</v>
      </c>
      <c r="G5450" s="292">
        <v>0</v>
      </c>
      <c r="H5450" s="292">
        <v>0</v>
      </c>
      <c r="I5450" s="292">
        <v>437.5</v>
      </c>
      <c r="J5450" s="292">
        <v>0</v>
      </c>
      <c r="K5450" s="292">
        <v>0</v>
      </c>
      <c r="L5450" s="292">
        <v>125</v>
      </c>
      <c r="M5450" s="292">
        <v>1.5125</v>
      </c>
      <c r="N5450" s="292">
        <v>1018.87084</v>
      </c>
      <c r="O5450" s="292">
        <v>1645.3833400000001</v>
      </c>
      <c r="P5450" s="83" t="str">
        <f t="shared" si="118"/>
        <v/>
      </c>
    </row>
    <row r="5451" spans="1:16" hidden="1" x14ac:dyDescent="0.25">
      <c r="A5451" s="83" t="s">
        <v>6418</v>
      </c>
      <c r="B5451" s="285" t="s">
        <v>95</v>
      </c>
      <c r="C5451" s="292">
        <v>981.97019</v>
      </c>
      <c r="D5451" s="292">
        <v>2867.1001999999999</v>
      </c>
      <c r="E5451" s="292">
        <v>16864.308589999997</v>
      </c>
      <c r="F5451" s="292">
        <v>410.09978999999998</v>
      </c>
      <c r="G5451" s="292">
        <v>877.43169999999998</v>
      </c>
      <c r="H5451" s="292">
        <v>3542.2948799999999</v>
      </c>
      <c r="I5451" s="292">
        <v>2236.0644200000002</v>
      </c>
      <c r="J5451" s="292">
        <v>311.81358999999998</v>
      </c>
      <c r="K5451" s="292">
        <v>2472.1119500000004</v>
      </c>
      <c r="L5451" s="292">
        <v>6786.9057199999997</v>
      </c>
      <c r="M5451" s="292">
        <v>488.30026999999995</v>
      </c>
      <c r="N5451" s="292">
        <v>20291.804169999999</v>
      </c>
      <c r="O5451" s="292">
        <v>58130.205470000001</v>
      </c>
      <c r="P5451" s="83" t="str">
        <f t="shared" si="118"/>
        <v/>
      </c>
    </row>
    <row r="5452" spans="1:16" hidden="1" x14ac:dyDescent="0.25">
      <c r="A5452" s="83" t="s">
        <v>6419</v>
      </c>
      <c r="B5452" s="285" t="s">
        <v>96</v>
      </c>
      <c r="C5452" s="292">
        <v>120885.58674999999</v>
      </c>
      <c r="D5452" s="292">
        <v>47610.532220000001</v>
      </c>
      <c r="E5452" s="292">
        <v>3216305.0529899998</v>
      </c>
      <c r="F5452" s="292">
        <v>28016.837130000004</v>
      </c>
      <c r="G5452" s="292">
        <v>40016.409129999993</v>
      </c>
      <c r="H5452" s="292">
        <v>30192.406220000001</v>
      </c>
      <c r="I5452" s="292">
        <v>77565.873849999989</v>
      </c>
      <c r="J5452" s="292">
        <v>73374.562569999995</v>
      </c>
      <c r="K5452" s="292">
        <v>3402518.5066399998</v>
      </c>
      <c r="L5452" s="292">
        <v>115537.42893000001</v>
      </c>
      <c r="M5452" s="292">
        <v>116121.96424</v>
      </c>
      <c r="N5452" s="292">
        <v>256922.39835999999</v>
      </c>
      <c r="O5452" s="292">
        <v>7525067.5590300001</v>
      </c>
      <c r="P5452" s="83" t="str">
        <f t="shared" si="118"/>
        <v/>
      </c>
    </row>
    <row r="5453" spans="1:16" hidden="1" x14ac:dyDescent="0.25">
      <c r="A5453" s="83" t="s">
        <v>6420</v>
      </c>
      <c r="B5453" s="285" t="s">
        <v>155</v>
      </c>
      <c r="C5453" s="292">
        <v>15583342.225299999</v>
      </c>
      <c r="D5453" s="292">
        <v>1492625.5419699997</v>
      </c>
      <c r="E5453" s="292">
        <v>9237496.9899999984</v>
      </c>
      <c r="F5453" s="292">
        <v>13156209.44345</v>
      </c>
      <c r="G5453" s="292">
        <v>2825204.0376700005</v>
      </c>
      <c r="H5453" s="292">
        <v>10994631.023301775</v>
      </c>
      <c r="I5453" s="292">
        <v>10383332.064709991</v>
      </c>
      <c r="J5453" s="292">
        <v>1207765.8583582309</v>
      </c>
      <c r="K5453" s="292">
        <v>9687109.7049999982</v>
      </c>
      <c r="L5453" s="292">
        <v>6758829.048849999</v>
      </c>
      <c r="M5453" s="292">
        <v>3373307.4674900062</v>
      </c>
      <c r="N5453" s="292">
        <v>8922896.0679599885</v>
      </c>
      <c r="O5453" s="292">
        <v>93622749.474059999</v>
      </c>
      <c r="P5453" s="83" t="str">
        <f t="shared" ref="P5453:P5484" si="119">IF(COUNTBLANK(Q5453)=0,IF(RIGHT(A5453,12)=Q5453,TRUE,FALSE),"")</f>
        <v/>
      </c>
    </row>
    <row r="5454" spans="1:16" hidden="1" x14ac:dyDescent="0.25">
      <c r="A5454" s="83" t="s">
        <v>6421</v>
      </c>
      <c r="B5454" s="285" t="s">
        <v>97</v>
      </c>
      <c r="C5454" s="292">
        <v>178635</v>
      </c>
      <c r="D5454" s="292">
        <v>-52986</v>
      </c>
      <c r="E5454" s="292">
        <v>47028</v>
      </c>
      <c r="F5454" s="292">
        <v>-80032</v>
      </c>
      <c r="G5454" s="292">
        <v>104804</v>
      </c>
      <c r="H5454" s="292">
        <v>-67080</v>
      </c>
      <c r="I5454" s="292">
        <v>225934</v>
      </c>
      <c r="J5454" s="292">
        <v>-45809</v>
      </c>
      <c r="K5454" s="292">
        <v>-337362</v>
      </c>
      <c r="L5454" s="292">
        <v>17605</v>
      </c>
      <c r="M5454" s="292">
        <v>256504</v>
      </c>
      <c r="N5454" s="292">
        <v>55862</v>
      </c>
      <c r="O5454" s="292">
        <v>256821</v>
      </c>
      <c r="P5454" s="83" t="str">
        <f t="shared" si="119"/>
        <v/>
      </c>
    </row>
    <row r="5455" spans="1:16" hidden="1" x14ac:dyDescent="0.25">
      <c r="A5455" s="83" t="s">
        <v>6422</v>
      </c>
      <c r="B5455" s="285" t="s">
        <v>130</v>
      </c>
      <c r="C5455" s="292">
        <v>155822</v>
      </c>
      <c r="D5455" s="292">
        <v>-60944</v>
      </c>
      <c r="E5455" s="292">
        <v>44378</v>
      </c>
      <c r="F5455" s="292">
        <v>-80643</v>
      </c>
      <c r="G5455" s="292">
        <v>102242</v>
      </c>
      <c r="H5455" s="292">
        <v>-49273</v>
      </c>
      <c r="I5455" s="292">
        <v>223183</v>
      </c>
      <c r="J5455" s="292">
        <v>-57514</v>
      </c>
      <c r="K5455" s="292">
        <v>-345916</v>
      </c>
      <c r="L5455" s="292">
        <v>6046</v>
      </c>
      <c r="M5455" s="292">
        <v>250215</v>
      </c>
      <c r="N5455" s="292">
        <v>-85041</v>
      </c>
      <c r="O5455" s="292">
        <v>13273</v>
      </c>
      <c r="P5455" s="83" t="str">
        <f t="shared" si="119"/>
        <v/>
      </c>
    </row>
    <row r="5456" spans="1:16" hidden="1" x14ac:dyDescent="0.25">
      <c r="A5456" s="83" t="s">
        <v>6423</v>
      </c>
      <c r="B5456" s="285" t="s">
        <v>76</v>
      </c>
      <c r="C5456" s="292">
        <v>1412</v>
      </c>
      <c r="D5456" s="292">
        <v>347</v>
      </c>
      <c r="E5456" s="292">
        <v>2867</v>
      </c>
      <c r="F5456" s="292">
        <v>3837</v>
      </c>
      <c r="G5456" s="292">
        <v>-3000</v>
      </c>
      <c r="H5456" s="292">
        <v>41234</v>
      </c>
      <c r="I5456" s="292">
        <v>7269</v>
      </c>
      <c r="J5456" s="292">
        <v>1648</v>
      </c>
      <c r="K5456" s="292">
        <v>1859</v>
      </c>
      <c r="L5456" s="292">
        <v>342</v>
      </c>
      <c r="M5456" s="292">
        <v>2327</v>
      </c>
      <c r="N5456" s="292">
        <v>1915</v>
      </c>
      <c r="O5456" s="292">
        <v>62057</v>
      </c>
      <c r="P5456" s="83" t="str">
        <f t="shared" si="119"/>
        <v/>
      </c>
    </row>
    <row r="5457" spans="1:16" hidden="1" x14ac:dyDescent="0.25">
      <c r="A5457" s="83" t="s">
        <v>6424</v>
      </c>
      <c r="B5457" s="285" t="s">
        <v>77</v>
      </c>
      <c r="C5457" s="292">
        <v>120370</v>
      </c>
      <c r="D5457" s="292">
        <v>128438</v>
      </c>
      <c r="E5457" s="292">
        <v>124940</v>
      </c>
      <c r="F5457" s="292">
        <v>126646</v>
      </c>
      <c r="G5457" s="292">
        <v>164483</v>
      </c>
      <c r="H5457" s="292">
        <v>136910</v>
      </c>
      <c r="I5457" s="292">
        <v>120625</v>
      </c>
      <c r="J5457" s="292">
        <v>127469</v>
      </c>
      <c r="K5457" s="292">
        <v>175506</v>
      </c>
      <c r="L5457" s="292">
        <v>138632</v>
      </c>
      <c r="M5457" s="292">
        <v>127902</v>
      </c>
      <c r="N5457" s="292">
        <v>97324</v>
      </c>
      <c r="O5457" s="292">
        <v>1589245</v>
      </c>
      <c r="P5457" s="83" t="str">
        <f t="shared" si="119"/>
        <v/>
      </c>
    </row>
    <row r="5458" spans="1:16" hidden="1" x14ac:dyDescent="0.25">
      <c r="A5458" s="83" t="s">
        <v>6425</v>
      </c>
      <c r="B5458" s="285" t="s">
        <v>78</v>
      </c>
      <c r="C5458" s="292">
        <v>116857</v>
      </c>
      <c r="D5458" s="292">
        <v>111831</v>
      </c>
      <c r="E5458" s="292">
        <v>356745</v>
      </c>
      <c r="F5458" s="292">
        <v>147812</v>
      </c>
      <c r="G5458" s="292">
        <v>158992</v>
      </c>
      <c r="H5458" s="292">
        <v>161598</v>
      </c>
      <c r="I5458" s="292">
        <v>119075</v>
      </c>
      <c r="J5458" s="292">
        <v>136896</v>
      </c>
      <c r="K5458" s="292">
        <v>391360</v>
      </c>
      <c r="L5458" s="292">
        <v>204011</v>
      </c>
      <c r="M5458" s="292">
        <v>157307</v>
      </c>
      <c r="N5458" s="292">
        <v>148721</v>
      </c>
      <c r="O5458" s="292">
        <v>2211205</v>
      </c>
      <c r="P5458" s="83" t="str">
        <f t="shared" si="119"/>
        <v/>
      </c>
    </row>
    <row r="5459" spans="1:16" hidden="1" x14ac:dyDescent="0.25">
      <c r="A5459" s="83" t="s">
        <v>6426</v>
      </c>
      <c r="B5459" s="285" t="s">
        <v>79</v>
      </c>
      <c r="C5459" s="292">
        <v>4959</v>
      </c>
      <c r="D5459" s="292">
        <v>7154</v>
      </c>
      <c r="E5459" s="292">
        <v>17446</v>
      </c>
      <c r="F5459" s="292">
        <v>7359</v>
      </c>
      <c r="G5459" s="292">
        <v>7487</v>
      </c>
      <c r="H5459" s="292">
        <v>17499</v>
      </c>
      <c r="I5459" s="292">
        <v>-978</v>
      </c>
      <c r="J5459" s="292">
        <v>7223</v>
      </c>
      <c r="K5459" s="292">
        <v>2728</v>
      </c>
      <c r="L5459" s="292">
        <v>7060</v>
      </c>
      <c r="M5459" s="292">
        <v>10288</v>
      </c>
      <c r="N5459" s="292">
        <v>3027</v>
      </c>
      <c r="O5459" s="292">
        <v>91252</v>
      </c>
      <c r="P5459" s="83" t="str">
        <f t="shared" si="119"/>
        <v/>
      </c>
    </row>
    <row r="5460" spans="1:16" hidden="1" x14ac:dyDescent="0.25">
      <c r="A5460" s="83" t="s">
        <v>6427</v>
      </c>
      <c r="B5460" s="285" t="s">
        <v>3671</v>
      </c>
      <c r="C5460" s="292">
        <v>43710</v>
      </c>
      <c r="D5460" s="292">
        <v>104205</v>
      </c>
      <c r="E5460" s="292">
        <v>43869</v>
      </c>
      <c r="F5460" s="292">
        <v>64562</v>
      </c>
      <c r="G5460" s="292">
        <v>73224</v>
      </c>
      <c r="H5460" s="292">
        <v>71182</v>
      </c>
      <c r="I5460" s="292">
        <v>49024</v>
      </c>
      <c r="J5460" s="292">
        <v>79780</v>
      </c>
      <c r="K5460" s="292">
        <v>251722</v>
      </c>
      <c r="L5460" s="292">
        <v>61948</v>
      </c>
      <c r="M5460" s="292">
        <v>77367</v>
      </c>
      <c r="N5460" s="292">
        <v>61241</v>
      </c>
      <c r="O5460" s="292">
        <v>981834</v>
      </c>
      <c r="P5460" s="83" t="str">
        <f t="shared" si="119"/>
        <v/>
      </c>
    </row>
    <row r="5461" spans="1:16" hidden="1" x14ac:dyDescent="0.25">
      <c r="A5461" s="83" t="s">
        <v>6428</v>
      </c>
      <c r="B5461" s="285" t="s">
        <v>121</v>
      </c>
      <c r="C5461" s="292">
        <v>0</v>
      </c>
      <c r="D5461" s="292">
        <v>0</v>
      </c>
      <c r="E5461" s="292">
        <v>0</v>
      </c>
      <c r="F5461" s="292">
        <v>0</v>
      </c>
      <c r="G5461" s="292">
        <v>0</v>
      </c>
      <c r="H5461" s="292">
        <v>0</v>
      </c>
      <c r="I5461" s="292">
        <v>0</v>
      </c>
      <c r="J5461" s="292">
        <v>0</v>
      </c>
      <c r="K5461" s="292">
        <v>0</v>
      </c>
      <c r="L5461" s="292">
        <v>0</v>
      </c>
      <c r="M5461" s="292">
        <v>0</v>
      </c>
      <c r="N5461" s="292">
        <v>0</v>
      </c>
      <c r="O5461" s="292">
        <v>0</v>
      </c>
      <c r="P5461" s="83" t="str">
        <f t="shared" si="119"/>
        <v/>
      </c>
    </row>
    <row r="5462" spans="1:16" hidden="1" x14ac:dyDescent="0.25">
      <c r="A5462" s="83" t="s">
        <v>6429</v>
      </c>
      <c r="B5462" s="285" t="s">
        <v>81</v>
      </c>
      <c r="C5462" s="292">
        <v>14769</v>
      </c>
      <c r="D5462" s="292">
        <v>2935</v>
      </c>
      <c r="E5462" s="292">
        <v>3230</v>
      </c>
      <c r="F5462" s="292">
        <v>18196</v>
      </c>
      <c r="G5462" s="292">
        <v>4245</v>
      </c>
      <c r="H5462" s="292">
        <v>10920</v>
      </c>
      <c r="I5462" s="292">
        <v>25810</v>
      </c>
      <c r="J5462" s="292">
        <v>4645</v>
      </c>
      <c r="K5462" s="292">
        <v>7801</v>
      </c>
      <c r="L5462" s="292">
        <v>21043</v>
      </c>
      <c r="M5462" s="292">
        <v>5189</v>
      </c>
      <c r="N5462" s="292">
        <v>5883</v>
      </c>
      <c r="O5462" s="292">
        <v>124666</v>
      </c>
      <c r="P5462" s="83" t="str">
        <f t="shared" si="119"/>
        <v/>
      </c>
    </row>
    <row r="5463" spans="1:16" hidden="1" x14ac:dyDescent="0.25">
      <c r="A5463" s="83" t="s">
        <v>6430</v>
      </c>
      <c r="B5463" s="285" t="s">
        <v>82</v>
      </c>
      <c r="C5463" s="292">
        <v>0</v>
      </c>
      <c r="D5463" s="292">
        <v>0</v>
      </c>
      <c r="E5463" s="292">
        <v>0</v>
      </c>
      <c r="F5463" s="292">
        <v>0</v>
      </c>
      <c r="G5463" s="292">
        <v>0</v>
      </c>
      <c r="H5463" s="292">
        <v>0</v>
      </c>
      <c r="I5463" s="292">
        <v>0</v>
      </c>
      <c r="J5463" s="292">
        <v>0</v>
      </c>
      <c r="K5463" s="292">
        <v>0</v>
      </c>
      <c r="L5463" s="292">
        <v>0</v>
      </c>
      <c r="M5463" s="292">
        <v>0</v>
      </c>
      <c r="N5463" s="292">
        <v>0</v>
      </c>
      <c r="O5463" s="292">
        <v>0</v>
      </c>
      <c r="P5463" s="83" t="str">
        <f t="shared" si="119"/>
        <v/>
      </c>
    </row>
    <row r="5464" spans="1:16" hidden="1" x14ac:dyDescent="0.25">
      <c r="A5464" s="83" t="s">
        <v>6431</v>
      </c>
      <c r="B5464" s="285" t="s">
        <v>83</v>
      </c>
      <c r="C5464" s="292">
        <v>4238</v>
      </c>
      <c r="D5464" s="292">
        <v>4238</v>
      </c>
      <c r="E5464" s="292">
        <v>4238</v>
      </c>
      <c r="F5464" s="292">
        <v>4238</v>
      </c>
      <c r="G5464" s="292">
        <v>4238</v>
      </c>
      <c r="H5464" s="292">
        <v>4238</v>
      </c>
      <c r="I5464" s="292">
        <v>4238</v>
      </c>
      <c r="J5464" s="292">
        <v>4238</v>
      </c>
      <c r="K5464" s="292">
        <v>4238</v>
      </c>
      <c r="L5464" s="292">
        <v>4238</v>
      </c>
      <c r="M5464" s="292">
        <v>4238</v>
      </c>
      <c r="N5464" s="292">
        <v>4238</v>
      </c>
      <c r="O5464" s="292">
        <v>50856</v>
      </c>
      <c r="P5464" s="83" t="str">
        <f t="shared" si="119"/>
        <v/>
      </c>
    </row>
    <row r="5465" spans="1:16" hidden="1" x14ac:dyDescent="0.25">
      <c r="A5465" s="83" t="s">
        <v>6432</v>
      </c>
      <c r="B5465" s="285" t="s">
        <v>84</v>
      </c>
      <c r="C5465" s="292">
        <v>24752</v>
      </c>
      <c r="D5465" s="292">
        <v>27703</v>
      </c>
      <c r="E5465" s="292">
        <v>59234</v>
      </c>
      <c r="F5465" s="292">
        <v>55093</v>
      </c>
      <c r="G5465" s="292">
        <v>59593</v>
      </c>
      <c r="H5465" s="292">
        <v>62806</v>
      </c>
      <c r="I5465" s="292">
        <v>70913</v>
      </c>
      <c r="J5465" s="292">
        <v>53945</v>
      </c>
      <c r="K5465" s="292">
        <v>46509</v>
      </c>
      <c r="L5465" s="292">
        <v>81602</v>
      </c>
      <c r="M5465" s="292">
        <v>90307</v>
      </c>
      <c r="N5465" s="292">
        <v>25403</v>
      </c>
      <c r="O5465" s="292">
        <v>657860</v>
      </c>
      <c r="P5465" s="83" t="str">
        <f t="shared" si="119"/>
        <v/>
      </c>
    </row>
    <row r="5466" spans="1:16" hidden="1" x14ac:dyDescent="0.25">
      <c r="A5466" s="83" t="s">
        <v>6433</v>
      </c>
      <c r="B5466" s="285" t="s">
        <v>85</v>
      </c>
      <c r="C5466" s="292">
        <v>349561</v>
      </c>
      <c r="D5466" s="292">
        <v>401538</v>
      </c>
      <c r="E5466" s="292">
        <v>614515</v>
      </c>
      <c r="F5466" s="292">
        <v>459194</v>
      </c>
      <c r="G5466" s="292">
        <v>506671</v>
      </c>
      <c r="H5466" s="292">
        <v>508713</v>
      </c>
      <c r="I5466" s="292">
        <v>401653</v>
      </c>
      <c r="J5466" s="292">
        <v>443856</v>
      </c>
      <c r="K5466" s="292">
        <v>883275</v>
      </c>
      <c r="L5466" s="292">
        <v>541910</v>
      </c>
      <c r="M5466" s="292">
        <v>487283</v>
      </c>
      <c r="N5466" s="292">
        <v>366605</v>
      </c>
      <c r="O5466" s="292">
        <v>5964774</v>
      </c>
      <c r="P5466" s="83" t="str">
        <f t="shared" si="119"/>
        <v/>
      </c>
    </row>
    <row r="5467" spans="1:16" hidden="1" x14ac:dyDescent="0.25">
      <c r="A5467" s="83" t="s">
        <v>6434</v>
      </c>
      <c r="B5467" s="285" t="s">
        <v>86</v>
      </c>
      <c r="C5467" s="292">
        <v>27948</v>
      </c>
      <c r="D5467" s="292">
        <v>12956</v>
      </c>
      <c r="E5467" s="292">
        <v>7</v>
      </c>
      <c r="F5467" s="292">
        <v>4</v>
      </c>
      <c r="G5467" s="292">
        <v>9</v>
      </c>
      <c r="H5467" s="292">
        <v>52002</v>
      </c>
      <c r="I5467" s="292">
        <v>12981</v>
      </c>
      <c r="J5467" s="292">
        <v>16806</v>
      </c>
      <c r="K5467" s="292">
        <v>14985</v>
      </c>
      <c r="L5467" s="292">
        <v>12980</v>
      </c>
      <c r="M5467" s="292">
        <v>12991</v>
      </c>
      <c r="N5467" s="292">
        <v>198531</v>
      </c>
      <c r="O5467" s="292">
        <v>362200</v>
      </c>
      <c r="P5467" s="83" t="str">
        <f t="shared" si="119"/>
        <v/>
      </c>
    </row>
    <row r="5468" spans="1:16" hidden="1" x14ac:dyDescent="0.25">
      <c r="A5468" s="83" t="s">
        <v>6435</v>
      </c>
      <c r="B5468" s="285" t="s">
        <v>87</v>
      </c>
      <c r="C5468" s="292">
        <v>1500</v>
      </c>
      <c r="D5468" s="292">
        <v>582</v>
      </c>
      <c r="E5468" s="292">
        <v>2639</v>
      </c>
      <c r="F5468" s="292">
        <v>1308</v>
      </c>
      <c r="G5468" s="292">
        <v>2588</v>
      </c>
      <c r="H5468" s="292">
        <v>87</v>
      </c>
      <c r="I5468" s="292">
        <v>183</v>
      </c>
      <c r="J5468" s="292">
        <v>1714</v>
      </c>
      <c r="K5468" s="292">
        <v>591</v>
      </c>
      <c r="L5468" s="292">
        <v>5868</v>
      </c>
      <c r="M5468" s="292">
        <v>133</v>
      </c>
      <c r="N5468" s="292">
        <v>2064</v>
      </c>
      <c r="O5468" s="292">
        <v>19257</v>
      </c>
      <c r="P5468" s="83" t="str">
        <f t="shared" si="119"/>
        <v/>
      </c>
    </row>
    <row r="5469" spans="1:16" hidden="1" x14ac:dyDescent="0.25">
      <c r="A5469" s="83" t="s">
        <v>6436</v>
      </c>
      <c r="B5469" s="285" t="s">
        <v>88</v>
      </c>
      <c r="C5469" s="292">
        <v>7059</v>
      </c>
      <c r="D5469" s="292">
        <v>7059</v>
      </c>
      <c r="E5469" s="292">
        <v>7059</v>
      </c>
      <c r="F5469" s="292">
        <v>7059</v>
      </c>
      <c r="G5469" s="292">
        <v>7059</v>
      </c>
      <c r="H5469" s="292">
        <v>7059</v>
      </c>
      <c r="I5469" s="292">
        <v>7059</v>
      </c>
      <c r="J5469" s="292">
        <v>7059</v>
      </c>
      <c r="K5469" s="292">
        <v>7059</v>
      </c>
      <c r="L5469" s="292">
        <v>7059</v>
      </c>
      <c r="M5469" s="292">
        <v>7059</v>
      </c>
      <c r="N5469" s="292">
        <v>7059</v>
      </c>
      <c r="O5469" s="292">
        <v>84708</v>
      </c>
      <c r="P5469" s="83" t="str">
        <f t="shared" si="119"/>
        <v/>
      </c>
    </row>
    <row r="5470" spans="1:16" hidden="1" x14ac:dyDescent="0.25">
      <c r="A5470" s="83" t="s">
        <v>6437</v>
      </c>
      <c r="B5470" s="285" t="s">
        <v>144</v>
      </c>
      <c r="C5470" s="292">
        <v>386068</v>
      </c>
      <c r="D5470" s="292">
        <v>422135</v>
      </c>
      <c r="E5470" s="292">
        <v>624220</v>
      </c>
      <c r="F5470" s="292">
        <v>467565</v>
      </c>
      <c r="G5470" s="292">
        <v>516327</v>
      </c>
      <c r="H5470" s="292">
        <v>567861</v>
      </c>
      <c r="I5470" s="292">
        <v>421876</v>
      </c>
      <c r="J5470" s="292">
        <v>469435</v>
      </c>
      <c r="K5470" s="292">
        <v>905910</v>
      </c>
      <c r="L5470" s="292">
        <v>567817</v>
      </c>
      <c r="M5470" s="292">
        <v>507466</v>
      </c>
      <c r="N5470" s="292">
        <v>574259</v>
      </c>
      <c r="O5470" s="292">
        <v>6430939</v>
      </c>
      <c r="P5470" s="83" t="str">
        <f t="shared" si="119"/>
        <v/>
      </c>
    </row>
    <row r="5471" spans="1:16" hidden="1" x14ac:dyDescent="0.25">
      <c r="A5471" s="83" t="s">
        <v>6438</v>
      </c>
      <c r="B5471" s="285" t="s">
        <v>80</v>
      </c>
      <c r="C5471" s="292">
        <v>18494</v>
      </c>
      <c r="D5471" s="292">
        <v>14687</v>
      </c>
      <c r="E5471" s="292">
        <v>1946</v>
      </c>
      <c r="F5471" s="292">
        <v>31451</v>
      </c>
      <c r="G5471" s="292">
        <v>37409</v>
      </c>
      <c r="H5471" s="292">
        <v>2326</v>
      </c>
      <c r="I5471" s="292">
        <v>5677</v>
      </c>
      <c r="J5471" s="292">
        <v>28012</v>
      </c>
      <c r="K5471" s="292">
        <v>1552</v>
      </c>
      <c r="L5471" s="292">
        <v>23034</v>
      </c>
      <c r="M5471" s="292">
        <v>12358</v>
      </c>
      <c r="N5471" s="292">
        <v>18853</v>
      </c>
      <c r="O5471" s="292">
        <v>195799</v>
      </c>
      <c r="P5471" s="83" t="str">
        <f t="shared" si="119"/>
        <v/>
      </c>
    </row>
    <row r="5472" spans="1:16" hidden="1" x14ac:dyDescent="0.25">
      <c r="A5472" s="83" t="s">
        <v>6439</v>
      </c>
      <c r="B5472" s="285" t="s">
        <v>76</v>
      </c>
      <c r="C5472" s="292">
        <v>294</v>
      </c>
      <c r="D5472" s="292">
        <v>130</v>
      </c>
      <c r="E5472" s="292">
        <v>3723</v>
      </c>
      <c r="F5472" s="292">
        <v>312</v>
      </c>
      <c r="G5472" s="292">
        <v>223</v>
      </c>
      <c r="H5472" s="292">
        <v>5117</v>
      </c>
      <c r="I5472" s="292">
        <v>1521</v>
      </c>
      <c r="J5472" s="292">
        <v>254</v>
      </c>
      <c r="K5472" s="292">
        <v>2067</v>
      </c>
      <c r="L5472" s="292">
        <v>291</v>
      </c>
      <c r="M5472" s="292">
        <v>-479</v>
      </c>
      <c r="N5472" s="292">
        <v>-727</v>
      </c>
      <c r="O5472" s="292">
        <v>12726</v>
      </c>
      <c r="P5472" s="83" t="str">
        <f t="shared" si="119"/>
        <v/>
      </c>
    </row>
    <row r="5473" spans="1:16" hidden="1" x14ac:dyDescent="0.25">
      <c r="A5473" s="83" t="s">
        <v>6440</v>
      </c>
      <c r="B5473" s="285" t="s">
        <v>85</v>
      </c>
      <c r="C5473" s="292">
        <v>528196</v>
      </c>
      <c r="D5473" s="292">
        <v>348552</v>
      </c>
      <c r="E5473" s="292">
        <v>661543</v>
      </c>
      <c r="F5473" s="292">
        <v>379162</v>
      </c>
      <c r="G5473" s="292">
        <v>611475</v>
      </c>
      <c r="H5473" s="292">
        <v>441633</v>
      </c>
      <c r="I5473" s="292">
        <v>627587</v>
      </c>
      <c r="J5473" s="292">
        <v>398047</v>
      </c>
      <c r="K5473" s="292">
        <v>545913</v>
      </c>
      <c r="L5473" s="292">
        <v>559515</v>
      </c>
      <c r="M5473" s="292">
        <v>743787</v>
      </c>
      <c r="N5473" s="292">
        <v>422467</v>
      </c>
      <c r="O5473" s="292">
        <v>6221595</v>
      </c>
      <c r="P5473" s="83" t="str">
        <f t="shared" si="119"/>
        <v/>
      </c>
    </row>
    <row r="5474" spans="1:16" hidden="1" x14ac:dyDescent="0.25">
      <c r="A5474" s="83" t="s">
        <v>6441</v>
      </c>
      <c r="B5474" s="285" t="s">
        <v>87</v>
      </c>
      <c r="C5474" s="292">
        <v>0</v>
      </c>
      <c r="D5474" s="292">
        <v>0</v>
      </c>
      <c r="E5474" s="292">
        <v>0</v>
      </c>
      <c r="F5474" s="292">
        <v>0</v>
      </c>
      <c r="G5474" s="292">
        <v>0</v>
      </c>
      <c r="H5474" s="292">
        <v>40000</v>
      </c>
      <c r="I5474" s="292">
        <v>3000</v>
      </c>
      <c r="J5474" s="292">
        <v>0</v>
      </c>
      <c r="K5474" s="292">
        <v>0</v>
      </c>
      <c r="L5474" s="292">
        <v>0</v>
      </c>
      <c r="M5474" s="292">
        <v>0</v>
      </c>
      <c r="N5474" s="292">
        <v>377</v>
      </c>
      <c r="O5474" s="292">
        <v>377</v>
      </c>
      <c r="P5474" s="83" t="str">
        <f t="shared" si="119"/>
        <v/>
      </c>
    </row>
    <row r="5475" spans="1:16" hidden="1" x14ac:dyDescent="0.25">
      <c r="A5475" s="83" t="s">
        <v>6442</v>
      </c>
      <c r="B5475" s="285" t="s">
        <v>88</v>
      </c>
      <c r="C5475" s="292">
        <v>7059</v>
      </c>
      <c r="D5475" s="292">
        <v>7059</v>
      </c>
      <c r="E5475" s="292">
        <v>7059</v>
      </c>
      <c r="F5475" s="292">
        <v>7059</v>
      </c>
      <c r="G5475" s="292">
        <v>7059</v>
      </c>
      <c r="H5475" s="292">
        <v>7059</v>
      </c>
      <c r="I5475" s="292">
        <v>7059</v>
      </c>
      <c r="J5475" s="292">
        <v>7059</v>
      </c>
      <c r="K5475" s="292">
        <v>7059</v>
      </c>
      <c r="L5475" s="292">
        <v>7059</v>
      </c>
      <c r="M5475" s="292">
        <v>7059</v>
      </c>
      <c r="N5475" s="292">
        <v>7059</v>
      </c>
      <c r="O5475" s="292">
        <v>84708</v>
      </c>
      <c r="P5475" s="83" t="str">
        <f t="shared" si="119"/>
        <v/>
      </c>
    </row>
    <row r="5476" spans="1:16" hidden="1" x14ac:dyDescent="0.25">
      <c r="A5476" s="83" t="s">
        <v>6443</v>
      </c>
      <c r="B5476" s="285" t="s">
        <v>89</v>
      </c>
      <c r="C5476" s="292">
        <v>129131</v>
      </c>
      <c r="D5476" s="292">
        <v>170687</v>
      </c>
      <c r="E5476" s="292">
        <v>161500</v>
      </c>
      <c r="F5476" s="292">
        <v>128906</v>
      </c>
      <c r="G5476" s="292">
        <v>165698</v>
      </c>
      <c r="H5476" s="292">
        <v>167018</v>
      </c>
      <c r="I5476" s="292">
        <v>128649</v>
      </c>
      <c r="J5476" s="292">
        <v>139738</v>
      </c>
      <c r="K5476" s="292">
        <v>263228</v>
      </c>
      <c r="L5476" s="292">
        <v>193043</v>
      </c>
      <c r="M5476" s="292">
        <v>146064</v>
      </c>
      <c r="N5476" s="292">
        <v>109609</v>
      </c>
      <c r="O5476" s="292">
        <v>1903271</v>
      </c>
      <c r="P5476" s="83" t="str">
        <f t="shared" si="119"/>
        <v/>
      </c>
    </row>
    <row r="5477" spans="1:16" hidden="1" x14ac:dyDescent="0.25">
      <c r="A5477" s="83" t="s">
        <v>6444</v>
      </c>
      <c r="B5477" s="285" t="s">
        <v>90</v>
      </c>
      <c r="C5477" s="292">
        <v>8991</v>
      </c>
      <c r="D5477" s="292">
        <v>4468</v>
      </c>
      <c r="E5477" s="292">
        <v>12591</v>
      </c>
      <c r="F5477" s="292">
        <v>2631</v>
      </c>
      <c r="G5477" s="292">
        <v>24125</v>
      </c>
      <c r="H5477" s="292">
        <v>33819</v>
      </c>
      <c r="I5477" s="292">
        <v>5193</v>
      </c>
      <c r="J5477" s="292">
        <v>5532</v>
      </c>
      <c r="K5477" s="292">
        <v>13067</v>
      </c>
      <c r="L5477" s="292">
        <v>2019</v>
      </c>
      <c r="M5477" s="292">
        <v>5703</v>
      </c>
      <c r="N5477" s="292">
        <v>42281</v>
      </c>
      <c r="O5477" s="292">
        <v>160420</v>
      </c>
      <c r="P5477" s="83" t="str">
        <f t="shared" si="119"/>
        <v/>
      </c>
    </row>
    <row r="5478" spans="1:16" hidden="1" x14ac:dyDescent="0.25">
      <c r="A5478" s="83" t="s">
        <v>6445</v>
      </c>
      <c r="B5478" s="285" t="s">
        <v>91</v>
      </c>
      <c r="C5478" s="292">
        <v>118620</v>
      </c>
      <c r="D5478" s="292">
        <v>66756</v>
      </c>
      <c r="E5478" s="292">
        <v>33092</v>
      </c>
      <c r="F5478" s="292">
        <v>20634</v>
      </c>
      <c r="G5478" s="292">
        <v>106959</v>
      </c>
      <c r="H5478" s="292">
        <v>21786</v>
      </c>
      <c r="I5478" s="292">
        <v>27327</v>
      </c>
      <c r="J5478" s="292">
        <v>86460</v>
      </c>
      <c r="K5478" s="292">
        <v>13531</v>
      </c>
      <c r="L5478" s="292">
        <v>35379</v>
      </c>
      <c r="M5478" s="292">
        <v>118089</v>
      </c>
      <c r="N5478" s="292">
        <v>46282</v>
      </c>
      <c r="O5478" s="292">
        <v>648633</v>
      </c>
      <c r="P5478" s="83" t="str">
        <f t="shared" si="119"/>
        <v/>
      </c>
    </row>
    <row r="5479" spans="1:16" hidden="1" x14ac:dyDescent="0.25">
      <c r="A5479" s="83" t="s">
        <v>6446</v>
      </c>
      <c r="B5479" s="285" t="s">
        <v>3670</v>
      </c>
      <c r="C5479" s="292">
        <v>33076</v>
      </c>
      <c r="D5479" s="292">
        <v>6749</v>
      </c>
      <c r="E5479" s="292">
        <v>13444</v>
      </c>
      <c r="F5479" s="292">
        <v>5649</v>
      </c>
      <c r="G5479" s="292">
        <v>3941</v>
      </c>
      <c r="H5479" s="292">
        <v>25449</v>
      </c>
      <c r="I5479" s="292">
        <v>3425</v>
      </c>
      <c r="J5479" s="292">
        <v>3787</v>
      </c>
      <c r="K5479" s="292">
        <v>14316</v>
      </c>
      <c r="L5479" s="292">
        <v>6579</v>
      </c>
      <c r="M5479" s="292">
        <v>2618</v>
      </c>
      <c r="N5479" s="292">
        <v>5394</v>
      </c>
      <c r="O5479" s="292">
        <v>124427</v>
      </c>
      <c r="P5479" s="83" t="str">
        <f t="shared" si="119"/>
        <v/>
      </c>
    </row>
    <row r="5480" spans="1:16" hidden="1" x14ac:dyDescent="0.25">
      <c r="A5480" s="83" t="s">
        <v>6447</v>
      </c>
      <c r="B5480" s="285" t="s">
        <v>92</v>
      </c>
      <c r="C5480" s="292">
        <v>0</v>
      </c>
      <c r="D5480" s="292">
        <v>0</v>
      </c>
      <c r="E5480" s="292">
        <v>0</v>
      </c>
      <c r="F5480" s="292">
        <v>0</v>
      </c>
      <c r="G5480" s="292">
        <v>0</v>
      </c>
      <c r="H5480" s="292">
        <v>0</v>
      </c>
      <c r="I5480" s="292">
        <v>0</v>
      </c>
      <c r="J5480" s="292">
        <v>0</v>
      </c>
      <c r="K5480" s="292">
        <v>0</v>
      </c>
      <c r="L5480" s="292">
        <v>0</v>
      </c>
      <c r="M5480" s="292">
        <v>2797</v>
      </c>
      <c r="N5480" s="292">
        <v>18362</v>
      </c>
      <c r="O5480" s="292">
        <v>21159</v>
      </c>
      <c r="P5480" s="83" t="str">
        <f t="shared" si="119"/>
        <v/>
      </c>
    </row>
    <row r="5481" spans="1:16" hidden="1" x14ac:dyDescent="0.25">
      <c r="A5481" s="83" t="s">
        <v>6448</v>
      </c>
      <c r="B5481" s="285" t="s">
        <v>93</v>
      </c>
      <c r="C5481" s="292">
        <v>29</v>
      </c>
      <c r="D5481" s="292">
        <v>292</v>
      </c>
      <c r="E5481" s="292">
        <v>0</v>
      </c>
      <c r="F5481" s="292">
        <v>46</v>
      </c>
      <c r="G5481" s="292">
        <v>142</v>
      </c>
      <c r="H5481" s="292">
        <v>0</v>
      </c>
      <c r="I5481" s="292">
        <v>0</v>
      </c>
      <c r="J5481" s="292">
        <v>0</v>
      </c>
      <c r="K5481" s="292">
        <v>0</v>
      </c>
      <c r="L5481" s="292">
        <v>0</v>
      </c>
      <c r="M5481" s="292">
        <v>0</v>
      </c>
      <c r="N5481" s="292">
        <v>647</v>
      </c>
      <c r="O5481" s="292">
        <v>1156</v>
      </c>
      <c r="P5481" s="83" t="str">
        <f t="shared" si="119"/>
        <v/>
      </c>
    </row>
    <row r="5482" spans="1:16" hidden="1" x14ac:dyDescent="0.25">
      <c r="A5482" s="83" t="s">
        <v>6449</v>
      </c>
      <c r="B5482" s="285" t="s">
        <v>94</v>
      </c>
      <c r="C5482" s="292">
        <v>983</v>
      </c>
      <c r="D5482" s="292">
        <v>656</v>
      </c>
      <c r="E5482" s="292">
        <v>896</v>
      </c>
      <c r="F5482" s="292">
        <v>552</v>
      </c>
      <c r="G5482" s="292">
        <v>1615</v>
      </c>
      <c r="H5482" s="292">
        <v>608</v>
      </c>
      <c r="I5482" s="292">
        <v>1632</v>
      </c>
      <c r="J5482" s="292">
        <v>764</v>
      </c>
      <c r="K5482" s="292">
        <v>983</v>
      </c>
      <c r="L5482" s="292">
        <v>5121</v>
      </c>
      <c r="M5482" s="292">
        <v>1273</v>
      </c>
      <c r="N5482" s="292">
        <v>2424</v>
      </c>
      <c r="O5482" s="292">
        <v>17507</v>
      </c>
      <c r="P5482" s="83" t="str">
        <f t="shared" si="119"/>
        <v/>
      </c>
    </row>
    <row r="5483" spans="1:16" hidden="1" x14ac:dyDescent="0.25">
      <c r="A5483" s="83" t="s">
        <v>6450</v>
      </c>
      <c r="B5483" s="285" t="s">
        <v>95</v>
      </c>
      <c r="C5483" s="292">
        <v>6359</v>
      </c>
      <c r="D5483" s="292">
        <v>98</v>
      </c>
      <c r="E5483" s="292">
        <v>4308</v>
      </c>
      <c r="F5483" s="292">
        <v>9805</v>
      </c>
      <c r="G5483" s="292">
        <v>504</v>
      </c>
      <c r="H5483" s="292">
        <v>1454</v>
      </c>
      <c r="I5483" s="292">
        <v>1831</v>
      </c>
      <c r="J5483" s="292">
        <v>47</v>
      </c>
      <c r="K5483" s="292">
        <v>1477</v>
      </c>
      <c r="L5483" s="292">
        <v>3506</v>
      </c>
      <c r="M5483" s="292">
        <v>1164</v>
      </c>
      <c r="N5483" s="292">
        <v>5109</v>
      </c>
      <c r="O5483" s="292">
        <v>35662</v>
      </c>
      <c r="P5483" s="83" t="str">
        <f t="shared" si="119"/>
        <v/>
      </c>
    </row>
    <row r="5484" spans="1:16" hidden="1" x14ac:dyDescent="0.25">
      <c r="A5484" s="83" t="s">
        <v>6451</v>
      </c>
      <c r="B5484" s="285" t="s">
        <v>96</v>
      </c>
      <c r="C5484" s="292">
        <v>6635</v>
      </c>
      <c r="D5484" s="292">
        <v>5580</v>
      </c>
      <c r="E5484" s="292">
        <v>-4</v>
      </c>
      <c r="F5484" s="292">
        <v>701</v>
      </c>
      <c r="G5484" s="292">
        <v>35</v>
      </c>
      <c r="H5484" s="292">
        <v>29896</v>
      </c>
      <c r="I5484" s="292">
        <v>7413</v>
      </c>
      <c r="J5484" s="292">
        <v>6815</v>
      </c>
      <c r="K5484" s="292">
        <v>7022</v>
      </c>
      <c r="L5484" s="292">
        <v>7289</v>
      </c>
      <c r="M5484" s="292">
        <v>6835</v>
      </c>
      <c r="N5484" s="292">
        <v>59315</v>
      </c>
      <c r="O5484" s="292">
        <v>137532</v>
      </c>
      <c r="P5484" s="83" t="str">
        <f t="shared" si="119"/>
        <v/>
      </c>
    </row>
    <row r="5485" spans="1:16" hidden="1" x14ac:dyDescent="0.25">
      <c r="A5485" s="83" t="s">
        <v>6452</v>
      </c>
      <c r="B5485" s="285" t="s">
        <v>155</v>
      </c>
      <c r="C5485" s="292">
        <v>541890</v>
      </c>
      <c r="D5485" s="292">
        <v>361191</v>
      </c>
      <c r="E5485" s="292">
        <v>668598</v>
      </c>
      <c r="F5485" s="292">
        <v>386922</v>
      </c>
      <c r="G5485" s="292">
        <v>618569</v>
      </c>
      <c r="H5485" s="292">
        <v>518588</v>
      </c>
      <c r="I5485" s="292">
        <v>645059</v>
      </c>
      <c r="J5485" s="292">
        <v>411921</v>
      </c>
      <c r="K5485" s="292">
        <v>559994</v>
      </c>
      <c r="L5485" s="292">
        <v>573863</v>
      </c>
      <c r="M5485" s="292">
        <v>757681</v>
      </c>
      <c r="N5485" s="292">
        <v>489218</v>
      </c>
      <c r="O5485" s="292">
        <v>6444212</v>
      </c>
      <c r="P5485" s="83" t="str">
        <f t="shared" ref="P5485:P5486" si="120">IF(COUNTBLANK(Q5485)=0,IF(RIGHT(A5485,12)=Q5485,TRUE,FALSE),"")</f>
        <v/>
      </c>
    </row>
    <row r="5486" spans="1:16" hidden="1" x14ac:dyDescent="0.25">
      <c r="A5486" s="83" t="s">
        <v>6453</v>
      </c>
      <c r="B5486" s="285" t="s">
        <v>80</v>
      </c>
      <c r="C5486" s="292">
        <v>230713</v>
      </c>
      <c r="D5486" s="292">
        <v>98716</v>
      </c>
      <c r="E5486" s="292">
        <v>431989</v>
      </c>
      <c r="F5486" s="292">
        <v>210627</v>
      </c>
      <c r="G5486" s="292">
        <v>308268</v>
      </c>
      <c r="H5486" s="292">
        <v>186382</v>
      </c>
      <c r="I5486" s="292">
        <v>458009</v>
      </c>
      <c r="J5486" s="292">
        <v>161465</v>
      </c>
      <c r="K5486" s="292">
        <v>237244</v>
      </c>
      <c r="L5486" s="292">
        <v>313577</v>
      </c>
      <c r="M5486" s="292">
        <v>466558</v>
      </c>
      <c r="N5486" s="292">
        <v>193086</v>
      </c>
      <c r="O5486" s="292">
        <v>3296634</v>
      </c>
      <c r="P5486" s="83" t="str">
        <f t="shared" si="120"/>
        <v/>
      </c>
    </row>
    <row r="5487" spans="1:16" hidden="1" x14ac:dyDescent="0.25">
      <c r="A5487" s="83" t="s">
        <v>6454</v>
      </c>
      <c r="B5487" s="285" t="s">
        <v>97</v>
      </c>
      <c r="C5487" s="292">
        <v>-370433</v>
      </c>
      <c r="D5487" s="292">
        <v>-138016</v>
      </c>
      <c r="E5487" s="292">
        <v>-439423</v>
      </c>
      <c r="F5487" s="292">
        <v>798499</v>
      </c>
      <c r="G5487" s="292">
        <v>-149373</v>
      </c>
      <c r="P5487" s="83" t="str">
        <f t="shared" ref="P5487:P5514" si="121">IF(COUNTBLANK(Q5487)=0,IF(RIGHT(A5487,10)=Q5487,TRUE,FALSE),"")</f>
        <v/>
      </c>
    </row>
    <row r="5488" spans="1:16" hidden="1" x14ac:dyDescent="0.25">
      <c r="A5488" s="83" t="s">
        <v>6455</v>
      </c>
      <c r="B5488" s="285" t="s">
        <v>130</v>
      </c>
      <c r="C5488" s="292">
        <v>733482</v>
      </c>
      <c r="D5488" s="292">
        <v>-177267</v>
      </c>
      <c r="E5488" s="292">
        <v>-337170</v>
      </c>
      <c r="F5488" s="292">
        <v>1421465</v>
      </c>
      <c r="G5488" s="292">
        <v>1640510</v>
      </c>
      <c r="P5488" s="83" t="str">
        <f t="shared" si="121"/>
        <v/>
      </c>
    </row>
    <row r="5489" spans="1:16" hidden="1" x14ac:dyDescent="0.25">
      <c r="A5489" s="83" t="s">
        <v>6456</v>
      </c>
      <c r="B5489" s="285" t="s">
        <v>76</v>
      </c>
      <c r="C5489" s="292">
        <v>0</v>
      </c>
      <c r="D5489" s="292">
        <v>0</v>
      </c>
      <c r="E5489" s="292">
        <v>0</v>
      </c>
      <c r="F5489" s="292">
        <v>0</v>
      </c>
      <c r="G5489" s="292">
        <v>0</v>
      </c>
      <c r="P5489" s="83" t="str">
        <f t="shared" si="121"/>
        <v/>
      </c>
    </row>
    <row r="5490" spans="1:16" hidden="1" x14ac:dyDescent="0.25">
      <c r="A5490" s="83" t="s">
        <v>6457</v>
      </c>
      <c r="B5490" s="285" t="s">
        <v>77</v>
      </c>
      <c r="C5490" s="292">
        <v>505885</v>
      </c>
      <c r="D5490" s="292">
        <v>562766</v>
      </c>
      <c r="E5490" s="292">
        <v>466429</v>
      </c>
      <c r="F5490" s="292">
        <v>495934</v>
      </c>
      <c r="G5490" s="292">
        <v>2031014</v>
      </c>
      <c r="P5490" s="83" t="str">
        <f t="shared" si="121"/>
        <v/>
      </c>
    </row>
    <row r="5491" spans="1:16" hidden="1" x14ac:dyDescent="0.25">
      <c r="A5491" s="83" t="s">
        <v>6458</v>
      </c>
      <c r="B5491" s="285" t="s">
        <v>78</v>
      </c>
      <c r="C5491" s="292">
        <v>153126</v>
      </c>
      <c r="D5491" s="292">
        <v>176948</v>
      </c>
      <c r="E5491" s="292">
        <v>168623</v>
      </c>
      <c r="F5491" s="292">
        <v>196858</v>
      </c>
      <c r="G5491" s="292">
        <v>695555</v>
      </c>
      <c r="P5491" s="83" t="str">
        <f t="shared" si="121"/>
        <v/>
      </c>
    </row>
    <row r="5492" spans="1:16" hidden="1" x14ac:dyDescent="0.25">
      <c r="A5492" s="83" t="s">
        <v>6459</v>
      </c>
      <c r="B5492" s="285" t="s">
        <v>79</v>
      </c>
      <c r="C5492" s="292">
        <v>7671</v>
      </c>
      <c r="D5492" s="292">
        <v>23201</v>
      </c>
      <c r="E5492" s="292">
        <v>44636</v>
      </c>
      <c r="F5492" s="292">
        <v>46365</v>
      </c>
      <c r="G5492" s="292">
        <v>121873</v>
      </c>
      <c r="P5492" s="83" t="str">
        <f t="shared" si="121"/>
        <v/>
      </c>
    </row>
    <row r="5493" spans="1:16" hidden="1" x14ac:dyDescent="0.25">
      <c r="A5493" s="83" t="s">
        <v>6460</v>
      </c>
      <c r="B5493" s="285" t="s">
        <v>3671</v>
      </c>
      <c r="C5493" s="292">
        <v>36532</v>
      </c>
      <c r="D5493" s="292">
        <v>43316</v>
      </c>
      <c r="E5493" s="292">
        <v>49843</v>
      </c>
      <c r="F5493" s="292">
        <v>63592</v>
      </c>
      <c r="G5493" s="292">
        <v>193283</v>
      </c>
      <c r="P5493" s="83" t="str">
        <f t="shared" si="121"/>
        <v/>
      </c>
    </row>
    <row r="5494" spans="1:16" hidden="1" x14ac:dyDescent="0.25">
      <c r="A5494" s="83" t="s">
        <v>6461</v>
      </c>
      <c r="B5494" s="285" t="s">
        <v>84</v>
      </c>
      <c r="C5494" s="292">
        <v>99883</v>
      </c>
      <c r="D5494" s="292">
        <v>160435</v>
      </c>
      <c r="E5494" s="292">
        <v>187067</v>
      </c>
      <c r="F5494" s="292">
        <v>241786</v>
      </c>
      <c r="G5494" s="292">
        <v>689171</v>
      </c>
      <c r="P5494" s="83" t="str">
        <f t="shared" si="121"/>
        <v/>
      </c>
    </row>
    <row r="5495" spans="1:16" hidden="1" x14ac:dyDescent="0.25">
      <c r="A5495" s="83" t="s">
        <v>6462</v>
      </c>
      <c r="B5495" s="285" t="s">
        <v>85</v>
      </c>
      <c r="C5495" s="292">
        <v>1400760</v>
      </c>
      <c r="D5495" s="292">
        <v>1329908</v>
      </c>
      <c r="E5495" s="292">
        <v>1189151</v>
      </c>
      <c r="F5495" s="292">
        <v>1312833</v>
      </c>
      <c r="G5495" s="292">
        <v>5232652</v>
      </c>
      <c r="P5495" s="83" t="str">
        <f t="shared" si="121"/>
        <v/>
      </c>
    </row>
    <row r="5496" spans="1:16" hidden="1" x14ac:dyDescent="0.25">
      <c r="A5496" s="83" t="s">
        <v>6463</v>
      </c>
      <c r="B5496" s="285" t="s">
        <v>86</v>
      </c>
      <c r="C5496" s="292">
        <v>7096</v>
      </c>
      <c r="D5496" s="292">
        <v>7165</v>
      </c>
      <c r="E5496" s="292">
        <v>6947</v>
      </c>
      <c r="F5496" s="292">
        <v>6937</v>
      </c>
      <c r="G5496" s="292">
        <v>28145</v>
      </c>
      <c r="P5496" s="83" t="str">
        <f t="shared" si="121"/>
        <v/>
      </c>
    </row>
    <row r="5497" spans="1:16" hidden="1" x14ac:dyDescent="0.25">
      <c r="A5497" s="83" t="s">
        <v>6464</v>
      </c>
      <c r="B5497" s="285" t="s">
        <v>87</v>
      </c>
      <c r="C5497" s="292">
        <v>33113</v>
      </c>
      <c r="D5497" s="292">
        <v>118005</v>
      </c>
      <c r="E5497" s="292">
        <v>116025</v>
      </c>
      <c r="F5497" s="292">
        <v>186663</v>
      </c>
      <c r="G5497" s="292">
        <v>453806</v>
      </c>
      <c r="P5497" s="83" t="str">
        <f t="shared" si="121"/>
        <v/>
      </c>
    </row>
    <row r="5498" spans="1:16" hidden="1" x14ac:dyDescent="0.25">
      <c r="A5498" s="83" t="s">
        <v>6465</v>
      </c>
      <c r="B5498" s="285" t="s">
        <v>88</v>
      </c>
      <c r="C5498" s="292">
        <v>26891</v>
      </c>
      <c r="D5498" s="292">
        <v>35566</v>
      </c>
      <c r="E5498" s="292">
        <v>73416</v>
      </c>
      <c r="F5498" s="292">
        <v>365098</v>
      </c>
      <c r="G5498" s="292">
        <v>500971</v>
      </c>
      <c r="P5498" s="83" t="str">
        <f t="shared" si="121"/>
        <v/>
      </c>
    </row>
    <row r="5499" spans="1:16" hidden="1" x14ac:dyDescent="0.25">
      <c r="A5499" s="83" t="s">
        <v>6466</v>
      </c>
      <c r="B5499" s="285" t="s">
        <v>144</v>
      </c>
      <c r="C5499" s="292">
        <v>1467860</v>
      </c>
      <c r="D5499" s="292">
        <v>1490644</v>
      </c>
      <c r="E5499" s="292">
        <v>1385539</v>
      </c>
      <c r="F5499" s="292">
        <v>1871531</v>
      </c>
      <c r="G5499" s="292">
        <v>6215574</v>
      </c>
      <c r="P5499" s="83" t="str">
        <f t="shared" si="121"/>
        <v/>
      </c>
    </row>
    <row r="5500" spans="1:16" hidden="1" x14ac:dyDescent="0.25">
      <c r="A5500" s="83" t="s">
        <v>6467</v>
      </c>
      <c r="B5500" s="285" t="s">
        <v>283</v>
      </c>
      <c r="C5500" s="292">
        <v>1675</v>
      </c>
      <c r="D5500" s="292">
        <v>7655</v>
      </c>
      <c r="E5500" s="292">
        <v>7557</v>
      </c>
      <c r="F5500" s="292">
        <v>13414</v>
      </c>
      <c r="G5500" s="292">
        <v>30301</v>
      </c>
      <c r="P5500" s="83" t="str">
        <f t="shared" si="121"/>
        <v/>
      </c>
    </row>
    <row r="5501" spans="1:16" hidden="1" x14ac:dyDescent="0.25">
      <c r="A5501" s="83" t="s">
        <v>6468</v>
      </c>
      <c r="B5501" s="285" t="s">
        <v>284</v>
      </c>
      <c r="C5501" s="292">
        <v>595988</v>
      </c>
      <c r="D5501" s="292">
        <v>355587</v>
      </c>
      <c r="E5501" s="292">
        <v>264996</v>
      </c>
      <c r="F5501" s="292">
        <v>254884</v>
      </c>
      <c r="G5501" s="292">
        <v>1471455</v>
      </c>
      <c r="P5501" s="83" t="str">
        <f t="shared" si="121"/>
        <v/>
      </c>
    </row>
    <row r="5502" spans="1:16" hidden="1" x14ac:dyDescent="0.25">
      <c r="A5502" s="83" t="s">
        <v>6469</v>
      </c>
      <c r="B5502" s="285" t="s">
        <v>76</v>
      </c>
      <c r="C5502" s="292">
        <v>83</v>
      </c>
      <c r="D5502" s="292">
        <v>463</v>
      </c>
      <c r="E5502" s="292">
        <v>442</v>
      </c>
      <c r="F5502" s="292">
        <v>744</v>
      </c>
      <c r="G5502" s="292">
        <v>1732</v>
      </c>
      <c r="P5502" s="83" t="str">
        <f t="shared" si="121"/>
        <v/>
      </c>
    </row>
    <row r="5503" spans="1:16" hidden="1" x14ac:dyDescent="0.25">
      <c r="A5503" s="83" t="s">
        <v>6470</v>
      </c>
      <c r="B5503" s="285" t="s">
        <v>85</v>
      </c>
      <c r="C5503" s="292">
        <v>1030327</v>
      </c>
      <c r="D5503" s="292">
        <v>1191892</v>
      </c>
      <c r="E5503" s="292">
        <v>749728</v>
      </c>
      <c r="F5503" s="292">
        <v>2111332</v>
      </c>
      <c r="G5503" s="292">
        <v>5083279</v>
      </c>
      <c r="P5503" s="83" t="str">
        <f t="shared" si="121"/>
        <v/>
      </c>
    </row>
    <row r="5504" spans="1:16" hidden="1" x14ac:dyDescent="0.25">
      <c r="A5504" s="83" t="s">
        <v>6471</v>
      </c>
      <c r="B5504" s="285" t="s">
        <v>87</v>
      </c>
      <c r="C5504" s="292">
        <v>36561</v>
      </c>
      <c r="D5504" s="292">
        <v>41997</v>
      </c>
      <c r="E5504" s="292">
        <v>60550</v>
      </c>
      <c r="F5504" s="292">
        <v>397598</v>
      </c>
      <c r="G5504" s="292">
        <v>536706</v>
      </c>
      <c r="P5504" s="83" t="str">
        <f t="shared" si="121"/>
        <v/>
      </c>
    </row>
    <row r="5505" spans="1:16" hidden="1" x14ac:dyDescent="0.25">
      <c r="A5505" s="83" t="s">
        <v>6472</v>
      </c>
      <c r="B5505" s="285" t="s">
        <v>88</v>
      </c>
      <c r="C5505" s="292">
        <v>1130204</v>
      </c>
      <c r="D5505" s="292">
        <v>77625</v>
      </c>
      <c r="E5505" s="292">
        <v>236759</v>
      </c>
      <c r="F5505" s="292">
        <v>782385</v>
      </c>
      <c r="G5505" s="292">
        <v>2226973</v>
      </c>
      <c r="P5505" s="83" t="str">
        <f t="shared" si="121"/>
        <v/>
      </c>
    </row>
    <row r="5506" spans="1:16" hidden="1" x14ac:dyDescent="0.25">
      <c r="A5506" s="83" t="s">
        <v>6473</v>
      </c>
      <c r="B5506" s="285" t="s">
        <v>89</v>
      </c>
      <c r="C5506" s="292">
        <v>58178</v>
      </c>
      <c r="D5506" s="292">
        <v>79305</v>
      </c>
      <c r="E5506" s="292">
        <v>61292</v>
      </c>
      <c r="F5506" s="292">
        <v>100421</v>
      </c>
      <c r="G5506" s="292">
        <v>299196</v>
      </c>
      <c r="P5506" s="83" t="str">
        <f t="shared" si="121"/>
        <v/>
      </c>
    </row>
    <row r="5507" spans="1:16" hidden="1" x14ac:dyDescent="0.25">
      <c r="A5507" s="83" t="s">
        <v>6474</v>
      </c>
      <c r="B5507" s="285" t="s">
        <v>90</v>
      </c>
      <c r="C5507" s="292">
        <v>6202</v>
      </c>
      <c r="D5507" s="292">
        <v>21581</v>
      </c>
      <c r="E5507" s="292">
        <v>32028</v>
      </c>
      <c r="F5507" s="292">
        <v>33293</v>
      </c>
      <c r="G5507" s="292">
        <v>93104</v>
      </c>
      <c r="P5507" s="83" t="str">
        <f t="shared" si="121"/>
        <v/>
      </c>
    </row>
    <row r="5508" spans="1:16" hidden="1" x14ac:dyDescent="0.25">
      <c r="A5508" s="83" t="s">
        <v>6475</v>
      </c>
      <c r="B5508" s="285" t="s">
        <v>91</v>
      </c>
      <c r="C5508" s="292">
        <v>267242</v>
      </c>
      <c r="D5508" s="292">
        <v>443196</v>
      </c>
      <c r="E5508" s="292">
        <v>236976</v>
      </c>
      <c r="F5508" s="292">
        <v>1290499</v>
      </c>
      <c r="G5508" s="292">
        <v>2237913</v>
      </c>
      <c r="P5508" s="83" t="str">
        <f t="shared" si="121"/>
        <v/>
      </c>
    </row>
    <row r="5509" spans="1:16" hidden="1" x14ac:dyDescent="0.25">
      <c r="A5509" s="83" t="s">
        <v>6476</v>
      </c>
      <c r="B5509" s="285" t="s">
        <v>3670</v>
      </c>
      <c r="C5509" s="292">
        <v>9383</v>
      </c>
      <c r="D5509" s="292">
        <v>10829</v>
      </c>
      <c r="E5509" s="292">
        <v>15588</v>
      </c>
      <c r="F5509" s="292">
        <v>18422</v>
      </c>
      <c r="G5509" s="292">
        <v>54222</v>
      </c>
      <c r="P5509" s="83" t="str">
        <f t="shared" si="121"/>
        <v/>
      </c>
    </row>
    <row r="5510" spans="1:16" hidden="1" x14ac:dyDescent="0.25">
      <c r="A5510" s="83" t="s">
        <v>6477</v>
      </c>
      <c r="B5510" s="285" t="s">
        <v>95</v>
      </c>
      <c r="C5510" s="292">
        <v>5265</v>
      </c>
      <c r="D5510" s="292">
        <v>6390</v>
      </c>
      <c r="E5510" s="292">
        <v>4455</v>
      </c>
      <c r="F5510" s="292">
        <v>12914</v>
      </c>
      <c r="G5510" s="292">
        <v>29024</v>
      </c>
      <c r="P5510" s="83" t="str">
        <f t="shared" si="121"/>
        <v/>
      </c>
    </row>
    <row r="5511" spans="1:16" hidden="1" x14ac:dyDescent="0.25">
      <c r="A5511" s="83" t="s">
        <v>6478</v>
      </c>
      <c r="B5511" s="285" t="s">
        <v>96</v>
      </c>
      <c r="C5511" s="292">
        <v>4250</v>
      </c>
      <c r="D5511" s="292">
        <v>1863</v>
      </c>
      <c r="E5511" s="292">
        <v>1332</v>
      </c>
      <c r="F5511" s="292">
        <v>1681</v>
      </c>
      <c r="G5511" s="292">
        <v>9126</v>
      </c>
      <c r="P5511" s="83" t="str">
        <f t="shared" si="121"/>
        <v/>
      </c>
    </row>
    <row r="5512" spans="1:16" hidden="1" x14ac:dyDescent="0.25">
      <c r="A5512" s="83" t="s">
        <v>6479</v>
      </c>
      <c r="B5512" s="285" t="s">
        <v>155</v>
      </c>
      <c r="C5512" s="292">
        <v>2201342</v>
      </c>
      <c r="D5512" s="292">
        <v>1313377</v>
      </c>
      <c r="E5512" s="292">
        <v>1048369</v>
      </c>
      <c r="F5512" s="292">
        <v>3292996</v>
      </c>
      <c r="G5512" s="292">
        <v>7856084</v>
      </c>
      <c r="P5512" s="83" t="str">
        <f t="shared" si="121"/>
        <v/>
      </c>
    </row>
    <row r="5513" spans="1:16" hidden="1" x14ac:dyDescent="0.25">
      <c r="A5513" s="83" t="s">
        <v>6480</v>
      </c>
      <c r="B5513" s="285" t="s">
        <v>285</v>
      </c>
      <c r="C5513" s="292">
        <v>668845</v>
      </c>
      <c r="D5513" s="292">
        <v>618770</v>
      </c>
      <c r="E5513" s="292">
        <v>388342</v>
      </c>
      <c r="F5513" s="292">
        <v>627274</v>
      </c>
      <c r="G5513" s="292">
        <v>2303231</v>
      </c>
      <c r="P5513" s="83" t="str">
        <f t="shared" si="121"/>
        <v/>
      </c>
    </row>
    <row r="5514" spans="1:16" hidden="1" x14ac:dyDescent="0.25">
      <c r="A5514" s="83" t="s">
        <v>6481</v>
      </c>
      <c r="B5514" s="285" t="s">
        <v>286</v>
      </c>
      <c r="C5514" s="292">
        <v>15129</v>
      </c>
      <c r="D5514" s="292">
        <v>11358</v>
      </c>
      <c r="E5514" s="292">
        <v>10605</v>
      </c>
      <c r="F5514" s="292">
        <v>27765</v>
      </c>
      <c r="G5514" s="292">
        <v>64857</v>
      </c>
      <c r="P5514" s="83" t="str">
        <f t="shared" si="121"/>
        <v/>
      </c>
    </row>
    <row r="5515" spans="1:16" hidden="1" x14ac:dyDescent="0.25">
      <c r="A5515" s="83" t="s">
        <v>6482</v>
      </c>
      <c r="B5515" s="285" t="s">
        <v>97</v>
      </c>
      <c r="C5515" s="292">
        <v>642157.62618000014</v>
      </c>
      <c r="D5515" s="292">
        <v>1408767.1713</v>
      </c>
      <c r="E5515" s="292">
        <v>1929830.2351400005</v>
      </c>
      <c r="F5515" s="292">
        <v>1179159.7011066661</v>
      </c>
      <c r="G5515" s="292">
        <v>1901096.1142566672</v>
      </c>
      <c r="H5515" s="292">
        <v>1064945.8695499999</v>
      </c>
      <c r="I5515" s="292">
        <v>1320675.1718566667</v>
      </c>
      <c r="J5515" s="292">
        <v>2086511.7036766668</v>
      </c>
      <c r="K5515" s="292">
        <v>2173950.8360966668</v>
      </c>
      <c r="L5515" s="292">
        <v>1520160.9006499997</v>
      </c>
      <c r="M5515" s="292">
        <v>2228054.318086667</v>
      </c>
      <c r="N5515" s="292">
        <v>872534.04567028861</v>
      </c>
      <c r="O5515" s="292">
        <v>18327843.69357029</v>
      </c>
      <c r="P5515" s="83" t="str">
        <f t="shared" ref="P5515:P5578" si="122">IF(COUNTBLANK(Q5515)=0,IF(RIGHT(A5515,12)=Q5515,TRUE,FALSE),"")</f>
        <v/>
      </c>
    </row>
    <row r="5516" spans="1:16" hidden="1" x14ac:dyDescent="0.25">
      <c r="A5516" s="83" t="s">
        <v>6483</v>
      </c>
      <c r="B5516" s="285" t="s">
        <v>130</v>
      </c>
      <c r="C5516" s="292">
        <v>127993.55976000009</v>
      </c>
      <c r="D5516" s="292">
        <v>1426314.2822400001</v>
      </c>
      <c r="E5516" s="292">
        <v>1897566.2416300008</v>
      </c>
      <c r="F5516" s="292">
        <v>1749476.3358066659</v>
      </c>
      <c r="G5516" s="292">
        <v>1803825.931016667</v>
      </c>
      <c r="H5516" s="292">
        <v>1090861.31439</v>
      </c>
      <c r="I5516" s="292">
        <v>1123372.6616166667</v>
      </c>
      <c r="J5516" s="292">
        <v>2027326.5882866669</v>
      </c>
      <c r="K5516" s="292">
        <v>1986650.7242366665</v>
      </c>
      <c r="L5516" s="292">
        <v>1532050.9008299997</v>
      </c>
      <c r="M5516" s="292">
        <v>2133391.3403566666</v>
      </c>
      <c r="N5516" s="292">
        <v>961779.82932028826</v>
      </c>
      <c r="O5516" s="292">
        <v>17860609.709490299</v>
      </c>
      <c r="P5516" s="83" t="str">
        <f t="shared" si="122"/>
        <v/>
      </c>
    </row>
    <row r="5517" spans="1:16" hidden="1" x14ac:dyDescent="0.25">
      <c r="A5517" s="83" t="s">
        <v>6484</v>
      </c>
      <c r="B5517" s="285" t="s">
        <v>76</v>
      </c>
      <c r="C5517" s="292">
        <v>0</v>
      </c>
      <c r="D5517" s="292">
        <v>0</v>
      </c>
      <c r="E5517" s="292">
        <v>0</v>
      </c>
      <c r="F5517" s="292">
        <v>0</v>
      </c>
      <c r="G5517" s="292">
        <v>0</v>
      </c>
      <c r="H5517" s="292">
        <v>0</v>
      </c>
      <c r="I5517" s="292">
        <v>0</v>
      </c>
      <c r="J5517" s="292">
        <v>0</v>
      </c>
      <c r="K5517" s="292">
        <v>0</v>
      </c>
      <c r="L5517" s="292">
        <v>0</v>
      </c>
      <c r="M5517" s="292">
        <v>0</v>
      </c>
      <c r="N5517" s="292">
        <v>-2044.8145199999999</v>
      </c>
      <c r="O5517" s="292">
        <v>-2044.8145199999999</v>
      </c>
      <c r="P5517" s="83" t="str">
        <f t="shared" si="122"/>
        <v/>
      </c>
    </row>
    <row r="5518" spans="1:16" hidden="1" x14ac:dyDescent="0.25">
      <c r="A5518" s="83" t="s">
        <v>6485</v>
      </c>
      <c r="B5518" s="285" t="s">
        <v>77</v>
      </c>
      <c r="C5518" s="292">
        <v>65918.126820000107</v>
      </c>
      <c r="D5518" s="292">
        <v>76875.039650000093</v>
      </c>
      <c r="E5518" s="292">
        <v>65851.684869999997</v>
      </c>
      <c r="F5518" s="292">
        <v>77985.519039999694</v>
      </c>
      <c r="G5518" s="292">
        <v>66253.458970000007</v>
      </c>
      <c r="H5518" s="292">
        <v>76310.252510000006</v>
      </c>
      <c r="I5518" s="292">
        <v>76161.864889999997</v>
      </c>
      <c r="J5518" s="292">
        <v>63699.382530000003</v>
      </c>
      <c r="K5518" s="292">
        <v>78636.01311</v>
      </c>
      <c r="L5518" s="292">
        <v>80720.037480000698</v>
      </c>
      <c r="M5518" s="292">
        <v>67797.177269999607</v>
      </c>
      <c r="N5518" s="292">
        <v>198720.91295000026</v>
      </c>
      <c r="O5518" s="292">
        <v>994929.47009000042</v>
      </c>
      <c r="P5518" s="83" t="str">
        <f t="shared" si="122"/>
        <v/>
      </c>
    </row>
    <row r="5519" spans="1:16" hidden="1" x14ac:dyDescent="0.25">
      <c r="A5519" s="83" t="s">
        <v>6486</v>
      </c>
      <c r="B5519" s="285" t="s">
        <v>78</v>
      </c>
      <c r="C5519" s="292">
        <v>30912.393120000102</v>
      </c>
      <c r="D5519" s="292">
        <v>67894.444269999993</v>
      </c>
      <c r="E5519" s="292">
        <v>79742.264439999999</v>
      </c>
      <c r="F5519" s="292">
        <v>90520.647570000205</v>
      </c>
      <c r="G5519" s="292">
        <v>67395.022860000303</v>
      </c>
      <c r="H5519" s="292">
        <v>61560.515059999991</v>
      </c>
      <c r="I5519" s="292">
        <v>72534.415400000202</v>
      </c>
      <c r="J5519" s="292">
        <v>48632.959369999902</v>
      </c>
      <c r="K5519" s="292">
        <v>76048.280940000201</v>
      </c>
      <c r="L5519" s="292">
        <v>77863.881699999998</v>
      </c>
      <c r="M5519" s="292">
        <v>62825.422260000101</v>
      </c>
      <c r="N5519" s="292">
        <v>137445.03456401668</v>
      </c>
      <c r="O5519" s="292">
        <v>873375.28155401768</v>
      </c>
      <c r="P5519" s="83" t="str">
        <f t="shared" si="122"/>
        <v/>
      </c>
    </row>
    <row r="5520" spans="1:16" hidden="1" x14ac:dyDescent="0.25">
      <c r="A5520" s="83" t="s">
        <v>6487</v>
      </c>
      <c r="B5520" s="285" t="s">
        <v>79</v>
      </c>
      <c r="C5520" s="292">
        <v>-29940.87068</v>
      </c>
      <c r="D5520" s="292">
        <v>4006.1935699999999</v>
      </c>
      <c r="E5520" s="292">
        <v>665.86521000000005</v>
      </c>
      <c r="F5520" s="292">
        <v>1427.17561</v>
      </c>
      <c r="G5520" s="292">
        <v>31415.811269999998</v>
      </c>
      <c r="H5520" s="292">
        <v>14660.80503</v>
      </c>
      <c r="I5520" s="292">
        <v>4518.6180299999996</v>
      </c>
      <c r="J5520" s="292">
        <v>2307.9755399999999</v>
      </c>
      <c r="K5520" s="292">
        <v>1570.8713499999999</v>
      </c>
      <c r="L5520" s="292">
        <v>24089.78932</v>
      </c>
      <c r="M5520" s="292">
        <v>3132.9131299999999</v>
      </c>
      <c r="N5520" s="292">
        <v>41912.879770000014</v>
      </c>
      <c r="O5520" s="292">
        <v>99768.027150000009</v>
      </c>
      <c r="P5520" s="83" t="str">
        <f t="shared" si="122"/>
        <v/>
      </c>
    </row>
    <row r="5521" spans="1:16" hidden="1" x14ac:dyDescent="0.25">
      <c r="A5521" s="83" t="s">
        <v>6488</v>
      </c>
      <c r="B5521" s="285" t="s">
        <v>3671</v>
      </c>
      <c r="C5521" s="292">
        <v>929521.6921300001</v>
      </c>
      <c r="D5521" s="292">
        <v>1055129.8757500001</v>
      </c>
      <c r="E5521" s="292">
        <v>633052.49399999995</v>
      </c>
      <c r="F5521" s="292">
        <v>529503.99606000003</v>
      </c>
      <c r="G5521" s="292">
        <v>560849.99682999984</v>
      </c>
      <c r="H5521" s="292">
        <v>671497.87129000004</v>
      </c>
      <c r="I5521" s="292">
        <v>509147.06590000005</v>
      </c>
      <c r="J5521" s="292">
        <v>530445.10907999997</v>
      </c>
      <c r="K5521" s="292">
        <v>383300.59064999997</v>
      </c>
      <c r="L5521" s="292">
        <v>548214.20207999996</v>
      </c>
      <c r="M5521" s="292">
        <v>290764.74990000005</v>
      </c>
      <c r="N5521" s="292">
        <v>932941.37309189094</v>
      </c>
      <c r="O5521" s="292">
        <v>7574369.0167618915</v>
      </c>
      <c r="P5521" s="83" t="str">
        <f t="shared" si="122"/>
        <v/>
      </c>
    </row>
    <row r="5522" spans="1:16" hidden="1" x14ac:dyDescent="0.25">
      <c r="A5522" s="83" t="s">
        <v>6489</v>
      </c>
      <c r="B5522" s="285" t="s">
        <v>120</v>
      </c>
      <c r="C5522" s="292">
        <v>0</v>
      </c>
      <c r="D5522" s="292">
        <v>0</v>
      </c>
      <c r="E5522" s="292">
        <v>0</v>
      </c>
      <c r="F5522" s="292">
        <v>0</v>
      </c>
      <c r="G5522" s="292">
        <v>0</v>
      </c>
      <c r="H5522" s="292">
        <v>0</v>
      </c>
      <c r="I5522" s="292">
        <v>0</v>
      </c>
      <c r="J5522" s="292">
        <v>0</v>
      </c>
      <c r="K5522" s="292">
        <v>0</v>
      </c>
      <c r="L5522" s="292">
        <v>0</v>
      </c>
      <c r="M5522" s="292">
        <v>0</v>
      </c>
      <c r="N5522" s="292">
        <v>0</v>
      </c>
      <c r="O5522" s="292">
        <v>0</v>
      </c>
      <c r="P5522" s="83" t="str">
        <f t="shared" si="122"/>
        <v/>
      </c>
    </row>
    <row r="5523" spans="1:16" hidden="1" x14ac:dyDescent="0.25">
      <c r="A5523" s="83" t="s">
        <v>6490</v>
      </c>
      <c r="B5523" s="285" t="s">
        <v>121</v>
      </c>
      <c r="C5523" s="292">
        <v>2.17543</v>
      </c>
      <c r="D5523" s="292">
        <v>4888.9170000000004</v>
      </c>
      <c r="E5523" s="292">
        <v>301.92626999999999</v>
      </c>
      <c r="F5523" s="292">
        <v>4552.3762500000003</v>
      </c>
      <c r="G5523" s="292">
        <v>132.08456000000001</v>
      </c>
      <c r="H5523" s="292">
        <v>9547.0663999999997</v>
      </c>
      <c r="I5523" s="292">
        <v>261.23417000000001</v>
      </c>
      <c r="J5523" s="292">
        <v>0</v>
      </c>
      <c r="K5523" s="292">
        <v>19.343830000000001</v>
      </c>
      <c r="L5523" s="292">
        <v>1879.05934</v>
      </c>
      <c r="M5523" s="292">
        <v>7.7172599999999996</v>
      </c>
      <c r="N5523" s="292">
        <v>10279.521319999989</v>
      </c>
      <c r="O5523" s="292">
        <v>31871.421829999992</v>
      </c>
      <c r="P5523" s="83" t="str">
        <f t="shared" si="122"/>
        <v/>
      </c>
    </row>
    <row r="5524" spans="1:16" hidden="1" x14ac:dyDescent="0.25">
      <c r="A5524" s="83" t="s">
        <v>6491</v>
      </c>
      <c r="B5524" s="285" t="s">
        <v>81</v>
      </c>
      <c r="C5524" s="292">
        <v>1027824.29015</v>
      </c>
      <c r="D5524" s="292">
        <v>170216.50663999998</v>
      </c>
      <c r="E5524" s="292">
        <v>137686.87336999999</v>
      </c>
      <c r="F5524" s="292">
        <v>966799.16113000002</v>
      </c>
      <c r="G5524" s="292">
        <v>156999.12643999999</v>
      </c>
      <c r="H5524" s="292">
        <v>416966.38153000001</v>
      </c>
      <c r="I5524" s="292">
        <v>839014.60649000003</v>
      </c>
      <c r="J5524" s="292">
        <v>150143.42645999999</v>
      </c>
      <c r="K5524" s="292">
        <v>127738.63287</v>
      </c>
      <c r="L5524" s="292">
        <v>866642.79047000001</v>
      </c>
      <c r="M5524" s="292">
        <v>129937.31321000001</v>
      </c>
      <c r="N5524" s="292">
        <v>424019.80092000013</v>
      </c>
      <c r="O5524" s="292">
        <v>5413988.9096800005</v>
      </c>
      <c r="P5524" s="83" t="str">
        <f t="shared" si="122"/>
        <v/>
      </c>
    </row>
    <row r="5525" spans="1:16" hidden="1" x14ac:dyDescent="0.25">
      <c r="A5525" s="83" t="s">
        <v>6492</v>
      </c>
      <c r="B5525" s="285" t="s">
        <v>82</v>
      </c>
      <c r="C5525" s="292">
        <v>942000.42753999995</v>
      </c>
      <c r="D5525" s="292">
        <v>542316.55376000004</v>
      </c>
      <c r="E5525" s="292">
        <v>532586.26561</v>
      </c>
      <c r="F5525" s="292">
        <v>506746.39399000001</v>
      </c>
      <c r="G5525" s="292">
        <v>529728.77520000003</v>
      </c>
      <c r="H5525" s="292">
        <v>957328.87746999995</v>
      </c>
      <c r="I5525" s="292">
        <v>508043.95380999998</v>
      </c>
      <c r="J5525" s="292">
        <v>550141.11800999998</v>
      </c>
      <c r="K5525" s="292">
        <v>519845.52883999998</v>
      </c>
      <c r="L5525" s="292">
        <v>512207.65409000003</v>
      </c>
      <c r="M5525" s="292">
        <v>513962.23736000003</v>
      </c>
      <c r="N5525" s="292">
        <v>1164789.1621599873</v>
      </c>
      <c r="O5525" s="292">
        <v>7779696.9478399884</v>
      </c>
      <c r="P5525" s="83" t="str">
        <f t="shared" si="122"/>
        <v/>
      </c>
    </row>
    <row r="5526" spans="1:16" hidden="1" x14ac:dyDescent="0.25">
      <c r="A5526" s="83" t="s">
        <v>6493</v>
      </c>
      <c r="B5526" s="285" t="s">
        <v>83</v>
      </c>
      <c r="C5526" s="292">
        <v>5139.2546199999997</v>
      </c>
      <c r="D5526" s="292">
        <v>10823.23251</v>
      </c>
      <c r="E5526" s="292">
        <v>23964.93102</v>
      </c>
      <c r="F5526" s="292">
        <v>23456.976639999997</v>
      </c>
      <c r="G5526" s="292">
        <v>5126.1685200000002</v>
      </c>
      <c r="H5526" s="292">
        <v>21408.340679999998</v>
      </c>
      <c r="I5526" s="292">
        <v>23915.457989999999</v>
      </c>
      <c r="J5526" s="292">
        <v>4081.3425299999999</v>
      </c>
      <c r="K5526" s="292">
        <v>17553.450499999999</v>
      </c>
      <c r="L5526" s="292">
        <v>24164.946769999999</v>
      </c>
      <c r="M5526" s="292">
        <v>5275.8668200000002</v>
      </c>
      <c r="N5526" s="292">
        <v>31178.909750000035</v>
      </c>
      <c r="O5526" s="292">
        <v>196088.87835000001</v>
      </c>
      <c r="P5526" s="83" t="str">
        <f t="shared" si="122"/>
        <v/>
      </c>
    </row>
    <row r="5527" spans="1:16" hidden="1" x14ac:dyDescent="0.25">
      <c r="A5527" s="83" t="s">
        <v>6494</v>
      </c>
      <c r="B5527" s="285" t="s">
        <v>84</v>
      </c>
      <c r="C5527" s="292">
        <v>1747.0525000000002</v>
      </c>
      <c r="D5527" s="292">
        <v>2505.2959600000004</v>
      </c>
      <c r="E5527" s="292">
        <v>3870.9014699999998</v>
      </c>
      <c r="F5527" s="292">
        <v>2296.3560600000001</v>
      </c>
      <c r="G5527" s="292">
        <v>4843.7084000000004</v>
      </c>
      <c r="H5527" s="292">
        <v>8991.40834</v>
      </c>
      <c r="I5527" s="292">
        <v>3853.2835399999999</v>
      </c>
      <c r="J5527" s="292">
        <v>6280.0951400000004</v>
      </c>
      <c r="K5527" s="292">
        <v>5314.14023</v>
      </c>
      <c r="L5527" s="292">
        <v>8646.3839100000005</v>
      </c>
      <c r="M5527" s="292">
        <v>5851.0835700000007</v>
      </c>
      <c r="N5527" s="292">
        <v>25865.547539999974</v>
      </c>
      <c r="O5527" s="292">
        <v>80065.256659999985</v>
      </c>
      <c r="P5527" s="83" t="str">
        <f t="shared" si="122"/>
        <v/>
      </c>
    </row>
    <row r="5528" spans="1:16" hidden="1" x14ac:dyDescent="0.25">
      <c r="A5528" s="83" t="s">
        <v>6495</v>
      </c>
      <c r="B5528" s="285" t="s">
        <v>85</v>
      </c>
      <c r="C5528" s="292">
        <v>2973124.5416300003</v>
      </c>
      <c r="D5528" s="292">
        <v>1934656.0591100003</v>
      </c>
      <c r="E5528" s="292">
        <v>1477723.2062599999</v>
      </c>
      <c r="F5528" s="292">
        <v>2203288.6023500003</v>
      </c>
      <c r="G5528" s="292">
        <v>1422744.1530500001</v>
      </c>
      <c r="H5528" s="292">
        <v>2238271.5183100002</v>
      </c>
      <c r="I5528" s="292">
        <v>2037450.50022</v>
      </c>
      <c r="J5528" s="292">
        <v>1355731.40866</v>
      </c>
      <c r="K5528" s="292">
        <v>1210026.8523200003</v>
      </c>
      <c r="L5528" s="292">
        <v>2144428.7451600004</v>
      </c>
      <c r="M5528" s="292">
        <v>1079554.4807800001</v>
      </c>
      <c r="N5528" s="292">
        <v>2965108.3275458952</v>
      </c>
      <c r="O5528" s="292">
        <v>23042108.395395901</v>
      </c>
      <c r="P5528" s="83" t="str">
        <f t="shared" si="122"/>
        <v/>
      </c>
    </row>
    <row r="5529" spans="1:16" hidden="1" x14ac:dyDescent="0.25">
      <c r="A5529" s="83" t="s">
        <v>6496</v>
      </c>
      <c r="B5529" s="285" t="s">
        <v>86</v>
      </c>
      <c r="C5529" s="292">
        <v>534030.61941000004</v>
      </c>
      <c r="D5529" s="292">
        <v>4134.7699300000004</v>
      </c>
      <c r="E5529" s="292">
        <v>49796.714549999997</v>
      </c>
      <c r="F5529" s="292">
        <v>205341.71776999999</v>
      </c>
      <c r="G5529" s="292">
        <v>54103.546299999995</v>
      </c>
      <c r="H5529" s="292">
        <v>3217.4113299999999</v>
      </c>
      <c r="I5529" s="292">
        <v>202293.18742999999</v>
      </c>
      <c r="J5529" s="292">
        <v>52176.820379999997</v>
      </c>
      <c r="K5529" s="292">
        <v>202260.98277</v>
      </c>
      <c r="L5529" s="292">
        <v>3355.1674499999936</v>
      </c>
      <c r="M5529" s="292">
        <v>102330.73121</v>
      </c>
      <c r="N5529" s="292">
        <v>63258.11812000013</v>
      </c>
      <c r="O5529" s="292">
        <v>1476299.7866500001</v>
      </c>
      <c r="P5529" s="83" t="str">
        <f t="shared" si="122"/>
        <v/>
      </c>
    </row>
    <row r="5530" spans="1:16" hidden="1" x14ac:dyDescent="0.25">
      <c r="A5530" s="83" t="s">
        <v>6497</v>
      </c>
      <c r="B5530" s="285" t="s">
        <v>87</v>
      </c>
      <c r="C5530" s="292">
        <v>869.73054999999999</v>
      </c>
      <c r="D5530" s="292">
        <v>612.22743000000003</v>
      </c>
      <c r="E5530" s="292">
        <v>1099.9999299999999</v>
      </c>
      <c r="F5530" s="292">
        <v>2495.1234399999998</v>
      </c>
      <c r="G5530" s="292">
        <v>50144.198689999997</v>
      </c>
      <c r="H5530" s="292">
        <v>1871.10375</v>
      </c>
      <c r="I5530" s="292">
        <v>65.052199999999999</v>
      </c>
      <c r="J5530" s="292">
        <v>6617.4248399999997</v>
      </c>
      <c r="K5530" s="292">
        <v>1466.9024300000001</v>
      </c>
      <c r="L5530" s="292">
        <v>248.39689000000001</v>
      </c>
      <c r="M5530" s="292">
        <v>508.18734000000001</v>
      </c>
      <c r="N5530" s="292">
        <v>12511.64439999999</v>
      </c>
      <c r="O5530" s="292">
        <v>78509.99188999999</v>
      </c>
      <c r="P5530" s="83" t="str">
        <f t="shared" si="122"/>
        <v/>
      </c>
    </row>
    <row r="5531" spans="1:16" hidden="1" x14ac:dyDescent="0.25">
      <c r="A5531" s="83" t="s">
        <v>6498</v>
      </c>
      <c r="B5531" s="285" t="s">
        <v>88</v>
      </c>
      <c r="C5531" s="292">
        <v>0</v>
      </c>
      <c r="D5531" s="292">
        <v>0</v>
      </c>
      <c r="E5531" s="292">
        <v>0</v>
      </c>
      <c r="F5531" s="292">
        <v>0</v>
      </c>
      <c r="G5531" s="292">
        <v>0</v>
      </c>
      <c r="H5531" s="292">
        <v>0</v>
      </c>
      <c r="I5531" s="292">
        <v>0</v>
      </c>
      <c r="J5531" s="292">
        <v>0</v>
      </c>
      <c r="K5531" s="292">
        <v>0</v>
      </c>
      <c r="L5531" s="292">
        <v>0</v>
      </c>
      <c r="M5531" s="292">
        <v>0</v>
      </c>
      <c r="N5531" s="292">
        <v>0</v>
      </c>
      <c r="O5531" s="292">
        <v>0</v>
      </c>
      <c r="P5531" s="83" t="str">
        <f t="shared" si="122"/>
        <v/>
      </c>
    </row>
    <row r="5532" spans="1:16" hidden="1" x14ac:dyDescent="0.25">
      <c r="A5532" s="83" t="s">
        <v>6499</v>
      </c>
      <c r="B5532" s="285" t="s">
        <v>144</v>
      </c>
      <c r="C5532" s="292">
        <v>3508024.8915900006</v>
      </c>
      <c r="D5532" s="292">
        <v>1939403.0564700002</v>
      </c>
      <c r="E5532" s="292">
        <v>1528619.9207399997</v>
      </c>
      <c r="F5532" s="292">
        <v>2411125.4435600005</v>
      </c>
      <c r="G5532" s="292">
        <v>1526991.8980400001</v>
      </c>
      <c r="H5532" s="292">
        <v>2243360.03339</v>
      </c>
      <c r="I5532" s="292">
        <v>2239808.73985</v>
      </c>
      <c r="J5532" s="292">
        <v>1414525.6538799999</v>
      </c>
      <c r="K5532" s="292">
        <v>1413754.7375200002</v>
      </c>
      <c r="L5532" s="292">
        <v>2148032.3095000004</v>
      </c>
      <c r="M5532" s="292">
        <v>1182393.3993300002</v>
      </c>
      <c r="N5532" s="292">
        <v>3040878.0900658956</v>
      </c>
      <c r="O5532" s="292">
        <v>24596918.173935898</v>
      </c>
      <c r="P5532" s="83" t="str">
        <f t="shared" si="122"/>
        <v/>
      </c>
    </row>
    <row r="5533" spans="1:16" hidden="1" x14ac:dyDescent="0.25">
      <c r="A5533" s="83" t="s">
        <v>6500</v>
      </c>
      <c r="B5533" s="285" t="s">
        <v>76</v>
      </c>
      <c r="C5533" s="292">
        <v>0</v>
      </c>
      <c r="D5533" s="292">
        <v>0</v>
      </c>
      <c r="E5533" s="292">
        <v>0</v>
      </c>
      <c r="F5533" s="292">
        <v>0</v>
      </c>
      <c r="G5533" s="292">
        <v>0</v>
      </c>
      <c r="H5533" s="292">
        <v>0</v>
      </c>
      <c r="I5533" s="292">
        <v>0</v>
      </c>
      <c r="J5533" s="292">
        <v>0</v>
      </c>
      <c r="K5533" s="292">
        <v>0</v>
      </c>
      <c r="L5533" s="292">
        <v>0</v>
      </c>
      <c r="M5533" s="292">
        <v>0</v>
      </c>
      <c r="N5533" s="292">
        <v>0</v>
      </c>
      <c r="O5533" s="292">
        <v>0</v>
      </c>
      <c r="P5533" s="83" t="str">
        <f t="shared" si="122"/>
        <v/>
      </c>
    </row>
    <row r="5534" spans="1:16" hidden="1" x14ac:dyDescent="0.25">
      <c r="A5534" s="83" t="s">
        <v>6501</v>
      </c>
      <c r="B5534" s="285" t="s">
        <v>85</v>
      </c>
      <c r="C5534" s="292">
        <v>3615282.1678100005</v>
      </c>
      <c r="D5534" s="292">
        <v>3343423.2304100003</v>
      </c>
      <c r="E5534" s="292">
        <v>3407553.4414000004</v>
      </c>
      <c r="F5534" s="292">
        <v>3382448.3034566664</v>
      </c>
      <c r="G5534" s="292">
        <v>3323840.2673066673</v>
      </c>
      <c r="H5534" s="292">
        <v>3303217.3878600001</v>
      </c>
      <c r="I5534" s="292">
        <v>3358125.6720766667</v>
      </c>
      <c r="J5534" s="292">
        <v>3442243.1123366668</v>
      </c>
      <c r="K5534" s="292">
        <v>3383977.6884166668</v>
      </c>
      <c r="L5534" s="292">
        <v>3664589.6458100001</v>
      </c>
      <c r="M5534" s="292">
        <v>3307608.7988666669</v>
      </c>
      <c r="N5534" s="292">
        <v>3837642.3732161839</v>
      </c>
      <c r="O5534" s="292">
        <v>41369952.088966191</v>
      </c>
      <c r="P5534" s="83" t="str">
        <f t="shared" si="122"/>
        <v/>
      </c>
    </row>
    <row r="5535" spans="1:16" hidden="1" x14ac:dyDescent="0.25">
      <c r="A5535" s="83" t="s">
        <v>6502</v>
      </c>
      <c r="B5535" s="285" t="s">
        <v>87</v>
      </c>
      <c r="C5535" s="292">
        <v>0</v>
      </c>
      <c r="D5535" s="292">
        <v>0</v>
      </c>
      <c r="E5535" s="292">
        <v>0</v>
      </c>
      <c r="F5535" s="292">
        <v>750000</v>
      </c>
      <c r="G5535" s="292">
        <v>0</v>
      </c>
      <c r="H5535" s="292">
        <v>0</v>
      </c>
      <c r="I5535" s="292">
        <v>59.575000000000003</v>
      </c>
      <c r="J5535" s="292">
        <v>0</v>
      </c>
      <c r="K5535" s="292">
        <v>0</v>
      </c>
      <c r="L5535" s="292">
        <v>0</v>
      </c>
      <c r="M5535" s="292">
        <v>0</v>
      </c>
      <c r="N5535" s="292">
        <v>125659.41939000005</v>
      </c>
      <c r="O5535" s="292">
        <v>875718.99439000001</v>
      </c>
      <c r="P5535" s="83" t="str">
        <f t="shared" si="122"/>
        <v/>
      </c>
    </row>
    <row r="5536" spans="1:16" hidden="1" x14ac:dyDescent="0.25">
      <c r="A5536" s="83" t="s">
        <v>6503</v>
      </c>
      <c r="B5536" s="285" t="s">
        <v>88</v>
      </c>
      <c r="C5536" s="292">
        <v>0</v>
      </c>
      <c r="D5536" s="292">
        <v>0</v>
      </c>
      <c r="E5536" s="292">
        <v>0</v>
      </c>
      <c r="F5536" s="292">
        <v>0</v>
      </c>
      <c r="G5536" s="292">
        <v>0</v>
      </c>
      <c r="H5536" s="292">
        <v>0</v>
      </c>
      <c r="I5536" s="292">
        <v>0</v>
      </c>
      <c r="J5536" s="292">
        <v>0</v>
      </c>
      <c r="K5536" s="292">
        <v>0</v>
      </c>
      <c r="L5536" s="292">
        <v>0</v>
      </c>
      <c r="M5536" s="292">
        <v>0</v>
      </c>
      <c r="N5536" s="292">
        <v>0</v>
      </c>
      <c r="O5536" s="292">
        <v>0</v>
      </c>
      <c r="P5536" s="83" t="str">
        <f t="shared" si="122"/>
        <v/>
      </c>
    </row>
    <row r="5537" spans="1:16" hidden="1" x14ac:dyDescent="0.25">
      <c r="A5537" s="83" t="s">
        <v>6504</v>
      </c>
      <c r="B5537" s="285" t="s">
        <v>89</v>
      </c>
      <c r="C5537" s="292">
        <v>2704.1460000000002</v>
      </c>
      <c r="D5537" s="292">
        <v>5895.2008699999997</v>
      </c>
      <c r="E5537" s="292">
        <v>9789.2306499999995</v>
      </c>
      <c r="F5537" s="292">
        <v>12410.151470000001</v>
      </c>
      <c r="G5537" s="292">
        <v>12887.4365</v>
      </c>
      <c r="H5537" s="292">
        <v>14521.10009</v>
      </c>
      <c r="I5537" s="292">
        <v>5471.4742399999996</v>
      </c>
      <c r="J5537" s="292">
        <v>1392.3352500000001</v>
      </c>
      <c r="K5537" s="292">
        <v>6245.9695499999998</v>
      </c>
      <c r="L5537" s="292">
        <v>53242.794179999997</v>
      </c>
      <c r="M5537" s="292">
        <v>37800.84446</v>
      </c>
      <c r="N5537" s="292">
        <v>25111.950930000021</v>
      </c>
      <c r="O5537" s="292">
        <v>187472.63419000001</v>
      </c>
      <c r="P5537" s="83" t="str">
        <f t="shared" si="122"/>
        <v/>
      </c>
    </row>
    <row r="5538" spans="1:16" hidden="1" x14ac:dyDescent="0.25">
      <c r="A5538" s="83" t="s">
        <v>6505</v>
      </c>
      <c r="B5538" s="285" t="s">
        <v>90</v>
      </c>
      <c r="C5538" s="292">
        <v>-563.68502000000001</v>
      </c>
      <c r="D5538" s="292">
        <v>0</v>
      </c>
      <c r="E5538" s="292">
        <v>1555.27288</v>
      </c>
      <c r="F5538" s="292">
        <v>891.48061666666695</v>
      </c>
      <c r="G5538" s="292">
        <v>18.909646666666699</v>
      </c>
      <c r="H5538" s="292">
        <v>4359.1383700000006</v>
      </c>
      <c r="I5538" s="292">
        <v>10193.441036666667</v>
      </c>
      <c r="J5538" s="292">
        <v>420.56967666666702</v>
      </c>
      <c r="K5538" s="292">
        <v>1207.61187666667</v>
      </c>
      <c r="L5538" s="292">
        <v>38.699370000000002</v>
      </c>
      <c r="M5538" s="292">
        <v>10001.9208866667</v>
      </c>
      <c r="N5538" s="292">
        <v>15489.989759999964</v>
      </c>
      <c r="O5538" s="292">
        <v>43613.349099999999</v>
      </c>
      <c r="P5538" s="83" t="str">
        <f t="shared" si="122"/>
        <v/>
      </c>
    </row>
    <row r="5539" spans="1:16" hidden="1" x14ac:dyDescent="0.25">
      <c r="A5539" s="83" t="s">
        <v>6506</v>
      </c>
      <c r="B5539" s="285" t="s">
        <v>91</v>
      </c>
      <c r="C5539" s="292">
        <v>1454991.8371600001</v>
      </c>
      <c r="D5539" s="292">
        <v>1155716.44674</v>
      </c>
      <c r="E5539" s="292">
        <v>1240836.47432</v>
      </c>
      <c r="F5539" s="292">
        <v>1210671.6913099999</v>
      </c>
      <c r="G5539" s="292">
        <v>1157061.28006</v>
      </c>
      <c r="H5539" s="292">
        <v>1121111.0284500001</v>
      </c>
      <c r="I5539" s="292">
        <v>1176287.84956</v>
      </c>
      <c r="J5539" s="292">
        <v>1360361.34574</v>
      </c>
      <c r="K5539" s="292">
        <v>1230962.6393499998</v>
      </c>
      <c r="L5539" s="292">
        <v>1461195.49859</v>
      </c>
      <c r="M5539" s="292">
        <v>1100702.9293</v>
      </c>
      <c r="N5539" s="292">
        <v>1474117.0367061803</v>
      </c>
      <c r="O5539" s="292">
        <v>15144016.057286181</v>
      </c>
      <c r="P5539" s="83" t="str">
        <f t="shared" si="122"/>
        <v/>
      </c>
    </row>
    <row r="5540" spans="1:16" hidden="1" x14ac:dyDescent="0.25">
      <c r="A5540" s="83" t="s">
        <v>6507</v>
      </c>
      <c r="B5540" s="285" t="s">
        <v>3670</v>
      </c>
      <c r="C5540" s="292">
        <v>5160.10095</v>
      </c>
      <c r="D5540" s="292">
        <v>30753.247420000003</v>
      </c>
      <c r="E5540" s="292">
        <v>6537.4048799999991</v>
      </c>
      <c r="F5540" s="292">
        <v>8482.7993099999985</v>
      </c>
      <c r="G5540" s="292">
        <v>5020.7863799999996</v>
      </c>
      <c r="H5540" s="292">
        <v>13272.941750000002</v>
      </c>
      <c r="I5540" s="292">
        <v>11112.119909999999</v>
      </c>
      <c r="J5540" s="292">
        <v>7374.51541</v>
      </c>
      <c r="K5540" s="292">
        <v>8278.2239199999985</v>
      </c>
      <c r="L5540" s="292">
        <v>12866.998720000001</v>
      </c>
      <c r="M5540" s="292">
        <v>10181.622759999998</v>
      </c>
      <c r="N5540" s="292">
        <v>135255.09247999999</v>
      </c>
      <c r="O5540" s="292">
        <v>254295.85389</v>
      </c>
      <c r="P5540" s="83" t="str">
        <f t="shared" si="122"/>
        <v/>
      </c>
    </row>
    <row r="5541" spans="1:16" hidden="1" x14ac:dyDescent="0.25">
      <c r="A5541" s="83" t="s">
        <v>6508</v>
      </c>
      <c r="B5541" s="285" t="s">
        <v>122</v>
      </c>
      <c r="C5541" s="292">
        <v>0</v>
      </c>
      <c r="D5541" s="292">
        <v>0</v>
      </c>
      <c r="E5541" s="292">
        <v>0</v>
      </c>
      <c r="F5541" s="292">
        <v>0</v>
      </c>
      <c r="G5541" s="292">
        <v>0</v>
      </c>
      <c r="H5541" s="292">
        <v>0</v>
      </c>
      <c r="I5541" s="292">
        <v>0</v>
      </c>
      <c r="J5541" s="292">
        <v>0</v>
      </c>
      <c r="K5541" s="292">
        <v>0</v>
      </c>
      <c r="L5541" s="292">
        <v>0</v>
      </c>
      <c r="M5541" s="292">
        <v>0</v>
      </c>
      <c r="N5541" s="292">
        <v>0</v>
      </c>
      <c r="O5541" s="292">
        <v>0</v>
      </c>
      <c r="P5541" s="83" t="str">
        <f t="shared" si="122"/>
        <v/>
      </c>
    </row>
    <row r="5542" spans="1:16" hidden="1" x14ac:dyDescent="0.25">
      <c r="A5542" s="83" t="s">
        <v>6509</v>
      </c>
      <c r="B5542" s="285" t="s">
        <v>92</v>
      </c>
      <c r="C5542" s="292">
        <v>0</v>
      </c>
      <c r="D5542" s="292">
        <v>0</v>
      </c>
      <c r="E5542" s="292">
        <v>0</v>
      </c>
      <c r="F5542" s="292">
        <v>0</v>
      </c>
      <c r="G5542" s="292">
        <v>79.680139999999994</v>
      </c>
      <c r="H5542" s="292">
        <v>0</v>
      </c>
      <c r="I5542" s="292">
        <v>0</v>
      </c>
      <c r="J5542" s="292">
        <v>0</v>
      </c>
      <c r="K5542" s="292">
        <v>0</v>
      </c>
      <c r="L5542" s="292">
        <v>0</v>
      </c>
      <c r="M5542" s="292">
        <v>83.514300000000006</v>
      </c>
      <c r="N5542" s="292">
        <v>0</v>
      </c>
      <c r="O5542" s="292">
        <v>163.19443999999999</v>
      </c>
      <c r="P5542" s="83" t="str">
        <f t="shared" si="122"/>
        <v/>
      </c>
    </row>
    <row r="5543" spans="1:16" hidden="1" x14ac:dyDescent="0.25">
      <c r="A5543" s="83" t="s">
        <v>6510</v>
      </c>
      <c r="B5543" s="285" t="s">
        <v>93</v>
      </c>
      <c r="C5543" s="292">
        <v>0.32686999999999999</v>
      </c>
      <c r="D5543" s="292">
        <v>30.294319999999999</v>
      </c>
      <c r="E5543" s="292">
        <v>2.1738</v>
      </c>
      <c r="F5543" s="292">
        <v>1282.01711</v>
      </c>
      <c r="G5543" s="292">
        <v>83.244069999999994</v>
      </c>
      <c r="H5543" s="292">
        <v>169.45165</v>
      </c>
      <c r="I5543" s="292">
        <v>353.19837999999999</v>
      </c>
      <c r="J5543" s="292">
        <v>56.199399999999997</v>
      </c>
      <c r="K5543" s="292">
        <v>-5.1165500000000002</v>
      </c>
      <c r="L5543" s="292">
        <v>41.503039999999999</v>
      </c>
      <c r="M5543" s="292">
        <v>103.01389</v>
      </c>
      <c r="N5543" s="292">
        <v>93.759279999999762</v>
      </c>
      <c r="O5543" s="292">
        <v>2210.0652599999999</v>
      </c>
      <c r="P5543" s="83" t="str">
        <f t="shared" si="122"/>
        <v/>
      </c>
    </row>
    <row r="5544" spans="1:16" hidden="1" x14ac:dyDescent="0.25">
      <c r="A5544" s="83" t="s">
        <v>6511</v>
      </c>
      <c r="B5544" s="285" t="s">
        <v>94</v>
      </c>
      <c r="C5544" s="292">
        <v>2152984.9502400002</v>
      </c>
      <c r="D5544" s="292">
        <v>2151002.0565200001</v>
      </c>
      <c r="E5544" s="292">
        <v>2148729.4788700002</v>
      </c>
      <c r="F5544" s="292">
        <v>2148696.7786400001</v>
      </c>
      <c r="G5544" s="292">
        <v>2148680.1135800001</v>
      </c>
      <c r="H5544" s="292">
        <v>2148836.9158899998</v>
      </c>
      <c r="I5544" s="292">
        <v>2154710.6361500002</v>
      </c>
      <c r="J5544" s="292">
        <v>2072638.14686</v>
      </c>
      <c r="K5544" s="292">
        <v>2137286.75336</v>
      </c>
      <c r="L5544" s="292">
        <v>2137204.15191</v>
      </c>
      <c r="M5544" s="292">
        <v>2148679.9607500001</v>
      </c>
      <c r="N5544" s="292">
        <v>2187541.5660600029</v>
      </c>
      <c r="O5544" s="292">
        <v>25736991.508830003</v>
      </c>
      <c r="P5544" s="83" t="str">
        <f t="shared" si="122"/>
        <v/>
      </c>
    </row>
    <row r="5545" spans="1:16" hidden="1" x14ac:dyDescent="0.25">
      <c r="A5545" s="83" t="s">
        <v>6512</v>
      </c>
      <c r="B5545" s="285" t="s">
        <v>95</v>
      </c>
      <c r="C5545" s="292">
        <v>4.4916099999999997</v>
      </c>
      <c r="D5545" s="292">
        <v>25.984539999999999</v>
      </c>
      <c r="E5545" s="292">
        <v>103.40600000000001</v>
      </c>
      <c r="F5545" s="292">
        <v>13.385</v>
      </c>
      <c r="G5545" s="292">
        <v>8.8169299999999993</v>
      </c>
      <c r="H5545" s="292">
        <v>946.81165999999996</v>
      </c>
      <c r="I5545" s="292">
        <v>-3.0472000000000001</v>
      </c>
      <c r="J5545" s="292">
        <v>0</v>
      </c>
      <c r="K5545" s="292">
        <v>1.6069100000000001</v>
      </c>
      <c r="L5545" s="292">
        <v>0</v>
      </c>
      <c r="M5545" s="292">
        <v>54.992519999999999</v>
      </c>
      <c r="N5545" s="292">
        <v>32.978000000000009</v>
      </c>
      <c r="O5545" s="292">
        <v>1189.42597</v>
      </c>
      <c r="P5545" s="83" t="str">
        <f t="shared" si="122"/>
        <v/>
      </c>
    </row>
    <row r="5546" spans="1:16" hidden="1" x14ac:dyDescent="0.25">
      <c r="A5546" s="83" t="s">
        <v>6513</v>
      </c>
      <c r="B5546" s="285" t="s">
        <v>96</v>
      </c>
      <c r="C5546" s="292">
        <v>20736.283539999997</v>
      </c>
      <c r="D5546" s="292">
        <v>22294.1083</v>
      </c>
      <c r="E5546" s="292">
        <v>18632.720970000002</v>
      </c>
      <c r="F5546" s="292">
        <v>28153.475910000001</v>
      </c>
      <c r="G5546" s="292">
        <v>6977.5617499999998</v>
      </c>
      <c r="H5546" s="292">
        <v>31003.959920000001</v>
      </c>
      <c r="I5546" s="292">
        <v>4996.1543899999997</v>
      </c>
      <c r="J5546" s="292">
        <v>-390.87017000000105</v>
      </c>
      <c r="K5546" s="292">
        <v>16427.77334</v>
      </c>
      <c r="L5546" s="292">
        <v>15493.56452</v>
      </c>
      <c r="M5546" s="292">
        <v>8175.9408199999998</v>
      </c>
      <c r="N5546" s="292">
        <v>39356.126780000028</v>
      </c>
      <c r="O5546" s="292">
        <v>211856.80007</v>
      </c>
      <c r="P5546" s="83" t="str">
        <f t="shared" si="122"/>
        <v/>
      </c>
    </row>
    <row r="5547" spans="1:16" hidden="1" x14ac:dyDescent="0.25">
      <c r="A5547" s="83" t="s">
        <v>6514</v>
      </c>
      <c r="B5547" s="285" t="s">
        <v>155</v>
      </c>
      <c r="C5547" s="292">
        <v>3636018.4513500007</v>
      </c>
      <c r="D5547" s="292">
        <v>3365717.3387100003</v>
      </c>
      <c r="E5547" s="292">
        <v>3426186.1623700005</v>
      </c>
      <c r="F5547" s="292">
        <v>4160601.7793666665</v>
      </c>
      <c r="G5547" s="292">
        <v>3330817.8290566672</v>
      </c>
      <c r="H5547" s="292">
        <v>3334221.34778</v>
      </c>
      <c r="I5547" s="292">
        <v>3363181.4014666667</v>
      </c>
      <c r="J5547" s="292">
        <v>3441852.2421666668</v>
      </c>
      <c r="K5547" s="292">
        <v>3400405.4617566667</v>
      </c>
      <c r="L5547" s="292">
        <v>3680083.2103300001</v>
      </c>
      <c r="M5547" s="292">
        <v>3315784.739686667</v>
      </c>
      <c r="N5547" s="292">
        <v>4002657.9193861838</v>
      </c>
      <c r="O5547" s="292">
        <v>42457527.883426197</v>
      </c>
      <c r="P5547" s="83" t="str">
        <f t="shared" si="122"/>
        <v/>
      </c>
    </row>
    <row r="5548" spans="1:16" hidden="1" x14ac:dyDescent="0.25">
      <c r="A5548" s="83" t="s">
        <v>6515</v>
      </c>
      <c r="B5548" s="285" t="s">
        <v>97</v>
      </c>
      <c r="C5548" s="292">
        <v>-1626991.9500533328</v>
      </c>
      <c r="D5548" s="292">
        <v>-1558228.5684833331</v>
      </c>
      <c r="E5548" s="292">
        <v>-1552571.6188633335</v>
      </c>
      <c r="F5548" s="292">
        <v>-1427290.4328833339</v>
      </c>
      <c r="G5548" s="292">
        <v>-1525059.0629633327</v>
      </c>
      <c r="H5548" s="292">
        <v>-841045.36479666666</v>
      </c>
      <c r="I5548" s="292">
        <v>-1359538.925841667</v>
      </c>
      <c r="J5548" s="292">
        <v>-1759721.8066016687</v>
      </c>
      <c r="K5548" s="292">
        <v>-802221.84641</v>
      </c>
      <c r="L5548" s="292">
        <v>-1474842.7673500001</v>
      </c>
      <c r="M5548" s="292">
        <v>-2056649.5532333332</v>
      </c>
      <c r="N5548" s="292">
        <v>-2102638.4274899955</v>
      </c>
      <c r="O5548" s="292">
        <v>-18086800.324969999</v>
      </c>
      <c r="P5548" s="83" t="str">
        <f t="shared" si="122"/>
        <v/>
      </c>
    </row>
    <row r="5549" spans="1:16" hidden="1" x14ac:dyDescent="0.25">
      <c r="A5549" s="83" t="s">
        <v>6516</v>
      </c>
      <c r="B5549" s="285" t="s">
        <v>130</v>
      </c>
      <c r="C5549" s="292">
        <v>-1611695.0333866663</v>
      </c>
      <c r="D5549" s="292">
        <v>-1542931.6518166664</v>
      </c>
      <c r="E5549" s="292">
        <v>-1537888.674066667</v>
      </c>
      <c r="F5549" s="292">
        <v>-1415045.8215033335</v>
      </c>
      <c r="G5549" s="292">
        <v>-1511194.3605133332</v>
      </c>
      <c r="H5549" s="292">
        <v>-834838.30321000016</v>
      </c>
      <c r="I5549" s="292">
        <v>-1346958.9499083341</v>
      </c>
      <c r="J5549" s="292">
        <v>-1748705.7341583339</v>
      </c>
      <c r="K5549" s="292">
        <v>-693086.96853999991</v>
      </c>
      <c r="L5549" s="292">
        <v>-1293199.3466099999</v>
      </c>
      <c r="M5549" s="292">
        <v>-2219855.3384333332</v>
      </c>
      <c r="N5549" s="292">
        <v>-2199203.0151633299</v>
      </c>
      <c r="O5549" s="292">
        <v>-17954603.197309997</v>
      </c>
      <c r="P5549" s="83" t="str">
        <f t="shared" si="122"/>
        <v/>
      </c>
    </row>
    <row r="5550" spans="1:16" hidden="1" x14ac:dyDescent="0.25">
      <c r="A5550" s="83" t="s">
        <v>6517</v>
      </c>
      <c r="B5550" s="285" t="s">
        <v>76</v>
      </c>
      <c r="C5550" s="292">
        <v>2535.8333333333335</v>
      </c>
      <c r="D5550" s="292">
        <v>2535.8333333333335</v>
      </c>
      <c r="E5550" s="292">
        <v>2535.833333333333</v>
      </c>
      <c r="F5550" s="292">
        <v>2907.149213333334</v>
      </c>
      <c r="G5550" s="292">
        <v>1977.017453333332</v>
      </c>
      <c r="H5550" s="292">
        <v>-2501.6666700000001</v>
      </c>
      <c r="I5550" s="292">
        <v>2635.5473299999999</v>
      </c>
      <c r="J5550" s="292">
        <v>2361.1193333333285</v>
      </c>
      <c r="K5550" s="292">
        <v>9998.3333299999995</v>
      </c>
      <c r="L5550" s="292">
        <v>1665</v>
      </c>
      <c r="M5550" s="292">
        <v>1665</v>
      </c>
      <c r="N5550" s="292">
        <v>53064.078730000008</v>
      </c>
      <c r="O5550" s="292">
        <v>81379.07871999999</v>
      </c>
      <c r="P5550" s="83" t="str">
        <f t="shared" si="122"/>
        <v/>
      </c>
    </row>
    <row r="5551" spans="1:16" hidden="1" x14ac:dyDescent="0.25">
      <c r="A5551" s="83" t="s">
        <v>6518</v>
      </c>
      <c r="B5551" s="285" t="s">
        <v>77</v>
      </c>
      <c r="C5551" s="292">
        <v>372443.81945999991</v>
      </c>
      <c r="D5551" s="292">
        <v>372448.24753999989</v>
      </c>
      <c r="E5551" s="292">
        <v>372454.61341000022</v>
      </c>
      <c r="F5551" s="292">
        <v>345940.10627999995</v>
      </c>
      <c r="G5551" s="292">
        <v>419136.26101000025</v>
      </c>
      <c r="H5551" s="292">
        <v>275542.21636999981</v>
      </c>
      <c r="I5551" s="292">
        <v>390169.62460999982</v>
      </c>
      <c r="J5551" s="292">
        <v>358160.70760500059</v>
      </c>
      <c r="K5551" s="292">
        <v>343573.20194</v>
      </c>
      <c r="L5551" s="292">
        <v>357989.95053999999</v>
      </c>
      <c r="M5551" s="292">
        <v>381144.63072000002</v>
      </c>
      <c r="N5551" s="292">
        <v>444394.27972499933</v>
      </c>
      <c r="O5551" s="292">
        <v>4433397.6592100002</v>
      </c>
      <c r="P5551" s="83" t="str">
        <f t="shared" si="122"/>
        <v/>
      </c>
    </row>
    <row r="5552" spans="1:16" hidden="1" x14ac:dyDescent="0.25">
      <c r="A5552" s="83" t="s">
        <v>6519</v>
      </c>
      <c r="B5552" s="285" t="s">
        <v>78</v>
      </c>
      <c r="C5552" s="292">
        <v>265389.81613333331</v>
      </c>
      <c r="D5552" s="292">
        <v>254150.89504333326</v>
      </c>
      <c r="E5552" s="292">
        <v>258070.77792333346</v>
      </c>
      <c r="F5552" s="292">
        <v>265915.98880000028</v>
      </c>
      <c r="G5552" s="292">
        <v>257178.79781999957</v>
      </c>
      <c r="H5552" s="292">
        <v>159917.31409666687</v>
      </c>
      <c r="I5552" s="292">
        <v>327357.08711833367</v>
      </c>
      <c r="J5552" s="292">
        <v>224045.79978333303</v>
      </c>
      <c r="K5552" s="292">
        <v>187134.32344000001</v>
      </c>
      <c r="L5552" s="292">
        <v>314024.60150999995</v>
      </c>
      <c r="M5552" s="292">
        <v>248802.97222999998</v>
      </c>
      <c r="N5552" s="292">
        <v>468797.27448166598</v>
      </c>
      <c r="O5552" s="292">
        <v>3230785.6483799997</v>
      </c>
      <c r="P5552" s="83" t="str">
        <f t="shared" si="122"/>
        <v/>
      </c>
    </row>
    <row r="5553" spans="1:16" hidden="1" x14ac:dyDescent="0.25">
      <c r="A5553" s="83" t="s">
        <v>6520</v>
      </c>
      <c r="B5553" s="285" t="s">
        <v>79</v>
      </c>
      <c r="C5553" s="292">
        <v>32956.734630000006</v>
      </c>
      <c r="D5553" s="292">
        <v>33270.87874</v>
      </c>
      <c r="E5553" s="292">
        <v>36469.960319999998</v>
      </c>
      <c r="F5553" s="292">
        <v>32795.10172666669</v>
      </c>
      <c r="G5553" s="292">
        <v>34628.754576666601</v>
      </c>
      <c r="H5553" s="292">
        <v>26374.804329999999</v>
      </c>
      <c r="I5553" s="292">
        <v>36577.365446666663</v>
      </c>
      <c r="J5553" s="292">
        <v>36930.298886666715</v>
      </c>
      <c r="K5553" s="292">
        <v>33061.434560000002</v>
      </c>
      <c r="L5553" s="292">
        <v>26287.38206</v>
      </c>
      <c r="M5553" s="292">
        <v>32626.485359999999</v>
      </c>
      <c r="N5553" s="292">
        <v>44922.806383333344</v>
      </c>
      <c r="O5553" s="292">
        <v>406902.00702000002</v>
      </c>
      <c r="P5553" s="83" t="str">
        <f t="shared" si="122"/>
        <v/>
      </c>
    </row>
    <row r="5554" spans="1:16" hidden="1" x14ac:dyDescent="0.25">
      <c r="A5554" s="83" t="s">
        <v>6521</v>
      </c>
      <c r="B5554" s="285" t="s">
        <v>3671</v>
      </c>
      <c r="C5554" s="292">
        <v>1084285.0125866663</v>
      </c>
      <c r="D5554" s="292">
        <v>979716.7491566668</v>
      </c>
      <c r="E5554" s="292">
        <v>979993.80946666666</v>
      </c>
      <c r="F5554" s="292">
        <v>1046056.5219300002</v>
      </c>
      <c r="G5554" s="292">
        <v>889599.78624999966</v>
      </c>
      <c r="H5554" s="292">
        <v>478597.76568666706</v>
      </c>
      <c r="I5554" s="292">
        <v>791068.40731666656</v>
      </c>
      <c r="J5554" s="292">
        <v>1225036.3981400025</v>
      </c>
      <c r="K5554" s="292">
        <v>294675.48232000001</v>
      </c>
      <c r="L5554" s="292">
        <v>1176343.3705600002</v>
      </c>
      <c r="M5554" s="292">
        <v>1195048.1808833333</v>
      </c>
      <c r="N5554" s="292">
        <v>1615277.2295333301</v>
      </c>
      <c r="O5554" s="292">
        <v>11755698.71383</v>
      </c>
      <c r="P5554" s="83" t="str">
        <f t="shared" si="122"/>
        <v/>
      </c>
    </row>
    <row r="5555" spans="1:16" hidden="1" x14ac:dyDescent="0.25">
      <c r="A5555" s="83" t="s">
        <v>6522</v>
      </c>
      <c r="B5555" s="285" t="s">
        <v>121</v>
      </c>
      <c r="C5555" s="292">
        <v>3183.0833333333335</v>
      </c>
      <c r="D5555" s="292">
        <v>3183.0833333333335</v>
      </c>
      <c r="E5555" s="292">
        <v>3183.083333333333</v>
      </c>
      <c r="F5555" s="292">
        <v>3183.0833333333339</v>
      </c>
      <c r="G5555" s="292">
        <v>3183.0833333333321</v>
      </c>
      <c r="H5555" s="292">
        <v>1854.2411400000001</v>
      </c>
      <c r="I5555" s="292">
        <v>3183.0833299999999</v>
      </c>
      <c r="J5555" s="292">
        <v>3183.0833333333358</v>
      </c>
      <c r="K5555" s="292">
        <v>-2925.9940799999999</v>
      </c>
      <c r="L5555" s="292">
        <v>7294.0817999999999</v>
      </c>
      <c r="M5555" s="292">
        <v>3503.4493100000036</v>
      </c>
      <c r="N5555" s="292">
        <v>4182.1804699999921</v>
      </c>
      <c r="O5555" s="292">
        <v>36189.541969999998</v>
      </c>
      <c r="P5555" s="83" t="str">
        <f t="shared" si="122"/>
        <v/>
      </c>
    </row>
    <row r="5556" spans="1:16" hidden="1" x14ac:dyDescent="0.25">
      <c r="A5556" s="83" t="s">
        <v>6523</v>
      </c>
      <c r="B5556" s="285" t="s">
        <v>81</v>
      </c>
      <c r="C5556" s="292">
        <v>29966.169383333334</v>
      </c>
      <c r="D5556" s="292">
        <v>36335.582513333327</v>
      </c>
      <c r="E5556" s="292">
        <v>35314.840293333342</v>
      </c>
      <c r="F5556" s="292">
        <v>-17806.130093333333</v>
      </c>
      <c r="G5556" s="292">
        <v>24110.775116666679</v>
      </c>
      <c r="H5556" s="292">
        <v>8496.8914299999851</v>
      </c>
      <c r="I5556" s="292">
        <v>16584.191566666672</v>
      </c>
      <c r="J5556" s="292">
        <v>19462.223756666652</v>
      </c>
      <c r="K5556" s="292">
        <v>7208.2895499999995</v>
      </c>
      <c r="L5556" s="292">
        <v>12357.064409999999</v>
      </c>
      <c r="M5556" s="292">
        <v>63278.952480000014</v>
      </c>
      <c r="N5556" s="292">
        <v>48256.675463333231</v>
      </c>
      <c r="O5556" s="292">
        <v>283565.5258699999</v>
      </c>
      <c r="P5556" s="83" t="str">
        <f t="shared" si="122"/>
        <v/>
      </c>
    </row>
    <row r="5557" spans="1:16" hidden="1" x14ac:dyDescent="0.25">
      <c r="A5557" s="83" t="s">
        <v>6524</v>
      </c>
      <c r="B5557" s="285" t="s">
        <v>82</v>
      </c>
      <c r="C5557" s="292">
        <v>26259.19666666667</v>
      </c>
      <c r="D5557" s="292">
        <v>26258.416666666672</v>
      </c>
      <c r="E5557" s="292">
        <v>26258.416666666661</v>
      </c>
      <c r="F5557" s="292">
        <v>16190.694813333317</v>
      </c>
      <c r="G5557" s="292">
        <v>18832.066423333355</v>
      </c>
      <c r="H5557" s="292">
        <v>18135.495580000003</v>
      </c>
      <c r="I5557" s="292">
        <v>23868.829169999997</v>
      </c>
      <c r="J5557" s="292">
        <v>23614.903573333351</v>
      </c>
      <c r="K5557" s="292">
        <v>12971.77888</v>
      </c>
      <c r="L5557" s="292">
        <v>-23487.74408</v>
      </c>
      <c r="M5557" s="292">
        <v>30829.203269999998</v>
      </c>
      <c r="N5557" s="292">
        <v>80734.226899999951</v>
      </c>
      <c r="O5557" s="292">
        <v>280465.48453000002</v>
      </c>
      <c r="P5557" s="83" t="str">
        <f t="shared" si="122"/>
        <v/>
      </c>
    </row>
    <row r="5558" spans="1:16" hidden="1" x14ac:dyDescent="0.25">
      <c r="A5558" s="83" t="s">
        <v>6525</v>
      </c>
      <c r="B5558" s="285" t="s">
        <v>83</v>
      </c>
      <c r="C5558" s="292">
        <v>637.83333333333337</v>
      </c>
      <c r="D5558" s="292">
        <v>637.83333333333337</v>
      </c>
      <c r="E5558" s="292">
        <v>637.83333333333326</v>
      </c>
      <c r="F5558" s="292">
        <v>2464.3307533333336</v>
      </c>
      <c r="G5558" s="292">
        <v>637.83291333333364</v>
      </c>
      <c r="H5558" s="292">
        <v>673.12432999999999</v>
      </c>
      <c r="I5558" s="292">
        <v>637.83333000000005</v>
      </c>
      <c r="J5558" s="292">
        <v>637.83333333333212</v>
      </c>
      <c r="K5558" s="292">
        <v>160.80733000000004</v>
      </c>
      <c r="L5558" s="292">
        <v>-742.43600000000015</v>
      </c>
      <c r="M5558" s="292">
        <v>2392.0790000000002</v>
      </c>
      <c r="N5558" s="292">
        <v>442.70857999999998</v>
      </c>
      <c r="O5558" s="292">
        <v>9217.6135699999995</v>
      </c>
      <c r="P5558" s="83" t="str">
        <f t="shared" si="122"/>
        <v/>
      </c>
    </row>
    <row r="5559" spans="1:16" hidden="1" x14ac:dyDescent="0.25">
      <c r="A5559" s="83" t="s">
        <v>6526</v>
      </c>
      <c r="B5559" s="285" t="s">
        <v>84</v>
      </c>
      <c r="C5559" s="292">
        <v>128971.69401666668</v>
      </c>
      <c r="D5559" s="292">
        <v>163155.42499666667</v>
      </c>
      <c r="E5559" s="292">
        <v>151622.94011666666</v>
      </c>
      <c r="F5559" s="292">
        <v>43347.118123333341</v>
      </c>
      <c r="G5559" s="292">
        <v>164223.71481333327</v>
      </c>
      <c r="H5559" s="292">
        <v>38542.138360000099</v>
      </c>
      <c r="I5559" s="292">
        <v>168087.96454833361</v>
      </c>
      <c r="J5559" s="292">
        <v>163303.93598833261</v>
      </c>
      <c r="K5559" s="292">
        <v>125594.82544999999</v>
      </c>
      <c r="L5559" s="292">
        <v>161888.03499000001</v>
      </c>
      <c r="M5559" s="292">
        <v>171502.89678999997</v>
      </c>
      <c r="N5559" s="292">
        <v>265825.19468666706</v>
      </c>
      <c r="O5559" s="292">
        <v>1746065.8828799999</v>
      </c>
      <c r="P5559" s="83" t="str">
        <f t="shared" si="122"/>
        <v/>
      </c>
    </row>
    <row r="5560" spans="1:16" hidden="1" x14ac:dyDescent="0.25">
      <c r="A5560" s="83" t="s">
        <v>6527</v>
      </c>
      <c r="B5560" s="285" t="s">
        <v>85</v>
      </c>
      <c r="C5560" s="292">
        <v>1946636.9428766661</v>
      </c>
      <c r="D5560" s="292">
        <v>1871700.6946566664</v>
      </c>
      <c r="E5560" s="292">
        <v>1866549.8581966669</v>
      </c>
      <c r="F5560" s="292">
        <v>1741001.7148800003</v>
      </c>
      <c r="G5560" s="292">
        <v>1813515.8397099993</v>
      </c>
      <c r="H5560" s="292">
        <v>1005593.5746533339</v>
      </c>
      <c r="I5560" s="292">
        <v>1760169.933766667</v>
      </c>
      <c r="J5560" s="292">
        <v>2056736.3037333353</v>
      </c>
      <c r="K5560" s="292">
        <v>1011452.48272</v>
      </c>
      <c r="L5560" s="292">
        <v>2033619.3057900001</v>
      </c>
      <c r="M5560" s="292">
        <v>2130793.8500433331</v>
      </c>
      <c r="N5560" s="292">
        <v>3025896.6549533289</v>
      </c>
      <c r="O5560" s="292">
        <v>22263667.155979998</v>
      </c>
      <c r="P5560" s="83" t="str">
        <f t="shared" si="122"/>
        <v/>
      </c>
    </row>
    <row r="5561" spans="1:16" hidden="1" x14ac:dyDescent="0.25">
      <c r="A5561" s="83" t="s">
        <v>6528</v>
      </c>
      <c r="B5561" s="285" t="s">
        <v>86</v>
      </c>
      <c r="C5561" s="292">
        <v>213353.41666666669</v>
      </c>
      <c r="D5561" s="292">
        <v>213353.41666666669</v>
      </c>
      <c r="E5561" s="292">
        <v>213353.41666666666</v>
      </c>
      <c r="F5561" s="292">
        <v>197822.99573333337</v>
      </c>
      <c r="G5561" s="292">
        <v>208784.34160333328</v>
      </c>
      <c r="H5561" s="292">
        <v>10374.485580000006</v>
      </c>
      <c r="I5561" s="292">
        <v>209649.98993000001</v>
      </c>
      <c r="J5561" s="292">
        <v>210388.11737666602</v>
      </c>
      <c r="K5561" s="292">
        <v>119037.90491</v>
      </c>
      <c r="L5561" s="292">
        <v>179030.98506000001</v>
      </c>
      <c r="M5561" s="292">
        <v>260402.05589000025</v>
      </c>
      <c r="N5561" s="292">
        <v>345646.47240666725</v>
      </c>
      <c r="O5561" s="292">
        <v>2381197.5984899998</v>
      </c>
      <c r="P5561" s="83" t="str">
        <f t="shared" si="122"/>
        <v/>
      </c>
    </row>
    <row r="5562" spans="1:16" hidden="1" x14ac:dyDescent="0.25">
      <c r="A5562" s="83" t="s">
        <v>6529</v>
      </c>
      <c r="B5562" s="285" t="s">
        <v>87</v>
      </c>
      <c r="C5562" s="292">
        <v>142061.33333333328</v>
      </c>
      <c r="D5562" s="292">
        <v>142061.33333333328</v>
      </c>
      <c r="E5562" s="292">
        <v>142675.30520333344</v>
      </c>
      <c r="F5562" s="292">
        <v>134802.1412266664</v>
      </c>
      <c r="G5562" s="292">
        <v>140175.9369866671</v>
      </c>
      <c r="H5562" s="292">
        <v>239702.26553</v>
      </c>
      <c r="I5562" s="292">
        <v>140775.75321666687</v>
      </c>
      <c r="J5562" s="292">
        <v>141858.79479666636</v>
      </c>
      <c r="K5562" s="292">
        <v>341281.78885000001</v>
      </c>
      <c r="L5562" s="292">
        <v>283359.28944000002</v>
      </c>
      <c r="M5562" s="292">
        <v>102119.16144999978</v>
      </c>
      <c r="N5562" s="292">
        <v>784674.92311333399</v>
      </c>
      <c r="O5562" s="292">
        <v>2735548.02648</v>
      </c>
      <c r="P5562" s="83" t="str">
        <f t="shared" si="122"/>
        <v/>
      </c>
    </row>
    <row r="5563" spans="1:16" hidden="1" x14ac:dyDescent="0.25">
      <c r="A5563" s="83" t="s">
        <v>6530</v>
      </c>
      <c r="B5563" s="285" t="s">
        <v>88</v>
      </c>
      <c r="C5563" s="292">
        <v>0</v>
      </c>
      <c r="D5563" s="292">
        <v>0</v>
      </c>
      <c r="E5563" s="292">
        <v>0</v>
      </c>
      <c r="F5563" s="292">
        <v>0</v>
      </c>
      <c r="G5563" s="292">
        <v>0</v>
      </c>
      <c r="H5563" s="292">
        <v>0</v>
      </c>
      <c r="I5563" s="292">
        <v>0</v>
      </c>
      <c r="J5563" s="292">
        <v>0</v>
      </c>
      <c r="K5563" s="292">
        <v>0</v>
      </c>
      <c r="L5563" s="292">
        <v>0</v>
      </c>
      <c r="M5563" s="292">
        <v>0</v>
      </c>
      <c r="N5563" s="292">
        <v>0</v>
      </c>
      <c r="O5563" s="292">
        <v>0</v>
      </c>
      <c r="P5563" s="83" t="str">
        <f t="shared" si="122"/>
        <v/>
      </c>
    </row>
    <row r="5564" spans="1:16" hidden="1" x14ac:dyDescent="0.25">
      <c r="A5564" s="83" t="s">
        <v>6531</v>
      </c>
      <c r="B5564" s="285" t="s">
        <v>144</v>
      </c>
      <c r="C5564" s="292">
        <v>2302051.6928766663</v>
      </c>
      <c r="D5564" s="292">
        <v>2227115.4446566664</v>
      </c>
      <c r="E5564" s="292">
        <v>2222578.5800666669</v>
      </c>
      <c r="F5564" s="292">
        <v>2073626.8518400001</v>
      </c>
      <c r="G5564" s="292">
        <v>2162476.1182999997</v>
      </c>
      <c r="H5564" s="292">
        <v>1255670.3257633338</v>
      </c>
      <c r="I5564" s="292">
        <v>2110595.6769133341</v>
      </c>
      <c r="J5564" s="292">
        <v>2408983.2159066675</v>
      </c>
      <c r="K5564" s="292">
        <v>1471772.1764799999</v>
      </c>
      <c r="L5564" s="292">
        <v>2496009.58029</v>
      </c>
      <c r="M5564" s="292">
        <v>2493315.0673833331</v>
      </c>
      <c r="N5564" s="292">
        <v>4156218.0504733301</v>
      </c>
      <c r="O5564" s="292">
        <v>27380412.780949999</v>
      </c>
      <c r="P5564" s="83" t="str">
        <f t="shared" si="122"/>
        <v/>
      </c>
    </row>
    <row r="5565" spans="1:16" hidden="1" x14ac:dyDescent="0.25">
      <c r="A5565" s="83" t="s">
        <v>6532</v>
      </c>
      <c r="B5565" s="285" t="s">
        <v>80</v>
      </c>
      <c r="C5565" s="292">
        <v>7.75</v>
      </c>
      <c r="D5565" s="292">
        <v>7.75</v>
      </c>
      <c r="E5565" s="292">
        <v>7.75</v>
      </c>
      <c r="F5565" s="292">
        <v>7.7499999999417923</v>
      </c>
      <c r="G5565" s="292">
        <v>7.7500000000582077</v>
      </c>
      <c r="H5565" s="292">
        <v>-38.75</v>
      </c>
      <c r="I5565" s="292">
        <v>0</v>
      </c>
      <c r="J5565" s="292">
        <v>0</v>
      </c>
      <c r="K5565" s="292">
        <v>0</v>
      </c>
      <c r="L5565" s="292">
        <v>0</v>
      </c>
      <c r="M5565" s="292">
        <v>0</v>
      </c>
      <c r="N5565" s="292">
        <v>0</v>
      </c>
      <c r="O5565" s="292">
        <v>0</v>
      </c>
      <c r="P5565" s="83" t="str">
        <f t="shared" si="122"/>
        <v/>
      </c>
    </row>
    <row r="5566" spans="1:16" hidden="1" x14ac:dyDescent="0.25">
      <c r="A5566" s="83" t="s">
        <v>6533</v>
      </c>
      <c r="B5566" s="285" t="s">
        <v>76</v>
      </c>
      <c r="C5566" s="292">
        <v>37.5</v>
      </c>
      <c r="D5566" s="292">
        <v>37.5</v>
      </c>
      <c r="E5566" s="292">
        <v>37.5</v>
      </c>
      <c r="F5566" s="292">
        <v>-112.5</v>
      </c>
      <c r="G5566" s="292">
        <v>537.69100000000003</v>
      </c>
      <c r="H5566" s="292">
        <v>0</v>
      </c>
      <c r="I5566" s="292">
        <v>-537.61211000000003</v>
      </c>
      <c r="J5566" s="292">
        <v>125.06699999999999</v>
      </c>
      <c r="K5566" s="292">
        <v>0</v>
      </c>
      <c r="L5566" s="292">
        <v>1104.3800000000001</v>
      </c>
      <c r="M5566" s="292">
        <v>319.20699999999999</v>
      </c>
      <c r="N5566" s="292">
        <v>2728.136</v>
      </c>
      <c r="O5566" s="292">
        <v>4276.8688899999997</v>
      </c>
      <c r="P5566" s="83" t="str">
        <f t="shared" si="122"/>
        <v/>
      </c>
    </row>
    <row r="5567" spans="1:16" hidden="1" x14ac:dyDescent="0.25">
      <c r="A5567" s="83" t="s">
        <v>6534</v>
      </c>
      <c r="B5567" s="285" t="s">
        <v>85</v>
      </c>
      <c r="C5567" s="292">
        <v>319644.99282333336</v>
      </c>
      <c r="D5567" s="292">
        <v>313472.12617333332</v>
      </c>
      <c r="E5567" s="292">
        <v>313978.23933333333</v>
      </c>
      <c r="F5567" s="292">
        <v>313711.28199666657</v>
      </c>
      <c r="G5567" s="292">
        <v>288456.77674666652</v>
      </c>
      <c r="H5567" s="292">
        <v>164548.20985666715</v>
      </c>
      <c r="I5567" s="292">
        <v>400631.00792500004</v>
      </c>
      <c r="J5567" s="292">
        <v>297014.49713166669</v>
      </c>
      <c r="K5567" s="292">
        <v>209230.63631000003</v>
      </c>
      <c r="L5567" s="292">
        <v>558776.53844000003</v>
      </c>
      <c r="M5567" s="292">
        <v>74144.296810000073</v>
      </c>
      <c r="N5567" s="292">
        <v>923258.22746333352</v>
      </c>
      <c r="O5567" s="292">
        <v>4176866.8310099998</v>
      </c>
      <c r="P5567" s="83" t="str">
        <f t="shared" si="122"/>
        <v/>
      </c>
    </row>
    <row r="5568" spans="1:16" hidden="1" x14ac:dyDescent="0.25">
      <c r="A5568" s="83" t="s">
        <v>6535</v>
      </c>
      <c r="B5568" s="285" t="s">
        <v>87</v>
      </c>
      <c r="C5568" s="292">
        <v>260791.24999999997</v>
      </c>
      <c r="D5568" s="292">
        <v>260791.24999999997</v>
      </c>
      <c r="E5568" s="292">
        <v>260791.25000000006</v>
      </c>
      <c r="F5568" s="292">
        <v>252204.42122666666</v>
      </c>
      <c r="G5568" s="292">
        <v>258654.11810666684</v>
      </c>
      <c r="H5568" s="292">
        <v>118029.3589966665</v>
      </c>
      <c r="I5568" s="292">
        <v>258758.63367000001</v>
      </c>
      <c r="J5568" s="292">
        <v>258662.18266666681</v>
      </c>
      <c r="K5568" s="292">
        <v>424302.33594999998</v>
      </c>
      <c r="L5568" s="292">
        <v>488693.92430000001</v>
      </c>
      <c r="M5568" s="292">
        <v>96974.686620000008</v>
      </c>
      <c r="N5568" s="292">
        <v>690116.43821333337</v>
      </c>
      <c r="O5568" s="292">
        <v>3628769.8497500001</v>
      </c>
      <c r="P5568" s="83" t="str">
        <f t="shared" si="122"/>
        <v/>
      </c>
    </row>
    <row r="5569" spans="1:16" hidden="1" x14ac:dyDescent="0.25">
      <c r="A5569" s="83" t="s">
        <v>6536</v>
      </c>
      <c r="B5569" s="285" t="s">
        <v>88</v>
      </c>
      <c r="C5569" s="292">
        <v>0</v>
      </c>
      <c r="D5569" s="292">
        <v>0</v>
      </c>
      <c r="E5569" s="292">
        <v>0</v>
      </c>
      <c r="F5569" s="292">
        <v>0</v>
      </c>
      <c r="G5569" s="292">
        <v>0</v>
      </c>
      <c r="H5569" s="292">
        <v>0</v>
      </c>
      <c r="I5569" s="292">
        <v>0</v>
      </c>
      <c r="J5569" s="292">
        <v>0</v>
      </c>
      <c r="K5569" s="292">
        <v>0</v>
      </c>
      <c r="L5569" s="292">
        <v>0</v>
      </c>
      <c r="M5569" s="292">
        <v>0</v>
      </c>
      <c r="N5569" s="292">
        <v>0</v>
      </c>
      <c r="O5569" s="292">
        <v>0</v>
      </c>
      <c r="P5569" s="83" t="str">
        <f t="shared" si="122"/>
        <v/>
      </c>
    </row>
    <row r="5570" spans="1:16" hidden="1" x14ac:dyDescent="0.25">
      <c r="A5570" s="83" t="s">
        <v>6537</v>
      </c>
      <c r="B5570" s="285" t="s">
        <v>89</v>
      </c>
      <c r="C5570" s="292">
        <v>159738.42378666671</v>
      </c>
      <c r="D5570" s="292">
        <v>160492.75593666668</v>
      </c>
      <c r="E5570" s="292">
        <v>160200.45009666664</v>
      </c>
      <c r="F5570" s="292">
        <v>137739.11424666655</v>
      </c>
      <c r="G5570" s="292">
        <v>143841.66757666643</v>
      </c>
      <c r="H5570" s="292">
        <v>152335.74483666715</v>
      </c>
      <c r="I5570" s="292">
        <v>180444.91118666678</v>
      </c>
      <c r="J5570" s="292">
        <v>145470.85910666641</v>
      </c>
      <c r="K5570" s="292">
        <v>144697.89056</v>
      </c>
      <c r="L5570" s="292">
        <v>150394.69022999998</v>
      </c>
      <c r="M5570" s="292">
        <v>187620.88563999999</v>
      </c>
      <c r="N5570" s="292">
        <v>299631.7465266668</v>
      </c>
      <c r="O5570" s="292">
        <v>2022609.1397299999</v>
      </c>
      <c r="P5570" s="83" t="str">
        <f t="shared" si="122"/>
        <v/>
      </c>
    </row>
    <row r="5571" spans="1:16" hidden="1" x14ac:dyDescent="0.25">
      <c r="A5571" s="83" t="s">
        <v>6538</v>
      </c>
      <c r="B5571" s="285" t="s">
        <v>90</v>
      </c>
      <c r="C5571" s="292">
        <v>42884.231469999999</v>
      </c>
      <c r="D5571" s="292">
        <v>42631.88781</v>
      </c>
      <c r="E5571" s="292">
        <v>42273.97438</v>
      </c>
      <c r="F5571" s="292">
        <v>44781.812319999983</v>
      </c>
      <c r="G5571" s="292">
        <v>48075.670460000067</v>
      </c>
      <c r="H5571" s="292">
        <v>50547.312810000003</v>
      </c>
      <c r="I5571" s="292">
        <v>43837.39865000001</v>
      </c>
      <c r="J5571" s="292">
        <v>42445.34517166685</v>
      </c>
      <c r="K5571" s="292">
        <v>57511.820829999997</v>
      </c>
      <c r="L5571" s="292">
        <v>47872.706859999962</v>
      </c>
      <c r="M5571" s="292">
        <v>32695.448779999999</v>
      </c>
      <c r="N5571" s="292">
        <v>57629.255248333182</v>
      </c>
      <c r="O5571" s="292">
        <v>553186.86479000002</v>
      </c>
      <c r="P5571" s="83" t="str">
        <f t="shared" si="122"/>
        <v/>
      </c>
    </row>
    <row r="5572" spans="1:16" hidden="1" x14ac:dyDescent="0.25">
      <c r="A5572" s="83" t="s">
        <v>6539</v>
      </c>
      <c r="B5572" s="285" t="s">
        <v>91</v>
      </c>
      <c r="C5572" s="292">
        <v>7194.3975700000001</v>
      </c>
      <c r="D5572" s="292">
        <v>2011.0487099999998</v>
      </c>
      <c r="E5572" s="292">
        <v>1547.3237300000008</v>
      </c>
      <c r="F5572" s="292">
        <v>11660.725359999999</v>
      </c>
      <c r="G5572" s="292">
        <v>4086.3957600000017</v>
      </c>
      <c r="H5572" s="292">
        <v>269.01008999999999</v>
      </c>
      <c r="I5572" s="292">
        <v>21225.389063333339</v>
      </c>
      <c r="J5572" s="292">
        <v>11163.946209999989</v>
      </c>
      <c r="K5572" s="292">
        <v>30.496189999999999</v>
      </c>
      <c r="L5572" s="292">
        <v>12234.326370000001</v>
      </c>
      <c r="M5572" s="292">
        <v>7440.6259300000002</v>
      </c>
      <c r="N5572" s="292">
        <v>73624.588516666685</v>
      </c>
      <c r="O5572" s="292">
        <v>152488.27350000001</v>
      </c>
      <c r="P5572" s="83" t="str">
        <f t="shared" si="122"/>
        <v/>
      </c>
    </row>
    <row r="5573" spans="1:16" hidden="1" x14ac:dyDescent="0.25">
      <c r="A5573" s="83" t="s">
        <v>6540</v>
      </c>
      <c r="B5573" s="285" t="s">
        <v>3670</v>
      </c>
      <c r="C5573" s="292">
        <v>80844.043663333316</v>
      </c>
      <c r="D5573" s="292">
        <v>78553.416713333325</v>
      </c>
      <c r="E5573" s="292">
        <v>79154.884793333345</v>
      </c>
      <c r="F5573" s="292">
        <v>92407.14635666665</v>
      </c>
      <c r="G5573" s="292">
        <v>62452.202536666671</v>
      </c>
      <c r="H5573" s="292">
        <v>-61303.927416666666</v>
      </c>
      <c r="I5573" s="292">
        <v>126901.29644499994</v>
      </c>
      <c r="J5573" s="292">
        <v>71806.919380000007</v>
      </c>
      <c r="K5573" s="292">
        <v>-7861.0290599999989</v>
      </c>
      <c r="L5573" s="292">
        <v>316078.71269000001</v>
      </c>
      <c r="M5573" s="292">
        <v>-179531.54571999994</v>
      </c>
      <c r="N5573" s="292">
        <v>424312.28787833353</v>
      </c>
      <c r="O5573" s="292">
        <v>1083814.4082599999</v>
      </c>
      <c r="P5573" s="83" t="str">
        <f t="shared" si="122"/>
        <v/>
      </c>
    </row>
    <row r="5574" spans="1:16" hidden="1" x14ac:dyDescent="0.25">
      <c r="A5574" s="83" t="s">
        <v>6541</v>
      </c>
      <c r="B5574" s="285" t="s">
        <v>92</v>
      </c>
      <c r="C5574" s="292">
        <v>708.33333333333337</v>
      </c>
      <c r="D5574" s="292">
        <v>708.33333333333337</v>
      </c>
      <c r="E5574" s="292">
        <v>708.33333333333326</v>
      </c>
      <c r="F5574" s="292">
        <v>-303.28759333333323</v>
      </c>
      <c r="G5574" s="292">
        <v>1167.3819266666662</v>
      </c>
      <c r="H5574" s="292">
        <v>2880.95498</v>
      </c>
      <c r="I5574" s="292">
        <v>523.76691000000005</v>
      </c>
      <c r="J5574" s="292">
        <v>438.16666666666788</v>
      </c>
      <c r="K5574" s="292">
        <v>1132.8400200000001</v>
      </c>
      <c r="L5574" s="292">
        <v>667.26643999999999</v>
      </c>
      <c r="M5574" s="292">
        <v>-2179.8285500000002</v>
      </c>
      <c r="N5574" s="292">
        <v>1865.0543199999993</v>
      </c>
      <c r="O5574" s="292">
        <v>8317.3151199999993</v>
      </c>
      <c r="P5574" s="83" t="str">
        <f t="shared" si="122"/>
        <v/>
      </c>
    </row>
    <row r="5575" spans="1:16" hidden="1" x14ac:dyDescent="0.25">
      <c r="A5575" s="83" t="s">
        <v>6542</v>
      </c>
      <c r="B5575" s="285" t="s">
        <v>93</v>
      </c>
      <c r="C5575" s="292">
        <v>2660.4999999999995</v>
      </c>
      <c r="D5575" s="292">
        <v>2660.4999999999995</v>
      </c>
      <c r="E5575" s="292">
        <v>2660.5000000000009</v>
      </c>
      <c r="F5575" s="292">
        <v>1308.0546033333321</v>
      </c>
      <c r="G5575" s="292">
        <v>4717.7100333333346</v>
      </c>
      <c r="H5575" s="292">
        <v>1109.1708100000001</v>
      </c>
      <c r="I5575" s="292">
        <v>1762.6683800000001</v>
      </c>
      <c r="J5575" s="292">
        <v>1840.9683333333305</v>
      </c>
      <c r="K5575" s="292">
        <v>1416.11969</v>
      </c>
      <c r="L5575" s="292">
        <v>1843.7216100000001</v>
      </c>
      <c r="M5575" s="292">
        <v>4588.2681400000001</v>
      </c>
      <c r="N5575" s="292">
        <v>13139.381490000003</v>
      </c>
      <c r="O5575" s="292">
        <v>39707.563089999996</v>
      </c>
      <c r="P5575" s="83" t="str">
        <f t="shared" si="122"/>
        <v/>
      </c>
    </row>
    <row r="5576" spans="1:16" hidden="1" x14ac:dyDescent="0.25">
      <c r="A5576" s="83" t="s">
        <v>6543</v>
      </c>
      <c r="B5576" s="285" t="s">
        <v>94</v>
      </c>
      <c r="C5576" s="292">
        <v>20212.916666666661</v>
      </c>
      <c r="D5576" s="292">
        <v>20212.916666666661</v>
      </c>
      <c r="E5576" s="292">
        <v>20212.916666666679</v>
      </c>
      <c r="F5576" s="292">
        <v>32056.053456666676</v>
      </c>
      <c r="G5576" s="292">
        <v>19915.417066666683</v>
      </c>
      <c r="H5576" s="292">
        <v>15512.323339999968</v>
      </c>
      <c r="I5576" s="292">
        <v>21755.147279999997</v>
      </c>
      <c r="J5576" s="292">
        <v>19998.63433666671</v>
      </c>
      <c r="K5576" s="292">
        <v>15842.957640000001</v>
      </c>
      <c r="L5576" s="292">
        <v>20433.144819999998</v>
      </c>
      <c r="M5576" s="292">
        <v>16607.806550000001</v>
      </c>
      <c r="N5576" s="292">
        <v>19397.854849999949</v>
      </c>
      <c r="O5576" s="292">
        <v>242158.08933999998</v>
      </c>
      <c r="P5576" s="83" t="str">
        <f t="shared" si="122"/>
        <v/>
      </c>
    </row>
    <row r="5577" spans="1:16" hidden="1" x14ac:dyDescent="0.25">
      <c r="A5577" s="83" t="s">
        <v>6544</v>
      </c>
      <c r="B5577" s="285" t="s">
        <v>95</v>
      </c>
      <c r="C5577" s="292">
        <v>5364.6463333333331</v>
      </c>
      <c r="D5577" s="292">
        <v>6163.7670033333334</v>
      </c>
      <c r="E5577" s="292">
        <v>7182.3563333333332</v>
      </c>
      <c r="F5577" s="292">
        <v>-5825.8367533333349</v>
      </c>
      <c r="G5577" s="292">
        <v>3662.6403866666651</v>
      </c>
      <c r="H5577" s="292">
        <v>3197.6204066666714</v>
      </c>
      <c r="I5577" s="292">
        <v>4718.0421199999973</v>
      </c>
      <c r="J5577" s="292">
        <v>3724.5909266666654</v>
      </c>
      <c r="K5577" s="292">
        <v>-3540.4595600000002</v>
      </c>
      <c r="L5577" s="292">
        <v>8147.5894200000002</v>
      </c>
      <c r="M5577" s="292">
        <v>6583.42904</v>
      </c>
      <c r="N5577" s="292">
        <v>30929.922633333335</v>
      </c>
      <c r="O5577" s="292">
        <v>70308.308290000001</v>
      </c>
      <c r="P5577" s="83" t="str">
        <f t="shared" si="122"/>
        <v/>
      </c>
    </row>
    <row r="5578" spans="1:16" hidden="1" x14ac:dyDescent="0.25">
      <c r="A5578" s="83" t="s">
        <v>6545</v>
      </c>
      <c r="B5578" s="285" t="s">
        <v>96</v>
      </c>
      <c r="C5578" s="292">
        <v>109920.41666666667</v>
      </c>
      <c r="D5578" s="292">
        <v>109920.41666666667</v>
      </c>
      <c r="E5578" s="292">
        <v>109920.41666666666</v>
      </c>
      <c r="F5578" s="292">
        <v>92665.327113333347</v>
      </c>
      <c r="G5578" s="292">
        <v>104170.86293333329</v>
      </c>
      <c r="H5578" s="292">
        <v>138254.45370000001</v>
      </c>
      <c r="I5578" s="292">
        <v>104247.08541</v>
      </c>
      <c r="J5578" s="292">
        <v>104600.80195000011</v>
      </c>
      <c r="K5578" s="292">
        <v>145152.23568000001</v>
      </c>
      <c r="L5578" s="292">
        <v>155339.77093999999</v>
      </c>
      <c r="M5578" s="292">
        <v>102340.74552000001</v>
      </c>
      <c r="N5578" s="292">
        <v>343640.36963333341</v>
      </c>
      <c r="O5578" s="292">
        <v>1620172.9028800004</v>
      </c>
      <c r="P5578" s="83" t="str">
        <f t="shared" si="122"/>
        <v/>
      </c>
    </row>
    <row r="5579" spans="1:16" hidden="1" x14ac:dyDescent="0.25">
      <c r="A5579" s="83" t="s">
        <v>6546</v>
      </c>
      <c r="B5579" s="285" t="s">
        <v>155</v>
      </c>
      <c r="C5579" s="292">
        <v>690356.65948999999</v>
      </c>
      <c r="D5579" s="292">
        <v>684183.79284000001</v>
      </c>
      <c r="E5579" s="292">
        <v>684689.90599999996</v>
      </c>
      <c r="F5579" s="292">
        <v>658581.03033666662</v>
      </c>
      <c r="G5579" s="292">
        <v>651281.75778666663</v>
      </c>
      <c r="H5579" s="292">
        <v>420832.02255333366</v>
      </c>
      <c r="I5579" s="292">
        <v>763636.72700499999</v>
      </c>
      <c r="J5579" s="292">
        <v>660277.48174833367</v>
      </c>
      <c r="K5579" s="292">
        <v>778685.20793999999</v>
      </c>
      <c r="L5579" s="292">
        <v>1202810.2336800001</v>
      </c>
      <c r="M5579" s="292">
        <v>273459.72895000008</v>
      </c>
      <c r="N5579" s="292">
        <v>1957015.0353100002</v>
      </c>
      <c r="O5579" s="292">
        <v>9425809.5836400017</v>
      </c>
      <c r="P5579" s="83" t="str">
        <f t="shared" ref="P5579:P5642" si="123">IF(COUNTBLANK(Q5579)=0,IF(RIGHT(A5579,12)=Q5579,TRUE,FALSE),"")</f>
        <v/>
      </c>
    </row>
    <row r="5580" spans="1:16" hidden="1" x14ac:dyDescent="0.25">
      <c r="A5580" s="83" t="s">
        <v>6547</v>
      </c>
      <c r="B5580" s="285" t="s">
        <v>80</v>
      </c>
      <c r="C5580" s="292">
        <v>0</v>
      </c>
      <c r="D5580" s="292">
        <v>0</v>
      </c>
      <c r="E5580" s="292">
        <v>0</v>
      </c>
      <c r="F5580" s="292">
        <v>0</v>
      </c>
      <c r="G5580" s="292">
        <v>0</v>
      </c>
      <c r="H5580" s="292">
        <v>0</v>
      </c>
      <c r="I5580" s="292">
        <v>0</v>
      </c>
      <c r="J5580" s="292">
        <v>0</v>
      </c>
      <c r="K5580" s="292">
        <v>0</v>
      </c>
      <c r="L5580" s="292">
        <v>0</v>
      </c>
      <c r="M5580" s="292">
        <v>0</v>
      </c>
      <c r="N5580" s="292">
        <v>0</v>
      </c>
      <c r="O5580" s="292">
        <v>0</v>
      </c>
      <c r="P5580" s="83" t="str">
        <f t="shared" si="123"/>
        <v/>
      </c>
    </row>
    <row r="5581" spans="1:16" hidden="1" x14ac:dyDescent="0.25">
      <c r="A5581" s="83" t="s">
        <v>6548</v>
      </c>
      <c r="B5581" s="285" t="s">
        <v>97</v>
      </c>
      <c r="C5581" s="292">
        <v>71395.381009999997</v>
      </c>
      <c r="D5581" s="292">
        <v>-24541.472809999996</v>
      </c>
      <c r="E5581" s="292">
        <v>17349.386989999999</v>
      </c>
      <c r="F5581" s="292">
        <v>-8119.1964000000007</v>
      </c>
      <c r="G5581" s="292">
        <v>-17511.605050000002</v>
      </c>
      <c r="H5581" s="292">
        <v>13577.259519999996</v>
      </c>
      <c r="I5581" s="292">
        <v>-4992.9428999999991</v>
      </c>
      <c r="J5581" s="292">
        <v>-2651.8742200000006</v>
      </c>
      <c r="K5581" s="292">
        <v>-12466.386920000001</v>
      </c>
      <c r="L5581" s="292">
        <v>-5926.83493</v>
      </c>
      <c r="M5581" s="292">
        <v>-9864.0955900000008</v>
      </c>
      <c r="N5581" s="292">
        <v>-56655.262869999999</v>
      </c>
      <c r="O5581" s="292">
        <v>-40407.644170000014</v>
      </c>
      <c r="P5581" s="83" t="str">
        <f t="shared" si="123"/>
        <v/>
      </c>
    </row>
    <row r="5582" spans="1:16" hidden="1" x14ac:dyDescent="0.25">
      <c r="A5582" s="83" t="s">
        <v>6549</v>
      </c>
      <c r="B5582" s="285" t="s">
        <v>130</v>
      </c>
      <c r="C5582" s="292">
        <v>143651.95831000002</v>
      </c>
      <c r="D5582" s="292">
        <v>-24541.472809999996</v>
      </c>
      <c r="E5582" s="292">
        <v>16814.848819999999</v>
      </c>
      <c r="F5582" s="292">
        <v>-8719.4088000000011</v>
      </c>
      <c r="G5582" s="292">
        <v>-17511.605050000002</v>
      </c>
      <c r="H5582" s="292">
        <v>13128.026289999994</v>
      </c>
      <c r="I5582" s="292">
        <v>-6202.5538399999996</v>
      </c>
      <c r="J5582" s="292">
        <v>-2764.0894700000008</v>
      </c>
      <c r="K5582" s="292">
        <v>-13088.747200000002</v>
      </c>
      <c r="L5582" s="292">
        <v>-6529.3355499999998</v>
      </c>
      <c r="M5582" s="292">
        <v>-9864.0955900000008</v>
      </c>
      <c r="N5582" s="292">
        <v>-16214.281839999996</v>
      </c>
      <c r="O5582" s="292">
        <v>68159.243269999977</v>
      </c>
      <c r="P5582" s="83" t="str">
        <f t="shared" si="123"/>
        <v/>
      </c>
    </row>
    <row r="5583" spans="1:16" hidden="1" x14ac:dyDescent="0.25">
      <c r="A5583" s="83" t="s">
        <v>6550</v>
      </c>
      <c r="B5583" s="285" t="s">
        <v>76</v>
      </c>
      <c r="C5583" s="292">
        <v>0</v>
      </c>
      <c r="D5583" s="292">
        <v>0</v>
      </c>
      <c r="E5583" s="292">
        <v>0</v>
      </c>
      <c r="F5583" s="292">
        <v>0</v>
      </c>
      <c r="G5583" s="292">
        <v>0</v>
      </c>
      <c r="H5583" s="292">
        <v>0</v>
      </c>
      <c r="I5583" s="292">
        <v>0</v>
      </c>
      <c r="J5583" s="292">
        <v>0</v>
      </c>
      <c r="K5583" s="292">
        <v>0</v>
      </c>
      <c r="L5583" s="292">
        <v>0</v>
      </c>
      <c r="M5583" s="292">
        <v>0</v>
      </c>
      <c r="N5583" s="292">
        <v>0</v>
      </c>
      <c r="O5583" s="292">
        <v>0</v>
      </c>
      <c r="P5583" s="83" t="str">
        <f t="shared" si="123"/>
        <v/>
      </c>
    </row>
    <row r="5584" spans="1:16" hidden="1" x14ac:dyDescent="0.25">
      <c r="A5584" s="83" t="s">
        <v>6551</v>
      </c>
      <c r="B5584" s="285" t="s">
        <v>77</v>
      </c>
      <c r="C5584" s="292">
        <v>3558.2475099999997</v>
      </c>
      <c r="D5584" s="292">
        <v>5164.1166699999994</v>
      </c>
      <c r="E5584" s="292">
        <v>3964.0213100000001</v>
      </c>
      <c r="F5584" s="292">
        <v>3389.6123999999995</v>
      </c>
      <c r="G5584" s="292">
        <v>5950.9976100000003</v>
      </c>
      <c r="H5584" s="292">
        <v>4018.92697</v>
      </c>
      <c r="I5584" s="292">
        <v>3285.7327999999998</v>
      </c>
      <c r="J5584" s="292">
        <v>1377.4086499999999</v>
      </c>
      <c r="K5584" s="292">
        <v>6996.4438499999997</v>
      </c>
      <c r="L5584" s="292">
        <v>4166.0065199999999</v>
      </c>
      <c r="M5584" s="292">
        <v>8038.20838</v>
      </c>
      <c r="N5584" s="292">
        <v>8159.9157500000001</v>
      </c>
      <c r="O5584" s="292">
        <v>58069.638420000003</v>
      </c>
      <c r="P5584" s="83" t="str">
        <f t="shared" si="123"/>
        <v/>
      </c>
    </row>
    <row r="5585" spans="1:16" hidden="1" x14ac:dyDescent="0.25">
      <c r="A5585" s="83" t="s">
        <v>6552</v>
      </c>
      <c r="B5585" s="285" t="s">
        <v>78</v>
      </c>
      <c r="C5585" s="292">
        <v>1055.3843999999999</v>
      </c>
      <c r="D5585" s="292">
        <v>844.87761</v>
      </c>
      <c r="E5585" s="292">
        <v>1540.9277699999998</v>
      </c>
      <c r="F5585" s="292">
        <v>936.29066999999998</v>
      </c>
      <c r="G5585" s="292">
        <v>1198.3464100000001</v>
      </c>
      <c r="H5585" s="292">
        <v>1636.0123199999998</v>
      </c>
      <c r="I5585" s="292">
        <v>1044.15634</v>
      </c>
      <c r="J5585" s="292">
        <v>1145.5515900000003</v>
      </c>
      <c r="K5585" s="292">
        <v>1912.5506600000001</v>
      </c>
      <c r="L5585" s="292">
        <v>1195.11321</v>
      </c>
      <c r="M5585" s="292">
        <v>926.32410000000004</v>
      </c>
      <c r="N5585" s="292">
        <v>2610.2396699999999</v>
      </c>
      <c r="O5585" s="292">
        <v>16045.77475</v>
      </c>
      <c r="P5585" s="83" t="str">
        <f t="shared" si="123"/>
        <v/>
      </c>
    </row>
    <row r="5586" spans="1:16" hidden="1" x14ac:dyDescent="0.25">
      <c r="A5586" s="83" t="s">
        <v>6553</v>
      </c>
      <c r="B5586" s="285" t="s">
        <v>79</v>
      </c>
      <c r="C5586" s="292">
        <v>436.94916000000001</v>
      </c>
      <c r="D5586" s="292">
        <v>0</v>
      </c>
      <c r="E5586" s="292">
        <v>476.37815999999998</v>
      </c>
      <c r="F5586" s="292">
        <v>443.04475000000002</v>
      </c>
      <c r="G5586" s="292">
        <v>0</v>
      </c>
      <c r="H5586" s="292">
        <v>25.434200000000001</v>
      </c>
      <c r="I5586" s="292">
        <v>524.92962</v>
      </c>
      <c r="J5586" s="292">
        <v>368.65324000000004</v>
      </c>
      <c r="K5586" s="292">
        <v>514.41160000000002</v>
      </c>
      <c r="L5586" s="292">
        <v>485.57382000000001</v>
      </c>
      <c r="M5586" s="292">
        <v>0</v>
      </c>
      <c r="N5586" s="292">
        <v>475.37358</v>
      </c>
      <c r="O5586" s="292">
        <v>3750.7481299999999</v>
      </c>
      <c r="P5586" s="83" t="str">
        <f t="shared" si="123"/>
        <v/>
      </c>
    </row>
    <row r="5587" spans="1:16" hidden="1" x14ac:dyDescent="0.25">
      <c r="A5587" s="83" t="s">
        <v>6554</v>
      </c>
      <c r="B5587" s="285" t="s">
        <v>3671</v>
      </c>
      <c r="C5587" s="292">
        <v>8195.1740800000007</v>
      </c>
      <c r="D5587" s="292">
        <v>19684.868269999999</v>
      </c>
      <c r="E5587" s="292">
        <v>4276.5056599999998</v>
      </c>
      <c r="F5587" s="292">
        <v>3919.4059500000003</v>
      </c>
      <c r="G5587" s="292">
        <v>2508.2506400000002</v>
      </c>
      <c r="H5587" s="292">
        <v>405.94011</v>
      </c>
      <c r="I5587" s="292">
        <v>1533.7737299999999</v>
      </c>
      <c r="J5587" s="292">
        <v>6.2750000000000004</v>
      </c>
      <c r="K5587" s="292">
        <v>696.03127000000006</v>
      </c>
      <c r="L5587" s="292">
        <v>682.23780000000011</v>
      </c>
      <c r="M5587" s="292">
        <v>1721.6395299999999</v>
      </c>
      <c r="N5587" s="292">
        <v>5185.5866599999999</v>
      </c>
      <c r="O5587" s="292">
        <v>48815.688700000006</v>
      </c>
      <c r="P5587" s="83" t="str">
        <f t="shared" si="123"/>
        <v/>
      </c>
    </row>
    <row r="5588" spans="1:16" hidden="1" x14ac:dyDescent="0.25">
      <c r="A5588" s="83" t="s">
        <v>6555</v>
      </c>
      <c r="B5588" s="285" t="s">
        <v>120</v>
      </c>
      <c r="C5588" s="292">
        <v>774</v>
      </c>
      <c r="D5588" s="292">
        <v>0</v>
      </c>
      <c r="E5588" s="292">
        <v>0</v>
      </c>
      <c r="F5588" s="292">
        <v>0</v>
      </c>
      <c r="G5588" s="292">
        <v>0</v>
      </c>
      <c r="H5588" s="292">
        <v>0</v>
      </c>
      <c r="I5588" s="292">
        <v>0</v>
      </c>
      <c r="J5588" s="292">
        <v>0</v>
      </c>
      <c r="K5588" s="292">
        <v>0</v>
      </c>
      <c r="L5588" s="292">
        <v>0</v>
      </c>
      <c r="M5588" s="292">
        <v>0</v>
      </c>
      <c r="N5588" s="292">
        <v>0</v>
      </c>
      <c r="O5588" s="292">
        <v>774</v>
      </c>
      <c r="P5588" s="83" t="str">
        <f t="shared" si="123"/>
        <v/>
      </c>
    </row>
    <row r="5589" spans="1:16" hidden="1" x14ac:dyDescent="0.25">
      <c r="A5589" s="83" t="s">
        <v>6556</v>
      </c>
      <c r="B5589" s="285" t="s">
        <v>121</v>
      </c>
      <c r="C5589" s="292">
        <v>0</v>
      </c>
      <c r="D5589" s="292">
        <v>0</v>
      </c>
      <c r="E5589" s="292">
        <v>0</v>
      </c>
      <c r="F5589" s="292">
        <v>0</v>
      </c>
      <c r="G5589" s="292">
        <v>0</v>
      </c>
      <c r="H5589" s="292">
        <v>0</v>
      </c>
      <c r="I5589" s="292">
        <v>0</v>
      </c>
      <c r="J5589" s="292">
        <v>0</v>
      </c>
      <c r="K5589" s="292">
        <v>0</v>
      </c>
      <c r="L5589" s="292">
        <v>0</v>
      </c>
      <c r="M5589" s="292">
        <v>0</v>
      </c>
      <c r="N5589" s="292">
        <v>0</v>
      </c>
      <c r="O5589" s="292">
        <v>0</v>
      </c>
      <c r="P5589" s="83" t="str">
        <f t="shared" si="123"/>
        <v/>
      </c>
    </row>
    <row r="5590" spans="1:16" hidden="1" x14ac:dyDescent="0.25">
      <c r="A5590" s="83" t="s">
        <v>6557</v>
      </c>
      <c r="B5590" s="285" t="s">
        <v>81</v>
      </c>
      <c r="C5590" s="292">
        <v>37.705500000000001</v>
      </c>
      <c r="D5590" s="292">
        <v>0</v>
      </c>
      <c r="E5590" s="292">
        <v>0</v>
      </c>
      <c r="F5590" s="292">
        <v>0</v>
      </c>
      <c r="G5590" s="292">
        <v>0</v>
      </c>
      <c r="H5590" s="292">
        <v>0</v>
      </c>
      <c r="I5590" s="292">
        <v>0</v>
      </c>
      <c r="J5590" s="292">
        <v>0</v>
      </c>
      <c r="K5590" s="292">
        <v>0</v>
      </c>
      <c r="L5590" s="292">
        <v>0</v>
      </c>
      <c r="M5590" s="292">
        <v>0</v>
      </c>
      <c r="N5590" s="292">
        <v>0</v>
      </c>
      <c r="O5590" s="292">
        <v>37.705500000000001</v>
      </c>
      <c r="P5590" s="83" t="str">
        <f t="shared" si="123"/>
        <v/>
      </c>
    </row>
    <row r="5591" spans="1:16" hidden="1" x14ac:dyDescent="0.25">
      <c r="A5591" s="83" t="s">
        <v>6558</v>
      </c>
      <c r="B5591" s="285" t="s">
        <v>82</v>
      </c>
      <c r="C5591" s="292">
        <v>0</v>
      </c>
      <c r="D5591" s="292">
        <v>0</v>
      </c>
      <c r="E5591" s="292">
        <v>0</v>
      </c>
      <c r="F5591" s="292">
        <v>1135.24</v>
      </c>
      <c r="G5591" s="292">
        <v>7485</v>
      </c>
      <c r="H5591" s="292">
        <v>0</v>
      </c>
      <c r="I5591" s="292">
        <v>0</v>
      </c>
      <c r="J5591" s="292">
        <v>0</v>
      </c>
      <c r="K5591" s="292">
        <v>128.745</v>
      </c>
      <c r="L5591" s="292">
        <v>0</v>
      </c>
      <c r="M5591" s="292">
        <v>0</v>
      </c>
      <c r="N5591" s="292">
        <v>8765</v>
      </c>
      <c r="O5591" s="292">
        <v>17513.985000000001</v>
      </c>
      <c r="P5591" s="83" t="str">
        <f t="shared" si="123"/>
        <v/>
      </c>
    </row>
    <row r="5592" spans="1:16" hidden="1" x14ac:dyDescent="0.25">
      <c r="A5592" s="83" t="s">
        <v>6559</v>
      </c>
      <c r="B5592" s="285" t="s">
        <v>83</v>
      </c>
      <c r="C5592" s="292">
        <v>4709.2549600000002</v>
      </c>
      <c r="D5592" s="292">
        <v>8.6075800000000005</v>
      </c>
      <c r="E5592" s="292">
        <v>85</v>
      </c>
      <c r="F5592" s="292">
        <v>12.24863</v>
      </c>
      <c r="G5592" s="292">
        <v>0</v>
      </c>
      <c r="H5592" s="292">
        <v>0</v>
      </c>
      <c r="I5592" s="292">
        <v>9.1858900000000006</v>
      </c>
      <c r="J5592" s="292">
        <v>0</v>
      </c>
      <c r="K5592" s="292">
        <v>1.07341</v>
      </c>
      <c r="L5592" s="292">
        <v>23.87921</v>
      </c>
      <c r="M5592" s="292">
        <v>8.8019999999999996</v>
      </c>
      <c r="N5592" s="292">
        <v>26.053909999999998</v>
      </c>
      <c r="O5592" s="292">
        <v>4884.1055899999992</v>
      </c>
      <c r="P5592" s="83" t="str">
        <f t="shared" si="123"/>
        <v/>
      </c>
    </row>
    <row r="5593" spans="1:16" hidden="1" x14ac:dyDescent="0.25">
      <c r="A5593" s="83" t="s">
        <v>6560</v>
      </c>
      <c r="B5593" s="285" t="s">
        <v>84</v>
      </c>
      <c r="C5593" s="292">
        <v>649.87302</v>
      </c>
      <c r="D5593" s="292">
        <v>865.62056999999993</v>
      </c>
      <c r="E5593" s="292">
        <v>2138.3165800000002</v>
      </c>
      <c r="F5593" s="292">
        <v>916.92746</v>
      </c>
      <c r="G5593" s="292">
        <v>1871.8800699999999</v>
      </c>
      <c r="H5593" s="292">
        <v>409.53943000000004</v>
      </c>
      <c r="I5593" s="292">
        <v>2962.8348300000002</v>
      </c>
      <c r="J5593" s="292">
        <v>275.03969999999998</v>
      </c>
      <c r="K5593" s="292">
        <v>4015.6000800000002</v>
      </c>
      <c r="L5593" s="292">
        <v>749.90172000000007</v>
      </c>
      <c r="M5593" s="292">
        <v>448.06246999999996</v>
      </c>
      <c r="N5593" s="292">
        <v>36002.556669999998</v>
      </c>
      <c r="O5593" s="292">
        <v>51306.152600000001</v>
      </c>
      <c r="P5593" s="83" t="str">
        <f t="shared" si="123"/>
        <v/>
      </c>
    </row>
    <row r="5594" spans="1:16" hidden="1" x14ac:dyDescent="0.25">
      <c r="A5594" s="83" t="s">
        <v>6561</v>
      </c>
      <c r="B5594" s="285" t="s">
        <v>85</v>
      </c>
      <c r="C5594" s="292">
        <v>19416.588629999998</v>
      </c>
      <c r="D5594" s="292">
        <v>26568.090699999997</v>
      </c>
      <c r="E5594" s="292">
        <v>12481.149480000002</v>
      </c>
      <c r="F5594" s="292">
        <v>10752.76986</v>
      </c>
      <c r="G5594" s="292">
        <v>19014.474730000002</v>
      </c>
      <c r="H5594" s="292">
        <v>6495.8530299999993</v>
      </c>
      <c r="I5594" s="292">
        <v>9360.6132099999995</v>
      </c>
      <c r="J5594" s="292">
        <v>3172.9281800000003</v>
      </c>
      <c r="K5594" s="292">
        <v>14264.855870000001</v>
      </c>
      <c r="L5594" s="292">
        <v>7302.7122799999997</v>
      </c>
      <c r="M5594" s="292">
        <v>11143.036480000001</v>
      </c>
      <c r="N5594" s="292">
        <v>61224.726239999996</v>
      </c>
      <c r="O5594" s="292">
        <v>201197.79869</v>
      </c>
      <c r="P5594" s="83" t="str">
        <f t="shared" si="123"/>
        <v/>
      </c>
    </row>
    <row r="5595" spans="1:16" hidden="1" x14ac:dyDescent="0.25">
      <c r="A5595" s="83" t="s">
        <v>6562</v>
      </c>
      <c r="B5595" s="285" t="s">
        <v>86</v>
      </c>
      <c r="C5595" s="292">
        <v>0</v>
      </c>
      <c r="D5595" s="292">
        <v>0</v>
      </c>
      <c r="E5595" s="292">
        <v>0</v>
      </c>
      <c r="F5595" s="292">
        <v>0</v>
      </c>
      <c r="G5595" s="292">
        <v>0</v>
      </c>
      <c r="H5595" s="292">
        <v>0</v>
      </c>
      <c r="I5595" s="292">
        <v>0</v>
      </c>
      <c r="J5595" s="292">
        <v>0</v>
      </c>
      <c r="K5595" s="292">
        <v>0</v>
      </c>
      <c r="L5595" s="292">
        <v>0</v>
      </c>
      <c r="M5595" s="292">
        <v>0</v>
      </c>
      <c r="N5595" s="292">
        <v>0</v>
      </c>
      <c r="O5595" s="292">
        <v>0</v>
      </c>
      <c r="P5595" s="83" t="str">
        <f t="shared" si="123"/>
        <v/>
      </c>
    </row>
    <row r="5596" spans="1:16" hidden="1" x14ac:dyDescent="0.25">
      <c r="A5596" s="83" t="s">
        <v>6563</v>
      </c>
      <c r="B5596" s="285" t="s">
        <v>87</v>
      </c>
      <c r="C5596" s="292">
        <v>1159.04501</v>
      </c>
      <c r="D5596" s="292">
        <v>0</v>
      </c>
      <c r="E5596" s="292">
        <v>534.53817000000004</v>
      </c>
      <c r="F5596" s="292">
        <v>600.2124</v>
      </c>
      <c r="G5596" s="292">
        <v>0</v>
      </c>
      <c r="H5596" s="292">
        <v>449.23322999999999</v>
      </c>
      <c r="I5596" s="292">
        <v>1209.61094</v>
      </c>
      <c r="J5596" s="292">
        <v>112.21525</v>
      </c>
      <c r="K5596" s="292">
        <v>622.36027999999999</v>
      </c>
      <c r="L5596" s="292">
        <v>602.50062000000003</v>
      </c>
      <c r="M5596" s="292">
        <v>0</v>
      </c>
      <c r="N5596" s="292">
        <v>615.69089000000008</v>
      </c>
      <c r="O5596" s="292">
        <v>5905.40679</v>
      </c>
      <c r="P5596" s="83" t="str">
        <f t="shared" si="123"/>
        <v/>
      </c>
    </row>
    <row r="5597" spans="1:16" hidden="1" x14ac:dyDescent="0.25">
      <c r="A5597" s="83" t="s">
        <v>6564</v>
      </c>
      <c r="B5597" s="285" t="s">
        <v>88</v>
      </c>
      <c r="C5597" s="292">
        <v>0</v>
      </c>
      <c r="D5597" s="292">
        <v>0</v>
      </c>
      <c r="E5597" s="292">
        <v>0</v>
      </c>
      <c r="F5597" s="292">
        <v>0</v>
      </c>
      <c r="G5597" s="292">
        <v>0</v>
      </c>
      <c r="H5597" s="292">
        <v>0</v>
      </c>
      <c r="I5597" s="292">
        <v>0</v>
      </c>
      <c r="J5597" s="292">
        <v>0</v>
      </c>
      <c r="K5597" s="292">
        <v>0</v>
      </c>
      <c r="L5597" s="292">
        <v>0</v>
      </c>
      <c r="M5597" s="292">
        <v>0</v>
      </c>
      <c r="N5597" s="292">
        <v>62541.335800000001</v>
      </c>
      <c r="O5597" s="292">
        <v>62541.335800000001</v>
      </c>
      <c r="P5597" s="83" t="str">
        <f t="shared" si="123"/>
        <v/>
      </c>
    </row>
    <row r="5598" spans="1:16" hidden="1" x14ac:dyDescent="0.25">
      <c r="A5598" s="83" t="s">
        <v>6565</v>
      </c>
      <c r="B5598" s="285" t="s">
        <v>144</v>
      </c>
      <c r="C5598" s="292">
        <v>20575.63364</v>
      </c>
      <c r="D5598" s="292">
        <v>26568.090699999997</v>
      </c>
      <c r="E5598" s="292">
        <v>13015.687650000002</v>
      </c>
      <c r="F5598" s="292">
        <v>11352.982260000001</v>
      </c>
      <c r="G5598" s="292">
        <v>19014.474730000002</v>
      </c>
      <c r="H5598" s="292">
        <v>6945.0862599999991</v>
      </c>
      <c r="I5598" s="292">
        <v>10570.22415</v>
      </c>
      <c r="J5598" s="292">
        <v>3285.1434300000005</v>
      </c>
      <c r="K5598" s="292">
        <v>14887.216150000002</v>
      </c>
      <c r="L5598" s="292">
        <v>7905.2128999999995</v>
      </c>
      <c r="M5598" s="292">
        <v>11143.036480000001</v>
      </c>
      <c r="N5598" s="292">
        <v>124381.75292999999</v>
      </c>
      <c r="O5598" s="292">
        <v>269644.54128</v>
      </c>
      <c r="P5598" s="83" t="str">
        <f t="shared" si="123"/>
        <v/>
      </c>
    </row>
    <row r="5599" spans="1:16" hidden="1" x14ac:dyDescent="0.25">
      <c r="A5599" s="83" t="s">
        <v>6566</v>
      </c>
      <c r="B5599" s="285" t="s">
        <v>76</v>
      </c>
      <c r="C5599" s="292">
        <v>0</v>
      </c>
      <c r="D5599" s="292">
        <v>0</v>
      </c>
      <c r="E5599" s="292">
        <v>0</v>
      </c>
      <c r="F5599" s="292">
        <v>0</v>
      </c>
      <c r="G5599" s="292">
        <v>0</v>
      </c>
      <c r="H5599" s="292">
        <v>0</v>
      </c>
      <c r="I5599" s="292">
        <v>0</v>
      </c>
      <c r="J5599" s="292">
        <v>0</v>
      </c>
      <c r="K5599" s="292">
        <v>0</v>
      </c>
      <c r="L5599" s="292">
        <v>0</v>
      </c>
      <c r="M5599" s="292">
        <v>0</v>
      </c>
      <c r="N5599" s="292">
        <v>0</v>
      </c>
      <c r="O5599" s="292">
        <v>0</v>
      </c>
      <c r="P5599" s="83" t="str">
        <f t="shared" si="123"/>
        <v/>
      </c>
    </row>
    <row r="5600" spans="1:16" hidden="1" x14ac:dyDescent="0.25">
      <c r="A5600" s="83" t="s">
        <v>6567</v>
      </c>
      <c r="B5600" s="285" t="s">
        <v>85</v>
      </c>
      <c r="C5600" s="292">
        <v>90811.969639999996</v>
      </c>
      <c r="D5600" s="292">
        <v>2026.6178899999998</v>
      </c>
      <c r="E5600" s="292">
        <v>29830.536470000003</v>
      </c>
      <c r="F5600" s="292">
        <v>2633.5734599999996</v>
      </c>
      <c r="G5600" s="292">
        <v>1502.8696799999998</v>
      </c>
      <c r="H5600" s="292">
        <v>20073.112549999994</v>
      </c>
      <c r="I5600" s="292">
        <v>4367.6703100000004</v>
      </c>
      <c r="J5600" s="292">
        <v>521.05395999999996</v>
      </c>
      <c r="K5600" s="292">
        <v>1798.4689499999999</v>
      </c>
      <c r="L5600" s="292">
        <v>1375.8773499999998</v>
      </c>
      <c r="M5600" s="292">
        <v>1278.9408900000001</v>
      </c>
      <c r="N5600" s="292">
        <v>4569.4633699999995</v>
      </c>
      <c r="O5600" s="292">
        <v>160790.15451999998</v>
      </c>
      <c r="P5600" s="83" t="str">
        <f t="shared" si="123"/>
        <v/>
      </c>
    </row>
    <row r="5601" spans="1:16" hidden="1" x14ac:dyDescent="0.25">
      <c r="A5601" s="83" t="s">
        <v>6568</v>
      </c>
      <c r="B5601" s="285" t="s">
        <v>87</v>
      </c>
      <c r="C5601" s="292">
        <v>0</v>
      </c>
      <c r="D5601" s="292">
        <v>0</v>
      </c>
      <c r="E5601" s="292">
        <v>0</v>
      </c>
      <c r="F5601" s="292">
        <v>0</v>
      </c>
      <c r="G5601" s="292">
        <v>0</v>
      </c>
      <c r="H5601" s="292">
        <v>0</v>
      </c>
      <c r="I5601" s="292">
        <v>0</v>
      </c>
      <c r="J5601" s="292">
        <v>0</v>
      </c>
      <c r="K5601" s="292">
        <v>0</v>
      </c>
      <c r="L5601" s="292">
        <v>0</v>
      </c>
      <c r="M5601" s="292">
        <v>0</v>
      </c>
      <c r="N5601" s="292">
        <v>33612.33743</v>
      </c>
      <c r="O5601" s="292">
        <v>33612.33743</v>
      </c>
      <c r="P5601" s="83" t="str">
        <f t="shared" si="123"/>
        <v/>
      </c>
    </row>
    <row r="5602" spans="1:16" hidden="1" x14ac:dyDescent="0.25">
      <c r="A5602" s="83" t="s">
        <v>6569</v>
      </c>
      <c r="B5602" s="285" t="s">
        <v>88</v>
      </c>
      <c r="C5602" s="292">
        <v>73415.622310000006</v>
      </c>
      <c r="D5602" s="292">
        <v>0</v>
      </c>
      <c r="E5602" s="292">
        <v>0</v>
      </c>
      <c r="F5602" s="292">
        <v>0</v>
      </c>
      <c r="G5602" s="292">
        <v>0</v>
      </c>
      <c r="H5602" s="292">
        <v>0</v>
      </c>
      <c r="I5602" s="292">
        <v>0</v>
      </c>
      <c r="J5602" s="292">
        <v>0</v>
      </c>
      <c r="K5602" s="292">
        <v>0</v>
      </c>
      <c r="L5602" s="292">
        <v>0</v>
      </c>
      <c r="M5602" s="292">
        <v>0</v>
      </c>
      <c r="N5602" s="292">
        <v>69985.670289999995</v>
      </c>
      <c r="O5602" s="292">
        <v>143401.29259999999</v>
      </c>
      <c r="P5602" s="83" t="str">
        <f t="shared" si="123"/>
        <v/>
      </c>
    </row>
    <row r="5603" spans="1:16" hidden="1" x14ac:dyDescent="0.25">
      <c r="A5603" s="83" t="s">
        <v>6570</v>
      </c>
      <c r="B5603" s="285" t="s">
        <v>89</v>
      </c>
      <c r="C5603" s="292">
        <v>73.916610000000006</v>
      </c>
      <c r="D5603" s="292">
        <v>272.7946</v>
      </c>
      <c r="E5603" s="292">
        <v>164.57096000000001</v>
      </c>
      <c r="F5603" s="292">
        <v>137.48668000000001</v>
      </c>
      <c r="G5603" s="292">
        <v>279.63130999999998</v>
      </c>
      <c r="H5603" s="292">
        <v>304.37263999999999</v>
      </c>
      <c r="I5603" s="292">
        <v>338.06405000000001</v>
      </c>
      <c r="J5603" s="292">
        <v>186.04154</v>
      </c>
      <c r="K5603" s="292">
        <v>225.10651000000001</v>
      </c>
      <c r="L5603" s="292">
        <v>95.974559999999997</v>
      </c>
      <c r="M5603" s="292">
        <v>237.11202</v>
      </c>
      <c r="N5603" s="292">
        <v>295.06889999999999</v>
      </c>
      <c r="O5603" s="292">
        <v>2610.1403799999998</v>
      </c>
      <c r="P5603" s="83" t="str">
        <f t="shared" si="123"/>
        <v/>
      </c>
    </row>
    <row r="5604" spans="1:16" hidden="1" x14ac:dyDescent="0.25">
      <c r="A5604" s="83" t="s">
        <v>6571</v>
      </c>
      <c r="B5604" s="285" t="s">
        <v>90</v>
      </c>
      <c r="C5604" s="292">
        <v>0.18421999999999999</v>
      </c>
      <c r="D5604" s="292">
        <v>0.61404000000000003</v>
      </c>
      <c r="E5604" s="292">
        <v>1.569</v>
      </c>
      <c r="F5604" s="292">
        <v>0.36926999999999999</v>
      </c>
      <c r="G5604" s="292">
        <v>0.73341000000000001</v>
      </c>
      <c r="H5604" s="292">
        <v>1.9857499999999999</v>
      </c>
      <c r="I5604" s="292">
        <v>2.0015499999999999</v>
      </c>
      <c r="J5604" s="292">
        <v>0.88448000000000004</v>
      </c>
      <c r="K5604" s="292">
        <v>1.2976099999999999</v>
      </c>
      <c r="L5604" s="292">
        <v>2.2963800000000001</v>
      </c>
      <c r="M5604" s="292">
        <v>0.77627000000000002</v>
      </c>
      <c r="N5604" s="292">
        <v>3.97234</v>
      </c>
      <c r="O5604" s="292">
        <v>16.68432</v>
      </c>
      <c r="P5604" s="83" t="str">
        <f t="shared" si="123"/>
        <v/>
      </c>
    </row>
    <row r="5605" spans="1:16" hidden="1" x14ac:dyDescent="0.25">
      <c r="A5605" s="83" t="s">
        <v>6572</v>
      </c>
      <c r="B5605" s="285" t="s">
        <v>91</v>
      </c>
      <c r="C5605" s="292">
        <v>0</v>
      </c>
      <c r="D5605" s="292">
        <v>0</v>
      </c>
      <c r="E5605" s="292">
        <v>0</v>
      </c>
      <c r="F5605" s="292">
        <v>0</v>
      </c>
      <c r="G5605" s="292">
        <v>0</v>
      </c>
      <c r="H5605" s="292">
        <v>0</v>
      </c>
      <c r="I5605" s="292">
        <v>0</v>
      </c>
      <c r="J5605" s="292">
        <v>0</v>
      </c>
      <c r="K5605" s="292">
        <v>0</v>
      </c>
      <c r="L5605" s="292">
        <v>0</v>
      </c>
      <c r="M5605" s="292">
        <v>0</v>
      </c>
      <c r="N5605" s="292">
        <v>0</v>
      </c>
      <c r="O5605" s="292">
        <v>0</v>
      </c>
      <c r="P5605" s="83" t="str">
        <f t="shared" si="123"/>
        <v/>
      </c>
    </row>
    <row r="5606" spans="1:16" hidden="1" x14ac:dyDescent="0.25">
      <c r="A5606" s="83" t="s">
        <v>6573</v>
      </c>
      <c r="B5606" s="285" t="s">
        <v>3670</v>
      </c>
      <c r="C5606" s="292">
        <v>20.859030000000001</v>
      </c>
      <c r="D5606" s="292">
        <v>0</v>
      </c>
      <c r="E5606" s="292">
        <v>6.4339999999999994E-2</v>
      </c>
      <c r="F5606" s="292">
        <v>21.064959999999999</v>
      </c>
      <c r="G5606" s="292">
        <v>7.0928199999999997</v>
      </c>
      <c r="H5606" s="292">
        <v>17.039269999999998</v>
      </c>
      <c r="I5606" s="292">
        <v>51.720779999999998</v>
      </c>
      <c r="J5606" s="292">
        <v>4.2831700000000001</v>
      </c>
      <c r="K5606" s="292">
        <v>14.55546</v>
      </c>
      <c r="L5606" s="292">
        <v>2.7023299999999999</v>
      </c>
      <c r="M5606" s="292">
        <v>28.99812</v>
      </c>
      <c r="N5606" s="292">
        <v>5.5868599999999997</v>
      </c>
      <c r="O5606" s="292">
        <v>173.96714</v>
      </c>
      <c r="P5606" s="83" t="str">
        <f t="shared" si="123"/>
        <v/>
      </c>
    </row>
    <row r="5607" spans="1:16" hidden="1" x14ac:dyDescent="0.25">
      <c r="A5607" s="83" t="s">
        <v>6574</v>
      </c>
      <c r="B5607" s="285" t="s">
        <v>122</v>
      </c>
      <c r="C5607" s="292">
        <v>0</v>
      </c>
      <c r="D5607" s="292">
        <v>0</v>
      </c>
      <c r="E5607" s="292">
        <v>0</v>
      </c>
      <c r="F5607" s="292">
        <v>0</v>
      </c>
      <c r="G5607" s="292">
        <v>0</v>
      </c>
      <c r="H5607" s="292">
        <v>0</v>
      </c>
      <c r="I5607" s="292">
        <v>0</v>
      </c>
      <c r="J5607" s="292">
        <v>0</v>
      </c>
      <c r="K5607" s="292">
        <v>0</v>
      </c>
      <c r="L5607" s="292">
        <v>0</v>
      </c>
      <c r="M5607" s="292">
        <v>0</v>
      </c>
      <c r="N5607" s="292">
        <v>0</v>
      </c>
      <c r="O5607" s="292">
        <v>0</v>
      </c>
      <c r="P5607" s="83" t="str">
        <f t="shared" si="123"/>
        <v/>
      </c>
    </row>
    <row r="5608" spans="1:16" hidden="1" x14ac:dyDescent="0.25">
      <c r="A5608" s="83" t="s">
        <v>6575</v>
      </c>
      <c r="B5608" s="285" t="s">
        <v>92</v>
      </c>
      <c r="C5608" s="292">
        <v>0</v>
      </c>
      <c r="D5608" s="292">
        <v>0</v>
      </c>
      <c r="E5608" s="292">
        <v>0</v>
      </c>
      <c r="F5608" s="292">
        <v>0</v>
      </c>
      <c r="G5608" s="292">
        <v>0</v>
      </c>
      <c r="H5608" s="292">
        <v>0</v>
      </c>
      <c r="I5608" s="292">
        <v>0</v>
      </c>
      <c r="J5608" s="292">
        <v>0</v>
      </c>
      <c r="K5608" s="292">
        <v>0</v>
      </c>
      <c r="L5608" s="292">
        <v>0</v>
      </c>
      <c r="M5608" s="292">
        <v>0</v>
      </c>
      <c r="N5608" s="292">
        <v>0</v>
      </c>
      <c r="O5608" s="292">
        <v>0</v>
      </c>
      <c r="P5608" s="83" t="str">
        <f t="shared" si="123"/>
        <v/>
      </c>
    </row>
    <row r="5609" spans="1:16" hidden="1" x14ac:dyDescent="0.25">
      <c r="A5609" s="83" t="s">
        <v>6576</v>
      </c>
      <c r="B5609" s="285" t="s">
        <v>93</v>
      </c>
      <c r="C5609" s="292">
        <v>0</v>
      </c>
      <c r="D5609" s="292">
        <v>0</v>
      </c>
      <c r="E5609" s="292">
        <v>0</v>
      </c>
      <c r="F5609" s="292">
        <v>0</v>
      </c>
      <c r="G5609" s="292">
        <v>0</v>
      </c>
      <c r="H5609" s="292">
        <v>0</v>
      </c>
      <c r="I5609" s="292">
        <v>0</v>
      </c>
      <c r="J5609" s="292">
        <v>0</v>
      </c>
      <c r="K5609" s="292">
        <v>0</v>
      </c>
      <c r="L5609" s="292">
        <v>0</v>
      </c>
      <c r="M5609" s="292">
        <v>0</v>
      </c>
      <c r="N5609" s="292">
        <v>0</v>
      </c>
      <c r="O5609" s="292">
        <v>0</v>
      </c>
      <c r="P5609" s="83" t="str">
        <f t="shared" si="123"/>
        <v/>
      </c>
    </row>
    <row r="5610" spans="1:16" hidden="1" x14ac:dyDescent="0.25">
      <c r="A5610" s="83" t="s">
        <v>6577</v>
      </c>
      <c r="B5610" s="285" t="s">
        <v>94</v>
      </c>
      <c r="C5610" s="292">
        <v>90717.009779999993</v>
      </c>
      <c r="D5610" s="292">
        <v>1750.8653999999999</v>
      </c>
      <c r="E5610" s="292">
        <v>29664.332170000001</v>
      </c>
      <c r="F5610" s="292">
        <v>2474.6525499999998</v>
      </c>
      <c r="G5610" s="292">
        <v>1215.4121399999999</v>
      </c>
      <c r="H5610" s="292">
        <v>19749.714889999996</v>
      </c>
      <c r="I5610" s="292">
        <v>3820.3633</v>
      </c>
      <c r="J5610" s="292">
        <v>329.84476999999998</v>
      </c>
      <c r="K5610" s="292">
        <v>1557.50937</v>
      </c>
      <c r="L5610" s="292">
        <v>1274.9040799999998</v>
      </c>
      <c r="M5610" s="292">
        <v>1012.05448</v>
      </c>
      <c r="N5610" s="292">
        <v>4264.8352699999996</v>
      </c>
      <c r="O5610" s="292">
        <v>157831.4982</v>
      </c>
      <c r="P5610" s="83" t="str">
        <f t="shared" si="123"/>
        <v/>
      </c>
    </row>
    <row r="5611" spans="1:16" hidden="1" x14ac:dyDescent="0.25">
      <c r="A5611" s="83" t="s">
        <v>6578</v>
      </c>
      <c r="B5611" s="285" t="s">
        <v>95</v>
      </c>
      <c r="C5611" s="292">
        <v>0</v>
      </c>
      <c r="D5611" s="292">
        <v>2.3438500000000002</v>
      </c>
      <c r="E5611" s="292">
        <v>0</v>
      </c>
      <c r="F5611" s="292">
        <v>0</v>
      </c>
      <c r="G5611" s="292">
        <v>0</v>
      </c>
      <c r="H5611" s="292">
        <v>0</v>
      </c>
      <c r="I5611" s="292">
        <v>155.52063000000001</v>
      </c>
      <c r="J5611" s="292">
        <v>0</v>
      </c>
      <c r="K5611" s="292">
        <v>0</v>
      </c>
      <c r="L5611" s="292">
        <v>0</v>
      </c>
      <c r="M5611" s="292">
        <v>0</v>
      </c>
      <c r="N5611" s="292">
        <v>0</v>
      </c>
      <c r="O5611" s="292">
        <v>157.86448000000001</v>
      </c>
      <c r="P5611" s="83" t="str">
        <f t="shared" si="123"/>
        <v/>
      </c>
    </row>
    <row r="5612" spans="1:16" hidden="1" x14ac:dyDescent="0.25">
      <c r="A5612" s="83" t="s">
        <v>6579</v>
      </c>
      <c r="B5612" s="285" t="s">
        <v>96</v>
      </c>
      <c r="C5612" s="292">
        <v>0</v>
      </c>
      <c r="D5612" s="292">
        <v>0</v>
      </c>
      <c r="E5612" s="292">
        <v>0</v>
      </c>
      <c r="F5612" s="292">
        <v>0</v>
      </c>
      <c r="G5612" s="292">
        <v>0</v>
      </c>
      <c r="H5612" s="292">
        <v>0</v>
      </c>
      <c r="I5612" s="292">
        <v>0</v>
      </c>
      <c r="J5612" s="292">
        <v>0</v>
      </c>
      <c r="K5612" s="292">
        <v>0</v>
      </c>
      <c r="L5612" s="292">
        <v>0</v>
      </c>
      <c r="M5612" s="292">
        <v>0</v>
      </c>
      <c r="N5612" s="292">
        <v>0</v>
      </c>
      <c r="O5612" s="292">
        <v>0</v>
      </c>
      <c r="P5612" s="83" t="str">
        <f t="shared" si="123"/>
        <v/>
      </c>
    </row>
    <row r="5613" spans="1:16" hidden="1" x14ac:dyDescent="0.25">
      <c r="A5613" s="83" t="s">
        <v>6580</v>
      </c>
      <c r="B5613" s="285" t="s">
        <v>155</v>
      </c>
      <c r="C5613" s="292">
        <v>164227.59195</v>
      </c>
      <c r="D5613" s="292">
        <v>2026.6178899999998</v>
      </c>
      <c r="E5613" s="292">
        <v>29830.536470000003</v>
      </c>
      <c r="F5613" s="292">
        <v>2633.5734599999996</v>
      </c>
      <c r="G5613" s="292">
        <v>1502.8696799999998</v>
      </c>
      <c r="H5613" s="292">
        <v>20073.112549999994</v>
      </c>
      <c r="I5613" s="292">
        <v>4367.6703100000004</v>
      </c>
      <c r="J5613" s="292">
        <v>521.05395999999996</v>
      </c>
      <c r="K5613" s="292">
        <v>1798.4689499999999</v>
      </c>
      <c r="L5613" s="292">
        <v>1375.8773499999998</v>
      </c>
      <c r="M5613" s="292">
        <v>1278.9408900000001</v>
      </c>
      <c r="N5613" s="292">
        <v>108167.47108999999</v>
      </c>
      <c r="O5613" s="292">
        <v>337803.78454999998</v>
      </c>
      <c r="P5613" s="83" t="str">
        <f t="shared" si="123"/>
        <v/>
      </c>
    </row>
    <row r="5614" spans="1:16" hidden="1" x14ac:dyDescent="0.25">
      <c r="A5614" s="83" t="s">
        <v>6581</v>
      </c>
      <c r="B5614" s="285" t="s">
        <v>97</v>
      </c>
      <c r="P5614" s="83" t="str">
        <f t="shared" si="123"/>
        <v/>
      </c>
    </row>
    <row r="5615" spans="1:16" hidden="1" x14ac:dyDescent="0.25">
      <c r="A5615" s="83" t="s">
        <v>6582</v>
      </c>
      <c r="B5615" s="285" t="s">
        <v>130</v>
      </c>
      <c r="P5615" s="83" t="str">
        <f t="shared" si="123"/>
        <v/>
      </c>
    </row>
    <row r="5616" spans="1:16" hidden="1" x14ac:dyDescent="0.25">
      <c r="A5616" s="83" t="s">
        <v>6583</v>
      </c>
      <c r="B5616" s="285" t="s">
        <v>76</v>
      </c>
      <c r="P5616" s="83" t="str">
        <f t="shared" si="123"/>
        <v/>
      </c>
    </row>
    <row r="5617" spans="1:16" hidden="1" x14ac:dyDescent="0.25">
      <c r="A5617" s="83" t="s">
        <v>6584</v>
      </c>
      <c r="B5617" s="285" t="s">
        <v>77</v>
      </c>
      <c r="P5617" s="83" t="str">
        <f t="shared" si="123"/>
        <v/>
      </c>
    </row>
    <row r="5618" spans="1:16" hidden="1" x14ac:dyDescent="0.25">
      <c r="A5618" s="83" t="s">
        <v>6585</v>
      </c>
      <c r="B5618" s="285" t="s">
        <v>78</v>
      </c>
      <c r="P5618" s="83" t="str">
        <f t="shared" si="123"/>
        <v/>
      </c>
    </row>
    <row r="5619" spans="1:16" hidden="1" x14ac:dyDescent="0.25">
      <c r="A5619" s="83" t="s">
        <v>6586</v>
      </c>
      <c r="B5619" s="285" t="s">
        <v>79</v>
      </c>
      <c r="P5619" s="83" t="str">
        <f t="shared" si="123"/>
        <v/>
      </c>
    </row>
    <row r="5620" spans="1:16" hidden="1" x14ac:dyDescent="0.25">
      <c r="A5620" s="83" t="s">
        <v>6587</v>
      </c>
      <c r="B5620" s="285" t="s">
        <v>3671</v>
      </c>
      <c r="P5620" s="83" t="str">
        <f t="shared" si="123"/>
        <v/>
      </c>
    </row>
    <row r="5621" spans="1:16" hidden="1" x14ac:dyDescent="0.25">
      <c r="A5621" s="83" t="s">
        <v>6588</v>
      </c>
      <c r="B5621" s="285" t="s">
        <v>121</v>
      </c>
      <c r="P5621" s="83" t="str">
        <f t="shared" si="123"/>
        <v/>
      </c>
    </row>
    <row r="5622" spans="1:16" hidden="1" x14ac:dyDescent="0.25">
      <c r="A5622" s="83" t="s">
        <v>6589</v>
      </c>
      <c r="B5622" s="285" t="s">
        <v>81</v>
      </c>
      <c r="P5622" s="83" t="str">
        <f t="shared" si="123"/>
        <v/>
      </c>
    </row>
    <row r="5623" spans="1:16" hidden="1" x14ac:dyDescent="0.25">
      <c r="A5623" s="83" t="s">
        <v>6590</v>
      </c>
      <c r="B5623" s="285" t="s">
        <v>82</v>
      </c>
      <c r="P5623" s="83" t="str">
        <f t="shared" si="123"/>
        <v/>
      </c>
    </row>
    <row r="5624" spans="1:16" hidden="1" x14ac:dyDescent="0.25">
      <c r="A5624" s="83" t="s">
        <v>6591</v>
      </c>
      <c r="B5624" s="285" t="s">
        <v>83</v>
      </c>
      <c r="P5624" s="83" t="str">
        <f t="shared" si="123"/>
        <v/>
      </c>
    </row>
    <row r="5625" spans="1:16" hidden="1" x14ac:dyDescent="0.25">
      <c r="A5625" s="83" t="s">
        <v>6592</v>
      </c>
      <c r="B5625" s="285" t="s">
        <v>84</v>
      </c>
      <c r="P5625" s="83" t="str">
        <f t="shared" si="123"/>
        <v/>
      </c>
    </row>
    <row r="5626" spans="1:16" hidden="1" x14ac:dyDescent="0.25">
      <c r="A5626" s="83" t="s">
        <v>6593</v>
      </c>
      <c r="B5626" s="285" t="s">
        <v>85</v>
      </c>
      <c r="P5626" s="83" t="str">
        <f t="shared" si="123"/>
        <v/>
      </c>
    </row>
    <row r="5627" spans="1:16" hidden="1" x14ac:dyDescent="0.25">
      <c r="A5627" s="83" t="s">
        <v>6594</v>
      </c>
      <c r="B5627" s="285" t="s">
        <v>86</v>
      </c>
      <c r="P5627" s="83" t="str">
        <f t="shared" si="123"/>
        <v/>
      </c>
    </row>
    <row r="5628" spans="1:16" hidden="1" x14ac:dyDescent="0.25">
      <c r="A5628" s="83" t="s">
        <v>6595</v>
      </c>
      <c r="B5628" s="285" t="s">
        <v>87</v>
      </c>
      <c r="P5628" s="83" t="str">
        <f t="shared" si="123"/>
        <v/>
      </c>
    </row>
    <row r="5629" spans="1:16" hidden="1" x14ac:dyDescent="0.25">
      <c r="A5629" s="83" t="s">
        <v>6596</v>
      </c>
      <c r="B5629" s="285" t="s">
        <v>88</v>
      </c>
      <c r="P5629" s="83" t="str">
        <f t="shared" si="123"/>
        <v/>
      </c>
    </row>
    <row r="5630" spans="1:16" hidden="1" x14ac:dyDescent="0.25">
      <c r="A5630" s="83" t="s">
        <v>6597</v>
      </c>
      <c r="B5630" s="285" t="s">
        <v>144</v>
      </c>
      <c r="P5630" s="83" t="str">
        <f t="shared" si="123"/>
        <v/>
      </c>
    </row>
    <row r="5631" spans="1:16" hidden="1" x14ac:dyDescent="0.25">
      <c r="A5631" s="83" t="s">
        <v>6598</v>
      </c>
      <c r="B5631" s="285" t="s">
        <v>80</v>
      </c>
      <c r="P5631" s="83" t="str">
        <f t="shared" si="123"/>
        <v/>
      </c>
    </row>
    <row r="5632" spans="1:16" hidden="1" x14ac:dyDescent="0.25">
      <c r="A5632" s="83" t="s">
        <v>6599</v>
      </c>
      <c r="B5632" s="285" t="s">
        <v>76</v>
      </c>
      <c r="P5632" s="83" t="str">
        <f t="shared" si="123"/>
        <v/>
      </c>
    </row>
    <row r="5633" spans="1:16" hidden="1" x14ac:dyDescent="0.25">
      <c r="A5633" s="83" t="s">
        <v>6600</v>
      </c>
      <c r="B5633" s="285" t="s">
        <v>85</v>
      </c>
      <c r="P5633" s="83" t="str">
        <f t="shared" si="123"/>
        <v/>
      </c>
    </row>
    <row r="5634" spans="1:16" hidden="1" x14ac:dyDescent="0.25">
      <c r="A5634" s="83" t="s">
        <v>6601</v>
      </c>
      <c r="B5634" s="285" t="s">
        <v>87</v>
      </c>
      <c r="P5634" s="83" t="str">
        <f t="shared" si="123"/>
        <v/>
      </c>
    </row>
    <row r="5635" spans="1:16" hidden="1" x14ac:dyDescent="0.25">
      <c r="A5635" s="83" t="s">
        <v>6602</v>
      </c>
      <c r="B5635" s="285" t="s">
        <v>88</v>
      </c>
      <c r="P5635" s="83" t="str">
        <f t="shared" si="123"/>
        <v/>
      </c>
    </row>
    <row r="5636" spans="1:16" hidden="1" x14ac:dyDescent="0.25">
      <c r="A5636" s="83" t="s">
        <v>6603</v>
      </c>
      <c r="B5636" s="285" t="s">
        <v>89</v>
      </c>
      <c r="P5636" s="83" t="str">
        <f t="shared" si="123"/>
        <v/>
      </c>
    </row>
    <row r="5637" spans="1:16" hidden="1" x14ac:dyDescent="0.25">
      <c r="A5637" s="83" t="s">
        <v>6604</v>
      </c>
      <c r="B5637" s="285" t="s">
        <v>90</v>
      </c>
      <c r="P5637" s="83" t="str">
        <f t="shared" si="123"/>
        <v/>
      </c>
    </row>
    <row r="5638" spans="1:16" hidden="1" x14ac:dyDescent="0.25">
      <c r="A5638" s="83" t="s">
        <v>6605</v>
      </c>
      <c r="B5638" s="285" t="s">
        <v>91</v>
      </c>
      <c r="P5638" s="83" t="str">
        <f t="shared" si="123"/>
        <v/>
      </c>
    </row>
    <row r="5639" spans="1:16" hidden="1" x14ac:dyDescent="0.25">
      <c r="A5639" s="83" t="s">
        <v>6606</v>
      </c>
      <c r="B5639" s="285" t="s">
        <v>3670</v>
      </c>
      <c r="P5639" s="83" t="str">
        <f t="shared" si="123"/>
        <v/>
      </c>
    </row>
    <row r="5640" spans="1:16" hidden="1" x14ac:dyDescent="0.25">
      <c r="A5640" s="83" t="s">
        <v>6607</v>
      </c>
      <c r="B5640" s="285" t="s">
        <v>92</v>
      </c>
      <c r="P5640" s="83" t="str">
        <f t="shared" si="123"/>
        <v/>
      </c>
    </row>
    <row r="5641" spans="1:16" hidden="1" x14ac:dyDescent="0.25">
      <c r="A5641" s="83" t="s">
        <v>6608</v>
      </c>
      <c r="B5641" s="285" t="s">
        <v>93</v>
      </c>
      <c r="P5641" s="83" t="str">
        <f t="shared" si="123"/>
        <v/>
      </c>
    </row>
    <row r="5642" spans="1:16" hidden="1" x14ac:dyDescent="0.25">
      <c r="A5642" s="83" t="s">
        <v>6609</v>
      </c>
      <c r="B5642" s="285" t="s">
        <v>94</v>
      </c>
      <c r="P5642" s="83" t="str">
        <f t="shared" si="123"/>
        <v/>
      </c>
    </row>
    <row r="5643" spans="1:16" hidden="1" x14ac:dyDescent="0.25">
      <c r="A5643" s="83" t="s">
        <v>6610</v>
      </c>
      <c r="B5643" s="285" t="s">
        <v>95</v>
      </c>
      <c r="P5643" s="83" t="str">
        <f t="shared" ref="P5643:P5706" si="124">IF(COUNTBLANK(Q5643)=0,IF(RIGHT(A5643,12)=Q5643,TRUE,FALSE),"")</f>
        <v/>
      </c>
    </row>
    <row r="5644" spans="1:16" hidden="1" x14ac:dyDescent="0.25">
      <c r="A5644" s="83" t="s">
        <v>6611</v>
      </c>
      <c r="B5644" s="285" t="s">
        <v>96</v>
      </c>
      <c r="P5644" s="83" t="str">
        <f t="shared" si="124"/>
        <v/>
      </c>
    </row>
    <row r="5645" spans="1:16" hidden="1" x14ac:dyDescent="0.25">
      <c r="A5645" s="83" t="s">
        <v>6612</v>
      </c>
      <c r="B5645" s="285" t="s">
        <v>155</v>
      </c>
      <c r="P5645" s="83" t="str">
        <f t="shared" si="124"/>
        <v/>
      </c>
    </row>
    <row r="5646" spans="1:16" hidden="1" x14ac:dyDescent="0.25">
      <c r="A5646" s="83" t="s">
        <v>6613</v>
      </c>
      <c r="B5646" s="285" t="s">
        <v>80</v>
      </c>
      <c r="P5646" s="83" t="str">
        <f t="shared" si="124"/>
        <v/>
      </c>
    </row>
    <row r="5647" spans="1:16" hidden="1" x14ac:dyDescent="0.25">
      <c r="A5647" s="83" t="s">
        <v>6614</v>
      </c>
      <c r="B5647" s="285" t="s">
        <v>97</v>
      </c>
      <c r="C5647" s="292">
        <v>-403454.19778000028</v>
      </c>
      <c r="D5647" s="292">
        <v>-29643.14320000005</v>
      </c>
      <c r="E5647" s="292">
        <v>-227176.00139999995</v>
      </c>
      <c r="F5647" s="292">
        <v>8950.7081500000786</v>
      </c>
      <c r="G5647" s="292">
        <v>-250126.36464000004</v>
      </c>
      <c r="H5647" s="292">
        <v>52970.553199999966</v>
      </c>
      <c r="I5647" s="292">
        <v>129523.87992000021</v>
      </c>
      <c r="J5647" s="292">
        <v>141442.34769000008</v>
      </c>
      <c r="K5647" s="292">
        <v>-958.54925999999978</v>
      </c>
      <c r="L5647" s="292">
        <v>133009.02487999992</v>
      </c>
      <c r="M5647" s="292">
        <v>-12797.722090000054</v>
      </c>
      <c r="N5647" s="292">
        <v>547389.61283999821</v>
      </c>
      <c r="O5647" s="292">
        <v>89130.148309996352</v>
      </c>
      <c r="P5647" s="83" t="str">
        <f t="shared" si="124"/>
        <v/>
      </c>
    </row>
    <row r="5648" spans="1:16" hidden="1" x14ac:dyDescent="0.25">
      <c r="A5648" s="83" t="s">
        <v>6615</v>
      </c>
      <c r="B5648" s="285" t="s">
        <v>130</v>
      </c>
      <c r="C5648" s="292">
        <v>-408946.88962000026</v>
      </c>
      <c r="D5648" s="292">
        <v>-34643.14320000005</v>
      </c>
      <c r="E5648" s="292">
        <v>-227176.00139999995</v>
      </c>
      <c r="F5648" s="292">
        <v>8950.7081500000786</v>
      </c>
      <c r="G5648" s="292">
        <v>-250136.8266400001</v>
      </c>
      <c r="H5648" s="292">
        <v>52949.027199999895</v>
      </c>
      <c r="I5648" s="292">
        <v>129523.87992000021</v>
      </c>
      <c r="J5648" s="292">
        <v>141442.34769000008</v>
      </c>
      <c r="K5648" s="292">
        <v>-958.54925999999978</v>
      </c>
      <c r="L5648" s="292">
        <v>133009.02487999992</v>
      </c>
      <c r="M5648" s="292">
        <v>-12807.370090000099</v>
      </c>
      <c r="N5648" s="292">
        <v>547445.29183999822</v>
      </c>
      <c r="O5648" s="292">
        <v>78651.499469995499</v>
      </c>
      <c r="P5648" s="83" t="str">
        <f t="shared" si="124"/>
        <v/>
      </c>
    </row>
    <row r="5649" spans="1:16" hidden="1" x14ac:dyDescent="0.25">
      <c r="A5649" s="83" t="s">
        <v>6616</v>
      </c>
      <c r="B5649" s="285" t="s">
        <v>76</v>
      </c>
      <c r="C5649" s="292">
        <v>0</v>
      </c>
      <c r="D5649" s="292">
        <v>0</v>
      </c>
      <c r="E5649" s="292">
        <v>0</v>
      </c>
      <c r="F5649" s="292">
        <v>0</v>
      </c>
      <c r="G5649" s="292">
        <v>0</v>
      </c>
      <c r="H5649" s="292">
        <v>0</v>
      </c>
      <c r="I5649" s="292">
        <v>0</v>
      </c>
      <c r="J5649" s="292">
        <v>0</v>
      </c>
      <c r="K5649" s="292">
        <v>0</v>
      </c>
      <c r="L5649" s="292">
        <v>0</v>
      </c>
      <c r="M5649" s="292">
        <v>0</v>
      </c>
      <c r="N5649" s="292">
        <v>0</v>
      </c>
      <c r="O5649" s="292">
        <v>0</v>
      </c>
      <c r="P5649" s="83" t="str">
        <f t="shared" si="124"/>
        <v/>
      </c>
    </row>
    <row r="5650" spans="1:16" hidden="1" x14ac:dyDescent="0.25">
      <c r="A5650" s="83" t="s">
        <v>6617</v>
      </c>
      <c r="B5650" s="285" t="s">
        <v>77</v>
      </c>
      <c r="C5650" s="292">
        <v>190320.92309999999</v>
      </c>
      <c r="D5650" s="292">
        <v>120978.42232</v>
      </c>
      <c r="E5650" s="292">
        <v>127742.57509999999</v>
      </c>
      <c r="F5650" s="292">
        <v>127919.26945000001</v>
      </c>
      <c r="G5650" s="292">
        <v>200428.46846</v>
      </c>
      <c r="H5650" s="292">
        <v>127903.84445999999</v>
      </c>
      <c r="I5650" s="292">
        <v>120937.09048999999</v>
      </c>
      <c r="J5650" s="292">
        <v>119880.65264</v>
      </c>
      <c r="K5650" s="292">
        <v>120618.73456999999</v>
      </c>
      <c r="L5650" s="292">
        <v>130844.23185</v>
      </c>
      <c r="M5650" s="292">
        <v>126943.63361</v>
      </c>
      <c r="N5650" s="292">
        <v>125558.73633999996</v>
      </c>
      <c r="O5650" s="292">
        <v>1640076.5823900001</v>
      </c>
      <c r="P5650" s="83" t="str">
        <f t="shared" si="124"/>
        <v/>
      </c>
    </row>
    <row r="5651" spans="1:16" hidden="1" x14ac:dyDescent="0.25">
      <c r="A5651" s="83" t="s">
        <v>6618</v>
      </c>
      <c r="B5651" s="285" t="s">
        <v>78</v>
      </c>
      <c r="C5651" s="292">
        <v>8398.6549900000009</v>
      </c>
      <c r="D5651" s="292">
        <v>24752.58829</v>
      </c>
      <c r="E5651" s="292">
        <v>7104.1785499999996</v>
      </c>
      <c r="F5651" s="292">
        <v>6341.0461699999996</v>
      </c>
      <c r="G5651" s="292">
        <v>6934.6173600000002</v>
      </c>
      <c r="H5651" s="292">
        <v>7323.8188600000003</v>
      </c>
      <c r="I5651" s="292">
        <v>12358.8701</v>
      </c>
      <c r="J5651" s="292">
        <v>4890.6634199999999</v>
      </c>
      <c r="K5651" s="292">
        <v>7350.7</v>
      </c>
      <c r="L5651" s="292">
        <v>7214.9362499999997</v>
      </c>
      <c r="M5651" s="292">
        <v>37692.371399999996</v>
      </c>
      <c r="N5651" s="292">
        <v>34380.489990000002</v>
      </c>
      <c r="O5651" s="292">
        <v>164742.93537999998</v>
      </c>
      <c r="P5651" s="83" t="str">
        <f t="shared" si="124"/>
        <v/>
      </c>
    </row>
    <row r="5652" spans="1:16" hidden="1" x14ac:dyDescent="0.25">
      <c r="A5652" s="83" t="s">
        <v>6619</v>
      </c>
      <c r="B5652" s="285" t="s">
        <v>79</v>
      </c>
      <c r="C5652" s="292">
        <v>24067.02521</v>
      </c>
      <c r="D5652" s="292">
        <v>40193.084080000001</v>
      </c>
      <c r="E5652" s="292">
        <v>23643.026719999998</v>
      </c>
      <c r="F5652" s="292">
        <v>10741.578619999998</v>
      </c>
      <c r="G5652" s="292">
        <v>1433.2394199999999</v>
      </c>
      <c r="H5652" s="292">
        <v>27248.195540000001</v>
      </c>
      <c r="I5652" s="292">
        <v>6308.3762000000006</v>
      </c>
      <c r="J5652" s="292">
        <v>2723.6191200000003</v>
      </c>
      <c r="K5652" s="292">
        <v>10278.351699999999</v>
      </c>
      <c r="L5652" s="292">
        <v>8425.0324099999998</v>
      </c>
      <c r="M5652" s="292">
        <v>16508.533470000002</v>
      </c>
      <c r="N5652" s="292">
        <v>4598.0171700000001</v>
      </c>
      <c r="O5652" s="292">
        <v>176168.07966000002</v>
      </c>
      <c r="P5652" s="83" t="str">
        <f t="shared" si="124"/>
        <v/>
      </c>
    </row>
    <row r="5653" spans="1:16" hidden="1" x14ac:dyDescent="0.25">
      <c r="A5653" s="83" t="s">
        <v>6620</v>
      </c>
      <c r="B5653" s="285" t="s">
        <v>3671</v>
      </c>
      <c r="C5653" s="292">
        <v>46984.63173999999</v>
      </c>
      <c r="D5653" s="292">
        <v>63976.598060000004</v>
      </c>
      <c r="E5653" s="292">
        <v>164129.30952000004</v>
      </c>
      <c r="F5653" s="292">
        <v>153332.95500999998</v>
      </c>
      <c r="G5653" s="292">
        <v>80108.37410999999</v>
      </c>
      <c r="H5653" s="292">
        <v>57605.136270000003</v>
      </c>
      <c r="I5653" s="292">
        <v>51396.729219999994</v>
      </c>
      <c r="J5653" s="292">
        <v>32197.655859999999</v>
      </c>
      <c r="K5653" s="292">
        <v>34645.25144</v>
      </c>
      <c r="L5653" s="292">
        <v>50731.193379999997</v>
      </c>
      <c r="M5653" s="292">
        <v>53751.750870000003</v>
      </c>
      <c r="N5653" s="292">
        <v>90240.994499999899</v>
      </c>
      <c r="O5653" s="292">
        <v>879100.57998000004</v>
      </c>
      <c r="P5653" s="83" t="str">
        <f t="shared" si="124"/>
        <v/>
      </c>
    </row>
    <row r="5654" spans="1:16" hidden="1" x14ac:dyDescent="0.25">
      <c r="A5654" s="83" t="s">
        <v>6621</v>
      </c>
      <c r="B5654" s="285" t="s">
        <v>120</v>
      </c>
      <c r="C5654" s="292">
        <v>246147.57147</v>
      </c>
      <c r="D5654" s="292">
        <v>136806.88803999999</v>
      </c>
      <c r="E5654" s="292">
        <v>338237.64057000005</v>
      </c>
      <c r="F5654" s="292">
        <v>92453.605330000006</v>
      </c>
      <c r="G5654" s="292">
        <v>150284.61190999998</v>
      </c>
      <c r="H5654" s="292">
        <v>152185.10882999998</v>
      </c>
      <c r="I5654" s="292">
        <v>92508.280099999989</v>
      </c>
      <c r="J5654" s="292">
        <v>40497.889309999999</v>
      </c>
      <c r="K5654" s="292">
        <v>98217.817939999994</v>
      </c>
      <c r="L5654" s="292">
        <v>54719.751980000001</v>
      </c>
      <c r="M5654" s="292">
        <v>169296.43833</v>
      </c>
      <c r="N5654" s="292">
        <v>132968.78458000001</v>
      </c>
      <c r="O5654" s="292">
        <v>1704324.3883899997</v>
      </c>
      <c r="P5654" s="83" t="str">
        <f t="shared" si="124"/>
        <v/>
      </c>
    </row>
    <row r="5655" spans="1:16" hidden="1" x14ac:dyDescent="0.25">
      <c r="A5655" s="83" t="s">
        <v>6622</v>
      </c>
      <c r="B5655" s="285" t="s">
        <v>121</v>
      </c>
      <c r="C5655" s="292">
        <v>0</v>
      </c>
      <c r="D5655" s="292">
        <v>0</v>
      </c>
      <c r="E5655" s="292">
        <v>0</v>
      </c>
      <c r="F5655" s="292">
        <v>0</v>
      </c>
      <c r="G5655" s="292">
        <v>0</v>
      </c>
      <c r="H5655" s="292">
        <v>0</v>
      </c>
      <c r="I5655" s="292">
        <v>0</v>
      </c>
      <c r="J5655" s="292">
        <v>0</v>
      </c>
      <c r="K5655" s="292">
        <v>0</v>
      </c>
      <c r="L5655" s="292">
        <v>0</v>
      </c>
      <c r="M5655" s="292">
        <v>0</v>
      </c>
      <c r="N5655" s="292">
        <v>0</v>
      </c>
      <c r="O5655" s="292">
        <v>0</v>
      </c>
      <c r="P5655" s="83" t="str">
        <f t="shared" si="124"/>
        <v/>
      </c>
    </row>
    <row r="5656" spans="1:16" hidden="1" x14ac:dyDescent="0.25">
      <c r="A5656" s="83" t="s">
        <v>6623</v>
      </c>
      <c r="B5656" s="285" t="s">
        <v>81</v>
      </c>
      <c r="C5656" s="292">
        <v>332422.15820999997</v>
      </c>
      <c r="D5656" s="292">
        <v>146314.43084000002</v>
      </c>
      <c r="E5656" s="292">
        <v>155220.31210000001</v>
      </c>
      <c r="F5656" s="292">
        <v>160365.73160999999</v>
      </c>
      <c r="G5656" s="292">
        <v>235644.40543000001</v>
      </c>
      <c r="H5656" s="292">
        <v>146545.37063999998</v>
      </c>
      <c r="I5656" s="292">
        <v>147530.98269</v>
      </c>
      <c r="J5656" s="292">
        <v>141668.22859000001</v>
      </c>
      <c r="K5656" s="292">
        <v>185562.78793999998</v>
      </c>
      <c r="L5656" s="292">
        <v>165094.78472999998</v>
      </c>
      <c r="M5656" s="292">
        <v>150166.60953000002</v>
      </c>
      <c r="N5656" s="292">
        <v>143995.60708999983</v>
      </c>
      <c r="O5656" s="292">
        <v>2110531.4094000002</v>
      </c>
      <c r="P5656" s="83" t="str">
        <f t="shared" si="124"/>
        <v/>
      </c>
    </row>
    <row r="5657" spans="1:16" hidden="1" x14ac:dyDescent="0.25">
      <c r="A5657" s="83" t="s">
        <v>6624</v>
      </c>
      <c r="B5657" s="285" t="s">
        <v>82</v>
      </c>
      <c r="C5657" s="292">
        <v>628282.82437000005</v>
      </c>
      <c r="D5657" s="292">
        <v>257427.11104000002</v>
      </c>
      <c r="E5657" s="292">
        <v>275223.78570000001</v>
      </c>
      <c r="F5657" s="292">
        <v>270937.42962999997</v>
      </c>
      <c r="G5657" s="292">
        <v>399643.93661000003</v>
      </c>
      <c r="H5657" s="292">
        <v>256670.73489000002</v>
      </c>
      <c r="I5657" s="292">
        <v>274822.19926999998</v>
      </c>
      <c r="J5657" s="292">
        <v>250440.45612999998</v>
      </c>
      <c r="K5657" s="292">
        <v>351042.40366000001</v>
      </c>
      <c r="L5657" s="292">
        <v>275415.75790999999</v>
      </c>
      <c r="M5657" s="292">
        <v>254461.47394999999</v>
      </c>
      <c r="N5657" s="292">
        <v>238557.50196000008</v>
      </c>
      <c r="O5657" s="292">
        <v>3732925.6151199997</v>
      </c>
      <c r="P5657" s="83" t="str">
        <f t="shared" si="124"/>
        <v/>
      </c>
    </row>
    <row r="5658" spans="1:16" hidden="1" x14ac:dyDescent="0.25">
      <c r="A5658" s="83" t="s">
        <v>6625</v>
      </c>
      <c r="B5658" s="285" t="s">
        <v>83</v>
      </c>
      <c r="C5658" s="292">
        <v>60865.868490000001</v>
      </c>
      <c r="D5658" s="292">
        <v>588900.0258099999</v>
      </c>
      <c r="E5658" s="292">
        <v>292578.97128</v>
      </c>
      <c r="F5658" s="292">
        <v>303219.31475999998</v>
      </c>
      <c r="G5658" s="292">
        <v>308408.95055000001</v>
      </c>
      <c r="H5658" s="292">
        <v>306267.71367999999</v>
      </c>
      <c r="I5658" s="292">
        <v>305304.93927999999</v>
      </c>
      <c r="J5658" s="292">
        <v>323342.54152999993</v>
      </c>
      <c r="K5658" s="292">
        <v>316225.53036000003</v>
      </c>
      <c r="L5658" s="292">
        <v>309271.25590999995</v>
      </c>
      <c r="M5658" s="292">
        <v>346800.42501000001</v>
      </c>
      <c r="N5658" s="292">
        <v>295803.80204000004</v>
      </c>
      <c r="O5658" s="292">
        <v>3756989.3386999997</v>
      </c>
      <c r="P5658" s="83" t="str">
        <f t="shared" si="124"/>
        <v/>
      </c>
    </row>
    <row r="5659" spans="1:16" hidden="1" x14ac:dyDescent="0.25">
      <c r="A5659" s="83" t="s">
        <v>6626</v>
      </c>
      <c r="B5659" s="285" t="s">
        <v>84</v>
      </c>
      <c r="C5659" s="292">
        <v>91.561260000000004</v>
      </c>
      <c r="D5659" s="292">
        <v>242.51468999999997</v>
      </c>
      <c r="E5659" s="292">
        <v>394.61729000000003</v>
      </c>
      <c r="F5659" s="292">
        <v>1782.4437199999998</v>
      </c>
      <c r="G5659" s="292">
        <v>828.37917999999991</v>
      </c>
      <c r="H5659" s="292">
        <v>2065.9091699999999</v>
      </c>
      <c r="I5659" s="292">
        <v>1432.19056</v>
      </c>
      <c r="J5659" s="292">
        <v>1157.1787100000001</v>
      </c>
      <c r="K5659" s="292">
        <v>1413.4385400000001</v>
      </c>
      <c r="L5659" s="292">
        <v>1756.10952</v>
      </c>
      <c r="M5659" s="292">
        <v>1419.05395</v>
      </c>
      <c r="N5659" s="292">
        <v>4237.1156200000005</v>
      </c>
      <c r="O5659" s="292">
        <v>16820.512210000001</v>
      </c>
      <c r="P5659" s="83" t="str">
        <f t="shared" si="124"/>
        <v/>
      </c>
    </row>
    <row r="5660" spans="1:16" hidden="1" x14ac:dyDescent="0.25">
      <c r="A5660" s="83" t="s">
        <v>6627</v>
      </c>
      <c r="B5660" s="285" t="s">
        <v>85</v>
      </c>
      <c r="C5660" s="292">
        <v>1537581.2188400002</v>
      </c>
      <c r="D5660" s="292">
        <v>1379591.6631700001</v>
      </c>
      <c r="E5660" s="292">
        <v>1384274.41683</v>
      </c>
      <c r="F5660" s="292">
        <v>1127093.3743</v>
      </c>
      <c r="G5660" s="292">
        <v>1383714.98303</v>
      </c>
      <c r="H5660" s="292">
        <v>1083815.8323400002</v>
      </c>
      <c r="I5660" s="292">
        <v>1012599.6579099998</v>
      </c>
      <c r="J5660" s="292">
        <v>916798.88530999993</v>
      </c>
      <c r="K5660" s="292">
        <v>1125355.01615</v>
      </c>
      <c r="L5660" s="292">
        <v>1003473.05394</v>
      </c>
      <c r="M5660" s="292">
        <v>1157040.29012</v>
      </c>
      <c r="N5660" s="292">
        <v>1070341.0492899998</v>
      </c>
      <c r="O5660" s="292">
        <v>14181679.441230001</v>
      </c>
      <c r="P5660" s="83" t="str">
        <f t="shared" si="124"/>
        <v/>
      </c>
    </row>
    <row r="5661" spans="1:16" hidden="1" x14ac:dyDescent="0.25">
      <c r="A5661" s="83" t="s">
        <v>6628</v>
      </c>
      <c r="B5661" s="285" t="s">
        <v>86</v>
      </c>
      <c r="C5661" s="292">
        <v>0</v>
      </c>
      <c r="D5661" s="292">
        <v>5000</v>
      </c>
      <c r="E5661" s="292">
        <v>0</v>
      </c>
      <c r="F5661" s="292">
        <v>0</v>
      </c>
      <c r="G5661" s="292">
        <v>10.462</v>
      </c>
      <c r="H5661" s="292">
        <v>21.526</v>
      </c>
      <c r="I5661" s="292">
        <v>0</v>
      </c>
      <c r="J5661" s="292">
        <v>0</v>
      </c>
      <c r="K5661" s="292">
        <v>0</v>
      </c>
      <c r="L5661" s="292">
        <v>0</v>
      </c>
      <c r="M5661" s="292">
        <v>9.6479999999999997</v>
      </c>
      <c r="N5661" s="292">
        <v>0</v>
      </c>
      <c r="O5661" s="292">
        <v>5041.6360000000004</v>
      </c>
      <c r="P5661" s="83" t="str">
        <f t="shared" si="124"/>
        <v/>
      </c>
    </row>
    <row r="5662" spans="1:16" hidden="1" x14ac:dyDescent="0.25">
      <c r="A5662" s="83" t="s">
        <v>6629</v>
      </c>
      <c r="B5662" s="285" t="s">
        <v>87</v>
      </c>
      <c r="C5662" s="292">
        <v>5492.6918399999995</v>
      </c>
      <c r="D5662" s="292">
        <v>0</v>
      </c>
      <c r="E5662" s="292">
        <v>0</v>
      </c>
      <c r="F5662" s="292">
        <v>0</v>
      </c>
      <c r="G5662" s="292">
        <v>0</v>
      </c>
      <c r="H5662" s="292">
        <v>0</v>
      </c>
      <c r="I5662" s="292">
        <v>0</v>
      </c>
      <c r="J5662" s="292">
        <v>0</v>
      </c>
      <c r="K5662" s="292">
        <v>0</v>
      </c>
      <c r="L5662" s="292">
        <v>0</v>
      </c>
      <c r="M5662" s="292">
        <v>0</v>
      </c>
      <c r="N5662" s="292">
        <v>0</v>
      </c>
      <c r="O5662" s="292">
        <v>5492.6918399999995</v>
      </c>
      <c r="P5662" s="83" t="str">
        <f t="shared" si="124"/>
        <v/>
      </c>
    </row>
    <row r="5663" spans="1:16" hidden="1" x14ac:dyDescent="0.25">
      <c r="A5663" s="83" t="s">
        <v>6630</v>
      </c>
      <c r="B5663" s="285" t="s">
        <v>88</v>
      </c>
      <c r="C5663" s="292">
        <v>0</v>
      </c>
      <c r="D5663" s="292">
        <v>0</v>
      </c>
      <c r="E5663" s="292">
        <v>0</v>
      </c>
      <c r="F5663" s="292">
        <v>0</v>
      </c>
      <c r="G5663" s="292">
        <v>0</v>
      </c>
      <c r="H5663" s="292">
        <v>0</v>
      </c>
      <c r="I5663" s="292">
        <v>0</v>
      </c>
      <c r="J5663" s="292">
        <v>0</v>
      </c>
      <c r="K5663" s="292">
        <v>0</v>
      </c>
      <c r="L5663" s="292">
        <v>0</v>
      </c>
      <c r="M5663" s="292">
        <v>0</v>
      </c>
      <c r="N5663" s="292">
        <v>0</v>
      </c>
      <c r="O5663" s="292">
        <v>0</v>
      </c>
      <c r="P5663" s="83" t="str">
        <f t="shared" si="124"/>
        <v/>
      </c>
    </row>
    <row r="5664" spans="1:16" hidden="1" x14ac:dyDescent="0.25">
      <c r="A5664" s="83" t="s">
        <v>6631</v>
      </c>
      <c r="B5664" s="285" t="s">
        <v>144</v>
      </c>
      <c r="C5664" s="292">
        <v>1543073.9106800002</v>
      </c>
      <c r="D5664" s="292">
        <v>1384591.6631700001</v>
      </c>
      <c r="E5664" s="292">
        <v>1384274.41683</v>
      </c>
      <c r="F5664" s="292">
        <v>1127093.3743</v>
      </c>
      <c r="G5664" s="292">
        <v>1383725.4450300001</v>
      </c>
      <c r="H5664" s="292">
        <v>1083837.3583400003</v>
      </c>
      <c r="I5664" s="292">
        <v>1012599.6579099998</v>
      </c>
      <c r="J5664" s="292">
        <v>916798.88530999993</v>
      </c>
      <c r="K5664" s="292">
        <v>1125355.01615</v>
      </c>
      <c r="L5664" s="292">
        <v>1003473.05394</v>
      </c>
      <c r="M5664" s="292">
        <v>1157049.9381200001</v>
      </c>
      <c r="N5664" s="292">
        <v>1070341.0492899998</v>
      </c>
      <c r="O5664" s="292">
        <v>14192213.769070001</v>
      </c>
      <c r="P5664" s="83" t="str">
        <f t="shared" si="124"/>
        <v/>
      </c>
    </row>
    <row r="5665" spans="1:16" hidden="1" x14ac:dyDescent="0.25">
      <c r="A5665" s="83" t="s">
        <v>6632</v>
      </c>
      <c r="B5665" s="285" t="s">
        <v>76</v>
      </c>
      <c r="C5665" s="292">
        <v>2228.1049699999999</v>
      </c>
      <c r="D5665" s="292">
        <v>8248.8885499999997</v>
      </c>
      <c r="E5665" s="292">
        <v>3884.2343900000005</v>
      </c>
      <c r="F5665" s="292">
        <v>3643.8845600000004</v>
      </c>
      <c r="G5665" s="292">
        <v>3394.12637</v>
      </c>
      <c r="H5665" s="292">
        <v>2916.5770799999996</v>
      </c>
      <c r="I5665" s="292">
        <v>2342.6407100000001</v>
      </c>
      <c r="J5665" s="292">
        <v>2949.5839999999998</v>
      </c>
      <c r="K5665" s="292">
        <v>5073.2367700000004</v>
      </c>
      <c r="L5665" s="292">
        <v>2287.4383800000001</v>
      </c>
      <c r="M5665" s="292">
        <v>3989.2779799999998</v>
      </c>
      <c r="N5665" s="292">
        <v>13423.149990000002</v>
      </c>
      <c r="O5665" s="292">
        <v>54381.143750000003</v>
      </c>
      <c r="P5665" s="83" t="str">
        <f t="shared" si="124"/>
        <v/>
      </c>
    </row>
    <row r="5666" spans="1:16" hidden="1" x14ac:dyDescent="0.25">
      <c r="A5666" s="83" t="s">
        <v>6633</v>
      </c>
      <c r="B5666" s="285" t="s">
        <v>85</v>
      </c>
      <c r="C5666" s="292">
        <v>1134127.0210599999</v>
      </c>
      <c r="D5666" s="292">
        <v>1349948.51997</v>
      </c>
      <c r="E5666" s="292">
        <v>1157098.4154300001</v>
      </c>
      <c r="F5666" s="292">
        <v>1136044.0824500001</v>
      </c>
      <c r="G5666" s="292">
        <v>1133588.61839</v>
      </c>
      <c r="H5666" s="292">
        <v>1136786.3855400002</v>
      </c>
      <c r="I5666" s="292">
        <v>1142123.53783</v>
      </c>
      <c r="J5666" s="292">
        <v>1058241.233</v>
      </c>
      <c r="K5666" s="292">
        <v>1124396.46689</v>
      </c>
      <c r="L5666" s="292">
        <v>1136482.0788199999</v>
      </c>
      <c r="M5666" s="292">
        <v>1144242.56803</v>
      </c>
      <c r="N5666" s="292">
        <v>1617730.662129998</v>
      </c>
      <c r="O5666" s="292">
        <v>14270809.589539997</v>
      </c>
      <c r="P5666" s="83" t="str">
        <f t="shared" si="124"/>
        <v/>
      </c>
    </row>
    <row r="5667" spans="1:16" hidden="1" x14ac:dyDescent="0.25">
      <c r="A5667" s="83" t="s">
        <v>6634</v>
      </c>
      <c r="B5667" s="285" t="s">
        <v>87</v>
      </c>
      <c r="C5667" s="292">
        <v>0</v>
      </c>
      <c r="D5667" s="292">
        <v>0</v>
      </c>
      <c r="E5667" s="292">
        <v>0</v>
      </c>
      <c r="F5667" s="292">
        <v>0</v>
      </c>
      <c r="G5667" s="292">
        <v>0</v>
      </c>
      <c r="H5667" s="292">
        <v>0</v>
      </c>
      <c r="I5667" s="292">
        <v>0</v>
      </c>
      <c r="J5667" s="292">
        <v>0</v>
      </c>
      <c r="K5667" s="292">
        <v>0</v>
      </c>
      <c r="L5667" s="292">
        <v>0</v>
      </c>
      <c r="M5667" s="292">
        <v>0</v>
      </c>
      <c r="N5667" s="292">
        <v>0</v>
      </c>
      <c r="O5667" s="292">
        <v>0</v>
      </c>
      <c r="P5667" s="83" t="str">
        <f t="shared" si="124"/>
        <v/>
      </c>
    </row>
    <row r="5668" spans="1:16" hidden="1" x14ac:dyDescent="0.25">
      <c r="A5668" s="83" t="s">
        <v>6635</v>
      </c>
      <c r="B5668" s="285" t="s">
        <v>88</v>
      </c>
      <c r="C5668" s="292">
        <v>0</v>
      </c>
      <c r="D5668" s="292">
        <v>0</v>
      </c>
      <c r="E5668" s="292">
        <v>0</v>
      </c>
      <c r="F5668" s="292">
        <v>0</v>
      </c>
      <c r="G5668" s="292">
        <v>0</v>
      </c>
      <c r="H5668" s="292">
        <v>0</v>
      </c>
      <c r="I5668" s="292">
        <v>0</v>
      </c>
      <c r="J5668" s="292">
        <v>0</v>
      </c>
      <c r="K5668" s="292">
        <v>0</v>
      </c>
      <c r="L5668" s="292">
        <v>0</v>
      </c>
      <c r="M5668" s="292">
        <v>0</v>
      </c>
      <c r="N5668" s="292">
        <v>0</v>
      </c>
      <c r="O5668" s="292">
        <v>0</v>
      </c>
      <c r="P5668" s="83" t="str">
        <f t="shared" si="124"/>
        <v/>
      </c>
    </row>
    <row r="5669" spans="1:16" hidden="1" x14ac:dyDescent="0.25">
      <c r="A5669" s="83" t="s">
        <v>6636</v>
      </c>
      <c r="B5669" s="285" t="s">
        <v>89</v>
      </c>
      <c r="C5669" s="292">
        <v>583.17493999999999</v>
      </c>
      <c r="D5669" s="292">
        <v>2374.0724599999999</v>
      </c>
      <c r="E5669" s="292">
        <v>993.65877</v>
      </c>
      <c r="F5669" s="292">
        <v>1309.6834799999999</v>
      </c>
      <c r="G5669" s="292">
        <v>1029.70542</v>
      </c>
      <c r="H5669" s="292">
        <v>2618.0320000000002</v>
      </c>
      <c r="I5669" s="292">
        <v>2931.6170499999998</v>
      </c>
      <c r="J5669" s="292">
        <v>1814.076</v>
      </c>
      <c r="K5669" s="292">
        <v>923.36892</v>
      </c>
      <c r="L5669" s="292">
        <v>330.15584000000001</v>
      </c>
      <c r="M5669" s="292">
        <v>6084.8689199999999</v>
      </c>
      <c r="N5669" s="292">
        <v>13733.659130000005</v>
      </c>
      <c r="O5669" s="292">
        <v>34726.072930000009</v>
      </c>
      <c r="P5669" s="83" t="str">
        <f t="shared" si="124"/>
        <v/>
      </c>
    </row>
    <row r="5670" spans="1:16" hidden="1" x14ac:dyDescent="0.25">
      <c r="A5670" s="83" t="s">
        <v>6637</v>
      </c>
      <c r="B5670" s="285" t="s">
        <v>90</v>
      </c>
      <c r="C5670" s="292">
        <v>0</v>
      </c>
      <c r="D5670" s="292">
        <v>0</v>
      </c>
      <c r="E5670" s="292">
        <v>84.563829999999996</v>
      </c>
      <c r="F5670" s="292">
        <v>278.39999999999998</v>
      </c>
      <c r="G5670" s="292">
        <v>72.088329999999999</v>
      </c>
      <c r="H5670" s="292">
        <v>3.99</v>
      </c>
      <c r="I5670" s="292">
        <v>31.193059999999999</v>
      </c>
      <c r="J5670" s="292">
        <v>9.0109999999999992</v>
      </c>
      <c r="K5670" s="292">
        <v>0</v>
      </c>
      <c r="L5670" s="292">
        <v>0</v>
      </c>
      <c r="M5670" s="292">
        <v>430.99190000000004</v>
      </c>
      <c r="N5670" s="292">
        <v>1067.7749599999997</v>
      </c>
      <c r="O5670" s="292">
        <v>1978.0130799999997</v>
      </c>
      <c r="P5670" s="83" t="str">
        <f t="shared" si="124"/>
        <v/>
      </c>
    </row>
    <row r="5671" spans="1:16" hidden="1" x14ac:dyDescent="0.25">
      <c r="A5671" s="83" t="s">
        <v>6638</v>
      </c>
      <c r="B5671" s="285" t="s">
        <v>91</v>
      </c>
      <c r="C5671" s="292">
        <v>0</v>
      </c>
      <c r="D5671" s="292">
        <v>0</v>
      </c>
      <c r="E5671" s="292">
        <v>0</v>
      </c>
      <c r="F5671" s="292">
        <v>0</v>
      </c>
      <c r="G5671" s="292">
        <v>0</v>
      </c>
      <c r="H5671" s="292">
        <v>0</v>
      </c>
      <c r="I5671" s="292">
        <v>0</v>
      </c>
      <c r="J5671" s="292">
        <v>0</v>
      </c>
      <c r="K5671" s="292">
        <v>519.87081999999998</v>
      </c>
      <c r="L5671" s="292">
        <v>991.23518999999999</v>
      </c>
      <c r="M5671" s="292">
        <v>0</v>
      </c>
      <c r="N5671" s="292">
        <v>9.0000000000145519E-2</v>
      </c>
      <c r="O5671" s="292">
        <v>1511.1960100000001</v>
      </c>
      <c r="P5671" s="83" t="str">
        <f t="shared" si="124"/>
        <v/>
      </c>
    </row>
    <row r="5672" spans="1:16" hidden="1" x14ac:dyDescent="0.25">
      <c r="A5672" s="83" t="s">
        <v>6639</v>
      </c>
      <c r="B5672" s="285" t="s">
        <v>3670</v>
      </c>
      <c r="C5672" s="292">
        <v>134.79637</v>
      </c>
      <c r="D5672" s="292">
        <v>170.03743</v>
      </c>
      <c r="E5672" s="292">
        <v>9294.3296800000007</v>
      </c>
      <c r="F5672" s="292">
        <v>823.39747</v>
      </c>
      <c r="G5672" s="292">
        <v>284.79431</v>
      </c>
      <c r="H5672" s="292">
        <v>1172.1914099999999</v>
      </c>
      <c r="I5672" s="292">
        <v>5723.8242899999996</v>
      </c>
      <c r="J5672" s="292">
        <v>10516.142</v>
      </c>
      <c r="K5672" s="292">
        <v>4.6500000000000004</v>
      </c>
      <c r="L5672" s="292">
        <v>16.985419999999998</v>
      </c>
      <c r="M5672" s="292">
        <v>8089.6248200000009</v>
      </c>
      <c r="N5672" s="292">
        <v>26159.392729999996</v>
      </c>
      <c r="O5672" s="292">
        <v>62390.165930000003</v>
      </c>
      <c r="P5672" s="83" t="str">
        <f t="shared" si="124"/>
        <v/>
      </c>
    </row>
    <row r="5673" spans="1:16" hidden="1" x14ac:dyDescent="0.25">
      <c r="A5673" s="83" t="s">
        <v>6640</v>
      </c>
      <c r="B5673" s="285" t="s">
        <v>122</v>
      </c>
      <c r="C5673" s="292">
        <v>0</v>
      </c>
      <c r="D5673" s="292">
        <v>0</v>
      </c>
      <c r="E5673" s="292">
        <v>0</v>
      </c>
      <c r="F5673" s="292">
        <v>0</v>
      </c>
      <c r="G5673" s="292">
        <v>0</v>
      </c>
      <c r="H5673" s="292">
        <v>0</v>
      </c>
      <c r="I5673" s="292">
        <v>0</v>
      </c>
      <c r="J5673" s="292">
        <v>0</v>
      </c>
      <c r="K5673" s="292">
        <v>0</v>
      </c>
      <c r="L5673" s="292">
        <v>0</v>
      </c>
      <c r="M5673" s="292">
        <v>0</v>
      </c>
      <c r="N5673" s="292">
        <v>0</v>
      </c>
      <c r="O5673" s="292">
        <v>0</v>
      </c>
      <c r="P5673" s="83" t="str">
        <f t="shared" si="124"/>
        <v/>
      </c>
    </row>
    <row r="5674" spans="1:16" hidden="1" x14ac:dyDescent="0.25">
      <c r="A5674" s="83" t="s">
        <v>6641</v>
      </c>
      <c r="B5674" s="285" t="s">
        <v>92</v>
      </c>
      <c r="C5674" s="292">
        <v>0</v>
      </c>
      <c r="D5674" s="292">
        <v>0</v>
      </c>
      <c r="E5674" s="292">
        <v>0</v>
      </c>
      <c r="F5674" s="292">
        <v>0</v>
      </c>
      <c r="G5674" s="292">
        <v>0</v>
      </c>
      <c r="H5674" s="292">
        <v>0</v>
      </c>
      <c r="I5674" s="292">
        <v>0</v>
      </c>
      <c r="J5674" s="292">
        <v>0</v>
      </c>
      <c r="K5674" s="292">
        <v>0</v>
      </c>
      <c r="L5674" s="292">
        <v>0</v>
      </c>
      <c r="M5674" s="292">
        <v>0</v>
      </c>
      <c r="N5674" s="292">
        <v>0</v>
      </c>
      <c r="O5674" s="292">
        <v>0</v>
      </c>
      <c r="P5674" s="83" t="str">
        <f t="shared" si="124"/>
        <v/>
      </c>
    </row>
    <row r="5675" spans="1:16" hidden="1" x14ac:dyDescent="0.25">
      <c r="A5675" s="83" t="s">
        <v>6642</v>
      </c>
      <c r="B5675" s="285" t="s">
        <v>93</v>
      </c>
      <c r="C5675" s="292">
        <v>0</v>
      </c>
      <c r="D5675" s="292">
        <v>0</v>
      </c>
      <c r="E5675" s="292">
        <v>0</v>
      </c>
      <c r="F5675" s="292">
        <v>0</v>
      </c>
      <c r="G5675" s="292">
        <v>0</v>
      </c>
      <c r="H5675" s="292">
        <v>0</v>
      </c>
      <c r="I5675" s="292">
        <v>0</v>
      </c>
      <c r="J5675" s="292">
        <v>0</v>
      </c>
      <c r="K5675" s="292">
        <v>0</v>
      </c>
      <c r="L5675" s="292">
        <v>0</v>
      </c>
      <c r="M5675" s="292">
        <v>0</v>
      </c>
      <c r="N5675" s="292">
        <v>0</v>
      </c>
      <c r="O5675" s="292">
        <v>0</v>
      </c>
      <c r="P5675" s="83" t="str">
        <f t="shared" si="124"/>
        <v/>
      </c>
    </row>
    <row r="5676" spans="1:16" hidden="1" x14ac:dyDescent="0.25">
      <c r="A5676" s="83" t="s">
        <v>6643</v>
      </c>
      <c r="B5676" s="285" t="s">
        <v>94</v>
      </c>
      <c r="C5676" s="292">
        <v>1131180.94478</v>
      </c>
      <c r="D5676" s="292">
        <v>1339155.52153</v>
      </c>
      <c r="E5676" s="292">
        <v>1142841.62876</v>
      </c>
      <c r="F5676" s="292">
        <v>1129988.7169400002</v>
      </c>
      <c r="G5676" s="292">
        <v>1128807.90396</v>
      </c>
      <c r="H5676" s="292">
        <v>1130075.5950500001</v>
      </c>
      <c r="I5676" s="292">
        <v>1130958.67719</v>
      </c>
      <c r="J5676" s="292">
        <v>1042952.42</v>
      </c>
      <c r="K5676" s="292">
        <v>1117875.34038</v>
      </c>
      <c r="L5676" s="292">
        <v>1132706.2639899999</v>
      </c>
      <c r="M5676" s="292">
        <v>1125647.8044099999</v>
      </c>
      <c r="N5676" s="292">
        <v>1563144.746309998</v>
      </c>
      <c r="O5676" s="292">
        <v>14115335.563299997</v>
      </c>
      <c r="P5676" s="83" t="str">
        <f t="shared" si="124"/>
        <v/>
      </c>
    </row>
    <row r="5677" spans="1:16" hidden="1" x14ac:dyDescent="0.25">
      <c r="A5677" s="83" t="s">
        <v>6644</v>
      </c>
      <c r="B5677" s="285" t="s">
        <v>95</v>
      </c>
      <c r="C5677" s="292">
        <v>0</v>
      </c>
      <c r="D5677" s="292">
        <v>0</v>
      </c>
      <c r="E5677" s="292">
        <v>0</v>
      </c>
      <c r="F5677" s="292">
        <v>0</v>
      </c>
      <c r="G5677" s="292">
        <v>0</v>
      </c>
      <c r="H5677" s="292">
        <v>0</v>
      </c>
      <c r="I5677" s="292">
        <v>135.58553000000001</v>
      </c>
      <c r="J5677" s="292">
        <v>0</v>
      </c>
      <c r="K5677" s="292">
        <v>0</v>
      </c>
      <c r="L5677" s="292">
        <v>150</v>
      </c>
      <c r="M5677" s="292">
        <v>0</v>
      </c>
      <c r="N5677" s="292">
        <v>201.84901000000002</v>
      </c>
      <c r="O5677" s="292">
        <v>487.43454000000003</v>
      </c>
      <c r="P5677" s="83" t="str">
        <f t="shared" si="124"/>
        <v/>
      </c>
    </row>
    <row r="5678" spans="1:16" hidden="1" x14ac:dyDescent="0.25">
      <c r="A5678" s="83" t="s">
        <v>6645</v>
      </c>
      <c r="B5678" s="285" t="s">
        <v>96</v>
      </c>
      <c r="C5678" s="292">
        <v>0</v>
      </c>
      <c r="D5678" s="292">
        <v>0</v>
      </c>
      <c r="E5678" s="292">
        <v>0</v>
      </c>
      <c r="F5678" s="292">
        <v>0</v>
      </c>
      <c r="G5678" s="292">
        <v>0</v>
      </c>
      <c r="H5678" s="292">
        <v>0</v>
      </c>
      <c r="I5678" s="292">
        <v>0</v>
      </c>
      <c r="J5678" s="292">
        <v>0</v>
      </c>
      <c r="K5678" s="292">
        <v>0</v>
      </c>
      <c r="L5678" s="292">
        <v>0</v>
      </c>
      <c r="M5678" s="292">
        <v>0</v>
      </c>
      <c r="N5678" s="292">
        <v>55.679000000000002</v>
      </c>
      <c r="O5678" s="292">
        <v>55.679000000000002</v>
      </c>
      <c r="P5678" s="83" t="str">
        <f t="shared" si="124"/>
        <v/>
      </c>
    </row>
    <row r="5679" spans="1:16" hidden="1" x14ac:dyDescent="0.25">
      <c r="A5679" s="83" t="s">
        <v>6646</v>
      </c>
      <c r="B5679" s="285" t="s">
        <v>155</v>
      </c>
      <c r="C5679" s="292">
        <v>1134127.0210599999</v>
      </c>
      <c r="D5679" s="292">
        <v>1349948.51997</v>
      </c>
      <c r="E5679" s="292">
        <v>1157098.4154300001</v>
      </c>
      <c r="F5679" s="292">
        <v>1136044.0824500001</v>
      </c>
      <c r="G5679" s="292">
        <v>1133588.61839</v>
      </c>
      <c r="H5679" s="292">
        <v>1136786.3855400002</v>
      </c>
      <c r="I5679" s="292">
        <v>1142123.53783</v>
      </c>
      <c r="J5679" s="292">
        <v>1058241.233</v>
      </c>
      <c r="K5679" s="292">
        <v>1124396.46689</v>
      </c>
      <c r="L5679" s="292">
        <v>1136482.0788199999</v>
      </c>
      <c r="M5679" s="292">
        <v>1144242.56803</v>
      </c>
      <c r="N5679" s="292">
        <v>1617786.341129998</v>
      </c>
      <c r="O5679" s="292">
        <v>14270865.268539997</v>
      </c>
      <c r="P5679" s="83" t="str">
        <f t="shared" si="124"/>
        <v/>
      </c>
    </row>
    <row r="5680" spans="1:16" hidden="1" x14ac:dyDescent="0.25">
      <c r="A5680" s="83" t="s">
        <v>6647</v>
      </c>
      <c r="B5680" s="285" t="s">
        <v>97</v>
      </c>
      <c r="C5680" s="292">
        <v>479113.74510777538</v>
      </c>
      <c r="D5680" s="292">
        <v>50823.887858225091</v>
      </c>
      <c r="E5680" s="292">
        <v>138290.26797862526</v>
      </c>
      <c r="F5680" s="292">
        <v>72784.165648944676</v>
      </c>
      <c r="G5680" s="292">
        <v>-56823.292317657964</v>
      </c>
      <c r="H5680" s="292">
        <v>8826.4056997781736</v>
      </c>
      <c r="I5680" s="292">
        <v>-38322.521243555384</v>
      </c>
      <c r="J5680" s="292">
        <v>-92601.014116412523</v>
      </c>
      <c r="K5680" s="292">
        <v>-41153.428449269675</v>
      </c>
      <c r="L5680" s="292">
        <v>-51562.064057279553</v>
      </c>
      <c r="M5680" s="292">
        <v>-21295.631658949103</v>
      </c>
      <c r="N5680" s="292">
        <v>400.01958818329149</v>
      </c>
      <c r="O5680" s="292">
        <v>448480.54003840778</v>
      </c>
      <c r="P5680" s="83" t="str">
        <f t="shared" si="124"/>
        <v/>
      </c>
    </row>
    <row r="5681" spans="1:16" hidden="1" x14ac:dyDescent="0.25">
      <c r="A5681" s="83" t="s">
        <v>6648</v>
      </c>
      <c r="B5681" s="285" t="s">
        <v>130</v>
      </c>
      <c r="C5681" s="292">
        <v>700544.4840696922</v>
      </c>
      <c r="D5681" s="292">
        <v>44428.865241558407</v>
      </c>
      <c r="E5681" s="292">
        <v>138712.5321119586</v>
      </c>
      <c r="F5681" s="292">
        <v>68751.581502277986</v>
      </c>
      <c r="G5681" s="292">
        <v>-66475.461775741307</v>
      </c>
      <c r="H5681" s="292">
        <v>48840.435812278185</v>
      </c>
      <c r="I5681" s="292">
        <v>-39682.361891055363</v>
      </c>
      <c r="J5681" s="292">
        <v>-65677.807803912525</v>
      </c>
      <c r="K5681" s="292">
        <v>-39887.874438186322</v>
      </c>
      <c r="L5681" s="292">
        <v>-54887.556974779553</v>
      </c>
      <c r="M5681" s="292">
        <v>-26682.038826449134</v>
      </c>
      <c r="N5681" s="292">
        <v>-6341.5083693167253</v>
      </c>
      <c r="O5681" s="292">
        <v>701643.28865832463</v>
      </c>
      <c r="P5681" s="83" t="str">
        <f t="shared" si="124"/>
        <v/>
      </c>
    </row>
    <row r="5682" spans="1:16" hidden="1" x14ac:dyDescent="0.25">
      <c r="A5682" s="83" t="s">
        <v>6649</v>
      </c>
      <c r="B5682" s="285" t="s">
        <v>76</v>
      </c>
      <c r="C5682" s="292">
        <v>13924.054925833334</v>
      </c>
      <c r="D5682" s="292">
        <v>202.49175</v>
      </c>
      <c r="E5682" s="292">
        <v>254.50889999999998</v>
      </c>
      <c r="F5682" s="292">
        <v>241.55362</v>
      </c>
      <c r="G5682" s="292">
        <v>151.3537</v>
      </c>
      <c r="H5682" s="292">
        <v>176.94493</v>
      </c>
      <c r="I5682" s="292">
        <v>149.26604</v>
      </c>
      <c r="J5682" s="292">
        <v>87.713819999999998</v>
      </c>
      <c r="K5682" s="292">
        <v>758.05353000000002</v>
      </c>
      <c r="L5682" s="292">
        <v>1369.3055400000001</v>
      </c>
      <c r="M5682" s="292">
        <v>310.46985000000001</v>
      </c>
      <c r="N5682" s="292">
        <v>73.161137500000009</v>
      </c>
      <c r="O5682" s="292">
        <v>17698.877743333334</v>
      </c>
      <c r="P5682" s="83" t="str">
        <f t="shared" si="124"/>
        <v/>
      </c>
    </row>
    <row r="5683" spans="1:16" hidden="1" x14ac:dyDescent="0.25">
      <c r="A5683" s="83" t="s">
        <v>6650</v>
      </c>
      <c r="B5683" s="285" t="s">
        <v>77</v>
      </c>
      <c r="C5683" s="292">
        <v>137341.6335543599</v>
      </c>
      <c r="D5683" s="292">
        <v>136993.76055359055</v>
      </c>
      <c r="E5683" s="292">
        <v>139921.0159337573</v>
      </c>
      <c r="F5683" s="292">
        <v>142664.62667375727</v>
      </c>
      <c r="G5683" s="292">
        <v>141600.75474452664</v>
      </c>
      <c r="H5683" s="292">
        <v>180782.41429375717</v>
      </c>
      <c r="I5683" s="292">
        <v>141899.54181375727</v>
      </c>
      <c r="J5683" s="292">
        <v>139445.39591375721</v>
      </c>
      <c r="K5683" s="292">
        <v>138751.93570375722</v>
      </c>
      <c r="L5683" s="292">
        <v>133843.18004375725</v>
      </c>
      <c r="M5683" s="292">
        <v>128772.8293737573</v>
      </c>
      <c r="N5683" s="292">
        <v>142708.66184209057</v>
      </c>
      <c r="O5683" s="292">
        <v>1704725.7504446255</v>
      </c>
      <c r="P5683" s="83" t="str">
        <f t="shared" si="124"/>
        <v/>
      </c>
    </row>
    <row r="5684" spans="1:16" hidden="1" x14ac:dyDescent="0.25">
      <c r="A5684" s="83" t="s">
        <v>6651</v>
      </c>
      <c r="B5684" s="285" t="s">
        <v>78</v>
      </c>
      <c r="C5684" s="292">
        <v>53113.668321459423</v>
      </c>
      <c r="D5684" s="292">
        <v>60976.820051459421</v>
      </c>
      <c r="E5684" s="292">
        <v>67099.486171459415</v>
      </c>
      <c r="F5684" s="292">
        <v>73101.667891459409</v>
      </c>
      <c r="G5684" s="292">
        <v>76386.631531459396</v>
      </c>
      <c r="H5684" s="292">
        <v>68752.785608959399</v>
      </c>
      <c r="I5684" s="292">
        <v>68074.565088959425</v>
      </c>
      <c r="J5684" s="292">
        <v>57425.011088959443</v>
      </c>
      <c r="K5684" s="292">
        <v>69131.099408959417</v>
      </c>
      <c r="L5684" s="292">
        <v>70691.934118959412</v>
      </c>
      <c r="M5684" s="292">
        <v>63114.308458959422</v>
      </c>
      <c r="N5684" s="292">
        <v>63990.933027292755</v>
      </c>
      <c r="O5684" s="292">
        <v>791858.91076834628</v>
      </c>
      <c r="P5684" s="83" t="str">
        <f t="shared" si="124"/>
        <v/>
      </c>
    </row>
    <row r="5685" spans="1:16" hidden="1" x14ac:dyDescent="0.25">
      <c r="A5685" s="83" t="s">
        <v>6652</v>
      </c>
      <c r="B5685" s="285" t="s">
        <v>79</v>
      </c>
      <c r="C5685" s="292">
        <v>278.58729083333338</v>
      </c>
      <c r="D5685" s="292">
        <v>311.5289008333333</v>
      </c>
      <c r="E5685" s="292">
        <v>566.85598416099776</v>
      </c>
      <c r="F5685" s="292">
        <v>741.24125416099776</v>
      </c>
      <c r="G5685" s="292">
        <v>301.92416416099775</v>
      </c>
      <c r="H5685" s="292">
        <v>182.58847416099763</v>
      </c>
      <c r="I5685" s="292">
        <v>705.17908416099772</v>
      </c>
      <c r="J5685" s="292">
        <v>1400.8039041609982</v>
      </c>
      <c r="K5685" s="292">
        <v>532.46844416099771</v>
      </c>
      <c r="L5685" s="292">
        <v>361.82030416099775</v>
      </c>
      <c r="M5685" s="292">
        <v>236.35357416099765</v>
      </c>
      <c r="N5685" s="292">
        <v>511.83968416099765</v>
      </c>
      <c r="O5685" s="292">
        <v>6131.1910632766439</v>
      </c>
      <c r="P5685" s="83" t="str">
        <f t="shared" si="124"/>
        <v/>
      </c>
    </row>
    <row r="5686" spans="1:16" hidden="1" x14ac:dyDescent="0.25">
      <c r="A5686" s="83" t="s">
        <v>6653</v>
      </c>
      <c r="B5686" s="285" t="s">
        <v>3671</v>
      </c>
      <c r="C5686" s="292">
        <v>134923.22375166669</v>
      </c>
      <c r="D5686" s="292">
        <v>47179.311231666659</v>
      </c>
      <c r="E5686" s="292">
        <v>38528.111821666658</v>
      </c>
      <c r="F5686" s="292">
        <v>39270.051881666666</v>
      </c>
      <c r="G5686" s="292">
        <v>251047.07880166665</v>
      </c>
      <c r="H5686" s="292">
        <v>40073.675391666664</v>
      </c>
      <c r="I5686" s="292">
        <v>12594.049231666666</v>
      </c>
      <c r="J5686" s="292">
        <v>11032.219711666667</v>
      </c>
      <c r="K5686" s="292">
        <v>18947.388991666663</v>
      </c>
      <c r="L5686" s="292">
        <v>20564.167991666673</v>
      </c>
      <c r="M5686" s="292">
        <v>3665.3652416666664</v>
      </c>
      <c r="N5686" s="292">
        <v>3977.2622950102996</v>
      </c>
      <c r="O5686" s="292">
        <v>621801.90634334355</v>
      </c>
      <c r="P5686" s="83" t="str">
        <f t="shared" si="124"/>
        <v/>
      </c>
    </row>
    <row r="5687" spans="1:16" hidden="1" x14ac:dyDescent="0.25">
      <c r="A5687" s="83" t="s">
        <v>6654</v>
      </c>
      <c r="B5687" s="285" t="s">
        <v>121</v>
      </c>
      <c r="C5687" s="292">
        <v>0</v>
      </c>
      <c r="D5687" s="292">
        <v>0</v>
      </c>
      <c r="E5687" s="292">
        <v>0</v>
      </c>
      <c r="F5687" s="292">
        <v>0</v>
      </c>
      <c r="G5687" s="292">
        <v>0</v>
      </c>
      <c r="H5687" s="292">
        <v>0</v>
      </c>
      <c r="I5687" s="292">
        <v>0</v>
      </c>
      <c r="J5687" s="292">
        <v>0</v>
      </c>
      <c r="K5687" s="292">
        <v>0</v>
      </c>
      <c r="L5687" s="292">
        <v>0</v>
      </c>
      <c r="M5687" s="292">
        <v>0</v>
      </c>
      <c r="N5687" s="292">
        <v>0</v>
      </c>
      <c r="O5687" s="292">
        <v>0</v>
      </c>
      <c r="P5687" s="83" t="str">
        <f t="shared" si="124"/>
        <v/>
      </c>
    </row>
    <row r="5688" spans="1:16" hidden="1" x14ac:dyDescent="0.25">
      <c r="A5688" s="83" t="s">
        <v>6655</v>
      </c>
      <c r="B5688" s="285" t="s">
        <v>81</v>
      </c>
      <c r="C5688" s="292">
        <v>9417.556529999998</v>
      </c>
      <c r="D5688" s="292">
        <v>13358.438640000002</v>
      </c>
      <c r="E5688" s="292">
        <v>22608.875949999998</v>
      </c>
      <c r="F5688" s="292">
        <v>13178.28261</v>
      </c>
      <c r="G5688" s="292">
        <v>8216.6133499999996</v>
      </c>
      <c r="H5688" s="292">
        <v>11870.51311</v>
      </c>
      <c r="I5688" s="292">
        <v>15981.374739999999</v>
      </c>
      <c r="J5688" s="292">
        <v>7001.9070400000001</v>
      </c>
      <c r="K5688" s="292">
        <v>15527.388449999999</v>
      </c>
      <c r="L5688" s="292">
        <v>14525.725299999996</v>
      </c>
      <c r="M5688" s="292">
        <v>267.14409000000001</v>
      </c>
      <c r="N5688" s="292">
        <v>3951.38427</v>
      </c>
      <c r="O5688" s="292">
        <v>135905.20408</v>
      </c>
      <c r="P5688" s="83" t="str">
        <f t="shared" si="124"/>
        <v/>
      </c>
    </row>
    <row r="5689" spans="1:16" hidden="1" x14ac:dyDescent="0.25">
      <c r="A5689" s="83" t="s">
        <v>6656</v>
      </c>
      <c r="B5689" s="285" t="s">
        <v>82</v>
      </c>
      <c r="C5689" s="292">
        <v>255.77918</v>
      </c>
      <c r="D5689" s="292">
        <v>1566.3624500000001</v>
      </c>
      <c r="E5689" s="292">
        <v>1849.8749599999999</v>
      </c>
      <c r="F5689" s="292">
        <v>526.43758000000003</v>
      </c>
      <c r="G5689" s="292">
        <v>403.75116000000003</v>
      </c>
      <c r="H5689" s="292">
        <v>691.04935999999998</v>
      </c>
      <c r="I5689" s="292">
        <v>443.09809999999999</v>
      </c>
      <c r="J5689" s="292">
        <v>339.69650000000001</v>
      </c>
      <c r="K5689" s="292">
        <v>726.57904000000008</v>
      </c>
      <c r="L5689" s="292">
        <v>256.53075000000001</v>
      </c>
      <c r="M5689" s="292">
        <v>91.720570000000009</v>
      </c>
      <c r="N5689" s="292">
        <v>2119.9471400000002</v>
      </c>
      <c r="O5689" s="292">
        <v>9270.8267899999992</v>
      </c>
      <c r="P5689" s="83" t="str">
        <f t="shared" si="124"/>
        <v/>
      </c>
    </row>
    <row r="5690" spans="1:16" hidden="1" x14ac:dyDescent="0.25">
      <c r="A5690" s="83" t="s">
        <v>6657</v>
      </c>
      <c r="B5690" s="285" t="s">
        <v>83</v>
      </c>
      <c r="C5690" s="292">
        <v>495.50155000000001</v>
      </c>
      <c r="D5690" s="292">
        <v>5.7140000000000003E-2</v>
      </c>
      <c r="E5690" s="292">
        <v>378.05714</v>
      </c>
      <c r="F5690" s="292">
        <v>5.7140000000000003E-2</v>
      </c>
      <c r="G5690" s="292">
        <v>0</v>
      </c>
      <c r="H5690" s="292">
        <v>216.11428000000001</v>
      </c>
      <c r="I5690" s="292">
        <v>5.7140000000000003E-2</v>
      </c>
      <c r="J5690" s="292">
        <v>0</v>
      </c>
      <c r="K5690" s="292">
        <v>236.99342999999999</v>
      </c>
      <c r="L5690" s="292">
        <v>41.817749999999997</v>
      </c>
      <c r="M5690" s="292">
        <v>0.22856000000000001</v>
      </c>
      <c r="N5690" s="292">
        <v>0</v>
      </c>
      <c r="O5690" s="292">
        <v>1368.8841299999997</v>
      </c>
      <c r="P5690" s="83" t="str">
        <f t="shared" si="124"/>
        <v/>
      </c>
    </row>
    <row r="5691" spans="1:16" hidden="1" x14ac:dyDescent="0.25">
      <c r="A5691" s="83" t="s">
        <v>6658</v>
      </c>
      <c r="B5691" s="285" t="s">
        <v>84</v>
      </c>
      <c r="C5691" s="292">
        <v>2332.0508125000001</v>
      </c>
      <c r="D5691" s="292">
        <v>3826.0741525000012</v>
      </c>
      <c r="E5691" s="292">
        <v>3452.052228333333</v>
      </c>
      <c r="F5691" s="292">
        <v>3533.7708699999998</v>
      </c>
      <c r="G5691" s="292">
        <v>4706.7319699999989</v>
      </c>
      <c r="H5691" s="292">
        <v>2639.5688616666671</v>
      </c>
      <c r="I5691" s="292">
        <v>6288.8474816666658</v>
      </c>
      <c r="J5691" s="292">
        <v>35105.099801666664</v>
      </c>
      <c r="K5691" s="292">
        <v>2568.5080716666648</v>
      </c>
      <c r="L5691" s="292">
        <v>4467.8560016666679</v>
      </c>
      <c r="M5691" s="292">
        <v>5969.7332216666664</v>
      </c>
      <c r="N5691" s="292">
        <v>5011.0830216666654</v>
      </c>
      <c r="O5691" s="292">
        <v>79901.376495000004</v>
      </c>
      <c r="P5691" s="83" t="str">
        <f t="shared" si="124"/>
        <v/>
      </c>
    </row>
    <row r="5692" spans="1:16" hidden="1" x14ac:dyDescent="0.25">
      <c r="A5692" s="83" t="s">
        <v>6659</v>
      </c>
      <c r="B5692" s="285" t="s">
        <v>85</v>
      </c>
      <c r="C5692" s="292">
        <v>360930.83762671269</v>
      </c>
      <c r="D5692" s="292">
        <v>273974.38226010994</v>
      </c>
      <c r="E5692" s="292">
        <v>283249.95647943765</v>
      </c>
      <c r="F5692" s="292">
        <v>281753.34013110434</v>
      </c>
      <c r="G5692" s="292">
        <v>492214.86181187368</v>
      </c>
      <c r="H5692" s="292">
        <v>317696.18170027086</v>
      </c>
      <c r="I5692" s="292">
        <v>254514.17107027103</v>
      </c>
      <c r="J5692" s="292">
        <v>264400.345170271</v>
      </c>
      <c r="K5692" s="292">
        <v>255865.95246027099</v>
      </c>
      <c r="L5692" s="292">
        <v>255125.09519027098</v>
      </c>
      <c r="M5692" s="292">
        <v>210460.61033027104</v>
      </c>
      <c r="N5692" s="292">
        <v>233455.91545778129</v>
      </c>
      <c r="O5692" s="292">
        <v>3483641.6496886453</v>
      </c>
      <c r="P5692" s="83" t="str">
        <f t="shared" si="124"/>
        <v/>
      </c>
    </row>
    <row r="5693" spans="1:16" hidden="1" x14ac:dyDescent="0.25">
      <c r="A5693" s="83" t="s">
        <v>6660</v>
      </c>
      <c r="B5693" s="285" t="s">
        <v>86</v>
      </c>
      <c r="C5693" s="292">
        <v>1149.2708299999999</v>
      </c>
      <c r="D5693" s="292">
        <v>1019.64181</v>
      </c>
      <c r="E5693" s="292">
        <v>849.00230999999997</v>
      </c>
      <c r="F5693" s="292">
        <v>0</v>
      </c>
      <c r="G5693" s="292">
        <v>200.59594999999999</v>
      </c>
      <c r="H5693" s="292">
        <v>161.15764999999999</v>
      </c>
      <c r="I5693" s="292">
        <v>2</v>
      </c>
      <c r="J5693" s="292">
        <v>1803.63015</v>
      </c>
      <c r="K5693" s="292">
        <v>866.03209000000015</v>
      </c>
      <c r="L5693" s="292">
        <v>0</v>
      </c>
      <c r="M5693" s="292">
        <v>0</v>
      </c>
      <c r="N5693" s="292">
        <v>271.72023000000002</v>
      </c>
      <c r="O5693" s="292">
        <v>6323.0510199999999</v>
      </c>
      <c r="P5693" s="83" t="str">
        <f t="shared" si="124"/>
        <v/>
      </c>
    </row>
    <row r="5694" spans="1:16" hidden="1" x14ac:dyDescent="0.25">
      <c r="A5694" s="83" t="s">
        <v>6661</v>
      </c>
      <c r="B5694" s="285" t="s">
        <v>87</v>
      </c>
      <c r="C5694" s="292">
        <v>221.50581666666668</v>
      </c>
      <c r="D5694" s="292">
        <v>324.64303666666672</v>
      </c>
      <c r="E5694" s="292">
        <v>347.10629666666671</v>
      </c>
      <c r="F5694" s="292">
        <v>430.41692666666665</v>
      </c>
      <c r="G5694" s="292">
        <v>293.32667666666669</v>
      </c>
      <c r="H5694" s="292">
        <v>374.43962583333337</v>
      </c>
      <c r="I5694" s="292">
        <v>374.99186583333335</v>
      </c>
      <c r="J5694" s="292">
        <v>366.80328583333335</v>
      </c>
      <c r="K5694" s="292">
        <v>361.92827583333337</v>
      </c>
      <c r="L5694" s="292">
        <v>313.83116583333333</v>
      </c>
      <c r="M5694" s="292">
        <v>316.16056583333335</v>
      </c>
      <c r="N5694" s="292">
        <v>276.07001583333334</v>
      </c>
      <c r="O5694" s="292">
        <v>4001.2235541666664</v>
      </c>
      <c r="P5694" s="83" t="str">
        <f t="shared" si="124"/>
        <v/>
      </c>
    </row>
    <row r="5695" spans="1:16" hidden="1" x14ac:dyDescent="0.25">
      <c r="A5695" s="83" t="s">
        <v>6662</v>
      </c>
      <c r="B5695" s="285" t="s">
        <v>88</v>
      </c>
      <c r="C5695" s="292">
        <v>257889.86929475001</v>
      </c>
      <c r="D5695" s="292">
        <v>33478.770653333318</v>
      </c>
      <c r="E5695" s="292">
        <v>20426.991963333327</v>
      </c>
      <c r="F5695" s="292">
        <v>11173.416413333332</v>
      </c>
      <c r="G5695" s="292">
        <v>29091.394444749982</v>
      </c>
      <c r="H5695" s="292">
        <v>0</v>
      </c>
      <c r="I5695" s="292">
        <v>19720.8692725</v>
      </c>
      <c r="J5695" s="292">
        <v>8482.1672124999968</v>
      </c>
      <c r="K5695" s="292">
        <v>14478.511333916646</v>
      </c>
      <c r="L5695" s="292">
        <v>29282.198682500002</v>
      </c>
      <c r="M5695" s="292">
        <v>18237.484242500006</v>
      </c>
      <c r="N5695" s="292">
        <v>26410.042102500003</v>
      </c>
      <c r="O5695" s="292">
        <v>468671.71561591653</v>
      </c>
      <c r="P5695" s="83" t="str">
        <f t="shared" si="124"/>
        <v/>
      </c>
    </row>
    <row r="5696" spans="1:16" hidden="1" x14ac:dyDescent="0.25">
      <c r="A5696" s="83" t="s">
        <v>6663</v>
      </c>
      <c r="B5696" s="285" t="s">
        <v>144</v>
      </c>
      <c r="C5696" s="292">
        <v>620191.48356812936</v>
      </c>
      <c r="D5696" s="292">
        <v>308797.43776010995</v>
      </c>
      <c r="E5696" s="292">
        <v>304873.05704943766</v>
      </c>
      <c r="F5696" s="292">
        <v>293357.17347110435</v>
      </c>
      <c r="G5696" s="292">
        <v>521800.17888329033</v>
      </c>
      <c r="H5696" s="292">
        <v>318231.77897610422</v>
      </c>
      <c r="I5696" s="292">
        <v>274612.03220860433</v>
      </c>
      <c r="J5696" s="292">
        <v>275052.94581860432</v>
      </c>
      <c r="K5696" s="292">
        <v>271572.42416002095</v>
      </c>
      <c r="L5696" s="292">
        <v>284721.12503860431</v>
      </c>
      <c r="M5696" s="292">
        <v>229014.25513860438</v>
      </c>
      <c r="N5696" s="292">
        <v>260413.74780611464</v>
      </c>
      <c r="O5696" s="292">
        <v>3962637.6398787284</v>
      </c>
      <c r="P5696" s="83" t="str">
        <f t="shared" si="124"/>
        <v/>
      </c>
    </row>
    <row r="5697" spans="1:16" hidden="1" x14ac:dyDescent="0.25">
      <c r="A5697" s="83" t="s">
        <v>6664</v>
      </c>
      <c r="B5697" s="285" t="s">
        <v>80</v>
      </c>
      <c r="C5697" s="292">
        <v>8848.7817100600005</v>
      </c>
      <c r="D5697" s="292">
        <v>9559.5373900600007</v>
      </c>
      <c r="E5697" s="292">
        <v>8591.1173900600006</v>
      </c>
      <c r="F5697" s="292">
        <v>8495.65061006</v>
      </c>
      <c r="G5697" s="292">
        <v>9400.0223900599995</v>
      </c>
      <c r="H5697" s="292">
        <v>12310.52739006</v>
      </c>
      <c r="I5697" s="292">
        <v>8378.1923500600005</v>
      </c>
      <c r="J5697" s="292">
        <v>12562.497390060002</v>
      </c>
      <c r="K5697" s="292">
        <v>8685.5373900600007</v>
      </c>
      <c r="L5697" s="292">
        <v>9002.75739006</v>
      </c>
      <c r="M5697" s="292">
        <v>8032.4573900600017</v>
      </c>
      <c r="N5697" s="292">
        <v>11111.643040060002</v>
      </c>
      <c r="O5697" s="292">
        <v>114978.72183072002</v>
      </c>
      <c r="P5697" s="83" t="str">
        <f t="shared" si="124"/>
        <v/>
      </c>
    </row>
    <row r="5698" spans="1:16" hidden="1" x14ac:dyDescent="0.25">
      <c r="A5698" s="83" t="s">
        <v>6665</v>
      </c>
      <c r="B5698" s="285" t="s">
        <v>76</v>
      </c>
      <c r="C5698" s="292">
        <v>145109.11797000002</v>
      </c>
      <c r="D5698" s="292">
        <v>120225.11668000001</v>
      </c>
      <c r="E5698" s="292">
        <v>156900.13940879164</v>
      </c>
      <c r="F5698" s="292">
        <v>164555.74752045836</v>
      </c>
      <c r="G5698" s="292">
        <v>235764.55842045837</v>
      </c>
      <c r="H5698" s="292">
        <v>136328.39960045833</v>
      </c>
      <c r="I5698" s="292">
        <v>3001.3646904583338</v>
      </c>
      <c r="J5698" s="292">
        <v>399.07982045833336</v>
      </c>
      <c r="K5698" s="292">
        <v>1020.2664204583334</v>
      </c>
      <c r="L5698" s="292">
        <v>1683.7447004583337</v>
      </c>
      <c r="M5698" s="292">
        <v>261.40648045833331</v>
      </c>
      <c r="N5698" s="292">
        <v>1729.3087304583332</v>
      </c>
      <c r="O5698" s="292">
        <v>966978.25044291664</v>
      </c>
      <c r="P5698" s="83" t="str">
        <f t="shared" si="124"/>
        <v/>
      </c>
    </row>
    <row r="5699" spans="1:16" hidden="1" x14ac:dyDescent="0.25">
      <c r="A5699" s="83" t="s">
        <v>6666</v>
      </c>
      <c r="B5699" s="285" t="s">
        <v>85</v>
      </c>
      <c r="C5699" s="292">
        <v>840044.58273448807</v>
      </c>
      <c r="D5699" s="292">
        <v>324798.27011833503</v>
      </c>
      <c r="E5699" s="292">
        <v>421540.2244580629</v>
      </c>
      <c r="F5699" s="292">
        <v>354537.50578004902</v>
      </c>
      <c r="G5699" s="292">
        <v>435391.56949421571</v>
      </c>
      <c r="H5699" s="292">
        <v>326522.58740004903</v>
      </c>
      <c r="I5699" s="292">
        <v>216191.64982671564</v>
      </c>
      <c r="J5699" s="292">
        <v>171799.33105385848</v>
      </c>
      <c r="K5699" s="292">
        <v>214712.52401100131</v>
      </c>
      <c r="L5699" s="292">
        <v>203563.03113299143</v>
      </c>
      <c r="M5699" s="292">
        <v>189164.97867132194</v>
      </c>
      <c r="N5699" s="292">
        <v>233855.93504596458</v>
      </c>
      <c r="O5699" s="292">
        <v>3932122.189727053</v>
      </c>
      <c r="P5699" s="83" t="str">
        <f t="shared" si="124"/>
        <v/>
      </c>
    </row>
    <row r="5700" spans="1:16" hidden="1" x14ac:dyDescent="0.25">
      <c r="A5700" s="83" t="s">
        <v>6667</v>
      </c>
      <c r="B5700" s="285" t="s">
        <v>87</v>
      </c>
      <c r="C5700" s="292">
        <v>208.33333333333334</v>
      </c>
      <c r="D5700" s="292">
        <v>208.33333333333334</v>
      </c>
      <c r="E5700" s="292">
        <v>208.33333333333334</v>
      </c>
      <c r="F5700" s="292">
        <v>208.33333333333334</v>
      </c>
      <c r="G5700" s="292">
        <v>208.33333333333334</v>
      </c>
      <c r="H5700" s="292">
        <v>243.12691083333334</v>
      </c>
      <c r="I5700" s="292">
        <v>243.12691083333334</v>
      </c>
      <c r="J5700" s="292">
        <v>32028.126910833333</v>
      </c>
      <c r="K5700" s="292">
        <v>243.12691083333334</v>
      </c>
      <c r="L5700" s="292">
        <v>243.12691083333334</v>
      </c>
      <c r="M5700" s="292">
        <v>243.12691083333334</v>
      </c>
      <c r="N5700" s="292">
        <v>243.12691083333334</v>
      </c>
      <c r="O5700" s="292">
        <v>34528.555042499996</v>
      </c>
      <c r="P5700" s="83" t="str">
        <f t="shared" si="124"/>
        <v/>
      </c>
    </row>
    <row r="5701" spans="1:16" hidden="1" x14ac:dyDescent="0.25">
      <c r="A5701" s="83" t="s">
        <v>6668</v>
      </c>
      <c r="B5701" s="285" t="s">
        <v>88</v>
      </c>
      <c r="C5701" s="292">
        <v>478826.40149000008</v>
      </c>
      <c r="D5701" s="292">
        <v>26464.699970000001</v>
      </c>
      <c r="E5701" s="292">
        <v>20990.524160000004</v>
      </c>
      <c r="F5701" s="292">
        <v>3503.4683500000001</v>
      </c>
      <c r="G5701" s="292">
        <v>19255.094729999993</v>
      </c>
      <c r="H5701" s="292">
        <v>38568.167977500001</v>
      </c>
      <c r="I5701" s="292">
        <v>17007.680370000002</v>
      </c>
      <c r="J5701" s="292">
        <v>3139.4535999999989</v>
      </c>
      <c r="K5701" s="292">
        <v>16250.06597</v>
      </c>
      <c r="L5701" s="292">
        <v>24687.242539999999</v>
      </c>
      <c r="M5701" s="292">
        <v>10584.05357</v>
      </c>
      <c r="N5701" s="292">
        <v>15758.487869999999</v>
      </c>
      <c r="O5701" s="292">
        <v>675035.34059749974</v>
      </c>
      <c r="P5701" s="83" t="str">
        <f t="shared" si="124"/>
        <v/>
      </c>
    </row>
    <row r="5702" spans="1:16" hidden="1" x14ac:dyDescent="0.25">
      <c r="A5702" s="83" t="s">
        <v>6669</v>
      </c>
      <c r="B5702" s="285" t="s">
        <v>89</v>
      </c>
      <c r="C5702" s="292">
        <v>27636.228961668337</v>
      </c>
      <c r="D5702" s="292">
        <v>37818.405181668335</v>
      </c>
      <c r="E5702" s="292">
        <v>25303.92418750166</v>
      </c>
      <c r="F5702" s="292">
        <v>30216.801387501662</v>
      </c>
      <c r="G5702" s="292">
        <v>29919.777407501664</v>
      </c>
      <c r="H5702" s="292">
        <v>25955.477498335</v>
      </c>
      <c r="I5702" s="292">
        <v>32718.499108335</v>
      </c>
      <c r="J5702" s="292">
        <v>32942.076168334992</v>
      </c>
      <c r="K5702" s="292">
        <v>66241.686548334983</v>
      </c>
      <c r="L5702" s="292">
        <v>43839.213338334979</v>
      </c>
      <c r="M5702" s="292">
        <v>48641.110866355848</v>
      </c>
      <c r="N5702" s="292">
        <v>34741.03509468917</v>
      </c>
      <c r="O5702" s="292">
        <v>435974.23574856162</v>
      </c>
      <c r="P5702" s="83" t="str">
        <f t="shared" si="124"/>
        <v/>
      </c>
    </row>
    <row r="5703" spans="1:16" hidden="1" x14ac:dyDescent="0.25">
      <c r="A5703" s="83" t="s">
        <v>6670</v>
      </c>
      <c r="B5703" s="285" t="s">
        <v>90</v>
      </c>
      <c r="C5703" s="292">
        <v>15.14137</v>
      </c>
      <c r="D5703" s="292">
        <v>170.66534916666666</v>
      </c>
      <c r="E5703" s="292">
        <v>1252.2498791666667</v>
      </c>
      <c r="F5703" s="292">
        <v>439.59347916666667</v>
      </c>
      <c r="G5703" s="292">
        <v>929.11267916666657</v>
      </c>
      <c r="H5703" s="292">
        <v>1333.4148108333334</v>
      </c>
      <c r="I5703" s="292">
        <v>2276.9931774999995</v>
      </c>
      <c r="J5703" s="292">
        <v>740.03741464285713</v>
      </c>
      <c r="K5703" s="292">
        <v>1024.8164717857142</v>
      </c>
      <c r="L5703" s="292">
        <v>610.26589892857135</v>
      </c>
      <c r="M5703" s="292">
        <v>1812.9567560714281</v>
      </c>
      <c r="N5703" s="292">
        <v>730.39340321428585</v>
      </c>
      <c r="O5703" s="292">
        <v>11335.640689642856</v>
      </c>
      <c r="P5703" s="83" t="str">
        <f t="shared" si="124"/>
        <v/>
      </c>
    </row>
    <row r="5704" spans="1:16" hidden="1" x14ac:dyDescent="0.25">
      <c r="A5704" s="83" t="s">
        <v>6671</v>
      </c>
      <c r="B5704" s="285" t="s">
        <v>91</v>
      </c>
      <c r="C5704" s="292">
        <v>0</v>
      </c>
      <c r="D5704" s="292">
        <v>0</v>
      </c>
      <c r="E5704" s="292">
        <v>4</v>
      </c>
      <c r="F5704" s="292">
        <v>0</v>
      </c>
      <c r="G5704" s="292">
        <v>0</v>
      </c>
      <c r="H5704" s="292">
        <v>0</v>
      </c>
      <c r="I5704" s="292">
        <v>3</v>
      </c>
      <c r="J5704" s="292">
        <v>0</v>
      </c>
      <c r="K5704" s="292">
        <v>0</v>
      </c>
      <c r="L5704" s="292">
        <v>3</v>
      </c>
      <c r="M5704" s="292">
        <v>0</v>
      </c>
      <c r="N5704" s="292">
        <v>1</v>
      </c>
      <c r="O5704" s="292">
        <v>11</v>
      </c>
      <c r="P5704" s="83" t="str">
        <f t="shared" si="124"/>
        <v/>
      </c>
    </row>
    <row r="5705" spans="1:16" hidden="1" x14ac:dyDescent="0.25">
      <c r="A5705" s="83" t="s">
        <v>6672</v>
      </c>
      <c r="B5705" s="285" t="s">
        <v>3670</v>
      </c>
      <c r="C5705" s="292">
        <v>5764.7831783333304</v>
      </c>
      <c r="D5705" s="292">
        <v>10818.524603333331</v>
      </c>
      <c r="E5705" s="292">
        <v>18107.313755000003</v>
      </c>
      <c r="F5705" s="292">
        <v>21829.489964999997</v>
      </c>
      <c r="G5705" s="292">
        <v>4444.2964991666677</v>
      </c>
      <c r="H5705" s="292">
        <v>20840.086705833364</v>
      </c>
      <c r="I5705" s="292">
        <v>27014.776955833338</v>
      </c>
      <c r="J5705" s="292">
        <v>10158.326505833335</v>
      </c>
      <c r="K5705" s="292">
        <v>25126.901585833337</v>
      </c>
      <c r="L5705" s="292">
        <v>18095.824623333341</v>
      </c>
      <c r="M5705" s="292">
        <v>15675.814165833333</v>
      </c>
      <c r="N5705" s="292">
        <v>27019.228144999968</v>
      </c>
      <c r="O5705" s="292">
        <v>204895.36668833334</v>
      </c>
      <c r="P5705" s="83" t="str">
        <f t="shared" si="124"/>
        <v/>
      </c>
    </row>
    <row r="5706" spans="1:16" hidden="1" x14ac:dyDescent="0.25">
      <c r="A5706" s="83" t="s">
        <v>6673</v>
      </c>
      <c r="B5706" s="285" t="s">
        <v>92</v>
      </c>
      <c r="C5706" s="292">
        <v>0</v>
      </c>
      <c r="D5706" s="292">
        <v>0</v>
      </c>
      <c r="E5706" s="292">
        <v>0</v>
      </c>
      <c r="F5706" s="292">
        <v>0</v>
      </c>
      <c r="G5706" s="292">
        <v>0</v>
      </c>
      <c r="H5706" s="292">
        <v>0</v>
      </c>
      <c r="I5706" s="292">
        <v>0</v>
      </c>
      <c r="J5706" s="292">
        <v>0</v>
      </c>
      <c r="K5706" s="292">
        <v>0</v>
      </c>
      <c r="L5706" s="292">
        <v>0</v>
      </c>
      <c r="M5706" s="292">
        <v>0</v>
      </c>
      <c r="N5706" s="292">
        <v>0</v>
      </c>
      <c r="O5706" s="292">
        <v>0</v>
      </c>
      <c r="P5706" s="83" t="str">
        <f t="shared" si="124"/>
        <v/>
      </c>
    </row>
    <row r="5707" spans="1:16" hidden="1" x14ac:dyDescent="0.25">
      <c r="A5707" s="83" t="s">
        <v>6674</v>
      </c>
      <c r="B5707" s="285" t="s">
        <v>93</v>
      </c>
      <c r="C5707" s="292">
        <v>467.29552666666666</v>
      </c>
      <c r="D5707" s="292">
        <v>529.39453666666668</v>
      </c>
      <c r="E5707" s="292">
        <v>316.20855666666699</v>
      </c>
      <c r="F5707" s="292">
        <v>364.93172666666698</v>
      </c>
      <c r="G5707" s="292">
        <v>394.98412666666667</v>
      </c>
      <c r="H5707" s="292">
        <v>475.98541666666665</v>
      </c>
      <c r="I5707" s="292">
        <v>498.62289666666669</v>
      </c>
      <c r="J5707" s="292">
        <v>259.09845666666666</v>
      </c>
      <c r="K5707" s="292">
        <v>810.96110666666664</v>
      </c>
      <c r="L5707" s="292">
        <v>567.24621666666667</v>
      </c>
      <c r="M5707" s="292">
        <v>256.55847666666665</v>
      </c>
      <c r="N5707" s="292">
        <v>1801.0766466666669</v>
      </c>
      <c r="O5707" s="292">
        <v>6742.3636900000001</v>
      </c>
      <c r="P5707" s="83" t="str">
        <f t="shared" ref="P5707:P5770" si="125">IF(COUNTBLANK(Q5707)=0,IF(RIGHT(A5707,12)=Q5707,TRUE,FALSE),"")</f>
        <v/>
      </c>
    </row>
    <row r="5708" spans="1:16" hidden="1" x14ac:dyDescent="0.25">
      <c r="A5708" s="83" t="s">
        <v>6675</v>
      </c>
      <c r="B5708" s="285" t="s">
        <v>94</v>
      </c>
      <c r="C5708" s="292">
        <v>7179.2146118194441</v>
      </c>
      <c r="D5708" s="292">
        <v>10260.950879166667</v>
      </c>
      <c r="E5708" s="292">
        <v>38772.03492583333</v>
      </c>
      <c r="F5708" s="292">
        <v>11252.47591848611</v>
      </c>
      <c r="G5708" s="292">
        <v>10621.576348486111</v>
      </c>
      <c r="H5708" s="292">
        <v>11381.925588486114</v>
      </c>
      <c r="I5708" s="292">
        <v>14682.714108486116</v>
      </c>
      <c r="J5708" s="292">
        <v>6393.887008486111</v>
      </c>
      <c r="K5708" s="292">
        <v>8884.035708486108</v>
      </c>
      <c r="L5708" s="292">
        <v>15442.486745833337</v>
      </c>
      <c r="M5708" s="292">
        <v>17485.797205833329</v>
      </c>
      <c r="N5708" s="292">
        <v>19346.632595833333</v>
      </c>
      <c r="O5708" s="292">
        <v>171703.73164523614</v>
      </c>
      <c r="P5708" s="83" t="str">
        <f t="shared" si="125"/>
        <v/>
      </c>
    </row>
    <row r="5709" spans="1:16" hidden="1" x14ac:dyDescent="0.25">
      <c r="A5709" s="83" t="s">
        <v>6676</v>
      </c>
      <c r="B5709" s="285" t="s">
        <v>95</v>
      </c>
      <c r="C5709" s="292">
        <v>0</v>
      </c>
      <c r="D5709" s="292">
        <v>2466.10383</v>
      </c>
      <c r="E5709" s="292">
        <v>120.05800000000001</v>
      </c>
      <c r="F5709" s="292">
        <v>0</v>
      </c>
      <c r="G5709" s="292">
        <v>16.373439999999999</v>
      </c>
      <c r="H5709" s="292">
        <v>0</v>
      </c>
      <c r="I5709" s="292">
        <v>0.8</v>
      </c>
      <c r="J5709" s="292">
        <v>0</v>
      </c>
      <c r="K5709" s="292">
        <v>78.767769999999999</v>
      </c>
      <c r="L5709" s="292">
        <v>11.669420000000001</v>
      </c>
      <c r="M5709" s="292">
        <v>306.00664</v>
      </c>
      <c r="N5709" s="292">
        <v>0</v>
      </c>
      <c r="O5709" s="292">
        <v>2999.7791000000002</v>
      </c>
      <c r="P5709" s="83" t="str">
        <f t="shared" si="125"/>
        <v/>
      </c>
    </row>
    <row r="5710" spans="1:16" hidden="1" x14ac:dyDescent="0.25">
      <c r="A5710" s="83" t="s">
        <v>6677</v>
      </c>
      <c r="B5710" s="285" t="s">
        <v>96</v>
      </c>
      <c r="C5710" s="292">
        <v>1656.6500799999999</v>
      </c>
      <c r="D5710" s="292">
        <v>1754.9995799999999</v>
      </c>
      <c r="E5710" s="292">
        <v>846.50720999999999</v>
      </c>
      <c r="F5710" s="292">
        <v>3859.44751</v>
      </c>
      <c r="G5710" s="292">
        <v>469.71955000000003</v>
      </c>
      <c r="H5710" s="292">
        <v>1738.3325</v>
      </c>
      <c r="I5710" s="292">
        <v>1487.2132099999999</v>
      </c>
      <c r="J5710" s="292">
        <v>2408.2264500000001</v>
      </c>
      <c r="K5710" s="292">
        <v>478.83283</v>
      </c>
      <c r="L5710" s="292">
        <v>1340.1674800000001</v>
      </c>
      <c r="M5710" s="292">
        <v>2340.0571600000003</v>
      </c>
      <c r="N5710" s="292">
        <v>4214.6896100000004</v>
      </c>
      <c r="O5710" s="292">
        <v>22594.84317</v>
      </c>
      <c r="P5710" s="83" t="str">
        <f t="shared" si="125"/>
        <v/>
      </c>
    </row>
    <row r="5711" spans="1:16" hidden="1" x14ac:dyDescent="0.25">
      <c r="A5711" s="83" t="s">
        <v>6678</v>
      </c>
      <c r="B5711" s="285" t="s">
        <v>155</v>
      </c>
      <c r="C5711" s="292">
        <v>1320735.9676378216</v>
      </c>
      <c r="D5711" s="292">
        <v>353226.30300166836</v>
      </c>
      <c r="E5711" s="292">
        <v>443585.58916139626</v>
      </c>
      <c r="F5711" s="292">
        <v>362108.75497338234</v>
      </c>
      <c r="G5711" s="292">
        <v>455324.71710754902</v>
      </c>
      <c r="H5711" s="292">
        <v>367072.21478838241</v>
      </c>
      <c r="I5711" s="292">
        <v>234929.67031754897</v>
      </c>
      <c r="J5711" s="292">
        <v>209375.13801469179</v>
      </c>
      <c r="K5711" s="292">
        <v>231684.54972183463</v>
      </c>
      <c r="L5711" s="292">
        <v>229833.56806382476</v>
      </c>
      <c r="M5711" s="292">
        <v>202332.21631215524</v>
      </c>
      <c r="N5711" s="292">
        <v>254072.23943679791</v>
      </c>
      <c r="O5711" s="292">
        <v>4664280.9285370531</v>
      </c>
      <c r="P5711" s="83" t="str">
        <f t="shared" si="125"/>
        <v/>
      </c>
    </row>
    <row r="5712" spans="1:16" hidden="1" x14ac:dyDescent="0.25">
      <c r="A5712" s="83" t="s">
        <v>6679</v>
      </c>
      <c r="B5712" s="285" t="s">
        <v>80</v>
      </c>
      <c r="C5712" s="292">
        <v>653872.80111600016</v>
      </c>
      <c r="D5712" s="292">
        <v>142509.10905833336</v>
      </c>
      <c r="E5712" s="292">
        <v>180764.29574510289</v>
      </c>
      <c r="F5712" s="292">
        <v>125878.46578276952</v>
      </c>
      <c r="G5712" s="292">
        <v>153300.89057276951</v>
      </c>
      <c r="H5712" s="292">
        <v>130207.29777943618</v>
      </c>
      <c r="I5712" s="292">
        <v>135994.87888943619</v>
      </c>
      <c r="J5712" s="292">
        <v>120906.82567943618</v>
      </c>
      <c r="K5712" s="292">
        <v>111525.08839943618</v>
      </c>
      <c r="L5712" s="292">
        <v>123309.58018943621</v>
      </c>
      <c r="M5712" s="292">
        <v>104725.32808010299</v>
      </c>
      <c r="N5712" s="292">
        <v>148487.26043010285</v>
      </c>
      <c r="O5712" s="292">
        <v>2131481.8217223622</v>
      </c>
      <c r="P5712" s="83" t="str">
        <f t="shared" si="125"/>
        <v/>
      </c>
    </row>
    <row r="5713" spans="1:16" hidden="1" x14ac:dyDescent="0.25">
      <c r="A5713" s="83" t="s">
        <v>6680</v>
      </c>
      <c r="B5713" s="285" t="s">
        <v>97</v>
      </c>
      <c r="C5713" s="292">
        <v>399680</v>
      </c>
      <c r="D5713" s="292">
        <v>-28284</v>
      </c>
      <c r="E5713" s="292">
        <v>-27160</v>
      </c>
      <c r="F5713" s="292">
        <v>-55094</v>
      </c>
      <c r="G5713" s="292">
        <v>-44393</v>
      </c>
      <c r="H5713" s="292">
        <v>-34963</v>
      </c>
      <c r="I5713" s="292">
        <v>-53319</v>
      </c>
      <c r="J5713" s="292">
        <v>-25939</v>
      </c>
      <c r="K5713" s="292">
        <v>-26648</v>
      </c>
      <c r="L5713" s="292">
        <v>-51900</v>
      </c>
      <c r="M5713" s="292">
        <v>-26433</v>
      </c>
      <c r="N5713" s="292">
        <v>-32945</v>
      </c>
      <c r="O5713" s="292">
        <v>-7398</v>
      </c>
      <c r="P5713" s="83" t="str">
        <f t="shared" si="125"/>
        <v/>
      </c>
    </row>
    <row r="5714" spans="1:16" hidden="1" x14ac:dyDescent="0.25">
      <c r="A5714" s="83" t="s">
        <v>6681</v>
      </c>
      <c r="B5714" s="285" t="s">
        <v>130</v>
      </c>
      <c r="C5714" s="292">
        <v>399680</v>
      </c>
      <c r="D5714" s="292">
        <v>-28284</v>
      </c>
      <c r="E5714" s="292">
        <v>-27266</v>
      </c>
      <c r="F5714" s="292">
        <v>-55094</v>
      </c>
      <c r="G5714" s="292">
        <v>-44393</v>
      </c>
      <c r="H5714" s="292">
        <v>-34963</v>
      </c>
      <c r="I5714" s="292">
        <v>-53319</v>
      </c>
      <c r="J5714" s="292">
        <v>-25939</v>
      </c>
      <c r="K5714" s="292">
        <v>-26648</v>
      </c>
      <c r="L5714" s="292">
        <v>-51900</v>
      </c>
      <c r="M5714" s="292">
        <v>-27534</v>
      </c>
      <c r="N5714" s="292">
        <v>-32945</v>
      </c>
      <c r="O5714" s="292">
        <v>-8605</v>
      </c>
      <c r="P5714" s="83" t="str">
        <f t="shared" si="125"/>
        <v/>
      </c>
    </row>
    <row r="5715" spans="1:16" hidden="1" x14ac:dyDescent="0.25">
      <c r="A5715" s="83" t="s">
        <v>6682</v>
      </c>
      <c r="B5715" s="285" t="s">
        <v>76</v>
      </c>
      <c r="C5715" s="292">
        <v>0</v>
      </c>
      <c r="D5715" s="292">
        <v>1321</v>
      </c>
      <c r="E5715" s="292">
        <v>46</v>
      </c>
      <c r="F5715" s="292">
        <v>0</v>
      </c>
      <c r="G5715" s="292">
        <v>18</v>
      </c>
      <c r="H5715" s="292">
        <v>1330</v>
      </c>
      <c r="I5715" s="292">
        <v>2236</v>
      </c>
      <c r="J5715" s="292">
        <v>35</v>
      </c>
      <c r="K5715" s="292">
        <v>40</v>
      </c>
      <c r="L5715" s="292">
        <v>1231</v>
      </c>
      <c r="M5715" s="292">
        <v>17</v>
      </c>
      <c r="N5715" s="292">
        <v>6116</v>
      </c>
      <c r="O5715" s="292">
        <v>12390</v>
      </c>
      <c r="P5715" s="83" t="str">
        <f t="shared" si="125"/>
        <v/>
      </c>
    </row>
    <row r="5716" spans="1:16" hidden="1" x14ac:dyDescent="0.25">
      <c r="A5716" s="83" t="s">
        <v>6683</v>
      </c>
      <c r="B5716" s="285" t="s">
        <v>77</v>
      </c>
      <c r="C5716" s="292">
        <v>4331</v>
      </c>
      <c r="D5716" s="292">
        <v>4842</v>
      </c>
      <c r="E5716" s="292">
        <v>4480</v>
      </c>
      <c r="F5716" s="292">
        <v>8164</v>
      </c>
      <c r="G5716" s="292">
        <v>8056</v>
      </c>
      <c r="H5716" s="292">
        <v>4384</v>
      </c>
      <c r="I5716" s="292">
        <v>4087</v>
      </c>
      <c r="J5716" s="292">
        <v>5242</v>
      </c>
      <c r="K5716" s="292">
        <v>5819</v>
      </c>
      <c r="L5716" s="292">
        <v>4432</v>
      </c>
      <c r="M5716" s="292">
        <v>5217</v>
      </c>
      <c r="N5716" s="292">
        <v>5882</v>
      </c>
      <c r="O5716" s="292">
        <v>64936</v>
      </c>
      <c r="P5716" s="83" t="str">
        <f t="shared" si="125"/>
        <v/>
      </c>
    </row>
    <row r="5717" spans="1:16" hidden="1" x14ac:dyDescent="0.25">
      <c r="A5717" s="83" t="s">
        <v>6684</v>
      </c>
      <c r="B5717" s="285" t="s">
        <v>78</v>
      </c>
      <c r="C5717" s="292">
        <v>2835</v>
      </c>
      <c r="D5717" s="292">
        <v>1721</v>
      </c>
      <c r="E5717" s="292">
        <v>1714</v>
      </c>
      <c r="F5717" s="292">
        <v>1548</v>
      </c>
      <c r="G5717" s="292">
        <v>2248</v>
      </c>
      <c r="H5717" s="292">
        <v>2410</v>
      </c>
      <c r="I5717" s="292">
        <v>1326</v>
      </c>
      <c r="J5717" s="292">
        <v>876</v>
      </c>
      <c r="K5717" s="292">
        <v>2155</v>
      </c>
      <c r="L5717" s="292">
        <v>1358</v>
      </c>
      <c r="M5717" s="292">
        <v>1793</v>
      </c>
      <c r="N5717" s="292">
        <v>4324</v>
      </c>
      <c r="O5717" s="292">
        <v>24308</v>
      </c>
      <c r="P5717" s="83" t="str">
        <f t="shared" si="125"/>
        <v/>
      </c>
    </row>
    <row r="5718" spans="1:16" hidden="1" x14ac:dyDescent="0.25">
      <c r="A5718" s="83" t="s">
        <v>6685</v>
      </c>
      <c r="B5718" s="285" t="s">
        <v>79</v>
      </c>
      <c r="C5718" s="292">
        <v>2</v>
      </c>
      <c r="D5718" s="292">
        <v>0</v>
      </c>
      <c r="E5718" s="292">
        <v>2</v>
      </c>
      <c r="F5718" s="292">
        <v>0</v>
      </c>
      <c r="G5718" s="292">
        <v>0</v>
      </c>
      <c r="H5718" s="292">
        <v>0</v>
      </c>
      <c r="I5718" s="292">
        <v>0</v>
      </c>
      <c r="J5718" s="292">
        <v>0</v>
      </c>
      <c r="K5718" s="292">
        <v>0</v>
      </c>
      <c r="L5718" s="292">
        <v>0</v>
      </c>
      <c r="M5718" s="292">
        <v>597</v>
      </c>
      <c r="N5718" s="292">
        <v>8</v>
      </c>
      <c r="O5718" s="292">
        <v>609</v>
      </c>
      <c r="P5718" s="83" t="str">
        <f t="shared" si="125"/>
        <v/>
      </c>
    </row>
    <row r="5719" spans="1:16" hidden="1" x14ac:dyDescent="0.25">
      <c r="A5719" s="83" t="s">
        <v>6686</v>
      </c>
      <c r="B5719" s="285" t="s">
        <v>3671</v>
      </c>
      <c r="C5719" s="292">
        <v>53721</v>
      </c>
      <c r="D5719" s="292">
        <v>19358</v>
      </c>
      <c r="E5719" s="292">
        <v>19120</v>
      </c>
      <c r="F5719" s="292">
        <v>28625</v>
      </c>
      <c r="G5719" s="292">
        <v>32530</v>
      </c>
      <c r="H5719" s="292">
        <v>25485</v>
      </c>
      <c r="I5719" s="292">
        <v>33061</v>
      </c>
      <c r="J5719" s="292">
        <v>17757</v>
      </c>
      <c r="K5719" s="292">
        <v>17565</v>
      </c>
      <c r="L5719" s="292">
        <v>38166</v>
      </c>
      <c r="M5719" s="292">
        <v>16045</v>
      </c>
      <c r="N5719" s="292">
        <v>15785</v>
      </c>
      <c r="O5719" s="292">
        <v>317218</v>
      </c>
      <c r="P5719" s="83" t="str">
        <f t="shared" si="125"/>
        <v/>
      </c>
    </row>
    <row r="5720" spans="1:16" hidden="1" x14ac:dyDescent="0.25">
      <c r="A5720" s="83" t="s">
        <v>6687</v>
      </c>
      <c r="B5720" s="285" t="s">
        <v>120</v>
      </c>
      <c r="C5720" s="292">
        <v>15308</v>
      </c>
      <c r="D5720" s="292">
        <v>0</v>
      </c>
      <c r="E5720" s="292">
        <v>0</v>
      </c>
      <c r="F5720" s="292">
        <v>15867</v>
      </c>
      <c r="G5720" s="292">
        <v>47</v>
      </c>
      <c r="H5720" s="292">
        <v>3</v>
      </c>
      <c r="I5720" s="292">
        <v>11519</v>
      </c>
      <c r="J5720" s="292">
        <v>585</v>
      </c>
      <c r="K5720" s="292">
        <v>9</v>
      </c>
      <c r="L5720" s="292">
        <v>3859</v>
      </c>
      <c r="M5720" s="292">
        <v>24</v>
      </c>
      <c r="N5720" s="292">
        <v>941</v>
      </c>
      <c r="O5720" s="292">
        <v>48162</v>
      </c>
      <c r="P5720" s="83" t="str">
        <f t="shared" si="125"/>
        <v/>
      </c>
    </row>
    <row r="5721" spans="1:16" hidden="1" x14ac:dyDescent="0.25">
      <c r="A5721" s="83" t="s">
        <v>6688</v>
      </c>
      <c r="B5721" s="285" t="s">
        <v>121</v>
      </c>
      <c r="C5721" s="292">
        <v>0</v>
      </c>
      <c r="D5721" s="292">
        <v>0</v>
      </c>
      <c r="E5721" s="292">
        <v>0</v>
      </c>
      <c r="F5721" s="292">
        <v>0</v>
      </c>
      <c r="G5721" s="292">
        <v>0</v>
      </c>
      <c r="H5721" s="292">
        <v>0</v>
      </c>
      <c r="I5721" s="292">
        <v>0</v>
      </c>
      <c r="J5721" s="292">
        <v>0</v>
      </c>
      <c r="K5721" s="292">
        <v>0</v>
      </c>
      <c r="L5721" s="292">
        <v>0</v>
      </c>
      <c r="M5721" s="292">
        <v>0</v>
      </c>
      <c r="N5721" s="292">
        <v>0</v>
      </c>
      <c r="O5721" s="292">
        <v>0</v>
      </c>
      <c r="P5721" s="83" t="str">
        <f t="shared" si="125"/>
        <v/>
      </c>
    </row>
    <row r="5722" spans="1:16" hidden="1" x14ac:dyDescent="0.25">
      <c r="A5722" s="83" t="s">
        <v>6689</v>
      </c>
      <c r="B5722" s="285" t="s">
        <v>81</v>
      </c>
      <c r="C5722" s="292">
        <v>0</v>
      </c>
      <c r="D5722" s="292">
        <v>745</v>
      </c>
      <c r="E5722" s="292">
        <v>821</v>
      </c>
      <c r="F5722" s="292">
        <v>451</v>
      </c>
      <c r="G5722" s="292">
        <v>978</v>
      </c>
      <c r="H5722" s="292">
        <v>529</v>
      </c>
      <c r="I5722" s="292">
        <v>670</v>
      </c>
      <c r="J5722" s="292">
        <v>323</v>
      </c>
      <c r="K5722" s="292">
        <v>323</v>
      </c>
      <c r="L5722" s="292">
        <v>447</v>
      </c>
      <c r="M5722" s="292">
        <v>2647</v>
      </c>
      <c r="N5722" s="292">
        <v>718</v>
      </c>
      <c r="O5722" s="292">
        <v>8652</v>
      </c>
      <c r="P5722" s="83" t="str">
        <f t="shared" si="125"/>
        <v/>
      </c>
    </row>
    <row r="5723" spans="1:16" hidden="1" x14ac:dyDescent="0.25">
      <c r="A5723" s="83" t="s">
        <v>6690</v>
      </c>
      <c r="B5723" s="285" t="s">
        <v>82</v>
      </c>
      <c r="C5723" s="292">
        <v>0</v>
      </c>
      <c r="D5723" s="292">
        <v>0</v>
      </c>
      <c r="E5723" s="292">
        <v>0</v>
      </c>
      <c r="F5723" s="292">
        <v>0</v>
      </c>
      <c r="G5723" s="292">
        <v>0</v>
      </c>
      <c r="H5723" s="292">
        <v>0</v>
      </c>
      <c r="I5723" s="292">
        <v>0</v>
      </c>
      <c r="J5723" s="292">
        <v>0</v>
      </c>
      <c r="K5723" s="292">
        <v>0</v>
      </c>
      <c r="L5723" s="292">
        <v>0</v>
      </c>
      <c r="M5723" s="292">
        <v>0</v>
      </c>
      <c r="N5723" s="292">
        <v>0</v>
      </c>
      <c r="O5723" s="292">
        <v>0</v>
      </c>
      <c r="P5723" s="83" t="str">
        <f t="shared" si="125"/>
        <v/>
      </c>
    </row>
    <row r="5724" spans="1:16" hidden="1" x14ac:dyDescent="0.25">
      <c r="A5724" s="83" t="s">
        <v>6691</v>
      </c>
      <c r="B5724" s="285" t="s">
        <v>83</v>
      </c>
      <c r="C5724" s="292">
        <v>0</v>
      </c>
      <c r="D5724" s="292">
        <v>0</v>
      </c>
      <c r="E5724" s="292">
        <v>201</v>
      </c>
      <c r="F5724" s="292">
        <v>50</v>
      </c>
      <c r="G5724" s="292">
        <v>100</v>
      </c>
      <c r="H5724" s="292">
        <v>0</v>
      </c>
      <c r="I5724" s="292">
        <v>27</v>
      </c>
      <c r="J5724" s="292">
        <v>0</v>
      </c>
      <c r="K5724" s="292">
        <v>0</v>
      </c>
      <c r="L5724" s="292">
        <v>0</v>
      </c>
      <c r="M5724" s="292">
        <v>68</v>
      </c>
      <c r="N5724" s="292">
        <v>107</v>
      </c>
      <c r="O5724" s="292">
        <v>553</v>
      </c>
      <c r="P5724" s="83" t="str">
        <f t="shared" si="125"/>
        <v/>
      </c>
    </row>
    <row r="5725" spans="1:16" hidden="1" x14ac:dyDescent="0.25">
      <c r="A5725" s="83" t="s">
        <v>6692</v>
      </c>
      <c r="B5725" s="285" t="s">
        <v>84</v>
      </c>
      <c r="C5725" s="292">
        <v>68</v>
      </c>
      <c r="D5725" s="292">
        <v>581</v>
      </c>
      <c r="E5725" s="292">
        <v>1050</v>
      </c>
      <c r="F5725" s="292">
        <v>681</v>
      </c>
      <c r="G5725" s="292">
        <v>703</v>
      </c>
      <c r="H5725" s="292">
        <v>1316</v>
      </c>
      <c r="I5725" s="292">
        <v>736</v>
      </c>
      <c r="J5725" s="292">
        <v>1167</v>
      </c>
      <c r="K5725" s="292">
        <v>1682</v>
      </c>
      <c r="L5725" s="292">
        <v>2861</v>
      </c>
      <c r="M5725" s="292">
        <v>1455</v>
      </c>
      <c r="N5725" s="292">
        <v>4108</v>
      </c>
      <c r="O5725" s="292">
        <v>16408</v>
      </c>
      <c r="P5725" s="83" t="str">
        <f t="shared" si="125"/>
        <v/>
      </c>
    </row>
    <row r="5726" spans="1:16" hidden="1" x14ac:dyDescent="0.25">
      <c r="A5726" s="83" t="s">
        <v>6693</v>
      </c>
      <c r="B5726" s="285" t="s">
        <v>85</v>
      </c>
      <c r="C5726" s="292">
        <v>76265</v>
      </c>
      <c r="D5726" s="292">
        <v>28568</v>
      </c>
      <c r="E5726" s="292">
        <v>27434</v>
      </c>
      <c r="F5726" s="292">
        <v>55386</v>
      </c>
      <c r="G5726" s="292">
        <v>44680</v>
      </c>
      <c r="H5726" s="292">
        <v>35457</v>
      </c>
      <c r="I5726" s="292">
        <v>53662</v>
      </c>
      <c r="J5726" s="292">
        <v>25985</v>
      </c>
      <c r="K5726" s="292">
        <v>27593</v>
      </c>
      <c r="L5726" s="292">
        <v>52354</v>
      </c>
      <c r="M5726" s="292">
        <v>27863</v>
      </c>
      <c r="N5726" s="292">
        <v>37989</v>
      </c>
      <c r="O5726" s="292">
        <v>493236</v>
      </c>
      <c r="P5726" s="83" t="str">
        <f t="shared" si="125"/>
        <v/>
      </c>
    </row>
    <row r="5727" spans="1:16" hidden="1" x14ac:dyDescent="0.25">
      <c r="A5727" s="83" t="s">
        <v>6694</v>
      </c>
      <c r="B5727" s="285" t="s">
        <v>86</v>
      </c>
      <c r="C5727" s="292">
        <v>0</v>
      </c>
      <c r="D5727" s="292">
        <v>0</v>
      </c>
      <c r="E5727" s="292">
        <v>80</v>
      </c>
      <c r="F5727" s="292">
        <v>0</v>
      </c>
      <c r="G5727" s="292">
        <v>0</v>
      </c>
      <c r="H5727" s="292">
        <v>0</v>
      </c>
      <c r="I5727" s="292">
        <v>0</v>
      </c>
      <c r="J5727" s="292">
        <v>0</v>
      </c>
      <c r="K5727" s="292">
        <v>0</v>
      </c>
      <c r="L5727" s="292">
        <v>0</v>
      </c>
      <c r="M5727" s="292">
        <v>0</v>
      </c>
      <c r="N5727" s="292">
        <v>0</v>
      </c>
      <c r="O5727" s="292">
        <v>80</v>
      </c>
      <c r="P5727" s="83" t="str">
        <f t="shared" si="125"/>
        <v/>
      </c>
    </row>
    <row r="5728" spans="1:16" hidden="1" x14ac:dyDescent="0.25">
      <c r="A5728" s="83" t="s">
        <v>6695</v>
      </c>
      <c r="B5728" s="285" t="s">
        <v>87</v>
      </c>
      <c r="C5728" s="292">
        <v>0</v>
      </c>
      <c r="D5728" s="292">
        <v>0</v>
      </c>
      <c r="E5728" s="292">
        <v>26</v>
      </c>
      <c r="F5728" s="292">
        <v>0</v>
      </c>
      <c r="G5728" s="292">
        <v>0</v>
      </c>
      <c r="H5728" s="292">
        <v>0</v>
      </c>
      <c r="I5728" s="292">
        <v>0</v>
      </c>
      <c r="J5728" s="292">
        <v>0</v>
      </c>
      <c r="K5728" s="292">
        <v>0</v>
      </c>
      <c r="L5728" s="292">
        <v>0</v>
      </c>
      <c r="M5728" s="292">
        <v>1101</v>
      </c>
      <c r="N5728" s="292">
        <v>0</v>
      </c>
      <c r="O5728" s="292">
        <v>1127</v>
      </c>
      <c r="P5728" s="83" t="str">
        <f t="shared" si="125"/>
        <v/>
      </c>
    </row>
    <row r="5729" spans="1:16" hidden="1" x14ac:dyDescent="0.25">
      <c r="A5729" s="83" t="s">
        <v>6696</v>
      </c>
      <c r="B5729" s="285" t="s">
        <v>88</v>
      </c>
      <c r="C5729" s="292">
        <v>0</v>
      </c>
      <c r="D5729" s="292">
        <v>0</v>
      </c>
      <c r="E5729" s="292">
        <v>0</v>
      </c>
      <c r="F5729" s="292">
        <v>0</v>
      </c>
      <c r="G5729" s="292">
        <v>0</v>
      </c>
      <c r="H5729" s="292">
        <v>0</v>
      </c>
      <c r="I5729" s="292">
        <v>0</v>
      </c>
      <c r="J5729" s="292">
        <v>0</v>
      </c>
      <c r="K5729" s="292">
        <v>0</v>
      </c>
      <c r="L5729" s="292">
        <v>0</v>
      </c>
      <c r="M5729" s="292">
        <v>0</v>
      </c>
      <c r="N5729" s="292">
        <v>0</v>
      </c>
      <c r="O5729" s="292">
        <v>0</v>
      </c>
      <c r="P5729" s="83" t="str">
        <f t="shared" si="125"/>
        <v/>
      </c>
    </row>
    <row r="5730" spans="1:16" hidden="1" x14ac:dyDescent="0.25">
      <c r="A5730" s="83" t="s">
        <v>6697</v>
      </c>
      <c r="B5730" s="285" t="s">
        <v>144</v>
      </c>
      <c r="C5730" s="292">
        <v>76265</v>
      </c>
      <c r="D5730" s="292">
        <v>28568</v>
      </c>
      <c r="E5730" s="292">
        <v>27540</v>
      </c>
      <c r="F5730" s="292">
        <v>55386</v>
      </c>
      <c r="G5730" s="292">
        <v>44680</v>
      </c>
      <c r="H5730" s="292">
        <v>35457</v>
      </c>
      <c r="I5730" s="292">
        <v>53662</v>
      </c>
      <c r="J5730" s="292">
        <v>25985</v>
      </c>
      <c r="K5730" s="292">
        <v>27593</v>
      </c>
      <c r="L5730" s="292">
        <v>52354</v>
      </c>
      <c r="M5730" s="292">
        <v>28964</v>
      </c>
      <c r="N5730" s="292">
        <v>37989</v>
      </c>
      <c r="O5730" s="292">
        <v>494443</v>
      </c>
      <c r="P5730" s="83" t="str">
        <f t="shared" si="125"/>
        <v/>
      </c>
    </row>
    <row r="5731" spans="1:16" hidden="1" x14ac:dyDescent="0.25">
      <c r="A5731" s="83" t="s">
        <v>6698</v>
      </c>
      <c r="B5731" s="285" t="s">
        <v>76</v>
      </c>
      <c r="C5731" s="292">
        <v>163</v>
      </c>
      <c r="D5731" s="292">
        <v>-26</v>
      </c>
      <c r="E5731" s="292">
        <v>42</v>
      </c>
      <c r="F5731" s="292">
        <v>38</v>
      </c>
      <c r="G5731" s="292">
        <v>67</v>
      </c>
      <c r="H5731" s="292">
        <v>61</v>
      </c>
      <c r="I5731" s="292">
        <v>-139</v>
      </c>
      <c r="J5731" s="292">
        <v>-248</v>
      </c>
      <c r="K5731" s="292">
        <v>107</v>
      </c>
      <c r="L5731" s="292">
        <v>282</v>
      </c>
      <c r="M5731" s="292">
        <v>53</v>
      </c>
      <c r="N5731" s="292">
        <v>4579</v>
      </c>
      <c r="O5731" s="292">
        <v>4979</v>
      </c>
      <c r="P5731" s="83" t="str">
        <f t="shared" si="125"/>
        <v/>
      </c>
    </row>
    <row r="5732" spans="1:16" hidden="1" x14ac:dyDescent="0.25">
      <c r="A5732" s="83" t="s">
        <v>6699</v>
      </c>
      <c r="B5732" s="285" t="s">
        <v>85</v>
      </c>
      <c r="C5732" s="292">
        <v>475945</v>
      </c>
      <c r="D5732" s="292">
        <v>284</v>
      </c>
      <c r="E5732" s="292">
        <v>274</v>
      </c>
      <c r="F5732" s="292">
        <v>292</v>
      </c>
      <c r="G5732" s="292">
        <v>287</v>
      </c>
      <c r="H5732" s="292">
        <v>494</v>
      </c>
      <c r="I5732" s="292">
        <v>343</v>
      </c>
      <c r="J5732" s="292">
        <v>46</v>
      </c>
      <c r="K5732" s="292">
        <v>945</v>
      </c>
      <c r="L5732" s="292">
        <v>454</v>
      </c>
      <c r="M5732" s="292">
        <v>1430</v>
      </c>
      <c r="N5732" s="292">
        <v>5044</v>
      </c>
      <c r="O5732" s="292">
        <v>485838</v>
      </c>
      <c r="P5732" s="83" t="str">
        <f t="shared" si="125"/>
        <v/>
      </c>
    </row>
    <row r="5733" spans="1:16" hidden="1" x14ac:dyDescent="0.25">
      <c r="A5733" s="83" t="s">
        <v>6700</v>
      </c>
      <c r="B5733" s="285" t="s">
        <v>87</v>
      </c>
      <c r="C5733" s="292">
        <v>0</v>
      </c>
      <c r="D5733" s="292">
        <v>0</v>
      </c>
      <c r="E5733" s="292">
        <v>0</v>
      </c>
      <c r="F5733" s="292">
        <v>0</v>
      </c>
      <c r="G5733" s="292">
        <v>0</v>
      </c>
      <c r="H5733" s="292">
        <v>0</v>
      </c>
      <c r="I5733" s="292">
        <v>0</v>
      </c>
      <c r="J5733" s="292">
        <v>0</v>
      </c>
      <c r="K5733" s="292">
        <v>0</v>
      </c>
      <c r="L5733" s="292">
        <v>0</v>
      </c>
      <c r="M5733" s="292">
        <v>0</v>
      </c>
      <c r="N5733" s="292">
        <v>0</v>
      </c>
      <c r="O5733" s="292">
        <v>0</v>
      </c>
      <c r="P5733" s="83" t="str">
        <f t="shared" si="125"/>
        <v/>
      </c>
    </row>
    <row r="5734" spans="1:16" hidden="1" x14ac:dyDescent="0.25">
      <c r="A5734" s="83" t="s">
        <v>6701</v>
      </c>
      <c r="B5734" s="285" t="s">
        <v>88</v>
      </c>
      <c r="C5734" s="292">
        <v>0</v>
      </c>
      <c r="D5734" s="292">
        <v>0</v>
      </c>
      <c r="E5734" s="292">
        <v>0</v>
      </c>
      <c r="F5734" s="292">
        <v>0</v>
      </c>
      <c r="G5734" s="292">
        <v>0</v>
      </c>
      <c r="H5734" s="292">
        <v>0</v>
      </c>
      <c r="I5734" s="292">
        <v>0</v>
      </c>
      <c r="J5734" s="292">
        <v>0</v>
      </c>
      <c r="K5734" s="292">
        <v>0</v>
      </c>
      <c r="L5734" s="292">
        <v>0</v>
      </c>
      <c r="M5734" s="292">
        <v>0</v>
      </c>
      <c r="N5734" s="292">
        <v>0</v>
      </c>
      <c r="O5734" s="292">
        <v>0</v>
      </c>
      <c r="P5734" s="83" t="str">
        <f t="shared" si="125"/>
        <v/>
      </c>
    </row>
    <row r="5735" spans="1:16" hidden="1" x14ac:dyDescent="0.25">
      <c r="A5735" s="83" t="s">
        <v>6702</v>
      </c>
      <c r="B5735" s="285" t="s">
        <v>89</v>
      </c>
      <c r="C5735" s="292">
        <v>58</v>
      </c>
      <c r="D5735" s="292">
        <v>0</v>
      </c>
      <c r="E5735" s="292">
        <v>0</v>
      </c>
      <c r="F5735" s="292">
        <v>0</v>
      </c>
      <c r="G5735" s="292">
        <v>44</v>
      </c>
      <c r="H5735" s="292">
        <v>38</v>
      </c>
      <c r="I5735" s="292">
        <v>0</v>
      </c>
      <c r="J5735" s="292">
        <v>0</v>
      </c>
      <c r="K5735" s="292">
        <v>7</v>
      </c>
      <c r="L5735" s="292">
        <v>0</v>
      </c>
      <c r="M5735" s="292">
        <v>76</v>
      </c>
      <c r="N5735" s="292">
        <v>20</v>
      </c>
      <c r="O5735" s="292">
        <v>243</v>
      </c>
      <c r="P5735" s="83" t="str">
        <f t="shared" si="125"/>
        <v/>
      </c>
    </row>
    <row r="5736" spans="1:16" hidden="1" x14ac:dyDescent="0.25">
      <c r="A5736" s="83" t="s">
        <v>6703</v>
      </c>
      <c r="B5736" s="285" t="s">
        <v>90</v>
      </c>
      <c r="C5736" s="292">
        <v>1</v>
      </c>
      <c r="D5736" s="292">
        <v>0</v>
      </c>
      <c r="E5736" s="292">
        <v>0</v>
      </c>
      <c r="F5736" s="292">
        <v>1</v>
      </c>
      <c r="G5736" s="292">
        <v>0</v>
      </c>
      <c r="H5736" s="292">
        <v>0</v>
      </c>
      <c r="I5736" s="292">
        <v>-1</v>
      </c>
      <c r="J5736" s="292">
        <v>0</v>
      </c>
      <c r="K5736" s="292">
        <v>0</v>
      </c>
      <c r="L5736" s="292">
        <v>1</v>
      </c>
      <c r="M5736" s="292">
        <v>0</v>
      </c>
      <c r="N5736" s="292">
        <v>2</v>
      </c>
      <c r="O5736" s="292">
        <v>4</v>
      </c>
      <c r="P5736" s="83" t="str">
        <f t="shared" si="125"/>
        <v/>
      </c>
    </row>
    <row r="5737" spans="1:16" hidden="1" x14ac:dyDescent="0.25">
      <c r="A5737" s="83" t="s">
        <v>6704</v>
      </c>
      <c r="B5737" s="285" t="s">
        <v>91</v>
      </c>
      <c r="C5737" s="292">
        <v>0</v>
      </c>
      <c r="D5737" s="292">
        <v>0</v>
      </c>
      <c r="E5737" s="292">
        <v>0</v>
      </c>
      <c r="F5737" s="292">
        <v>0</v>
      </c>
      <c r="G5737" s="292">
        <v>0</v>
      </c>
      <c r="H5737" s="292">
        <v>0</v>
      </c>
      <c r="I5737" s="292">
        <v>0</v>
      </c>
      <c r="J5737" s="292">
        <v>0</v>
      </c>
      <c r="K5737" s="292">
        <v>0</v>
      </c>
      <c r="L5737" s="292">
        <v>0</v>
      </c>
      <c r="M5737" s="292">
        <v>0</v>
      </c>
      <c r="N5737" s="292">
        <v>0</v>
      </c>
      <c r="O5737" s="292">
        <v>0</v>
      </c>
      <c r="P5737" s="83" t="str">
        <f t="shared" si="125"/>
        <v/>
      </c>
    </row>
    <row r="5738" spans="1:16" hidden="1" x14ac:dyDescent="0.25">
      <c r="A5738" s="83" t="s">
        <v>6705</v>
      </c>
      <c r="B5738" s="285" t="s">
        <v>3670</v>
      </c>
      <c r="C5738" s="292">
        <v>0</v>
      </c>
      <c r="D5738" s="292">
        <v>0</v>
      </c>
      <c r="E5738" s="292">
        <v>0</v>
      </c>
      <c r="F5738" s="292">
        <v>113</v>
      </c>
      <c r="G5738" s="292">
        <v>0</v>
      </c>
      <c r="H5738" s="292">
        <v>0</v>
      </c>
      <c r="I5738" s="292">
        <v>0</v>
      </c>
      <c r="J5738" s="292">
        <v>0</v>
      </c>
      <c r="K5738" s="292">
        <v>27</v>
      </c>
      <c r="L5738" s="292">
        <v>0</v>
      </c>
      <c r="M5738" s="292">
        <v>617</v>
      </c>
      <c r="N5738" s="292">
        <v>1</v>
      </c>
      <c r="O5738" s="292">
        <v>758</v>
      </c>
      <c r="P5738" s="83" t="str">
        <f t="shared" si="125"/>
        <v/>
      </c>
    </row>
    <row r="5739" spans="1:16" hidden="1" x14ac:dyDescent="0.25">
      <c r="A5739" s="83" t="s">
        <v>6706</v>
      </c>
      <c r="B5739" s="285" t="s">
        <v>122</v>
      </c>
      <c r="C5739" s="292">
        <v>0</v>
      </c>
      <c r="D5739" s="292">
        <v>0</v>
      </c>
      <c r="E5739" s="292">
        <v>0</v>
      </c>
      <c r="F5739" s="292">
        <v>0</v>
      </c>
      <c r="G5739" s="292">
        <v>0</v>
      </c>
      <c r="H5739" s="292">
        <v>0</v>
      </c>
      <c r="I5739" s="292">
        <v>0</v>
      </c>
      <c r="J5739" s="292">
        <v>0</v>
      </c>
      <c r="K5739" s="292">
        <v>0</v>
      </c>
      <c r="L5739" s="292">
        <v>0</v>
      </c>
      <c r="M5739" s="292">
        <v>0</v>
      </c>
      <c r="N5739" s="292">
        <v>0</v>
      </c>
      <c r="O5739" s="292">
        <v>0</v>
      </c>
      <c r="P5739" s="83" t="str">
        <f t="shared" si="125"/>
        <v/>
      </c>
    </row>
    <row r="5740" spans="1:16" hidden="1" x14ac:dyDescent="0.25">
      <c r="A5740" s="83" t="s">
        <v>6707</v>
      </c>
      <c r="B5740" s="285" t="s">
        <v>92</v>
      </c>
      <c r="C5740" s="292">
        <v>0</v>
      </c>
      <c r="D5740" s="292">
        <v>0</v>
      </c>
      <c r="E5740" s="292">
        <v>0</v>
      </c>
      <c r="F5740" s="292">
        <v>0</v>
      </c>
      <c r="G5740" s="292">
        <v>0</v>
      </c>
      <c r="H5740" s="292">
        <v>0</v>
      </c>
      <c r="I5740" s="292">
        <v>0</v>
      </c>
      <c r="J5740" s="292">
        <v>0</v>
      </c>
      <c r="K5740" s="292">
        <v>0</v>
      </c>
      <c r="L5740" s="292">
        <v>0</v>
      </c>
      <c r="M5740" s="292">
        <v>0</v>
      </c>
      <c r="N5740" s="292">
        <v>0</v>
      </c>
      <c r="O5740" s="292">
        <v>0</v>
      </c>
      <c r="P5740" s="83" t="str">
        <f t="shared" si="125"/>
        <v/>
      </c>
    </row>
    <row r="5741" spans="1:16" hidden="1" x14ac:dyDescent="0.25">
      <c r="A5741" s="83" t="s">
        <v>6708</v>
      </c>
      <c r="B5741" s="285" t="s">
        <v>93</v>
      </c>
      <c r="C5741" s="292">
        <v>0</v>
      </c>
      <c r="D5741" s="292">
        <v>0</v>
      </c>
      <c r="E5741" s="292">
        <v>0</v>
      </c>
      <c r="F5741" s="292">
        <v>0</v>
      </c>
      <c r="G5741" s="292">
        <v>0</v>
      </c>
      <c r="H5741" s="292">
        <v>0</v>
      </c>
      <c r="I5741" s="292">
        <v>0</v>
      </c>
      <c r="J5741" s="292">
        <v>0</v>
      </c>
      <c r="K5741" s="292">
        <v>0</v>
      </c>
      <c r="L5741" s="292">
        <v>0</v>
      </c>
      <c r="M5741" s="292">
        <v>0</v>
      </c>
      <c r="N5741" s="292">
        <v>0</v>
      </c>
      <c r="O5741" s="292">
        <v>0</v>
      </c>
      <c r="P5741" s="83" t="str">
        <f t="shared" si="125"/>
        <v/>
      </c>
    </row>
    <row r="5742" spans="1:16" hidden="1" x14ac:dyDescent="0.25">
      <c r="A5742" s="83" t="s">
        <v>6709</v>
      </c>
      <c r="B5742" s="285" t="s">
        <v>94</v>
      </c>
      <c r="C5742" s="292">
        <v>475723</v>
      </c>
      <c r="D5742" s="292">
        <v>310</v>
      </c>
      <c r="E5742" s="292">
        <v>232</v>
      </c>
      <c r="F5742" s="292">
        <v>140</v>
      </c>
      <c r="G5742" s="292">
        <v>176</v>
      </c>
      <c r="H5742" s="292">
        <v>395</v>
      </c>
      <c r="I5742" s="292">
        <v>483</v>
      </c>
      <c r="J5742" s="292">
        <v>294</v>
      </c>
      <c r="K5742" s="292">
        <v>804</v>
      </c>
      <c r="L5742" s="292">
        <v>171</v>
      </c>
      <c r="M5742" s="292">
        <v>684</v>
      </c>
      <c r="N5742" s="292">
        <v>442</v>
      </c>
      <c r="O5742" s="292">
        <v>479854</v>
      </c>
      <c r="P5742" s="83" t="str">
        <f t="shared" si="125"/>
        <v/>
      </c>
    </row>
    <row r="5743" spans="1:16" hidden="1" x14ac:dyDescent="0.25">
      <c r="A5743" s="83" t="s">
        <v>6710</v>
      </c>
      <c r="B5743" s="285" t="s">
        <v>95</v>
      </c>
      <c r="C5743" s="292">
        <v>0</v>
      </c>
      <c r="D5743" s="292">
        <v>0</v>
      </c>
      <c r="E5743" s="292">
        <v>0</v>
      </c>
      <c r="F5743" s="292">
        <v>0</v>
      </c>
      <c r="G5743" s="292">
        <v>0</v>
      </c>
      <c r="H5743" s="292">
        <v>0</v>
      </c>
      <c r="I5743" s="292">
        <v>0</v>
      </c>
      <c r="J5743" s="292">
        <v>0</v>
      </c>
      <c r="K5743" s="292">
        <v>0</v>
      </c>
      <c r="L5743" s="292">
        <v>0</v>
      </c>
      <c r="M5743" s="292">
        <v>0</v>
      </c>
      <c r="N5743" s="292">
        <v>0</v>
      </c>
      <c r="O5743" s="292">
        <v>0</v>
      </c>
      <c r="P5743" s="83" t="str">
        <f t="shared" si="125"/>
        <v/>
      </c>
    </row>
    <row r="5744" spans="1:16" hidden="1" x14ac:dyDescent="0.25">
      <c r="A5744" s="83" t="s">
        <v>6711</v>
      </c>
      <c r="B5744" s="285" t="s">
        <v>96</v>
      </c>
      <c r="C5744" s="292">
        <v>0</v>
      </c>
      <c r="D5744" s="292">
        <v>0</v>
      </c>
      <c r="E5744" s="292">
        <v>0</v>
      </c>
      <c r="F5744" s="292">
        <v>0</v>
      </c>
      <c r="G5744" s="292">
        <v>0</v>
      </c>
      <c r="H5744" s="292">
        <v>0</v>
      </c>
      <c r="I5744" s="292">
        <v>0</v>
      </c>
      <c r="J5744" s="292">
        <v>0</v>
      </c>
      <c r="K5744" s="292">
        <v>0</v>
      </c>
      <c r="L5744" s="292">
        <v>0</v>
      </c>
      <c r="M5744" s="292">
        <v>0</v>
      </c>
      <c r="N5744" s="292">
        <v>0</v>
      </c>
      <c r="O5744" s="292">
        <v>0</v>
      </c>
      <c r="P5744" s="83" t="str">
        <f t="shared" si="125"/>
        <v/>
      </c>
    </row>
    <row r="5745" spans="1:16" hidden="1" x14ac:dyDescent="0.25">
      <c r="A5745" s="83" t="s">
        <v>6712</v>
      </c>
      <c r="B5745" s="285" t="s">
        <v>155</v>
      </c>
      <c r="C5745" s="292">
        <v>475945</v>
      </c>
      <c r="D5745" s="292">
        <v>284</v>
      </c>
      <c r="E5745" s="292">
        <v>274</v>
      </c>
      <c r="F5745" s="292">
        <v>292</v>
      </c>
      <c r="G5745" s="292">
        <v>287</v>
      </c>
      <c r="H5745" s="292">
        <v>494</v>
      </c>
      <c r="I5745" s="292">
        <v>343</v>
      </c>
      <c r="J5745" s="292">
        <v>46</v>
      </c>
      <c r="K5745" s="292">
        <v>945</v>
      </c>
      <c r="L5745" s="292">
        <v>454</v>
      </c>
      <c r="M5745" s="292">
        <v>1430</v>
      </c>
      <c r="N5745" s="292">
        <v>5044</v>
      </c>
      <c r="O5745" s="292">
        <v>485838</v>
      </c>
      <c r="P5745" s="83" t="str">
        <f t="shared" si="125"/>
        <v/>
      </c>
    </row>
    <row r="5746" spans="1:16" hidden="1" x14ac:dyDescent="0.25">
      <c r="A5746" s="83" t="s">
        <v>6713</v>
      </c>
      <c r="B5746" s="285" t="s">
        <v>97</v>
      </c>
      <c r="C5746" s="292">
        <v>34908</v>
      </c>
      <c r="D5746" s="292">
        <v>-9411</v>
      </c>
      <c r="E5746" s="292">
        <v>-3292</v>
      </c>
      <c r="F5746" s="292">
        <v>-4741</v>
      </c>
      <c r="G5746" s="292">
        <v>-6475</v>
      </c>
      <c r="H5746" s="292">
        <v>-4119</v>
      </c>
      <c r="I5746" s="292">
        <v>5641</v>
      </c>
      <c r="J5746" s="292">
        <v>-6381</v>
      </c>
      <c r="K5746" s="292">
        <v>-4658</v>
      </c>
      <c r="L5746" s="292">
        <v>4067</v>
      </c>
      <c r="M5746" s="292">
        <v>-6217</v>
      </c>
      <c r="N5746" s="292">
        <v>2135</v>
      </c>
      <c r="O5746" s="292">
        <v>1457</v>
      </c>
      <c r="P5746" s="83" t="str">
        <f t="shared" si="125"/>
        <v/>
      </c>
    </row>
    <row r="5747" spans="1:16" hidden="1" x14ac:dyDescent="0.25">
      <c r="A5747" s="83" t="s">
        <v>6714</v>
      </c>
      <c r="B5747" s="285" t="s">
        <v>130</v>
      </c>
      <c r="C5747" s="292">
        <v>34908</v>
      </c>
      <c r="D5747" s="292">
        <v>-10079</v>
      </c>
      <c r="E5747" s="292">
        <v>-3292</v>
      </c>
      <c r="F5747" s="292">
        <v>-4741</v>
      </c>
      <c r="G5747" s="292">
        <v>-6475</v>
      </c>
      <c r="H5747" s="292">
        <v>-3764</v>
      </c>
      <c r="I5747" s="292">
        <v>5641</v>
      </c>
      <c r="J5747" s="292">
        <v>-6356</v>
      </c>
      <c r="K5747" s="292">
        <v>-4658</v>
      </c>
      <c r="L5747" s="292">
        <v>3870</v>
      </c>
      <c r="M5747" s="292">
        <v>-6409</v>
      </c>
      <c r="N5747" s="292">
        <v>1835</v>
      </c>
      <c r="O5747" s="292">
        <v>480</v>
      </c>
      <c r="P5747" s="83" t="str">
        <f t="shared" si="125"/>
        <v/>
      </c>
    </row>
    <row r="5748" spans="1:16" hidden="1" x14ac:dyDescent="0.25">
      <c r="A5748" s="83" t="s">
        <v>6715</v>
      </c>
      <c r="B5748" s="285" t="s">
        <v>76</v>
      </c>
      <c r="C5748" s="292">
        <v>0</v>
      </c>
      <c r="D5748" s="292">
        <v>0</v>
      </c>
      <c r="E5748" s="292">
        <v>0</v>
      </c>
      <c r="F5748" s="292">
        <v>0</v>
      </c>
      <c r="G5748" s="292">
        <v>0</v>
      </c>
      <c r="H5748" s="292">
        <v>0</v>
      </c>
      <c r="I5748" s="292">
        <v>0</v>
      </c>
      <c r="J5748" s="292">
        <v>0</v>
      </c>
      <c r="K5748" s="292">
        <v>0</v>
      </c>
      <c r="L5748" s="292">
        <v>0</v>
      </c>
      <c r="M5748" s="292">
        <v>0</v>
      </c>
      <c r="N5748" s="292">
        <v>0</v>
      </c>
      <c r="O5748" s="292">
        <v>0</v>
      </c>
      <c r="P5748" s="83" t="str">
        <f t="shared" si="125"/>
        <v/>
      </c>
    </row>
    <row r="5749" spans="1:16" hidden="1" x14ac:dyDescent="0.25">
      <c r="A5749" s="83" t="s">
        <v>6716</v>
      </c>
      <c r="B5749" s="285" t="s">
        <v>77</v>
      </c>
      <c r="C5749" s="292">
        <v>201</v>
      </c>
      <c r="D5749" s="292">
        <v>5782</v>
      </c>
      <c r="E5749" s="292">
        <v>2677</v>
      </c>
      <c r="F5749" s="292">
        <v>2826</v>
      </c>
      <c r="G5749" s="292">
        <v>4413</v>
      </c>
      <c r="H5749" s="292">
        <v>2785</v>
      </c>
      <c r="I5749" s="292">
        <v>11</v>
      </c>
      <c r="J5749" s="292">
        <v>5400</v>
      </c>
      <c r="K5749" s="292">
        <v>2761</v>
      </c>
      <c r="L5749" s="292">
        <v>2849</v>
      </c>
      <c r="M5749" s="292">
        <v>4734</v>
      </c>
      <c r="N5749" s="292">
        <v>4810</v>
      </c>
      <c r="O5749" s="292">
        <v>39249</v>
      </c>
      <c r="P5749" s="83" t="str">
        <f t="shared" si="125"/>
        <v/>
      </c>
    </row>
    <row r="5750" spans="1:16" hidden="1" x14ac:dyDescent="0.25">
      <c r="A5750" s="83" t="s">
        <v>6717</v>
      </c>
      <c r="B5750" s="285" t="s">
        <v>78</v>
      </c>
      <c r="C5750" s="292">
        <v>5639</v>
      </c>
      <c r="D5750" s="292">
        <v>2141</v>
      </c>
      <c r="E5750" s="292">
        <v>115</v>
      </c>
      <c r="F5750" s="292">
        <v>540</v>
      </c>
      <c r="G5750" s="292">
        <v>434</v>
      </c>
      <c r="H5750" s="292">
        <v>1108</v>
      </c>
      <c r="I5750" s="292">
        <v>194</v>
      </c>
      <c r="J5750" s="292">
        <v>547</v>
      </c>
      <c r="K5750" s="292">
        <v>532</v>
      </c>
      <c r="L5750" s="292">
        <v>682</v>
      </c>
      <c r="M5750" s="292">
        <v>896</v>
      </c>
      <c r="N5750" s="292">
        <v>2967</v>
      </c>
      <c r="O5750" s="292">
        <v>15795</v>
      </c>
      <c r="P5750" s="83" t="str">
        <f t="shared" si="125"/>
        <v/>
      </c>
    </row>
    <row r="5751" spans="1:16" hidden="1" x14ac:dyDescent="0.25">
      <c r="A5751" s="83" t="s">
        <v>6718</v>
      </c>
      <c r="B5751" s="285" t="s">
        <v>79</v>
      </c>
      <c r="C5751" s="292">
        <v>0</v>
      </c>
      <c r="D5751" s="292">
        <v>114</v>
      </c>
      <c r="E5751" s="292">
        <v>0</v>
      </c>
      <c r="F5751" s="292">
        <v>0</v>
      </c>
      <c r="G5751" s="292">
        <v>0</v>
      </c>
      <c r="H5751" s="292">
        <v>0</v>
      </c>
      <c r="I5751" s="292">
        <v>0</v>
      </c>
      <c r="J5751" s="292">
        <v>0</v>
      </c>
      <c r="K5751" s="292">
        <v>0</v>
      </c>
      <c r="L5751" s="292">
        <v>0</v>
      </c>
      <c r="M5751" s="292">
        <v>0</v>
      </c>
      <c r="N5751" s="292">
        <v>36</v>
      </c>
      <c r="O5751" s="292">
        <v>150</v>
      </c>
      <c r="P5751" s="83" t="str">
        <f t="shared" si="125"/>
        <v/>
      </c>
    </row>
    <row r="5752" spans="1:16" hidden="1" x14ac:dyDescent="0.25">
      <c r="A5752" s="83" t="s">
        <v>6719</v>
      </c>
      <c r="B5752" s="285" t="s">
        <v>3671</v>
      </c>
      <c r="C5752" s="292">
        <v>4865</v>
      </c>
      <c r="D5752" s="292">
        <v>1190</v>
      </c>
      <c r="E5752" s="292">
        <v>583</v>
      </c>
      <c r="F5752" s="292">
        <v>1397</v>
      </c>
      <c r="G5752" s="292">
        <v>1603</v>
      </c>
      <c r="H5752" s="292">
        <v>61</v>
      </c>
      <c r="I5752" s="292">
        <v>504</v>
      </c>
      <c r="J5752" s="292">
        <v>96</v>
      </c>
      <c r="K5752" s="292">
        <v>619</v>
      </c>
      <c r="L5752" s="292">
        <v>443</v>
      </c>
      <c r="M5752" s="292">
        <v>675</v>
      </c>
      <c r="N5752" s="292">
        <v>848</v>
      </c>
      <c r="O5752" s="292">
        <v>12884</v>
      </c>
      <c r="P5752" s="83" t="str">
        <f t="shared" si="125"/>
        <v/>
      </c>
    </row>
    <row r="5753" spans="1:16" hidden="1" x14ac:dyDescent="0.25">
      <c r="A5753" s="83" t="s">
        <v>6720</v>
      </c>
      <c r="B5753" s="285" t="s">
        <v>121</v>
      </c>
      <c r="C5753" s="292">
        <v>0</v>
      </c>
      <c r="D5753" s="292">
        <v>0</v>
      </c>
      <c r="E5753" s="292">
        <v>0</v>
      </c>
      <c r="F5753" s="292">
        <v>0</v>
      </c>
      <c r="G5753" s="292">
        <v>0</v>
      </c>
      <c r="H5753" s="292">
        <v>0</v>
      </c>
      <c r="I5753" s="292">
        <v>0</v>
      </c>
      <c r="J5753" s="292">
        <v>0</v>
      </c>
      <c r="K5753" s="292">
        <v>0</v>
      </c>
      <c r="L5753" s="292">
        <v>0</v>
      </c>
      <c r="M5753" s="292">
        <v>0</v>
      </c>
      <c r="N5753" s="292">
        <v>0</v>
      </c>
      <c r="O5753" s="292">
        <v>0</v>
      </c>
      <c r="P5753" s="83" t="str">
        <f t="shared" si="125"/>
        <v/>
      </c>
    </row>
    <row r="5754" spans="1:16" hidden="1" x14ac:dyDescent="0.25">
      <c r="A5754" s="83" t="s">
        <v>6721</v>
      </c>
      <c r="B5754" s="285" t="s">
        <v>81</v>
      </c>
      <c r="C5754" s="292">
        <v>0</v>
      </c>
      <c r="D5754" s="292">
        <v>0</v>
      </c>
      <c r="E5754" s="292">
        <v>0</v>
      </c>
      <c r="F5754" s="292">
        <v>0</v>
      </c>
      <c r="G5754" s="292">
        <v>0</v>
      </c>
      <c r="H5754" s="292">
        <v>0</v>
      </c>
      <c r="I5754" s="292">
        <v>0</v>
      </c>
      <c r="J5754" s="292">
        <v>0</v>
      </c>
      <c r="K5754" s="292">
        <v>0</v>
      </c>
      <c r="L5754" s="292">
        <v>0</v>
      </c>
      <c r="M5754" s="292">
        <v>0</v>
      </c>
      <c r="N5754" s="292">
        <v>0</v>
      </c>
      <c r="O5754" s="292">
        <v>0</v>
      </c>
      <c r="P5754" s="83" t="str">
        <f t="shared" si="125"/>
        <v/>
      </c>
    </row>
    <row r="5755" spans="1:16" hidden="1" x14ac:dyDescent="0.25">
      <c r="A5755" s="83" t="s">
        <v>6722</v>
      </c>
      <c r="B5755" s="285" t="s">
        <v>82</v>
      </c>
      <c r="C5755" s="292">
        <v>0</v>
      </c>
      <c r="D5755" s="292">
        <v>0</v>
      </c>
      <c r="E5755" s="292">
        <v>0</v>
      </c>
      <c r="F5755" s="292">
        <v>0</v>
      </c>
      <c r="G5755" s="292">
        <v>0</v>
      </c>
      <c r="H5755" s="292">
        <v>0</v>
      </c>
      <c r="I5755" s="292">
        <v>0</v>
      </c>
      <c r="J5755" s="292">
        <v>0</v>
      </c>
      <c r="K5755" s="292">
        <v>0</v>
      </c>
      <c r="L5755" s="292">
        <v>0</v>
      </c>
      <c r="M5755" s="292">
        <v>0</v>
      </c>
      <c r="N5755" s="292">
        <v>0</v>
      </c>
      <c r="O5755" s="292">
        <v>0</v>
      </c>
      <c r="P5755" s="83" t="str">
        <f t="shared" si="125"/>
        <v/>
      </c>
    </row>
    <row r="5756" spans="1:16" hidden="1" x14ac:dyDescent="0.25">
      <c r="A5756" s="83" t="s">
        <v>6723</v>
      </c>
      <c r="B5756" s="285" t="s">
        <v>83</v>
      </c>
      <c r="C5756" s="292">
        <v>0</v>
      </c>
      <c r="D5756" s="292">
        <v>0</v>
      </c>
      <c r="E5756" s="292">
        <v>0</v>
      </c>
      <c r="F5756" s="292">
        <v>0</v>
      </c>
      <c r="G5756" s="292">
        <v>0</v>
      </c>
      <c r="H5756" s="292">
        <v>0</v>
      </c>
      <c r="I5756" s="292">
        <v>0</v>
      </c>
      <c r="J5756" s="292">
        <v>0</v>
      </c>
      <c r="K5756" s="292">
        <v>0</v>
      </c>
      <c r="L5756" s="292">
        <v>0</v>
      </c>
      <c r="M5756" s="292">
        <v>0</v>
      </c>
      <c r="N5756" s="292">
        <v>0</v>
      </c>
      <c r="O5756" s="292">
        <v>0</v>
      </c>
      <c r="P5756" s="83" t="str">
        <f t="shared" si="125"/>
        <v/>
      </c>
    </row>
    <row r="5757" spans="1:16" hidden="1" x14ac:dyDescent="0.25">
      <c r="A5757" s="83" t="s">
        <v>6724</v>
      </c>
      <c r="B5757" s="285" t="s">
        <v>84</v>
      </c>
      <c r="C5757" s="292">
        <v>313</v>
      </c>
      <c r="D5757" s="292">
        <v>257</v>
      </c>
      <c r="E5757" s="292">
        <v>27</v>
      </c>
      <c r="F5757" s="292">
        <v>114</v>
      </c>
      <c r="G5757" s="292">
        <v>53</v>
      </c>
      <c r="H5757" s="292">
        <v>973</v>
      </c>
      <c r="I5757" s="292">
        <v>95</v>
      </c>
      <c r="J5757" s="292">
        <v>390</v>
      </c>
      <c r="K5757" s="292">
        <v>850</v>
      </c>
      <c r="L5757" s="292">
        <v>994</v>
      </c>
      <c r="M5757" s="292">
        <v>232</v>
      </c>
      <c r="N5757" s="292">
        <v>634</v>
      </c>
      <c r="O5757" s="292">
        <v>4932</v>
      </c>
      <c r="P5757" s="83" t="str">
        <f t="shared" si="125"/>
        <v/>
      </c>
    </row>
    <row r="5758" spans="1:16" hidden="1" x14ac:dyDescent="0.25">
      <c r="A5758" s="83" t="s">
        <v>6725</v>
      </c>
      <c r="B5758" s="285" t="s">
        <v>85</v>
      </c>
      <c r="C5758" s="292">
        <v>11018</v>
      </c>
      <c r="D5758" s="292">
        <v>9484</v>
      </c>
      <c r="E5758" s="292">
        <v>3402</v>
      </c>
      <c r="F5758" s="292">
        <v>4877</v>
      </c>
      <c r="G5758" s="292">
        <v>6503</v>
      </c>
      <c r="H5758" s="292">
        <v>4927</v>
      </c>
      <c r="I5758" s="292">
        <v>804</v>
      </c>
      <c r="J5758" s="292">
        <v>6433</v>
      </c>
      <c r="K5758" s="292">
        <v>4762</v>
      </c>
      <c r="L5758" s="292">
        <v>4968</v>
      </c>
      <c r="M5758" s="292">
        <v>6537</v>
      </c>
      <c r="N5758" s="292">
        <v>9295</v>
      </c>
      <c r="O5758" s="292">
        <v>73010</v>
      </c>
      <c r="P5758" s="83" t="str">
        <f t="shared" si="125"/>
        <v/>
      </c>
    </row>
    <row r="5759" spans="1:16" hidden="1" x14ac:dyDescent="0.25">
      <c r="A5759" s="83" t="s">
        <v>6726</v>
      </c>
      <c r="B5759" s="285" t="s">
        <v>86</v>
      </c>
      <c r="C5759" s="292">
        <v>0</v>
      </c>
      <c r="D5759" s="292">
        <v>0</v>
      </c>
      <c r="E5759" s="292">
        <v>0</v>
      </c>
      <c r="F5759" s="292">
        <v>0</v>
      </c>
      <c r="G5759" s="292">
        <v>0</v>
      </c>
      <c r="H5759" s="292">
        <v>-355</v>
      </c>
      <c r="I5759" s="292">
        <v>0</v>
      </c>
      <c r="J5759" s="292">
        <v>-25</v>
      </c>
      <c r="K5759" s="292">
        <v>0</v>
      </c>
      <c r="L5759" s="292">
        <v>197</v>
      </c>
      <c r="M5759" s="292">
        <v>192</v>
      </c>
      <c r="N5759" s="292">
        <v>0</v>
      </c>
      <c r="O5759" s="292">
        <v>9</v>
      </c>
      <c r="P5759" s="83" t="str">
        <f t="shared" si="125"/>
        <v/>
      </c>
    </row>
    <row r="5760" spans="1:16" hidden="1" x14ac:dyDescent="0.25">
      <c r="A5760" s="83" t="s">
        <v>6727</v>
      </c>
      <c r="B5760" s="285" t="s">
        <v>87</v>
      </c>
      <c r="C5760" s="292">
        <v>0</v>
      </c>
      <c r="D5760" s="292">
        <v>668</v>
      </c>
      <c r="E5760" s="292">
        <v>0</v>
      </c>
      <c r="F5760" s="292">
        <v>0</v>
      </c>
      <c r="G5760" s="292">
        <v>0</v>
      </c>
      <c r="H5760" s="292">
        <v>0</v>
      </c>
      <c r="I5760" s="292">
        <v>0</v>
      </c>
      <c r="J5760" s="292">
        <v>0</v>
      </c>
      <c r="K5760" s="292">
        <v>0</v>
      </c>
      <c r="L5760" s="292">
        <v>0</v>
      </c>
      <c r="M5760" s="292">
        <v>0</v>
      </c>
      <c r="N5760" s="292">
        <v>300</v>
      </c>
      <c r="O5760" s="292">
        <v>968</v>
      </c>
      <c r="P5760" s="83" t="str">
        <f t="shared" si="125"/>
        <v/>
      </c>
    </row>
    <row r="5761" spans="1:16" hidden="1" x14ac:dyDescent="0.25">
      <c r="A5761" s="83" t="s">
        <v>6728</v>
      </c>
      <c r="B5761" s="285" t="s">
        <v>88</v>
      </c>
      <c r="C5761" s="292">
        <v>0</v>
      </c>
      <c r="D5761" s="292">
        <v>0</v>
      </c>
      <c r="E5761" s="292">
        <v>0</v>
      </c>
      <c r="F5761" s="292">
        <v>0</v>
      </c>
      <c r="G5761" s="292">
        <v>0</v>
      </c>
      <c r="H5761" s="292">
        <v>0</v>
      </c>
      <c r="I5761" s="292">
        <v>0</v>
      </c>
      <c r="J5761" s="292">
        <v>0</v>
      </c>
      <c r="K5761" s="292">
        <v>0</v>
      </c>
      <c r="L5761" s="292">
        <v>0</v>
      </c>
      <c r="M5761" s="292">
        <v>0</v>
      </c>
      <c r="N5761" s="292">
        <v>0</v>
      </c>
      <c r="O5761" s="292">
        <v>0</v>
      </c>
      <c r="P5761" s="83" t="str">
        <f t="shared" si="125"/>
        <v/>
      </c>
    </row>
    <row r="5762" spans="1:16" hidden="1" x14ac:dyDescent="0.25">
      <c r="A5762" s="83" t="s">
        <v>6729</v>
      </c>
      <c r="B5762" s="285" t="s">
        <v>144</v>
      </c>
      <c r="C5762" s="292">
        <v>11018</v>
      </c>
      <c r="D5762" s="292">
        <v>10152</v>
      </c>
      <c r="E5762" s="292">
        <v>3402</v>
      </c>
      <c r="F5762" s="292">
        <v>4877</v>
      </c>
      <c r="G5762" s="292">
        <v>6503</v>
      </c>
      <c r="H5762" s="292">
        <v>4572</v>
      </c>
      <c r="I5762" s="292">
        <v>804</v>
      </c>
      <c r="J5762" s="292">
        <v>6408</v>
      </c>
      <c r="K5762" s="292">
        <v>4762</v>
      </c>
      <c r="L5762" s="292">
        <v>5165</v>
      </c>
      <c r="M5762" s="292">
        <v>6729</v>
      </c>
      <c r="N5762" s="292">
        <v>9595</v>
      </c>
      <c r="O5762" s="292">
        <v>73987</v>
      </c>
      <c r="P5762" s="83" t="str">
        <f t="shared" si="125"/>
        <v/>
      </c>
    </row>
    <row r="5763" spans="1:16" hidden="1" x14ac:dyDescent="0.25">
      <c r="A5763" s="83" t="s">
        <v>6730</v>
      </c>
      <c r="B5763" s="285" t="s">
        <v>80</v>
      </c>
      <c r="C5763" s="292">
        <v>0</v>
      </c>
      <c r="D5763" s="292">
        <v>0</v>
      </c>
      <c r="E5763" s="292">
        <v>0</v>
      </c>
      <c r="F5763" s="292">
        <v>0</v>
      </c>
      <c r="G5763" s="292">
        <v>0</v>
      </c>
      <c r="H5763" s="292">
        <v>0</v>
      </c>
      <c r="I5763" s="292">
        <v>0</v>
      </c>
      <c r="J5763" s="292">
        <v>0</v>
      </c>
      <c r="K5763" s="292">
        <v>0</v>
      </c>
      <c r="L5763" s="292">
        <v>0</v>
      </c>
      <c r="M5763" s="292">
        <v>0</v>
      </c>
      <c r="N5763" s="292">
        <v>0</v>
      </c>
      <c r="O5763" s="292">
        <v>0</v>
      </c>
      <c r="P5763" s="83" t="str">
        <f t="shared" si="125"/>
        <v/>
      </c>
    </row>
    <row r="5764" spans="1:16" hidden="1" x14ac:dyDescent="0.25">
      <c r="A5764" s="83" t="s">
        <v>6731</v>
      </c>
      <c r="B5764" s="285" t="s">
        <v>76</v>
      </c>
      <c r="C5764" s="292">
        <v>0</v>
      </c>
      <c r="D5764" s="292">
        <v>0</v>
      </c>
      <c r="E5764" s="292">
        <v>0</v>
      </c>
      <c r="F5764" s="292">
        <v>0</v>
      </c>
      <c r="G5764" s="292">
        <v>0</v>
      </c>
      <c r="H5764" s="292">
        <v>0</v>
      </c>
      <c r="I5764" s="292">
        <v>0</v>
      </c>
      <c r="J5764" s="292">
        <v>0</v>
      </c>
      <c r="K5764" s="292">
        <v>0</v>
      </c>
      <c r="L5764" s="292">
        <v>0</v>
      </c>
      <c r="M5764" s="292">
        <v>0</v>
      </c>
      <c r="N5764" s="292">
        <v>3</v>
      </c>
      <c r="O5764" s="292">
        <v>3</v>
      </c>
      <c r="P5764" s="83" t="str">
        <f t="shared" si="125"/>
        <v/>
      </c>
    </row>
    <row r="5765" spans="1:16" hidden="1" x14ac:dyDescent="0.25">
      <c r="A5765" s="83" t="s">
        <v>6732</v>
      </c>
      <c r="B5765" s="285" t="s">
        <v>85</v>
      </c>
      <c r="C5765" s="292">
        <v>45926</v>
      </c>
      <c r="D5765" s="292">
        <v>73</v>
      </c>
      <c r="E5765" s="292">
        <v>110</v>
      </c>
      <c r="F5765" s="292">
        <v>136</v>
      </c>
      <c r="G5765" s="292">
        <v>28</v>
      </c>
      <c r="H5765" s="292">
        <v>808</v>
      </c>
      <c r="I5765" s="292">
        <v>6445</v>
      </c>
      <c r="J5765" s="292">
        <v>52</v>
      </c>
      <c r="K5765" s="292">
        <v>104</v>
      </c>
      <c r="L5765" s="292">
        <v>9035</v>
      </c>
      <c r="M5765" s="292">
        <v>320</v>
      </c>
      <c r="N5765" s="292">
        <v>11430</v>
      </c>
      <c r="O5765" s="292">
        <v>74467</v>
      </c>
      <c r="P5765" s="83" t="str">
        <f t="shared" si="125"/>
        <v/>
      </c>
    </row>
    <row r="5766" spans="1:16" hidden="1" x14ac:dyDescent="0.25">
      <c r="A5766" s="83" t="s">
        <v>6733</v>
      </c>
      <c r="B5766" s="285" t="s">
        <v>87</v>
      </c>
      <c r="C5766" s="292">
        <v>0</v>
      </c>
      <c r="D5766" s="292">
        <v>0</v>
      </c>
      <c r="E5766" s="292">
        <v>0</v>
      </c>
      <c r="F5766" s="292">
        <v>0</v>
      </c>
      <c r="G5766" s="292">
        <v>0</v>
      </c>
      <c r="H5766" s="292">
        <v>0</v>
      </c>
      <c r="I5766" s="292">
        <v>0</v>
      </c>
      <c r="J5766" s="292">
        <v>0</v>
      </c>
      <c r="K5766" s="292">
        <v>0</v>
      </c>
      <c r="L5766" s="292">
        <v>0</v>
      </c>
      <c r="M5766" s="292">
        <v>0</v>
      </c>
      <c r="N5766" s="292">
        <v>0</v>
      </c>
      <c r="O5766" s="292">
        <v>0</v>
      </c>
      <c r="P5766" s="83" t="str">
        <f t="shared" si="125"/>
        <v/>
      </c>
    </row>
    <row r="5767" spans="1:16" hidden="1" x14ac:dyDescent="0.25">
      <c r="A5767" s="83" t="s">
        <v>6734</v>
      </c>
      <c r="B5767" s="285" t="s">
        <v>88</v>
      </c>
      <c r="C5767" s="292">
        <v>0</v>
      </c>
      <c r="D5767" s="292">
        <v>0</v>
      </c>
      <c r="E5767" s="292">
        <v>0</v>
      </c>
      <c r="F5767" s="292">
        <v>0</v>
      </c>
      <c r="G5767" s="292">
        <v>0</v>
      </c>
      <c r="H5767" s="292">
        <v>0</v>
      </c>
      <c r="I5767" s="292">
        <v>0</v>
      </c>
      <c r="J5767" s="292">
        <v>0</v>
      </c>
      <c r="K5767" s="292">
        <v>0</v>
      </c>
      <c r="L5767" s="292">
        <v>0</v>
      </c>
      <c r="M5767" s="292">
        <v>0</v>
      </c>
      <c r="N5767" s="292">
        <v>0</v>
      </c>
      <c r="O5767" s="292">
        <v>0</v>
      </c>
      <c r="P5767" s="83" t="str">
        <f t="shared" si="125"/>
        <v/>
      </c>
    </row>
    <row r="5768" spans="1:16" hidden="1" x14ac:dyDescent="0.25">
      <c r="A5768" s="83" t="s">
        <v>6735</v>
      </c>
      <c r="B5768" s="285" t="s">
        <v>89</v>
      </c>
      <c r="C5768" s="292">
        <v>2</v>
      </c>
      <c r="D5768" s="292">
        <v>65</v>
      </c>
      <c r="E5768" s="292">
        <v>110</v>
      </c>
      <c r="F5768" s="292">
        <v>132</v>
      </c>
      <c r="G5768" s="292">
        <v>25</v>
      </c>
      <c r="H5768" s="292">
        <v>207</v>
      </c>
      <c r="I5768" s="292">
        <v>56</v>
      </c>
      <c r="J5768" s="292">
        <v>19</v>
      </c>
      <c r="K5768" s="292">
        <v>88</v>
      </c>
      <c r="L5768" s="292">
        <v>128</v>
      </c>
      <c r="M5768" s="292">
        <v>99</v>
      </c>
      <c r="N5768" s="292">
        <v>1196</v>
      </c>
      <c r="O5768" s="292">
        <v>2127</v>
      </c>
      <c r="P5768" s="83" t="str">
        <f t="shared" si="125"/>
        <v/>
      </c>
    </row>
    <row r="5769" spans="1:16" hidden="1" x14ac:dyDescent="0.25">
      <c r="A5769" s="83" t="s">
        <v>6736</v>
      </c>
      <c r="B5769" s="285" t="s">
        <v>90</v>
      </c>
      <c r="C5769" s="292">
        <v>0</v>
      </c>
      <c r="D5769" s="292">
        <v>8</v>
      </c>
      <c r="E5769" s="292">
        <v>0</v>
      </c>
      <c r="F5769" s="292">
        <v>3</v>
      </c>
      <c r="G5769" s="292">
        <v>3</v>
      </c>
      <c r="H5769" s="292">
        <v>0</v>
      </c>
      <c r="I5769" s="292">
        <v>-14</v>
      </c>
      <c r="J5769" s="292">
        <v>28</v>
      </c>
      <c r="K5769" s="292">
        <v>16</v>
      </c>
      <c r="L5769" s="292">
        <v>20</v>
      </c>
      <c r="M5769" s="292">
        <v>10</v>
      </c>
      <c r="N5769" s="292">
        <v>34</v>
      </c>
      <c r="O5769" s="292">
        <v>108</v>
      </c>
      <c r="P5769" s="83" t="str">
        <f t="shared" si="125"/>
        <v/>
      </c>
    </row>
    <row r="5770" spans="1:16" hidden="1" x14ac:dyDescent="0.25">
      <c r="A5770" s="83" t="s">
        <v>6737</v>
      </c>
      <c r="B5770" s="285" t="s">
        <v>91</v>
      </c>
      <c r="C5770" s="292">
        <v>0</v>
      </c>
      <c r="D5770" s="292">
        <v>0</v>
      </c>
      <c r="E5770" s="292">
        <v>0</v>
      </c>
      <c r="F5770" s="292">
        <v>0</v>
      </c>
      <c r="G5770" s="292">
        <v>0</v>
      </c>
      <c r="H5770" s="292">
        <v>0</v>
      </c>
      <c r="I5770" s="292">
        <v>0</v>
      </c>
      <c r="J5770" s="292">
        <v>0</v>
      </c>
      <c r="K5770" s="292">
        <v>0</v>
      </c>
      <c r="L5770" s="292">
        <v>0</v>
      </c>
      <c r="M5770" s="292">
        <v>0</v>
      </c>
      <c r="N5770" s="292">
        <v>0</v>
      </c>
      <c r="O5770" s="292">
        <v>0</v>
      </c>
      <c r="P5770" s="83" t="str">
        <f t="shared" si="125"/>
        <v/>
      </c>
    </row>
    <row r="5771" spans="1:16" hidden="1" x14ac:dyDescent="0.25">
      <c r="A5771" s="83" t="s">
        <v>6738</v>
      </c>
      <c r="B5771" s="285" t="s">
        <v>3670</v>
      </c>
      <c r="C5771" s="292">
        <v>0</v>
      </c>
      <c r="D5771" s="292">
        <v>0</v>
      </c>
      <c r="E5771" s="292">
        <v>0</v>
      </c>
      <c r="F5771" s="292">
        <v>0</v>
      </c>
      <c r="G5771" s="292">
        <v>0</v>
      </c>
      <c r="H5771" s="292">
        <v>1</v>
      </c>
      <c r="I5771" s="292">
        <v>121</v>
      </c>
      <c r="J5771" s="292">
        <v>-35</v>
      </c>
      <c r="K5771" s="292">
        <v>0</v>
      </c>
      <c r="L5771" s="292">
        <v>8878</v>
      </c>
      <c r="M5771" s="292">
        <v>1</v>
      </c>
      <c r="N5771" s="292">
        <v>238</v>
      </c>
      <c r="O5771" s="292">
        <v>9204</v>
      </c>
      <c r="P5771" s="83" t="str">
        <f t="shared" ref="P5771:P5834" si="126">IF(COUNTBLANK(Q5771)=0,IF(RIGHT(A5771,12)=Q5771,TRUE,FALSE),"")</f>
        <v/>
      </c>
    </row>
    <row r="5772" spans="1:16" hidden="1" x14ac:dyDescent="0.25">
      <c r="A5772" s="83" t="s">
        <v>6739</v>
      </c>
      <c r="B5772" s="285" t="s">
        <v>92</v>
      </c>
      <c r="C5772" s="292">
        <v>0</v>
      </c>
      <c r="D5772" s="292">
        <v>0</v>
      </c>
      <c r="E5772" s="292">
        <v>0</v>
      </c>
      <c r="F5772" s="292">
        <v>0</v>
      </c>
      <c r="G5772" s="292">
        <v>0</v>
      </c>
      <c r="H5772" s="292">
        <v>0</v>
      </c>
      <c r="I5772" s="292">
        <v>0</v>
      </c>
      <c r="J5772" s="292">
        <v>0</v>
      </c>
      <c r="K5772" s="292">
        <v>0</v>
      </c>
      <c r="L5772" s="292">
        <v>0</v>
      </c>
      <c r="M5772" s="292">
        <v>0</v>
      </c>
      <c r="N5772" s="292">
        <v>0</v>
      </c>
      <c r="O5772" s="292">
        <v>0</v>
      </c>
      <c r="P5772" s="83" t="str">
        <f t="shared" si="126"/>
        <v/>
      </c>
    </row>
    <row r="5773" spans="1:16" hidden="1" x14ac:dyDescent="0.25">
      <c r="A5773" s="83" t="s">
        <v>6740</v>
      </c>
      <c r="B5773" s="285" t="s">
        <v>93</v>
      </c>
      <c r="C5773" s="292">
        <v>0</v>
      </c>
      <c r="D5773" s="292">
        <v>0</v>
      </c>
      <c r="E5773" s="292">
        <v>0</v>
      </c>
      <c r="F5773" s="292">
        <v>0</v>
      </c>
      <c r="G5773" s="292">
        <v>0</v>
      </c>
      <c r="H5773" s="292">
        <v>0</v>
      </c>
      <c r="I5773" s="292">
        <v>0</v>
      </c>
      <c r="J5773" s="292">
        <v>0</v>
      </c>
      <c r="K5773" s="292">
        <v>0</v>
      </c>
      <c r="L5773" s="292">
        <v>0</v>
      </c>
      <c r="M5773" s="292">
        <v>0</v>
      </c>
      <c r="N5773" s="292">
        <v>0</v>
      </c>
      <c r="O5773" s="292">
        <v>0</v>
      </c>
      <c r="P5773" s="83" t="str">
        <f t="shared" si="126"/>
        <v/>
      </c>
    </row>
    <row r="5774" spans="1:16" hidden="1" x14ac:dyDescent="0.25">
      <c r="A5774" s="83" t="s">
        <v>6741</v>
      </c>
      <c r="B5774" s="285" t="s">
        <v>94</v>
      </c>
      <c r="C5774" s="292">
        <v>0</v>
      </c>
      <c r="D5774" s="292">
        <v>0</v>
      </c>
      <c r="E5774" s="292">
        <v>0</v>
      </c>
      <c r="F5774" s="292">
        <v>1</v>
      </c>
      <c r="G5774" s="292">
        <v>0</v>
      </c>
      <c r="H5774" s="292">
        <v>600</v>
      </c>
      <c r="I5774" s="292">
        <v>6281</v>
      </c>
      <c r="J5774" s="292">
        <v>40</v>
      </c>
      <c r="K5774" s="292">
        <v>0</v>
      </c>
      <c r="L5774" s="292">
        <v>9</v>
      </c>
      <c r="M5774" s="292">
        <v>1</v>
      </c>
      <c r="N5774" s="292">
        <v>8666</v>
      </c>
      <c r="O5774" s="292">
        <v>15598</v>
      </c>
      <c r="P5774" s="83" t="str">
        <f t="shared" si="126"/>
        <v/>
      </c>
    </row>
    <row r="5775" spans="1:16" hidden="1" x14ac:dyDescent="0.25">
      <c r="A5775" s="83" t="s">
        <v>6742</v>
      </c>
      <c r="B5775" s="285" t="s">
        <v>95</v>
      </c>
      <c r="C5775" s="292">
        <v>0</v>
      </c>
      <c r="D5775" s="292">
        <v>0</v>
      </c>
      <c r="E5775" s="292">
        <v>0</v>
      </c>
      <c r="F5775" s="292">
        <v>0</v>
      </c>
      <c r="G5775" s="292">
        <v>0</v>
      </c>
      <c r="H5775" s="292">
        <v>0</v>
      </c>
      <c r="I5775" s="292">
        <v>1</v>
      </c>
      <c r="J5775" s="292">
        <v>0</v>
      </c>
      <c r="K5775" s="292">
        <v>0</v>
      </c>
      <c r="L5775" s="292">
        <v>0</v>
      </c>
      <c r="M5775" s="292">
        <v>209</v>
      </c>
      <c r="N5775" s="292">
        <v>1</v>
      </c>
      <c r="O5775" s="292">
        <v>211</v>
      </c>
      <c r="P5775" s="83" t="str">
        <f t="shared" si="126"/>
        <v/>
      </c>
    </row>
    <row r="5776" spans="1:16" hidden="1" x14ac:dyDescent="0.25">
      <c r="A5776" s="83" t="s">
        <v>6743</v>
      </c>
      <c r="B5776" s="285" t="s">
        <v>96</v>
      </c>
      <c r="C5776" s="292">
        <v>0</v>
      </c>
      <c r="D5776" s="292">
        <v>0</v>
      </c>
      <c r="E5776" s="292">
        <v>0</v>
      </c>
      <c r="F5776" s="292">
        <v>0</v>
      </c>
      <c r="G5776" s="292">
        <v>0</v>
      </c>
      <c r="H5776" s="292">
        <v>0</v>
      </c>
      <c r="I5776" s="292">
        <v>0</v>
      </c>
      <c r="J5776" s="292">
        <v>0</v>
      </c>
      <c r="K5776" s="292">
        <v>0</v>
      </c>
      <c r="L5776" s="292">
        <v>0</v>
      </c>
      <c r="M5776" s="292">
        <v>0</v>
      </c>
      <c r="N5776" s="292">
        <v>0</v>
      </c>
      <c r="O5776" s="292">
        <v>0</v>
      </c>
      <c r="P5776" s="83" t="str">
        <f t="shared" si="126"/>
        <v/>
      </c>
    </row>
    <row r="5777" spans="1:16" hidden="1" x14ac:dyDescent="0.25">
      <c r="A5777" s="83" t="s">
        <v>6744</v>
      </c>
      <c r="B5777" s="285" t="s">
        <v>155</v>
      </c>
      <c r="C5777" s="292">
        <v>45926</v>
      </c>
      <c r="D5777" s="292">
        <v>73</v>
      </c>
      <c r="E5777" s="292">
        <v>110</v>
      </c>
      <c r="F5777" s="292">
        <v>136</v>
      </c>
      <c r="G5777" s="292">
        <v>28</v>
      </c>
      <c r="H5777" s="292">
        <v>808</v>
      </c>
      <c r="I5777" s="292">
        <v>6445</v>
      </c>
      <c r="J5777" s="292">
        <v>52</v>
      </c>
      <c r="K5777" s="292">
        <v>104</v>
      </c>
      <c r="L5777" s="292">
        <v>9035</v>
      </c>
      <c r="M5777" s="292">
        <v>320</v>
      </c>
      <c r="N5777" s="292">
        <v>11430</v>
      </c>
      <c r="O5777" s="292">
        <v>74467</v>
      </c>
      <c r="P5777" s="83" t="str">
        <f t="shared" si="126"/>
        <v/>
      </c>
    </row>
    <row r="5778" spans="1:16" hidden="1" x14ac:dyDescent="0.25">
      <c r="A5778" s="83" t="s">
        <v>6745</v>
      </c>
      <c r="B5778" s="285" t="s">
        <v>80</v>
      </c>
      <c r="C5778" s="292">
        <v>45924</v>
      </c>
      <c r="D5778" s="292">
        <v>0</v>
      </c>
      <c r="E5778" s="292">
        <v>0</v>
      </c>
      <c r="F5778" s="292">
        <v>0</v>
      </c>
      <c r="G5778" s="292">
        <v>0</v>
      </c>
      <c r="H5778" s="292">
        <v>0</v>
      </c>
      <c r="I5778" s="292">
        <v>0</v>
      </c>
      <c r="J5778" s="292">
        <v>0</v>
      </c>
      <c r="K5778" s="292">
        <v>0</v>
      </c>
      <c r="L5778" s="292">
        <v>0</v>
      </c>
      <c r="M5778" s="292">
        <v>0</v>
      </c>
      <c r="N5778" s="292">
        <v>1292</v>
      </c>
      <c r="O5778" s="292">
        <v>47216</v>
      </c>
      <c r="P5778" s="83" t="str">
        <f t="shared" si="126"/>
        <v/>
      </c>
    </row>
    <row r="5779" spans="1:16" hidden="1" x14ac:dyDescent="0.25">
      <c r="A5779" s="83" t="s">
        <v>6746</v>
      </c>
      <c r="B5779" s="285" t="s">
        <v>97</v>
      </c>
      <c r="C5779" s="292">
        <v>-964.34751000000324</v>
      </c>
      <c r="D5779" s="292">
        <v>-8314.6913000000022</v>
      </c>
      <c r="E5779" s="292">
        <v>-3931.6648499999974</v>
      </c>
      <c r="F5779" s="292">
        <v>23327.225809999996</v>
      </c>
      <c r="G5779" s="292">
        <v>-10218.272979999991</v>
      </c>
      <c r="H5779" s="292">
        <v>-4068.3397199999999</v>
      </c>
      <c r="I5779" s="292">
        <v>-1833.8255499999905</v>
      </c>
      <c r="J5779" s="292">
        <v>-1463.5646099999976</v>
      </c>
      <c r="K5779" s="292">
        <v>-4381.1058300000004</v>
      </c>
      <c r="L5779" s="292">
        <v>23176.289199999999</v>
      </c>
      <c r="M5779" s="292">
        <v>-1294.6525400000028</v>
      </c>
      <c r="N5779" s="292">
        <v>-52832.206089999992</v>
      </c>
      <c r="O5779" s="292">
        <v>-42799.155969999905</v>
      </c>
      <c r="P5779" s="83" t="str">
        <f t="shared" si="126"/>
        <v/>
      </c>
    </row>
    <row r="5780" spans="1:16" hidden="1" x14ac:dyDescent="0.25">
      <c r="A5780" s="83" t="s">
        <v>6747</v>
      </c>
      <c r="B5780" s="285" t="s">
        <v>130</v>
      </c>
      <c r="C5780" s="292">
        <v>-2230.5881700000027</v>
      </c>
      <c r="D5780" s="292">
        <v>66345.637279999995</v>
      </c>
      <c r="E5780" s="292">
        <v>10624.178200000002</v>
      </c>
      <c r="F5780" s="292">
        <v>33117.90105</v>
      </c>
      <c r="G5780" s="292">
        <v>-10440.402419999988</v>
      </c>
      <c r="H5780" s="292">
        <v>-31959.22365</v>
      </c>
      <c r="I5780" s="292">
        <v>-2533.9202499999883</v>
      </c>
      <c r="J5780" s="292">
        <v>-1648.7402399999992</v>
      </c>
      <c r="K5780" s="292">
        <v>-4530.271770000003</v>
      </c>
      <c r="L5780" s="292">
        <v>22977.949520000002</v>
      </c>
      <c r="M5780" s="292">
        <v>-1423.4691200000016</v>
      </c>
      <c r="N5780" s="292">
        <v>-49660.760979999992</v>
      </c>
      <c r="O5780" s="292">
        <v>28638.289450000098</v>
      </c>
      <c r="P5780" s="83" t="str">
        <f t="shared" si="126"/>
        <v/>
      </c>
    </row>
    <row r="5781" spans="1:16" hidden="1" x14ac:dyDescent="0.25">
      <c r="A5781" s="83" t="s">
        <v>6748</v>
      </c>
      <c r="B5781" s="285" t="s">
        <v>76</v>
      </c>
      <c r="C5781" s="292">
        <v>0</v>
      </c>
      <c r="D5781" s="292">
        <v>0</v>
      </c>
      <c r="E5781" s="292">
        <v>0</v>
      </c>
      <c r="F5781" s="292">
        <v>0</v>
      </c>
      <c r="G5781" s="292">
        <v>0</v>
      </c>
      <c r="H5781" s="292">
        <v>0</v>
      </c>
      <c r="I5781" s="292">
        <v>0</v>
      </c>
      <c r="J5781" s="292">
        <v>0</v>
      </c>
      <c r="K5781" s="292">
        <v>0</v>
      </c>
      <c r="L5781" s="292">
        <v>0</v>
      </c>
      <c r="M5781" s="292">
        <v>0</v>
      </c>
      <c r="N5781" s="292">
        <v>0</v>
      </c>
      <c r="O5781" s="292">
        <v>0</v>
      </c>
      <c r="P5781" s="83" t="str">
        <f t="shared" si="126"/>
        <v/>
      </c>
    </row>
    <row r="5782" spans="1:16" hidden="1" x14ac:dyDescent="0.25">
      <c r="A5782" s="83" t="s">
        <v>6749</v>
      </c>
      <c r="B5782" s="285" t="s">
        <v>77</v>
      </c>
      <c r="C5782" s="292">
        <v>6015.7271000000019</v>
      </c>
      <c r="D5782" s="292">
        <v>6202.5492199999999</v>
      </c>
      <c r="E5782" s="292">
        <v>6034.1245099999987</v>
      </c>
      <c r="F5782" s="292">
        <v>6174.7780400000011</v>
      </c>
      <c r="G5782" s="292">
        <v>9635.1755400000002</v>
      </c>
      <c r="H5782" s="292">
        <v>5803.8512900000005</v>
      </c>
      <c r="I5782" s="292">
        <v>4480.6375399999997</v>
      </c>
      <c r="J5782" s="292">
        <v>4142.2532300000012</v>
      </c>
      <c r="K5782" s="292">
        <v>6286.4304599999996</v>
      </c>
      <c r="L5782" s="292">
        <v>6315.4310600000008</v>
      </c>
      <c r="M5782" s="292">
        <v>6319.6089600000014</v>
      </c>
      <c r="N5782" s="292">
        <v>8836.1337800000019</v>
      </c>
      <c r="O5782" s="292">
        <v>76246.700730000011</v>
      </c>
      <c r="P5782" s="83" t="str">
        <f t="shared" si="126"/>
        <v/>
      </c>
    </row>
    <row r="5783" spans="1:16" hidden="1" x14ac:dyDescent="0.25">
      <c r="A5783" s="83" t="s">
        <v>6750</v>
      </c>
      <c r="B5783" s="285" t="s">
        <v>78</v>
      </c>
      <c r="C5783" s="292">
        <v>1775.9578200000005</v>
      </c>
      <c r="D5783" s="292">
        <v>2289.621079999999</v>
      </c>
      <c r="E5783" s="292">
        <v>1479.5624499999994</v>
      </c>
      <c r="F5783" s="292">
        <v>1590.0357499999993</v>
      </c>
      <c r="G5783" s="292">
        <v>1826.7194299999996</v>
      </c>
      <c r="H5783" s="292">
        <v>2245.2526699999999</v>
      </c>
      <c r="I5783" s="292">
        <v>2449.8326100000004</v>
      </c>
      <c r="J5783" s="292">
        <v>1353.0051799999997</v>
      </c>
      <c r="K5783" s="292">
        <v>1753.3049200000005</v>
      </c>
      <c r="L5783" s="292">
        <v>1800.9476399999994</v>
      </c>
      <c r="M5783" s="292">
        <v>1565.9823000000004</v>
      </c>
      <c r="N5783" s="292">
        <v>4116.3891500000018</v>
      </c>
      <c r="O5783" s="292">
        <v>24246.611000000001</v>
      </c>
      <c r="P5783" s="83" t="str">
        <f t="shared" si="126"/>
        <v/>
      </c>
    </row>
    <row r="5784" spans="1:16" hidden="1" x14ac:dyDescent="0.25">
      <c r="A5784" s="83" t="s">
        <v>6751</v>
      </c>
      <c r="B5784" s="285" t="s">
        <v>79</v>
      </c>
      <c r="C5784" s="292">
        <v>698.85745999999995</v>
      </c>
      <c r="D5784" s="292">
        <v>275.56078000000002</v>
      </c>
      <c r="E5784" s="292">
        <v>425.15231</v>
      </c>
      <c r="F5784" s="292">
        <v>226.29708999999997</v>
      </c>
      <c r="G5784" s="292">
        <v>116.71767999999999</v>
      </c>
      <c r="H5784" s="292">
        <v>794.49946999999997</v>
      </c>
      <c r="I5784" s="292">
        <v>428.44601</v>
      </c>
      <c r="J5784" s="292">
        <v>481.54797000000002</v>
      </c>
      <c r="K5784" s="292">
        <v>116.13417999999999</v>
      </c>
      <c r="L5784" s="292">
        <v>278.80131</v>
      </c>
      <c r="M5784" s="292">
        <v>171.93073999999999</v>
      </c>
      <c r="N5784" s="292">
        <v>2514.3518300000001</v>
      </c>
      <c r="O5784" s="292">
        <v>6528.2968299999993</v>
      </c>
      <c r="P5784" s="83" t="str">
        <f t="shared" si="126"/>
        <v/>
      </c>
    </row>
    <row r="5785" spans="1:16" hidden="1" x14ac:dyDescent="0.25">
      <c r="A5785" s="83" t="s">
        <v>6752</v>
      </c>
      <c r="B5785" s="285" t="s">
        <v>3671</v>
      </c>
      <c r="C5785" s="292">
        <v>3652.7515799999996</v>
      </c>
      <c r="D5785" s="292">
        <v>8734.7683400000005</v>
      </c>
      <c r="E5785" s="292">
        <v>6714.2368900000001</v>
      </c>
      <c r="F5785" s="292">
        <v>6856.4340400000001</v>
      </c>
      <c r="G5785" s="292">
        <v>6968.2541100000008</v>
      </c>
      <c r="H5785" s="292">
        <v>7045.9679999999998</v>
      </c>
      <c r="I5785" s="292">
        <v>8461.1236499999995</v>
      </c>
      <c r="J5785" s="292">
        <v>7015.8259599999983</v>
      </c>
      <c r="K5785" s="292">
        <v>6538.2860500000006</v>
      </c>
      <c r="L5785" s="292">
        <v>6352.1877199999999</v>
      </c>
      <c r="M5785" s="292">
        <v>7077.2802199999996</v>
      </c>
      <c r="N5785" s="292">
        <v>49465.474129999995</v>
      </c>
      <c r="O5785" s="292">
        <v>124882.59068999998</v>
      </c>
      <c r="P5785" s="83" t="str">
        <f t="shared" si="126"/>
        <v/>
      </c>
    </row>
    <row r="5786" spans="1:16" hidden="1" x14ac:dyDescent="0.25">
      <c r="A5786" s="83" t="s">
        <v>6753</v>
      </c>
      <c r="B5786" s="285" t="s">
        <v>120</v>
      </c>
      <c r="C5786" s="292">
        <v>2942.63958</v>
      </c>
      <c r="D5786" s="292">
        <v>3902.4503</v>
      </c>
      <c r="E5786" s="292">
        <v>3330.6926800000001</v>
      </c>
      <c r="F5786" s="292">
        <v>3254.10547</v>
      </c>
      <c r="G5786" s="292">
        <v>3262.6605399999999</v>
      </c>
      <c r="H5786" s="292">
        <v>4431.4947400000001</v>
      </c>
      <c r="I5786" s="292">
        <v>3254.21054</v>
      </c>
      <c r="J5786" s="292">
        <v>3254.2105300000003</v>
      </c>
      <c r="K5786" s="292">
        <v>3453.5965500000002</v>
      </c>
      <c r="L5786" s="292">
        <v>4669.41633</v>
      </c>
      <c r="M5786" s="292">
        <v>3293.2632199999998</v>
      </c>
      <c r="N5786" s="292">
        <v>3475.933</v>
      </c>
      <c r="O5786" s="292">
        <v>42524.673479999998</v>
      </c>
      <c r="P5786" s="83" t="str">
        <f t="shared" si="126"/>
        <v/>
      </c>
    </row>
    <row r="5787" spans="1:16" hidden="1" x14ac:dyDescent="0.25">
      <c r="A5787" s="83" t="s">
        <v>6754</v>
      </c>
      <c r="B5787" s="285" t="s">
        <v>121</v>
      </c>
      <c r="C5787" s="292">
        <v>1125.2378799999999</v>
      </c>
      <c r="D5787" s="292">
        <v>1125.2378799999999</v>
      </c>
      <c r="E5787" s="292">
        <v>0</v>
      </c>
      <c r="F5787" s="292">
        <v>0</v>
      </c>
      <c r="G5787" s="292">
        <v>1125.2378799999999</v>
      </c>
      <c r="H5787" s="292">
        <v>0</v>
      </c>
      <c r="I5787" s="292">
        <v>0</v>
      </c>
      <c r="J5787" s="292">
        <v>824.28635999999995</v>
      </c>
      <c r="K5787" s="292">
        <v>0</v>
      </c>
      <c r="L5787" s="292">
        <v>8134.2595000000001</v>
      </c>
      <c r="M5787" s="292">
        <v>76</v>
      </c>
      <c r="N5787" s="292">
        <v>0</v>
      </c>
      <c r="O5787" s="292">
        <v>12410.2595</v>
      </c>
      <c r="P5787" s="83" t="str">
        <f t="shared" si="126"/>
        <v/>
      </c>
    </row>
    <row r="5788" spans="1:16" hidden="1" x14ac:dyDescent="0.25">
      <c r="A5788" s="83" t="s">
        <v>6755</v>
      </c>
      <c r="B5788" s="285" t="s">
        <v>81</v>
      </c>
      <c r="C5788" s="292">
        <v>6534.8416499999994</v>
      </c>
      <c r="D5788" s="292">
        <v>6442.4624199999998</v>
      </c>
      <c r="E5788" s="292">
        <v>6361.8313500000004</v>
      </c>
      <c r="F5788" s="292">
        <v>6353.3558900000035</v>
      </c>
      <c r="G5788" s="292">
        <v>8172.0473199999997</v>
      </c>
      <c r="H5788" s="292">
        <v>6366.7737099999995</v>
      </c>
      <c r="I5788" s="292">
        <v>5586.2653199999986</v>
      </c>
      <c r="J5788" s="292">
        <v>5564.8582799999995</v>
      </c>
      <c r="K5788" s="292">
        <v>6416.2058099999986</v>
      </c>
      <c r="L5788" s="292">
        <v>6887.2437899999995</v>
      </c>
      <c r="M5788" s="292">
        <v>6928.7964800000009</v>
      </c>
      <c r="N5788" s="292">
        <v>7917.6380499999996</v>
      </c>
      <c r="O5788" s="292">
        <v>79532.320070000016</v>
      </c>
      <c r="P5788" s="83" t="str">
        <f t="shared" si="126"/>
        <v/>
      </c>
    </row>
    <row r="5789" spans="1:16" hidden="1" x14ac:dyDescent="0.25">
      <c r="A5789" s="83" t="s">
        <v>6756</v>
      </c>
      <c r="B5789" s="285" t="s">
        <v>82</v>
      </c>
      <c r="C5789" s="292">
        <v>1932.2036199999998</v>
      </c>
      <c r="D5789" s="292">
        <v>1917.6235900000001</v>
      </c>
      <c r="E5789" s="292">
        <v>2000.21066</v>
      </c>
      <c r="F5789" s="292">
        <v>2098.6282900000001</v>
      </c>
      <c r="G5789" s="292">
        <v>3102.3117599999996</v>
      </c>
      <c r="H5789" s="292">
        <v>1926.41418</v>
      </c>
      <c r="I5789" s="292">
        <v>1500.7524800000001</v>
      </c>
      <c r="J5789" s="292">
        <v>1385.5936299999998</v>
      </c>
      <c r="K5789" s="292">
        <v>1976.1007099999999</v>
      </c>
      <c r="L5789" s="292">
        <v>1965.56827</v>
      </c>
      <c r="M5789" s="292">
        <v>1907.4527700000003</v>
      </c>
      <c r="N5789" s="292">
        <v>2657.1230999999998</v>
      </c>
      <c r="O5789" s="292">
        <v>24369.983059999999</v>
      </c>
      <c r="P5789" s="83" t="str">
        <f t="shared" si="126"/>
        <v/>
      </c>
    </row>
    <row r="5790" spans="1:16" hidden="1" x14ac:dyDescent="0.25">
      <c r="A5790" s="83" t="s">
        <v>6757</v>
      </c>
      <c r="B5790" s="285" t="s">
        <v>83</v>
      </c>
      <c r="C5790" s="292">
        <v>97.374110000000002</v>
      </c>
      <c r="D5790" s="292">
        <v>97.374110000000002</v>
      </c>
      <c r="E5790" s="292">
        <v>97.374110000000002</v>
      </c>
      <c r="F5790" s="292">
        <v>97.374110000000002</v>
      </c>
      <c r="G5790" s="292">
        <v>97.374110000000002</v>
      </c>
      <c r="H5790" s="292">
        <v>97.374110000000002</v>
      </c>
      <c r="I5790" s="292">
        <v>97.374110000000002</v>
      </c>
      <c r="J5790" s="292">
        <v>97.374110000000002</v>
      </c>
      <c r="K5790" s="292">
        <v>97.374110000000002</v>
      </c>
      <c r="L5790" s="292">
        <v>97.374110000000002</v>
      </c>
      <c r="M5790" s="292">
        <v>97.374110000000002</v>
      </c>
      <c r="N5790" s="292">
        <v>97.374169999999992</v>
      </c>
      <c r="O5790" s="292">
        <v>1168.48938</v>
      </c>
      <c r="P5790" s="83" t="str">
        <f t="shared" si="126"/>
        <v/>
      </c>
    </row>
    <row r="5791" spans="1:16" hidden="1" x14ac:dyDescent="0.25">
      <c r="A5791" s="83" t="s">
        <v>6758</v>
      </c>
      <c r="B5791" s="285" t="s">
        <v>84</v>
      </c>
      <c r="C5791" s="292">
        <v>65.095849999999999</v>
      </c>
      <c r="D5791" s="292">
        <v>143.92239999999998</v>
      </c>
      <c r="E5791" s="292">
        <v>477.73113999999998</v>
      </c>
      <c r="F5791" s="292">
        <v>380.35744999999997</v>
      </c>
      <c r="G5791" s="292">
        <v>251.34591</v>
      </c>
      <c r="H5791" s="292">
        <v>512.55278999999996</v>
      </c>
      <c r="I5791" s="292">
        <v>313.726</v>
      </c>
      <c r="J5791" s="292">
        <v>171.30813999999998</v>
      </c>
      <c r="K5791" s="292">
        <v>400.09196999999995</v>
      </c>
      <c r="L5791" s="292">
        <v>337.44013999999999</v>
      </c>
      <c r="M5791" s="292">
        <v>360.46717999999998</v>
      </c>
      <c r="N5791" s="292">
        <v>482.99038999999982</v>
      </c>
      <c r="O5791" s="292">
        <v>3897.0293599999995</v>
      </c>
      <c r="P5791" s="83" t="str">
        <f t="shared" si="126"/>
        <v/>
      </c>
    </row>
    <row r="5792" spans="1:16" hidden="1" x14ac:dyDescent="0.25">
      <c r="A5792" s="83" t="s">
        <v>6759</v>
      </c>
      <c r="B5792" s="285" t="s">
        <v>85</v>
      </c>
      <c r="C5792" s="292">
        <v>24840.686650000003</v>
      </c>
      <c r="D5792" s="292">
        <v>31131.57012</v>
      </c>
      <c r="E5792" s="292">
        <v>26920.916099999999</v>
      </c>
      <c r="F5792" s="292">
        <v>27031.366130000002</v>
      </c>
      <c r="G5792" s="292">
        <v>34557.84427999999</v>
      </c>
      <c r="H5792" s="292">
        <v>29224.180960000002</v>
      </c>
      <c r="I5792" s="292">
        <v>26572.368259999996</v>
      </c>
      <c r="J5792" s="292">
        <v>24290.26339</v>
      </c>
      <c r="K5792" s="292">
        <v>27037.524760000004</v>
      </c>
      <c r="L5792" s="292">
        <v>36838.669869999998</v>
      </c>
      <c r="M5792" s="292">
        <v>27798.155980000003</v>
      </c>
      <c r="N5792" s="292">
        <v>79563.407599999991</v>
      </c>
      <c r="O5792" s="292">
        <v>395806.95409999997</v>
      </c>
      <c r="P5792" s="83" t="str">
        <f t="shared" si="126"/>
        <v/>
      </c>
    </row>
    <row r="5793" spans="1:16" hidden="1" x14ac:dyDescent="0.25">
      <c r="A5793" s="83" t="s">
        <v>6760</v>
      </c>
      <c r="B5793" s="285" t="s">
        <v>86</v>
      </c>
      <c r="C5793" s="292">
        <v>0</v>
      </c>
      <c r="D5793" s="292">
        <v>0</v>
      </c>
      <c r="E5793" s="292">
        <v>0</v>
      </c>
      <c r="F5793" s="292">
        <v>0</v>
      </c>
      <c r="G5793" s="292">
        <v>25</v>
      </c>
      <c r="H5793" s="292">
        <v>0</v>
      </c>
      <c r="I5793" s="292">
        <v>106.49299999999999</v>
      </c>
      <c r="J5793" s="292">
        <v>0</v>
      </c>
      <c r="K5793" s="292">
        <v>0</v>
      </c>
      <c r="L5793" s="292">
        <v>0</v>
      </c>
      <c r="M5793" s="292">
        <v>12</v>
      </c>
      <c r="N5793" s="292">
        <v>100</v>
      </c>
      <c r="O5793" s="292">
        <v>243.49299999999999</v>
      </c>
      <c r="P5793" s="83" t="str">
        <f t="shared" si="126"/>
        <v/>
      </c>
    </row>
    <row r="5794" spans="1:16" hidden="1" x14ac:dyDescent="0.25">
      <c r="A5794" s="83" t="s">
        <v>6761</v>
      </c>
      <c r="B5794" s="285" t="s">
        <v>87</v>
      </c>
      <c r="C5794" s="292">
        <v>1266.2406600000002</v>
      </c>
      <c r="D5794" s="292">
        <v>339.67142000000001</v>
      </c>
      <c r="E5794" s="292">
        <v>445.40694999999994</v>
      </c>
      <c r="F5794" s="292">
        <v>209.32476</v>
      </c>
      <c r="G5794" s="292">
        <v>197.12943999999999</v>
      </c>
      <c r="H5794" s="292">
        <v>27890.88393</v>
      </c>
      <c r="I5794" s="292">
        <v>593.60169999999994</v>
      </c>
      <c r="J5794" s="292">
        <v>197.67562999999998</v>
      </c>
      <c r="K5794" s="292">
        <v>197.71294</v>
      </c>
      <c r="L5794" s="292">
        <v>198.33967999999999</v>
      </c>
      <c r="M5794" s="292">
        <v>116.81658</v>
      </c>
      <c r="N5794" s="292">
        <v>30569.889879999999</v>
      </c>
      <c r="O5794" s="292">
        <v>62222.693570000003</v>
      </c>
      <c r="P5794" s="83" t="str">
        <f t="shared" si="126"/>
        <v/>
      </c>
    </row>
    <row r="5795" spans="1:16" hidden="1" x14ac:dyDescent="0.25">
      <c r="A5795" s="83" t="s">
        <v>6762</v>
      </c>
      <c r="B5795" s="285" t="s">
        <v>88</v>
      </c>
      <c r="C5795" s="292">
        <v>0</v>
      </c>
      <c r="D5795" s="292">
        <v>0</v>
      </c>
      <c r="E5795" s="292">
        <v>0</v>
      </c>
      <c r="F5795" s="292">
        <v>0</v>
      </c>
      <c r="G5795" s="292">
        <v>0</v>
      </c>
      <c r="H5795" s="292">
        <v>0</v>
      </c>
      <c r="I5795" s="292">
        <v>0</v>
      </c>
      <c r="J5795" s="292">
        <v>0</v>
      </c>
      <c r="K5795" s="292">
        <v>0</v>
      </c>
      <c r="L5795" s="292">
        <v>0</v>
      </c>
      <c r="M5795" s="292">
        <v>0</v>
      </c>
      <c r="N5795" s="292">
        <v>0</v>
      </c>
      <c r="O5795" s="292">
        <v>0</v>
      </c>
      <c r="P5795" s="83" t="str">
        <f t="shared" si="126"/>
        <v/>
      </c>
    </row>
    <row r="5796" spans="1:16" hidden="1" x14ac:dyDescent="0.25">
      <c r="A5796" s="83" t="s">
        <v>6763</v>
      </c>
      <c r="B5796" s="285" t="s">
        <v>144</v>
      </c>
      <c r="C5796" s="292">
        <v>26106.927310000003</v>
      </c>
      <c r="D5796" s="292">
        <v>31471.241539999999</v>
      </c>
      <c r="E5796" s="292">
        <v>27366.323049999999</v>
      </c>
      <c r="F5796" s="292">
        <v>27240.690890000002</v>
      </c>
      <c r="G5796" s="292">
        <v>34779.973719999987</v>
      </c>
      <c r="H5796" s="292">
        <v>57115.064890000001</v>
      </c>
      <c r="I5796" s="292">
        <v>27272.462959999993</v>
      </c>
      <c r="J5796" s="292">
        <v>24487.939020000002</v>
      </c>
      <c r="K5796" s="292">
        <v>27235.237700000005</v>
      </c>
      <c r="L5796" s="292">
        <v>37037.009549999995</v>
      </c>
      <c r="M5796" s="292">
        <v>27926.972560000002</v>
      </c>
      <c r="N5796" s="292">
        <v>110233.29747999999</v>
      </c>
      <c r="O5796" s="292">
        <v>458273.14066999999</v>
      </c>
      <c r="P5796" s="83" t="str">
        <f t="shared" si="126"/>
        <v/>
      </c>
    </row>
    <row r="5797" spans="1:16" hidden="1" x14ac:dyDescent="0.25">
      <c r="A5797" s="83" t="s">
        <v>6764</v>
      </c>
      <c r="B5797" s="285" t="s">
        <v>76</v>
      </c>
      <c r="C5797" s="292">
        <v>0.20136000000000001</v>
      </c>
      <c r="D5797" s="292">
        <v>3.1682600000000001</v>
      </c>
      <c r="E5797" s="292">
        <v>0.45083999999999996</v>
      </c>
      <c r="F5797" s="292">
        <v>0.56274000000000002</v>
      </c>
      <c r="G5797" s="292">
        <v>0.72192999999999996</v>
      </c>
      <c r="H5797" s="292">
        <v>0.54420000000000002</v>
      </c>
      <c r="I5797" s="292">
        <v>0.22618000000000002</v>
      </c>
      <c r="J5797" s="292">
        <v>1.2693299999999998</v>
      </c>
      <c r="K5797" s="292">
        <v>1.5759700000000001</v>
      </c>
      <c r="L5797" s="292">
        <v>0.67210999999999999</v>
      </c>
      <c r="M5797" s="292">
        <v>0.29914999999999997</v>
      </c>
      <c r="N5797" s="292">
        <v>0.29154000000000002</v>
      </c>
      <c r="O5797" s="292">
        <v>9.9836100000000005</v>
      </c>
      <c r="P5797" s="83" t="str">
        <f t="shared" si="126"/>
        <v/>
      </c>
    </row>
    <row r="5798" spans="1:16" hidden="1" x14ac:dyDescent="0.25">
      <c r="A5798" s="83" t="s">
        <v>6765</v>
      </c>
      <c r="B5798" s="285" t="s">
        <v>85</v>
      </c>
      <c r="C5798" s="292">
        <v>23876.33914</v>
      </c>
      <c r="D5798" s="292">
        <v>22816.878819999998</v>
      </c>
      <c r="E5798" s="292">
        <v>22989.251250000001</v>
      </c>
      <c r="F5798" s="292">
        <v>50358.591939999998</v>
      </c>
      <c r="G5798" s="292">
        <v>24339.5713</v>
      </c>
      <c r="H5798" s="292">
        <v>25155.841240000002</v>
      </c>
      <c r="I5798" s="292">
        <v>24738.542710000005</v>
      </c>
      <c r="J5798" s="292">
        <v>22826.698780000002</v>
      </c>
      <c r="K5798" s="292">
        <v>22656.418930000003</v>
      </c>
      <c r="L5798" s="292">
        <v>60014.959069999997</v>
      </c>
      <c r="M5798" s="292">
        <v>26503.50344</v>
      </c>
      <c r="N5798" s="292">
        <v>26731.201509999995</v>
      </c>
      <c r="O5798" s="292">
        <v>353007.79813000007</v>
      </c>
      <c r="P5798" s="83" t="str">
        <f t="shared" si="126"/>
        <v/>
      </c>
    </row>
    <row r="5799" spans="1:16" hidden="1" x14ac:dyDescent="0.25">
      <c r="A5799" s="83" t="s">
        <v>6766</v>
      </c>
      <c r="B5799" s="285" t="s">
        <v>87</v>
      </c>
      <c r="C5799" s="292">
        <v>0</v>
      </c>
      <c r="D5799" s="292">
        <v>75000</v>
      </c>
      <c r="E5799" s="292">
        <v>15000</v>
      </c>
      <c r="F5799" s="292">
        <v>10000</v>
      </c>
      <c r="G5799" s="292">
        <v>0</v>
      </c>
      <c r="H5799" s="292">
        <v>0</v>
      </c>
      <c r="I5799" s="292">
        <v>0</v>
      </c>
      <c r="J5799" s="292">
        <v>0</v>
      </c>
      <c r="K5799" s="292">
        <v>0</v>
      </c>
      <c r="L5799" s="292">
        <v>0</v>
      </c>
      <c r="M5799" s="292">
        <v>0</v>
      </c>
      <c r="N5799" s="292">
        <v>33761.334990000003</v>
      </c>
      <c r="O5799" s="292">
        <v>133761.33499</v>
      </c>
      <c r="P5799" s="83" t="str">
        <f t="shared" si="126"/>
        <v/>
      </c>
    </row>
    <row r="5800" spans="1:16" hidden="1" x14ac:dyDescent="0.25">
      <c r="A5800" s="83" t="s">
        <v>6767</v>
      </c>
      <c r="B5800" s="285" t="s">
        <v>88</v>
      </c>
      <c r="C5800" s="292">
        <v>0</v>
      </c>
      <c r="D5800" s="292">
        <v>0</v>
      </c>
      <c r="E5800" s="292">
        <v>0</v>
      </c>
      <c r="F5800" s="292">
        <v>0</v>
      </c>
      <c r="G5800" s="292">
        <v>0</v>
      </c>
      <c r="H5800" s="292">
        <v>0</v>
      </c>
      <c r="I5800" s="292">
        <v>0</v>
      </c>
      <c r="J5800" s="292">
        <v>0</v>
      </c>
      <c r="K5800" s="292">
        <v>0</v>
      </c>
      <c r="L5800" s="292">
        <v>0</v>
      </c>
      <c r="M5800" s="292">
        <v>0</v>
      </c>
      <c r="N5800" s="292">
        <v>0</v>
      </c>
      <c r="O5800" s="292">
        <v>0</v>
      </c>
      <c r="P5800" s="83" t="str">
        <f t="shared" si="126"/>
        <v/>
      </c>
    </row>
    <row r="5801" spans="1:16" hidden="1" x14ac:dyDescent="0.25">
      <c r="A5801" s="83" t="s">
        <v>6768</v>
      </c>
      <c r="B5801" s="285" t="s">
        <v>89</v>
      </c>
      <c r="C5801" s="292">
        <v>437.73872999999998</v>
      </c>
      <c r="D5801" s="292">
        <v>618.00904000000003</v>
      </c>
      <c r="E5801" s="292">
        <v>1077.5184400000003</v>
      </c>
      <c r="F5801" s="292">
        <v>808.65175999999974</v>
      </c>
      <c r="G5801" s="292">
        <v>996.29175999999995</v>
      </c>
      <c r="H5801" s="292">
        <v>878.97977000000003</v>
      </c>
      <c r="I5801" s="292">
        <v>1403.3830999999998</v>
      </c>
      <c r="J5801" s="292">
        <v>481.58867000000009</v>
      </c>
      <c r="K5801" s="292">
        <v>668.65541000000007</v>
      </c>
      <c r="L5801" s="292">
        <v>785.32313999999974</v>
      </c>
      <c r="M5801" s="292">
        <v>2280.6035900000002</v>
      </c>
      <c r="N5801" s="292">
        <v>840.7811499999998</v>
      </c>
      <c r="O5801" s="292">
        <v>11277.524560000002</v>
      </c>
      <c r="P5801" s="83" t="str">
        <f t="shared" si="126"/>
        <v/>
      </c>
    </row>
    <row r="5802" spans="1:16" hidden="1" x14ac:dyDescent="0.25">
      <c r="A5802" s="83" t="s">
        <v>6769</v>
      </c>
      <c r="B5802" s="285" t="s">
        <v>90</v>
      </c>
      <c r="C5802" s="292">
        <v>0</v>
      </c>
      <c r="D5802" s="292">
        <v>0</v>
      </c>
      <c r="E5802" s="292">
        <v>0</v>
      </c>
      <c r="F5802" s="292">
        <v>0</v>
      </c>
      <c r="G5802" s="292">
        <v>15.34118</v>
      </c>
      <c r="H5802" s="292">
        <v>0</v>
      </c>
      <c r="I5802" s="292">
        <v>0</v>
      </c>
      <c r="J5802" s="292">
        <v>17.546719999999997</v>
      </c>
      <c r="K5802" s="292">
        <v>3.9316300000000002</v>
      </c>
      <c r="L5802" s="292">
        <v>3.9386199999999998</v>
      </c>
      <c r="M5802" s="292">
        <v>2384.5667999999996</v>
      </c>
      <c r="N5802" s="292">
        <v>18</v>
      </c>
      <c r="O5802" s="292">
        <v>2443.3249499999997</v>
      </c>
      <c r="P5802" s="83" t="str">
        <f t="shared" si="126"/>
        <v/>
      </c>
    </row>
    <row r="5803" spans="1:16" hidden="1" x14ac:dyDescent="0.25">
      <c r="A5803" s="83" t="s">
        <v>6770</v>
      </c>
      <c r="B5803" s="285" t="s">
        <v>91</v>
      </c>
      <c r="C5803" s="292">
        <v>0</v>
      </c>
      <c r="D5803" s="292">
        <v>0</v>
      </c>
      <c r="E5803" s="292">
        <v>0</v>
      </c>
      <c r="F5803" s="292">
        <v>0</v>
      </c>
      <c r="G5803" s="292">
        <v>0</v>
      </c>
      <c r="H5803" s="292">
        <v>0</v>
      </c>
      <c r="I5803" s="292">
        <v>0</v>
      </c>
      <c r="J5803" s="292">
        <v>0</v>
      </c>
      <c r="K5803" s="292">
        <v>0</v>
      </c>
      <c r="L5803" s="292">
        <v>0</v>
      </c>
      <c r="M5803" s="292">
        <v>0</v>
      </c>
      <c r="N5803" s="292">
        <v>0</v>
      </c>
      <c r="O5803" s="292">
        <v>0</v>
      </c>
      <c r="P5803" s="83" t="str">
        <f t="shared" si="126"/>
        <v/>
      </c>
    </row>
    <row r="5804" spans="1:16" hidden="1" x14ac:dyDescent="0.25">
      <c r="A5804" s="83" t="s">
        <v>6771</v>
      </c>
      <c r="B5804" s="285" t="s">
        <v>3670</v>
      </c>
      <c r="C5804" s="292">
        <v>1.1040000000000001</v>
      </c>
      <c r="D5804" s="292">
        <v>8.5743900000000011</v>
      </c>
      <c r="E5804" s="292">
        <v>0</v>
      </c>
      <c r="F5804" s="292">
        <v>0</v>
      </c>
      <c r="G5804" s="292">
        <v>5.83826</v>
      </c>
      <c r="H5804" s="292">
        <v>4.3150000000000001E-2</v>
      </c>
      <c r="I5804" s="292">
        <v>1516.2105799999999</v>
      </c>
      <c r="J5804" s="292">
        <v>0.69578999999999991</v>
      </c>
      <c r="K5804" s="292">
        <v>0</v>
      </c>
      <c r="L5804" s="292">
        <v>1.19442</v>
      </c>
      <c r="M5804" s="292">
        <v>0</v>
      </c>
      <c r="N5804" s="292">
        <v>2147.27459</v>
      </c>
      <c r="O5804" s="292">
        <v>3680.9351799999999</v>
      </c>
      <c r="P5804" s="83" t="str">
        <f t="shared" si="126"/>
        <v/>
      </c>
    </row>
    <row r="5805" spans="1:16" hidden="1" x14ac:dyDescent="0.25">
      <c r="A5805" s="83" t="s">
        <v>6772</v>
      </c>
      <c r="B5805" s="285" t="s">
        <v>122</v>
      </c>
      <c r="C5805" s="292">
        <v>1875.3275200000003</v>
      </c>
      <c r="D5805" s="292">
        <v>856.4934199999999</v>
      </c>
      <c r="E5805" s="292">
        <v>579.13685999999996</v>
      </c>
      <c r="F5805" s="292">
        <v>493.08884</v>
      </c>
      <c r="G5805" s="292">
        <v>493.09053999999998</v>
      </c>
      <c r="H5805" s="292">
        <v>1740.37888</v>
      </c>
      <c r="I5805" s="292">
        <v>486.49139000000002</v>
      </c>
      <c r="J5805" s="292">
        <v>486.46611999999999</v>
      </c>
      <c r="K5805" s="292">
        <v>588.21831999999995</v>
      </c>
      <c r="L5805" s="292">
        <v>541.79865000000007</v>
      </c>
      <c r="M5805" s="292">
        <v>492.68837000000002</v>
      </c>
      <c r="N5805" s="292">
        <v>627.62795999999992</v>
      </c>
      <c r="O5805" s="292">
        <v>9260.8068700000003</v>
      </c>
      <c r="P5805" s="83" t="str">
        <f t="shared" si="126"/>
        <v/>
      </c>
    </row>
    <row r="5806" spans="1:16" hidden="1" x14ac:dyDescent="0.25">
      <c r="A5806" s="83" t="s">
        <v>6773</v>
      </c>
      <c r="B5806" s="285" t="s">
        <v>92</v>
      </c>
      <c r="C5806" s="292">
        <v>9.2031299999999998</v>
      </c>
      <c r="D5806" s="292">
        <v>7.6917099999999996</v>
      </c>
      <c r="E5806" s="292">
        <v>5.4553099999999999</v>
      </c>
      <c r="F5806" s="292">
        <v>5.2523</v>
      </c>
      <c r="G5806" s="292">
        <v>8.3456299999999999</v>
      </c>
      <c r="H5806" s="292">
        <v>2.6040400000000004</v>
      </c>
      <c r="I5806" s="292">
        <v>0.252</v>
      </c>
      <c r="J5806" s="292">
        <v>12.179150000000002</v>
      </c>
      <c r="K5806" s="292">
        <v>0.13</v>
      </c>
      <c r="L5806" s="292">
        <v>30.819580000000002</v>
      </c>
      <c r="M5806" s="292">
        <v>12.316529999999998</v>
      </c>
      <c r="N5806" s="292">
        <v>1502.40554</v>
      </c>
      <c r="O5806" s="292">
        <v>1596.6549199999999</v>
      </c>
      <c r="P5806" s="83" t="str">
        <f t="shared" si="126"/>
        <v/>
      </c>
    </row>
    <row r="5807" spans="1:16" hidden="1" x14ac:dyDescent="0.25">
      <c r="A5807" s="83" t="s">
        <v>6774</v>
      </c>
      <c r="B5807" s="285" t="s">
        <v>93</v>
      </c>
      <c r="C5807" s="292">
        <v>0</v>
      </c>
      <c r="D5807" s="292">
        <v>0</v>
      </c>
      <c r="E5807" s="292">
        <v>0</v>
      </c>
      <c r="F5807" s="292">
        <v>0</v>
      </c>
      <c r="G5807" s="292">
        <v>0</v>
      </c>
      <c r="H5807" s="292">
        <v>0</v>
      </c>
      <c r="I5807" s="292">
        <v>0</v>
      </c>
      <c r="J5807" s="292">
        <v>0</v>
      </c>
      <c r="K5807" s="292">
        <v>0</v>
      </c>
      <c r="L5807" s="292">
        <v>0</v>
      </c>
      <c r="M5807" s="292">
        <v>0</v>
      </c>
      <c r="N5807" s="292">
        <v>410</v>
      </c>
      <c r="O5807" s="292">
        <v>410</v>
      </c>
      <c r="P5807" s="83" t="str">
        <f t="shared" si="126"/>
        <v/>
      </c>
    </row>
    <row r="5808" spans="1:16" hidden="1" x14ac:dyDescent="0.25">
      <c r="A5808" s="83" t="s">
        <v>6775</v>
      </c>
      <c r="B5808" s="285" t="s">
        <v>94</v>
      </c>
      <c r="C5808" s="292">
        <v>21552.7644</v>
      </c>
      <c r="D5808" s="292">
        <v>21322.941999999999</v>
      </c>
      <c r="E5808" s="292">
        <v>21322.940999999999</v>
      </c>
      <c r="F5808" s="292">
        <v>49051.0363</v>
      </c>
      <c r="G5808" s="292">
        <v>22819.941999999999</v>
      </c>
      <c r="H5808" s="292">
        <v>21421.2912</v>
      </c>
      <c r="I5808" s="292">
        <v>21331.979460000006</v>
      </c>
      <c r="J5808" s="292">
        <v>21826.953000000001</v>
      </c>
      <c r="K5808" s="292">
        <v>21393.907600000002</v>
      </c>
      <c r="L5808" s="292">
        <v>58651.212549999997</v>
      </c>
      <c r="M5808" s="292">
        <v>21206.737000000001</v>
      </c>
      <c r="N5808" s="292">
        <v>21184.820729999996</v>
      </c>
      <c r="O5808" s="292">
        <v>323086.52724000002</v>
      </c>
      <c r="P5808" s="83" t="str">
        <f t="shared" si="126"/>
        <v/>
      </c>
    </row>
    <row r="5809" spans="1:16" hidden="1" x14ac:dyDescent="0.25">
      <c r="A5809" s="83" t="s">
        <v>6776</v>
      </c>
      <c r="B5809" s="285" t="s">
        <v>95</v>
      </c>
      <c r="C5809" s="292">
        <v>0</v>
      </c>
      <c r="D5809" s="292">
        <v>0</v>
      </c>
      <c r="E5809" s="292">
        <v>3.7488000000000001</v>
      </c>
      <c r="F5809" s="292">
        <v>0</v>
      </c>
      <c r="G5809" s="292">
        <v>0</v>
      </c>
      <c r="H5809" s="292">
        <v>1112</v>
      </c>
      <c r="I5809" s="292">
        <v>0</v>
      </c>
      <c r="J5809" s="292">
        <v>0</v>
      </c>
      <c r="K5809" s="292">
        <v>0</v>
      </c>
      <c r="L5809" s="292">
        <v>0</v>
      </c>
      <c r="M5809" s="292">
        <v>126.292</v>
      </c>
      <c r="N5809" s="292">
        <v>0</v>
      </c>
      <c r="O5809" s="292">
        <v>1242.0408</v>
      </c>
      <c r="P5809" s="83" t="str">
        <f t="shared" si="126"/>
        <v/>
      </c>
    </row>
    <row r="5810" spans="1:16" hidden="1" x14ac:dyDescent="0.25">
      <c r="A5810" s="83" t="s">
        <v>6777</v>
      </c>
      <c r="B5810" s="285" t="s">
        <v>96</v>
      </c>
      <c r="C5810" s="292">
        <v>0</v>
      </c>
      <c r="D5810" s="292">
        <v>0</v>
      </c>
      <c r="E5810" s="292">
        <v>1.25</v>
      </c>
      <c r="F5810" s="292">
        <v>0</v>
      </c>
      <c r="G5810" s="292">
        <v>0</v>
      </c>
      <c r="H5810" s="292">
        <v>0</v>
      </c>
      <c r="I5810" s="292">
        <v>0</v>
      </c>
      <c r="J5810" s="292">
        <v>12.5</v>
      </c>
      <c r="K5810" s="292">
        <v>48.546999999999997</v>
      </c>
      <c r="L5810" s="292">
        <v>0</v>
      </c>
      <c r="M5810" s="292">
        <v>0</v>
      </c>
      <c r="N5810" s="292">
        <v>80</v>
      </c>
      <c r="O5810" s="292">
        <v>142.297</v>
      </c>
      <c r="P5810" s="83" t="str">
        <f t="shared" si="126"/>
        <v/>
      </c>
    </row>
    <row r="5811" spans="1:16" hidden="1" x14ac:dyDescent="0.25">
      <c r="A5811" s="83" t="s">
        <v>6778</v>
      </c>
      <c r="B5811" s="285" t="s">
        <v>155</v>
      </c>
      <c r="C5811" s="292">
        <v>23876.33914</v>
      </c>
      <c r="D5811" s="292">
        <v>97816.878819999998</v>
      </c>
      <c r="E5811" s="292">
        <v>37990.501250000001</v>
      </c>
      <c r="F5811" s="292">
        <v>60358.591939999998</v>
      </c>
      <c r="G5811" s="292">
        <v>24339.5713</v>
      </c>
      <c r="H5811" s="292">
        <v>25155.841240000002</v>
      </c>
      <c r="I5811" s="292">
        <v>24738.542710000005</v>
      </c>
      <c r="J5811" s="292">
        <v>22839.198780000002</v>
      </c>
      <c r="K5811" s="292">
        <v>22704.965930000002</v>
      </c>
      <c r="L5811" s="292">
        <v>60014.959069999997</v>
      </c>
      <c r="M5811" s="292">
        <v>26503.50344</v>
      </c>
      <c r="N5811" s="292">
        <v>60572.536500000002</v>
      </c>
      <c r="O5811" s="292">
        <v>486911.43012000009</v>
      </c>
      <c r="P5811" s="83" t="str">
        <f t="shared" si="126"/>
        <v/>
      </c>
    </row>
    <row r="5812" spans="1:16" hidden="1" x14ac:dyDescent="0.25">
      <c r="A5812" s="83" t="s">
        <v>6779</v>
      </c>
      <c r="B5812" s="285" t="s">
        <v>97</v>
      </c>
      <c r="C5812" s="292">
        <v>17566.829629999997</v>
      </c>
      <c r="D5812" s="292">
        <v>-1044.1541100000004</v>
      </c>
      <c r="E5812" s="292">
        <v>-1368.7326599999997</v>
      </c>
      <c r="F5812" s="292">
        <v>-1429.7835499999997</v>
      </c>
      <c r="G5812" s="292">
        <v>-1815.96415</v>
      </c>
      <c r="H5812" s="292">
        <v>-2052.8914999999997</v>
      </c>
      <c r="I5812" s="292">
        <v>-1248.3527499999998</v>
      </c>
      <c r="J5812" s="292">
        <v>-921.29835999999978</v>
      </c>
      <c r="K5812" s="292">
        <v>-1578.7995100000003</v>
      </c>
      <c r="L5812" s="292">
        <v>-1248.9364099999998</v>
      </c>
      <c r="M5812" s="292">
        <v>-1262.49767</v>
      </c>
      <c r="N5812" s="292">
        <v>-2578.6859100000001</v>
      </c>
      <c r="O5812" s="292">
        <v>1016.7330500000025</v>
      </c>
      <c r="P5812" s="83" t="str">
        <f t="shared" si="126"/>
        <v/>
      </c>
    </row>
    <row r="5813" spans="1:16" hidden="1" x14ac:dyDescent="0.25">
      <c r="A5813" s="83" t="s">
        <v>6780</v>
      </c>
      <c r="B5813" s="285" t="s">
        <v>130</v>
      </c>
      <c r="C5813" s="292">
        <v>17564.887969999996</v>
      </c>
      <c r="D5813" s="292">
        <v>-1046.1035000000006</v>
      </c>
      <c r="E5813" s="292">
        <v>-1370.6897999999997</v>
      </c>
      <c r="F5813" s="292">
        <v>-1431.5826099999995</v>
      </c>
      <c r="G5813" s="292">
        <v>-1817.85366</v>
      </c>
      <c r="H5813" s="292">
        <v>-2054.7876599999991</v>
      </c>
      <c r="I5813" s="292">
        <v>-1250.2555999999997</v>
      </c>
      <c r="J5813" s="292">
        <v>-923.20790999999963</v>
      </c>
      <c r="K5813" s="292">
        <v>-1580.7158100000001</v>
      </c>
      <c r="L5813" s="292">
        <v>-1250.8594599999997</v>
      </c>
      <c r="M5813" s="292">
        <v>-1264.4274800000001</v>
      </c>
      <c r="N5813" s="292">
        <v>-2580.5349200000001</v>
      </c>
      <c r="O5813" s="292">
        <v>993.86955999999918</v>
      </c>
      <c r="P5813" s="83" t="str">
        <f t="shared" si="126"/>
        <v/>
      </c>
    </row>
    <row r="5814" spans="1:16" hidden="1" x14ac:dyDescent="0.25">
      <c r="A5814" s="83" t="s">
        <v>6781</v>
      </c>
      <c r="B5814" s="285" t="s">
        <v>76</v>
      </c>
      <c r="C5814" s="292">
        <v>0</v>
      </c>
      <c r="D5814" s="292">
        <v>0</v>
      </c>
      <c r="E5814" s="292">
        <v>0</v>
      </c>
      <c r="F5814" s="292">
        <v>0</v>
      </c>
      <c r="G5814" s="292">
        <v>0</v>
      </c>
      <c r="H5814" s="292">
        <v>0</v>
      </c>
      <c r="I5814" s="292">
        <v>0</v>
      </c>
      <c r="J5814" s="292">
        <v>0</v>
      </c>
      <c r="K5814" s="292">
        <v>0</v>
      </c>
      <c r="L5814" s="292">
        <v>0</v>
      </c>
      <c r="M5814" s="292">
        <v>0</v>
      </c>
      <c r="N5814" s="292">
        <v>0</v>
      </c>
      <c r="O5814" s="292">
        <v>0</v>
      </c>
      <c r="P5814" s="83" t="str">
        <f t="shared" si="126"/>
        <v/>
      </c>
    </row>
    <row r="5815" spans="1:16" hidden="1" x14ac:dyDescent="0.25">
      <c r="A5815" s="83" t="s">
        <v>6782</v>
      </c>
      <c r="B5815" s="285" t="s">
        <v>77</v>
      </c>
      <c r="C5815" s="292">
        <v>1214.8564099999999</v>
      </c>
      <c r="D5815" s="292">
        <v>1208.91642</v>
      </c>
      <c r="E5815" s="292">
        <v>1249.6685299999999</v>
      </c>
      <c r="F5815" s="292">
        <v>1238.6466999999998</v>
      </c>
      <c r="G5815" s="292">
        <v>1723.4687599999997</v>
      </c>
      <c r="H5815" s="292">
        <v>1372.5707999999997</v>
      </c>
      <c r="I5815" s="292">
        <v>1241.4363599999999</v>
      </c>
      <c r="J5815" s="292">
        <v>1223.0314799999999</v>
      </c>
      <c r="K5815" s="292">
        <v>1236.63312</v>
      </c>
      <c r="L5815" s="292">
        <v>1230.4753299999998</v>
      </c>
      <c r="M5815" s="292">
        <v>1275.15263</v>
      </c>
      <c r="N5815" s="292">
        <v>1635.52396</v>
      </c>
      <c r="O5815" s="292">
        <v>15850.380499999999</v>
      </c>
      <c r="P5815" s="83" t="str">
        <f t="shared" si="126"/>
        <v/>
      </c>
    </row>
    <row r="5816" spans="1:16" hidden="1" x14ac:dyDescent="0.25">
      <c r="A5816" s="83" t="s">
        <v>6783</v>
      </c>
      <c r="B5816" s="285" t="s">
        <v>78</v>
      </c>
      <c r="C5816" s="292">
        <v>671.02950999999973</v>
      </c>
      <c r="D5816" s="292">
        <v>420.30504999999994</v>
      </c>
      <c r="E5816" s="292">
        <v>394.17648999999989</v>
      </c>
      <c r="F5816" s="292">
        <v>423.50288</v>
      </c>
      <c r="G5816" s="292">
        <v>377.45581999999996</v>
      </c>
      <c r="H5816" s="292">
        <v>459.98829999999992</v>
      </c>
      <c r="I5816" s="292">
        <v>397.88047999999998</v>
      </c>
      <c r="J5816" s="292">
        <v>433.50209000000001</v>
      </c>
      <c r="K5816" s="292">
        <v>432.50286</v>
      </c>
      <c r="L5816" s="292">
        <v>436.04456000000005</v>
      </c>
      <c r="M5816" s="292">
        <v>380.84638000000001</v>
      </c>
      <c r="N5816" s="292">
        <v>656.82592999999997</v>
      </c>
      <c r="O5816" s="292">
        <v>5484.0603499999997</v>
      </c>
      <c r="P5816" s="83" t="str">
        <f t="shared" si="126"/>
        <v/>
      </c>
    </row>
    <row r="5817" spans="1:16" hidden="1" x14ac:dyDescent="0.25">
      <c r="A5817" s="83" t="s">
        <v>6784</v>
      </c>
      <c r="B5817" s="285" t="s">
        <v>79</v>
      </c>
      <c r="C5817" s="292">
        <v>0.69479000000000002</v>
      </c>
      <c r="D5817" s="292">
        <v>0.87866</v>
      </c>
      <c r="E5817" s="292">
        <v>0.91368999999999989</v>
      </c>
      <c r="F5817" s="292">
        <v>0.86530999999999991</v>
      </c>
      <c r="G5817" s="292">
        <v>1.0404800000000001</v>
      </c>
      <c r="H5817" s="292">
        <v>0.96496000000000004</v>
      </c>
      <c r="I5817" s="292">
        <v>0.90645000000000009</v>
      </c>
      <c r="J5817" s="292">
        <v>1.0743200000000002</v>
      </c>
      <c r="K5817" s="292">
        <v>0.88007999999999997</v>
      </c>
      <c r="L5817" s="292">
        <v>0.88631999999999989</v>
      </c>
      <c r="M5817" s="292">
        <v>0.71342000000000005</v>
      </c>
      <c r="N5817" s="292">
        <v>0.74190000000000011</v>
      </c>
      <c r="O5817" s="292">
        <v>10.560379999999999</v>
      </c>
      <c r="P5817" s="83" t="str">
        <f t="shared" si="126"/>
        <v/>
      </c>
    </row>
    <row r="5818" spans="1:16" hidden="1" x14ac:dyDescent="0.25">
      <c r="A5818" s="83" t="s">
        <v>6785</v>
      </c>
      <c r="B5818" s="285" t="s">
        <v>3671</v>
      </c>
      <c r="C5818" s="292">
        <v>1034.4541899999999</v>
      </c>
      <c r="D5818" s="292">
        <v>981.52254000000005</v>
      </c>
      <c r="E5818" s="292">
        <v>1432.4701199999997</v>
      </c>
      <c r="F5818" s="292">
        <v>1122.0361</v>
      </c>
      <c r="G5818" s="292">
        <v>1049.5607200000002</v>
      </c>
      <c r="H5818" s="292">
        <v>1489.8462599999998</v>
      </c>
      <c r="I5818" s="292">
        <v>915.29326000000003</v>
      </c>
      <c r="J5818" s="292">
        <v>683.09596999999997</v>
      </c>
      <c r="K5818" s="292">
        <v>1515.9450000000002</v>
      </c>
      <c r="L5818" s="292">
        <v>1058.4864699999998</v>
      </c>
      <c r="M5818" s="292">
        <v>1080.97415</v>
      </c>
      <c r="N5818" s="292">
        <v>1554.31665</v>
      </c>
      <c r="O5818" s="292">
        <v>13918.001429999998</v>
      </c>
      <c r="P5818" s="83" t="str">
        <f t="shared" si="126"/>
        <v/>
      </c>
    </row>
    <row r="5819" spans="1:16" hidden="1" x14ac:dyDescent="0.25">
      <c r="A5819" s="83" t="s">
        <v>6786</v>
      </c>
      <c r="B5819" s="285" t="s">
        <v>121</v>
      </c>
      <c r="C5819" s="292">
        <v>0</v>
      </c>
      <c r="D5819" s="292">
        <v>0</v>
      </c>
      <c r="E5819" s="292">
        <v>0</v>
      </c>
      <c r="F5819" s="292">
        <v>0</v>
      </c>
      <c r="G5819" s="292">
        <v>0</v>
      </c>
      <c r="H5819" s="292">
        <v>0</v>
      </c>
      <c r="I5819" s="292">
        <v>0</v>
      </c>
      <c r="J5819" s="292">
        <v>0</v>
      </c>
      <c r="K5819" s="292">
        <v>0</v>
      </c>
      <c r="L5819" s="292">
        <v>0</v>
      </c>
      <c r="M5819" s="292">
        <v>0</v>
      </c>
      <c r="N5819" s="292">
        <v>0</v>
      </c>
      <c r="O5819" s="292">
        <v>0</v>
      </c>
      <c r="P5819" s="83" t="str">
        <f t="shared" si="126"/>
        <v/>
      </c>
    </row>
    <row r="5820" spans="1:16" hidden="1" x14ac:dyDescent="0.25">
      <c r="A5820" s="83" t="s">
        <v>6787</v>
      </c>
      <c r="B5820" s="285" t="s">
        <v>81</v>
      </c>
      <c r="C5820" s="292">
        <v>0</v>
      </c>
      <c r="D5820" s="292">
        <v>0</v>
      </c>
      <c r="E5820" s="292">
        <v>0</v>
      </c>
      <c r="F5820" s="292">
        <v>0</v>
      </c>
      <c r="G5820" s="292">
        <v>0</v>
      </c>
      <c r="H5820" s="292">
        <v>0</v>
      </c>
      <c r="I5820" s="292">
        <v>0</v>
      </c>
      <c r="J5820" s="292">
        <v>0</v>
      </c>
      <c r="K5820" s="292">
        <v>0</v>
      </c>
      <c r="L5820" s="292">
        <v>0</v>
      </c>
      <c r="M5820" s="292">
        <v>0</v>
      </c>
      <c r="N5820" s="292">
        <v>0</v>
      </c>
      <c r="O5820" s="292">
        <v>0</v>
      </c>
      <c r="P5820" s="83" t="str">
        <f t="shared" si="126"/>
        <v/>
      </c>
    </row>
    <row r="5821" spans="1:16" hidden="1" x14ac:dyDescent="0.25">
      <c r="A5821" s="83" t="s">
        <v>6788</v>
      </c>
      <c r="B5821" s="285" t="s">
        <v>82</v>
      </c>
      <c r="C5821" s="292">
        <v>0</v>
      </c>
      <c r="D5821" s="292">
        <v>0</v>
      </c>
      <c r="E5821" s="292">
        <v>0</v>
      </c>
      <c r="F5821" s="292">
        <v>0</v>
      </c>
      <c r="G5821" s="292">
        <v>0</v>
      </c>
      <c r="H5821" s="292">
        <v>0</v>
      </c>
      <c r="I5821" s="292">
        <v>0</v>
      </c>
      <c r="J5821" s="292">
        <v>0</v>
      </c>
      <c r="K5821" s="292">
        <v>0</v>
      </c>
      <c r="L5821" s="292">
        <v>0</v>
      </c>
      <c r="M5821" s="292">
        <v>0</v>
      </c>
      <c r="N5821" s="292">
        <v>0</v>
      </c>
      <c r="O5821" s="292">
        <v>0</v>
      </c>
      <c r="P5821" s="83" t="str">
        <f t="shared" si="126"/>
        <v/>
      </c>
    </row>
    <row r="5822" spans="1:16" hidden="1" x14ac:dyDescent="0.25">
      <c r="A5822" s="83" t="s">
        <v>6789</v>
      </c>
      <c r="B5822" s="285" t="s">
        <v>83</v>
      </c>
      <c r="C5822" s="292">
        <v>409.47671000000003</v>
      </c>
      <c r="D5822" s="292">
        <v>0</v>
      </c>
      <c r="E5822" s="292">
        <v>0</v>
      </c>
      <c r="F5822" s="292">
        <v>0</v>
      </c>
      <c r="G5822" s="292">
        <v>0</v>
      </c>
      <c r="H5822" s="292">
        <v>0</v>
      </c>
      <c r="I5822" s="292">
        <v>0</v>
      </c>
      <c r="J5822" s="292">
        <v>0</v>
      </c>
      <c r="K5822" s="292">
        <v>0</v>
      </c>
      <c r="L5822" s="292">
        <v>0</v>
      </c>
      <c r="M5822" s="292">
        <v>0</v>
      </c>
      <c r="N5822" s="292">
        <v>0</v>
      </c>
      <c r="O5822" s="292">
        <v>409.47671000000003</v>
      </c>
      <c r="P5822" s="83" t="str">
        <f t="shared" si="126"/>
        <v/>
      </c>
    </row>
    <row r="5823" spans="1:16" hidden="1" x14ac:dyDescent="0.25">
      <c r="A5823" s="83" t="s">
        <v>6790</v>
      </c>
      <c r="B5823" s="285" t="s">
        <v>84</v>
      </c>
      <c r="C5823" s="292">
        <v>25.776670000000003</v>
      </c>
      <c r="D5823" s="292">
        <v>68.021649999999994</v>
      </c>
      <c r="E5823" s="292">
        <v>63.715979999999995</v>
      </c>
      <c r="F5823" s="292">
        <v>67.64739999999999</v>
      </c>
      <c r="G5823" s="292">
        <v>44.159790000000001</v>
      </c>
      <c r="H5823" s="292">
        <v>35.157309999999995</v>
      </c>
      <c r="I5823" s="292">
        <v>38.500920000000001</v>
      </c>
      <c r="J5823" s="292">
        <v>53.370280000000001</v>
      </c>
      <c r="K5823" s="292">
        <v>27.940390000000001</v>
      </c>
      <c r="L5823" s="292">
        <v>59.659030000000001</v>
      </c>
      <c r="M5823" s="292">
        <v>93.726490000000027</v>
      </c>
      <c r="N5823" s="292">
        <v>166.96030999999999</v>
      </c>
      <c r="O5823" s="292">
        <v>744.63621999999987</v>
      </c>
      <c r="P5823" s="83" t="str">
        <f t="shared" si="126"/>
        <v/>
      </c>
    </row>
    <row r="5824" spans="1:16" hidden="1" x14ac:dyDescent="0.25">
      <c r="A5824" s="83" t="s">
        <v>6791</v>
      </c>
      <c r="B5824" s="285" t="s">
        <v>85</v>
      </c>
      <c r="C5824" s="292">
        <v>3356.2882799999998</v>
      </c>
      <c r="D5824" s="292">
        <v>2679.6443200000003</v>
      </c>
      <c r="E5824" s="292">
        <v>3140.9448099999995</v>
      </c>
      <c r="F5824" s="292">
        <v>2852.6983899999996</v>
      </c>
      <c r="G5824" s="292">
        <v>3195.6855700000001</v>
      </c>
      <c r="H5824" s="292">
        <v>3358.5276299999996</v>
      </c>
      <c r="I5824" s="292">
        <v>2594.0174699999998</v>
      </c>
      <c r="J5824" s="292">
        <v>2394.0741399999997</v>
      </c>
      <c r="K5824" s="292">
        <v>3213.9014500000003</v>
      </c>
      <c r="L5824" s="292">
        <v>2785.5517099999997</v>
      </c>
      <c r="M5824" s="292">
        <v>2831.4130700000001</v>
      </c>
      <c r="N5824" s="292">
        <v>4014.3687500000001</v>
      </c>
      <c r="O5824" s="292">
        <v>36417.115590000001</v>
      </c>
      <c r="P5824" s="83" t="str">
        <f t="shared" si="126"/>
        <v/>
      </c>
    </row>
    <row r="5825" spans="1:16" hidden="1" x14ac:dyDescent="0.25">
      <c r="A5825" s="83" t="s">
        <v>6792</v>
      </c>
      <c r="B5825" s="285" t="s">
        <v>86</v>
      </c>
      <c r="C5825" s="292">
        <v>0</v>
      </c>
      <c r="D5825" s="292">
        <v>0</v>
      </c>
      <c r="E5825" s="292">
        <v>0</v>
      </c>
      <c r="F5825" s="292">
        <v>0</v>
      </c>
      <c r="G5825" s="292">
        <v>0</v>
      </c>
      <c r="H5825" s="292">
        <v>0</v>
      </c>
      <c r="I5825" s="292">
        <v>0</v>
      </c>
      <c r="J5825" s="292">
        <v>0</v>
      </c>
      <c r="K5825" s="292">
        <v>0</v>
      </c>
      <c r="L5825" s="292">
        <v>0</v>
      </c>
      <c r="M5825" s="292">
        <v>0</v>
      </c>
      <c r="N5825" s="292">
        <v>0</v>
      </c>
      <c r="O5825" s="292">
        <v>0</v>
      </c>
      <c r="P5825" s="83" t="str">
        <f t="shared" si="126"/>
        <v/>
      </c>
    </row>
    <row r="5826" spans="1:16" hidden="1" x14ac:dyDescent="0.25">
      <c r="A5826" s="83" t="s">
        <v>6793</v>
      </c>
      <c r="B5826" s="285" t="s">
        <v>87</v>
      </c>
      <c r="C5826" s="292">
        <v>1.9416600000000002</v>
      </c>
      <c r="D5826" s="292">
        <v>1.94939</v>
      </c>
      <c r="E5826" s="292">
        <v>1.9571400000000001</v>
      </c>
      <c r="F5826" s="292">
        <v>1.7990599999999999</v>
      </c>
      <c r="G5826" s="292">
        <v>1.88951</v>
      </c>
      <c r="H5826" s="292">
        <v>1.8961600000000001</v>
      </c>
      <c r="I5826" s="292">
        <v>1.9028500000000002</v>
      </c>
      <c r="J5826" s="292">
        <v>1.9095499999999999</v>
      </c>
      <c r="K5826" s="292">
        <v>1.9163000000000001</v>
      </c>
      <c r="L5826" s="292">
        <v>1.9230500000000001</v>
      </c>
      <c r="M5826" s="292">
        <v>1.92981</v>
      </c>
      <c r="N5826" s="292">
        <v>1.84901</v>
      </c>
      <c r="O5826" s="292">
        <v>22.863489999999999</v>
      </c>
      <c r="P5826" s="83" t="str">
        <f t="shared" si="126"/>
        <v/>
      </c>
    </row>
    <row r="5827" spans="1:16" hidden="1" x14ac:dyDescent="0.25">
      <c r="A5827" s="83" t="s">
        <v>6794</v>
      </c>
      <c r="B5827" s="285" t="s">
        <v>88</v>
      </c>
      <c r="C5827" s="292">
        <v>0</v>
      </c>
      <c r="D5827" s="292">
        <v>0</v>
      </c>
      <c r="E5827" s="292">
        <v>0</v>
      </c>
      <c r="F5827" s="292">
        <v>0</v>
      </c>
      <c r="G5827" s="292">
        <v>0</v>
      </c>
      <c r="H5827" s="292">
        <v>0</v>
      </c>
      <c r="I5827" s="292">
        <v>0</v>
      </c>
      <c r="J5827" s="292">
        <v>0</v>
      </c>
      <c r="K5827" s="292">
        <v>0</v>
      </c>
      <c r="L5827" s="292">
        <v>0</v>
      </c>
      <c r="M5827" s="292">
        <v>0</v>
      </c>
      <c r="N5827" s="292">
        <v>0</v>
      </c>
      <c r="O5827" s="292">
        <v>0</v>
      </c>
      <c r="P5827" s="83" t="str">
        <f t="shared" si="126"/>
        <v/>
      </c>
    </row>
    <row r="5828" spans="1:16" hidden="1" x14ac:dyDescent="0.25">
      <c r="A5828" s="83" t="s">
        <v>6795</v>
      </c>
      <c r="B5828" s="285" t="s">
        <v>144</v>
      </c>
      <c r="C5828" s="292">
        <v>3358.2299399999997</v>
      </c>
      <c r="D5828" s="292">
        <v>2681.5937100000006</v>
      </c>
      <c r="E5828" s="292">
        <v>3142.9019499999995</v>
      </c>
      <c r="F5828" s="292">
        <v>2854.4974499999994</v>
      </c>
      <c r="G5828" s="292">
        <v>3197.5750800000001</v>
      </c>
      <c r="H5828" s="292">
        <v>3360.4237899999994</v>
      </c>
      <c r="I5828" s="292">
        <v>2595.9203199999997</v>
      </c>
      <c r="J5828" s="292">
        <v>2395.9836899999996</v>
      </c>
      <c r="K5828" s="292">
        <v>3215.8177500000002</v>
      </c>
      <c r="L5828" s="292">
        <v>2787.4747599999996</v>
      </c>
      <c r="M5828" s="292">
        <v>2833.3428800000002</v>
      </c>
      <c r="N5828" s="292">
        <v>4016.21776</v>
      </c>
      <c r="O5828" s="292">
        <v>36439.979080000005</v>
      </c>
      <c r="P5828" s="83" t="str">
        <f t="shared" si="126"/>
        <v/>
      </c>
    </row>
    <row r="5829" spans="1:16" hidden="1" x14ac:dyDescent="0.25">
      <c r="A5829" s="83" t="s">
        <v>6796</v>
      </c>
      <c r="B5829" s="285" t="s">
        <v>80</v>
      </c>
      <c r="C5829" s="292">
        <v>0</v>
      </c>
      <c r="D5829" s="292">
        <v>0</v>
      </c>
      <c r="E5829" s="292">
        <v>0</v>
      </c>
      <c r="F5829" s="292">
        <v>0</v>
      </c>
      <c r="G5829" s="292">
        <v>0</v>
      </c>
      <c r="H5829" s="292">
        <v>0</v>
      </c>
      <c r="I5829" s="292">
        <v>0</v>
      </c>
      <c r="J5829" s="292">
        <v>0</v>
      </c>
      <c r="K5829" s="292">
        <v>0</v>
      </c>
      <c r="L5829" s="292">
        <v>0</v>
      </c>
      <c r="M5829" s="292">
        <v>0</v>
      </c>
      <c r="N5829" s="292">
        <v>0</v>
      </c>
      <c r="O5829" s="292">
        <v>0</v>
      </c>
      <c r="P5829" s="83" t="str">
        <f t="shared" si="126"/>
        <v/>
      </c>
    </row>
    <row r="5830" spans="1:16" hidden="1" x14ac:dyDescent="0.25">
      <c r="A5830" s="83" t="s">
        <v>6797</v>
      </c>
      <c r="B5830" s="285" t="s">
        <v>76</v>
      </c>
      <c r="C5830" s="292">
        <v>0</v>
      </c>
      <c r="D5830" s="292">
        <v>0</v>
      </c>
      <c r="E5830" s="292">
        <v>0</v>
      </c>
      <c r="F5830" s="292">
        <v>0</v>
      </c>
      <c r="G5830" s="292">
        <v>0</v>
      </c>
      <c r="H5830" s="292">
        <v>0</v>
      </c>
      <c r="I5830" s="292">
        <v>0</v>
      </c>
      <c r="J5830" s="292">
        <v>0</v>
      </c>
      <c r="K5830" s="292">
        <v>0</v>
      </c>
      <c r="L5830" s="292">
        <v>0</v>
      </c>
      <c r="M5830" s="292">
        <v>0</v>
      </c>
      <c r="N5830" s="292">
        <v>0</v>
      </c>
      <c r="O5830" s="292">
        <v>0</v>
      </c>
      <c r="P5830" s="83" t="str">
        <f t="shared" si="126"/>
        <v/>
      </c>
    </row>
    <row r="5831" spans="1:16" hidden="1" x14ac:dyDescent="0.25">
      <c r="A5831" s="83" t="s">
        <v>6798</v>
      </c>
      <c r="B5831" s="285" t="s">
        <v>85</v>
      </c>
      <c r="C5831" s="292">
        <v>20923.117909999997</v>
      </c>
      <c r="D5831" s="292">
        <v>1635.4902099999999</v>
      </c>
      <c r="E5831" s="292">
        <v>1772.2121499999998</v>
      </c>
      <c r="F5831" s="292">
        <v>1422.9148399999999</v>
      </c>
      <c r="G5831" s="292">
        <v>1379.7214200000001</v>
      </c>
      <c r="H5831" s="292">
        <v>1305.6361300000001</v>
      </c>
      <c r="I5831" s="292">
        <v>1345.66472</v>
      </c>
      <c r="J5831" s="292">
        <v>1472.7757799999999</v>
      </c>
      <c r="K5831" s="292">
        <v>1635.10194</v>
      </c>
      <c r="L5831" s="292">
        <v>1536.6152999999999</v>
      </c>
      <c r="M5831" s="292">
        <v>1568.9154000000001</v>
      </c>
      <c r="N5831" s="292">
        <v>1435.6828399999999</v>
      </c>
      <c r="O5831" s="292">
        <v>37433.848640000004</v>
      </c>
      <c r="P5831" s="83" t="str">
        <f t="shared" si="126"/>
        <v/>
      </c>
    </row>
    <row r="5832" spans="1:16" hidden="1" x14ac:dyDescent="0.25">
      <c r="A5832" s="83" t="s">
        <v>6799</v>
      </c>
      <c r="B5832" s="285" t="s">
        <v>87</v>
      </c>
      <c r="C5832" s="292">
        <v>0</v>
      </c>
      <c r="D5832" s="292">
        <v>0</v>
      </c>
      <c r="E5832" s="292">
        <v>0</v>
      </c>
      <c r="F5832" s="292">
        <v>0</v>
      </c>
      <c r="G5832" s="292">
        <v>0</v>
      </c>
      <c r="H5832" s="292">
        <v>0</v>
      </c>
      <c r="I5832" s="292">
        <v>0</v>
      </c>
      <c r="J5832" s="292">
        <v>0</v>
      </c>
      <c r="K5832" s="292">
        <v>0</v>
      </c>
      <c r="L5832" s="292">
        <v>0</v>
      </c>
      <c r="M5832" s="292">
        <v>0</v>
      </c>
      <c r="N5832" s="292">
        <v>0</v>
      </c>
      <c r="O5832" s="292">
        <v>0</v>
      </c>
      <c r="P5832" s="83" t="str">
        <f t="shared" si="126"/>
        <v/>
      </c>
    </row>
    <row r="5833" spans="1:16" hidden="1" x14ac:dyDescent="0.25">
      <c r="A5833" s="83" t="s">
        <v>6800</v>
      </c>
      <c r="B5833" s="285" t="s">
        <v>88</v>
      </c>
      <c r="C5833" s="292">
        <v>0</v>
      </c>
      <c r="D5833" s="292">
        <v>0</v>
      </c>
      <c r="E5833" s="292">
        <v>0</v>
      </c>
      <c r="F5833" s="292">
        <v>0</v>
      </c>
      <c r="G5833" s="292">
        <v>0</v>
      </c>
      <c r="H5833" s="292">
        <v>0</v>
      </c>
      <c r="I5833" s="292">
        <v>0</v>
      </c>
      <c r="J5833" s="292">
        <v>0</v>
      </c>
      <c r="K5833" s="292">
        <v>0</v>
      </c>
      <c r="L5833" s="292">
        <v>0</v>
      </c>
      <c r="M5833" s="292">
        <v>0</v>
      </c>
      <c r="N5833" s="292">
        <v>0</v>
      </c>
      <c r="O5833" s="292">
        <v>0</v>
      </c>
      <c r="P5833" s="83" t="str">
        <f t="shared" si="126"/>
        <v/>
      </c>
    </row>
    <row r="5834" spans="1:16" hidden="1" x14ac:dyDescent="0.25">
      <c r="A5834" s="83" t="s">
        <v>6801</v>
      </c>
      <c r="B5834" s="285" t="s">
        <v>89</v>
      </c>
      <c r="C5834" s="292">
        <v>311.22302000000002</v>
      </c>
      <c r="D5834" s="292">
        <v>116.84281</v>
      </c>
      <c r="E5834" s="292">
        <v>141.50830999999999</v>
      </c>
      <c r="F5834" s="292">
        <v>245.34316000000001</v>
      </c>
      <c r="G5834" s="292">
        <v>111.83623999999999</v>
      </c>
      <c r="H5834" s="292">
        <v>125.38605</v>
      </c>
      <c r="I5834" s="292">
        <v>102.13447000000001</v>
      </c>
      <c r="J5834" s="292">
        <v>93.18235</v>
      </c>
      <c r="K5834" s="292">
        <v>324.02050000000003</v>
      </c>
      <c r="L5834" s="292">
        <v>217.10189</v>
      </c>
      <c r="M5834" s="292">
        <v>124.87495</v>
      </c>
      <c r="N5834" s="292">
        <v>202.72487000000004</v>
      </c>
      <c r="O5834" s="292">
        <v>2116.1786200000001</v>
      </c>
      <c r="P5834" s="83" t="str">
        <f t="shared" si="126"/>
        <v/>
      </c>
    </row>
    <row r="5835" spans="1:16" hidden="1" x14ac:dyDescent="0.25">
      <c r="A5835" s="83" t="s">
        <v>6802</v>
      </c>
      <c r="B5835" s="285" t="s">
        <v>90</v>
      </c>
      <c r="C5835" s="292">
        <v>0</v>
      </c>
      <c r="D5835" s="292">
        <v>0</v>
      </c>
      <c r="E5835" s="292">
        <v>0</v>
      </c>
      <c r="F5835" s="292">
        <v>0</v>
      </c>
      <c r="G5835" s="292">
        <v>0</v>
      </c>
      <c r="H5835" s="292">
        <v>0</v>
      </c>
      <c r="I5835" s="292">
        <v>0</v>
      </c>
      <c r="J5835" s="292">
        <v>0</v>
      </c>
      <c r="K5835" s="292">
        <v>0</v>
      </c>
      <c r="L5835" s="292">
        <v>0</v>
      </c>
      <c r="M5835" s="292">
        <v>0</v>
      </c>
      <c r="N5835" s="292">
        <v>0</v>
      </c>
      <c r="O5835" s="292">
        <v>0</v>
      </c>
      <c r="P5835" s="83" t="str">
        <f t="shared" ref="P5835:P5844" si="127">IF(COUNTBLANK(Q5835)=0,IF(RIGHT(A5835,12)=Q5835,TRUE,FALSE),"")</f>
        <v/>
      </c>
    </row>
    <row r="5836" spans="1:16" hidden="1" x14ac:dyDescent="0.25">
      <c r="A5836" s="83" t="s">
        <v>6803</v>
      </c>
      <c r="B5836" s="285" t="s">
        <v>91</v>
      </c>
      <c r="C5836" s="292">
        <v>0</v>
      </c>
      <c r="D5836" s="292">
        <v>0</v>
      </c>
      <c r="E5836" s="292">
        <v>0</v>
      </c>
      <c r="F5836" s="292">
        <v>0</v>
      </c>
      <c r="G5836" s="292">
        <v>0</v>
      </c>
      <c r="H5836" s="292">
        <v>0</v>
      </c>
      <c r="I5836" s="292">
        <v>0</v>
      </c>
      <c r="J5836" s="292">
        <v>0</v>
      </c>
      <c r="K5836" s="292">
        <v>0</v>
      </c>
      <c r="L5836" s="292">
        <v>0</v>
      </c>
      <c r="M5836" s="292">
        <v>0</v>
      </c>
      <c r="N5836" s="292">
        <v>0</v>
      </c>
      <c r="O5836" s="292">
        <v>0</v>
      </c>
      <c r="P5836" s="83" t="str">
        <f t="shared" si="127"/>
        <v/>
      </c>
    </row>
    <row r="5837" spans="1:16" hidden="1" x14ac:dyDescent="0.25">
      <c r="A5837" s="83" t="s">
        <v>6804</v>
      </c>
      <c r="B5837" s="285" t="s">
        <v>3670</v>
      </c>
      <c r="C5837" s="292">
        <v>79.022270000000006</v>
      </c>
      <c r="D5837" s="292">
        <v>2.7217799999999999</v>
      </c>
      <c r="E5837" s="292">
        <v>142.42231000000001</v>
      </c>
      <c r="F5837" s="292">
        <v>0.33374000000000004</v>
      </c>
      <c r="G5837" s="292">
        <v>1</v>
      </c>
      <c r="H5837" s="292">
        <v>0</v>
      </c>
      <c r="I5837" s="292">
        <v>0.66853999999999991</v>
      </c>
      <c r="J5837" s="292">
        <v>3.004</v>
      </c>
      <c r="K5837" s="292">
        <v>12.47841</v>
      </c>
      <c r="L5837" s="292">
        <v>2.6333699999999998</v>
      </c>
      <c r="M5837" s="292">
        <v>1.5480799999999999</v>
      </c>
      <c r="N5837" s="292">
        <v>46.318509999999996</v>
      </c>
      <c r="O5837" s="292">
        <v>292.15101000000004</v>
      </c>
      <c r="P5837" s="83" t="str">
        <f t="shared" si="127"/>
        <v/>
      </c>
    </row>
    <row r="5838" spans="1:16" hidden="1" x14ac:dyDescent="0.25">
      <c r="A5838" s="83" t="s">
        <v>6805</v>
      </c>
      <c r="B5838" s="285" t="s">
        <v>92</v>
      </c>
      <c r="C5838" s="292">
        <v>3.6628099999999999</v>
      </c>
      <c r="D5838" s="292">
        <v>0</v>
      </c>
      <c r="E5838" s="292">
        <v>96.533990000000003</v>
      </c>
      <c r="F5838" s="292">
        <v>4.3126999999999995</v>
      </c>
      <c r="G5838" s="292">
        <v>3.7534999999999998</v>
      </c>
      <c r="H5838" s="292">
        <v>4.9269999999999996</v>
      </c>
      <c r="I5838" s="292">
        <v>6.6808999999999994</v>
      </c>
      <c r="J5838" s="292">
        <v>8.5787999999999993</v>
      </c>
      <c r="K5838" s="292">
        <v>4.5923999999999996</v>
      </c>
      <c r="L5838" s="292">
        <v>7.6955</v>
      </c>
      <c r="M5838" s="292">
        <v>5.2426000000000004</v>
      </c>
      <c r="N5838" s="292">
        <v>-1E-4</v>
      </c>
      <c r="O5838" s="292">
        <v>145.98009999999999</v>
      </c>
      <c r="P5838" s="83" t="str">
        <f t="shared" si="127"/>
        <v/>
      </c>
    </row>
    <row r="5839" spans="1:16" hidden="1" x14ac:dyDescent="0.25">
      <c r="A5839" s="83" t="s">
        <v>6806</v>
      </c>
      <c r="B5839" s="285" t="s">
        <v>93</v>
      </c>
      <c r="C5839" s="292">
        <v>0</v>
      </c>
      <c r="D5839" s="292">
        <v>0</v>
      </c>
      <c r="E5839" s="292">
        <v>0</v>
      </c>
      <c r="F5839" s="292">
        <v>0</v>
      </c>
      <c r="G5839" s="292">
        <v>88.871049999999997</v>
      </c>
      <c r="H5839" s="292">
        <v>0.35244999999999999</v>
      </c>
      <c r="I5839" s="292">
        <v>0</v>
      </c>
      <c r="J5839" s="292">
        <v>0</v>
      </c>
      <c r="K5839" s="292">
        <v>0</v>
      </c>
      <c r="L5839" s="292">
        <v>0</v>
      </c>
      <c r="M5839" s="292">
        <v>0</v>
      </c>
      <c r="N5839" s="292">
        <v>0</v>
      </c>
      <c r="O5839" s="292">
        <v>89.223500000000001</v>
      </c>
      <c r="P5839" s="83" t="str">
        <f t="shared" si="127"/>
        <v/>
      </c>
    </row>
    <row r="5840" spans="1:16" hidden="1" x14ac:dyDescent="0.25">
      <c r="A5840" s="83" t="s">
        <v>6807</v>
      </c>
      <c r="B5840" s="285" t="s">
        <v>94</v>
      </c>
      <c r="C5840" s="292">
        <v>1086.2511999999999</v>
      </c>
      <c r="D5840" s="292">
        <v>15.829600000000001</v>
      </c>
      <c r="E5840" s="292">
        <v>0</v>
      </c>
      <c r="F5840" s="292">
        <v>0</v>
      </c>
      <c r="G5840" s="292">
        <v>0.25</v>
      </c>
      <c r="H5840" s="292">
        <v>0.96</v>
      </c>
      <c r="I5840" s="292">
        <v>0</v>
      </c>
      <c r="J5840" s="292">
        <v>0</v>
      </c>
      <c r="K5840" s="292">
        <v>0</v>
      </c>
      <c r="L5840" s="292">
        <v>0</v>
      </c>
      <c r="M5840" s="292">
        <v>0</v>
      </c>
      <c r="N5840" s="292">
        <v>0</v>
      </c>
      <c r="O5840" s="292">
        <v>1103.2908</v>
      </c>
      <c r="P5840" s="83" t="str">
        <f t="shared" si="127"/>
        <v/>
      </c>
    </row>
    <row r="5841" spans="1:16" hidden="1" x14ac:dyDescent="0.25">
      <c r="A5841" s="83" t="s">
        <v>6808</v>
      </c>
      <c r="B5841" s="285" t="s">
        <v>95</v>
      </c>
      <c r="C5841" s="292">
        <v>0</v>
      </c>
      <c r="D5841" s="292">
        <v>0</v>
      </c>
      <c r="E5841" s="292">
        <v>0</v>
      </c>
      <c r="F5841" s="292">
        <v>0</v>
      </c>
      <c r="G5841" s="292">
        <v>0</v>
      </c>
      <c r="H5841" s="292">
        <v>0</v>
      </c>
      <c r="I5841" s="292">
        <v>0</v>
      </c>
      <c r="J5841" s="292">
        <v>0</v>
      </c>
      <c r="K5841" s="292">
        <v>0</v>
      </c>
      <c r="L5841" s="292">
        <v>0</v>
      </c>
      <c r="M5841" s="292">
        <v>0</v>
      </c>
      <c r="N5841" s="292">
        <v>0</v>
      </c>
      <c r="O5841" s="292">
        <v>0</v>
      </c>
      <c r="P5841" s="83" t="str">
        <f t="shared" si="127"/>
        <v/>
      </c>
    </row>
    <row r="5842" spans="1:16" hidden="1" x14ac:dyDescent="0.25">
      <c r="A5842" s="83" t="s">
        <v>6809</v>
      </c>
      <c r="B5842" s="285" t="s">
        <v>96</v>
      </c>
      <c r="C5842" s="292">
        <v>0</v>
      </c>
      <c r="D5842" s="292">
        <v>0</v>
      </c>
      <c r="E5842" s="292">
        <v>0</v>
      </c>
      <c r="F5842" s="292">
        <v>0</v>
      </c>
      <c r="G5842" s="292">
        <v>0</v>
      </c>
      <c r="H5842" s="292">
        <v>0</v>
      </c>
      <c r="I5842" s="292">
        <v>0</v>
      </c>
      <c r="J5842" s="292">
        <v>0</v>
      </c>
      <c r="K5842" s="292">
        <v>0</v>
      </c>
      <c r="L5842" s="292">
        <v>0</v>
      </c>
      <c r="M5842" s="292">
        <v>0</v>
      </c>
      <c r="N5842" s="292">
        <v>0</v>
      </c>
      <c r="O5842" s="292">
        <v>0</v>
      </c>
      <c r="P5842" s="83" t="str">
        <f t="shared" si="127"/>
        <v/>
      </c>
    </row>
    <row r="5843" spans="1:16" hidden="1" x14ac:dyDescent="0.25">
      <c r="A5843" s="83" t="s">
        <v>6810</v>
      </c>
      <c r="B5843" s="285" t="s">
        <v>155</v>
      </c>
      <c r="C5843" s="292">
        <v>20923.117909999997</v>
      </c>
      <c r="D5843" s="292">
        <v>1635.4902099999999</v>
      </c>
      <c r="E5843" s="292">
        <v>1772.2121499999998</v>
      </c>
      <c r="F5843" s="292">
        <v>1422.9148399999999</v>
      </c>
      <c r="G5843" s="292">
        <v>1379.7214200000001</v>
      </c>
      <c r="H5843" s="292">
        <v>1305.6361300000001</v>
      </c>
      <c r="I5843" s="292">
        <v>1345.66472</v>
      </c>
      <c r="J5843" s="292">
        <v>1472.7757799999999</v>
      </c>
      <c r="K5843" s="292">
        <v>1635.10194</v>
      </c>
      <c r="L5843" s="292">
        <v>1536.6152999999999</v>
      </c>
      <c r="M5843" s="292">
        <v>1568.9154000000001</v>
      </c>
      <c r="N5843" s="292">
        <v>1435.6828399999999</v>
      </c>
      <c r="O5843" s="292">
        <v>37433.848640000004</v>
      </c>
      <c r="P5843" s="83" t="str">
        <f t="shared" si="127"/>
        <v/>
      </c>
    </row>
    <row r="5844" spans="1:16" hidden="1" x14ac:dyDescent="0.25">
      <c r="A5844" s="83" t="s">
        <v>6811</v>
      </c>
      <c r="B5844" s="285" t="s">
        <v>80</v>
      </c>
      <c r="C5844" s="292">
        <v>19442.958609999998</v>
      </c>
      <c r="D5844" s="292">
        <v>1500.09602</v>
      </c>
      <c r="E5844" s="292">
        <v>1391.7475400000001</v>
      </c>
      <c r="F5844" s="292">
        <v>1172.92524</v>
      </c>
      <c r="G5844" s="292">
        <v>1174.01063</v>
      </c>
      <c r="H5844" s="292">
        <v>1174.01063</v>
      </c>
      <c r="I5844" s="292">
        <v>1236.1808099999998</v>
      </c>
      <c r="J5844" s="292">
        <v>1368.01063</v>
      </c>
      <c r="K5844" s="292">
        <v>1294.01063</v>
      </c>
      <c r="L5844" s="292">
        <v>1309.18454</v>
      </c>
      <c r="M5844" s="292">
        <v>1437.2497700000001</v>
      </c>
      <c r="N5844" s="292">
        <v>1186.6395599999998</v>
      </c>
      <c r="O5844" s="292">
        <v>33687.02461</v>
      </c>
      <c r="P5844" s="83" t="str">
        <f t="shared" si="127"/>
        <v/>
      </c>
    </row>
    <row r="5845" spans="1:16" hidden="1" x14ac:dyDescent="0.25">
      <c r="A5845" s="83" t="s">
        <v>6812</v>
      </c>
      <c r="B5845" s="285" t="s">
        <v>97</v>
      </c>
      <c r="C5845" s="292">
        <v>-95602</v>
      </c>
      <c r="D5845" s="292">
        <v>7167</v>
      </c>
      <c r="E5845" s="292">
        <v>161274</v>
      </c>
      <c r="F5845" s="292">
        <v>-78131</v>
      </c>
      <c r="G5845" s="292">
        <v>-5292</v>
      </c>
      <c r="P5845" s="83" t="str">
        <f t="shared" ref="P5845:P5908" si="128">IF(COUNTBLANK(Q5845)=0,IF(RIGHT(A5845,10)=Q5845,TRUE,FALSE),"")</f>
        <v/>
      </c>
    </row>
    <row r="5846" spans="1:16" hidden="1" x14ac:dyDescent="0.25">
      <c r="A5846" s="83" t="s">
        <v>6813</v>
      </c>
      <c r="B5846" s="285" t="s">
        <v>130</v>
      </c>
      <c r="C5846" s="292">
        <v>-59631</v>
      </c>
      <c r="D5846" s="292">
        <v>36728</v>
      </c>
      <c r="E5846" s="292">
        <v>144681</v>
      </c>
      <c r="F5846" s="292">
        <v>-80632</v>
      </c>
      <c r="G5846" s="292">
        <v>41146</v>
      </c>
      <c r="P5846" s="83" t="str">
        <f t="shared" si="128"/>
        <v/>
      </c>
    </row>
    <row r="5847" spans="1:16" hidden="1" x14ac:dyDescent="0.25">
      <c r="A5847" s="83" t="s">
        <v>6814</v>
      </c>
      <c r="B5847" s="285" t="s">
        <v>76</v>
      </c>
      <c r="C5847" s="292">
        <v>233</v>
      </c>
      <c r="D5847" s="292">
        <v>581</v>
      </c>
      <c r="E5847" s="292">
        <v>1099</v>
      </c>
      <c r="F5847" s="292">
        <v>1062</v>
      </c>
      <c r="G5847" s="292">
        <v>2975</v>
      </c>
      <c r="P5847" s="83" t="str">
        <f t="shared" si="128"/>
        <v/>
      </c>
    </row>
    <row r="5848" spans="1:16" hidden="1" x14ac:dyDescent="0.25">
      <c r="A5848" s="83" t="s">
        <v>6815</v>
      </c>
      <c r="B5848" s="285" t="s">
        <v>77</v>
      </c>
      <c r="C5848" s="292">
        <v>50192</v>
      </c>
      <c r="D5848" s="292">
        <v>91938</v>
      </c>
      <c r="E5848" s="292">
        <v>81014</v>
      </c>
      <c r="F5848" s="292">
        <v>208982</v>
      </c>
      <c r="G5848" s="292">
        <v>432126</v>
      </c>
      <c r="P5848" s="83" t="str">
        <f t="shared" si="128"/>
        <v/>
      </c>
    </row>
    <row r="5849" spans="1:16" hidden="1" x14ac:dyDescent="0.25">
      <c r="A5849" s="83" t="s">
        <v>6816</v>
      </c>
      <c r="B5849" s="285" t="s">
        <v>78</v>
      </c>
      <c r="C5849" s="292">
        <v>28711</v>
      </c>
      <c r="D5849" s="292">
        <v>35147</v>
      </c>
      <c r="E5849" s="292">
        <v>31618</v>
      </c>
      <c r="F5849" s="292">
        <v>66849</v>
      </c>
      <c r="G5849" s="292">
        <v>162325</v>
      </c>
      <c r="P5849" s="83" t="str">
        <f t="shared" si="128"/>
        <v/>
      </c>
    </row>
    <row r="5850" spans="1:16" hidden="1" x14ac:dyDescent="0.25">
      <c r="A5850" s="83" t="s">
        <v>6817</v>
      </c>
      <c r="B5850" s="285" t="s">
        <v>79</v>
      </c>
      <c r="C5850" s="292">
        <v>479</v>
      </c>
      <c r="D5850" s="292">
        <v>1983</v>
      </c>
      <c r="E5850" s="292">
        <v>2695</v>
      </c>
      <c r="F5850" s="292">
        <v>3459</v>
      </c>
      <c r="G5850" s="292">
        <v>8616</v>
      </c>
      <c r="P5850" s="83" t="str">
        <f t="shared" si="128"/>
        <v/>
      </c>
    </row>
    <row r="5851" spans="1:16" hidden="1" x14ac:dyDescent="0.25">
      <c r="A5851" s="83" t="s">
        <v>6818</v>
      </c>
      <c r="B5851" s="285" t="s">
        <v>3671</v>
      </c>
      <c r="C5851" s="292">
        <v>18788</v>
      </c>
      <c r="D5851" s="292">
        <v>25435</v>
      </c>
      <c r="E5851" s="292">
        <v>31714</v>
      </c>
      <c r="F5851" s="292">
        <v>37943</v>
      </c>
      <c r="G5851" s="292">
        <v>113880</v>
      </c>
      <c r="P5851" s="83" t="str">
        <f t="shared" si="128"/>
        <v/>
      </c>
    </row>
    <row r="5852" spans="1:16" hidden="1" x14ac:dyDescent="0.25">
      <c r="A5852" s="83" t="s">
        <v>6819</v>
      </c>
      <c r="B5852" s="285" t="s">
        <v>84</v>
      </c>
      <c r="C5852" s="292">
        <v>22190</v>
      </c>
      <c r="D5852" s="292">
        <v>39263</v>
      </c>
      <c r="E5852" s="292">
        <v>32126</v>
      </c>
      <c r="F5852" s="292">
        <v>63047</v>
      </c>
      <c r="G5852" s="292">
        <v>156626</v>
      </c>
      <c r="P5852" s="83" t="str">
        <f t="shared" si="128"/>
        <v/>
      </c>
    </row>
    <row r="5853" spans="1:16" hidden="1" x14ac:dyDescent="0.25">
      <c r="A5853" s="83" t="s">
        <v>6820</v>
      </c>
      <c r="B5853" s="285" t="s">
        <v>85</v>
      </c>
      <c r="C5853" s="292">
        <v>148349</v>
      </c>
      <c r="D5853" s="292">
        <v>212119</v>
      </c>
      <c r="E5853" s="292">
        <v>217429</v>
      </c>
      <c r="F5853" s="292">
        <v>403189</v>
      </c>
      <c r="G5853" s="292">
        <v>981086</v>
      </c>
      <c r="P5853" s="83" t="str">
        <f t="shared" si="128"/>
        <v/>
      </c>
    </row>
    <row r="5854" spans="1:16" hidden="1" x14ac:dyDescent="0.25">
      <c r="A5854" s="83" t="s">
        <v>6821</v>
      </c>
      <c r="B5854" s="285" t="s">
        <v>86</v>
      </c>
      <c r="C5854" s="292">
        <v>1815</v>
      </c>
      <c r="D5854" s="292">
        <v>1301</v>
      </c>
      <c r="E5854" s="292">
        <v>2076</v>
      </c>
      <c r="F5854" s="292">
        <v>8313</v>
      </c>
      <c r="G5854" s="292">
        <v>13505</v>
      </c>
      <c r="P5854" s="83" t="str">
        <f t="shared" si="128"/>
        <v/>
      </c>
    </row>
    <row r="5855" spans="1:16" hidden="1" x14ac:dyDescent="0.25">
      <c r="A5855" s="83" t="s">
        <v>6822</v>
      </c>
      <c r="B5855" s="285" t="s">
        <v>87</v>
      </c>
      <c r="C5855" s="292">
        <v>1017</v>
      </c>
      <c r="D5855" s="292">
        <v>20895</v>
      </c>
      <c r="E5855" s="292">
        <v>18320</v>
      </c>
      <c r="F5855" s="292">
        <v>15680</v>
      </c>
      <c r="G5855" s="292">
        <v>55912</v>
      </c>
      <c r="P5855" s="83" t="str">
        <f t="shared" si="128"/>
        <v/>
      </c>
    </row>
    <row r="5856" spans="1:16" hidden="1" x14ac:dyDescent="0.25">
      <c r="A5856" s="83" t="s">
        <v>6823</v>
      </c>
      <c r="B5856" s="285" t="s">
        <v>88</v>
      </c>
      <c r="D5856" s="292">
        <v>0</v>
      </c>
      <c r="E5856" s="292">
        <v>0</v>
      </c>
      <c r="F5856" s="292">
        <v>0</v>
      </c>
      <c r="G5856" s="292">
        <v>0</v>
      </c>
      <c r="P5856" s="83" t="str">
        <f t="shared" si="128"/>
        <v/>
      </c>
    </row>
    <row r="5857" spans="1:16" hidden="1" x14ac:dyDescent="0.25">
      <c r="A5857" s="83" t="s">
        <v>6824</v>
      </c>
      <c r="B5857" s="285" t="s">
        <v>144</v>
      </c>
      <c r="C5857" s="292">
        <v>151181</v>
      </c>
      <c r="D5857" s="292">
        <v>234315</v>
      </c>
      <c r="E5857" s="292">
        <v>237825</v>
      </c>
      <c r="F5857" s="292">
        <v>427182</v>
      </c>
      <c r="G5857" s="292">
        <v>1050503</v>
      </c>
      <c r="P5857" s="83" t="str">
        <f t="shared" si="128"/>
        <v/>
      </c>
    </row>
    <row r="5858" spans="1:16" hidden="1" x14ac:dyDescent="0.25">
      <c r="A5858" s="83" t="s">
        <v>6825</v>
      </c>
      <c r="B5858" s="285" t="s">
        <v>283</v>
      </c>
      <c r="C5858" s="292">
        <v>0</v>
      </c>
      <c r="D5858" s="292">
        <v>68</v>
      </c>
      <c r="E5858" s="292">
        <v>2546</v>
      </c>
      <c r="F5858" s="292">
        <v>2902</v>
      </c>
      <c r="G5858" s="292">
        <v>5516</v>
      </c>
      <c r="P5858" s="83" t="str">
        <f t="shared" si="128"/>
        <v/>
      </c>
    </row>
    <row r="5859" spans="1:16" hidden="1" x14ac:dyDescent="0.25">
      <c r="A5859" s="83" t="s">
        <v>6826</v>
      </c>
      <c r="B5859" s="285" t="s">
        <v>284</v>
      </c>
      <c r="C5859" s="292">
        <v>27756</v>
      </c>
      <c r="D5859" s="292">
        <v>17704</v>
      </c>
      <c r="E5859" s="292">
        <v>34617</v>
      </c>
      <c r="F5859" s="292">
        <v>18945</v>
      </c>
      <c r="G5859" s="292">
        <v>99022</v>
      </c>
      <c r="P5859" s="83" t="str">
        <f t="shared" si="128"/>
        <v/>
      </c>
    </row>
    <row r="5860" spans="1:16" hidden="1" x14ac:dyDescent="0.25">
      <c r="A5860" s="83" t="s">
        <v>6827</v>
      </c>
      <c r="B5860" s="285" t="s">
        <v>76</v>
      </c>
      <c r="C5860" s="292">
        <v>4826</v>
      </c>
      <c r="D5860" s="292">
        <v>1530</v>
      </c>
      <c r="E5860" s="292">
        <v>4133</v>
      </c>
      <c r="F5860" s="292">
        <v>10820</v>
      </c>
      <c r="G5860" s="292">
        <v>21309</v>
      </c>
      <c r="P5860" s="83" t="str">
        <f t="shared" si="128"/>
        <v/>
      </c>
    </row>
    <row r="5861" spans="1:16" hidden="1" x14ac:dyDescent="0.25">
      <c r="A5861" s="83" t="s">
        <v>6828</v>
      </c>
      <c r="B5861" s="285" t="s">
        <v>85</v>
      </c>
      <c r="C5861" s="292">
        <v>52747</v>
      </c>
      <c r="D5861" s="292">
        <v>219286</v>
      </c>
      <c r="E5861" s="292">
        <v>378703</v>
      </c>
      <c r="F5861" s="292">
        <v>325058</v>
      </c>
      <c r="G5861" s="292">
        <v>975794</v>
      </c>
      <c r="P5861" s="83" t="str">
        <f t="shared" si="128"/>
        <v/>
      </c>
    </row>
    <row r="5862" spans="1:16" hidden="1" x14ac:dyDescent="0.25">
      <c r="A5862" s="83" t="s">
        <v>6829</v>
      </c>
      <c r="B5862" s="285" t="s">
        <v>87</v>
      </c>
      <c r="C5862" s="292">
        <v>0</v>
      </c>
      <c r="D5862" s="292">
        <v>51350</v>
      </c>
      <c r="E5862" s="292">
        <v>0</v>
      </c>
      <c r="F5862" s="292">
        <v>16471</v>
      </c>
      <c r="G5862" s="292">
        <v>67821</v>
      </c>
      <c r="P5862" s="83" t="str">
        <f t="shared" si="128"/>
        <v/>
      </c>
    </row>
    <row r="5863" spans="1:16" hidden="1" x14ac:dyDescent="0.25">
      <c r="A5863" s="83" t="s">
        <v>6830</v>
      </c>
      <c r="B5863" s="285" t="s">
        <v>88</v>
      </c>
      <c r="D5863" s="292">
        <v>0</v>
      </c>
      <c r="E5863" s="292">
        <v>0</v>
      </c>
      <c r="F5863" s="292">
        <v>0</v>
      </c>
      <c r="G5863" s="292">
        <v>0</v>
      </c>
      <c r="P5863" s="83" t="str">
        <f t="shared" si="128"/>
        <v/>
      </c>
    </row>
    <row r="5864" spans="1:16" hidden="1" x14ac:dyDescent="0.25">
      <c r="A5864" s="83" t="s">
        <v>6831</v>
      </c>
      <c r="B5864" s="285" t="s">
        <v>89</v>
      </c>
      <c r="C5864" s="292">
        <v>9491</v>
      </c>
      <c r="D5864" s="292">
        <v>9880</v>
      </c>
      <c r="E5864" s="292">
        <v>12481</v>
      </c>
      <c r="F5864" s="292">
        <v>14057</v>
      </c>
      <c r="G5864" s="292">
        <v>45909</v>
      </c>
      <c r="P5864" s="83" t="str">
        <f t="shared" si="128"/>
        <v/>
      </c>
    </row>
    <row r="5865" spans="1:16" hidden="1" x14ac:dyDescent="0.25">
      <c r="A5865" s="83" t="s">
        <v>6832</v>
      </c>
      <c r="B5865" s="285" t="s">
        <v>90</v>
      </c>
      <c r="C5865" s="292">
        <v>502</v>
      </c>
      <c r="D5865" s="292">
        <v>571</v>
      </c>
      <c r="E5865" s="292">
        <v>1148</v>
      </c>
      <c r="F5865" s="292">
        <v>1225</v>
      </c>
      <c r="G5865" s="292">
        <v>3446</v>
      </c>
      <c r="P5865" s="83" t="str">
        <f t="shared" si="128"/>
        <v/>
      </c>
    </row>
    <row r="5866" spans="1:16" hidden="1" x14ac:dyDescent="0.25">
      <c r="A5866" s="83" t="s">
        <v>6833</v>
      </c>
      <c r="B5866" s="285" t="s">
        <v>91</v>
      </c>
      <c r="C5866" s="292">
        <v>14783</v>
      </c>
      <c r="D5866" s="292">
        <v>190799</v>
      </c>
      <c r="E5866" s="292">
        <v>334649</v>
      </c>
      <c r="F5866" s="292">
        <v>126160</v>
      </c>
      <c r="G5866" s="292">
        <v>666391</v>
      </c>
      <c r="P5866" s="83" t="str">
        <f t="shared" si="128"/>
        <v/>
      </c>
    </row>
    <row r="5867" spans="1:16" hidden="1" x14ac:dyDescent="0.25">
      <c r="A5867" s="83" t="s">
        <v>6834</v>
      </c>
      <c r="B5867" s="285" t="s">
        <v>3670</v>
      </c>
      <c r="C5867" s="292">
        <v>191</v>
      </c>
      <c r="D5867" s="292">
        <v>114</v>
      </c>
      <c r="E5867" s="292">
        <v>897</v>
      </c>
      <c r="F5867" s="292">
        <v>612</v>
      </c>
      <c r="G5867" s="292">
        <v>1814</v>
      </c>
      <c r="P5867" s="83" t="str">
        <f t="shared" si="128"/>
        <v/>
      </c>
    </row>
    <row r="5868" spans="1:16" hidden="1" x14ac:dyDescent="0.25">
      <c r="A5868" s="83" t="s">
        <v>6835</v>
      </c>
      <c r="B5868" s="285" t="s">
        <v>95</v>
      </c>
      <c r="C5868" s="292">
        <v>741</v>
      </c>
      <c r="D5868" s="292">
        <v>94</v>
      </c>
      <c r="E5868" s="292">
        <v>5765</v>
      </c>
      <c r="F5868" s="292">
        <v>1814</v>
      </c>
      <c r="G5868" s="292">
        <v>8414</v>
      </c>
      <c r="P5868" s="83" t="str">
        <f t="shared" si="128"/>
        <v/>
      </c>
    </row>
    <row r="5869" spans="1:16" hidden="1" x14ac:dyDescent="0.25">
      <c r="A5869" s="83" t="s">
        <v>6836</v>
      </c>
      <c r="B5869" s="285" t="s">
        <v>96</v>
      </c>
      <c r="C5869" s="292">
        <v>38803</v>
      </c>
      <c r="D5869" s="292">
        <v>407</v>
      </c>
      <c r="E5869" s="292">
        <v>3803</v>
      </c>
      <c r="F5869" s="292">
        <v>5021</v>
      </c>
      <c r="G5869" s="292">
        <v>48034</v>
      </c>
      <c r="P5869" s="83" t="str">
        <f t="shared" si="128"/>
        <v/>
      </c>
    </row>
    <row r="5870" spans="1:16" hidden="1" x14ac:dyDescent="0.25">
      <c r="A5870" s="83" t="s">
        <v>6837</v>
      </c>
      <c r="B5870" s="285" t="s">
        <v>155</v>
      </c>
      <c r="C5870" s="292">
        <v>91550</v>
      </c>
      <c r="D5870" s="292">
        <v>271043</v>
      </c>
      <c r="E5870" s="292">
        <v>382506</v>
      </c>
      <c r="F5870" s="292">
        <v>346550</v>
      </c>
      <c r="G5870" s="292">
        <v>1091649</v>
      </c>
      <c r="P5870" s="83" t="str">
        <f t="shared" si="128"/>
        <v/>
      </c>
    </row>
    <row r="5871" spans="1:16" hidden="1" x14ac:dyDescent="0.25">
      <c r="A5871" s="83" t="s">
        <v>6838</v>
      </c>
      <c r="B5871" s="285" t="s">
        <v>285</v>
      </c>
      <c r="C5871" s="292">
        <v>21349</v>
      </c>
      <c r="D5871" s="292">
        <v>15749</v>
      </c>
      <c r="E5871" s="292">
        <v>19307</v>
      </c>
      <c r="F5871" s="292">
        <v>167904</v>
      </c>
      <c r="G5871" s="292">
        <v>224309</v>
      </c>
      <c r="P5871" s="83" t="str">
        <f t="shared" si="128"/>
        <v/>
      </c>
    </row>
    <row r="5872" spans="1:16" hidden="1" x14ac:dyDescent="0.25">
      <c r="A5872" s="83" t="s">
        <v>6839</v>
      </c>
      <c r="B5872" s="285" t="s">
        <v>286</v>
      </c>
      <c r="C5872" s="292">
        <v>864</v>
      </c>
      <c r="D5872" s="292">
        <v>549</v>
      </c>
      <c r="E5872" s="292">
        <v>323</v>
      </c>
      <c r="F5872" s="292">
        <v>2466</v>
      </c>
      <c r="G5872" s="292">
        <v>4202</v>
      </c>
      <c r="P5872" s="83" t="str">
        <f t="shared" si="128"/>
        <v/>
      </c>
    </row>
    <row r="5873" spans="1:16" hidden="1" x14ac:dyDescent="0.25">
      <c r="A5873" s="83" t="s">
        <v>6840</v>
      </c>
      <c r="B5873" s="285" t="s">
        <v>97</v>
      </c>
      <c r="C5873" s="292">
        <v>85829.269600000029</v>
      </c>
      <c r="D5873" s="292">
        <v>-8533.07898999998</v>
      </c>
      <c r="E5873" s="292">
        <v>1370.2265699998534</v>
      </c>
      <c r="F5873" s="292">
        <v>-56736.094280000019</v>
      </c>
      <c r="G5873" s="292">
        <v>21930.322900000028</v>
      </c>
      <c r="P5873" s="83" t="str">
        <f t="shared" si="128"/>
        <v/>
      </c>
    </row>
    <row r="5874" spans="1:16" hidden="1" x14ac:dyDescent="0.25">
      <c r="A5874" s="83" t="s">
        <v>6841</v>
      </c>
      <c r="B5874" s="285" t="s">
        <v>130</v>
      </c>
      <c r="C5874" s="292">
        <v>24483.576950000075</v>
      </c>
      <c r="D5874" s="292">
        <v>-18603.848279999977</v>
      </c>
      <c r="E5874" s="292">
        <v>-3359.9442200001504</v>
      </c>
      <c r="F5874" s="292">
        <v>-53475.369249999931</v>
      </c>
      <c r="G5874" s="292">
        <v>-50955.58480000007</v>
      </c>
      <c r="P5874" s="83" t="str">
        <f t="shared" si="128"/>
        <v/>
      </c>
    </row>
    <row r="5875" spans="1:16" hidden="1" x14ac:dyDescent="0.25">
      <c r="A5875" s="83" t="s">
        <v>6842</v>
      </c>
      <c r="B5875" s="285" t="s">
        <v>76</v>
      </c>
      <c r="C5875" s="292">
        <v>0</v>
      </c>
      <c r="D5875" s="292">
        <v>0</v>
      </c>
      <c r="E5875" s="292">
        <v>0</v>
      </c>
      <c r="F5875" s="292">
        <v>0</v>
      </c>
      <c r="G5875" s="292">
        <v>0</v>
      </c>
      <c r="P5875" s="83" t="str">
        <f t="shared" si="128"/>
        <v/>
      </c>
    </row>
    <row r="5876" spans="1:16" hidden="1" x14ac:dyDescent="0.25">
      <c r="A5876" s="83" t="s">
        <v>6843</v>
      </c>
      <c r="B5876" s="285" t="s">
        <v>77</v>
      </c>
      <c r="C5876" s="292">
        <v>68603.137149999893</v>
      </c>
      <c r="D5876" s="292">
        <v>106989.43489</v>
      </c>
      <c r="E5876" s="292">
        <v>89495.477110000094</v>
      </c>
      <c r="F5876" s="292">
        <v>128159.99702000001</v>
      </c>
      <c r="G5876" s="292">
        <v>393248.04616999999</v>
      </c>
      <c r="P5876" s="83" t="str">
        <f t="shared" si="128"/>
        <v/>
      </c>
    </row>
    <row r="5877" spans="1:16" hidden="1" x14ac:dyDescent="0.25">
      <c r="A5877" s="83" t="s">
        <v>6844</v>
      </c>
      <c r="B5877" s="285" t="s">
        <v>78</v>
      </c>
      <c r="C5877" s="292">
        <v>20072.595530000024</v>
      </c>
      <c r="D5877" s="292">
        <v>21323.167850000002</v>
      </c>
      <c r="E5877" s="292">
        <v>20067.113600000001</v>
      </c>
      <c r="F5877" s="292">
        <v>19345.286360000031</v>
      </c>
      <c r="G5877" s="292">
        <v>80808.163340000057</v>
      </c>
      <c r="P5877" s="83" t="str">
        <f t="shared" si="128"/>
        <v/>
      </c>
    </row>
    <row r="5878" spans="1:16" hidden="1" x14ac:dyDescent="0.25">
      <c r="A5878" s="83" t="s">
        <v>6845</v>
      </c>
      <c r="B5878" s="285" t="s">
        <v>79</v>
      </c>
      <c r="C5878" s="292">
        <v>2917.0966699999981</v>
      </c>
      <c r="D5878" s="292">
        <v>2503.1990799999999</v>
      </c>
      <c r="E5878" s="292">
        <v>2967.88958</v>
      </c>
      <c r="F5878" s="292">
        <v>1799.2764799999986</v>
      </c>
      <c r="G5878" s="292">
        <v>10187.461809999995</v>
      </c>
      <c r="P5878" s="83" t="str">
        <f t="shared" si="128"/>
        <v/>
      </c>
    </row>
    <row r="5879" spans="1:16" hidden="1" x14ac:dyDescent="0.25">
      <c r="A5879" s="83" t="s">
        <v>6846</v>
      </c>
      <c r="B5879" s="285" t="s">
        <v>3671</v>
      </c>
      <c r="C5879" s="292">
        <v>110479.28611000007</v>
      </c>
      <c r="D5879" s="292">
        <v>130000.01437</v>
      </c>
      <c r="E5879" s="292">
        <v>120316.42388</v>
      </c>
      <c r="F5879" s="292">
        <v>150459.50229000009</v>
      </c>
      <c r="G5879" s="292">
        <v>511255.2266500002</v>
      </c>
      <c r="P5879" s="83" t="str">
        <f t="shared" si="128"/>
        <v/>
      </c>
    </row>
    <row r="5880" spans="1:16" hidden="1" x14ac:dyDescent="0.25">
      <c r="A5880" s="83" t="s">
        <v>6847</v>
      </c>
      <c r="B5880" s="285" t="s">
        <v>84</v>
      </c>
      <c r="C5880" s="292">
        <v>11642.249169999996</v>
      </c>
      <c r="D5880" s="292">
        <v>8109.1027499999991</v>
      </c>
      <c r="E5880" s="292">
        <v>6698.9477299999999</v>
      </c>
      <c r="F5880" s="292">
        <v>16912.501119999997</v>
      </c>
      <c r="G5880" s="292">
        <v>43362.800769999987</v>
      </c>
      <c r="P5880" s="83" t="str">
        <f t="shared" si="128"/>
        <v/>
      </c>
    </row>
    <row r="5881" spans="1:16" hidden="1" x14ac:dyDescent="0.25">
      <c r="A5881" s="83" t="s">
        <v>6848</v>
      </c>
      <c r="B5881" s="285" t="s">
        <v>85</v>
      </c>
      <c r="C5881" s="292">
        <v>215185.81195999999</v>
      </c>
      <c r="D5881" s="292">
        <v>269849.26128999999</v>
      </c>
      <c r="E5881" s="292">
        <v>240748.96706000011</v>
      </c>
      <c r="F5881" s="292">
        <v>317847.95195000008</v>
      </c>
      <c r="G5881" s="292">
        <v>1043631.9922600002</v>
      </c>
      <c r="P5881" s="83" t="str">
        <f t="shared" si="128"/>
        <v/>
      </c>
    </row>
    <row r="5882" spans="1:16" hidden="1" x14ac:dyDescent="0.25">
      <c r="A5882" s="83" t="s">
        <v>6849</v>
      </c>
      <c r="B5882" s="285" t="s">
        <v>86</v>
      </c>
      <c r="C5882" s="292">
        <v>40.743679999999998</v>
      </c>
      <c r="D5882" s="292">
        <v>584.99720000000002</v>
      </c>
      <c r="E5882" s="292">
        <v>34.4116</v>
      </c>
      <c r="F5882" s="292">
        <v>111.83770000000001</v>
      </c>
      <c r="G5882" s="292">
        <v>771.99018000000012</v>
      </c>
      <c r="P5882" s="83" t="str">
        <f t="shared" si="128"/>
        <v/>
      </c>
    </row>
    <row r="5883" spans="1:16" hidden="1" x14ac:dyDescent="0.25">
      <c r="A5883" s="83" t="s">
        <v>6850</v>
      </c>
      <c r="B5883" s="285" t="s">
        <v>87</v>
      </c>
      <c r="C5883" s="292">
        <v>4081.0304000000001</v>
      </c>
      <c r="D5883" s="292">
        <v>9835.4258300000001</v>
      </c>
      <c r="E5883" s="292">
        <v>3241.8876700000001</v>
      </c>
      <c r="F5883" s="292">
        <v>7608.0267600000034</v>
      </c>
      <c r="G5883" s="292">
        <v>24766.370660000004</v>
      </c>
      <c r="P5883" s="83" t="str">
        <f t="shared" si="128"/>
        <v/>
      </c>
    </row>
    <row r="5884" spans="1:16" hidden="1" x14ac:dyDescent="0.25">
      <c r="A5884" s="83" t="s">
        <v>6851</v>
      </c>
      <c r="B5884" s="285" t="s">
        <v>88</v>
      </c>
      <c r="C5884" s="292">
        <v>58248.14239999999</v>
      </c>
      <c r="D5884" s="292">
        <v>0</v>
      </c>
      <c r="E5884" s="292">
        <v>1506.3400999999999</v>
      </c>
      <c r="F5884" s="292">
        <v>3947.6626200000001</v>
      </c>
      <c r="G5884" s="292">
        <v>63702.145119999994</v>
      </c>
      <c r="P5884" s="83" t="str">
        <f t="shared" si="128"/>
        <v/>
      </c>
    </row>
    <row r="5885" spans="1:16" hidden="1" x14ac:dyDescent="0.25">
      <c r="A5885" s="83" t="s">
        <v>6852</v>
      </c>
      <c r="B5885" s="285" t="s">
        <v>144</v>
      </c>
      <c r="C5885" s="292">
        <v>277555.72843999998</v>
      </c>
      <c r="D5885" s="292">
        <v>280269.68432</v>
      </c>
      <c r="E5885" s="292">
        <v>245531.6064300001</v>
      </c>
      <c r="F5885" s="292">
        <v>329515.47903000005</v>
      </c>
      <c r="G5885" s="292">
        <v>1132872.4982200002</v>
      </c>
      <c r="P5885" s="83" t="str">
        <f t="shared" si="128"/>
        <v/>
      </c>
    </row>
    <row r="5886" spans="1:16" hidden="1" x14ac:dyDescent="0.25">
      <c r="A5886" s="83" t="s">
        <v>6853</v>
      </c>
      <c r="B5886" s="285" t="s">
        <v>283</v>
      </c>
      <c r="C5886" s="292">
        <v>0.75805</v>
      </c>
      <c r="D5886" s="292">
        <v>62.28022</v>
      </c>
      <c r="E5886" s="292">
        <v>6.2470499999999998</v>
      </c>
      <c r="F5886" s="292">
        <v>161.16829000000001</v>
      </c>
      <c r="G5886" s="292">
        <v>230.45361000000003</v>
      </c>
      <c r="P5886" s="83" t="str">
        <f t="shared" si="128"/>
        <v/>
      </c>
    </row>
    <row r="5887" spans="1:16" hidden="1" x14ac:dyDescent="0.25">
      <c r="A5887" s="83" t="s">
        <v>6854</v>
      </c>
      <c r="B5887" s="285" t="s">
        <v>284</v>
      </c>
      <c r="C5887" s="292">
        <v>1470.6892800000001</v>
      </c>
      <c r="D5887" s="292">
        <v>862.06213000000002</v>
      </c>
      <c r="E5887" s="292">
        <v>1196.8681099999999</v>
      </c>
      <c r="F5887" s="292">
        <v>1010.2203900000002</v>
      </c>
      <c r="G5887" s="292">
        <v>4539.8399099999997</v>
      </c>
      <c r="P5887" s="83" t="str">
        <f t="shared" si="128"/>
        <v/>
      </c>
    </row>
    <row r="5888" spans="1:16" hidden="1" x14ac:dyDescent="0.25">
      <c r="A5888" s="83" t="s">
        <v>6855</v>
      </c>
      <c r="B5888" s="285" t="s">
        <v>76</v>
      </c>
      <c r="C5888" s="292">
        <v>0</v>
      </c>
      <c r="D5888" s="292">
        <v>0</v>
      </c>
      <c r="E5888" s="292">
        <v>0</v>
      </c>
      <c r="F5888" s="292">
        <v>0</v>
      </c>
      <c r="G5888" s="292">
        <v>0</v>
      </c>
      <c r="P5888" s="83" t="str">
        <f t="shared" si="128"/>
        <v/>
      </c>
    </row>
    <row r="5889" spans="1:16" hidden="1" x14ac:dyDescent="0.25">
      <c r="A5889" s="83" t="s">
        <v>6856</v>
      </c>
      <c r="B5889" s="285" t="s">
        <v>85</v>
      </c>
      <c r="C5889" s="292">
        <v>301015.08156000002</v>
      </c>
      <c r="D5889" s="292">
        <v>261316.18230000001</v>
      </c>
      <c r="E5889" s="292">
        <v>242119.19362999997</v>
      </c>
      <c r="F5889" s="292">
        <v>261111.85767000006</v>
      </c>
      <c r="G5889" s="292">
        <v>1065562.3151600002</v>
      </c>
      <c r="P5889" s="83" t="str">
        <f t="shared" si="128"/>
        <v/>
      </c>
    </row>
    <row r="5890" spans="1:16" hidden="1" x14ac:dyDescent="0.25">
      <c r="A5890" s="83" t="s">
        <v>6857</v>
      </c>
      <c r="B5890" s="285" t="s">
        <v>87</v>
      </c>
      <c r="C5890" s="292">
        <v>118.01347000000001</v>
      </c>
      <c r="D5890" s="292">
        <v>64.402629999999903</v>
      </c>
      <c r="E5890" s="292">
        <v>-181.64561</v>
      </c>
      <c r="F5890" s="292">
        <v>9625.0180899999978</v>
      </c>
      <c r="G5890" s="292">
        <v>9625.7885799999985</v>
      </c>
      <c r="P5890" s="83" t="str">
        <f t="shared" si="128"/>
        <v/>
      </c>
    </row>
    <row r="5891" spans="1:16" hidden="1" x14ac:dyDescent="0.25">
      <c r="A5891" s="83" t="s">
        <v>6858</v>
      </c>
      <c r="B5891" s="285" t="s">
        <v>88</v>
      </c>
      <c r="C5891" s="292">
        <v>905.46668</v>
      </c>
      <c r="D5891" s="292">
        <v>285.25110999999998</v>
      </c>
      <c r="E5891" s="292">
        <v>233.86419000000001</v>
      </c>
      <c r="F5891" s="292">
        <v>2936.1586299999999</v>
      </c>
      <c r="G5891" s="292">
        <v>4360.7406099999998</v>
      </c>
      <c r="P5891" s="83" t="str">
        <f t="shared" si="128"/>
        <v/>
      </c>
    </row>
    <row r="5892" spans="1:16" hidden="1" x14ac:dyDescent="0.25">
      <c r="A5892" s="83" t="s">
        <v>6859</v>
      </c>
      <c r="B5892" s="285" t="s">
        <v>89</v>
      </c>
      <c r="C5892" s="292">
        <v>23204.777580000005</v>
      </c>
      <c r="D5892" s="292">
        <v>30805.351559999999</v>
      </c>
      <c r="E5892" s="292">
        <v>30570.050279999999</v>
      </c>
      <c r="F5892" s="292">
        <v>38581.739559999987</v>
      </c>
      <c r="G5892" s="292">
        <v>123161.91897999999</v>
      </c>
      <c r="P5892" s="83" t="str">
        <f t="shared" si="128"/>
        <v/>
      </c>
    </row>
    <row r="5893" spans="1:16" hidden="1" x14ac:dyDescent="0.25">
      <c r="A5893" s="83" t="s">
        <v>6860</v>
      </c>
      <c r="B5893" s="285" t="s">
        <v>90</v>
      </c>
      <c r="C5893" s="292">
        <v>7.3354199999999992</v>
      </c>
      <c r="D5893" s="292">
        <v>33.597610000000003</v>
      </c>
      <c r="E5893" s="292">
        <v>121.41681</v>
      </c>
      <c r="F5893" s="292">
        <v>74.201010000000025</v>
      </c>
      <c r="G5893" s="292">
        <v>236.55085000000003</v>
      </c>
      <c r="P5893" s="83" t="str">
        <f t="shared" si="128"/>
        <v/>
      </c>
    </row>
    <row r="5894" spans="1:16" hidden="1" x14ac:dyDescent="0.25">
      <c r="A5894" s="83" t="s">
        <v>6861</v>
      </c>
      <c r="B5894" s="285" t="s">
        <v>91</v>
      </c>
      <c r="C5894" s="292">
        <v>0</v>
      </c>
      <c r="D5894" s="292">
        <v>0</v>
      </c>
      <c r="E5894" s="292">
        <v>0</v>
      </c>
      <c r="F5894" s="292">
        <v>0</v>
      </c>
      <c r="G5894" s="292">
        <v>0</v>
      </c>
      <c r="P5894" s="83" t="str">
        <f t="shared" si="128"/>
        <v/>
      </c>
    </row>
    <row r="5895" spans="1:16" hidden="1" x14ac:dyDescent="0.25">
      <c r="A5895" s="83" t="s">
        <v>6862</v>
      </c>
      <c r="B5895" s="285" t="s">
        <v>3670</v>
      </c>
      <c r="C5895" s="292">
        <v>1312.5628599999998</v>
      </c>
      <c r="D5895" s="292">
        <v>3220.9595399999998</v>
      </c>
      <c r="E5895" s="292">
        <v>2298.0229900000004</v>
      </c>
      <c r="F5895" s="292">
        <v>4045.4002500000011</v>
      </c>
      <c r="G5895" s="292">
        <v>10876.945640000002</v>
      </c>
      <c r="P5895" s="83" t="str">
        <f t="shared" si="128"/>
        <v/>
      </c>
    </row>
    <row r="5896" spans="1:16" hidden="1" x14ac:dyDescent="0.25">
      <c r="A5896" s="83" t="s">
        <v>6863</v>
      </c>
      <c r="B5896" s="285" t="s">
        <v>95</v>
      </c>
      <c r="C5896" s="292">
        <v>1015.1774300000001</v>
      </c>
      <c r="D5896" s="292">
        <v>4130.4691899999998</v>
      </c>
      <c r="E5896" s="292">
        <v>1174.6310000000001</v>
      </c>
      <c r="F5896" s="292">
        <v>2574.4616900000001</v>
      </c>
      <c r="G5896" s="292">
        <v>8894.7393100000008</v>
      </c>
      <c r="P5896" s="83" t="str">
        <f t="shared" si="128"/>
        <v/>
      </c>
    </row>
    <row r="5897" spans="1:16" hidden="1" x14ac:dyDescent="0.25">
      <c r="A5897" s="83" t="s">
        <v>6864</v>
      </c>
      <c r="B5897" s="285" t="s">
        <v>96</v>
      </c>
      <c r="C5897" s="292">
        <v>0.7436799999999999</v>
      </c>
      <c r="D5897" s="292">
        <v>0</v>
      </c>
      <c r="E5897" s="292">
        <v>0.25</v>
      </c>
      <c r="F5897" s="292">
        <v>2367.07539</v>
      </c>
      <c r="G5897" s="292">
        <v>2368.06907</v>
      </c>
      <c r="P5897" s="83" t="str">
        <f t="shared" si="128"/>
        <v/>
      </c>
    </row>
    <row r="5898" spans="1:16" hidden="1" x14ac:dyDescent="0.25">
      <c r="A5898" s="83" t="s">
        <v>6865</v>
      </c>
      <c r="B5898" s="285" t="s">
        <v>155</v>
      </c>
      <c r="C5898" s="292">
        <v>302039.30539000005</v>
      </c>
      <c r="D5898" s="292">
        <v>261665.83604000002</v>
      </c>
      <c r="E5898" s="292">
        <v>242171.66220999995</v>
      </c>
      <c r="F5898" s="292">
        <v>276040.10978000012</v>
      </c>
      <c r="G5898" s="292">
        <v>1081916.9134200001</v>
      </c>
      <c r="P5898" s="83" t="str">
        <f t="shared" si="128"/>
        <v/>
      </c>
    </row>
    <row r="5899" spans="1:16" hidden="1" x14ac:dyDescent="0.25">
      <c r="A5899" s="83" t="s">
        <v>6866</v>
      </c>
      <c r="B5899" s="285" t="s">
        <v>285</v>
      </c>
      <c r="C5899" s="292">
        <v>89506.751300000033</v>
      </c>
      <c r="D5899" s="292">
        <v>137028.21765000001</v>
      </c>
      <c r="E5899" s="292">
        <v>156688.39233999999</v>
      </c>
      <c r="F5899" s="292">
        <v>177564.12904000009</v>
      </c>
      <c r="G5899" s="292">
        <v>560787.49033000018</v>
      </c>
      <c r="P5899" s="83" t="str">
        <f t="shared" si="128"/>
        <v/>
      </c>
    </row>
    <row r="5900" spans="1:16" hidden="1" x14ac:dyDescent="0.25">
      <c r="A5900" s="83" t="s">
        <v>6867</v>
      </c>
      <c r="B5900" s="285" t="s">
        <v>286</v>
      </c>
      <c r="C5900" s="292">
        <v>185968.47697000002</v>
      </c>
      <c r="D5900" s="292">
        <v>86097.586750000002</v>
      </c>
      <c r="E5900" s="292">
        <v>51266.680209999999</v>
      </c>
      <c r="F5900" s="292">
        <v>38271.926119999996</v>
      </c>
      <c r="G5900" s="292">
        <v>361604.67005000007</v>
      </c>
      <c r="P5900" s="83" t="str">
        <f t="shared" si="128"/>
        <v/>
      </c>
    </row>
    <row r="5901" spans="1:16" hidden="1" x14ac:dyDescent="0.25">
      <c r="A5901" s="83" t="s">
        <v>6868</v>
      </c>
      <c r="B5901" s="285" t="s">
        <v>97</v>
      </c>
      <c r="C5901" s="292">
        <v>90076</v>
      </c>
      <c r="D5901" s="292">
        <v>-59198</v>
      </c>
      <c r="E5901" s="292">
        <v>-164992</v>
      </c>
      <c r="F5901" s="292">
        <v>-83592</v>
      </c>
      <c r="G5901" s="292">
        <v>-217706</v>
      </c>
      <c r="P5901" s="83" t="str">
        <f t="shared" si="128"/>
        <v/>
      </c>
    </row>
    <row r="5902" spans="1:16" hidden="1" x14ac:dyDescent="0.25">
      <c r="A5902" s="83" t="s">
        <v>6869</v>
      </c>
      <c r="B5902" s="285" t="s">
        <v>130</v>
      </c>
      <c r="C5902" s="292">
        <v>95791</v>
      </c>
      <c r="D5902" s="292">
        <v>-62714</v>
      </c>
      <c r="E5902" s="292">
        <v>-177094</v>
      </c>
      <c r="F5902" s="292">
        <v>-122361</v>
      </c>
      <c r="G5902" s="292">
        <v>-266378</v>
      </c>
      <c r="P5902" s="83" t="str">
        <f t="shared" si="128"/>
        <v/>
      </c>
    </row>
    <row r="5903" spans="1:16" hidden="1" x14ac:dyDescent="0.25">
      <c r="A5903" s="83" t="s">
        <v>6870</v>
      </c>
      <c r="B5903" s="285" t="s">
        <v>76</v>
      </c>
      <c r="C5903" s="292">
        <v>1713</v>
      </c>
      <c r="D5903" s="292">
        <v>1771</v>
      </c>
      <c r="E5903" s="292">
        <v>3110</v>
      </c>
      <c r="F5903" s="292">
        <v>6231</v>
      </c>
      <c r="G5903" s="292">
        <v>12825</v>
      </c>
      <c r="P5903" s="83" t="str">
        <f t="shared" si="128"/>
        <v/>
      </c>
    </row>
    <row r="5904" spans="1:16" hidden="1" x14ac:dyDescent="0.25">
      <c r="A5904" s="83" t="s">
        <v>6871</v>
      </c>
      <c r="B5904" s="285" t="s">
        <v>77</v>
      </c>
      <c r="C5904" s="292">
        <v>385812</v>
      </c>
      <c r="D5904" s="292">
        <v>468544</v>
      </c>
      <c r="E5904" s="292">
        <v>395980</v>
      </c>
      <c r="F5904" s="292">
        <v>511468</v>
      </c>
      <c r="G5904" s="292">
        <v>1761804</v>
      </c>
      <c r="P5904" s="83" t="str">
        <f t="shared" si="128"/>
        <v/>
      </c>
    </row>
    <row r="5905" spans="1:16" hidden="1" x14ac:dyDescent="0.25">
      <c r="A5905" s="83" t="s">
        <v>6872</v>
      </c>
      <c r="B5905" s="285" t="s">
        <v>78</v>
      </c>
      <c r="C5905" s="292">
        <v>79665</v>
      </c>
      <c r="D5905" s="292">
        <v>90382</v>
      </c>
      <c r="E5905" s="292">
        <v>87248</v>
      </c>
      <c r="F5905" s="292">
        <v>113123</v>
      </c>
      <c r="G5905" s="292">
        <v>370418</v>
      </c>
      <c r="P5905" s="83" t="str">
        <f t="shared" si="128"/>
        <v/>
      </c>
    </row>
    <row r="5906" spans="1:16" hidden="1" x14ac:dyDescent="0.25">
      <c r="A5906" s="83" t="s">
        <v>6873</v>
      </c>
      <c r="B5906" s="285" t="s">
        <v>79</v>
      </c>
      <c r="C5906" s="292">
        <v>6663</v>
      </c>
      <c r="D5906" s="292">
        <v>9177</v>
      </c>
      <c r="E5906" s="292">
        <v>8907</v>
      </c>
      <c r="F5906" s="292">
        <v>16556</v>
      </c>
      <c r="G5906" s="292">
        <v>41303</v>
      </c>
      <c r="P5906" s="83" t="str">
        <f t="shared" si="128"/>
        <v/>
      </c>
    </row>
    <row r="5907" spans="1:16" hidden="1" x14ac:dyDescent="0.25">
      <c r="A5907" s="83" t="s">
        <v>6874</v>
      </c>
      <c r="B5907" s="285" t="s">
        <v>3671</v>
      </c>
      <c r="C5907" s="292">
        <v>80444</v>
      </c>
      <c r="D5907" s="292">
        <v>206807</v>
      </c>
      <c r="E5907" s="292">
        <v>137185</v>
      </c>
      <c r="F5907" s="292">
        <v>162799</v>
      </c>
      <c r="G5907" s="292">
        <v>587235</v>
      </c>
      <c r="P5907" s="83" t="str">
        <f t="shared" si="128"/>
        <v/>
      </c>
    </row>
    <row r="5908" spans="1:16" hidden="1" x14ac:dyDescent="0.25">
      <c r="A5908" s="83" t="s">
        <v>6875</v>
      </c>
      <c r="B5908" s="285" t="s">
        <v>84</v>
      </c>
      <c r="C5908" s="292">
        <v>25570</v>
      </c>
      <c r="D5908" s="292">
        <v>44463</v>
      </c>
      <c r="E5908" s="292">
        <v>35529</v>
      </c>
      <c r="F5908" s="292">
        <v>66068</v>
      </c>
      <c r="G5908" s="292">
        <v>171630</v>
      </c>
      <c r="P5908" s="83" t="str">
        <f t="shared" si="128"/>
        <v/>
      </c>
    </row>
    <row r="5909" spans="1:16" hidden="1" x14ac:dyDescent="0.25">
      <c r="A5909" s="83" t="s">
        <v>6876</v>
      </c>
      <c r="B5909" s="285" t="s">
        <v>85</v>
      </c>
      <c r="C5909" s="292">
        <v>676782</v>
      </c>
      <c r="D5909" s="292">
        <v>806827</v>
      </c>
      <c r="E5909" s="292">
        <v>695033</v>
      </c>
      <c r="F5909" s="292">
        <v>930673</v>
      </c>
      <c r="G5909" s="292">
        <v>3109315</v>
      </c>
      <c r="P5909" s="83" t="str">
        <f t="shared" ref="P5909:P5972" si="129">IF(COUNTBLANK(Q5909)=0,IF(RIGHT(A5909,10)=Q5909,TRUE,FALSE),"")</f>
        <v/>
      </c>
    </row>
    <row r="5910" spans="1:16" hidden="1" x14ac:dyDescent="0.25">
      <c r="A5910" s="83" t="s">
        <v>6877</v>
      </c>
      <c r="B5910" s="285" t="s">
        <v>86</v>
      </c>
      <c r="C5910" s="292">
        <v>1382</v>
      </c>
      <c r="D5910" s="292">
        <v>10074</v>
      </c>
      <c r="E5910" s="292">
        <v>517</v>
      </c>
      <c r="F5910" s="292">
        <v>10121</v>
      </c>
      <c r="G5910" s="292">
        <v>22094</v>
      </c>
      <c r="P5910" s="83" t="str">
        <f t="shared" si="129"/>
        <v/>
      </c>
    </row>
    <row r="5911" spans="1:16" hidden="1" x14ac:dyDescent="0.25">
      <c r="A5911" s="83" t="s">
        <v>6878</v>
      </c>
      <c r="B5911" s="285" t="s">
        <v>87</v>
      </c>
      <c r="C5911" s="292">
        <v>12488</v>
      </c>
      <c r="D5911" s="292">
        <v>22437</v>
      </c>
      <c r="E5911" s="292">
        <v>34622</v>
      </c>
      <c r="F5911" s="292">
        <v>55468</v>
      </c>
      <c r="G5911" s="292">
        <v>125015</v>
      </c>
      <c r="P5911" s="83" t="str">
        <f t="shared" si="129"/>
        <v/>
      </c>
    </row>
    <row r="5912" spans="1:16" hidden="1" x14ac:dyDescent="0.25">
      <c r="A5912" s="83" t="s">
        <v>6879</v>
      </c>
      <c r="B5912" s="285" t="s">
        <v>88</v>
      </c>
      <c r="D5912" s="292">
        <v>0</v>
      </c>
      <c r="E5912" s="292">
        <v>0</v>
      </c>
      <c r="F5912" s="292">
        <v>0</v>
      </c>
      <c r="G5912" s="292">
        <v>0</v>
      </c>
      <c r="P5912" s="83" t="str">
        <f t="shared" si="129"/>
        <v/>
      </c>
    </row>
    <row r="5913" spans="1:16" hidden="1" x14ac:dyDescent="0.25">
      <c r="A5913" s="83" t="s">
        <v>6880</v>
      </c>
      <c r="B5913" s="285" t="s">
        <v>144</v>
      </c>
      <c r="C5913" s="292">
        <v>690652</v>
      </c>
      <c r="D5913" s="292">
        <v>839338</v>
      </c>
      <c r="E5913" s="292">
        <v>730172</v>
      </c>
      <c r="F5913" s="292">
        <v>996262</v>
      </c>
      <c r="G5913" s="292">
        <v>3256424</v>
      </c>
      <c r="P5913" s="83" t="str">
        <f t="shared" si="129"/>
        <v/>
      </c>
    </row>
    <row r="5914" spans="1:16" hidden="1" x14ac:dyDescent="0.25">
      <c r="A5914" s="83" t="s">
        <v>6881</v>
      </c>
      <c r="B5914" s="285" t="s">
        <v>283</v>
      </c>
      <c r="C5914" s="292">
        <v>66601</v>
      </c>
      <c r="D5914" s="292">
        <v>-65629</v>
      </c>
      <c r="E5914" s="292">
        <v>515</v>
      </c>
      <c r="F5914" s="292">
        <v>551</v>
      </c>
      <c r="G5914" s="292">
        <v>2038</v>
      </c>
      <c r="P5914" s="83" t="str">
        <f t="shared" si="129"/>
        <v/>
      </c>
    </row>
    <row r="5915" spans="1:16" hidden="1" x14ac:dyDescent="0.25">
      <c r="A5915" s="83" t="s">
        <v>6882</v>
      </c>
      <c r="B5915" s="285" t="s">
        <v>284</v>
      </c>
      <c r="C5915" s="292">
        <v>30314</v>
      </c>
      <c r="D5915" s="292">
        <v>51312</v>
      </c>
      <c r="E5915" s="292">
        <v>26559</v>
      </c>
      <c r="F5915" s="292">
        <v>53877</v>
      </c>
      <c r="G5915" s="292">
        <v>162062</v>
      </c>
      <c r="P5915" s="83" t="str">
        <f t="shared" si="129"/>
        <v/>
      </c>
    </row>
    <row r="5916" spans="1:16" hidden="1" x14ac:dyDescent="0.25">
      <c r="A5916" s="83" t="s">
        <v>6883</v>
      </c>
      <c r="B5916" s="285" t="s">
        <v>76</v>
      </c>
      <c r="C5916" s="292">
        <v>75660</v>
      </c>
      <c r="D5916" s="292">
        <v>61297</v>
      </c>
      <c r="E5916" s="292">
        <v>75139</v>
      </c>
      <c r="F5916" s="292">
        <v>102886</v>
      </c>
      <c r="G5916" s="292">
        <v>314982</v>
      </c>
      <c r="P5916" s="83" t="str">
        <f t="shared" si="129"/>
        <v/>
      </c>
    </row>
    <row r="5917" spans="1:16" hidden="1" x14ac:dyDescent="0.25">
      <c r="A5917" s="83" t="s">
        <v>6884</v>
      </c>
      <c r="B5917" s="285" t="s">
        <v>85</v>
      </c>
      <c r="C5917" s="292">
        <v>766858</v>
      </c>
      <c r="D5917" s="292">
        <v>747629</v>
      </c>
      <c r="E5917" s="292">
        <v>530041</v>
      </c>
      <c r="F5917" s="292">
        <v>847081</v>
      </c>
      <c r="G5917" s="292">
        <v>2891609</v>
      </c>
      <c r="P5917" s="83" t="str">
        <f t="shared" si="129"/>
        <v/>
      </c>
    </row>
    <row r="5918" spans="1:16" hidden="1" x14ac:dyDescent="0.25">
      <c r="A5918" s="83" t="s">
        <v>6885</v>
      </c>
      <c r="B5918" s="285" t="s">
        <v>87</v>
      </c>
      <c r="C5918" s="292">
        <v>12114</v>
      </c>
      <c r="D5918" s="292">
        <v>16850</v>
      </c>
      <c r="E5918" s="292">
        <v>15902</v>
      </c>
      <c r="F5918" s="292">
        <v>17289</v>
      </c>
      <c r="G5918" s="292">
        <v>62155</v>
      </c>
      <c r="P5918" s="83" t="str">
        <f t="shared" si="129"/>
        <v/>
      </c>
    </row>
    <row r="5919" spans="1:16" hidden="1" x14ac:dyDescent="0.25">
      <c r="A5919" s="83" t="s">
        <v>6886</v>
      </c>
      <c r="B5919" s="285" t="s">
        <v>88</v>
      </c>
      <c r="D5919" s="292">
        <v>0</v>
      </c>
      <c r="E5919" s="292">
        <v>0</v>
      </c>
      <c r="F5919" s="292">
        <v>0</v>
      </c>
      <c r="G5919" s="292">
        <v>0</v>
      </c>
      <c r="P5919" s="83" t="str">
        <f t="shared" si="129"/>
        <v/>
      </c>
    </row>
    <row r="5920" spans="1:16" hidden="1" x14ac:dyDescent="0.25">
      <c r="A5920" s="83" t="s">
        <v>6887</v>
      </c>
      <c r="B5920" s="285" t="s">
        <v>89</v>
      </c>
      <c r="C5920" s="292">
        <v>155880</v>
      </c>
      <c r="D5920" s="292">
        <v>183658</v>
      </c>
      <c r="E5920" s="292">
        <v>186439</v>
      </c>
      <c r="F5920" s="292">
        <v>296009</v>
      </c>
      <c r="G5920" s="292">
        <v>821986</v>
      </c>
      <c r="P5920" s="83" t="str">
        <f t="shared" si="129"/>
        <v/>
      </c>
    </row>
    <row r="5921" spans="1:16" hidden="1" x14ac:dyDescent="0.25">
      <c r="A5921" s="83" t="s">
        <v>6888</v>
      </c>
      <c r="B5921" s="285" t="s">
        <v>90</v>
      </c>
      <c r="C5921" s="292">
        <v>59</v>
      </c>
      <c r="D5921" s="292">
        <v>143</v>
      </c>
      <c r="E5921" s="292">
        <v>95</v>
      </c>
      <c r="F5921" s="292">
        <v>396</v>
      </c>
      <c r="G5921" s="292">
        <v>693</v>
      </c>
      <c r="P5921" s="83" t="str">
        <f t="shared" si="129"/>
        <v/>
      </c>
    </row>
    <row r="5922" spans="1:16" hidden="1" x14ac:dyDescent="0.25">
      <c r="A5922" s="83" t="s">
        <v>6889</v>
      </c>
      <c r="B5922" s="285" t="s">
        <v>91</v>
      </c>
      <c r="C5922" s="292">
        <v>0</v>
      </c>
      <c r="D5922" s="292">
        <v>0</v>
      </c>
      <c r="E5922" s="292">
        <v>0</v>
      </c>
      <c r="F5922" s="292">
        <v>0</v>
      </c>
      <c r="G5922" s="292">
        <v>0</v>
      </c>
      <c r="P5922" s="83" t="str">
        <f t="shared" si="129"/>
        <v/>
      </c>
    </row>
    <row r="5923" spans="1:16" hidden="1" x14ac:dyDescent="0.25">
      <c r="A5923" s="83" t="s">
        <v>6890</v>
      </c>
      <c r="B5923" s="285" t="s">
        <v>3670</v>
      </c>
      <c r="C5923" s="292">
        <v>23094</v>
      </c>
      <c r="D5923" s="292">
        <v>21881</v>
      </c>
      <c r="E5923" s="292">
        <v>-2290</v>
      </c>
      <c r="F5923" s="292">
        <v>12033</v>
      </c>
      <c r="G5923" s="292">
        <v>54718</v>
      </c>
      <c r="P5923" s="83" t="str">
        <f t="shared" si="129"/>
        <v/>
      </c>
    </row>
    <row r="5924" spans="1:16" hidden="1" x14ac:dyDescent="0.25">
      <c r="A5924" s="83" t="s">
        <v>6891</v>
      </c>
      <c r="B5924" s="285" t="s">
        <v>95</v>
      </c>
      <c r="C5924" s="292">
        <v>1918</v>
      </c>
      <c r="D5924" s="292">
        <v>4711</v>
      </c>
      <c r="E5924" s="292">
        <v>5491</v>
      </c>
      <c r="F5924" s="292">
        <v>31526</v>
      </c>
      <c r="G5924" s="292">
        <v>43646</v>
      </c>
      <c r="P5924" s="83" t="str">
        <f t="shared" si="129"/>
        <v/>
      </c>
    </row>
    <row r="5925" spans="1:16" hidden="1" x14ac:dyDescent="0.25">
      <c r="A5925" s="83" t="s">
        <v>6892</v>
      </c>
      <c r="B5925" s="285" t="s">
        <v>96</v>
      </c>
      <c r="C5925" s="292">
        <v>7471</v>
      </c>
      <c r="D5925" s="292">
        <v>12145</v>
      </c>
      <c r="E5925" s="292">
        <v>7135</v>
      </c>
      <c r="F5925" s="292">
        <v>9531</v>
      </c>
      <c r="G5925" s="292">
        <v>36282</v>
      </c>
      <c r="P5925" s="83" t="str">
        <f t="shared" si="129"/>
        <v/>
      </c>
    </row>
    <row r="5926" spans="1:16" hidden="1" x14ac:dyDescent="0.25">
      <c r="A5926" s="83" t="s">
        <v>6893</v>
      </c>
      <c r="B5926" s="285" t="s">
        <v>155</v>
      </c>
      <c r="C5926" s="292">
        <v>786443</v>
      </c>
      <c r="D5926" s="292">
        <v>776624</v>
      </c>
      <c r="E5926" s="292">
        <v>553078</v>
      </c>
      <c r="F5926" s="292">
        <v>873901</v>
      </c>
      <c r="G5926" s="292">
        <v>2990046</v>
      </c>
      <c r="P5926" s="83" t="str">
        <f t="shared" si="129"/>
        <v/>
      </c>
    </row>
    <row r="5927" spans="1:16" hidden="1" x14ac:dyDescent="0.25">
      <c r="A5927" s="83" t="s">
        <v>6894</v>
      </c>
      <c r="B5927" s="285" t="s">
        <v>285</v>
      </c>
      <c r="C5927" s="292">
        <v>170634</v>
      </c>
      <c r="D5927" s="292">
        <v>223096</v>
      </c>
      <c r="E5927" s="292">
        <v>232382</v>
      </c>
      <c r="F5927" s="292">
        <v>269094</v>
      </c>
      <c r="G5927" s="292">
        <v>895206</v>
      </c>
      <c r="P5927" s="83" t="str">
        <f t="shared" si="129"/>
        <v/>
      </c>
    </row>
    <row r="5928" spans="1:16" hidden="1" x14ac:dyDescent="0.25">
      <c r="A5928" s="83" t="s">
        <v>6895</v>
      </c>
      <c r="B5928" s="285" t="s">
        <v>286</v>
      </c>
      <c r="C5928" s="292">
        <v>339613</v>
      </c>
      <c r="D5928" s="292">
        <v>252843</v>
      </c>
      <c r="E5928" s="292">
        <v>32785</v>
      </c>
      <c r="F5928" s="292">
        <v>135137</v>
      </c>
      <c r="G5928" s="292">
        <v>760378</v>
      </c>
      <c r="P5928" s="83" t="str">
        <f t="shared" si="129"/>
        <v/>
      </c>
    </row>
    <row r="5929" spans="1:16" hidden="1" x14ac:dyDescent="0.25">
      <c r="A5929" s="83" t="s">
        <v>6896</v>
      </c>
      <c r="B5929" s="285" t="s">
        <v>97</v>
      </c>
      <c r="C5929" s="292">
        <v>-816.21786999999949</v>
      </c>
      <c r="D5929" s="292">
        <v>-1488.1950200000001</v>
      </c>
      <c r="E5929" s="292">
        <v>-1149.2781499999965</v>
      </c>
      <c r="F5929" s="292">
        <v>517.40364999999565</v>
      </c>
      <c r="G5929" s="292">
        <v>-2936.2873899999977</v>
      </c>
      <c r="P5929" s="83" t="str">
        <f t="shared" si="129"/>
        <v/>
      </c>
    </row>
    <row r="5930" spans="1:16" hidden="1" x14ac:dyDescent="0.25">
      <c r="A5930" s="83" t="s">
        <v>6897</v>
      </c>
      <c r="B5930" s="285" t="s">
        <v>130</v>
      </c>
      <c r="C5930" s="292">
        <v>-154.82943999999952</v>
      </c>
      <c r="D5930" s="292">
        <v>1283.4794899999979</v>
      </c>
      <c r="E5930" s="292">
        <v>611.05609000000368</v>
      </c>
      <c r="F5930" s="292">
        <v>63.421739999995225</v>
      </c>
      <c r="G5930" s="292">
        <v>1803.12788</v>
      </c>
      <c r="P5930" s="83" t="str">
        <f t="shared" si="129"/>
        <v/>
      </c>
    </row>
    <row r="5931" spans="1:16" hidden="1" x14ac:dyDescent="0.25">
      <c r="A5931" s="83" t="s">
        <v>6898</v>
      </c>
      <c r="B5931" s="285" t="s">
        <v>76</v>
      </c>
      <c r="C5931" s="292">
        <v>0</v>
      </c>
      <c r="D5931" s="292">
        <v>0</v>
      </c>
      <c r="E5931" s="292">
        <v>0</v>
      </c>
      <c r="F5931" s="292">
        <v>0</v>
      </c>
      <c r="G5931" s="292">
        <v>0</v>
      </c>
      <c r="P5931" s="83" t="str">
        <f t="shared" si="129"/>
        <v/>
      </c>
    </row>
    <row r="5932" spans="1:16" hidden="1" x14ac:dyDescent="0.25">
      <c r="A5932" s="83" t="s">
        <v>6899</v>
      </c>
      <c r="B5932" s="285" t="s">
        <v>77</v>
      </c>
      <c r="C5932" s="292">
        <v>3266.2061900000008</v>
      </c>
      <c r="D5932" s="292">
        <v>4155.0575000000026</v>
      </c>
      <c r="E5932" s="292">
        <v>4225.2040699999925</v>
      </c>
      <c r="F5932" s="292">
        <v>2683.7668199999948</v>
      </c>
      <c r="G5932" s="292">
        <v>14330.234579999991</v>
      </c>
      <c r="P5932" s="83" t="str">
        <f t="shared" si="129"/>
        <v/>
      </c>
    </row>
    <row r="5933" spans="1:16" hidden="1" x14ac:dyDescent="0.25">
      <c r="A5933" s="83" t="s">
        <v>6900</v>
      </c>
      <c r="B5933" s="285" t="s">
        <v>78</v>
      </c>
      <c r="C5933" s="292">
        <v>493.35596000000015</v>
      </c>
      <c r="D5933" s="292">
        <v>649.47115999999971</v>
      </c>
      <c r="E5933" s="292">
        <v>626.20174999999995</v>
      </c>
      <c r="F5933" s="292">
        <v>595.76808999999957</v>
      </c>
      <c r="G5933" s="292">
        <v>2364.7969599999997</v>
      </c>
      <c r="P5933" s="83" t="str">
        <f t="shared" si="129"/>
        <v/>
      </c>
    </row>
    <row r="5934" spans="1:16" hidden="1" x14ac:dyDescent="0.25">
      <c r="A5934" s="83" t="s">
        <v>6901</v>
      </c>
      <c r="B5934" s="285" t="s">
        <v>79</v>
      </c>
      <c r="C5934" s="292">
        <v>0.81962999999999997</v>
      </c>
      <c r="D5934" s="292">
        <v>1.2795599999999996</v>
      </c>
      <c r="E5934" s="292">
        <v>36.375039999999984</v>
      </c>
      <c r="F5934" s="292">
        <v>12.064200000000019</v>
      </c>
      <c r="G5934" s="292">
        <v>50.538430000000005</v>
      </c>
      <c r="P5934" s="83" t="str">
        <f t="shared" si="129"/>
        <v/>
      </c>
    </row>
    <row r="5935" spans="1:16" hidden="1" x14ac:dyDescent="0.25">
      <c r="A5935" s="83" t="s">
        <v>6902</v>
      </c>
      <c r="B5935" s="285" t="s">
        <v>3671</v>
      </c>
      <c r="C5935" s="292">
        <v>2944.1262699999979</v>
      </c>
      <c r="D5935" s="292">
        <v>3146.2953799999977</v>
      </c>
      <c r="E5935" s="292">
        <v>2659.9180100000031</v>
      </c>
      <c r="F5935" s="292">
        <v>2112.8811300000107</v>
      </c>
      <c r="G5935" s="292">
        <v>10863.220790000008</v>
      </c>
      <c r="P5935" s="83" t="str">
        <f t="shared" si="129"/>
        <v/>
      </c>
    </row>
    <row r="5936" spans="1:16" hidden="1" x14ac:dyDescent="0.25">
      <c r="A5936" s="83" t="s">
        <v>6903</v>
      </c>
      <c r="B5936" s="285" t="s">
        <v>84</v>
      </c>
      <c r="C5936" s="292">
        <v>110.93634</v>
      </c>
      <c r="D5936" s="292">
        <v>1067.7056899999998</v>
      </c>
      <c r="E5936" s="292">
        <v>353.14125000000035</v>
      </c>
      <c r="F5936" s="292">
        <v>857.00600999999983</v>
      </c>
      <c r="G5936" s="292">
        <v>2388.7892899999997</v>
      </c>
      <c r="P5936" s="83" t="str">
        <f t="shared" si="129"/>
        <v/>
      </c>
    </row>
    <row r="5937" spans="1:16" hidden="1" x14ac:dyDescent="0.25">
      <c r="A5937" s="83" t="s">
        <v>6904</v>
      </c>
      <c r="B5937" s="285" t="s">
        <v>85</v>
      </c>
      <c r="C5937" s="292">
        <v>6815.8819499999991</v>
      </c>
      <c r="D5937" s="292">
        <v>9074.8532799999994</v>
      </c>
      <c r="E5937" s="292">
        <v>7942.438199999996</v>
      </c>
      <c r="F5937" s="292">
        <v>6318.3181900000045</v>
      </c>
      <c r="G5937" s="292">
        <v>30151.491619999997</v>
      </c>
      <c r="P5937" s="83" t="str">
        <f t="shared" si="129"/>
        <v/>
      </c>
    </row>
    <row r="5938" spans="1:16" hidden="1" x14ac:dyDescent="0.25">
      <c r="A5938" s="83" t="s">
        <v>6905</v>
      </c>
      <c r="B5938" s="285" t="s">
        <v>86</v>
      </c>
      <c r="C5938" s="292">
        <v>0</v>
      </c>
      <c r="D5938" s="292">
        <v>0</v>
      </c>
      <c r="E5938" s="292">
        <v>0</v>
      </c>
      <c r="F5938" s="292">
        <v>0</v>
      </c>
      <c r="G5938" s="292">
        <v>0</v>
      </c>
      <c r="P5938" s="83" t="str">
        <f t="shared" si="129"/>
        <v/>
      </c>
    </row>
    <row r="5939" spans="1:16" hidden="1" x14ac:dyDescent="0.25">
      <c r="A5939" s="83" t="s">
        <v>6906</v>
      </c>
      <c r="B5939" s="285" t="s">
        <v>87</v>
      </c>
      <c r="C5939" s="292">
        <v>207.69224</v>
      </c>
      <c r="D5939" s="292">
        <v>170.88368999999994</v>
      </c>
      <c r="E5939" s="292">
        <v>58.761400000000137</v>
      </c>
      <c r="F5939" s="292">
        <v>70.633069999999833</v>
      </c>
      <c r="G5939" s="292">
        <v>507.97039999999993</v>
      </c>
      <c r="P5939" s="83" t="str">
        <f t="shared" si="129"/>
        <v/>
      </c>
    </row>
    <row r="5940" spans="1:16" hidden="1" x14ac:dyDescent="0.25">
      <c r="A5940" s="83" t="s">
        <v>6907</v>
      </c>
      <c r="B5940" s="285" t="s">
        <v>88</v>
      </c>
      <c r="C5940" s="292">
        <v>880.28471000000002</v>
      </c>
      <c r="D5940" s="292">
        <v>1073.0870199999999</v>
      </c>
      <c r="E5940" s="292">
        <v>697.9250200000007</v>
      </c>
      <c r="F5940" s="292">
        <v>688.92263999999852</v>
      </c>
      <c r="G5940" s="292">
        <v>3340.2193899999988</v>
      </c>
      <c r="P5940" s="83" t="str">
        <f t="shared" si="129"/>
        <v/>
      </c>
    </row>
    <row r="5941" spans="1:16" hidden="1" x14ac:dyDescent="0.25">
      <c r="A5941" s="83" t="s">
        <v>6908</v>
      </c>
      <c r="B5941" s="285" t="s">
        <v>144</v>
      </c>
      <c r="C5941" s="292">
        <v>7903.8588999999993</v>
      </c>
      <c r="D5941" s="292">
        <v>10318.823990000001</v>
      </c>
      <c r="E5941" s="292">
        <v>8699.1246199999969</v>
      </c>
      <c r="F5941" s="292">
        <v>7077.8739000000032</v>
      </c>
      <c r="G5941" s="292">
        <v>33999.681409999997</v>
      </c>
      <c r="P5941" s="83" t="str">
        <f t="shared" si="129"/>
        <v/>
      </c>
    </row>
    <row r="5942" spans="1:16" hidden="1" x14ac:dyDescent="0.25">
      <c r="A5942" s="83" t="s">
        <v>6909</v>
      </c>
      <c r="B5942" s="285" t="s">
        <v>283</v>
      </c>
      <c r="C5942" s="292">
        <v>0.43755999999999995</v>
      </c>
      <c r="D5942" s="292">
        <v>54.144970000000001</v>
      </c>
      <c r="E5942" s="292">
        <v>41.598079999999975</v>
      </c>
      <c r="F5942" s="292">
        <v>56.462040000000023</v>
      </c>
      <c r="G5942" s="292">
        <v>152.64265</v>
      </c>
      <c r="P5942" s="83" t="str">
        <f t="shared" si="129"/>
        <v/>
      </c>
    </row>
    <row r="5943" spans="1:16" hidden="1" x14ac:dyDescent="0.25">
      <c r="A5943" s="83" t="s">
        <v>6910</v>
      </c>
      <c r="B5943" s="285" t="s">
        <v>284</v>
      </c>
      <c r="C5943" s="292">
        <v>0</v>
      </c>
      <c r="D5943" s="292">
        <v>0.89901999999999993</v>
      </c>
      <c r="E5943" s="292">
        <v>0</v>
      </c>
      <c r="F5943" s="292">
        <v>0.36990000000000012</v>
      </c>
      <c r="G5943" s="292">
        <v>1.26892</v>
      </c>
      <c r="P5943" s="83" t="str">
        <f t="shared" si="129"/>
        <v/>
      </c>
    </row>
    <row r="5944" spans="1:16" hidden="1" x14ac:dyDescent="0.25">
      <c r="A5944" s="83" t="s">
        <v>6911</v>
      </c>
      <c r="B5944" s="285" t="s">
        <v>76</v>
      </c>
      <c r="C5944" s="292">
        <v>0</v>
      </c>
      <c r="D5944" s="292">
        <v>0</v>
      </c>
      <c r="E5944" s="292">
        <v>0</v>
      </c>
      <c r="F5944" s="292">
        <v>0</v>
      </c>
      <c r="G5944" s="292">
        <v>0</v>
      </c>
      <c r="P5944" s="83" t="str">
        <f t="shared" si="129"/>
        <v/>
      </c>
    </row>
    <row r="5945" spans="1:16" hidden="1" x14ac:dyDescent="0.25">
      <c r="A5945" s="83" t="s">
        <v>6912</v>
      </c>
      <c r="B5945" s="285" t="s">
        <v>85</v>
      </c>
      <c r="C5945" s="292">
        <v>5999.6640799999996</v>
      </c>
      <c r="D5945" s="292">
        <v>7586.6582599999992</v>
      </c>
      <c r="E5945" s="292">
        <v>6793.1600499999995</v>
      </c>
      <c r="F5945" s="292">
        <v>6835.7218400000002</v>
      </c>
      <c r="G5945" s="292">
        <v>27215.204229999999</v>
      </c>
      <c r="P5945" s="83" t="str">
        <f t="shared" si="129"/>
        <v/>
      </c>
    </row>
    <row r="5946" spans="1:16" hidden="1" x14ac:dyDescent="0.25">
      <c r="A5946" s="83" t="s">
        <v>6913</v>
      </c>
      <c r="B5946" s="285" t="s">
        <v>87</v>
      </c>
      <c r="C5946" s="292">
        <v>0</v>
      </c>
      <c r="D5946" s="292">
        <v>30</v>
      </c>
      <c r="E5946" s="292">
        <v>1625</v>
      </c>
      <c r="F5946" s="292">
        <v>0</v>
      </c>
      <c r="G5946" s="292">
        <v>1655</v>
      </c>
      <c r="P5946" s="83" t="str">
        <f t="shared" si="129"/>
        <v/>
      </c>
    </row>
    <row r="5947" spans="1:16" hidden="1" x14ac:dyDescent="0.25">
      <c r="A5947" s="83" t="s">
        <v>6914</v>
      </c>
      <c r="B5947" s="285" t="s">
        <v>88</v>
      </c>
      <c r="C5947" s="292">
        <v>1749.3653799999997</v>
      </c>
      <c r="D5947" s="292">
        <v>3981.6302199999991</v>
      </c>
      <c r="E5947" s="292">
        <v>892.02066000000161</v>
      </c>
      <c r="F5947" s="292">
        <v>305.57379999999864</v>
      </c>
      <c r="G5947" s="292">
        <v>6928.5900599999986</v>
      </c>
      <c r="P5947" s="83" t="str">
        <f t="shared" si="129"/>
        <v/>
      </c>
    </row>
    <row r="5948" spans="1:16" hidden="1" x14ac:dyDescent="0.25">
      <c r="A5948" s="83" t="s">
        <v>6915</v>
      </c>
      <c r="B5948" s="285" t="s">
        <v>89</v>
      </c>
      <c r="C5948" s="292">
        <v>594.21935999999982</v>
      </c>
      <c r="D5948" s="292">
        <v>832.42764000000011</v>
      </c>
      <c r="E5948" s="292">
        <v>899.59543000000019</v>
      </c>
      <c r="F5948" s="292">
        <v>957.29547000000071</v>
      </c>
      <c r="G5948" s="292">
        <v>3283.5379000000012</v>
      </c>
      <c r="P5948" s="83" t="str">
        <f t="shared" si="129"/>
        <v/>
      </c>
    </row>
    <row r="5949" spans="1:16" hidden="1" x14ac:dyDescent="0.25">
      <c r="A5949" s="83" t="s">
        <v>6916</v>
      </c>
      <c r="B5949" s="285" t="s">
        <v>90</v>
      </c>
      <c r="C5949" s="292">
        <v>0.17779999999999999</v>
      </c>
      <c r="D5949" s="292">
        <v>7.7710000000000001E-2</v>
      </c>
      <c r="E5949" s="292">
        <v>2.3270000000000009E-2</v>
      </c>
      <c r="F5949" s="292">
        <v>1.0000000000019327E-5</v>
      </c>
      <c r="G5949" s="292">
        <v>0.27879000000000004</v>
      </c>
      <c r="P5949" s="83" t="str">
        <f t="shared" si="129"/>
        <v/>
      </c>
    </row>
    <row r="5950" spans="1:16" hidden="1" x14ac:dyDescent="0.25">
      <c r="A5950" s="83" t="s">
        <v>6917</v>
      </c>
      <c r="B5950" s="285" t="s">
        <v>91</v>
      </c>
      <c r="C5950" s="292">
        <v>0</v>
      </c>
      <c r="D5950" s="292">
        <v>0</v>
      </c>
      <c r="E5950" s="292">
        <v>0</v>
      </c>
      <c r="F5950" s="292">
        <v>0</v>
      </c>
      <c r="G5950" s="292">
        <v>0</v>
      </c>
      <c r="P5950" s="83" t="str">
        <f t="shared" si="129"/>
        <v/>
      </c>
    </row>
    <row r="5951" spans="1:16" hidden="1" x14ac:dyDescent="0.25">
      <c r="A5951" s="83" t="s">
        <v>6918</v>
      </c>
      <c r="B5951" s="285" t="s">
        <v>3670</v>
      </c>
      <c r="C5951" s="292">
        <v>18.974409999999999</v>
      </c>
      <c r="D5951" s="292">
        <v>47.893130000000006</v>
      </c>
      <c r="E5951" s="292">
        <v>22.858420000000002</v>
      </c>
      <c r="F5951" s="292">
        <v>12.853249999999996</v>
      </c>
      <c r="G5951" s="292">
        <v>102.57921000000002</v>
      </c>
      <c r="P5951" s="83" t="str">
        <f t="shared" si="129"/>
        <v/>
      </c>
    </row>
    <row r="5952" spans="1:16" hidden="1" x14ac:dyDescent="0.25">
      <c r="A5952" s="83" t="s">
        <v>6919</v>
      </c>
      <c r="B5952" s="285" t="s">
        <v>95</v>
      </c>
      <c r="C5952" s="292">
        <v>0</v>
      </c>
      <c r="D5952" s="292">
        <v>0</v>
      </c>
      <c r="E5952" s="292">
        <v>11.759840000000001</v>
      </c>
      <c r="F5952" s="292">
        <v>0</v>
      </c>
      <c r="G5952" s="292">
        <v>11.759840000000001</v>
      </c>
      <c r="P5952" s="83" t="str">
        <f t="shared" si="129"/>
        <v/>
      </c>
    </row>
    <row r="5953" spans="1:16" hidden="1" x14ac:dyDescent="0.25">
      <c r="A5953" s="83" t="s">
        <v>6920</v>
      </c>
      <c r="B5953" s="285" t="s">
        <v>96</v>
      </c>
      <c r="C5953" s="292">
        <v>0</v>
      </c>
      <c r="D5953" s="292">
        <v>4.0149999999999997</v>
      </c>
      <c r="E5953" s="292">
        <v>0</v>
      </c>
      <c r="F5953" s="292">
        <v>0</v>
      </c>
      <c r="G5953" s="292">
        <v>4.0149999999999997</v>
      </c>
      <c r="P5953" s="83" t="str">
        <f t="shared" si="129"/>
        <v/>
      </c>
    </row>
    <row r="5954" spans="1:16" hidden="1" x14ac:dyDescent="0.25">
      <c r="A5954" s="83" t="s">
        <v>6921</v>
      </c>
      <c r="B5954" s="285" t="s">
        <v>155</v>
      </c>
      <c r="C5954" s="292">
        <v>7749.0294599999997</v>
      </c>
      <c r="D5954" s="292">
        <v>11602.303479999999</v>
      </c>
      <c r="E5954" s="292">
        <v>9310.1807100000005</v>
      </c>
      <c r="F5954" s="292">
        <v>7141.2956399999985</v>
      </c>
      <c r="G5954" s="292">
        <v>35802.809289999997</v>
      </c>
      <c r="P5954" s="83" t="str">
        <f t="shared" si="129"/>
        <v/>
      </c>
    </row>
    <row r="5955" spans="1:16" hidden="1" x14ac:dyDescent="0.25">
      <c r="A5955" s="83" t="s">
        <v>6922</v>
      </c>
      <c r="B5955" s="285" t="s">
        <v>285</v>
      </c>
      <c r="C5955" s="292">
        <v>4148.8966799999989</v>
      </c>
      <c r="D5955" s="292">
        <v>4840.2188399999995</v>
      </c>
      <c r="E5955" s="292">
        <v>4387.2250400000003</v>
      </c>
      <c r="F5955" s="292">
        <v>3552.5411499999996</v>
      </c>
      <c r="G5955" s="292">
        <v>16928.881710000001</v>
      </c>
      <c r="P5955" s="83" t="str">
        <f t="shared" si="129"/>
        <v/>
      </c>
    </row>
    <row r="5956" spans="1:16" hidden="1" x14ac:dyDescent="0.25">
      <c r="A5956" s="83" t="s">
        <v>6923</v>
      </c>
      <c r="B5956" s="285" t="s">
        <v>286</v>
      </c>
      <c r="C5956" s="292">
        <v>1237.3958300000002</v>
      </c>
      <c r="D5956" s="292">
        <v>1866.0409399999999</v>
      </c>
      <c r="E5956" s="292">
        <v>1471.6980499999993</v>
      </c>
      <c r="F5956" s="292">
        <v>2313.0319600000003</v>
      </c>
      <c r="G5956" s="292">
        <v>6888.1667799999996</v>
      </c>
      <c r="P5956" s="83" t="str">
        <f t="shared" si="129"/>
        <v/>
      </c>
    </row>
    <row r="5957" spans="1:16" hidden="1" x14ac:dyDescent="0.25">
      <c r="A5957" s="83" t="s">
        <v>6924</v>
      </c>
      <c r="B5957" s="285" t="s">
        <v>97</v>
      </c>
      <c r="C5957" s="292">
        <v>13644</v>
      </c>
      <c r="D5957" s="292">
        <v>-123712</v>
      </c>
      <c r="E5957" s="292">
        <v>-63412</v>
      </c>
      <c r="F5957" s="292">
        <v>93085</v>
      </c>
      <c r="G5957" s="292">
        <v>-80395</v>
      </c>
      <c r="P5957" s="83" t="str">
        <f t="shared" si="129"/>
        <v/>
      </c>
    </row>
    <row r="5958" spans="1:16" hidden="1" x14ac:dyDescent="0.25">
      <c r="A5958" s="83" t="s">
        <v>6925</v>
      </c>
      <c r="B5958" s="285" t="s">
        <v>130</v>
      </c>
      <c r="C5958" s="292">
        <v>52081</v>
      </c>
      <c r="D5958" s="292">
        <v>-124510</v>
      </c>
      <c r="E5958" s="292">
        <v>-60003</v>
      </c>
      <c r="F5958" s="292">
        <v>110418</v>
      </c>
      <c r="G5958" s="292">
        <v>-22014</v>
      </c>
      <c r="P5958" s="83" t="str">
        <f t="shared" si="129"/>
        <v/>
      </c>
    </row>
    <row r="5959" spans="1:16" hidden="1" x14ac:dyDescent="0.25">
      <c r="A5959" s="83" t="s">
        <v>6926</v>
      </c>
      <c r="B5959" s="285" t="s">
        <v>76</v>
      </c>
      <c r="C5959" s="292">
        <v>0</v>
      </c>
      <c r="D5959" s="292">
        <v>0</v>
      </c>
      <c r="E5959" s="292">
        <v>0</v>
      </c>
      <c r="F5959" s="292">
        <v>0</v>
      </c>
      <c r="G5959" s="292">
        <v>0</v>
      </c>
      <c r="P5959" s="83" t="str">
        <f t="shared" si="129"/>
        <v/>
      </c>
    </row>
    <row r="5960" spans="1:16" hidden="1" x14ac:dyDescent="0.25">
      <c r="A5960" s="83" t="s">
        <v>6927</v>
      </c>
      <c r="B5960" s="285" t="s">
        <v>77</v>
      </c>
      <c r="C5960" s="292">
        <v>199033</v>
      </c>
      <c r="D5960" s="292">
        <v>247132</v>
      </c>
      <c r="E5960" s="292">
        <v>172380</v>
      </c>
      <c r="F5960" s="292">
        <v>177412</v>
      </c>
      <c r="G5960" s="292">
        <v>795957</v>
      </c>
      <c r="P5960" s="83" t="str">
        <f t="shared" si="129"/>
        <v/>
      </c>
    </row>
    <row r="5961" spans="1:16" hidden="1" x14ac:dyDescent="0.25">
      <c r="A5961" s="83" t="s">
        <v>6928</v>
      </c>
      <c r="B5961" s="285" t="s">
        <v>78</v>
      </c>
      <c r="C5961" s="292">
        <v>29483</v>
      </c>
      <c r="D5961" s="292">
        <v>34430</v>
      </c>
      <c r="E5961" s="292">
        <v>30534</v>
      </c>
      <c r="F5961" s="292">
        <v>38719</v>
      </c>
      <c r="G5961" s="292">
        <v>133166</v>
      </c>
      <c r="P5961" s="83" t="str">
        <f t="shared" si="129"/>
        <v/>
      </c>
    </row>
    <row r="5962" spans="1:16" hidden="1" x14ac:dyDescent="0.25">
      <c r="A5962" s="83" t="s">
        <v>6929</v>
      </c>
      <c r="B5962" s="285" t="s">
        <v>79</v>
      </c>
      <c r="C5962" s="292">
        <v>1189</v>
      </c>
      <c r="D5962" s="292">
        <v>2425</v>
      </c>
      <c r="E5962" s="292">
        <v>4916</v>
      </c>
      <c r="F5962" s="292">
        <v>4350</v>
      </c>
      <c r="G5962" s="292">
        <v>12880</v>
      </c>
      <c r="P5962" s="83" t="str">
        <f t="shared" si="129"/>
        <v/>
      </c>
    </row>
    <row r="5963" spans="1:16" hidden="1" x14ac:dyDescent="0.25">
      <c r="A5963" s="83" t="s">
        <v>6930</v>
      </c>
      <c r="B5963" s="285" t="s">
        <v>3671</v>
      </c>
      <c r="C5963" s="292">
        <v>213230</v>
      </c>
      <c r="D5963" s="292">
        <v>223396</v>
      </c>
      <c r="E5963" s="292">
        <v>185137</v>
      </c>
      <c r="F5963" s="292">
        <v>198169</v>
      </c>
      <c r="G5963" s="292">
        <v>819932</v>
      </c>
      <c r="P5963" s="83" t="str">
        <f t="shared" si="129"/>
        <v/>
      </c>
    </row>
    <row r="5964" spans="1:16" hidden="1" x14ac:dyDescent="0.25">
      <c r="A5964" s="83" t="s">
        <v>6931</v>
      </c>
      <c r="B5964" s="285" t="s">
        <v>84</v>
      </c>
      <c r="C5964" s="292">
        <v>8556</v>
      </c>
      <c r="D5964" s="292">
        <v>18980</v>
      </c>
      <c r="E5964" s="292">
        <v>14082</v>
      </c>
      <c r="F5964" s="292">
        <v>21992</v>
      </c>
      <c r="G5964" s="292">
        <v>63610</v>
      </c>
      <c r="P5964" s="83" t="str">
        <f t="shared" si="129"/>
        <v/>
      </c>
    </row>
    <row r="5965" spans="1:16" hidden="1" x14ac:dyDescent="0.25">
      <c r="A5965" s="83" t="s">
        <v>6932</v>
      </c>
      <c r="B5965" s="285" t="s">
        <v>85</v>
      </c>
      <c r="C5965" s="292">
        <v>455261</v>
      </c>
      <c r="D5965" s="292">
        <v>530046</v>
      </c>
      <c r="E5965" s="292">
        <v>408272</v>
      </c>
      <c r="F5965" s="292">
        <v>444054</v>
      </c>
      <c r="G5965" s="292">
        <v>1837633</v>
      </c>
      <c r="P5965" s="83" t="str">
        <f t="shared" si="129"/>
        <v/>
      </c>
    </row>
    <row r="5966" spans="1:16" hidden="1" x14ac:dyDescent="0.25">
      <c r="A5966" s="83" t="s">
        <v>6933</v>
      </c>
      <c r="B5966" s="285" t="s">
        <v>86</v>
      </c>
      <c r="C5966" s="292">
        <v>0</v>
      </c>
      <c r="D5966" s="292">
        <v>0</v>
      </c>
      <c r="E5966" s="292">
        <v>0</v>
      </c>
      <c r="F5966" s="292">
        <v>0</v>
      </c>
      <c r="G5966" s="292">
        <v>0</v>
      </c>
      <c r="P5966" s="83" t="str">
        <f t="shared" si="129"/>
        <v/>
      </c>
    </row>
    <row r="5967" spans="1:16" hidden="1" x14ac:dyDescent="0.25">
      <c r="A5967" s="83" t="s">
        <v>6934</v>
      </c>
      <c r="B5967" s="285" t="s">
        <v>87</v>
      </c>
      <c r="C5967" s="292">
        <v>1452</v>
      </c>
      <c r="D5967" s="292">
        <v>11246</v>
      </c>
      <c r="E5967" s="292">
        <v>7642</v>
      </c>
      <c r="F5967" s="292">
        <v>12990</v>
      </c>
      <c r="G5967" s="292">
        <v>33330</v>
      </c>
      <c r="P5967" s="83" t="str">
        <f t="shared" si="129"/>
        <v/>
      </c>
    </row>
    <row r="5968" spans="1:16" hidden="1" x14ac:dyDescent="0.25">
      <c r="A5968" s="83" t="s">
        <v>6935</v>
      </c>
      <c r="B5968" s="285" t="s">
        <v>88</v>
      </c>
      <c r="C5968" s="292">
        <v>6933</v>
      </c>
      <c r="D5968" s="292">
        <v>6031</v>
      </c>
      <c r="E5968" s="292">
        <v>4349</v>
      </c>
      <c r="F5968" s="292">
        <v>36400</v>
      </c>
      <c r="G5968" s="292">
        <v>53713</v>
      </c>
      <c r="P5968" s="83" t="str">
        <f t="shared" si="129"/>
        <v/>
      </c>
    </row>
    <row r="5969" spans="1:16" hidden="1" x14ac:dyDescent="0.25">
      <c r="A5969" s="83" t="s">
        <v>6936</v>
      </c>
      <c r="B5969" s="285" t="s">
        <v>144</v>
      </c>
      <c r="C5969" s="292">
        <v>463646</v>
      </c>
      <c r="D5969" s="292">
        <v>547323</v>
      </c>
      <c r="E5969" s="292">
        <v>420263</v>
      </c>
      <c r="F5969" s="292">
        <v>493444</v>
      </c>
      <c r="G5969" s="292">
        <v>1924676</v>
      </c>
      <c r="P5969" s="83" t="str">
        <f t="shared" si="129"/>
        <v/>
      </c>
    </row>
    <row r="5970" spans="1:16" hidden="1" x14ac:dyDescent="0.25">
      <c r="A5970" s="83" t="s">
        <v>6937</v>
      </c>
      <c r="B5970" s="285" t="s">
        <v>283</v>
      </c>
      <c r="C5970" s="292">
        <v>2882</v>
      </c>
      <c r="D5970" s="292">
        <v>2664</v>
      </c>
      <c r="E5970" s="292">
        <v>647</v>
      </c>
      <c r="F5970" s="292">
        <v>2112</v>
      </c>
      <c r="G5970" s="292">
        <v>8305</v>
      </c>
      <c r="P5970" s="83" t="str">
        <f t="shared" si="129"/>
        <v/>
      </c>
    </row>
    <row r="5971" spans="1:16" hidden="1" x14ac:dyDescent="0.25">
      <c r="A5971" s="83" t="s">
        <v>6938</v>
      </c>
      <c r="B5971" s="285" t="s">
        <v>284</v>
      </c>
      <c r="C5971" s="292">
        <v>888</v>
      </c>
      <c r="D5971" s="292">
        <v>1019</v>
      </c>
      <c r="E5971" s="292">
        <v>576</v>
      </c>
      <c r="F5971" s="292">
        <v>1300</v>
      </c>
      <c r="G5971" s="292">
        <v>3783</v>
      </c>
      <c r="P5971" s="83" t="str">
        <f t="shared" si="129"/>
        <v/>
      </c>
    </row>
    <row r="5972" spans="1:16" hidden="1" x14ac:dyDescent="0.25">
      <c r="A5972" s="83" t="s">
        <v>6939</v>
      </c>
      <c r="B5972" s="285" t="s">
        <v>76</v>
      </c>
      <c r="C5972" s="292">
        <v>14</v>
      </c>
      <c r="D5972" s="292">
        <v>18</v>
      </c>
      <c r="E5972" s="292">
        <v>22</v>
      </c>
      <c r="F5972" s="292">
        <v>21</v>
      </c>
      <c r="G5972" s="292">
        <v>75</v>
      </c>
      <c r="P5972" s="83" t="str">
        <f t="shared" si="129"/>
        <v/>
      </c>
    </row>
    <row r="5973" spans="1:16" hidden="1" x14ac:dyDescent="0.25">
      <c r="A5973" s="83" t="s">
        <v>6940</v>
      </c>
      <c r="B5973" s="285" t="s">
        <v>85</v>
      </c>
      <c r="C5973" s="292">
        <v>468905</v>
      </c>
      <c r="D5973" s="292">
        <v>406334</v>
      </c>
      <c r="E5973" s="292">
        <v>344860</v>
      </c>
      <c r="F5973" s="292">
        <v>537139</v>
      </c>
      <c r="G5973" s="292">
        <v>1757238</v>
      </c>
      <c r="P5973" s="83" t="str">
        <f t="shared" ref="P5973:P6036" si="130">IF(COUNTBLANK(Q5973)=0,IF(RIGHT(A5973,10)=Q5973,TRUE,FALSE),"")</f>
        <v/>
      </c>
    </row>
    <row r="5974" spans="1:16" hidden="1" x14ac:dyDescent="0.25">
      <c r="A5974" s="83" t="s">
        <v>6941</v>
      </c>
      <c r="B5974" s="285" t="s">
        <v>87</v>
      </c>
      <c r="C5974" s="292">
        <v>3246</v>
      </c>
      <c r="D5974" s="292">
        <v>3531</v>
      </c>
      <c r="E5974" s="292">
        <v>6526</v>
      </c>
      <c r="F5974" s="292">
        <v>6726</v>
      </c>
      <c r="G5974" s="292">
        <v>20029</v>
      </c>
      <c r="P5974" s="83" t="str">
        <f t="shared" si="130"/>
        <v/>
      </c>
    </row>
    <row r="5975" spans="1:16" hidden="1" x14ac:dyDescent="0.25">
      <c r="A5975" s="83" t="s">
        <v>6942</v>
      </c>
      <c r="B5975" s="285" t="s">
        <v>88</v>
      </c>
      <c r="C5975" s="292">
        <v>43567</v>
      </c>
      <c r="D5975" s="292">
        <v>11444</v>
      </c>
      <c r="E5975" s="292">
        <v>8874</v>
      </c>
      <c r="F5975" s="292">
        <v>60000</v>
      </c>
      <c r="G5975" s="292">
        <v>123885</v>
      </c>
      <c r="P5975" s="83" t="str">
        <f t="shared" si="130"/>
        <v/>
      </c>
    </row>
    <row r="5976" spans="1:16" hidden="1" x14ac:dyDescent="0.25">
      <c r="A5976" s="83" t="s">
        <v>6943</v>
      </c>
      <c r="B5976" s="285" t="s">
        <v>89</v>
      </c>
      <c r="C5976" s="292">
        <v>51519</v>
      </c>
      <c r="D5976" s="292">
        <v>58668</v>
      </c>
      <c r="E5976" s="292">
        <v>50945</v>
      </c>
      <c r="F5976" s="292">
        <v>53880</v>
      </c>
      <c r="G5976" s="292">
        <v>215012</v>
      </c>
      <c r="P5976" s="83" t="str">
        <f t="shared" si="130"/>
        <v/>
      </c>
    </row>
    <row r="5977" spans="1:16" hidden="1" x14ac:dyDescent="0.25">
      <c r="A5977" s="83" t="s">
        <v>6944</v>
      </c>
      <c r="B5977" s="285" t="s">
        <v>90</v>
      </c>
      <c r="C5977" s="292">
        <v>4</v>
      </c>
      <c r="D5977" s="292">
        <v>32</v>
      </c>
      <c r="E5977" s="292">
        <v>14</v>
      </c>
      <c r="F5977" s="292">
        <v>36</v>
      </c>
      <c r="G5977" s="292">
        <v>86</v>
      </c>
      <c r="P5977" s="83" t="str">
        <f t="shared" si="130"/>
        <v/>
      </c>
    </row>
    <row r="5978" spans="1:16" hidden="1" x14ac:dyDescent="0.25">
      <c r="A5978" s="83" t="s">
        <v>6945</v>
      </c>
      <c r="B5978" s="285" t="s">
        <v>91</v>
      </c>
      <c r="C5978" s="292">
        <v>0</v>
      </c>
      <c r="D5978" s="292">
        <v>0</v>
      </c>
      <c r="E5978" s="292">
        <v>0</v>
      </c>
      <c r="F5978" s="292">
        <v>0</v>
      </c>
      <c r="G5978" s="292">
        <v>0</v>
      </c>
      <c r="P5978" s="83" t="str">
        <f t="shared" si="130"/>
        <v/>
      </c>
    </row>
    <row r="5979" spans="1:16" hidden="1" x14ac:dyDescent="0.25">
      <c r="A5979" s="83" t="s">
        <v>6946</v>
      </c>
      <c r="B5979" s="285" t="s">
        <v>3670</v>
      </c>
      <c r="C5979" s="292">
        <v>13903</v>
      </c>
      <c r="D5979" s="292">
        <v>17511</v>
      </c>
      <c r="E5979" s="292">
        <v>15512</v>
      </c>
      <c r="F5979" s="292">
        <v>21547</v>
      </c>
      <c r="G5979" s="292">
        <v>68473</v>
      </c>
      <c r="P5979" s="83" t="str">
        <f t="shared" si="130"/>
        <v/>
      </c>
    </row>
    <row r="5980" spans="1:16" hidden="1" x14ac:dyDescent="0.25">
      <c r="A5980" s="83" t="s">
        <v>6947</v>
      </c>
      <c r="B5980" s="285" t="s">
        <v>95</v>
      </c>
      <c r="C5980" s="292">
        <v>22</v>
      </c>
      <c r="D5980" s="292">
        <v>520</v>
      </c>
      <c r="E5980" s="292">
        <v>632</v>
      </c>
      <c r="F5980" s="292">
        <v>2280</v>
      </c>
      <c r="G5980" s="292">
        <v>3454</v>
      </c>
      <c r="P5980" s="83" t="str">
        <f t="shared" si="130"/>
        <v/>
      </c>
    </row>
    <row r="5981" spans="1:16" hidden="1" x14ac:dyDescent="0.25">
      <c r="A5981" s="83" t="s">
        <v>6948</v>
      </c>
      <c r="B5981" s="285" t="s">
        <v>96</v>
      </c>
      <c r="C5981" s="292">
        <v>9</v>
      </c>
      <c r="D5981" s="292">
        <v>1504</v>
      </c>
      <c r="E5981" s="292">
        <v>0</v>
      </c>
      <c r="F5981" s="292">
        <v>-3</v>
      </c>
      <c r="G5981" s="292">
        <v>1510</v>
      </c>
      <c r="P5981" s="83" t="str">
        <f t="shared" si="130"/>
        <v/>
      </c>
    </row>
    <row r="5982" spans="1:16" hidden="1" x14ac:dyDescent="0.25">
      <c r="A5982" s="83" t="s">
        <v>6949</v>
      </c>
      <c r="B5982" s="285" t="s">
        <v>155</v>
      </c>
      <c r="C5982" s="292">
        <v>515727</v>
      </c>
      <c r="D5982" s="292">
        <v>422813</v>
      </c>
      <c r="E5982" s="292">
        <v>360260</v>
      </c>
      <c r="F5982" s="292">
        <v>603862</v>
      </c>
      <c r="G5982" s="292">
        <v>1902662</v>
      </c>
      <c r="P5982" s="83" t="str">
        <f t="shared" si="130"/>
        <v/>
      </c>
    </row>
    <row r="5983" spans="1:16" hidden="1" x14ac:dyDescent="0.25">
      <c r="A5983" s="83" t="s">
        <v>6950</v>
      </c>
      <c r="B5983" s="285" t="s">
        <v>285</v>
      </c>
      <c r="C5983" s="292">
        <v>141953</v>
      </c>
      <c r="D5983" s="292">
        <v>189898</v>
      </c>
      <c r="E5983" s="292">
        <v>160328</v>
      </c>
      <c r="F5983" s="292">
        <v>301048</v>
      </c>
      <c r="G5983" s="292">
        <v>793227</v>
      </c>
      <c r="P5983" s="83" t="str">
        <f t="shared" si="130"/>
        <v/>
      </c>
    </row>
    <row r="5984" spans="1:16" hidden="1" x14ac:dyDescent="0.25">
      <c r="A5984" s="83" t="s">
        <v>6951</v>
      </c>
      <c r="B5984" s="285" t="s">
        <v>286</v>
      </c>
      <c r="C5984" s="292">
        <v>261490</v>
      </c>
      <c r="D5984" s="292">
        <v>139687</v>
      </c>
      <c r="E5984" s="292">
        <v>117407</v>
      </c>
      <c r="F5984" s="292">
        <v>158327</v>
      </c>
      <c r="G5984" s="292">
        <v>676911</v>
      </c>
      <c r="P5984" s="83" t="str">
        <f t="shared" si="130"/>
        <v/>
      </c>
    </row>
    <row r="5985" spans="1:16" hidden="1" x14ac:dyDescent="0.25">
      <c r="A5985" s="83" t="s">
        <v>6952</v>
      </c>
      <c r="B5985" s="285" t="s">
        <v>97</v>
      </c>
      <c r="C5985" s="292">
        <v>-66423</v>
      </c>
      <c r="D5985" s="292">
        <v>-196645</v>
      </c>
      <c r="E5985" s="292">
        <v>-76401</v>
      </c>
      <c r="F5985" s="292">
        <v>282767</v>
      </c>
      <c r="G5985" s="292">
        <v>-56702</v>
      </c>
      <c r="P5985" s="83" t="str">
        <f t="shared" si="130"/>
        <v/>
      </c>
    </row>
    <row r="5986" spans="1:16" hidden="1" x14ac:dyDescent="0.25">
      <c r="A5986" s="83" t="s">
        <v>6953</v>
      </c>
      <c r="B5986" s="285" t="s">
        <v>130</v>
      </c>
      <c r="C5986" s="292">
        <v>-63986</v>
      </c>
      <c r="D5986" s="292">
        <v>-204665</v>
      </c>
      <c r="E5986" s="292">
        <v>-74083</v>
      </c>
      <c r="F5986" s="292">
        <v>652512</v>
      </c>
      <c r="G5986" s="292">
        <v>309778</v>
      </c>
      <c r="P5986" s="83" t="str">
        <f t="shared" si="130"/>
        <v/>
      </c>
    </row>
    <row r="5987" spans="1:16" hidden="1" x14ac:dyDescent="0.25">
      <c r="A5987" s="83" t="s">
        <v>6954</v>
      </c>
      <c r="B5987" s="285" t="s">
        <v>76</v>
      </c>
      <c r="C5987" s="292">
        <v>431</v>
      </c>
      <c r="D5987" s="292">
        <v>164</v>
      </c>
      <c r="E5987" s="292">
        <v>426</v>
      </c>
      <c r="F5987" s="292">
        <v>35546</v>
      </c>
      <c r="G5987" s="292">
        <v>36567</v>
      </c>
      <c r="P5987" s="83" t="str">
        <f t="shared" si="130"/>
        <v/>
      </c>
    </row>
    <row r="5988" spans="1:16" hidden="1" x14ac:dyDescent="0.25">
      <c r="A5988" s="83" t="s">
        <v>6955</v>
      </c>
      <c r="B5988" s="285" t="s">
        <v>77</v>
      </c>
      <c r="C5988" s="292">
        <v>159415</v>
      </c>
      <c r="D5988" s="292">
        <v>164279</v>
      </c>
      <c r="E5988" s="292">
        <v>185147</v>
      </c>
      <c r="F5988" s="292">
        <v>593348</v>
      </c>
      <c r="G5988" s="292">
        <v>1102189</v>
      </c>
      <c r="P5988" s="83" t="str">
        <f t="shared" si="130"/>
        <v/>
      </c>
    </row>
    <row r="5989" spans="1:16" hidden="1" x14ac:dyDescent="0.25">
      <c r="A5989" s="83" t="s">
        <v>6956</v>
      </c>
      <c r="B5989" s="285" t="s">
        <v>78</v>
      </c>
      <c r="C5989" s="292">
        <v>32985</v>
      </c>
      <c r="D5989" s="292">
        <v>36256</v>
      </c>
      <c r="E5989" s="292">
        <v>33003</v>
      </c>
      <c r="F5989" s="292">
        <v>33045</v>
      </c>
      <c r="G5989" s="292">
        <v>135289</v>
      </c>
      <c r="P5989" s="83" t="str">
        <f t="shared" si="130"/>
        <v/>
      </c>
    </row>
    <row r="5990" spans="1:16" hidden="1" x14ac:dyDescent="0.25">
      <c r="A5990" s="83" t="s">
        <v>6957</v>
      </c>
      <c r="B5990" s="285" t="s">
        <v>79</v>
      </c>
      <c r="C5990" s="292">
        <v>2398</v>
      </c>
      <c r="D5990" s="292">
        <v>1843</v>
      </c>
      <c r="E5990" s="292">
        <v>4919</v>
      </c>
      <c r="F5990" s="292">
        <v>5641</v>
      </c>
      <c r="G5990" s="292">
        <v>14801</v>
      </c>
      <c r="P5990" s="83" t="str">
        <f t="shared" si="130"/>
        <v/>
      </c>
    </row>
    <row r="5991" spans="1:16" hidden="1" x14ac:dyDescent="0.25">
      <c r="A5991" s="83" t="s">
        <v>6958</v>
      </c>
      <c r="B5991" s="285" t="s">
        <v>3671</v>
      </c>
      <c r="C5991" s="292">
        <v>14878</v>
      </c>
      <c r="D5991" s="292">
        <v>14984</v>
      </c>
      <c r="E5991" s="292">
        <v>10967</v>
      </c>
      <c r="F5991" s="292">
        <v>29416</v>
      </c>
      <c r="G5991" s="292">
        <v>70245</v>
      </c>
      <c r="P5991" s="83" t="str">
        <f t="shared" si="130"/>
        <v/>
      </c>
    </row>
    <row r="5992" spans="1:16" hidden="1" x14ac:dyDescent="0.25">
      <c r="A5992" s="83" t="s">
        <v>6959</v>
      </c>
      <c r="B5992" s="285" t="s">
        <v>84</v>
      </c>
      <c r="C5992" s="292">
        <v>25216</v>
      </c>
      <c r="D5992" s="292">
        <v>42863</v>
      </c>
      <c r="E5992" s="292">
        <v>19151</v>
      </c>
      <c r="F5992" s="292">
        <v>28336</v>
      </c>
      <c r="G5992" s="292">
        <v>115566</v>
      </c>
      <c r="P5992" s="83" t="str">
        <f t="shared" si="130"/>
        <v/>
      </c>
    </row>
    <row r="5993" spans="1:16" hidden="1" x14ac:dyDescent="0.25">
      <c r="A5993" s="83" t="s">
        <v>6960</v>
      </c>
      <c r="B5993" s="285" t="s">
        <v>85</v>
      </c>
      <c r="C5993" s="292">
        <v>241745</v>
      </c>
      <c r="D5993" s="292">
        <v>267780</v>
      </c>
      <c r="E5993" s="292">
        <v>263670</v>
      </c>
      <c r="F5993" s="292">
        <v>738397</v>
      </c>
      <c r="G5993" s="292">
        <v>1511592</v>
      </c>
      <c r="P5993" s="83" t="str">
        <f t="shared" si="130"/>
        <v/>
      </c>
    </row>
    <row r="5994" spans="1:16" hidden="1" x14ac:dyDescent="0.25">
      <c r="A5994" s="83" t="s">
        <v>6961</v>
      </c>
      <c r="B5994" s="285" t="s">
        <v>86</v>
      </c>
      <c r="C5994" s="292">
        <v>243</v>
      </c>
      <c r="D5994" s="292">
        <v>2</v>
      </c>
      <c r="E5994" s="292">
        <v>1018</v>
      </c>
      <c r="F5994" s="292">
        <v>5</v>
      </c>
      <c r="G5994" s="292">
        <v>1268</v>
      </c>
      <c r="P5994" s="83" t="str">
        <f t="shared" si="130"/>
        <v/>
      </c>
    </row>
    <row r="5995" spans="1:16" hidden="1" x14ac:dyDescent="0.25">
      <c r="A5995" s="83" t="s">
        <v>6962</v>
      </c>
      <c r="B5995" s="285" t="s">
        <v>87</v>
      </c>
      <c r="C5995" s="292">
        <v>9137</v>
      </c>
      <c r="D5995" s="292">
        <v>10831</v>
      </c>
      <c r="E5995" s="292">
        <v>13197</v>
      </c>
      <c r="F5995" s="292">
        <v>31214</v>
      </c>
      <c r="G5995" s="292">
        <v>64379</v>
      </c>
      <c r="P5995" s="83" t="str">
        <f t="shared" si="130"/>
        <v/>
      </c>
    </row>
    <row r="5996" spans="1:16" hidden="1" x14ac:dyDescent="0.25">
      <c r="A5996" s="83" t="s">
        <v>6963</v>
      </c>
      <c r="B5996" s="285" t="s">
        <v>88</v>
      </c>
      <c r="C5996" s="292">
        <v>895</v>
      </c>
      <c r="D5996" s="292">
        <v>199</v>
      </c>
      <c r="E5996" s="292">
        <v>1154</v>
      </c>
      <c r="F5996" s="292">
        <v>43012</v>
      </c>
      <c r="G5996" s="292">
        <v>45260</v>
      </c>
      <c r="P5996" s="83" t="str">
        <f t="shared" si="130"/>
        <v/>
      </c>
    </row>
    <row r="5997" spans="1:16" hidden="1" x14ac:dyDescent="0.25">
      <c r="A5997" s="83" t="s">
        <v>6964</v>
      </c>
      <c r="B5997" s="285" t="s">
        <v>144</v>
      </c>
      <c r="C5997" s="292">
        <v>252020</v>
      </c>
      <c r="D5997" s="292">
        <v>278812</v>
      </c>
      <c r="E5997" s="292">
        <v>279039</v>
      </c>
      <c r="F5997" s="292">
        <v>812628</v>
      </c>
      <c r="G5997" s="292">
        <v>1622499</v>
      </c>
      <c r="P5997" s="83" t="str">
        <f t="shared" si="130"/>
        <v/>
      </c>
    </row>
    <row r="5998" spans="1:16" hidden="1" x14ac:dyDescent="0.25">
      <c r="A5998" s="83" t="s">
        <v>6965</v>
      </c>
      <c r="B5998" s="285" t="s">
        <v>283</v>
      </c>
      <c r="C5998" s="292">
        <v>12</v>
      </c>
      <c r="D5998" s="292">
        <v>475</v>
      </c>
      <c r="E5998" s="292">
        <v>257</v>
      </c>
      <c r="F5998" s="292">
        <v>523</v>
      </c>
      <c r="G5998" s="292">
        <v>1267</v>
      </c>
      <c r="P5998" s="83" t="str">
        <f t="shared" si="130"/>
        <v/>
      </c>
    </row>
    <row r="5999" spans="1:16" hidden="1" x14ac:dyDescent="0.25">
      <c r="A5999" s="83" t="s">
        <v>6966</v>
      </c>
      <c r="B5999" s="285" t="s">
        <v>284</v>
      </c>
      <c r="C5999" s="292">
        <v>6410</v>
      </c>
      <c r="D5999" s="292">
        <v>6916</v>
      </c>
      <c r="E5999" s="292">
        <v>9800</v>
      </c>
      <c r="F5999" s="292">
        <v>12542</v>
      </c>
      <c r="G5999" s="292">
        <v>35668</v>
      </c>
      <c r="P5999" s="83" t="str">
        <f t="shared" si="130"/>
        <v/>
      </c>
    </row>
    <row r="6000" spans="1:16" hidden="1" x14ac:dyDescent="0.25">
      <c r="A6000" s="83" t="s">
        <v>6967</v>
      </c>
      <c r="B6000" s="285" t="s">
        <v>76</v>
      </c>
      <c r="C6000" s="292">
        <v>2601</v>
      </c>
      <c r="D6000" s="292">
        <v>2869</v>
      </c>
      <c r="E6000" s="292">
        <v>2845</v>
      </c>
      <c r="F6000" s="292">
        <v>4357</v>
      </c>
      <c r="G6000" s="292">
        <v>12672</v>
      </c>
      <c r="P6000" s="83" t="str">
        <f t="shared" si="130"/>
        <v/>
      </c>
    </row>
    <row r="6001" spans="1:16" hidden="1" x14ac:dyDescent="0.25">
      <c r="A6001" s="83" t="s">
        <v>6968</v>
      </c>
      <c r="B6001" s="285" t="s">
        <v>85</v>
      </c>
      <c r="C6001" s="292">
        <v>175322</v>
      </c>
      <c r="D6001" s="292">
        <v>71135</v>
      </c>
      <c r="E6001" s="292">
        <v>187269</v>
      </c>
      <c r="F6001" s="292">
        <v>1021164</v>
      </c>
      <c r="G6001" s="292">
        <v>1454890</v>
      </c>
      <c r="P6001" s="83" t="str">
        <f t="shared" si="130"/>
        <v/>
      </c>
    </row>
    <row r="6002" spans="1:16" hidden="1" x14ac:dyDescent="0.25">
      <c r="A6002" s="83" t="s">
        <v>6969</v>
      </c>
      <c r="B6002" s="285" t="s">
        <v>87</v>
      </c>
      <c r="C6002" s="292">
        <v>0</v>
      </c>
      <c r="D6002" s="292">
        <v>2427</v>
      </c>
      <c r="E6002" s="292">
        <v>16310</v>
      </c>
      <c r="F6002" s="292">
        <v>32241</v>
      </c>
      <c r="G6002" s="292">
        <v>50978</v>
      </c>
      <c r="P6002" s="83" t="str">
        <f t="shared" si="130"/>
        <v/>
      </c>
    </row>
    <row r="6003" spans="1:16" hidden="1" x14ac:dyDescent="0.25">
      <c r="A6003" s="83" t="s">
        <v>6970</v>
      </c>
      <c r="B6003" s="285" t="s">
        <v>88</v>
      </c>
      <c r="C6003" s="292">
        <v>11620</v>
      </c>
      <c r="D6003" s="292">
        <v>66</v>
      </c>
      <c r="E6003" s="292">
        <v>629</v>
      </c>
      <c r="F6003" s="292">
        <v>410166</v>
      </c>
      <c r="G6003" s="292">
        <v>422481</v>
      </c>
      <c r="P6003" s="83" t="str">
        <f t="shared" si="130"/>
        <v/>
      </c>
    </row>
    <row r="6004" spans="1:16" hidden="1" x14ac:dyDescent="0.25">
      <c r="A6004" s="83" t="s">
        <v>6971</v>
      </c>
      <c r="B6004" s="285" t="s">
        <v>89</v>
      </c>
      <c r="C6004" s="292">
        <v>6398</v>
      </c>
      <c r="D6004" s="292">
        <v>6153</v>
      </c>
      <c r="E6004" s="292">
        <v>10597</v>
      </c>
      <c r="F6004" s="292">
        <v>12716</v>
      </c>
      <c r="G6004" s="292">
        <v>35864</v>
      </c>
      <c r="P6004" s="83" t="str">
        <f t="shared" si="130"/>
        <v/>
      </c>
    </row>
    <row r="6005" spans="1:16" hidden="1" x14ac:dyDescent="0.25">
      <c r="A6005" s="83" t="s">
        <v>6972</v>
      </c>
      <c r="B6005" s="285" t="s">
        <v>90</v>
      </c>
      <c r="C6005" s="292">
        <v>0</v>
      </c>
      <c r="D6005" s="292">
        <v>303</v>
      </c>
      <c r="E6005" s="292">
        <v>6263</v>
      </c>
      <c r="F6005" s="292">
        <v>216</v>
      </c>
      <c r="G6005" s="292">
        <v>6782</v>
      </c>
      <c r="P6005" s="83" t="str">
        <f t="shared" si="130"/>
        <v/>
      </c>
    </row>
    <row r="6006" spans="1:16" hidden="1" x14ac:dyDescent="0.25">
      <c r="A6006" s="83" t="s">
        <v>6973</v>
      </c>
      <c r="B6006" s="285" t="s">
        <v>91</v>
      </c>
      <c r="C6006" s="292">
        <v>29938</v>
      </c>
      <c r="D6006" s="292">
        <v>15740</v>
      </c>
      <c r="E6006" s="292">
        <v>77368</v>
      </c>
      <c r="F6006" s="292">
        <v>555564</v>
      </c>
      <c r="G6006" s="292">
        <v>678610</v>
      </c>
      <c r="P6006" s="83" t="str">
        <f t="shared" si="130"/>
        <v/>
      </c>
    </row>
    <row r="6007" spans="1:16" hidden="1" x14ac:dyDescent="0.25">
      <c r="A6007" s="83" t="s">
        <v>6974</v>
      </c>
      <c r="B6007" s="285" t="s">
        <v>3670</v>
      </c>
      <c r="C6007" s="292">
        <v>896</v>
      </c>
      <c r="D6007" s="292">
        <v>385</v>
      </c>
      <c r="E6007" s="292">
        <v>488</v>
      </c>
      <c r="F6007" s="292">
        <v>1784</v>
      </c>
      <c r="G6007" s="292">
        <v>3553</v>
      </c>
      <c r="P6007" s="83" t="str">
        <f t="shared" si="130"/>
        <v/>
      </c>
    </row>
    <row r="6008" spans="1:16" hidden="1" x14ac:dyDescent="0.25">
      <c r="A6008" s="83" t="s">
        <v>6975</v>
      </c>
      <c r="B6008" s="285" t="s">
        <v>95</v>
      </c>
      <c r="C6008" s="292">
        <v>23</v>
      </c>
      <c r="D6008" s="292">
        <v>6</v>
      </c>
      <c r="E6008" s="292">
        <v>18</v>
      </c>
      <c r="F6008" s="292">
        <v>1311</v>
      </c>
      <c r="G6008" s="292">
        <v>1358</v>
      </c>
      <c r="P6008" s="83" t="str">
        <f t="shared" si="130"/>
        <v/>
      </c>
    </row>
    <row r="6009" spans="1:16" hidden="1" x14ac:dyDescent="0.25">
      <c r="A6009" s="83" t="s">
        <v>6976</v>
      </c>
      <c r="B6009" s="285" t="s">
        <v>96</v>
      </c>
      <c r="C6009" s="292">
        <v>1092</v>
      </c>
      <c r="D6009" s="292">
        <v>519</v>
      </c>
      <c r="E6009" s="292">
        <v>748</v>
      </c>
      <c r="F6009" s="292">
        <v>1569</v>
      </c>
      <c r="G6009" s="292">
        <v>3928</v>
      </c>
      <c r="P6009" s="83" t="str">
        <f t="shared" si="130"/>
        <v/>
      </c>
    </row>
    <row r="6010" spans="1:16" hidden="1" x14ac:dyDescent="0.25">
      <c r="A6010" s="83" t="s">
        <v>6977</v>
      </c>
      <c r="B6010" s="285" t="s">
        <v>155</v>
      </c>
      <c r="C6010" s="292">
        <v>188034</v>
      </c>
      <c r="D6010" s="292">
        <v>74147</v>
      </c>
      <c r="E6010" s="292">
        <v>204956</v>
      </c>
      <c r="F6010" s="292">
        <v>1465140</v>
      </c>
      <c r="G6010" s="292">
        <v>1932277</v>
      </c>
      <c r="P6010" s="83" t="str">
        <f t="shared" si="130"/>
        <v/>
      </c>
    </row>
    <row r="6011" spans="1:16" hidden="1" x14ac:dyDescent="0.25">
      <c r="A6011" s="83" t="s">
        <v>6978</v>
      </c>
      <c r="B6011" s="285" t="s">
        <v>285</v>
      </c>
      <c r="C6011" s="292">
        <v>134285</v>
      </c>
      <c r="D6011" s="292">
        <v>44806</v>
      </c>
      <c r="E6011" s="292">
        <v>87612</v>
      </c>
      <c r="F6011" s="292">
        <v>442257</v>
      </c>
      <c r="G6011" s="292">
        <v>708960</v>
      </c>
      <c r="P6011" s="83" t="str">
        <f t="shared" si="130"/>
        <v/>
      </c>
    </row>
    <row r="6012" spans="1:16" hidden="1" x14ac:dyDescent="0.25">
      <c r="A6012" s="83" t="s">
        <v>6979</v>
      </c>
      <c r="B6012" s="285" t="s">
        <v>286</v>
      </c>
      <c r="C6012" s="292">
        <v>1181</v>
      </c>
      <c r="D6012" s="292">
        <v>873</v>
      </c>
      <c r="E6012" s="292">
        <v>2078</v>
      </c>
      <c r="F6012" s="292">
        <v>2959</v>
      </c>
      <c r="G6012" s="292">
        <v>7091</v>
      </c>
      <c r="P6012" s="83" t="str">
        <f t="shared" si="130"/>
        <v/>
      </c>
    </row>
    <row r="6013" spans="1:16" hidden="1" x14ac:dyDescent="0.25">
      <c r="A6013" s="83" t="s">
        <v>6980</v>
      </c>
      <c r="B6013" s="285" t="s">
        <v>97</v>
      </c>
      <c r="C6013" s="292">
        <v>240995.84695513849</v>
      </c>
      <c r="D6013" s="292">
        <v>-249804.5233532167</v>
      </c>
      <c r="E6013" s="292">
        <v>-135196.46179234423</v>
      </c>
      <c r="F6013" s="292">
        <v>-64101.033101438079</v>
      </c>
      <c r="G6013" s="292">
        <v>-208106.17129185935</v>
      </c>
      <c r="P6013" s="83" t="str">
        <f t="shared" si="130"/>
        <v/>
      </c>
    </row>
    <row r="6014" spans="1:16" hidden="1" x14ac:dyDescent="0.25">
      <c r="A6014" s="83" t="s">
        <v>6981</v>
      </c>
      <c r="B6014" s="285" t="s">
        <v>130</v>
      </c>
      <c r="C6014" s="292">
        <v>407133.18853132159</v>
      </c>
      <c r="D6014" s="292">
        <v>-215933.77723904874</v>
      </c>
      <c r="E6014" s="292">
        <v>-99141.705297516659</v>
      </c>
      <c r="F6014" s="292">
        <v>33868.017130876891</v>
      </c>
      <c r="G6014" s="292">
        <v>125925.72312563471</v>
      </c>
      <c r="P6014" s="83" t="str">
        <f t="shared" si="130"/>
        <v/>
      </c>
    </row>
    <row r="6015" spans="1:16" hidden="1" x14ac:dyDescent="0.25">
      <c r="A6015" s="83" t="s">
        <v>6982</v>
      </c>
      <c r="B6015" s="285" t="s">
        <v>76</v>
      </c>
      <c r="C6015" s="292">
        <v>0</v>
      </c>
      <c r="D6015" s="292">
        <v>0</v>
      </c>
      <c r="E6015" s="292">
        <v>0</v>
      </c>
      <c r="F6015" s="292">
        <v>0</v>
      </c>
      <c r="G6015" s="292">
        <v>0</v>
      </c>
      <c r="P6015" s="83" t="str">
        <f t="shared" si="130"/>
        <v/>
      </c>
    </row>
    <row r="6016" spans="1:16" hidden="1" x14ac:dyDescent="0.25">
      <c r="A6016" s="83" t="s">
        <v>6983</v>
      </c>
      <c r="B6016" s="285" t="s">
        <v>77</v>
      </c>
      <c r="C6016" s="292">
        <v>790563.82198999298</v>
      </c>
      <c r="D6016" s="292">
        <v>704840.98647999833</v>
      </c>
      <c r="E6016" s="292">
        <v>623342.58691999339</v>
      </c>
      <c r="F6016" s="292">
        <v>735100.01533013897</v>
      </c>
      <c r="G6016" s="292">
        <v>2853847.4107201234</v>
      </c>
      <c r="P6016" s="83" t="str">
        <f t="shared" si="130"/>
        <v/>
      </c>
    </row>
    <row r="6017" spans="1:16" hidden="1" x14ac:dyDescent="0.25">
      <c r="A6017" s="83" t="s">
        <v>6984</v>
      </c>
      <c r="B6017" s="285" t="s">
        <v>78</v>
      </c>
      <c r="C6017" s="292">
        <v>64530.070151828513</v>
      </c>
      <c r="D6017" s="292">
        <v>69210.185972266088</v>
      </c>
      <c r="E6017" s="292">
        <v>64291.593026689348</v>
      </c>
      <c r="F6017" s="292">
        <v>80138.47301683313</v>
      </c>
      <c r="G6017" s="292">
        <v>278170.32216761704</v>
      </c>
      <c r="P6017" s="83" t="str">
        <f t="shared" si="130"/>
        <v/>
      </c>
    </row>
    <row r="6018" spans="1:16" hidden="1" x14ac:dyDescent="0.25">
      <c r="A6018" s="83" t="s">
        <v>6985</v>
      </c>
      <c r="B6018" s="285" t="s">
        <v>79</v>
      </c>
      <c r="C6018" s="292">
        <v>1168.8683505728798</v>
      </c>
      <c r="D6018" s="292">
        <v>2369.6026875929274</v>
      </c>
      <c r="E6018" s="292">
        <v>4877.4715304001065</v>
      </c>
      <c r="F6018" s="292">
        <v>6193.5222290910015</v>
      </c>
      <c r="G6018" s="292">
        <v>14609.464797656914</v>
      </c>
      <c r="P6018" s="83" t="str">
        <f t="shared" si="130"/>
        <v/>
      </c>
    </row>
    <row r="6019" spans="1:16" hidden="1" x14ac:dyDescent="0.25">
      <c r="A6019" s="83" t="s">
        <v>6986</v>
      </c>
      <c r="B6019" s="285" t="s">
        <v>3671</v>
      </c>
      <c r="C6019" s="292">
        <v>351.56168776954428</v>
      </c>
      <c r="D6019" s="292">
        <v>581.31815769169407</v>
      </c>
      <c r="E6019" s="292">
        <v>1813.9379853022401</v>
      </c>
      <c r="F6019" s="292">
        <v>7965.2325191428126</v>
      </c>
      <c r="G6019" s="292">
        <v>10712.050349906291</v>
      </c>
      <c r="P6019" s="83" t="str">
        <f t="shared" si="130"/>
        <v/>
      </c>
    </row>
    <row r="6020" spans="1:16" hidden="1" x14ac:dyDescent="0.25">
      <c r="A6020" s="83" t="s">
        <v>6987</v>
      </c>
      <c r="B6020" s="285" t="s">
        <v>84</v>
      </c>
      <c r="C6020" s="292">
        <v>15289.802787466548</v>
      </c>
      <c r="D6020" s="292">
        <v>37477.425322390613</v>
      </c>
      <c r="E6020" s="292">
        <v>39779.180512410894</v>
      </c>
      <c r="F6020" s="292">
        <v>36013.102719468203</v>
      </c>
      <c r="G6020" s="292">
        <v>128559.51134173627</v>
      </c>
      <c r="P6020" s="83" t="str">
        <f t="shared" si="130"/>
        <v/>
      </c>
    </row>
    <row r="6021" spans="1:16" hidden="1" x14ac:dyDescent="0.25">
      <c r="A6021" s="83" t="s">
        <v>6988</v>
      </c>
      <c r="B6021" s="285" t="s">
        <v>85</v>
      </c>
      <c r="C6021" s="292">
        <v>874361.5831760678</v>
      </c>
      <c r="D6021" s="292">
        <v>816405.44836362358</v>
      </c>
      <c r="E6021" s="292">
        <v>736210.30808118777</v>
      </c>
      <c r="F6021" s="292">
        <v>875222.77825523145</v>
      </c>
      <c r="G6021" s="292">
        <v>3302200.1178761097</v>
      </c>
      <c r="P6021" s="83" t="str">
        <f t="shared" si="130"/>
        <v/>
      </c>
    </row>
    <row r="6022" spans="1:16" hidden="1" x14ac:dyDescent="0.25">
      <c r="A6022" s="83" t="s">
        <v>6989</v>
      </c>
      <c r="B6022" s="285" t="s">
        <v>86</v>
      </c>
      <c r="C6022" s="292">
        <v>1.3183248761271831</v>
      </c>
      <c r="D6022" s="292">
        <v>808.76363243586627</v>
      </c>
      <c r="E6022" s="292">
        <v>308.46089272791295</v>
      </c>
      <c r="F6022" s="292">
        <v>3462.1727247510325</v>
      </c>
      <c r="G6022" s="292">
        <v>4580.7155747909392</v>
      </c>
      <c r="P6022" s="83" t="str">
        <f t="shared" si="130"/>
        <v/>
      </c>
    </row>
    <row r="6023" spans="1:16" hidden="1" x14ac:dyDescent="0.25">
      <c r="A6023" s="83" t="s">
        <v>6990</v>
      </c>
      <c r="B6023" s="285" t="s">
        <v>87</v>
      </c>
      <c r="C6023" s="292">
        <v>2307.5134292756152</v>
      </c>
      <c r="D6023" s="292">
        <v>7626.3048776721198</v>
      </c>
      <c r="E6023" s="292">
        <v>13350.707379310164</v>
      </c>
      <c r="F6023" s="292">
        <v>51986.08198265695</v>
      </c>
      <c r="G6023" s="292">
        <v>75270.607668914847</v>
      </c>
      <c r="P6023" s="83" t="str">
        <f t="shared" si="130"/>
        <v/>
      </c>
    </row>
    <row r="6024" spans="1:16" hidden="1" x14ac:dyDescent="0.25">
      <c r="A6024" s="83" t="s">
        <v>6991</v>
      </c>
      <c r="B6024" s="285" t="s">
        <v>88</v>
      </c>
      <c r="C6024" s="292">
        <v>2226.1001479082188</v>
      </c>
      <c r="D6024" s="292">
        <v>1608.6606399027767</v>
      </c>
      <c r="E6024" s="292">
        <v>4690.6452843005891</v>
      </c>
      <c r="F6024" s="292">
        <v>85832.007967626545</v>
      </c>
      <c r="G6024" s="292">
        <v>94357.414039738127</v>
      </c>
      <c r="P6024" s="83" t="str">
        <f t="shared" si="130"/>
        <v/>
      </c>
    </row>
    <row r="6025" spans="1:16" hidden="1" x14ac:dyDescent="0.25">
      <c r="A6025" s="83" t="s">
        <v>6992</v>
      </c>
      <c r="B6025" s="285" t="s">
        <v>144</v>
      </c>
      <c r="C6025" s="292">
        <v>878896.51507812773</v>
      </c>
      <c r="D6025" s="292">
        <v>826449.17751363432</v>
      </c>
      <c r="E6025" s="292">
        <v>754560.12163752643</v>
      </c>
      <c r="F6025" s="292">
        <v>1016503.040930266</v>
      </c>
      <c r="G6025" s="292">
        <v>3476408.8551595532</v>
      </c>
      <c r="P6025" s="83" t="str">
        <f t="shared" si="130"/>
        <v/>
      </c>
    </row>
    <row r="6026" spans="1:16" hidden="1" x14ac:dyDescent="0.25">
      <c r="A6026" s="83" t="s">
        <v>6993</v>
      </c>
      <c r="B6026" s="285" t="s">
        <v>283</v>
      </c>
      <c r="C6026" s="292">
        <v>367.7845449913043</v>
      </c>
      <c r="D6026" s="292">
        <v>655.26692771424007</v>
      </c>
      <c r="E6026" s="292">
        <v>497.16761799727459</v>
      </c>
      <c r="F6026" s="292">
        <v>1134.6723806194623</v>
      </c>
      <c r="G6026" s="292">
        <v>2654.8914713222812</v>
      </c>
      <c r="P6026" s="83" t="str">
        <f t="shared" si="130"/>
        <v/>
      </c>
    </row>
    <row r="6027" spans="1:16" hidden="1" x14ac:dyDescent="0.25">
      <c r="A6027" s="83" t="s">
        <v>6994</v>
      </c>
      <c r="B6027" s="285" t="s">
        <v>284</v>
      </c>
      <c r="C6027" s="292">
        <v>2089.6736634459371</v>
      </c>
      <c r="D6027" s="292">
        <v>1270.6628159695463</v>
      </c>
      <c r="E6027" s="292">
        <v>1608.3704883944656</v>
      </c>
      <c r="F6027" s="292">
        <v>8677.7600599379057</v>
      </c>
      <c r="G6027" s="292">
        <v>13646.467027747854</v>
      </c>
      <c r="P6027" s="83" t="str">
        <f t="shared" si="130"/>
        <v/>
      </c>
    </row>
    <row r="6028" spans="1:16" hidden="1" x14ac:dyDescent="0.25">
      <c r="A6028" s="83" t="s">
        <v>6995</v>
      </c>
      <c r="B6028" s="285" t="s">
        <v>76</v>
      </c>
      <c r="C6028" s="292">
        <v>0</v>
      </c>
      <c r="D6028" s="292">
        <v>0</v>
      </c>
      <c r="E6028" s="292">
        <v>0</v>
      </c>
      <c r="F6028" s="292">
        <v>0</v>
      </c>
      <c r="G6028" s="292">
        <v>0</v>
      </c>
      <c r="P6028" s="83" t="str">
        <f t="shared" si="130"/>
        <v/>
      </c>
    </row>
    <row r="6029" spans="1:16" hidden="1" x14ac:dyDescent="0.25">
      <c r="A6029" s="83" t="s">
        <v>6996</v>
      </c>
      <c r="B6029" s="285" t="s">
        <v>85</v>
      </c>
      <c r="C6029" s="292">
        <v>1115357.4301312063</v>
      </c>
      <c r="D6029" s="292">
        <v>566600.92501040688</v>
      </c>
      <c r="E6029" s="292">
        <v>601013.84628884355</v>
      </c>
      <c r="F6029" s="292">
        <v>811121.74515379337</v>
      </c>
      <c r="G6029" s="292">
        <v>3094093.9465842503</v>
      </c>
      <c r="P6029" s="83" t="str">
        <f t="shared" si="130"/>
        <v/>
      </c>
    </row>
    <row r="6030" spans="1:16" hidden="1" x14ac:dyDescent="0.25">
      <c r="A6030" s="83" t="s">
        <v>6997</v>
      </c>
      <c r="B6030" s="285" t="s">
        <v>87</v>
      </c>
      <c r="C6030" s="292">
        <v>7997.7373027001258</v>
      </c>
      <c r="D6030" s="292">
        <v>2865.4055939003601</v>
      </c>
      <c r="E6030" s="292">
        <v>12289.761765220619</v>
      </c>
      <c r="F6030" s="292">
        <v>23795.627875774117</v>
      </c>
      <c r="G6030" s="292">
        <v>46948.532537595223</v>
      </c>
      <c r="P6030" s="83" t="str">
        <f t="shared" si="130"/>
        <v/>
      </c>
    </row>
    <row r="6031" spans="1:16" hidden="1" x14ac:dyDescent="0.25">
      <c r="A6031" s="83" t="s">
        <v>6998</v>
      </c>
      <c r="B6031" s="285" t="s">
        <v>88</v>
      </c>
      <c r="C6031" s="292">
        <v>162615.98672291133</v>
      </c>
      <c r="D6031" s="292">
        <v>41020.672918221309</v>
      </c>
      <c r="E6031" s="292">
        <v>40592.565205177234</v>
      </c>
      <c r="F6031" s="292">
        <v>196110.58051445158</v>
      </c>
      <c r="G6031" s="292">
        <v>440339.80536076147</v>
      </c>
      <c r="P6031" s="83" t="str">
        <f t="shared" si="130"/>
        <v/>
      </c>
    </row>
    <row r="6032" spans="1:16" hidden="1" x14ac:dyDescent="0.25">
      <c r="A6032" s="83" t="s">
        <v>6999</v>
      </c>
      <c r="B6032" s="285" t="s">
        <v>89</v>
      </c>
      <c r="C6032" s="292">
        <v>2685.234459521399</v>
      </c>
      <c r="D6032" s="292">
        <v>4693.2972932050525</v>
      </c>
      <c r="E6032" s="292">
        <v>17772.759355683767</v>
      </c>
      <c r="F6032" s="292">
        <v>10467.048481610958</v>
      </c>
      <c r="G6032" s="292">
        <v>35618.339590021176</v>
      </c>
      <c r="P6032" s="83" t="str">
        <f t="shared" si="130"/>
        <v/>
      </c>
    </row>
    <row r="6033" spans="1:16" hidden="1" x14ac:dyDescent="0.25">
      <c r="A6033" s="83" t="s">
        <v>7000</v>
      </c>
      <c r="B6033" s="285" t="s">
        <v>90</v>
      </c>
      <c r="C6033" s="292">
        <v>13.354435459082131</v>
      </c>
      <c r="D6033" s="292">
        <v>25.906318615791484</v>
      </c>
      <c r="E6033" s="292">
        <v>155.79368693037335</v>
      </c>
      <c r="F6033" s="292">
        <v>1196.9955252137559</v>
      </c>
      <c r="G6033" s="292">
        <v>1392.0499662190027</v>
      </c>
      <c r="P6033" s="83" t="str">
        <f t="shared" si="130"/>
        <v/>
      </c>
    </row>
    <row r="6034" spans="1:16" hidden="1" x14ac:dyDescent="0.25">
      <c r="A6034" s="83" t="s">
        <v>7001</v>
      </c>
      <c r="B6034" s="285" t="s">
        <v>91</v>
      </c>
      <c r="C6034" s="292">
        <v>2.8342441130790497</v>
      </c>
      <c r="D6034" s="292">
        <v>1.1709604430717884</v>
      </c>
      <c r="E6034" s="292">
        <v>0.86164197808076648</v>
      </c>
      <c r="F6034" s="292">
        <v>1.7262463014017848</v>
      </c>
      <c r="G6034" s="292">
        <v>6.5930928356333895</v>
      </c>
      <c r="P6034" s="83" t="str">
        <f t="shared" si="130"/>
        <v/>
      </c>
    </row>
    <row r="6035" spans="1:16" hidden="1" x14ac:dyDescent="0.25">
      <c r="A6035" s="83" t="s">
        <v>7002</v>
      </c>
      <c r="B6035" s="285" t="s">
        <v>3670</v>
      </c>
      <c r="C6035" s="292">
        <v>4009.8065283590054</v>
      </c>
      <c r="D6035" s="292">
        <v>4509.4787672312914</v>
      </c>
      <c r="E6035" s="292">
        <v>4326.9657112355153</v>
      </c>
      <c r="F6035" s="292">
        <v>7729.9867033933233</v>
      </c>
      <c r="G6035" s="292">
        <v>20576.237710219135</v>
      </c>
      <c r="P6035" s="83" t="str">
        <f t="shared" si="130"/>
        <v/>
      </c>
    </row>
    <row r="6036" spans="1:16" hidden="1" x14ac:dyDescent="0.25">
      <c r="A6036" s="83" t="s">
        <v>7003</v>
      </c>
      <c r="B6036" s="285" t="s">
        <v>95</v>
      </c>
      <c r="C6036" s="292">
        <v>58.560217407774587</v>
      </c>
      <c r="D6036" s="292">
        <v>151.35956385218185</v>
      </c>
      <c r="E6036" s="292">
        <v>959.94946015649566</v>
      </c>
      <c r="F6036" s="292">
        <v>2302.5684643996369</v>
      </c>
      <c r="G6036" s="292">
        <v>3472.437705816089</v>
      </c>
      <c r="P6036" s="83" t="str">
        <f t="shared" si="130"/>
        <v/>
      </c>
    </row>
    <row r="6037" spans="1:16" hidden="1" x14ac:dyDescent="0.25">
      <c r="A6037" s="83" t="s">
        <v>7004</v>
      </c>
      <c r="B6037" s="285" t="s">
        <v>96</v>
      </c>
      <c r="C6037" s="292">
        <v>58.549452631658824</v>
      </c>
      <c r="D6037" s="292">
        <v>28.396752056994348</v>
      </c>
      <c r="E6037" s="292">
        <v>1522.2430807682358</v>
      </c>
      <c r="F6037" s="292">
        <v>19343.104517123807</v>
      </c>
      <c r="G6037" s="292">
        <v>20952.293802580698</v>
      </c>
      <c r="P6037" s="83" t="str">
        <f t="shared" ref="P6037:P6068" si="131">IF(COUNTBLANK(Q6037)=0,IF(RIGHT(A6037,10)=Q6037,TRUE,FALSE),"")</f>
        <v/>
      </c>
    </row>
    <row r="6038" spans="1:16" hidden="1" x14ac:dyDescent="0.25">
      <c r="A6038" s="83" t="s">
        <v>7005</v>
      </c>
      <c r="B6038" s="285" t="s">
        <v>155</v>
      </c>
      <c r="C6038" s="292">
        <v>1286029.7036094493</v>
      </c>
      <c r="D6038" s="292">
        <v>610515.40027458558</v>
      </c>
      <c r="E6038" s="292">
        <v>655418.41634000978</v>
      </c>
      <c r="F6038" s="292">
        <v>1050371.0580611429</v>
      </c>
      <c r="G6038" s="292">
        <v>3602334.5782851879</v>
      </c>
      <c r="P6038" s="83" t="str">
        <f t="shared" si="131"/>
        <v/>
      </c>
    </row>
    <row r="6039" spans="1:16" hidden="1" x14ac:dyDescent="0.25">
      <c r="A6039" s="83" t="s">
        <v>7006</v>
      </c>
      <c r="B6039" s="285" t="s">
        <v>285</v>
      </c>
      <c r="C6039" s="292">
        <v>331045.64617657999</v>
      </c>
      <c r="D6039" s="292">
        <v>197343.3249041547</v>
      </c>
      <c r="E6039" s="292">
        <v>244278.33137845207</v>
      </c>
      <c r="F6039" s="292">
        <v>314127.91260856658</v>
      </c>
      <c r="G6039" s="292">
        <v>1086795.2150677531</v>
      </c>
      <c r="P6039" s="83" t="str">
        <f t="shared" si="131"/>
        <v/>
      </c>
    </row>
    <row r="6040" spans="1:16" hidden="1" x14ac:dyDescent="0.25">
      <c r="A6040" s="83" t="s">
        <v>7007</v>
      </c>
      <c r="B6040" s="285" t="s">
        <v>286</v>
      </c>
      <c r="C6040" s="292">
        <v>777541.99406976602</v>
      </c>
      <c r="D6040" s="292">
        <v>359876.38720290485</v>
      </c>
      <c r="E6040" s="292">
        <v>333519.18505440722</v>
      </c>
      <c r="F6040" s="292">
        <v>475295.50712430768</v>
      </c>
      <c r="G6040" s="292">
        <v>1946233.0734513858</v>
      </c>
      <c r="P6040" s="83" t="str">
        <f t="shared" si="131"/>
        <v/>
      </c>
    </row>
    <row r="6041" spans="1:16" hidden="1" x14ac:dyDescent="0.25">
      <c r="A6041" s="83" t="s">
        <v>7008</v>
      </c>
      <c r="B6041" s="285" t="s">
        <v>97</v>
      </c>
      <c r="C6041" s="292">
        <v>219439.40056000001</v>
      </c>
      <c r="D6041" s="292">
        <v>-1165.172040000034</v>
      </c>
      <c r="E6041" s="292">
        <v>-64199.21047000002</v>
      </c>
      <c r="F6041" s="292">
        <v>-95699.756290000048</v>
      </c>
      <c r="G6041" s="292">
        <v>58375.261760000023</v>
      </c>
      <c r="P6041" s="83" t="str">
        <f t="shared" si="131"/>
        <v/>
      </c>
    </row>
    <row r="6042" spans="1:16" hidden="1" x14ac:dyDescent="0.25">
      <c r="A6042" s="83" t="s">
        <v>7009</v>
      </c>
      <c r="B6042" s="285" t="s">
        <v>130</v>
      </c>
      <c r="C6042" s="292">
        <v>258806.43362000003</v>
      </c>
      <c r="D6042" s="292">
        <v>17150.153749999969</v>
      </c>
      <c r="E6042" s="292">
        <v>-21011.309630000032</v>
      </c>
      <c r="F6042" s="292">
        <v>-65905.217930000043</v>
      </c>
      <c r="G6042" s="292">
        <v>189040.05981000012</v>
      </c>
      <c r="P6042" s="83" t="str">
        <f t="shared" si="131"/>
        <v/>
      </c>
    </row>
    <row r="6043" spans="1:16" hidden="1" x14ac:dyDescent="0.25">
      <c r="A6043" s="83" t="s">
        <v>7010</v>
      </c>
      <c r="B6043" s="285" t="s">
        <v>76</v>
      </c>
      <c r="C6043" s="292">
        <v>0</v>
      </c>
      <c r="D6043" s="292">
        <v>0</v>
      </c>
      <c r="E6043" s="292">
        <v>0</v>
      </c>
      <c r="F6043" s="292">
        <v>0</v>
      </c>
      <c r="G6043" s="292">
        <v>0</v>
      </c>
      <c r="P6043" s="83" t="str">
        <f t="shared" si="131"/>
        <v/>
      </c>
    </row>
    <row r="6044" spans="1:16" hidden="1" x14ac:dyDescent="0.25">
      <c r="A6044" s="83" t="s">
        <v>7011</v>
      </c>
      <c r="B6044" s="285" t="s">
        <v>77</v>
      </c>
      <c r="C6044" s="292">
        <v>102882.3282</v>
      </c>
      <c r="D6044" s="292">
        <v>127913.80560000004</v>
      </c>
      <c r="E6044" s="292">
        <v>111595.21647000001</v>
      </c>
      <c r="F6044" s="292">
        <v>157362.24239000003</v>
      </c>
      <c r="G6044" s="292">
        <v>499753.59266000008</v>
      </c>
      <c r="P6044" s="83" t="str">
        <f t="shared" si="131"/>
        <v/>
      </c>
    </row>
    <row r="6045" spans="1:16" hidden="1" x14ac:dyDescent="0.25">
      <c r="A6045" s="83" t="s">
        <v>7012</v>
      </c>
      <c r="B6045" s="285" t="s">
        <v>78</v>
      </c>
      <c r="C6045" s="292">
        <v>24915.198629999995</v>
      </c>
      <c r="D6045" s="292">
        <v>22896.43881</v>
      </c>
      <c r="E6045" s="292">
        <v>20777.177549999997</v>
      </c>
      <c r="F6045" s="292">
        <v>35098.296870000006</v>
      </c>
      <c r="G6045" s="292">
        <v>103687.11185999999</v>
      </c>
      <c r="P6045" s="83" t="str">
        <f t="shared" si="131"/>
        <v/>
      </c>
    </row>
    <row r="6046" spans="1:16" hidden="1" x14ac:dyDescent="0.25">
      <c r="A6046" s="83" t="s">
        <v>7013</v>
      </c>
      <c r="B6046" s="285" t="s">
        <v>79</v>
      </c>
      <c r="C6046" s="292">
        <v>208.89789999999999</v>
      </c>
      <c r="D6046" s="292">
        <v>101.54498999999998</v>
      </c>
      <c r="E6046" s="292">
        <v>847.84629000000007</v>
      </c>
      <c r="F6046" s="292">
        <v>1424.1270099999999</v>
      </c>
      <c r="G6046" s="292">
        <v>2582.4161899999999</v>
      </c>
      <c r="P6046" s="83" t="str">
        <f t="shared" si="131"/>
        <v/>
      </c>
    </row>
    <row r="6047" spans="1:16" hidden="1" x14ac:dyDescent="0.25">
      <c r="A6047" s="83" t="s">
        <v>7014</v>
      </c>
      <c r="B6047" s="285" t="s">
        <v>3671</v>
      </c>
      <c r="C6047" s="292">
        <v>625.73409000000004</v>
      </c>
      <c r="D6047" s="292">
        <v>482.9271</v>
      </c>
      <c r="E6047" s="292">
        <v>782.66209000000015</v>
      </c>
      <c r="F6047" s="292">
        <v>1661.3611899999999</v>
      </c>
      <c r="G6047" s="292">
        <v>3552.6844700000001</v>
      </c>
      <c r="P6047" s="83" t="str">
        <f t="shared" si="131"/>
        <v/>
      </c>
    </row>
    <row r="6048" spans="1:16" hidden="1" x14ac:dyDescent="0.25">
      <c r="A6048" s="83" t="s">
        <v>7015</v>
      </c>
      <c r="B6048" s="285" t="s">
        <v>84</v>
      </c>
      <c r="C6048" s="292">
        <v>11077.822250000005</v>
      </c>
      <c r="D6048" s="292">
        <v>10899.164360000001</v>
      </c>
      <c r="E6048" s="292">
        <v>15863.51563</v>
      </c>
      <c r="F6048" s="292">
        <v>32505.996309999999</v>
      </c>
      <c r="G6048" s="292">
        <v>70346.498550000004</v>
      </c>
      <c r="P6048" s="83" t="str">
        <f t="shared" si="131"/>
        <v/>
      </c>
    </row>
    <row r="6049" spans="1:16" hidden="1" x14ac:dyDescent="0.25">
      <c r="A6049" s="83" t="s">
        <v>7016</v>
      </c>
      <c r="B6049" s="285" t="s">
        <v>85</v>
      </c>
      <c r="C6049" s="292">
        <v>139814.35016</v>
      </c>
      <c r="D6049" s="292">
        <v>163331.43251000004</v>
      </c>
      <c r="E6049" s="292">
        <v>150569.68725000002</v>
      </c>
      <c r="F6049" s="292">
        <v>233090.22338000004</v>
      </c>
      <c r="G6049" s="292">
        <v>686805.69330000004</v>
      </c>
      <c r="P6049" s="83" t="str">
        <f t="shared" si="131"/>
        <v/>
      </c>
    </row>
    <row r="6050" spans="1:16" hidden="1" x14ac:dyDescent="0.25">
      <c r="A6050" s="83" t="s">
        <v>7017</v>
      </c>
      <c r="B6050" s="285" t="s">
        <v>86</v>
      </c>
      <c r="C6050" s="292">
        <v>0</v>
      </c>
      <c r="D6050" s="292">
        <v>189.26750999999999</v>
      </c>
      <c r="E6050" s="292">
        <v>0</v>
      </c>
      <c r="F6050" s="292">
        <v>215.59299999999999</v>
      </c>
      <c r="G6050" s="292">
        <v>404.86050999999998</v>
      </c>
      <c r="P6050" s="83" t="str">
        <f t="shared" si="131"/>
        <v/>
      </c>
    </row>
    <row r="6051" spans="1:16" hidden="1" x14ac:dyDescent="0.25">
      <c r="A6051" s="83" t="s">
        <v>7018</v>
      </c>
      <c r="B6051" s="285" t="s">
        <v>87</v>
      </c>
      <c r="C6051" s="292">
        <v>839.15991000000008</v>
      </c>
      <c r="D6051" s="292">
        <v>1844.24099</v>
      </c>
      <c r="E6051" s="292">
        <v>4685.6878299999998</v>
      </c>
      <c r="F6051" s="292">
        <v>6133.3746500000007</v>
      </c>
      <c r="G6051" s="292">
        <v>13502.463380000001</v>
      </c>
      <c r="P6051" s="83" t="str">
        <f t="shared" si="131"/>
        <v/>
      </c>
    </row>
    <row r="6052" spans="1:16" hidden="1" x14ac:dyDescent="0.25">
      <c r="A6052" s="83" t="s">
        <v>7019</v>
      </c>
      <c r="B6052" s="285" t="s">
        <v>88</v>
      </c>
      <c r="C6052" s="292">
        <v>856.78961000000004</v>
      </c>
      <c r="D6052" s="292">
        <v>0</v>
      </c>
      <c r="E6052" s="292">
        <v>1044.7248</v>
      </c>
      <c r="F6052" s="292">
        <v>19058.144800000002</v>
      </c>
      <c r="G6052" s="292">
        <v>20959.659210000002</v>
      </c>
      <c r="P6052" s="83" t="str">
        <f t="shared" si="131"/>
        <v/>
      </c>
    </row>
    <row r="6053" spans="1:16" hidden="1" x14ac:dyDescent="0.25">
      <c r="A6053" s="83" t="s">
        <v>7020</v>
      </c>
      <c r="B6053" s="285" t="s">
        <v>144</v>
      </c>
      <c r="C6053" s="292">
        <v>141510.29968</v>
      </c>
      <c r="D6053" s="292">
        <v>165364.94101000004</v>
      </c>
      <c r="E6053" s="292">
        <v>156300.09988000002</v>
      </c>
      <c r="F6053" s="292">
        <v>258497.33583000005</v>
      </c>
      <c r="G6053" s="292">
        <v>721672.6764</v>
      </c>
      <c r="P6053" s="83" t="str">
        <f t="shared" si="131"/>
        <v/>
      </c>
    </row>
    <row r="6054" spans="1:16" hidden="1" x14ac:dyDescent="0.25">
      <c r="A6054" s="83" t="s">
        <v>7021</v>
      </c>
      <c r="B6054" s="285" t="s">
        <v>283</v>
      </c>
      <c r="C6054" s="292">
        <v>34.351639999999996</v>
      </c>
      <c r="D6054" s="292">
        <v>69.507550000000009</v>
      </c>
      <c r="E6054" s="292">
        <v>107.75854</v>
      </c>
      <c r="F6054" s="292">
        <v>354.58179999999999</v>
      </c>
      <c r="G6054" s="292">
        <v>566.19952999999998</v>
      </c>
      <c r="P6054" s="83" t="str">
        <f t="shared" si="131"/>
        <v/>
      </c>
    </row>
    <row r="6055" spans="1:16" hidden="1" x14ac:dyDescent="0.25">
      <c r="A6055" s="83" t="s">
        <v>7022</v>
      </c>
      <c r="B6055" s="285" t="s">
        <v>284</v>
      </c>
      <c r="C6055" s="292">
        <v>70.017449999999997</v>
      </c>
      <c r="D6055" s="292">
        <v>968.04410000000007</v>
      </c>
      <c r="E6055" s="292">
        <v>595.51067999999998</v>
      </c>
      <c r="F6055" s="292">
        <v>4683.6178099999997</v>
      </c>
      <c r="G6055" s="292">
        <v>6317.1900399999995</v>
      </c>
      <c r="P6055" s="83" t="str">
        <f t="shared" si="131"/>
        <v/>
      </c>
    </row>
    <row r="6056" spans="1:16" hidden="1" x14ac:dyDescent="0.25">
      <c r="A6056" s="83" t="s">
        <v>7023</v>
      </c>
      <c r="B6056" s="285" t="s">
        <v>76</v>
      </c>
      <c r="C6056" s="292">
        <v>0</v>
      </c>
      <c r="D6056" s="292">
        <v>0</v>
      </c>
      <c r="E6056" s="292">
        <v>0</v>
      </c>
      <c r="F6056" s="292">
        <v>0</v>
      </c>
      <c r="G6056" s="292">
        <v>0</v>
      </c>
      <c r="P6056" s="83" t="str">
        <f t="shared" si="131"/>
        <v/>
      </c>
    </row>
    <row r="6057" spans="1:16" hidden="1" x14ac:dyDescent="0.25">
      <c r="A6057" s="83" t="s">
        <v>7024</v>
      </c>
      <c r="B6057" s="285" t="s">
        <v>85</v>
      </c>
      <c r="C6057" s="292">
        <v>359253.75072000001</v>
      </c>
      <c r="D6057" s="292">
        <v>162166.26047000001</v>
      </c>
      <c r="E6057" s="292">
        <v>86370.476779999997</v>
      </c>
      <c r="F6057" s="292">
        <v>137390.46708999999</v>
      </c>
      <c r="G6057" s="292">
        <v>745180.95506000007</v>
      </c>
      <c r="P6057" s="83" t="str">
        <f t="shared" si="131"/>
        <v/>
      </c>
    </row>
    <row r="6058" spans="1:16" hidden="1" x14ac:dyDescent="0.25">
      <c r="A6058" s="83" t="s">
        <v>7025</v>
      </c>
      <c r="B6058" s="285" t="s">
        <v>87</v>
      </c>
      <c r="C6058" s="292">
        <v>193.66647</v>
      </c>
      <c r="D6058" s="292">
        <v>10728.830479999999</v>
      </c>
      <c r="E6058" s="292">
        <v>1082.3800800000001</v>
      </c>
      <c r="F6058" s="292">
        <v>19540.184570000001</v>
      </c>
      <c r="G6058" s="292">
        <v>31545.061600000001</v>
      </c>
      <c r="P6058" s="83" t="str">
        <f t="shared" si="131"/>
        <v/>
      </c>
    </row>
    <row r="6059" spans="1:16" hidden="1" x14ac:dyDescent="0.25">
      <c r="A6059" s="83" t="s">
        <v>7026</v>
      </c>
      <c r="B6059" s="285" t="s">
        <v>88</v>
      </c>
      <c r="C6059" s="292">
        <v>40869.316110000007</v>
      </c>
      <c r="D6059" s="292">
        <v>9620.0038100000002</v>
      </c>
      <c r="E6059" s="292">
        <v>47835.933389999998</v>
      </c>
      <c r="F6059" s="292">
        <v>35661.466240000002</v>
      </c>
      <c r="G6059" s="292">
        <v>133986.71955000001</v>
      </c>
      <c r="P6059" s="83" t="str">
        <f t="shared" si="131"/>
        <v/>
      </c>
    </row>
    <row r="6060" spans="1:16" hidden="1" x14ac:dyDescent="0.25">
      <c r="A6060" s="83" t="s">
        <v>7027</v>
      </c>
      <c r="B6060" s="285" t="s">
        <v>89</v>
      </c>
      <c r="C6060" s="292">
        <v>7262.8251800000016</v>
      </c>
      <c r="D6060" s="292">
        <v>9726.7949099999969</v>
      </c>
      <c r="E6060" s="292">
        <v>12090.83791</v>
      </c>
      <c r="F6060" s="292">
        <v>14227.942189999998</v>
      </c>
      <c r="G6060" s="292">
        <v>43308.40019</v>
      </c>
      <c r="P6060" s="83" t="str">
        <f t="shared" si="131"/>
        <v/>
      </c>
    </row>
    <row r="6061" spans="1:16" hidden="1" x14ac:dyDescent="0.25">
      <c r="A6061" s="83" t="s">
        <v>7028</v>
      </c>
      <c r="B6061" s="285" t="s">
        <v>90</v>
      </c>
      <c r="C6061" s="292">
        <v>3.5413800000000002</v>
      </c>
      <c r="D6061" s="292">
        <v>7.707250000000001</v>
      </c>
      <c r="E6061" s="292">
        <v>8.012830000000001</v>
      </c>
      <c r="F6061" s="292">
        <v>16.564509999999999</v>
      </c>
      <c r="G6061" s="292">
        <v>35.825969999999998</v>
      </c>
      <c r="P6061" s="83" t="str">
        <f t="shared" si="131"/>
        <v/>
      </c>
    </row>
    <row r="6062" spans="1:16" hidden="1" x14ac:dyDescent="0.25">
      <c r="A6062" s="83" t="s">
        <v>7029</v>
      </c>
      <c r="B6062" s="285" t="s">
        <v>91</v>
      </c>
      <c r="C6062" s="292">
        <v>0</v>
      </c>
      <c r="D6062" s="292">
        <v>0</v>
      </c>
      <c r="E6062" s="292">
        <v>0</v>
      </c>
      <c r="F6062" s="292">
        <v>0</v>
      </c>
      <c r="G6062" s="292">
        <v>0</v>
      </c>
      <c r="P6062" s="83" t="str">
        <f t="shared" si="131"/>
        <v/>
      </c>
    </row>
    <row r="6063" spans="1:16" hidden="1" x14ac:dyDescent="0.25">
      <c r="A6063" s="83" t="s">
        <v>7030</v>
      </c>
      <c r="B6063" s="285" t="s">
        <v>3670</v>
      </c>
      <c r="C6063" s="292">
        <v>1594.1768099999999</v>
      </c>
      <c r="D6063" s="292">
        <v>844.18363999999985</v>
      </c>
      <c r="E6063" s="292">
        <v>814.55504999999982</v>
      </c>
      <c r="F6063" s="292">
        <v>2383.0583400000005</v>
      </c>
      <c r="G6063" s="292">
        <v>5635.9738400000006</v>
      </c>
      <c r="P6063" s="83" t="str">
        <f t="shared" si="131"/>
        <v/>
      </c>
    </row>
    <row r="6064" spans="1:16" hidden="1" x14ac:dyDescent="0.25">
      <c r="A6064" s="83" t="s">
        <v>7031</v>
      </c>
      <c r="B6064" s="285" t="s">
        <v>95</v>
      </c>
      <c r="C6064" s="292">
        <v>19.196999999999999</v>
      </c>
      <c r="D6064" s="292">
        <v>212.5292</v>
      </c>
      <c r="E6064" s="292">
        <v>253.46656999999996</v>
      </c>
      <c r="F6064" s="292">
        <v>1756.0304500000002</v>
      </c>
      <c r="G6064" s="292">
        <v>2241.2232200000003</v>
      </c>
      <c r="P6064" s="83" t="str">
        <f t="shared" si="131"/>
        <v/>
      </c>
    </row>
    <row r="6065" spans="1:16" hidden="1" x14ac:dyDescent="0.25">
      <c r="A6065" s="83" t="s">
        <v>7032</v>
      </c>
      <c r="B6065" s="285" t="s">
        <v>96</v>
      </c>
      <c r="C6065" s="292">
        <v>0</v>
      </c>
      <c r="D6065" s="292">
        <v>0</v>
      </c>
      <c r="E6065" s="292">
        <v>0</v>
      </c>
      <c r="F6065" s="292">
        <v>0</v>
      </c>
      <c r="G6065" s="292">
        <v>0</v>
      </c>
      <c r="P6065" s="83" t="str">
        <f t="shared" si="131"/>
        <v/>
      </c>
    </row>
    <row r="6066" spans="1:16" hidden="1" x14ac:dyDescent="0.25">
      <c r="A6066" s="83" t="s">
        <v>7033</v>
      </c>
      <c r="B6066" s="285" t="s">
        <v>155</v>
      </c>
      <c r="C6066" s="292">
        <v>400316.73330000002</v>
      </c>
      <c r="D6066" s="292">
        <v>182515.09476000001</v>
      </c>
      <c r="E6066" s="292">
        <v>135288.79024999999</v>
      </c>
      <c r="F6066" s="292">
        <v>192592.11790000001</v>
      </c>
      <c r="G6066" s="292">
        <v>910712.73621000012</v>
      </c>
      <c r="P6066" s="83" t="str">
        <f t="shared" si="131"/>
        <v/>
      </c>
    </row>
    <row r="6067" spans="1:16" hidden="1" x14ac:dyDescent="0.25">
      <c r="A6067" s="83" t="s">
        <v>7034</v>
      </c>
      <c r="B6067" s="285" t="s">
        <v>285</v>
      </c>
      <c r="C6067" s="292">
        <v>42968.874000000003</v>
      </c>
      <c r="D6067" s="292">
        <v>76049.650210000007</v>
      </c>
      <c r="E6067" s="292">
        <v>40377.71458</v>
      </c>
      <c r="F6067" s="292">
        <v>42788.601119999992</v>
      </c>
      <c r="G6067" s="292">
        <v>202184.83990999998</v>
      </c>
      <c r="P6067" s="83" t="str">
        <f t="shared" si="131"/>
        <v/>
      </c>
    </row>
    <row r="6068" spans="1:16" hidden="1" x14ac:dyDescent="0.25">
      <c r="A6068" s="83" t="s">
        <v>7035</v>
      </c>
      <c r="B6068" s="285" t="s">
        <v>286</v>
      </c>
      <c r="C6068" s="292">
        <v>307405.13635000004</v>
      </c>
      <c r="D6068" s="292">
        <v>75325.395260000019</v>
      </c>
      <c r="E6068" s="292">
        <v>32825.889839999996</v>
      </c>
      <c r="F6068" s="292">
        <v>76218.270480000007</v>
      </c>
      <c r="G6068" s="292">
        <v>491774.69193000009</v>
      </c>
      <c r="P6068" s="83" t="str">
        <f t="shared" si="131"/>
        <v/>
      </c>
    </row>
    <row r="6069" spans="1:16" hidden="1" x14ac:dyDescent="0.25">
      <c r="A6069" s="83" t="s">
        <v>7036</v>
      </c>
      <c r="B6069" s="285" t="s">
        <v>130</v>
      </c>
      <c r="C6069" s="292">
        <v>-218402.45292644639</v>
      </c>
      <c r="D6069" s="292">
        <v>-207164.38390616115</v>
      </c>
      <c r="E6069" s="292">
        <v>220736.73520153691</v>
      </c>
      <c r="F6069" s="292">
        <v>-218985.33968016284</v>
      </c>
      <c r="G6069" s="292">
        <v>-271236.68742474873</v>
      </c>
      <c r="H6069" s="292">
        <v>545200.14946091035</v>
      </c>
      <c r="I6069" s="292">
        <v>-65633.662568156506</v>
      </c>
      <c r="J6069" s="292">
        <v>-246059.87605262833</v>
      </c>
      <c r="K6069" s="292">
        <v>369858.57704855112</v>
      </c>
      <c r="L6069" s="292">
        <v>-116784.90820492613</v>
      </c>
      <c r="M6069" s="292">
        <v>-169582.51097945773</v>
      </c>
      <c r="N6069" s="292">
        <v>647383.40729582147</v>
      </c>
      <c r="O6069" s="292">
        <v>269329.04726413218</v>
      </c>
      <c r="P6069" s="83" t="str">
        <f t="shared" ref="P6069:P6132" si="132">IF(COUNTBLANK(Q6069)=0,IF(RIGHT(A6069,12)=Q6069,TRUE,FALSE),"")</f>
        <v/>
      </c>
    </row>
    <row r="6070" spans="1:16" hidden="1" x14ac:dyDescent="0.25">
      <c r="A6070" s="83" t="s">
        <v>7037</v>
      </c>
      <c r="B6070" s="285" t="s">
        <v>76</v>
      </c>
      <c r="C6070" s="292">
        <v>209.23066333333333</v>
      </c>
      <c r="D6070" s="292">
        <v>47.583333333333329</v>
      </c>
      <c r="E6070" s="292">
        <v>50.528333333333329</v>
      </c>
      <c r="F6070" s="292">
        <v>541.88669333333337</v>
      </c>
      <c r="G6070" s="292">
        <v>75.207623333333331</v>
      </c>
      <c r="H6070" s="292">
        <v>257.21853333333331</v>
      </c>
      <c r="I6070" s="292">
        <v>233.32326333333333</v>
      </c>
      <c r="J6070" s="292">
        <v>56.583333333333329</v>
      </c>
      <c r="K6070" s="292">
        <v>724.86742333333336</v>
      </c>
      <c r="L6070" s="292">
        <v>137.93930333333333</v>
      </c>
      <c r="M6070" s="292">
        <v>61.06377333333333</v>
      </c>
      <c r="N6070" s="292">
        <v>217.77300333333335</v>
      </c>
      <c r="O6070" s="292">
        <v>2613.2052799999997</v>
      </c>
      <c r="P6070" s="83" t="str">
        <f t="shared" si="132"/>
        <v/>
      </c>
    </row>
    <row r="6071" spans="1:16" hidden="1" x14ac:dyDescent="0.25">
      <c r="A6071" s="83" t="s">
        <v>7038</v>
      </c>
      <c r="B6071" s="285" t="s">
        <v>79</v>
      </c>
      <c r="C6071" s="292">
        <v>0</v>
      </c>
      <c r="D6071" s="292">
        <v>0</v>
      </c>
      <c r="E6071" s="292">
        <v>0</v>
      </c>
      <c r="F6071" s="292">
        <v>0</v>
      </c>
      <c r="G6071" s="292">
        <v>0</v>
      </c>
      <c r="H6071" s="292">
        <v>0</v>
      </c>
      <c r="I6071" s="292">
        <v>0</v>
      </c>
      <c r="J6071" s="292">
        <v>0</v>
      </c>
      <c r="K6071" s="292">
        <v>0</v>
      </c>
      <c r="L6071" s="292">
        <v>0</v>
      </c>
      <c r="M6071" s="292">
        <v>0</v>
      </c>
      <c r="N6071" s="292">
        <v>0</v>
      </c>
      <c r="O6071" s="292">
        <v>0</v>
      </c>
      <c r="P6071" s="83" t="str">
        <f t="shared" si="132"/>
        <v/>
      </c>
    </row>
    <row r="6072" spans="1:16" hidden="1" x14ac:dyDescent="0.25">
      <c r="A6072" s="83" t="s">
        <v>7039</v>
      </c>
      <c r="B6072" s="285" t="s">
        <v>144</v>
      </c>
      <c r="C6072" s="292">
        <v>941218.16732977971</v>
      </c>
      <c r="D6072" s="292">
        <v>936783.85754949448</v>
      </c>
      <c r="E6072" s="292">
        <v>950580.64530179638</v>
      </c>
      <c r="F6072" s="292">
        <v>971115.02119349607</v>
      </c>
      <c r="G6072" s="292">
        <v>980646.20428808208</v>
      </c>
      <c r="H6072" s="292">
        <v>951641.28290242318</v>
      </c>
      <c r="I6072" s="292">
        <v>1018031.3592614899</v>
      </c>
      <c r="J6072" s="292">
        <v>970963.21954596171</v>
      </c>
      <c r="K6072" s="292">
        <v>969897.35600478237</v>
      </c>
      <c r="L6072" s="292">
        <v>1023622.8061682595</v>
      </c>
      <c r="M6072" s="292">
        <v>927983.83551279095</v>
      </c>
      <c r="N6072" s="292">
        <v>940535.06198751158</v>
      </c>
      <c r="O6072" s="292">
        <v>11583018.817045869</v>
      </c>
      <c r="P6072" s="83" t="str">
        <f t="shared" si="132"/>
        <v/>
      </c>
    </row>
    <row r="6073" spans="1:16" hidden="1" x14ac:dyDescent="0.25">
      <c r="A6073" s="83" t="s">
        <v>7040</v>
      </c>
      <c r="B6073" s="285" t="s">
        <v>296</v>
      </c>
      <c r="C6073" s="292">
        <v>358251.27959644637</v>
      </c>
      <c r="D6073" s="292">
        <v>362830.75759260362</v>
      </c>
      <c r="E6073" s="292">
        <v>369391.24184147752</v>
      </c>
      <c r="F6073" s="292">
        <v>369207.60792713822</v>
      </c>
      <c r="G6073" s="292">
        <v>383623.43938533432</v>
      </c>
      <c r="H6073" s="292">
        <v>368701.51829758863</v>
      </c>
      <c r="I6073" s="292">
        <v>382956.76604015566</v>
      </c>
      <c r="J6073" s="292">
        <v>378423.2592487841</v>
      </c>
      <c r="K6073" s="292">
        <v>376376.63858700253</v>
      </c>
      <c r="L6073" s="292">
        <v>385722.67959431937</v>
      </c>
      <c r="M6073" s="292">
        <v>349145.84804654255</v>
      </c>
      <c r="N6073" s="292">
        <v>368015.17892728839</v>
      </c>
      <c r="O6073" s="292">
        <v>4452646.2150846813</v>
      </c>
      <c r="P6073" s="83" t="str">
        <f t="shared" si="132"/>
        <v/>
      </c>
    </row>
    <row r="6074" spans="1:16" hidden="1" x14ac:dyDescent="0.25">
      <c r="A6074" s="83" t="s">
        <v>7041</v>
      </c>
      <c r="B6074" s="285" t="s">
        <v>297</v>
      </c>
      <c r="C6074" s="292">
        <v>40029.298676446371</v>
      </c>
      <c r="D6074" s="292">
        <v>39968.776672603599</v>
      </c>
      <c r="E6074" s="292">
        <v>42697.480351477519</v>
      </c>
      <c r="F6074" s="292">
        <v>45196.846437138222</v>
      </c>
      <c r="G6074" s="292">
        <v>55566.679775334313</v>
      </c>
      <c r="H6074" s="292">
        <v>43179.502977588614</v>
      </c>
      <c r="I6074" s="292">
        <v>45332.850940155695</v>
      </c>
      <c r="J6074" s="292">
        <v>46059.795008784095</v>
      </c>
      <c r="K6074" s="292">
        <v>43021.624417002495</v>
      </c>
      <c r="L6074" s="292">
        <v>49567.634484319373</v>
      </c>
      <c r="M6074" s="292">
        <v>39892.784156542584</v>
      </c>
      <c r="N6074" s="292">
        <v>42827.931337288443</v>
      </c>
      <c r="O6074" s="292">
        <v>533341.20523468126</v>
      </c>
      <c r="P6074" s="83" t="str">
        <f t="shared" si="132"/>
        <v/>
      </c>
    </row>
    <row r="6075" spans="1:16" hidden="1" x14ac:dyDescent="0.25">
      <c r="A6075" s="83" t="s">
        <v>7042</v>
      </c>
      <c r="B6075" s="285" t="s">
        <v>303</v>
      </c>
      <c r="C6075" s="292">
        <v>35</v>
      </c>
      <c r="D6075" s="292">
        <v>35</v>
      </c>
      <c r="E6075" s="292">
        <v>35</v>
      </c>
      <c r="F6075" s="292">
        <v>35</v>
      </c>
      <c r="G6075" s="292">
        <v>35</v>
      </c>
      <c r="H6075" s="292">
        <v>35</v>
      </c>
      <c r="I6075" s="292">
        <v>36</v>
      </c>
      <c r="J6075" s="292">
        <v>38</v>
      </c>
      <c r="K6075" s="292">
        <v>38</v>
      </c>
      <c r="L6075" s="292">
        <v>38</v>
      </c>
      <c r="M6075" s="292">
        <v>38</v>
      </c>
      <c r="N6075" s="292">
        <v>38</v>
      </c>
      <c r="O6075" s="292">
        <v>436</v>
      </c>
      <c r="P6075" s="83" t="str">
        <f t="shared" si="132"/>
        <v/>
      </c>
    </row>
    <row r="6076" spans="1:16" hidden="1" x14ac:dyDescent="0.25">
      <c r="A6076" s="83" t="s">
        <v>7043</v>
      </c>
      <c r="B6076" s="285" t="s">
        <v>304</v>
      </c>
      <c r="C6076" s="292">
        <v>8955.6761499999993</v>
      </c>
      <c r="D6076" s="292">
        <v>8615.0113999999994</v>
      </c>
      <c r="E6076" s="292">
        <v>8452.4597399999984</v>
      </c>
      <c r="F6076" s="292">
        <v>10241.53629</v>
      </c>
      <c r="G6076" s="292">
        <v>8684.7397199999996</v>
      </c>
      <c r="H6076" s="292">
        <v>7560.66903</v>
      </c>
      <c r="I6076" s="292">
        <v>10206.37213</v>
      </c>
      <c r="J6076" s="292">
        <v>8454.3876899999996</v>
      </c>
      <c r="K6076" s="292">
        <v>7081.2978699999994</v>
      </c>
      <c r="L6076" s="292">
        <v>8049.2621800000006</v>
      </c>
      <c r="M6076" s="292">
        <v>10926.14568</v>
      </c>
      <c r="N6076" s="292">
        <v>10150.27889</v>
      </c>
      <c r="O6076" s="292">
        <v>107377.83676999999</v>
      </c>
      <c r="P6076" s="83" t="str">
        <f t="shared" si="132"/>
        <v/>
      </c>
    </row>
    <row r="6077" spans="1:16" hidden="1" x14ac:dyDescent="0.25">
      <c r="A6077" s="83" t="s">
        <v>7044</v>
      </c>
      <c r="B6077" s="285" t="s">
        <v>305</v>
      </c>
      <c r="C6077" s="292">
        <v>211496</v>
      </c>
      <c r="D6077" s="292">
        <v>198450.52430355758</v>
      </c>
      <c r="E6077" s="292">
        <v>202514.65389698558</v>
      </c>
      <c r="F6077" s="292">
        <v>222970.22879302464</v>
      </c>
      <c r="G6077" s="292">
        <v>216261.05794941448</v>
      </c>
      <c r="H6077" s="292">
        <v>205359.86172150122</v>
      </c>
      <c r="I6077" s="292">
        <v>243202.98272800073</v>
      </c>
      <c r="J6077" s="292">
        <v>207647.34133384423</v>
      </c>
      <c r="K6077" s="292">
        <v>208147.17055444658</v>
      </c>
      <c r="L6077" s="292">
        <v>214147.32888060668</v>
      </c>
      <c r="M6077" s="292">
        <v>210908.3467229151</v>
      </c>
      <c r="N6077" s="292">
        <v>190107.39987688992</v>
      </c>
      <c r="O6077" s="292">
        <v>2531212.8967611869</v>
      </c>
      <c r="P6077" s="83" t="str">
        <f t="shared" si="132"/>
        <v/>
      </c>
    </row>
    <row r="6078" spans="1:16" hidden="1" x14ac:dyDescent="0.25">
      <c r="A6078" s="83" t="s">
        <v>7045</v>
      </c>
      <c r="B6078" s="285" t="s">
        <v>306</v>
      </c>
      <c r="C6078" s="292">
        <v>211496</v>
      </c>
      <c r="D6078" s="292">
        <v>198450.52430355758</v>
      </c>
      <c r="E6078" s="292">
        <v>202514.65389698558</v>
      </c>
      <c r="F6078" s="292">
        <v>222871.91563302465</v>
      </c>
      <c r="G6078" s="292">
        <v>216261.05794941448</v>
      </c>
      <c r="H6078" s="292">
        <v>205359.86172150122</v>
      </c>
      <c r="I6078" s="292">
        <v>243202.98272800073</v>
      </c>
      <c r="J6078" s="292">
        <v>207647.34133384423</v>
      </c>
      <c r="K6078" s="292">
        <v>208074.19083444658</v>
      </c>
      <c r="L6078" s="292">
        <v>214147.32888060668</v>
      </c>
      <c r="M6078" s="292">
        <v>210736.9127429151</v>
      </c>
      <c r="N6078" s="292">
        <v>190107.39987688992</v>
      </c>
      <c r="O6078" s="292">
        <v>2530870.1699011866</v>
      </c>
      <c r="P6078" s="83" t="str">
        <f t="shared" si="132"/>
        <v/>
      </c>
    </row>
    <row r="6079" spans="1:16" hidden="1" x14ac:dyDescent="0.25">
      <c r="A6079" s="83" t="s">
        <v>7046</v>
      </c>
      <c r="B6079" s="285" t="s">
        <v>307</v>
      </c>
      <c r="C6079" s="292">
        <v>0</v>
      </c>
      <c r="D6079" s="292">
        <v>0</v>
      </c>
      <c r="E6079" s="292">
        <v>0</v>
      </c>
      <c r="F6079" s="292">
        <v>98.313160000000011</v>
      </c>
      <c r="G6079" s="292">
        <v>0</v>
      </c>
      <c r="H6079" s="292">
        <v>0</v>
      </c>
      <c r="I6079" s="292">
        <v>0</v>
      </c>
      <c r="J6079" s="292">
        <v>0</v>
      </c>
      <c r="K6079" s="292">
        <v>0</v>
      </c>
      <c r="L6079" s="292">
        <v>0</v>
      </c>
      <c r="M6079" s="292">
        <v>0</v>
      </c>
      <c r="N6079" s="292">
        <v>0</v>
      </c>
      <c r="O6079" s="292">
        <v>98.313160000000011</v>
      </c>
      <c r="P6079" s="83" t="str">
        <f t="shared" si="132"/>
        <v/>
      </c>
    </row>
    <row r="6080" spans="1:16" hidden="1" x14ac:dyDescent="0.25">
      <c r="A6080" s="83" t="s">
        <v>7047</v>
      </c>
      <c r="B6080" s="285" t="s">
        <v>308</v>
      </c>
      <c r="C6080" s="292">
        <v>578947.18640977971</v>
      </c>
      <c r="D6080" s="292">
        <v>569978.87662949448</v>
      </c>
      <c r="E6080" s="292">
        <v>580443.88381179632</v>
      </c>
      <c r="F6080" s="292">
        <v>602996.25970349612</v>
      </c>
      <c r="G6080" s="292">
        <v>608679.44467808201</v>
      </c>
      <c r="H6080" s="292">
        <v>581914.26758242317</v>
      </c>
      <c r="I6080" s="292">
        <v>636635.44416148984</v>
      </c>
      <c r="J6080" s="292">
        <v>594619.57160596177</v>
      </c>
      <c r="K6080" s="292">
        <v>592367.9744347824</v>
      </c>
      <c r="L6080" s="292">
        <v>608095.20995825937</v>
      </c>
      <c r="M6080" s="292">
        <v>571079.40422279108</v>
      </c>
      <c r="N6080" s="292">
        <v>568528.6306975116</v>
      </c>
      <c r="O6080" s="292">
        <v>7094286.153895868</v>
      </c>
      <c r="P6080" s="83" t="str">
        <f t="shared" si="132"/>
        <v/>
      </c>
    </row>
    <row r="6081" spans="1:16" hidden="1" x14ac:dyDescent="0.25">
      <c r="A6081" s="83" t="s">
        <v>7048</v>
      </c>
      <c r="B6081" s="285" t="s">
        <v>311</v>
      </c>
      <c r="C6081" s="292">
        <v>362270.98092</v>
      </c>
      <c r="D6081" s="292">
        <v>366804.98092</v>
      </c>
      <c r="E6081" s="292">
        <v>370136.76149</v>
      </c>
      <c r="F6081" s="292">
        <v>368118.76149</v>
      </c>
      <c r="G6081" s="292">
        <v>371966.75961000001</v>
      </c>
      <c r="H6081" s="292">
        <v>369727.01532000001</v>
      </c>
      <c r="I6081" s="292">
        <v>381395.91509999998</v>
      </c>
      <c r="J6081" s="292">
        <v>376343.64794</v>
      </c>
      <c r="K6081" s="292">
        <v>377529.38157000003</v>
      </c>
      <c r="L6081" s="292">
        <v>415527.59620999999</v>
      </c>
      <c r="M6081" s="292">
        <v>356904.43128999998</v>
      </c>
      <c r="N6081" s="292">
        <v>372006.43128999998</v>
      </c>
      <c r="O6081" s="292">
        <v>4488732.6631500004</v>
      </c>
      <c r="P6081" s="83" t="str">
        <f t="shared" si="132"/>
        <v/>
      </c>
    </row>
    <row r="6082" spans="1:16" hidden="1" x14ac:dyDescent="0.25">
      <c r="A6082" s="83" t="s">
        <v>7049</v>
      </c>
      <c r="B6082" s="285" t="s">
        <v>319</v>
      </c>
      <c r="C6082" s="292">
        <v>318217</v>
      </c>
      <c r="D6082" s="292">
        <v>322857</v>
      </c>
      <c r="E6082" s="292">
        <v>326690</v>
      </c>
      <c r="F6082" s="292">
        <v>324007</v>
      </c>
      <c r="G6082" s="292">
        <v>328048</v>
      </c>
      <c r="H6082" s="292">
        <v>325517</v>
      </c>
      <c r="I6082" s="292">
        <v>337611</v>
      </c>
      <c r="J6082" s="292">
        <v>332253</v>
      </c>
      <c r="K6082" s="292">
        <v>333348</v>
      </c>
      <c r="L6082" s="292">
        <v>336145</v>
      </c>
      <c r="M6082" s="292">
        <v>309247</v>
      </c>
      <c r="N6082" s="292">
        <v>325182</v>
      </c>
      <c r="O6082" s="292">
        <v>3919122</v>
      </c>
      <c r="P6082" s="83" t="str">
        <f t="shared" si="132"/>
        <v/>
      </c>
    </row>
    <row r="6083" spans="1:16" hidden="1" x14ac:dyDescent="0.25">
      <c r="A6083" s="83" t="s">
        <v>7050</v>
      </c>
      <c r="B6083" s="285" t="s">
        <v>5952</v>
      </c>
      <c r="C6083" s="292">
        <v>2.4904600000000001</v>
      </c>
      <c r="D6083" s="292">
        <v>2.4904600000000001</v>
      </c>
      <c r="E6083" s="292">
        <v>1.25383</v>
      </c>
      <c r="F6083" s="292">
        <v>1.25383</v>
      </c>
      <c r="G6083" s="292">
        <v>2.50766</v>
      </c>
      <c r="H6083" s="292">
        <v>2.50766</v>
      </c>
      <c r="I6083" s="292">
        <v>10.38236</v>
      </c>
      <c r="J6083" s="292">
        <v>4.1151999999999997</v>
      </c>
      <c r="K6083" s="292">
        <v>4.1151999999999997</v>
      </c>
      <c r="L6083" s="292">
        <v>7.5962100000000001</v>
      </c>
      <c r="M6083" s="292">
        <v>4.4312899999999997</v>
      </c>
      <c r="N6083" s="292">
        <v>4.4312899999999997</v>
      </c>
      <c r="O6083" s="292">
        <v>47.575449999999996</v>
      </c>
      <c r="P6083" s="83" t="str">
        <f t="shared" si="132"/>
        <v/>
      </c>
    </row>
    <row r="6084" spans="1:16" hidden="1" x14ac:dyDescent="0.25">
      <c r="A6084" s="83" t="s">
        <v>7051</v>
      </c>
      <c r="B6084" s="285" t="s">
        <v>321</v>
      </c>
      <c r="C6084" s="292">
        <v>2.4904600000000001</v>
      </c>
      <c r="D6084" s="292">
        <v>2.4904600000000001</v>
      </c>
      <c r="E6084" s="292">
        <v>2.50766</v>
      </c>
      <c r="F6084" s="292">
        <v>2.50766</v>
      </c>
      <c r="G6084" s="292">
        <v>6.2519499999999999</v>
      </c>
      <c r="H6084" s="292">
        <v>2.50766</v>
      </c>
      <c r="I6084" s="292">
        <v>2.53274</v>
      </c>
      <c r="J6084" s="292">
        <v>2.53274</v>
      </c>
      <c r="K6084" s="292">
        <v>1.26637</v>
      </c>
      <c r="L6084" s="292">
        <v>0</v>
      </c>
      <c r="M6084" s="292">
        <v>0</v>
      </c>
      <c r="N6084" s="292">
        <v>0</v>
      </c>
      <c r="O6084" s="292">
        <v>25.087700000000002</v>
      </c>
      <c r="P6084" s="83" t="str">
        <f t="shared" si="132"/>
        <v/>
      </c>
    </row>
    <row r="6085" spans="1:16" hidden="1" x14ac:dyDescent="0.25">
      <c r="A6085" s="83" t="s">
        <v>7052</v>
      </c>
      <c r="B6085" s="285" t="s">
        <v>324</v>
      </c>
      <c r="P6085" s="83" t="str">
        <f t="shared" si="132"/>
        <v/>
      </c>
    </row>
    <row r="6086" spans="1:16" hidden="1" x14ac:dyDescent="0.25">
      <c r="A6086" s="83" t="s">
        <v>7053</v>
      </c>
      <c r="B6086" s="285" t="s">
        <v>325</v>
      </c>
      <c r="C6086" s="292">
        <v>362270.98092</v>
      </c>
      <c r="D6086" s="292">
        <v>366804.98092</v>
      </c>
      <c r="E6086" s="292">
        <v>370136.76149</v>
      </c>
      <c r="F6086" s="292">
        <v>368118.76149</v>
      </c>
      <c r="G6086" s="292">
        <v>371966.75961000001</v>
      </c>
      <c r="H6086" s="292">
        <v>369727.01532000001</v>
      </c>
      <c r="I6086" s="292">
        <v>381395.91509999998</v>
      </c>
      <c r="J6086" s="292">
        <v>376343.64794</v>
      </c>
      <c r="K6086" s="292">
        <v>377529.38157000003</v>
      </c>
      <c r="L6086" s="292">
        <v>415527.59620999999</v>
      </c>
      <c r="M6086" s="292">
        <v>356904.43128999998</v>
      </c>
      <c r="N6086" s="292">
        <v>372006.43128999998</v>
      </c>
      <c r="O6086" s="292">
        <v>4488732.6631500004</v>
      </c>
      <c r="P6086" s="83" t="str">
        <f t="shared" si="132"/>
        <v/>
      </c>
    </row>
    <row r="6087" spans="1:16" hidden="1" x14ac:dyDescent="0.25">
      <c r="A6087" s="83" t="s">
        <v>7054</v>
      </c>
      <c r="B6087" s="285" t="s">
        <v>76</v>
      </c>
      <c r="C6087" s="292">
        <v>42.273676666666674</v>
      </c>
      <c r="D6087" s="292">
        <v>37.712906666666669</v>
      </c>
      <c r="E6087" s="292">
        <v>313.73916666666668</v>
      </c>
      <c r="F6087" s="292">
        <v>95.02555666666666</v>
      </c>
      <c r="G6087" s="292">
        <v>128.66098666666667</v>
      </c>
      <c r="H6087" s="292">
        <v>315.71370666666667</v>
      </c>
      <c r="I6087" s="292">
        <v>220.73635666666667</v>
      </c>
      <c r="J6087" s="292">
        <v>122.83047666666667</v>
      </c>
      <c r="K6087" s="292">
        <v>587.20083666666665</v>
      </c>
      <c r="L6087" s="292">
        <v>83.478456666666673</v>
      </c>
      <c r="M6087" s="292">
        <v>169.38885666666667</v>
      </c>
      <c r="N6087" s="292">
        <v>277.42419666666672</v>
      </c>
      <c r="O6087" s="292">
        <v>2394.1851799999999</v>
      </c>
      <c r="P6087" s="83" t="str">
        <f t="shared" si="132"/>
        <v/>
      </c>
    </row>
    <row r="6088" spans="1:16" hidden="1" x14ac:dyDescent="0.25">
      <c r="A6088" s="83" t="s">
        <v>7055</v>
      </c>
      <c r="B6088" s="285" t="s">
        <v>155</v>
      </c>
      <c r="C6088" s="292">
        <v>722815.71440333338</v>
      </c>
      <c r="D6088" s="292">
        <v>729619.4736433333</v>
      </c>
      <c r="E6088" s="292">
        <v>1171317.3805033332</v>
      </c>
      <c r="F6088" s="292">
        <v>752129.68151333323</v>
      </c>
      <c r="G6088" s="292">
        <v>709409.51686333329</v>
      </c>
      <c r="H6088" s="292">
        <v>1496841.4323633332</v>
      </c>
      <c r="I6088" s="292">
        <v>952397.69669333345</v>
      </c>
      <c r="J6088" s="292">
        <v>724903.34349333332</v>
      </c>
      <c r="K6088" s="292">
        <v>1339755.9330533335</v>
      </c>
      <c r="L6088" s="292">
        <v>906837.89796333329</v>
      </c>
      <c r="M6088" s="292">
        <v>758401.3245333333</v>
      </c>
      <c r="N6088" s="292">
        <v>1587918.469283333</v>
      </c>
      <c r="O6088" s="292">
        <v>11852347.864310002</v>
      </c>
      <c r="P6088" s="83" t="str">
        <f t="shared" si="132"/>
        <v/>
      </c>
    </row>
    <row r="6089" spans="1:16" hidden="1" x14ac:dyDescent="0.25">
      <c r="A6089" s="83" t="s">
        <v>7056</v>
      </c>
      <c r="B6089" s="285" t="s">
        <v>305</v>
      </c>
      <c r="C6089" s="292">
        <v>0</v>
      </c>
      <c r="D6089" s="292">
        <v>0</v>
      </c>
      <c r="E6089" s="292">
        <v>0</v>
      </c>
      <c r="F6089" s="292">
        <v>0</v>
      </c>
      <c r="G6089" s="292">
        <v>0</v>
      </c>
      <c r="H6089" s="292">
        <v>0</v>
      </c>
      <c r="I6089" s="292">
        <v>0</v>
      </c>
      <c r="J6089" s="292">
        <v>0</v>
      </c>
      <c r="K6089" s="292">
        <v>0</v>
      </c>
      <c r="L6089" s="292">
        <v>0</v>
      </c>
      <c r="M6089" s="292">
        <v>0</v>
      </c>
      <c r="N6089" s="292">
        <v>0</v>
      </c>
      <c r="O6089" s="292">
        <v>0</v>
      </c>
      <c r="P6089" s="83" t="str">
        <f t="shared" si="132"/>
        <v/>
      </c>
    </row>
    <row r="6090" spans="1:16" hidden="1" x14ac:dyDescent="0.25">
      <c r="A6090" s="83" t="s">
        <v>7057</v>
      </c>
      <c r="B6090" s="285" t="s">
        <v>306</v>
      </c>
      <c r="C6090" s="292">
        <v>0</v>
      </c>
      <c r="D6090" s="292">
        <v>0</v>
      </c>
      <c r="E6090" s="292">
        <v>0</v>
      </c>
      <c r="F6090" s="292">
        <v>0</v>
      </c>
      <c r="G6090" s="292">
        <v>0</v>
      </c>
      <c r="H6090" s="292">
        <v>0</v>
      </c>
      <c r="I6090" s="292">
        <v>0</v>
      </c>
      <c r="J6090" s="292">
        <v>0</v>
      </c>
      <c r="K6090" s="292">
        <v>0</v>
      </c>
      <c r="L6090" s="292">
        <v>0</v>
      </c>
      <c r="M6090" s="292">
        <v>0</v>
      </c>
      <c r="N6090" s="292">
        <v>0</v>
      </c>
      <c r="O6090" s="292">
        <v>0</v>
      </c>
      <c r="P6090" s="83" t="str">
        <f t="shared" si="132"/>
        <v/>
      </c>
    </row>
    <row r="6091" spans="1:16" hidden="1" x14ac:dyDescent="0.25">
      <c r="A6091" s="83" t="s">
        <v>7058</v>
      </c>
      <c r="B6091" s="285" t="s">
        <v>311</v>
      </c>
      <c r="C6091" s="292">
        <v>362270.98092</v>
      </c>
      <c r="D6091" s="292">
        <v>366804.98092</v>
      </c>
      <c r="E6091" s="292">
        <v>370136.76149</v>
      </c>
      <c r="F6091" s="292">
        <v>368118.76149</v>
      </c>
      <c r="G6091" s="292">
        <v>371966.75961000001</v>
      </c>
      <c r="H6091" s="292">
        <v>369727.01532000001</v>
      </c>
      <c r="I6091" s="292">
        <v>381395.91509999998</v>
      </c>
      <c r="J6091" s="292">
        <v>376343.64794</v>
      </c>
      <c r="K6091" s="292">
        <v>377529.38157000003</v>
      </c>
      <c r="L6091" s="292">
        <v>415527.59620999999</v>
      </c>
      <c r="M6091" s="292">
        <v>356904.43128999998</v>
      </c>
      <c r="N6091" s="292">
        <v>372006.43128999998</v>
      </c>
      <c r="O6091" s="292">
        <v>4488732.6631500004</v>
      </c>
      <c r="P6091" s="83" t="str">
        <f t="shared" si="132"/>
        <v/>
      </c>
    </row>
    <row r="6092" spans="1:16" hidden="1" x14ac:dyDescent="0.25">
      <c r="A6092" s="83" t="s">
        <v>7059</v>
      </c>
      <c r="B6092" s="285" t="s">
        <v>312</v>
      </c>
      <c r="C6092" s="292">
        <v>148275.41435000004</v>
      </c>
      <c r="D6092" s="292">
        <v>203596.16089999999</v>
      </c>
      <c r="E6092" s="292">
        <v>622979.82569999993</v>
      </c>
      <c r="F6092" s="292">
        <v>103201.61173999999</v>
      </c>
      <c r="G6092" s="292">
        <v>166065.17395</v>
      </c>
      <c r="H6092" s="292">
        <v>821452.33805999998</v>
      </c>
      <c r="I6092" s="292">
        <v>223626.07837999996</v>
      </c>
      <c r="J6092" s="292">
        <v>206577.15815999999</v>
      </c>
      <c r="K6092" s="292">
        <v>767053.96230000013</v>
      </c>
      <c r="L6092" s="292">
        <v>227564.08204000004</v>
      </c>
      <c r="M6092" s="292">
        <v>229496.85772999996</v>
      </c>
      <c r="N6092" s="292">
        <v>830815.17674999987</v>
      </c>
      <c r="O6092" s="292">
        <v>4550703.8400600003</v>
      </c>
      <c r="P6092" s="83" t="str">
        <f t="shared" si="132"/>
        <v/>
      </c>
    </row>
    <row r="6093" spans="1:16" hidden="1" x14ac:dyDescent="0.25">
      <c r="A6093" s="83" t="s">
        <v>7060</v>
      </c>
      <c r="B6093" s="285" t="s">
        <v>314</v>
      </c>
      <c r="C6093" s="292">
        <v>179179.90549999999</v>
      </c>
      <c r="D6093" s="292">
        <v>126203.20225</v>
      </c>
      <c r="E6093" s="292">
        <v>144406.63748</v>
      </c>
      <c r="F6093" s="292">
        <v>247798.34824999998</v>
      </c>
      <c r="G6093" s="292">
        <v>138223.50565000001</v>
      </c>
      <c r="H6093" s="292">
        <v>272571.94861000002</v>
      </c>
      <c r="I6093" s="292">
        <v>313969.95019</v>
      </c>
      <c r="J6093" s="292">
        <v>108578.29025000001</v>
      </c>
      <c r="K6093" s="292">
        <v>161388.97168000002</v>
      </c>
      <c r="L6093" s="292">
        <v>230369.60129999998</v>
      </c>
      <c r="M6093" s="292">
        <v>138607.22999000002</v>
      </c>
      <c r="N6093" s="292">
        <v>351625.02038</v>
      </c>
      <c r="O6093" s="292">
        <v>2412922.6115300003</v>
      </c>
      <c r="P6093" s="83" t="str">
        <f t="shared" si="132"/>
        <v/>
      </c>
    </row>
    <row r="6094" spans="1:16" hidden="1" x14ac:dyDescent="0.25">
      <c r="A6094" s="83" t="s">
        <v>7061</v>
      </c>
      <c r="B6094" s="285" t="s">
        <v>315</v>
      </c>
      <c r="C6094" s="292">
        <v>1757</v>
      </c>
      <c r="D6094" s="292">
        <v>1691</v>
      </c>
      <c r="E6094" s="292">
        <v>2194</v>
      </c>
      <c r="F6094" s="292">
        <v>1626</v>
      </c>
      <c r="G6094" s="292">
        <v>1739</v>
      </c>
      <c r="H6094" s="292">
        <v>1488</v>
      </c>
      <c r="I6094" s="292">
        <v>1895</v>
      </c>
      <c r="J6094" s="292">
        <v>1746</v>
      </c>
      <c r="K6094" s="292">
        <v>1661</v>
      </c>
      <c r="L6094" s="292">
        <v>1753</v>
      </c>
      <c r="M6094" s="292">
        <v>1688</v>
      </c>
      <c r="N6094" s="292">
        <v>1659</v>
      </c>
      <c r="O6094" s="292">
        <v>20897</v>
      </c>
      <c r="P6094" s="83" t="str">
        <f t="shared" si="132"/>
        <v/>
      </c>
    </row>
    <row r="6095" spans="1:16" hidden="1" x14ac:dyDescent="0.25">
      <c r="A6095" s="83" t="s">
        <v>7062</v>
      </c>
      <c r="B6095" s="285" t="s">
        <v>317</v>
      </c>
      <c r="C6095" s="292">
        <v>4.1399566666666665</v>
      </c>
      <c r="D6095" s="292">
        <v>0.41666666666666669</v>
      </c>
      <c r="E6095" s="292">
        <v>0.41666666666666669</v>
      </c>
      <c r="F6095" s="292">
        <v>3.9344766666666664</v>
      </c>
      <c r="G6095" s="292">
        <v>0.41666666666666669</v>
      </c>
      <c r="H6095" s="292">
        <v>0.41666666666666669</v>
      </c>
      <c r="I6095" s="292">
        <v>4.0166666666666666</v>
      </c>
      <c r="J6095" s="292">
        <v>0.41666666666666669</v>
      </c>
      <c r="K6095" s="292">
        <v>0.41666666666666669</v>
      </c>
      <c r="L6095" s="292">
        <v>4.1399566666666665</v>
      </c>
      <c r="M6095" s="292">
        <v>0.41666666666666669</v>
      </c>
      <c r="N6095" s="292">
        <v>0.41666666666666669</v>
      </c>
      <c r="O6095" s="292">
        <v>19.56439</v>
      </c>
      <c r="P6095" s="83" t="str">
        <f t="shared" si="132"/>
        <v/>
      </c>
    </row>
    <row r="6096" spans="1:16" hidden="1" x14ac:dyDescent="0.25">
      <c r="A6096" s="83" t="s">
        <v>7063</v>
      </c>
      <c r="B6096" s="285" t="s">
        <v>318</v>
      </c>
      <c r="C6096" s="292">
        <v>360544.73348333332</v>
      </c>
      <c r="D6096" s="292">
        <v>362814.4927233333</v>
      </c>
      <c r="E6096" s="292">
        <v>801180.61901333334</v>
      </c>
      <c r="F6096" s="292">
        <v>384010.92002333328</v>
      </c>
      <c r="G6096" s="292">
        <v>337442.75725333334</v>
      </c>
      <c r="H6096" s="292">
        <v>1127114.4170433334</v>
      </c>
      <c r="I6096" s="292">
        <v>571001.78159333335</v>
      </c>
      <c r="J6096" s="292">
        <v>348559.69555333332</v>
      </c>
      <c r="K6096" s="292">
        <v>962226.55148333358</v>
      </c>
      <c r="L6096" s="292">
        <v>491310.3017533333</v>
      </c>
      <c r="M6096" s="292">
        <v>401496.89324333327</v>
      </c>
      <c r="N6096" s="292">
        <v>1215912.0379933331</v>
      </c>
      <c r="O6096" s="292">
        <v>7363615.2011599997</v>
      </c>
      <c r="P6096" s="83" t="str">
        <f t="shared" si="132"/>
        <v/>
      </c>
    </row>
    <row r="6097" spans="1:16" hidden="1" x14ac:dyDescent="0.25">
      <c r="A6097" s="83" t="s">
        <v>7064</v>
      </c>
      <c r="B6097" s="285" t="s">
        <v>324</v>
      </c>
      <c r="P6097" s="83" t="str">
        <f t="shared" si="132"/>
        <v/>
      </c>
    </row>
    <row r="6098" spans="1:16" hidden="1" x14ac:dyDescent="0.25">
      <c r="A6098" s="83" t="s">
        <v>7065</v>
      </c>
      <c r="B6098" s="285" t="s">
        <v>325</v>
      </c>
      <c r="C6098" s="292">
        <v>362270.98092</v>
      </c>
      <c r="D6098" s="292">
        <v>366804.98092</v>
      </c>
      <c r="E6098" s="292">
        <v>370136.76149</v>
      </c>
      <c r="F6098" s="292">
        <v>368118.76149</v>
      </c>
      <c r="G6098" s="292">
        <v>371966.75961000001</v>
      </c>
      <c r="H6098" s="292">
        <v>369727.01532000001</v>
      </c>
      <c r="I6098" s="292">
        <v>381395.91509999998</v>
      </c>
      <c r="J6098" s="292">
        <v>376343.64794</v>
      </c>
      <c r="K6098" s="292">
        <v>377529.38157000003</v>
      </c>
      <c r="L6098" s="292">
        <v>415527.59620999999</v>
      </c>
      <c r="M6098" s="292">
        <v>356904.43128999998</v>
      </c>
      <c r="N6098" s="292">
        <v>372006.43128999998</v>
      </c>
      <c r="O6098" s="292">
        <v>4488732.6631500004</v>
      </c>
      <c r="P6098" s="83" t="str">
        <f t="shared" si="132"/>
        <v/>
      </c>
    </row>
    <row r="6099" spans="1:16" hidden="1" x14ac:dyDescent="0.25">
      <c r="A6099" s="83" t="s">
        <v>7066</v>
      </c>
      <c r="B6099" s="285" t="s">
        <v>3364</v>
      </c>
      <c r="C6099" s="292">
        <v>31286</v>
      </c>
      <c r="D6099" s="292">
        <v>31286</v>
      </c>
      <c r="E6099" s="292">
        <v>31286</v>
      </c>
      <c r="F6099" s="292">
        <v>31286</v>
      </c>
      <c r="G6099" s="292">
        <v>31286</v>
      </c>
      <c r="H6099" s="292">
        <v>31286</v>
      </c>
      <c r="I6099" s="292">
        <v>31286</v>
      </c>
      <c r="J6099" s="292">
        <v>31535</v>
      </c>
      <c r="K6099" s="292">
        <v>31535</v>
      </c>
      <c r="L6099" s="292">
        <v>31536</v>
      </c>
      <c r="M6099" s="292">
        <v>31535</v>
      </c>
      <c r="N6099" s="292">
        <v>31535</v>
      </c>
      <c r="O6099" s="292">
        <v>376678</v>
      </c>
      <c r="P6099" s="83" t="str">
        <f t="shared" si="132"/>
        <v/>
      </c>
    </row>
    <row r="6100" spans="1:16" hidden="1" x14ac:dyDescent="0.25">
      <c r="A6100" s="83" t="s">
        <v>7067</v>
      </c>
      <c r="B6100" s="285" t="s">
        <v>0</v>
      </c>
      <c r="C6100" s="292">
        <v>31286</v>
      </c>
      <c r="D6100" s="292">
        <v>31286</v>
      </c>
      <c r="E6100" s="292">
        <v>31286</v>
      </c>
      <c r="F6100" s="292">
        <v>31286</v>
      </c>
      <c r="G6100" s="292">
        <v>31286</v>
      </c>
      <c r="H6100" s="292">
        <v>31286</v>
      </c>
      <c r="I6100" s="292">
        <v>31286</v>
      </c>
      <c r="J6100" s="292">
        <v>31535</v>
      </c>
      <c r="K6100" s="292">
        <v>31535</v>
      </c>
      <c r="L6100" s="292">
        <v>31536</v>
      </c>
      <c r="M6100" s="292">
        <v>31535</v>
      </c>
      <c r="N6100" s="292">
        <v>31535</v>
      </c>
      <c r="O6100" s="292">
        <v>376678</v>
      </c>
      <c r="P6100" s="83" t="str">
        <f t="shared" si="132"/>
        <v/>
      </c>
    </row>
    <row r="6101" spans="1:16" hidden="1" x14ac:dyDescent="0.25">
      <c r="A6101" s="83" t="s">
        <v>7068</v>
      </c>
      <c r="B6101" s="285" t="s">
        <v>3365</v>
      </c>
      <c r="P6101" s="83" t="str">
        <f t="shared" si="132"/>
        <v/>
      </c>
    </row>
    <row r="6102" spans="1:16" hidden="1" x14ac:dyDescent="0.25">
      <c r="A6102" s="83" t="s">
        <v>7069</v>
      </c>
      <c r="B6102" s="285" t="s">
        <v>130</v>
      </c>
      <c r="C6102" s="292">
        <v>-191602.51355999988</v>
      </c>
      <c r="D6102" s="292">
        <v>69101.45848000003</v>
      </c>
      <c r="E6102" s="292">
        <v>-29783.560639999807</v>
      </c>
      <c r="F6102" s="292">
        <v>52550.532790000085</v>
      </c>
      <c r="G6102" s="292">
        <v>150817.55441999994</v>
      </c>
      <c r="H6102" s="292">
        <v>-92001.205120000057</v>
      </c>
      <c r="I6102" s="292">
        <v>55894.46547000017</v>
      </c>
      <c r="J6102" s="292">
        <v>14516.567259999923</v>
      </c>
      <c r="K6102" s="292">
        <v>134111.78905999986</v>
      </c>
      <c r="L6102" s="292">
        <v>-261758.64808000019</v>
      </c>
      <c r="M6102" s="292">
        <v>-320418.3377299998</v>
      </c>
      <c r="N6102" s="292">
        <v>196925.18991000019</v>
      </c>
      <c r="O6102" s="292">
        <v>-221646.70773999952</v>
      </c>
      <c r="P6102" s="83" t="str">
        <f t="shared" si="132"/>
        <v/>
      </c>
    </row>
    <row r="6103" spans="1:16" hidden="1" x14ac:dyDescent="0.25">
      <c r="A6103" s="83" t="s">
        <v>7070</v>
      </c>
      <c r="B6103" s="285" t="s">
        <v>76</v>
      </c>
      <c r="C6103" s="292">
        <v>134334.33333333334</v>
      </c>
      <c r="D6103" s="292">
        <v>212500.33333333334</v>
      </c>
      <c r="E6103" s="292">
        <v>56596.333333333336</v>
      </c>
      <c r="F6103" s="292">
        <v>138511.33333333334</v>
      </c>
      <c r="G6103" s="292">
        <v>82776.333333333343</v>
      </c>
      <c r="H6103" s="292">
        <v>123968.33333333334</v>
      </c>
      <c r="I6103" s="292">
        <v>111205.33333333334</v>
      </c>
      <c r="J6103" s="292">
        <v>50694.333333333336</v>
      </c>
      <c r="K6103" s="292">
        <v>52217.333333333336</v>
      </c>
      <c r="L6103" s="292">
        <v>196779.33333333334</v>
      </c>
      <c r="M6103" s="292">
        <v>173703.33333333334</v>
      </c>
      <c r="N6103" s="292">
        <v>122187.33333333334</v>
      </c>
      <c r="O6103" s="292">
        <v>1455474</v>
      </c>
      <c r="P6103" s="83" t="str">
        <f t="shared" si="132"/>
        <v/>
      </c>
    </row>
    <row r="6104" spans="1:16" hidden="1" x14ac:dyDescent="0.25">
      <c r="A6104" s="83" t="s">
        <v>7071</v>
      </c>
      <c r="B6104" s="285" t="s">
        <v>79</v>
      </c>
      <c r="P6104" s="83" t="str">
        <f t="shared" si="132"/>
        <v/>
      </c>
    </row>
    <row r="6105" spans="1:16" hidden="1" x14ac:dyDescent="0.25">
      <c r="A6105" s="83" t="s">
        <v>7072</v>
      </c>
      <c r="B6105" s="285" t="s">
        <v>144</v>
      </c>
      <c r="C6105" s="292">
        <v>2674467.0135599999</v>
      </c>
      <c r="D6105" s="292">
        <v>2258332.04152</v>
      </c>
      <c r="E6105" s="292">
        <v>2434375.0606399998</v>
      </c>
      <c r="F6105" s="292">
        <v>2565354.9672099999</v>
      </c>
      <c r="G6105" s="292">
        <v>2663696.9455800001</v>
      </c>
      <c r="H6105" s="292">
        <v>2503982.7051200001</v>
      </c>
      <c r="I6105" s="292">
        <v>2735481.0345299998</v>
      </c>
      <c r="J6105" s="292">
        <v>2349475.9327400001</v>
      </c>
      <c r="K6105" s="292">
        <v>2378602.7109400001</v>
      </c>
      <c r="L6105" s="292">
        <v>2724933.1480800002</v>
      </c>
      <c r="M6105" s="292">
        <v>2690865.8377299998</v>
      </c>
      <c r="N6105" s="292">
        <v>2441213.3100899998</v>
      </c>
      <c r="O6105" s="292">
        <v>30420780.707739994</v>
      </c>
      <c r="P6105" s="83" t="str">
        <f t="shared" si="132"/>
        <v/>
      </c>
    </row>
    <row r="6106" spans="1:16" hidden="1" x14ac:dyDescent="0.25">
      <c r="A6106" s="83" t="s">
        <v>7073</v>
      </c>
      <c r="B6106" s="285" t="s">
        <v>296</v>
      </c>
      <c r="C6106" s="292">
        <v>2135779.9</v>
      </c>
      <c r="D6106" s="292">
        <v>1809245.9</v>
      </c>
      <c r="E6106" s="292">
        <v>2134117</v>
      </c>
      <c r="F6106" s="292">
        <v>2166647.7999999998</v>
      </c>
      <c r="G6106" s="292">
        <v>2337504</v>
      </c>
      <c r="H6106" s="292">
        <v>2133876.2000000002</v>
      </c>
      <c r="I6106" s="292">
        <v>2361628.4</v>
      </c>
      <c r="J6106" s="292">
        <v>2056648</v>
      </c>
      <c r="K6106" s="292">
        <v>2085514.9</v>
      </c>
      <c r="L6106" s="292">
        <v>2285307</v>
      </c>
      <c r="M6106" s="292">
        <v>2276473</v>
      </c>
      <c r="N6106" s="292">
        <v>2235864</v>
      </c>
      <c r="O6106" s="292">
        <v>26018606.100000001</v>
      </c>
      <c r="P6106" s="83" t="str">
        <f t="shared" si="132"/>
        <v/>
      </c>
    </row>
    <row r="6107" spans="1:16" hidden="1" x14ac:dyDescent="0.25">
      <c r="A6107" s="83" t="s">
        <v>7074</v>
      </c>
      <c r="B6107" s="285" t="s">
        <v>303</v>
      </c>
      <c r="P6107" s="83" t="str">
        <f t="shared" si="132"/>
        <v/>
      </c>
    </row>
    <row r="6108" spans="1:16" hidden="1" x14ac:dyDescent="0.25">
      <c r="A6108" s="83" t="s">
        <v>7075</v>
      </c>
      <c r="B6108" s="285" t="s">
        <v>304</v>
      </c>
      <c r="C6108" s="292">
        <v>104043.66666666667</v>
      </c>
      <c r="D6108" s="292">
        <v>77387.666666666672</v>
      </c>
      <c r="E6108" s="292">
        <v>79457.666666666672</v>
      </c>
      <c r="F6108" s="292">
        <v>82335.666666666672</v>
      </c>
      <c r="G6108" s="292">
        <v>79106.666666666672</v>
      </c>
      <c r="H6108" s="292">
        <v>82075.666666666672</v>
      </c>
      <c r="I6108" s="292">
        <v>98013.666666666672</v>
      </c>
      <c r="J6108" s="292">
        <v>78686.666666666672</v>
      </c>
      <c r="K6108" s="292">
        <v>78958.666666666672</v>
      </c>
      <c r="L6108" s="292">
        <v>81103.666666666672</v>
      </c>
      <c r="M6108" s="292">
        <v>78948.666666666672</v>
      </c>
      <c r="N6108" s="292">
        <v>81913.666666666672</v>
      </c>
      <c r="O6108" s="292">
        <v>1002031.9999999999</v>
      </c>
      <c r="P6108" s="83" t="str">
        <f t="shared" si="132"/>
        <v/>
      </c>
    </row>
    <row r="6109" spans="1:16" hidden="1" x14ac:dyDescent="0.25">
      <c r="A6109" s="83" t="s">
        <v>7076</v>
      </c>
      <c r="B6109" s="285" t="s">
        <v>305</v>
      </c>
      <c r="C6109" s="292">
        <v>300309.11356000003</v>
      </c>
      <c r="D6109" s="292">
        <v>159198.14152</v>
      </c>
      <c r="E6109" s="292">
        <v>164204.06064000001</v>
      </c>
      <c r="F6109" s="292">
        <v>177860.16721000001</v>
      </c>
      <c r="G6109" s="292">
        <v>164309.94558</v>
      </c>
      <c r="H6109" s="292">
        <v>164062.50511999999</v>
      </c>
      <c r="I6109" s="292">
        <v>164633.63453000001</v>
      </c>
      <c r="J6109" s="292">
        <v>163446.93273999999</v>
      </c>
      <c r="K6109" s="292">
        <v>161911.81094</v>
      </c>
      <c r="L6109" s="292">
        <v>161743.14808000001</v>
      </c>
      <c r="M6109" s="292">
        <v>161740.83773</v>
      </c>
      <c r="N6109" s="292">
        <v>1248.3100899999999</v>
      </c>
      <c r="O6109" s="292">
        <v>1944668.6077399999</v>
      </c>
      <c r="P6109" s="83" t="str">
        <f t="shared" si="132"/>
        <v/>
      </c>
    </row>
    <row r="6110" spans="1:16" hidden="1" x14ac:dyDescent="0.25">
      <c r="A6110" s="83" t="s">
        <v>7077</v>
      </c>
      <c r="B6110" s="285" t="s">
        <v>308</v>
      </c>
      <c r="C6110" s="292">
        <v>2674467.0135599999</v>
      </c>
      <c r="D6110" s="292">
        <v>2258332.04152</v>
      </c>
      <c r="E6110" s="292">
        <v>2434375.0606399998</v>
      </c>
      <c r="F6110" s="292">
        <v>2565354.9672099999</v>
      </c>
      <c r="G6110" s="292">
        <v>2663696.9455800001</v>
      </c>
      <c r="H6110" s="292">
        <v>2503982.7051200001</v>
      </c>
      <c r="I6110" s="292">
        <v>2735481.0345299998</v>
      </c>
      <c r="J6110" s="292">
        <v>2349475.9327400001</v>
      </c>
      <c r="K6110" s="292">
        <v>2378602.7109400001</v>
      </c>
      <c r="L6110" s="292">
        <v>2724933.1480800002</v>
      </c>
      <c r="M6110" s="292">
        <v>2690865.8377299998</v>
      </c>
      <c r="N6110" s="292">
        <v>2441213.3100899998</v>
      </c>
      <c r="O6110" s="292">
        <v>30420780.707739994</v>
      </c>
      <c r="P6110" s="83" t="str">
        <f t="shared" si="132"/>
        <v/>
      </c>
    </row>
    <row r="6111" spans="1:16" hidden="1" x14ac:dyDescent="0.25">
      <c r="A6111" s="83" t="s">
        <v>7078</v>
      </c>
      <c r="B6111" s="285" t="s">
        <v>326</v>
      </c>
      <c r="C6111" s="292">
        <v>2109361.9</v>
      </c>
      <c r="D6111" s="292">
        <v>1790624.9</v>
      </c>
      <c r="E6111" s="292">
        <v>2111920</v>
      </c>
      <c r="F6111" s="292">
        <v>2148523.7999999998</v>
      </c>
      <c r="G6111" s="292">
        <v>2331064</v>
      </c>
      <c r="H6111" s="292">
        <v>2117595.2000000002</v>
      </c>
      <c r="I6111" s="292">
        <v>2294864.4</v>
      </c>
      <c r="J6111" s="292">
        <v>2042600</v>
      </c>
      <c r="K6111" s="292">
        <v>2068226.9</v>
      </c>
      <c r="L6111" s="292">
        <v>2267414</v>
      </c>
      <c r="M6111" s="292">
        <v>2266759</v>
      </c>
      <c r="N6111" s="292">
        <v>2207680</v>
      </c>
      <c r="O6111" s="292">
        <v>25756634.100000001</v>
      </c>
      <c r="P6111" s="83" t="str">
        <f t="shared" si="132"/>
        <v/>
      </c>
    </row>
    <row r="6112" spans="1:16" hidden="1" x14ac:dyDescent="0.25">
      <c r="A6112" s="83" t="s">
        <v>7079</v>
      </c>
      <c r="B6112" s="285" t="s">
        <v>327</v>
      </c>
      <c r="C6112" s="292">
        <v>26418</v>
      </c>
      <c r="D6112" s="292">
        <v>18621</v>
      </c>
      <c r="E6112" s="292">
        <v>22197</v>
      </c>
      <c r="F6112" s="292">
        <v>18124</v>
      </c>
      <c r="G6112" s="292">
        <v>6440</v>
      </c>
      <c r="H6112" s="292">
        <v>16281</v>
      </c>
      <c r="I6112" s="292">
        <v>66764</v>
      </c>
      <c r="J6112" s="292">
        <v>14048</v>
      </c>
      <c r="K6112" s="292">
        <v>17288</v>
      </c>
      <c r="L6112" s="292">
        <v>17893</v>
      </c>
      <c r="M6112" s="292">
        <v>9714</v>
      </c>
      <c r="N6112" s="292">
        <v>28184</v>
      </c>
      <c r="O6112" s="292">
        <v>261972</v>
      </c>
      <c r="P6112" s="83" t="str">
        <f t="shared" si="132"/>
        <v/>
      </c>
    </row>
    <row r="6113" spans="1:16" hidden="1" x14ac:dyDescent="0.25">
      <c r="A6113" s="83" t="s">
        <v>7080</v>
      </c>
      <c r="B6113" s="285" t="s">
        <v>7341</v>
      </c>
      <c r="C6113" s="292">
        <v>0</v>
      </c>
      <c r="D6113" s="292">
        <v>0</v>
      </c>
      <c r="E6113" s="292">
        <v>0</v>
      </c>
      <c r="F6113" s="292">
        <v>0</v>
      </c>
      <c r="G6113" s="292">
        <v>0</v>
      </c>
      <c r="H6113" s="292">
        <v>0</v>
      </c>
      <c r="I6113" s="292">
        <v>0</v>
      </c>
      <c r="J6113" s="292">
        <v>0</v>
      </c>
      <c r="K6113" s="292">
        <v>0</v>
      </c>
      <c r="L6113" s="292">
        <v>0</v>
      </c>
      <c r="M6113" s="292">
        <v>0</v>
      </c>
      <c r="N6113" s="292">
        <v>0</v>
      </c>
      <c r="O6113" s="292">
        <v>0</v>
      </c>
      <c r="P6113" s="83" t="str">
        <f t="shared" si="132"/>
        <v/>
      </c>
    </row>
    <row r="6114" spans="1:16" hidden="1" x14ac:dyDescent="0.25">
      <c r="A6114" s="83" t="s">
        <v>7081</v>
      </c>
      <c r="B6114" s="285" t="s">
        <v>7342</v>
      </c>
      <c r="C6114" s="292">
        <v>0</v>
      </c>
      <c r="D6114" s="292">
        <v>0</v>
      </c>
      <c r="E6114" s="292">
        <v>0</v>
      </c>
      <c r="F6114" s="292">
        <v>0</v>
      </c>
      <c r="G6114" s="292">
        <v>0</v>
      </c>
      <c r="H6114" s="292">
        <v>0</v>
      </c>
      <c r="I6114" s="292">
        <v>0</v>
      </c>
      <c r="J6114" s="292">
        <v>0</v>
      </c>
      <c r="K6114" s="292">
        <v>0</v>
      </c>
      <c r="L6114" s="292">
        <v>0</v>
      </c>
      <c r="M6114" s="292">
        <v>0</v>
      </c>
      <c r="N6114" s="292">
        <v>0</v>
      </c>
      <c r="O6114" s="292">
        <v>0</v>
      </c>
      <c r="P6114" s="83" t="str">
        <f t="shared" si="132"/>
        <v/>
      </c>
    </row>
    <row r="6115" spans="1:16" hidden="1" x14ac:dyDescent="0.25">
      <c r="A6115" s="83" t="s">
        <v>7082</v>
      </c>
      <c r="B6115" s="285" t="s">
        <v>328</v>
      </c>
      <c r="C6115" s="292">
        <v>0</v>
      </c>
      <c r="D6115" s="292">
        <v>0</v>
      </c>
      <c r="E6115" s="292">
        <v>0</v>
      </c>
      <c r="F6115" s="292">
        <v>0</v>
      </c>
      <c r="G6115" s="292">
        <v>0</v>
      </c>
      <c r="H6115" s="292">
        <v>0</v>
      </c>
      <c r="I6115" s="292">
        <v>0</v>
      </c>
      <c r="J6115" s="292">
        <v>0</v>
      </c>
      <c r="K6115" s="292">
        <v>0</v>
      </c>
      <c r="L6115" s="292">
        <v>0</v>
      </c>
      <c r="M6115" s="292">
        <v>0</v>
      </c>
      <c r="N6115" s="292">
        <v>0</v>
      </c>
      <c r="O6115" s="292">
        <v>0</v>
      </c>
      <c r="P6115" s="83" t="str">
        <f t="shared" si="132"/>
        <v/>
      </c>
    </row>
    <row r="6116" spans="1:16" hidden="1" x14ac:dyDescent="0.25">
      <c r="A6116" s="83" t="s">
        <v>7083</v>
      </c>
      <c r="B6116" s="285" t="s">
        <v>76</v>
      </c>
      <c r="C6116" s="292">
        <v>25864.083333333332</v>
      </c>
      <c r="D6116" s="292">
        <v>70064.083333333328</v>
      </c>
      <c r="E6116" s="292">
        <v>83988.083333333328</v>
      </c>
      <c r="F6116" s="292">
        <v>22048.083333333332</v>
      </c>
      <c r="G6116" s="292">
        <v>32758.083333333332</v>
      </c>
      <c r="H6116" s="292">
        <v>46518.083333333336</v>
      </c>
      <c r="I6116" s="292">
        <v>-423.91666666666663</v>
      </c>
      <c r="J6116" s="292">
        <v>21905.083333333332</v>
      </c>
      <c r="K6116" s="292">
        <v>212736.08333333334</v>
      </c>
      <c r="L6116" s="292">
        <v>29545.083333333332</v>
      </c>
      <c r="M6116" s="292">
        <v>18966.083333333332</v>
      </c>
      <c r="N6116" s="292">
        <v>392823.08333333331</v>
      </c>
      <c r="O6116" s="292">
        <v>956792</v>
      </c>
      <c r="P6116" s="83" t="str">
        <f t="shared" si="132"/>
        <v/>
      </c>
    </row>
    <row r="6117" spans="1:16" hidden="1" x14ac:dyDescent="0.25">
      <c r="A6117" s="83" t="s">
        <v>7084</v>
      </c>
      <c r="B6117" s="285" t="s">
        <v>155</v>
      </c>
      <c r="C6117" s="292">
        <v>2482864.5</v>
      </c>
      <c r="D6117" s="292">
        <v>2327433.5</v>
      </c>
      <c r="E6117" s="292">
        <v>2404591.5</v>
      </c>
      <c r="F6117" s="292">
        <v>2617905.5</v>
      </c>
      <c r="G6117" s="292">
        <v>2814514.5</v>
      </c>
      <c r="H6117" s="292">
        <v>2411981.5</v>
      </c>
      <c r="I6117" s="292">
        <v>2791375.5</v>
      </c>
      <c r="J6117" s="292">
        <v>2363992.5</v>
      </c>
      <c r="K6117" s="292">
        <v>2512714.5</v>
      </c>
      <c r="L6117" s="292">
        <v>2463174.5</v>
      </c>
      <c r="M6117" s="292">
        <v>2370447.5</v>
      </c>
      <c r="N6117" s="292">
        <v>2638138.5</v>
      </c>
      <c r="O6117" s="292">
        <v>30199134</v>
      </c>
      <c r="P6117" s="83" t="str">
        <f t="shared" si="132"/>
        <v/>
      </c>
    </row>
    <row r="6118" spans="1:16" hidden="1" x14ac:dyDescent="0.25">
      <c r="A6118" s="83" t="s">
        <v>7085</v>
      </c>
      <c r="B6118" s="285" t="s">
        <v>305</v>
      </c>
      <c r="C6118" s="292">
        <v>0</v>
      </c>
      <c r="D6118" s="292">
        <v>0</v>
      </c>
      <c r="E6118" s="292">
        <v>0</v>
      </c>
      <c r="F6118" s="292">
        <v>0</v>
      </c>
      <c r="G6118" s="292">
        <v>0</v>
      </c>
      <c r="H6118" s="292">
        <v>0</v>
      </c>
      <c r="I6118" s="292">
        <v>0</v>
      </c>
      <c r="J6118" s="292">
        <v>0</v>
      </c>
      <c r="K6118" s="292">
        <v>0</v>
      </c>
      <c r="L6118" s="292">
        <v>0</v>
      </c>
      <c r="M6118" s="292">
        <v>0</v>
      </c>
      <c r="N6118" s="292">
        <v>0</v>
      </c>
      <c r="O6118" s="292">
        <v>0</v>
      </c>
      <c r="P6118" s="83" t="str">
        <f t="shared" si="132"/>
        <v/>
      </c>
    </row>
    <row r="6119" spans="1:16" hidden="1" x14ac:dyDescent="0.25">
      <c r="A6119" s="83" t="s">
        <v>7086</v>
      </c>
      <c r="B6119" s="285" t="s">
        <v>312</v>
      </c>
      <c r="C6119" s="292">
        <v>108981.83333333333</v>
      </c>
      <c r="D6119" s="292">
        <v>94879.833333333328</v>
      </c>
      <c r="E6119" s="292">
        <v>115649.83333333333</v>
      </c>
      <c r="F6119" s="292">
        <v>116519.83333333333</v>
      </c>
      <c r="G6119" s="292">
        <v>110667.83333333333</v>
      </c>
      <c r="H6119" s="292">
        <v>113218.83333333333</v>
      </c>
      <c r="I6119" s="292">
        <v>117094.83333333333</v>
      </c>
      <c r="J6119" s="292">
        <v>110375.83333333333</v>
      </c>
      <c r="K6119" s="292">
        <v>113431.83333333333</v>
      </c>
      <c r="L6119" s="292">
        <v>110500.83333333333</v>
      </c>
      <c r="M6119" s="292">
        <v>110564.83333333333</v>
      </c>
      <c r="N6119" s="292">
        <v>111676.83333333333</v>
      </c>
      <c r="O6119" s="292">
        <v>1333563</v>
      </c>
      <c r="P6119" s="83" t="str">
        <f t="shared" si="132"/>
        <v/>
      </c>
    </row>
    <row r="6120" spans="1:16" hidden="1" x14ac:dyDescent="0.25">
      <c r="A6120" s="83" t="s">
        <v>7087</v>
      </c>
      <c r="B6120" s="285" t="s">
        <v>314</v>
      </c>
      <c r="P6120" s="83" t="str">
        <f t="shared" si="132"/>
        <v/>
      </c>
    </row>
    <row r="6121" spans="1:16" hidden="1" x14ac:dyDescent="0.25">
      <c r="A6121" s="83" t="s">
        <v>7088</v>
      </c>
      <c r="B6121" s="285" t="s">
        <v>315</v>
      </c>
      <c r="C6121" s="292">
        <v>91302</v>
      </c>
      <c r="D6121" s="292">
        <v>84304</v>
      </c>
      <c r="E6121" s="292">
        <v>196086</v>
      </c>
      <c r="F6121" s="292">
        <v>72407</v>
      </c>
      <c r="G6121" s="292">
        <v>406115</v>
      </c>
      <c r="H6121" s="292">
        <v>88343</v>
      </c>
      <c r="I6121" s="292">
        <v>117856</v>
      </c>
      <c r="J6121" s="292">
        <v>86201</v>
      </c>
      <c r="K6121" s="292">
        <v>61263</v>
      </c>
      <c r="L6121" s="292">
        <v>65483</v>
      </c>
      <c r="M6121" s="292">
        <v>66565</v>
      </c>
      <c r="N6121" s="292">
        <v>274689</v>
      </c>
      <c r="O6121" s="292">
        <v>1610614</v>
      </c>
      <c r="P6121" s="83" t="str">
        <f t="shared" si="132"/>
        <v/>
      </c>
    </row>
    <row r="6122" spans="1:16" hidden="1" x14ac:dyDescent="0.25">
      <c r="A6122" s="83" t="s">
        <v>7089</v>
      </c>
      <c r="B6122" s="285" t="s">
        <v>317</v>
      </c>
      <c r="C6122" s="292">
        <v>228.58333333333331</v>
      </c>
      <c r="D6122" s="292">
        <v>228.58333333333331</v>
      </c>
      <c r="E6122" s="292">
        <v>228.58333333333331</v>
      </c>
      <c r="F6122" s="292">
        <v>228.58333333333331</v>
      </c>
      <c r="G6122" s="292">
        <v>228.58333333333331</v>
      </c>
      <c r="H6122" s="292">
        <v>228.58333333333331</v>
      </c>
      <c r="I6122" s="292">
        <v>228.58333333333331</v>
      </c>
      <c r="J6122" s="292">
        <v>228.58333333333331</v>
      </c>
      <c r="K6122" s="292">
        <v>228.58333333333331</v>
      </c>
      <c r="L6122" s="292">
        <v>228.58333333333331</v>
      </c>
      <c r="M6122" s="292">
        <v>228.58333333333331</v>
      </c>
      <c r="N6122" s="292">
        <v>228.58333333333331</v>
      </c>
      <c r="O6122" s="292">
        <v>2743</v>
      </c>
      <c r="P6122" s="83" t="str">
        <f t="shared" si="132"/>
        <v/>
      </c>
    </row>
    <row r="6123" spans="1:16" hidden="1" x14ac:dyDescent="0.25">
      <c r="A6123" s="83" t="s">
        <v>7090</v>
      </c>
      <c r="B6123" s="285" t="s">
        <v>318</v>
      </c>
      <c r="C6123" s="292">
        <v>226376.5</v>
      </c>
      <c r="D6123" s="292">
        <v>249476.5</v>
      </c>
      <c r="E6123" s="292">
        <v>395952.49999999994</v>
      </c>
      <c r="F6123" s="292">
        <v>211203.5</v>
      </c>
      <c r="G6123" s="292">
        <v>549769.5</v>
      </c>
      <c r="H6123" s="292">
        <v>248308.5</v>
      </c>
      <c r="I6123" s="292">
        <v>234755.5</v>
      </c>
      <c r="J6123" s="292">
        <v>218710.5</v>
      </c>
      <c r="K6123" s="292">
        <v>387659.5</v>
      </c>
      <c r="L6123" s="292">
        <v>205757.5</v>
      </c>
      <c r="M6123" s="292">
        <v>196324.5</v>
      </c>
      <c r="N6123" s="292">
        <v>779417.5</v>
      </c>
      <c r="O6123" s="292">
        <v>3903712</v>
      </c>
      <c r="P6123" s="83" t="str">
        <f t="shared" si="132"/>
        <v/>
      </c>
    </row>
    <row r="6124" spans="1:16" hidden="1" x14ac:dyDescent="0.25">
      <c r="A6124" s="83" t="s">
        <v>7091</v>
      </c>
      <c r="B6124" s="285" t="s">
        <v>7341</v>
      </c>
      <c r="C6124" s="292">
        <v>2044992</v>
      </c>
      <c r="D6124" s="292">
        <v>1879506.4756964424</v>
      </c>
      <c r="E6124" s="292">
        <v>1806124.3461030144</v>
      </c>
      <c r="F6124" s="292">
        <v>2183830.0843669754</v>
      </c>
      <c r="G6124" s="292">
        <v>2048483.9420505855</v>
      </c>
      <c r="H6124" s="292">
        <v>1958313.1382784988</v>
      </c>
      <c r="I6124" s="292">
        <v>2313417.0172719993</v>
      </c>
      <c r="J6124" s="292">
        <v>1937634.6586661558</v>
      </c>
      <c r="K6124" s="292">
        <v>1916980.8091655534</v>
      </c>
      <c r="L6124" s="292">
        <v>2043269.6711193933</v>
      </c>
      <c r="M6124" s="292">
        <v>1963386.0872570849</v>
      </c>
      <c r="N6124" s="292">
        <v>1668613.7171231101</v>
      </c>
      <c r="O6124" s="292">
        <v>23764551.94709881</v>
      </c>
      <c r="P6124" s="83" t="str">
        <f t="shared" si="132"/>
        <v/>
      </c>
    </row>
    <row r="6125" spans="1:16" hidden="1" x14ac:dyDescent="0.25">
      <c r="A6125" s="83" t="s">
        <v>7092</v>
      </c>
      <c r="B6125" s="285" t="s">
        <v>7342</v>
      </c>
      <c r="C6125" s="292">
        <v>198644</v>
      </c>
      <c r="D6125" s="292">
        <v>185598.52430355758</v>
      </c>
      <c r="E6125" s="292">
        <v>189662.65389698558</v>
      </c>
      <c r="F6125" s="292">
        <v>210019.91563302465</v>
      </c>
      <c r="G6125" s="292">
        <v>203409.05794941448</v>
      </c>
      <c r="H6125" s="292">
        <v>192507.86172150122</v>
      </c>
      <c r="I6125" s="292">
        <v>230350.98272800073</v>
      </c>
      <c r="J6125" s="292">
        <v>194795.34133384423</v>
      </c>
      <c r="K6125" s="292">
        <v>195222.19083444658</v>
      </c>
      <c r="L6125" s="292">
        <v>201295.32888060668</v>
      </c>
      <c r="M6125" s="292">
        <v>197884.9127429151</v>
      </c>
      <c r="N6125" s="292">
        <v>177250.28287688992</v>
      </c>
      <c r="O6125" s="292">
        <v>2376641.052901187</v>
      </c>
      <c r="P6125" s="83" t="str">
        <f t="shared" si="132"/>
        <v/>
      </c>
    </row>
    <row r="6126" spans="1:16" hidden="1" x14ac:dyDescent="0.25">
      <c r="A6126" s="83" t="s">
        <v>7093</v>
      </c>
      <c r="B6126" s="285" t="s">
        <v>328</v>
      </c>
      <c r="C6126" s="292">
        <v>2256488</v>
      </c>
      <c r="D6126" s="292">
        <v>2077957</v>
      </c>
      <c r="E6126" s="292">
        <v>2008639</v>
      </c>
      <c r="F6126" s="292">
        <v>2406702</v>
      </c>
      <c r="G6126" s="292">
        <v>2264745</v>
      </c>
      <c r="H6126" s="292">
        <v>2163673</v>
      </c>
      <c r="I6126" s="292">
        <v>2556620</v>
      </c>
      <c r="J6126" s="292">
        <v>2145282</v>
      </c>
      <c r="K6126" s="292">
        <v>2125055</v>
      </c>
      <c r="L6126" s="292">
        <v>2257417</v>
      </c>
      <c r="M6126" s="292">
        <v>2174123</v>
      </c>
      <c r="N6126" s="292">
        <v>1858721</v>
      </c>
      <c r="O6126" s="292">
        <v>26295422</v>
      </c>
      <c r="P6126" s="83" t="str">
        <f t="shared" si="132"/>
        <v/>
      </c>
    </row>
    <row r="6127" spans="1:16" hidden="1" x14ac:dyDescent="0.25">
      <c r="A6127" s="83" t="s">
        <v>7094</v>
      </c>
      <c r="B6127" s="285" t="s">
        <v>7343</v>
      </c>
      <c r="C6127" s="292">
        <v>12852</v>
      </c>
      <c r="D6127" s="292">
        <v>12852</v>
      </c>
      <c r="E6127" s="292">
        <v>12852</v>
      </c>
      <c r="F6127" s="292">
        <v>12852</v>
      </c>
      <c r="G6127" s="292">
        <v>12852</v>
      </c>
      <c r="H6127" s="292">
        <v>12852</v>
      </c>
      <c r="I6127" s="292">
        <v>12852</v>
      </c>
      <c r="J6127" s="292">
        <v>12852</v>
      </c>
      <c r="K6127" s="292">
        <v>12852</v>
      </c>
      <c r="L6127" s="292">
        <v>12852</v>
      </c>
      <c r="M6127" s="292">
        <v>12852</v>
      </c>
      <c r="N6127" s="292">
        <v>12857</v>
      </c>
      <c r="O6127" s="292">
        <v>154229</v>
      </c>
      <c r="P6127" s="83" t="str">
        <f t="shared" si="132"/>
        <v/>
      </c>
    </row>
    <row r="6128" spans="1:16" hidden="1" x14ac:dyDescent="0.25">
      <c r="A6128" s="83" t="s">
        <v>7095</v>
      </c>
      <c r="B6128" s="285" t="s">
        <v>3364</v>
      </c>
      <c r="P6128" s="83" t="str">
        <f t="shared" si="132"/>
        <v/>
      </c>
    </row>
    <row r="6129" spans="1:16" hidden="1" x14ac:dyDescent="0.25">
      <c r="A6129" s="83" t="s">
        <v>7096</v>
      </c>
      <c r="B6129" s="285" t="s">
        <v>0</v>
      </c>
      <c r="P6129" s="83" t="str">
        <f t="shared" si="132"/>
        <v/>
      </c>
    </row>
    <row r="6130" spans="1:16" hidden="1" x14ac:dyDescent="0.25">
      <c r="A6130" s="83" t="s">
        <v>7097</v>
      </c>
      <c r="B6130" s="285" t="s">
        <v>3365</v>
      </c>
      <c r="P6130" s="83" t="str">
        <f t="shared" si="132"/>
        <v/>
      </c>
    </row>
    <row r="6131" spans="1:16" hidden="1" x14ac:dyDescent="0.25">
      <c r="A6131" s="83" t="s">
        <v>7098</v>
      </c>
      <c r="B6131" s="285" t="s">
        <v>5954</v>
      </c>
      <c r="P6131" s="83" t="str">
        <f t="shared" si="132"/>
        <v/>
      </c>
    </row>
    <row r="6132" spans="1:16" hidden="1" x14ac:dyDescent="0.25">
      <c r="A6132" s="83" t="s">
        <v>7099</v>
      </c>
      <c r="B6132" s="285" t="s">
        <v>130</v>
      </c>
      <c r="C6132" s="292">
        <v>-11652.996490000001</v>
      </c>
      <c r="D6132" s="292">
        <v>44249.640520000001</v>
      </c>
      <c r="E6132" s="292">
        <v>-41417.997200000005</v>
      </c>
      <c r="F6132" s="292">
        <v>-15187.236399999994</v>
      </c>
      <c r="G6132" s="292">
        <v>43549.947139999997</v>
      </c>
      <c r="H6132" s="292">
        <v>-15015.225160000002</v>
      </c>
      <c r="I6132" s="292">
        <v>-20045.31164</v>
      </c>
      <c r="J6132" s="292">
        <v>-2317.8705900000023</v>
      </c>
      <c r="K6132" s="292">
        <v>-16803.663669999998</v>
      </c>
      <c r="L6132" s="292">
        <v>19754.107200000002</v>
      </c>
      <c r="M6132" s="292">
        <v>-13647.056040000007</v>
      </c>
      <c r="N6132" s="292">
        <v>25827.611120000001</v>
      </c>
      <c r="O6132" s="292">
        <v>-2706.0512100000124</v>
      </c>
      <c r="P6132" s="83" t="str">
        <f t="shared" si="132"/>
        <v/>
      </c>
    </row>
    <row r="6133" spans="1:16" hidden="1" x14ac:dyDescent="0.25">
      <c r="A6133" s="83" t="s">
        <v>7100</v>
      </c>
      <c r="B6133" s="285" t="s">
        <v>76</v>
      </c>
      <c r="C6133" s="292">
        <v>4.1329099999999999</v>
      </c>
      <c r="D6133" s="292">
        <v>3.00359</v>
      </c>
      <c r="E6133" s="292">
        <v>15.06789</v>
      </c>
      <c r="F6133" s="292">
        <v>21</v>
      </c>
      <c r="G6133" s="292">
        <v>69</v>
      </c>
      <c r="H6133" s="292">
        <v>25</v>
      </c>
      <c r="I6133" s="292">
        <v>6</v>
      </c>
      <c r="J6133" s="292">
        <v>6</v>
      </c>
      <c r="K6133" s="292">
        <v>5</v>
      </c>
      <c r="L6133" s="292">
        <v>5</v>
      </c>
      <c r="M6133" s="292">
        <v>1</v>
      </c>
      <c r="N6133" s="292">
        <v>4.3817000000000004</v>
      </c>
      <c r="O6133" s="292">
        <v>164.58608999999998</v>
      </c>
      <c r="P6133" s="83" t="str">
        <f t="shared" ref="P6133:P6196" si="133">IF(COUNTBLANK(Q6133)=0,IF(RIGHT(A6133,12)=Q6133,TRUE,FALSE),"")</f>
        <v/>
      </c>
    </row>
    <row r="6134" spans="1:16" hidden="1" x14ac:dyDescent="0.25">
      <c r="A6134" s="83" t="s">
        <v>7101</v>
      </c>
      <c r="B6134" s="285" t="s">
        <v>79</v>
      </c>
      <c r="P6134" s="83" t="str">
        <f t="shared" si="133"/>
        <v/>
      </c>
    </row>
    <row r="6135" spans="1:16" hidden="1" x14ac:dyDescent="0.25">
      <c r="A6135" s="83" t="s">
        <v>7102</v>
      </c>
      <c r="B6135" s="285" t="s">
        <v>144</v>
      </c>
      <c r="C6135" s="292">
        <v>39130.54264</v>
      </c>
      <c r="D6135" s="292">
        <v>46691.470520000003</v>
      </c>
      <c r="E6135" s="292">
        <v>75395.023520000002</v>
      </c>
      <c r="F6135" s="292">
        <v>47471.59788999999</v>
      </c>
      <c r="G6135" s="292">
        <v>38741.112240000002</v>
      </c>
      <c r="H6135" s="292">
        <v>50491.791870000001</v>
      </c>
      <c r="I6135" s="292">
        <v>52262.285909999999</v>
      </c>
      <c r="J6135" s="292">
        <v>46587.069700000007</v>
      </c>
      <c r="K6135" s="292">
        <v>48084.91807</v>
      </c>
      <c r="L6135" s="292">
        <v>43183.909139999996</v>
      </c>
      <c r="M6135" s="292">
        <v>64487.042020000001</v>
      </c>
      <c r="N6135" s="292">
        <v>61354.635689999996</v>
      </c>
      <c r="O6135" s="292">
        <v>613881.39921000006</v>
      </c>
      <c r="P6135" s="83" t="str">
        <f t="shared" si="133"/>
        <v/>
      </c>
    </row>
    <row r="6136" spans="1:16" hidden="1" x14ac:dyDescent="0.25">
      <c r="A6136" s="83" t="s">
        <v>7103</v>
      </c>
      <c r="B6136" s="285" t="s">
        <v>296</v>
      </c>
      <c r="C6136" s="292">
        <v>28106.725689999999</v>
      </c>
      <c r="D6136" s="292">
        <v>34976.966440000004</v>
      </c>
      <c r="E6136" s="292">
        <v>65538.119590000002</v>
      </c>
      <c r="F6136" s="292">
        <v>36913.904649999997</v>
      </c>
      <c r="G6136" s="292">
        <v>28206.867970000003</v>
      </c>
      <c r="H6136" s="292">
        <v>39612.036939999998</v>
      </c>
      <c r="I6136" s="292">
        <v>37853.166039999996</v>
      </c>
      <c r="J6136" s="292">
        <v>34329.48878</v>
      </c>
      <c r="K6136" s="292">
        <v>36232.551899999999</v>
      </c>
      <c r="L6136" s="292">
        <v>34004.268500000006</v>
      </c>
      <c r="M6136" s="292">
        <v>52830.579550000002</v>
      </c>
      <c r="N6136" s="292">
        <v>55813.530639999997</v>
      </c>
      <c r="O6136" s="292">
        <v>484418.20669000002</v>
      </c>
      <c r="P6136" s="83" t="str">
        <f t="shared" si="133"/>
        <v/>
      </c>
    </row>
    <row r="6137" spans="1:16" hidden="1" x14ac:dyDescent="0.25">
      <c r="A6137" s="83" t="s">
        <v>7104</v>
      </c>
      <c r="B6137" s="285" t="s">
        <v>303</v>
      </c>
      <c r="P6137" s="83" t="str">
        <f t="shared" si="133"/>
        <v/>
      </c>
    </row>
    <row r="6138" spans="1:16" hidden="1" x14ac:dyDescent="0.25">
      <c r="A6138" s="83" t="s">
        <v>7105</v>
      </c>
      <c r="B6138" s="285" t="s">
        <v>304</v>
      </c>
      <c r="C6138" s="292">
        <v>882.68403999999998</v>
      </c>
      <c r="D6138" s="292">
        <v>1630.5004899999999</v>
      </c>
      <c r="E6138" s="292">
        <v>870.44411999999977</v>
      </c>
      <c r="F6138" s="292">
        <v>1594.6932400000001</v>
      </c>
      <c r="G6138" s="292">
        <v>1523.2442700000001</v>
      </c>
      <c r="H6138" s="292">
        <v>1351.7549299999998</v>
      </c>
      <c r="I6138" s="292">
        <v>967.11986999999999</v>
      </c>
      <c r="J6138" s="292">
        <v>1566.5809199999999</v>
      </c>
      <c r="K6138" s="292">
        <v>1162.3661699999998</v>
      </c>
      <c r="L6138" s="292">
        <v>1270.6406400000001</v>
      </c>
      <c r="M6138" s="292">
        <v>830.46246999999994</v>
      </c>
      <c r="N6138" s="292">
        <v>1032.01755</v>
      </c>
      <c r="O6138" s="292">
        <v>14682.50871</v>
      </c>
      <c r="P6138" s="83" t="str">
        <f t="shared" si="133"/>
        <v/>
      </c>
    </row>
    <row r="6139" spans="1:16" hidden="1" x14ac:dyDescent="0.25">
      <c r="A6139" s="83" t="s">
        <v>7106</v>
      </c>
      <c r="B6139" s="285" t="s">
        <v>305</v>
      </c>
      <c r="C6139" s="292">
        <v>10137</v>
      </c>
      <c r="D6139" s="292">
        <v>10081</v>
      </c>
      <c r="E6139" s="292">
        <v>8971.39192</v>
      </c>
      <c r="F6139" s="292">
        <v>8942</v>
      </c>
      <c r="G6139" s="292">
        <v>8942</v>
      </c>
      <c r="H6139" s="292">
        <v>9503</v>
      </c>
      <c r="I6139" s="292">
        <v>13436</v>
      </c>
      <c r="J6139" s="292">
        <v>10685</v>
      </c>
      <c r="K6139" s="292">
        <v>10685</v>
      </c>
      <c r="L6139" s="292">
        <v>7904</v>
      </c>
      <c r="M6139" s="292">
        <v>10825</v>
      </c>
      <c r="N6139" s="292">
        <v>4504.7057999999997</v>
      </c>
      <c r="O6139" s="292">
        <v>114616.09771999999</v>
      </c>
      <c r="P6139" s="83" t="str">
        <f t="shared" si="133"/>
        <v/>
      </c>
    </row>
    <row r="6140" spans="1:16" hidden="1" x14ac:dyDescent="0.25">
      <c r="A6140" s="83" t="s">
        <v>7107</v>
      </c>
      <c r="B6140" s="285" t="s">
        <v>308</v>
      </c>
      <c r="C6140" s="292">
        <v>39130.54264</v>
      </c>
      <c r="D6140" s="292">
        <v>46691.470520000003</v>
      </c>
      <c r="E6140" s="292">
        <v>75395.023520000002</v>
      </c>
      <c r="F6140" s="292">
        <v>47471.59788999999</v>
      </c>
      <c r="G6140" s="292">
        <v>38741.112240000002</v>
      </c>
      <c r="H6140" s="292">
        <v>50491.791870000001</v>
      </c>
      <c r="I6140" s="292">
        <v>52262.285909999999</v>
      </c>
      <c r="J6140" s="292">
        <v>46587.069700000007</v>
      </c>
      <c r="K6140" s="292">
        <v>48084.91807</v>
      </c>
      <c r="L6140" s="292">
        <v>43183.909139999996</v>
      </c>
      <c r="M6140" s="292">
        <v>64487.042020000001</v>
      </c>
      <c r="N6140" s="292">
        <v>61354.635689999996</v>
      </c>
      <c r="O6140" s="292">
        <v>613881.39921000006</v>
      </c>
      <c r="P6140" s="83" t="str">
        <f t="shared" si="133"/>
        <v/>
      </c>
    </row>
    <row r="6141" spans="1:16" hidden="1" x14ac:dyDescent="0.25">
      <c r="A6141" s="83" t="s">
        <v>7108</v>
      </c>
      <c r="B6141" s="285" t="s">
        <v>311</v>
      </c>
      <c r="P6141" s="83" t="str">
        <f t="shared" si="133"/>
        <v/>
      </c>
    </row>
    <row r="6142" spans="1:16" hidden="1" x14ac:dyDescent="0.25">
      <c r="A6142" s="83" t="s">
        <v>7109</v>
      </c>
      <c r="B6142" s="285" t="s">
        <v>5989</v>
      </c>
      <c r="C6142" s="292">
        <v>581.90494999999999</v>
      </c>
      <c r="D6142" s="292">
        <v>301.11460999999997</v>
      </c>
      <c r="E6142" s="292">
        <v>408.90697999999998</v>
      </c>
      <c r="F6142" s="292">
        <v>283.55703</v>
      </c>
      <c r="G6142" s="292">
        <v>349.45213000000001</v>
      </c>
      <c r="H6142" s="292">
        <v>441.73920999999996</v>
      </c>
      <c r="I6142" s="292">
        <v>377.69318999999996</v>
      </c>
      <c r="J6142" s="292">
        <v>275.45421999999996</v>
      </c>
      <c r="K6142" s="292">
        <v>362.02332999999999</v>
      </c>
      <c r="L6142" s="292">
        <v>293.23718000000002</v>
      </c>
      <c r="M6142" s="292">
        <v>13150.671950000002</v>
      </c>
      <c r="N6142" s="292">
        <v>1393.1933300000001</v>
      </c>
      <c r="O6142" s="292">
        <v>18218.948110000005</v>
      </c>
      <c r="P6142" s="83" t="str">
        <f t="shared" si="133"/>
        <v/>
      </c>
    </row>
    <row r="6143" spans="1:16" hidden="1" x14ac:dyDescent="0.25">
      <c r="A6143" s="83" t="s">
        <v>7110</v>
      </c>
      <c r="B6143" s="285" t="s">
        <v>5990</v>
      </c>
      <c r="C6143" s="292">
        <v>755</v>
      </c>
      <c r="D6143" s="292">
        <v>1347</v>
      </c>
      <c r="E6143" s="292">
        <v>1354</v>
      </c>
      <c r="F6143" s="292">
        <v>1919</v>
      </c>
      <c r="G6143" s="292">
        <v>989</v>
      </c>
      <c r="H6143" s="292">
        <v>1333</v>
      </c>
      <c r="I6143" s="292">
        <v>1286</v>
      </c>
      <c r="J6143" s="292">
        <v>1168</v>
      </c>
      <c r="K6143" s="292">
        <v>1030</v>
      </c>
      <c r="L6143" s="292">
        <v>1950</v>
      </c>
      <c r="M6143" s="292">
        <v>1980</v>
      </c>
      <c r="N6143" s="292">
        <v>1528</v>
      </c>
      <c r="O6143" s="292">
        <v>16639</v>
      </c>
      <c r="P6143" s="83" t="str">
        <f t="shared" si="133"/>
        <v/>
      </c>
    </row>
    <row r="6144" spans="1:16" hidden="1" x14ac:dyDescent="0.25">
      <c r="A6144" s="83" t="s">
        <v>7111</v>
      </c>
      <c r="B6144" s="285" t="s">
        <v>5991</v>
      </c>
      <c r="C6144" s="292">
        <v>445</v>
      </c>
      <c r="D6144" s="292">
        <v>121</v>
      </c>
      <c r="E6144" s="292">
        <v>2066</v>
      </c>
      <c r="F6144" s="292">
        <v>87</v>
      </c>
      <c r="G6144" s="292">
        <v>338</v>
      </c>
      <c r="H6144" s="292">
        <v>1702</v>
      </c>
      <c r="I6144" s="292">
        <v>44</v>
      </c>
      <c r="J6144" s="292">
        <v>111</v>
      </c>
      <c r="K6144" s="292">
        <v>1573</v>
      </c>
      <c r="L6144" s="292">
        <v>84</v>
      </c>
      <c r="M6144" s="292">
        <v>185</v>
      </c>
      <c r="N6144" s="292">
        <v>5226</v>
      </c>
      <c r="O6144" s="292">
        <v>11982</v>
      </c>
      <c r="P6144" s="83" t="str">
        <f t="shared" si="133"/>
        <v/>
      </c>
    </row>
    <row r="6145" spans="1:16" hidden="1" x14ac:dyDescent="0.25">
      <c r="A6145" s="83" t="s">
        <v>7112</v>
      </c>
      <c r="B6145" s="285" t="s">
        <v>5992</v>
      </c>
      <c r="C6145" s="292">
        <v>16142.274299999999</v>
      </c>
      <c r="D6145" s="292">
        <v>20376.073049999999</v>
      </c>
      <c r="E6145" s="292">
        <v>47159.732340000002</v>
      </c>
      <c r="F6145" s="292">
        <v>20565.574099999998</v>
      </c>
      <c r="G6145" s="292">
        <v>19854.070010000003</v>
      </c>
      <c r="H6145" s="292">
        <v>20188.07805</v>
      </c>
      <c r="I6145" s="292">
        <v>20825.142189999999</v>
      </c>
      <c r="J6145" s="292">
        <v>18438.922030000002</v>
      </c>
      <c r="K6145" s="292">
        <v>20533.677779999998</v>
      </c>
      <c r="L6145" s="292">
        <v>18380.365030000001</v>
      </c>
      <c r="M6145" s="292">
        <v>19780.25274</v>
      </c>
      <c r="N6145" s="292">
        <v>28315.385999999999</v>
      </c>
      <c r="O6145" s="292">
        <v>270559.54762000008</v>
      </c>
      <c r="P6145" s="83" t="str">
        <f t="shared" si="133"/>
        <v/>
      </c>
    </row>
    <row r="6146" spans="1:16" hidden="1" x14ac:dyDescent="0.25">
      <c r="A6146" s="83" t="s">
        <v>7113</v>
      </c>
      <c r="B6146" s="285" t="s">
        <v>5993</v>
      </c>
      <c r="C6146" s="292">
        <v>627.23708000000011</v>
      </c>
      <c r="D6146" s="292">
        <v>1381.2556299999999</v>
      </c>
      <c r="E6146" s="292">
        <v>595.62712999999997</v>
      </c>
      <c r="F6146" s="292">
        <v>660.83538999999996</v>
      </c>
      <c r="G6146" s="292">
        <v>485.77886999999998</v>
      </c>
      <c r="H6146" s="292">
        <v>498.69534999999996</v>
      </c>
      <c r="I6146" s="292">
        <v>883.30193999999995</v>
      </c>
      <c r="J6146" s="292">
        <v>40.700940000000003</v>
      </c>
      <c r="K6146" s="292">
        <v>467.88242000000002</v>
      </c>
      <c r="L6146" s="292">
        <v>106.46140000000001</v>
      </c>
      <c r="M6146" s="292">
        <v>333.13299999999998</v>
      </c>
      <c r="N6146" s="292">
        <v>692.47983999999997</v>
      </c>
      <c r="O6146" s="292">
        <v>6773.3889899999995</v>
      </c>
      <c r="P6146" s="83" t="str">
        <f t="shared" si="133"/>
        <v/>
      </c>
    </row>
    <row r="6147" spans="1:16" hidden="1" x14ac:dyDescent="0.25">
      <c r="A6147" s="83" t="s">
        <v>7114</v>
      </c>
      <c r="B6147" s="285" t="s">
        <v>5994</v>
      </c>
      <c r="C6147" s="292">
        <v>9359.9664300000004</v>
      </c>
      <c r="D6147" s="292">
        <v>11192.529460000002</v>
      </c>
      <c r="E6147" s="292">
        <v>13385.077239999999</v>
      </c>
      <c r="F6147" s="292">
        <v>12617.553109999999</v>
      </c>
      <c r="G6147" s="292">
        <v>5797.3471899999995</v>
      </c>
      <c r="H6147" s="292">
        <v>14263.640120000002</v>
      </c>
      <c r="I6147" s="292">
        <v>13444.832550000001</v>
      </c>
      <c r="J6147" s="292">
        <v>13791.269560000001</v>
      </c>
      <c r="K6147" s="292">
        <v>11980.938890000001</v>
      </c>
      <c r="L6147" s="292">
        <v>12987.492900000001</v>
      </c>
      <c r="M6147" s="292">
        <v>17199.60182</v>
      </c>
      <c r="N6147" s="292">
        <v>18354.69241</v>
      </c>
      <c r="O6147" s="292">
        <v>154374.94168000002</v>
      </c>
      <c r="P6147" s="83" t="str">
        <f t="shared" si="133"/>
        <v/>
      </c>
    </row>
    <row r="6148" spans="1:16" hidden="1" x14ac:dyDescent="0.25">
      <c r="A6148" s="83" t="s">
        <v>7115</v>
      </c>
      <c r="B6148" s="285" t="s">
        <v>5995</v>
      </c>
      <c r="C6148" s="292">
        <v>195.34293000000002</v>
      </c>
      <c r="D6148" s="292">
        <v>257.99368999999996</v>
      </c>
      <c r="E6148" s="292">
        <v>568.77589999999998</v>
      </c>
      <c r="F6148" s="292">
        <v>780.38502000000005</v>
      </c>
      <c r="G6148" s="292">
        <v>393.21977000000004</v>
      </c>
      <c r="H6148" s="292">
        <v>1184.8842099999999</v>
      </c>
      <c r="I6148" s="292">
        <v>992.19617000000017</v>
      </c>
      <c r="J6148" s="292">
        <v>504.14202999999998</v>
      </c>
      <c r="K6148" s="292">
        <v>285.02947999999998</v>
      </c>
      <c r="L6148" s="292">
        <v>202.71198999999999</v>
      </c>
      <c r="M6148" s="292">
        <v>201.92004</v>
      </c>
      <c r="N6148" s="292">
        <v>303.77906000000002</v>
      </c>
      <c r="O6148" s="292">
        <v>5870.3802900000001</v>
      </c>
      <c r="P6148" s="83" t="str">
        <f t="shared" si="133"/>
        <v/>
      </c>
    </row>
    <row r="6149" spans="1:16" hidden="1" x14ac:dyDescent="0.25">
      <c r="A6149" s="83" t="s">
        <v>7116</v>
      </c>
      <c r="B6149" s="285" t="s">
        <v>76</v>
      </c>
      <c r="C6149" s="292">
        <v>2313.4630499999998</v>
      </c>
      <c r="D6149" s="292">
        <v>3195.2619799999998</v>
      </c>
      <c r="E6149" s="292">
        <v>2464.547860000001</v>
      </c>
      <c r="F6149" s="292">
        <v>3079.5857300000002</v>
      </c>
      <c r="G6149" s="292">
        <v>2527.5795300000004</v>
      </c>
      <c r="H6149" s="292">
        <v>4175.3874099999994</v>
      </c>
      <c r="I6149" s="292">
        <v>2789.3137499999998</v>
      </c>
      <c r="J6149" s="292">
        <v>1146.0836399999998</v>
      </c>
      <c r="K6149" s="292">
        <v>3586.137360000002</v>
      </c>
      <c r="L6149" s="292">
        <v>3221.2751700000008</v>
      </c>
      <c r="M6149" s="292">
        <v>4146.1799199999969</v>
      </c>
      <c r="N6149" s="292">
        <v>4319.1005099999984</v>
      </c>
      <c r="O6149" s="292">
        <v>36963.915909999996</v>
      </c>
      <c r="P6149" s="83" t="str">
        <f t="shared" si="133"/>
        <v/>
      </c>
    </row>
    <row r="6150" spans="1:16" hidden="1" x14ac:dyDescent="0.25">
      <c r="A6150" s="83" t="s">
        <v>7117</v>
      </c>
      <c r="B6150" s="285" t="s">
        <v>155</v>
      </c>
      <c r="C6150" s="292">
        <v>27477.546150000002</v>
      </c>
      <c r="D6150" s="292">
        <v>90941.111039999989</v>
      </c>
      <c r="E6150" s="292">
        <v>33977.026320000004</v>
      </c>
      <c r="F6150" s="292">
        <v>32284.361489999999</v>
      </c>
      <c r="G6150" s="292">
        <v>82291.059379999992</v>
      </c>
      <c r="H6150" s="292">
        <v>35476.566709999999</v>
      </c>
      <c r="I6150" s="292">
        <v>32216.974269999999</v>
      </c>
      <c r="J6150" s="292">
        <v>44269.199110000001</v>
      </c>
      <c r="K6150" s="292">
        <v>31281.254400000002</v>
      </c>
      <c r="L6150" s="292">
        <v>62938.016340000002</v>
      </c>
      <c r="M6150" s="292">
        <v>50839.985979999998</v>
      </c>
      <c r="N6150" s="292">
        <v>87182.246809999997</v>
      </c>
      <c r="O6150" s="292">
        <v>611175.348</v>
      </c>
      <c r="P6150" s="83" t="str">
        <f t="shared" si="133"/>
        <v/>
      </c>
    </row>
    <row r="6151" spans="1:16" hidden="1" x14ac:dyDescent="0.25">
      <c r="A6151" s="83" t="s">
        <v>7118</v>
      </c>
      <c r="B6151" s="285" t="s">
        <v>305</v>
      </c>
      <c r="C6151" s="292">
        <v>1640.1853099999998</v>
      </c>
      <c r="D6151" s="292">
        <v>1813.1415199999997</v>
      </c>
      <c r="E6151" s="292">
        <v>1126.0606399999997</v>
      </c>
      <c r="F6151" s="292">
        <v>1258.4803699999998</v>
      </c>
      <c r="G6151" s="292">
        <v>1034.9455800000001</v>
      </c>
      <c r="H6151" s="292">
        <v>984.50511999999992</v>
      </c>
      <c r="I6151" s="292">
        <v>1392.6345299999998</v>
      </c>
      <c r="J6151" s="292">
        <v>368.93273999999997</v>
      </c>
      <c r="K6151" s="292">
        <v>969.53296</v>
      </c>
      <c r="L6151" s="292">
        <v>632.14808000000005</v>
      </c>
      <c r="M6151" s="292">
        <v>756.83772999999997</v>
      </c>
      <c r="N6151" s="292">
        <v>16748.310089999999</v>
      </c>
      <c r="O6151" s="292">
        <v>28725.714669999998</v>
      </c>
      <c r="P6151" s="83" t="str">
        <f t="shared" si="133"/>
        <v/>
      </c>
    </row>
    <row r="6152" spans="1:16" hidden="1" x14ac:dyDescent="0.25">
      <c r="A6152" s="83" t="s">
        <v>7119</v>
      </c>
      <c r="B6152" s="285" t="s">
        <v>311</v>
      </c>
      <c r="P6152" s="83" t="str">
        <f t="shared" si="133"/>
        <v/>
      </c>
    </row>
    <row r="6153" spans="1:16" hidden="1" x14ac:dyDescent="0.25">
      <c r="A6153" s="83" t="s">
        <v>7120</v>
      </c>
      <c r="B6153" s="285" t="s">
        <v>312</v>
      </c>
      <c r="C6153" s="292">
        <v>11837.897790000001</v>
      </c>
      <c r="D6153" s="292">
        <v>44806.707540000003</v>
      </c>
      <c r="E6153" s="292">
        <v>21251.417820000002</v>
      </c>
      <c r="F6153" s="292">
        <v>16260.295389999999</v>
      </c>
      <c r="G6153" s="292">
        <v>37569.834270000007</v>
      </c>
      <c r="H6153" s="292">
        <v>21203.674179999998</v>
      </c>
      <c r="I6153" s="292">
        <v>16349.025989999998</v>
      </c>
      <c r="J6153" s="292">
        <v>35397.182729999993</v>
      </c>
      <c r="K6153" s="292">
        <v>19368.284080000001</v>
      </c>
      <c r="L6153" s="292">
        <v>14580.59309</v>
      </c>
      <c r="M6153" s="292">
        <v>36829.968329999996</v>
      </c>
      <c r="N6153" s="292">
        <v>31860.108200000002</v>
      </c>
      <c r="O6153" s="292">
        <v>307314.98941000004</v>
      </c>
      <c r="P6153" s="83" t="str">
        <f t="shared" si="133"/>
        <v/>
      </c>
    </row>
    <row r="6154" spans="1:16" hidden="1" x14ac:dyDescent="0.25">
      <c r="A6154" s="83" t="s">
        <v>7121</v>
      </c>
      <c r="B6154" s="285" t="s">
        <v>314</v>
      </c>
      <c r="P6154" s="83" t="str">
        <f t="shared" si="133"/>
        <v/>
      </c>
    </row>
    <row r="6155" spans="1:16" hidden="1" x14ac:dyDescent="0.25">
      <c r="A6155" s="83" t="s">
        <v>7122</v>
      </c>
      <c r="B6155" s="285" t="s">
        <v>315</v>
      </c>
      <c r="P6155" s="83" t="str">
        <f t="shared" si="133"/>
        <v/>
      </c>
    </row>
    <row r="6156" spans="1:16" hidden="1" x14ac:dyDescent="0.25">
      <c r="A6156" s="83" t="s">
        <v>7123</v>
      </c>
      <c r="B6156" s="285" t="s">
        <v>317</v>
      </c>
      <c r="D6156" s="292">
        <v>14</v>
      </c>
      <c r="E6156" s="292">
        <v>22</v>
      </c>
      <c r="F6156" s="292">
        <v>0</v>
      </c>
      <c r="G6156" s="292">
        <v>0</v>
      </c>
      <c r="H6156" s="292">
        <v>0</v>
      </c>
      <c r="I6156" s="292">
        <v>0</v>
      </c>
      <c r="J6156" s="292">
        <v>0</v>
      </c>
      <c r="K6156" s="292">
        <v>0</v>
      </c>
      <c r="M6156" s="292">
        <v>0</v>
      </c>
      <c r="N6156" s="292">
        <v>0</v>
      </c>
      <c r="O6156" s="292">
        <v>36</v>
      </c>
      <c r="P6156" s="83" t="str">
        <f t="shared" si="133"/>
        <v/>
      </c>
    </row>
    <row r="6157" spans="1:16" hidden="1" x14ac:dyDescent="0.25">
      <c r="A6157" s="83" t="s">
        <v>7124</v>
      </c>
      <c r="B6157" s="285" t="s">
        <v>318</v>
      </c>
      <c r="C6157" s="292">
        <v>27477.546150000002</v>
      </c>
      <c r="D6157" s="292">
        <v>90941.111039999989</v>
      </c>
      <c r="E6157" s="292">
        <v>33977.026320000004</v>
      </c>
      <c r="F6157" s="292">
        <v>32284.361489999999</v>
      </c>
      <c r="G6157" s="292">
        <v>82291.059379999992</v>
      </c>
      <c r="H6157" s="292">
        <v>35476.566709999999</v>
      </c>
      <c r="I6157" s="292">
        <v>32216.974269999999</v>
      </c>
      <c r="J6157" s="292">
        <v>44269.199110000001</v>
      </c>
      <c r="K6157" s="292">
        <v>31281.254400000002</v>
      </c>
      <c r="L6157" s="292">
        <v>62938.016340000002</v>
      </c>
      <c r="M6157" s="292">
        <v>50839.985979999998</v>
      </c>
      <c r="N6157" s="292">
        <v>87182.246809999997</v>
      </c>
      <c r="O6157" s="292">
        <v>611175.348</v>
      </c>
      <c r="P6157" s="83" t="str">
        <f t="shared" si="133"/>
        <v/>
      </c>
    </row>
    <row r="6158" spans="1:16" hidden="1" x14ac:dyDescent="0.25">
      <c r="A6158" s="83" t="s">
        <v>7125</v>
      </c>
      <c r="B6158" s="285" t="s">
        <v>3364</v>
      </c>
      <c r="C6158" s="292">
        <v>11686</v>
      </c>
      <c r="D6158" s="292">
        <v>41112</v>
      </c>
      <c r="E6158" s="292">
        <v>9113</v>
      </c>
      <c r="F6158" s="292">
        <v>11686</v>
      </c>
      <c r="G6158" s="292">
        <v>41158.699999999997</v>
      </c>
      <c r="H6158" s="292">
        <v>9113</v>
      </c>
      <c r="I6158" s="292">
        <v>11686</v>
      </c>
      <c r="J6158" s="292">
        <v>7357</v>
      </c>
      <c r="K6158" s="292">
        <v>7357.3</v>
      </c>
      <c r="L6158" s="292">
        <v>44504</v>
      </c>
      <c r="M6158" s="292">
        <v>9107</v>
      </c>
      <c r="N6158" s="292">
        <v>34254.728009999999</v>
      </c>
      <c r="O6158" s="292">
        <v>238134.72800999999</v>
      </c>
      <c r="P6158" s="83" t="str">
        <f t="shared" si="133"/>
        <v/>
      </c>
    </row>
    <row r="6159" spans="1:16" hidden="1" x14ac:dyDescent="0.25">
      <c r="A6159" s="83" t="s">
        <v>7126</v>
      </c>
      <c r="B6159" s="285" t="s">
        <v>130</v>
      </c>
      <c r="C6159" s="292">
        <v>258997.8333333334</v>
      </c>
      <c r="D6159" s="292">
        <v>30466.033333333326</v>
      </c>
      <c r="E6159" s="292">
        <v>-79269.166666666657</v>
      </c>
      <c r="F6159" s="292">
        <v>-9506.1666666666242</v>
      </c>
      <c r="G6159" s="292">
        <v>97927.833333333358</v>
      </c>
      <c r="H6159" s="292">
        <v>8677.8333333333321</v>
      </c>
      <c r="I6159" s="292">
        <v>-44796.166666666672</v>
      </c>
      <c r="J6159" s="292">
        <v>-57491.166666666635</v>
      </c>
      <c r="K6159" s="292">
        <v>-143593.16666666669</v>
      </c>
      <c r="L6159" s="292">
        <v>-159256.16666666669</v>
      </c>
      <c r="M6159" s="292">
        <v>74572.833333333328</v>
      </c>
      <c r="N6159" s="292">
        <v>-1662.166666666657</v>
      </c>
      <c r="O6159" s="292">
        <v>-24931.799999999945</v>
      </c>
      <c r="P6159" s="83" t="str">
        <f t="shared" si="133"/>
        <v/>
      </c>
    </row>
    <row r="6160" spans="1:16" hidden="1" x14ac:dyDescent="0.25">
      <c r="A6160" s="83" t="s">
        <v>7127</v>
      </c>
      <c r="B6160" s="285" t="s">
        <v>76</v>
      </c>
      <c r="C6160" s="292">
        <v>0</v>
      </c>
      <c r="D6160" s="292">
        <v>2</v>
      </c>
      <c r="E6160" s="292">
        <v>0</v>
      </c>
      <c r="F6160" s="292">
        <v>0</v>
      </c>
      <c r="G6160" s="292">
        <v>12</v>
      </c>
      <c r="H6160" s="292">
        <v>2</v>
      </c>
      <c r="I6160" s="292">
        <v>1</v>
      </c>
      <c r="J6160" s="292">
        <v>8</v>
      </c>
      <c r="K6160" s="292">
        <v>8</v>
      </c>
      <c r="L6160" s="292">
        <v>2</v>
      </c>
      <c r="M6160" s="292">
        <v>21</v>
      </c>
      <c r="N6160" s="292">
        <v>960</v>
      </c>
      <c r="O6160" s="292">
        <v>1016</v>
      </c>
      <c r="P6160" s="83" t="str">
        <f t="shared" si="133"/>
        <v/>
      </c>
    </row>
    <row r="6161" spans="1:16" hidden="1" x14ac:dyDescent="0.25">
      <c r="A6161" s="83" t="s">
        <v>7128</v>
      </c>
      <c r="B6161" s="285" t="s">
        <v>79</v>
      </c>
      <c r="P6161" s="83" t="str">
        <f t="shared" si="133"/>
        <v/>
      </c>
    </row>
    <row r="6162" spans="1:16" hidden="1" x14ac:dyDescent="0.25">
      <c r="A6162" s="83" t="s">
        <v>7129</v>
      </c>
      <c r="B6162" s="285" t="s">
        <v>144</v>
      </c>
      <c r="C6162" s="292">
        <v>1669713.8333333333</v>
      </c>
      <c r="D6162" s="292">
        <v>1902854.0333333334</v>
      </c>
      <c r="E6162" s="292">
        <v>1818802.8333333333</v>
      </c>
      <c r="F6162" s="292">
        <v>1791305.8333333333</v>
      </c>
      <c r="G6162" s="292">
        <v>1984153.8333333335</v>
      </c>
      <c r="H6162" s="292">
        <v>1837982.8333333333</v>
      </c>
      <c r="I6162" s="292">
        <v>1728681.8333333333</v>
      </c>
      <c r="J6162" s="292">
        <v>1919108.833333333</v>
      </c>
      <c r="K6162" s="292">
        <v>1812946.8333333333</v>
      </c>
      <c r="L6162" s="292">
        <v>1790336.8333333333</v>
      </c>
      <c r="M6162" s="292">
        <v>1897687.8333333333</v>
      </c>
      <c r="N6162" s="292">
        <v>2000214.8333333335</v>
      </c>
      <c r="O6162" s="292">
        <v>22153790.199999999</v>
      </c>
      <c r="P6162" s="83" t="str">
        <f t="shared" si="133"/>
        <v/>
      </c>
    </row>
    <row r="6163" spans="1:16" hidden="1" x14ac:dyDescent="0.25">
      <c r="A6163" s="83" t="s">
        <v>7130</v>
      </c>
      <c r="B6163" s="285" t="s">
        <v>296</v>
      </c>
      <c r="C6163" s="292">
        <v>1335143</v>
      </c>
      <c r="D6163" s="292">
        <v>1354719</v>
      </c>
      <c r="E6163" s="292">
        <v>1353824</v>
      </c>
      <c r="F6163" s="292">
        <v>1353256</v>
      </c>
      <c r="G6163" s="292">
        <v>1411548</v>
      </c>
      <c r="H6163" s="292">
        <v>1358053</v>
      </c>
      <c r="I6163" s="292">
        <v>1333118</v>
      </c>
      <c r="J6163" s="292">
        <v>1374596</v>
      </c>
      <c r="K6163" s="292">
        <v>1360257</v>
      </c>
      <c r="L6163" s="292">
        <v>1364458</v>
      </c>
      <c r="M6163" s="292">
        <v>1363151</v>
      </c>
      <c r="N6163" s="292">
        <v>1369722</v>
      </c>
      <c r="O6163" s="292">
        <v>16331845</v>
      </c>
      <c r="P6163" s="83" t="str">
        <f t="shared" si="133"/>
        <v/>
      </c>
    </row>
    <row r="6164" spans="1:16" hidden="1" x14ac:dyDescent="0.25">
      <c r="A6164" s="83" t="s">
        <v>7131</v>
      </c>
      <c r="B6164" s="285" t="s">
        <v>303</v>
      </c>
      <c r="P6164" s="83" t="str">
        <f t="shared" si="133"/>
        <v/>
      </c>
    </row>
    <row r="6165" spans="1:16" hidden="1" x14ac:dyDescent="0.25">
      <c r="A6165" s="83" t="s">
        <v>7132</v>
      </c>
      <c r="B6165" s="285" t="s">
        <v>304</v>
      </c>
      <c r="C6165" s="292">
        <v>5509.8333333333339</v>
      </c>
      <c r="D6165" s="292">
        <v>5509.8333333333339</v>
      </c>
      <c r="E6165" s="292">
        <v>5509.8333333333339</v>
      </c>
      <c r="F6165" s="292">
        <v>5509.8333333333339</v>
      </c>
      <c r="G6165" s="292">
        <v>5509.8333333333339</v>
      </c>
      <c r="H6165" s="292">
        <v>5509.8333333333339</v>
      </c>
      <c r="I6165" s="292">
        <v>5509.8333333333339</v>
      </c>
      <c r="J6165" s="292">
        <v>5509.8333333333339</v>
      </c>
      <c r="K6165" s="292">
        <v>5509.8333333333339</v>
      </c>
      <c r="L6165" s="292">
        <v>5509.8333333333339</v>
      </c>
      <c r="M6165" s="292">
        <v>5509.8333333333339</v>
      </c>
      <c r="N6165" s="292">
        <v>5509.8333333333339</v>
      </c>
      <c r="O6165" s="292">
        <v>66118.000000000015</v>
      </c>
      <c r="P6165" s="83" t="str">
        <f t="shared" si="133"/>
        <v/>
      </c>
    </row>
    <row r="6166" spans="1:16" hidden="1" x14ac:dyDescent="0.25">
      <c r="A6166" s="83" t="s">
        <v>7133</v>
      </c>
      <c r="B6166" s="285" t="s">
        <v>305</v>
      </c>
      <c r="C6166" s="292">
        <v>64720</v>
      </c>
      <c r="D6166" s="292">
        <v>113141.2</v>
      </c>
      <c r="E6166" s="292">
        <v>65001</v>
      </c>
      <c r="F6166" s="292">
        <v>75371</v>
      </c>
      <c r="G6166" s="292">
        <v>78329</v>
      </c>
      <c r="H6166" s="292">
        <v>83893</v>
      </c>
      <c r="I6166" s="292">
        <v>77196</v>
      </c>
      <c r="J6166" s="292">
        <v>78529</v>
      </c>
      <c r="K6166" s="292">
        <v>86211</v>
      </c>
      <c r="L6166" s="292">
        <v>74898</v>
      </c>
      <c r="M6166" s="292">
        <v>82542</v>
      </c>
      <c r="N6166" s="292">
        <v>135692</v>
      </c>
      <c r="O6166" s="292">
        <v>1015523.2</v>
      </c>
      <c r="P6166" s="83" t="str">
        <f t="shared" si="133"/>
        <v/>
      </c>
    </row>
    <row r="6167" spans="1:16" hidden="1" x14ac:dyDescent="0.25">
      <c r="A6167" s="83" t="s">
        <v>7134</v>
      </c>
      <c r="B6167" s="285" t="s">
        <v>308</v>
      </c>
      <c r="C6167" s="292">
        <v>1405372.8333333333</v>
      </c>
      <c r="D6167" s="292">
        <v>1473372.0333333334</v>
      </c>
      <c r="E6167" s="292">
        <v>1424334.8333333333</v>
      </c>
      <c r="F6167" s="292">
        <v>1434136.8333333333</v>
      </c>
      <c r="G6167" s="292">
        <v>1495398.8333333335</v>
      </c>
      <c r="H6167" s="292">
        <v>1447457.8333333333</v>
      </c>
      <c r="I6167" s="292">
        <v>1415824.8333333333</v>
      </c>
      <c r="J6167" s="292">
        <v>1458642.8333333333</v>
      </c>
      <c r="K6167" s="292">
        <v>1451985.8333333333</v>
      </c>
      <c r="L6167" s="292">
        <v>1444867.8333333333</v>
      </c>
      <c r="M6167" s="292">
        <v>1451223.8333333333</v>
      </c>
      <c r="N6167" s="292">
        <v>1511883.8333333335</v>
      </c>
      <c r="O6167" s="292">
        <v>17414502.200000003</v>
      </c>
      <c r="P6167" s="83" t="str">
        <f t="shared" si="133"/>
        <v/>
      </c>
    </row>
    <row r="6168" spans="1:16" hidden="1" x14ac:dyDescent="0.25">
      <c r="A6168" s="83" t="s">
        <v>7135</v>
      </c>
      <c r="B6168" s="285" t="s">
        <v>311</v>
      </c>
      <c r="C6168" s="292">
        <v>264341</v>
      </c>
      <c r="D6168" s="292">
        <v>429482</v>
      </c>
      <c r="E6168" s="292">
        <v>394468</v>
      </c>
      <c r="F6168" s="292">
        <v>357169</v>
      </c>
      <c r="G6168" s="292">
        <v>488755</v>
      </c>
      <c r="H6168" s="292">
        <v>390525</v>
      </c>
      <c r="I6168" s="292">
        <v>312857</v>
      </c>
      <c r="J6168" s="292">
        <v>460466</v>
      </c>
      <c r="K6168" s="292">
        <v>360961</v>
      </c>
      <c r="L6168" s="292">
        <v>345469</v>
      </c>
      <c r="M6168" s="292">
        <v>446464</v>
      </c>
      <c r="N6168" s="292">
        <v>488331</v>
      </c>
      <c r="O6168" s="292">
        <v>4739288</v>
      </c>
      <c r="P6168" s="83" t="str">
        <f t="shared" si="133"/>
        <v/>
      </c>
    </row>
    <row r="6169" spans="1:16" hidden="1" x14ac:dyDescent="0.25">
      <c r="A6169" s="83" t="s">
        <v>7136</v>
      </c>
      <c r="B6169" s="285" t="s">
        <v>5965</v>
      </c>
      <c r="C6169" s="292">
        <v>1023174</v>
      </c>
      <c r="D6169" s="292">
        <v>1008428</v>
      </c>
      <c r="E6169" s="292">
        <v>1043721</v>
      </c>
      <c r="F6169" s="292">
        <v>1008214</v>
      </c>
      <c r="G6169" s="292">
        <v>1051188</v>
      </c>
      <c r="H6169" s="292">
        <v>1008722</v>
      </c>
      <c r="I6169" s="292">
        <v>1007323</v>
      </c>
      <c r="J6169" s="292">
        <v>1042097</v>
      </c>
      <c r="K6169" s="292">
        <v>1027452</v>
      </c>
      <c r="L6169" s="292">
        <v>1031541</v>
      </c>
      <c r="M6169" s="292">
        <v>1027218</v>
      </c>
      <c r="N6169" s="292">
        <v>1086565</v>
      </c>
      <c r="O6169" s="292">
        <v>12365643</v>
      </c>
      <c r="P6169" s="83" t="str">
        <f t="shared" si="133"/>
        <v/>
      </c>
    </row>
    <row r="6170" spans="1:16" hidden="1" x14ac:dyDescent="0.25">
      <c r="A6170" s="83" t="s">
        <v>7137</v>
      </c>
      <c r="B6170" s="285" t="s">
        <v>5970</v>
      </c>
      <c r="C6170" s="292">
        <v>6314</v>
      </c>
      <c r="D6170" s="292">
        <v>6343</v>
      </c>
      <c r="E6170" s="292">
        <v>6535</v>
      </c>
      <c r="F6170" s="292">
        <v>6375</v>
      </c>
      <c r="G6170" s="292">
        <v>6485</v>
      </c>
      <c r="H6170" s="292">
        <v>6182</v>
      </c>
      <c r="I6170" s="292">
        <v>5906</v>
      </c>
      <c r="J6170" s="292">
        <v>6042</v>
      </c>
      <c r="K6170" s="292">
        <v>6049</v>
      </c>
      <c r="L6170" s="292">
        <v>6052</v>
      </c>
      <c r="M6170" s="292">
        <v>5962</v>
      </c>
      <c r="N6170" s="292">
        <v>6181</v>
      </c>
      <c r="O6170" s="292">
        <v>74426</v>
      </c>
      <c r="P6170" s="83" t="str">
        <f t="shared" si="133"/>
        <v/>
      </c>
    </row>
    <row r="6171" spans="1:16" hidden="1" x14ac:dyDescent="0.25">
      <c r="A6171" s="83" t="s">
        <v>7138</v>
      </c>
      <c r="B6171" s="285" t="s">
        <v>5966</v>
      </c>
      <c r="C6171" s="292">
        <v>2168</v>
      </c>
      <c r="D6171" s="292">
        <v>2181</v>
      </c>
      <c r="E6171" s="292">
        <v>2440</v>
      </c>
      <c r="F6171" s="292">
        <v>2241</v>
      </c>
      <c r="G6171" s="292">
        <v>2675</v>
      </c>
      <c r="H6171" s="292">
        <v>2158</v>
      </c>
      <c r="I6171" s="292">
        <v>1928</v>
      </c>
      <c r="J6171" s="292">
        <v>2242</v>
      </c>
      <c r="K6171" s="292">
        <v>2086</v>
      </c>
      <c r="L6171" s="292">
        <v>2192</v>
      </c>
      <c r="M6171" s="292">
        <v>2373</v>
      </c>
      <c r="N6171" s="292">
        <v>24506</v>
      </c>
      <c r="O6171" s="292">
        <v>49190</v>
      </c>
      <c r="P6171" s="83" t="str">
        <f t="shared" si="133"/>
        <v/>
      </c>
    </row>
    <row r="6172" spans="1:16" hidden="1" x14ac:dyDescent="0.25">
      <c r="A6172" s="83" t="s">
        <v>7139</v>
      </c>
      <c r="B6172" s="285" t="s">
        <v>5971</v>
      </c>
      <c r="C6172" s="292">
        <v>2095</v>
      </c>
      <c r="D6172" s="292">
        <v>3533</v>
      </c>
      <c r="E6172" s="292">
        <v>2051</v>
      </c>
      <c r="F6172" s="292">
        <v>2043</v>
      </c>
      <c r="G6172" s="292">
        <v>2012</v>
      </c>
      <c r="H6172" s="292">
        <v>1936</v>
      </c>
      <c r="I6172" s="292">
        <v>1708</v>
      </c>
      <c r="J6172" s="292">
        <v>1798</v>
      </c>
      <c r="K6172" s="292">
        <v>1786</v>
      </c>
      <c r="L6172" s="292">
        <v>1801</v>
      </c>
      <c r="M6172" s="292">
        <v>1697</v>
      </c>
      <c r="N6172" s="292">
        <v>1692</v>
      </c>
      <c r="O6172" s="292">
        <v>24152</v>
      </c>
      <c r="P6172" s="83" t="str">
        <f t="shared" si="133"/>
        <v/>
      </c>
    </row>
    <row r="6173" spans="1:16" hidden="1" x14ac:dyDescent="0.25">
      <c r="A6173" s="83" t="s">
        <v>7140</v>
      </c>
      <c r="B6173" s="285" t="s">
        <v>5967</v>
      </c>
      <c r="C6173" s="292">
        <v>88634</v>
      </c>
      <c r="D6173" s="292">
        <v>99400</v>
      </c>
      <c r="E6173" s="292">
        <v>99052</v>
      </c>
      <c r="F6173" s="292">
        <v>99254</v>
      </c>
      <c r="G6173" s="292">
        <v>102800</v>
      </c>
      <c r="H6173" s="292">
        <v>100190</v>
      </c>
      <c r="I6173" s="292">
        <v>99085</v>
      </c>
      <c r="J6173" s="292">
        <v>99313</v>
      </c>
      <c r="K6173" s="292">
        <v>99464</v>
      </c>
      <c r="L6173" s="292">
        <v>99424</v>
      </c>
      <c r="M6173" s="292">
        <v>99640</v>
      </c>
      <c r="N6173" s="292">
        <v>99358</v>
      </c>
      <c r="O6173" s="292">
        <v>1185614</v>
      </c>
      <c r="P6173" s="83" t="str">
        <f t="shared" si="133"/>
        <v/>
      </c>
    </row>
    <row r="6174" spans="1:16" hidden="1" x14ac:dyDescent="0.25">
      <c r="A6174" s="83" t="s">
        <v>7141</v>
      </c>
      <c r="B6174" s="285" t="s">
        <v>5968</v>
      </c>
      <c r="C6174" s="292">
        <v>35664</v>
      </c>
      <c r="D6174" s="292">
        <v>42835</v>
      </c>
      <c r="E6174" s="292">
        <v>42902</v>
      </c>
      <c r="F6174" s="292">
        <v>42873</v>
      </c>
      <c r="G6174" s="292">
        <v>44776</v>
      </c>
      <c r="H6174" s="292">
        <v>43384</v>
      </c>
      <c r="I6174" s="292">
        <v>43463</v>
      </c>
      <c r="J6174" s="292">
        <v>43597</v>
      </c>
      <c r="K6174" s="292">
        <v>43620</v>
      </c>
      <c r="L6174" s="292">
        <v>43709</v>
      </c>
      <c r="M6174" s="292">
        <v>43633</v>
      </c>
      <c r="N6174" s="292">
        <v>43756</v>
      </c>
      <c r="O6174" s="292">
        <v>514212</v>
      </c>
      <c r="P6174" s="83" t="str">
        <f t="shared" si="133"/>
        <v/>
      </c>
    </row>
    <row r="6175" spans="1:16" hidden="1" x14ac:dyDescent="0.25">
      <c r="A6175" s="83" t="s">
        <v>7142</v>
      </c>
      <c r="B6175" s="285" t="s">
        <v>5969</v>
      </c>
      <c r="C6175" s="292">
        <v>8347</v>
      </c>
      <c r="D6175" s="292">
        <v>8304</v>
      </c>
      <c r="E6175" s="292">
        <v>8328</v>
      </c>
      <c r="F6175" s="292">
        <v>8327</v>
      </c>
      <c r="G6175" s="292">
        <v>8651</v>
      </c>
      <c r="H6175" s="292">
        <v>10147</v>
      </c>
      <c r="I6175" s="292">
        <v>8393</v>
      </c>
      <c r="J6175" s="292">
        <v>8480</v>
      </c>
      <c r="K6175" s="292">
        <v>8423</v>
      </c>
      <c r="L6175" s="292">
        <v>8497</v>
      </c>
      <c r="M6175" s="292">
        <v>8471</v>
      </c>
      <c r="N6175" s="292">
        <v>8511</v>
      </c>
      <c r="O6175" s="292">
        <v>102879</v>
      </c>
      <c r="P6175" s="83" t="str">
        <f t="shared" si="133"/>
        <v/>
      </c>
    </row>
    <row r="6176" spans="1:16" hidden="1" x14ac:dyDescent="0.25">
      <c r="A6176" s="83" t="s">
        <v>7143</v>
      </c>
      <c r="B6176" s="285" t="s">
        <v>5972</v>
      </c>
      <c r="C6176" s="292">
        <v>3172</v>
      </c>
      <c r="D6176" s="292">
        <v>3189</v>
      </c>
      <c r="E6176" s="292">
        <v>3221</v>
      </c>
      <c r="F6176" s="292">
        <v>3206</v>
      </c>
      <c r="G6176" s="292">
        <v>3430</v>
      </c>
      <c r="H6176" s="292">
        <v>3265</v>
      </c>
      <c r="I6176" s="292">
        <v>3221</v>
      </c>
      <c r="J6176" s="292">
        <v>3229</v>
      </c>
      <c r="K6176" s="292">
        <v>3250</v>
      </c>
      <c r="L6176" s="292">
        <v>3325</v>
      </c>
      <c r="M6176" s="292">
        <v>3272</v>
      </c>
      <c r="N6176" s="292">
        <v>3280</v>
      </c>
      <c r="O6176" s="292">
        <v>39060</v>
      </c>
      <c r="P6176" s="83" t="str">
        <f t="shared" si="133"/>
        <v/>
      </c>
    </row>
    <row r="6177" spans="1:16" hidden="1" x14ac:dyDescent="0.25">
      <c r="A6177" s="83" t="s">
        <v>7144</v>
      </c>
      <c r="B6177" s="285" t="s">
        <v>5973</v>
      </c>
      <c r="C6177" s="292">
        <v>151282</v>
      </c>
      <c r="D6177" s="292">
        <v>151305</v>
      </c>
      <c r="E6177" s="292">
        <v>151840</v>
      </c>
      <c r="F6177" s="292">
        <v>151624</v>
      </c>
      <c r="G6177" s="292">
        <v>159799</v>
      </c>
      <c r="H6177" s="292">
        <v>153021</v>
      </c>
      <c r="I6177" s="292">
        <v>153115</v>
      </c>
      <c r="J6177" s="292">
        <v>153762</v>
      </c>
      <c r="K6177" s="292">
        <v>154073</v>
      </c>
      <c r="L6177" s="292">
        <v>154759</v>
      </c>
      <c r="M6177" s="292">
        <v>154785</v>
      </c>
      <c r="N6177" s="292">
        <v>155107</v>
      </c>
      <c r="O6177" s="292">
        <v>1844472</v>
      </c>
      <c r="P6177" s="83" t="str">
        <f t="shared" si="133"/>
        <v/>
      </c>
    </row>
    <row r="6178" spans="1:16" hidden="1" x14ac:dyDescent="0.25">
      <c r="A6178" s="83" t="s">
        <v>7145</v>
      </c>
      <c r="B6178" s="285" t="s">
        <v>5974</v>
      </c>
      <c r="C6178" s="292">
        <v>14293</v>
      </c>
      <c r="D6178" s="292">
        <v>29201</v>
      </c>
      <c r="E6178" s="292">
        <v>-6266</v>
      </c>
      <c r="F6178" s="292">
        <v>29099</v>
      </c>
      <c r="G6178" s="292">
        <v>29732</v>
      </c>
      <c r="H6178" s="292">
        <v>29048</v>
      </c>
      <c r="I6178" s="292">
        <v>8976</v>
      </c>
      <c r="J6178" s="292">
        <v>14036</v>
      </c>
      <c r="K6178" s="292">
        <v>14054</v>
      </c>
      <c r="L6178" s="292">
        <v>13158</v>
      </c>
      <c r="M6178" s="292">
        <v>16100</v>
      </c>
      <c r="N6178" s="292">
        <v>-59234</v>
      </c>
      <c r="O6178" s="292">
        <v>132197</v>
      </c>
      <c r="P6178" s="83" t="str">
        <f t="shared" si="133"/>
        <v/>
      </c>
    </row>
    <row r="6179" spans="1:16" hidden="1" x14ac:dyDescent="0.25">
      <c r="A6179" s="83" t="s">
        <v>7146</v>
      </c>
      <c r="B6179" s="285" t="s">
        <v>5975</v>
      </c>
      <c r="C6179" s="292">
        <v>14</v>
      </c>
      <c r="D6179" s="292">
        <v>20202.2</v>
      </c>
      <c r="E6179" s="292">
        <v>-18694</v>
      </c>
      <c r="F6179" s="292">
        <v>179</v>
      </c>
      <c r="G6179" s="292">
        <v>1585</v>
      </c>
      <c r="H6179" s="292">
        <v>144</v>
      </c>
      <c r="I6179" s="292">
        <v>798</v>
      </c>
      <c r="J6179" s="292">
        <v>72</v>
      </c>
      <c r="K6179" s="292">
        <v>471</v>
      </c>
      <c r="L6179" s="292">
        <v>425</v>
      </c>
      <c r="M6179" s="292">
        <v>182</v>
      </c>
      <c r="N6179" s="292">
        <v>700</v>
      </c>
      <c r="O6179" s="292">
        <v>6078.2000000000007</v>
      </c>
      <c r="P6179" s="83" t="str">
        <f t="shared" si="133"/>
        <v/>
      </c>
    </row>
    <row r="6180" spans="1:16" hidden="1" x14ac:dyDescent="0.25">
      <c r="A6180" s="83" t="s">
        <v>7147</v>
      </c>
      <c r="B6180" s="285" t="s">
        <v>5976</v>
      </c>
      <c r="C6180" s="292">
        <v>64706</v>
      </c>
      <c r="D6180" s="292">
        <v>92939</v>
      </c>
      <c r="E6180" s="292">
        <v>83695</v>
      </c>
      <c r="F6180" s="292">
        <v>75192</v>
      </c>
      <c r="G6180" s="292">
        <v>76744</v>
      </c>
      <c r="H6180" s="292">
        <v>83749</v>
      </c>
      <c r="I6180" s="292">
        <v>76398</v>
      </c>
      <c r="J6180" s="292">
        <v>78457</v>
      </c>
      <c r="K6180" s="292">
        <v>85740</v>
      </c>
      <c r="L6180" s="292">
        <v>74473</v>
      </c>
      <c r="M6180" s="292">
        <v>82360</v>
      </c>
      <c r="N6180" s="292">
        <v>134992</v>
      </c>
      <c r="O6180" s="292">
        <v>1009445</v>
      </c>
      <c r="P6180" s="83" t="str">
        <f t="shared" si="133"/>
        <v/>
      </c>
    </row>
    <row r="6181" spans="1:16" hidden="1" x14ac:dyDescent="0.25">
      <c r="A6181" s="83" t="s">
        <v>7148</v>
      </c>
      <c r="B6181" s="285" t="s">
        <v>5979</v>
      </c>
      <c r="C6181" s="292">
        <v>0</v>
      </c>
      <c r="D6181" s="292">
        <v>77</v>
      </c>
      <c r="E6181" s="292">
        <v>86</v>
      </c>
      <c r="F6181" s="292">
        <v>0</v>
      </c>
      <c r="G6181" s="292">
        <v>0</v>
      </c>
      <c r="H6181" s="292">
        <v>0</v>
      </c>
      <c r="I6181" s="292">
        <v>69</v>
      </c>
      <c r="J6181" s="292">
        <v>0</v>
      </c>
      <c r="K6181" s="292">
        <v>236</v>
      </c>
      <c r="L6181" s="292">
        <v>11</v>
      </c>
      <c r="M6181" s="292">
        <v>0</v>
      </c>
      <c r="N6181" s="292">
        <v>116851</v>
      </c>
      <c r="O6181" s="292">
        <v>117330</v>
      </c>
      <c r="P6181" s="83" t="str">
        <f t="shared" si="133"/>
        <v/>
      </c>
    </row>
    <row r="6182" spans="1:16" hidden="1" x14ac:dyDescent="0.25">
      <c r="A6182" s="83" t="s">
        <v>7149</v>
      </c>
      <c r="B6182" s="285" t="s">
        <v>5980</v>
      </c>
      <c r="C6182" s="292">
        <v>264341</v>
      </c>
      <c r="D6182" s="292">
        <v>429405</v>
      </c>
      <c r="E6182" s="292">
        <v>394382</v>
      </c>
      <c r="F6182" s="292">
        <v>357169</v>
      </c>
      <c r="G6182" s="292">
        <v>488755</v>
      </c>
      <c r="H6182" s="292">
        <v>390525</v>
      </c>
      <c r="I6182" s="292">
        <v>312788</v>
      </c>
      <c r="J6182" s="292">
        <v>460466</v>
      </c>
      <c r="K6182" s="292">
        <v>360725</v>
      </c>
      <c r="L6182" s="292">
        <v>345458</v>
      </c>
      <c r="M6182" s="292">
        <v>446464</v>
      </c>
      <c r="N6182" s="292">
        <v>371480</v>
      </c>
      <c r="O6182" s="292">
        <v>4621958</v>
      </c>
      <c r="P6182" s="83" t="str">
        <f t="shared" si="133"/>
        <v/>
      </c>
    </row>
    <row r="6183" spans="1:16" hidden="1" x14ac:dyDescent="0.25">
      <c r="A6183" s="83" t="s">
        <v>7150</v>
      </c>
      <c r="B6183" s="285" t="s">
        <v>76</v>
      </c>
      <c r="C6183" s="292">
        <v>1263.3333333333335</v>
      </c>
      <c r="D6183" s="292">
        <v>2017.3333333333335</v>
      </c>
      <c r="E6183" s="292">
        <v>2056.333333333333</v>
      </c>
      <c r="F6183" s="292">
        <v>659.33333333333337</v>
      </c>
      <c r="G6183" s="292">
        <v>2266.333333333333</v>
      </c>
      <c r="H6183" s="292">
        <v>1026.3333333333333</v>
      </c>
      <c r="I6183" s="292">
        <v>710.33333333333337</v>
      </c>
      <c r="J6183" s="292">
        <v>415.33333333333337</v>
      </c>
      <c r="K6183" s="292">
        <v>625.33333333333337</v>
      </c>
      <c r="L6183" s="292">
        <v>643.33333333333337</v>
      </c>
      <c r="M6183" s="292">
        <v>927.33333333333337</v>
      </c>
      <c r="N6183" s="292">
        <v>2145.333333333333</v>
      </c>
      <c r="O6183" s="292">
        <v>14756.000000000004</v>
      </c>
      <c r="P6183" s="83" t="str">
        <f t="shared" si="133"/>
        <v/>
      </c>
    </row>
    <row r="6184" spans="1:16" hidden="1" x14ac:dyDescent="0.25">
      <c r="A6184" s="83" t="s">
        <v>7151</v>
      </c>
      <c r="B6184" s="285" t="s">
        <v>155</v>
      </c>
      <c r="C6184" s="292">
        <v>1928711.6666666667</v>
      </c>
      <c r="D6184" s="292">
        <v>1933320.0666666667</v>
      </c>
      <c r="E6184" s="292">
        <v>1739533.6666666667</v>
      </c>
      <c r="F6184" s="292">
        <v>1781799.6666666667</v>
      </c>
      <c r="G6184" s="292">
        <v>2082081.6666666667</v>
      </c>
      <c r="H6184" s="292">
        <v>1846660.6666666667</v>
      </c>
      <c r="I6184" s="292">
        <v>1683885.6666666667</v>
      </c>
      <c r="J6184" s="292">
        <v>1861617.6666666667</v>
      </c>
      <c r="K6184" s="292">
        <v>1669353.6666666667</v>
      </c>
      <c r="L6184" s="292">
        <v>1631080.6666666665</v>
      </c>
      <c r="M6184" s="292">
        <v>1972260.6666666667</v>
      </c>
      <c r="N6184" s="292">
        <v>1998552.6666666667</v>
      </c>
      <c r="O6184" s="292">
        <v>22128858.400000002</v>
      </c>
      <c r="P6184" s="83" t="str">
        <f t="shared" si="133"/>
        <v/>
      </c>
    </row>
    <row r="6185" spans="1:16" hidden="1" x14ac:dyDescent="0.25">
      <c r="A6185" s="83" t="s">
        <v>7152</v>
      </c>
      <c r="B6185" s="285" t="s">
        <v>305</v>
      </c>
      <c r="C6185" s="292">
        <v>24403</v>
      </c>
      <c r="D6185" s="292">
        <v>24430</v>
      </c>
      <c r="E6185" s="292">
        <v>33408</v>
      </c>
      <c r="F6185" s="292">
        <v>26833</v>
      </c>
      <c r="G6185" s="292">
        <v>34639</v>
      </c>
      <c r="H6185" s="292">
        <v>25812</v>
      </c>
      <c r="I6185" s="292">
        <v>28169</v>
      </c>
      <c r="J6185" s="292">
        <v>24214</v>
      </c>
      <c r="K6185" s="292">
        <v>31302</v>
      </c>
      <c r="L6185" s="292">
        <v>26834</v>
      </c>
      <c r="M6185" s="292">
        <v>28946</v>
      </c>
      <c r="N6185" s="292">
        <v>54083</v>
      </c>
      <c r="O6185" s="292">
        <v>363073</v>
      </c>
      <c r="P6185" s="83" t="str">
        <f t="shared" si="133"/>
        <v/>
      </c>
    </row>
    <row r="6186" spans="1:16" hidden="1" x14ac:dyDescent="0.25">
      <c r="A6186" s="83" t="s">
        <v>7153</v>
      </c>
      <c r="B6186" s="285" t="s">
        <v>311</v>
      </c>
      <c r="C6186" s="292">
        <v>264341</v>
      </c>
      <c r="D6186" s="292">
        <v>429405</v>
      </c>
      <c r="E6186" s="292">
        <v>424988</v>
      </c>
      <c r="F6186" s="292">
        <v>357169</v>
      </c>
      <c r="G6186" s="292">
        <v>488755</v>
      </c>
      <c r="H6186" s="292">
        <v>390525</v>
      </c>
      <c r="I6186" s="292">
        <v>312788</v>
      </c>
      <c r="J6186" s="292">
        <v>460466</v>
      </c>
      <c r="K6186" s="292">
        <v>360725</v>
      </c>
      <c r="L6186" s="292">
        <v>345458</v>
      </c>
      <c r="M6186" s="292">
        <v>446464</v>
      </c>
      <c r="N6186" s="292">
        <v>500119</v>
      </c>
      <c r="O6186" s="292">
        <v>4781203</v>
      </c>
      <c r="P6186" s="83" t="str">
        <f t="shared" si="133"/>
        <v/>
      </c>
    </row>
    <row r="6187" spans="1:16" hidden="1" x14ac:dyDescent="0.25">
      <c r="A6187" s="83" t="s">
        <v>7154</v>
      </c>
      <c r="B6187" s="285" t="s">
        <v>312</v>
      </c>
      <c r="C6187" s="292">
        <v>283219.16666666669</v>
      </c>
      <c r="D6187" s="292">
        <v>464997.56666666671</v>
      </c>
      <c r="E6187" s="292">
        <v>430079.16666666669</v>
      </c>
      <c r="F6187" s="292">
        <v>387153.16666666674</v>
      </c>
      <c r="G6187" s="292">
        <v>521436.16666666669</v>
      </c>
      <c r="H6187" s="292">
        <v>451312.16666666669</v>
      </c>
      <c r="I6187" s="292">
        <v>342973.16666666669</v>
      </c>
      <c r="J6187" s="292">
        <v>492450.16666666669</v>
      </c>
      <c r="K6187" s="292">
        <v>392629.16666666669</v>
      </c>
      <c r="L6187" s="292">
        <v>379574.16666666663</v>
      </c>
      <c r="M6187" s="292">
        <v>477687.16666666669</v>
      </c>
      <c r="N6187" s="292">
        <v>454454.16666666669</v>
      </c>
      <c r="O6187" s="292">
        <v>5077965.4000000004</v>
      </c>
      <c r="P6187" s="83" t="str">
        <f t="shared" si="133"/>
        <v/>
      </c>
    </row>
    <row r="6188" spans="1:16" hidden="1" x14ac:dyDescent="0.25">
      <c r="A6188" s="83" t="s">
        <v>7155</v>
      </c>
      <c r="B6188" s="285" t="s">
        <v>314</v>
      </c>
      <c r="P6188" s="83" t="str">
        <f t="shared" si="133"/>
        <v/>
      </c>
    </row>
    <row r="6189" spans="1:16" hidden="1" x14ac:dyDescent="0.25">
      <c r="A6189" s="83" t="s">
        <v>7156</v>
      </c>
      <c r="B6189" s="285" t="s">
        <v>315</v>
      </c>
      <c r="P6189" s="83" t="str">
        <f t="shared" si="133"/>
        <v/>
      </c>
    </row>
    <row r="6190" spans="1:16" hidden="1" x14ac:dyDescent="0.25">
      <c r="A6190" s="83" t="s">
        <v>7157</v>
      </c>
      <c r="B6190" s="285" t="s">
        <v>317</v>
      </c>
      <c r="C6190" s="292">
        <v>0</v>
      </c>
      <c r="D6190" s="292">
        <v>0</v>
      </c>
      <c r="E6190" s="292">
        <v>0</v>
      </c>
      <c r="F6190" s="292">
        <v>0</v>
      </c>
      <c r="G6190" s="292">
        <v>0</v>
      </c>
      <c r="H6190" s="292">
        <v>0</v>
      </c>
      <c r="J6190" s="292">
        <v>0</v>
      </c>
      <c r="K6190" s="292">
        <v>0</v>
      </c>
      <c r="L6190" s="292">
        <v>0</v>
      </c>
      <c r="M6190" s="292">
        <v>0</v>
      </c>
      <c r="N6190" s="292">
        <v>0</v>
      </c>
      <c r="O6190" s="292">
        <v>0</v>
      </c>
      <c r="P6190" s="83" t="str">
        <f t="shared" si="133"/>
        <v/>
      </c>
    </row>
    <row r="6191" spans="1:16" hidden="1" x14ac:dyDescent="0.25">
      <c r="A6191" s="83" t="s">
        <v>7158</v>
      </c>
      <c r="B6191" s="285" t="s">
        <v>318</v>
      </c>
      <c r="C6191" s="292">
        <v>1664370.6666666667</v>
      </c>
      <c r="D6191" s="292">
        <v>1503915.0666666667</v>
      </c>
      <c r="E6191" s="292">
        <v>1314545.6666666667</v>
      </c>
      <c r="F6191" s="292">
        <v>1424630.6666666667</v>
      </c>
      <c r="G6191" s="292">
        <v>1593326.6666666667</v>
      </c>
      <c r="H6191" s="292">
        <v>1456135.6666666667</v>
      </c>
      <c r="I6191" s="292">
        <v>1371097.6666666667</v>
      </c>
      <c r="J6191" s="292">
        <v>1401151.6666666667</v>
      </c>
      <c r="K6191" s="292">
        <v>1308628.6666666667</v>
      </c>
      <c r="L6191" s="292">
        <v>1285622.6666666665</v>
      </c>
      <c r="M6191" s="292">
        <v>1525796.6666666667</v>
      </c>
      <c r="N6191" s="292">
        <v>1498433.6666666667</v>
      </c>
      <c r="O6191" s="292">
        <v>17347655.399999999</v>
      </c>
      <c r="P6191" s="83" t="str">
        <f t="shared" si="133"/>
        <v/>
      </c>
    </row>
    <row r="6192" spans="1:16" hidden="1" x14ac:dyDescent="0.25">
      <c r="A6192" s="83" t="s">
        <v>7159</v>
      </c>
      <c r="B6192" s="285" t="s">
        <v>3364</v>
      </c>
      <c r="C6192" s="292">
        <v>1355485.1666666667</v>
      </c>
      <c r="D6192" s="292">
        <v>1012470.1666666666</v>
      </c>
      <c r="E6192" s="292">
        <v>849002.16666666663</v>
      </c>
      <c r="F6192" s="292">
        <v>1009985.1666666666</v>
      </c>
      <c r="G6192" s="292">
        <v>1034985.1666666666</v>
      </c>
      <c r="H6192" s="292">
        <v>977985.16666666663</v>
      </c>
      <c r="I6192" s="292">
        <v>999245.16666666663</v>
      </c>
      <c r="J6192" s="292">
        <v>884072.16666666663</v>
      </c>
      <c r="K6192" s="292">
        <v>884072.16666666663</v>
      </c>
      <c r="L6192" s="292">
        <v>878571.16666666663</v>
      </c>
      <c r="M6192" s="292">
        <v>1018236.1666666666</v>
      </c>
      <c r="N6192" s="292">
        <v>987751.16666666663</v>
      </c>
      <c r="O6192" s="292">
        <v>11891861</v>
      </c>
      <c r="P6192" s="83" t="str">
        <f t="shared" si="133"/>
        <v/>
      </c>
    </row>
    <row r="6193" spans="1:16" hidden="1" x14ac:dyDescent="0.25">
      <c r="A6193" s="83" t="s">
        <v>7160</v>
      </c>
      <c r="B6193" s="285" t="s">
        <v>0</v>
      </c>
      <c r="C6193" s="292">
        <v>1355485.1666666667</v>
      </c>
      <c r="D6193" s="292">
        <v>1012470.1666666666</v>
      </c>
      <c r="E6193" s="292">
        <v>849002.16666666663</v>
      </c>
      <c r="F6193" s="292">
        <v>1009985.1666666666</v>
      </c>
      <c r="G6193" s="292">
        <v>1034985.1666666666</v>
      </c>
      <c r="H6193" s="292">
        <v>977985.16666666663</v>
      </c>
      <c r="I6193" s="292">
        <v>999245.16666666663</v>
      </c>
      <c r="J6193" s="292">
        <v>884072.16666666663</v>
      </c>
      <c r="K6193" s="292">
        <v>884072.16666666663</v>
      </c>
      <c r="L6193" s="292">
        <v>878571.16666666663</v>
      </c>
      <c r="M6193" s="292">
        <v>1018236.1666666666</v>
      </c>
      <c r="N6193" s="292">
        <v>987751.16666666663</v>
      </c>
      <c r="O6193" s="292">
        <v>11891861</v>
      </c>
      <c r="P6193" s="83" t="str">
        <f t="shared" si="133"/>
        <v/>
      </c>
    </row>
    <row r="6194" spans="1:16" hidden="1" x14ac:dyDescent="0.25">
      <c r="A6194" s="83" t="s">
        <v>7161</v>
      </c>
      <c r="B6194" s="285" t="s">
        <v>3365</v>
      </c>
      <c r="P6194" s="83" t="str">
        <f t="shared" si="133"/>
        <v/>
      </c>
    </row>
    <row r="6195" spans="1:16" hidden="1" x14ac:dyDescent="0.25">
      <c r="A6195" s="83" t="s">
        <v>7162</v>
      </c>
      <c r="B6195" s="285" t="s">
        <v>5979</v>
      </c>
      <c r="C6195" s="292">
        <v>0</v>
      </c>
      <c r="D6195" s="292">
        <v>0</v>
      </c>
      <c r="E6195" s="292">
        <v>30606</v>
      </c>
      <c r="F6195" s="292">
        <v>0</v>
      </c>
      <c r="G6195" s="292">
        <v>0</v>
      </c>
      <c r="H6195" s="292">
        <v>0</v>
      </c>
      <c r="I6195" s="292">
        <v>0</v>
      </c>
      <c r="J6195" s="292">
        <v>0</v>
      </c>
      <c r="K6195" s="292">
        <v>0</v>
      </c>
      <c r="L6195" s="292">
        <v>0</v>
      </c>
      <c r="M6195" s="292">
        <v>0</v>
      </c>
      <c r="N6195" s="292">
        <v>128639</v>
      </c>
      <c r="O6195" s="292">
        <v>159245</v>
      </c>
      <c r="P6195" s="83" t="str">
        <f t="shared" si="133"/>
        <v/>
      </c>
    </row>
    <row r="6196" spans="1:16" hidden="1" x14ac:dyDescent="0.25">
      <c r="A6196" s="83" t="s">
        <v>7163</v>
      </c>
      <c r="B6196" s="285" t="s">
        <v>5980</v>
      </c>
      <c r="C6196" s="292">
        <v>264341</v>
      </c>
      <c r="D6196" s="292">
        <v>429405</v>
      </c>
      <c r="E6196" s="292">
        <v>394382</v>
      </c>
      <c r="F6196" s="292">
        <v>357169</v>
      </c>
      <c r="G6196" s="292">
        <v>488755</v>
      </c>
      <c r="H6196" s="292">
        <v>390525</v>
      </c>
      <c r="I6196" s="292">
        <v>312788</v>
      </c>
      <c r="J6196" s="292">
        <v>460466</v>
      </c>
      <c r="K6196" s="292">
        <v>360725</v>
      </c>
      <c r="L6196" s="292">
        <v>345458</v>
      </c>
      <c r="M6196" s="292">
        <v>446464</v>
      </c>
      <c r="N6196" s="292">
        <v>371480</v>
      </c>
      <c r="O6196" s="292">
        <v>4621958</v>
      </c>
      <c r="P6196" s="83" t="str">
        <f t="shared" si="133"/>
        <v/>
      </c>
    </row>
    <row r="6197" spans="1:16" hidden="1" x14ac:dyDescent="0.25">
      <c r="A6197" s="83" t="s">
        <v>7164</v>
      </c>
      <c r="B6197" s="285" t="s">
        <v>5983</v>
      </c>
      <c r="C6197" s="292">
        <v>5298</v>
      </c>
      <c r="D6197" s="292">
        <v>7548</v>
      </c>
      <c r="E6197" s="292">
        <v>18910</v>
      </c>
      <c r="F6197" s="292">
        <v>12111</v>
      </c>
      <c r="G6197" s="292">
        <v>14246</v>
      </c>
      <c r="H6197" s="292">
        <v>11499</v>
      </c>
      <c r="I6197" s="292">
        <v>13852</v>
      </c>
      <c r="J6197" s="292">
        <v>9440</v>
      </c>
      <c r="K6197" s="292">
        <v>16413</v>
      </c>
      <c r="L6197" s="292">
        <v>11826</v>
      </c>
      <c r="M6197" s="292">
        <v>14601</v>
      </c>
      <c r="N6197" s="292">
        <v>7571</v>
      </c>
      <c r="O6197" s="292">
        <v>143315</v>
      </c>
      <c r="P6197" s="83" t="str">
        <f t="shared" ref="P6197:P6260" si="134">IF(COUNTBLANK(Q6197)=0,IF(RIGHT(A6197,12)=Q6197,TRUE,FALSE),"")</f>
        <v/>
      </c>
    </row>
    <row r="6198" spans="1:16" hidden="1" x14ac:dyDescent="0.25">
      <c r="A6198" s="83" t="s">
        <v>7165</v>
      </c>
      <c r="B6198" s="285" t="s">
        <v>5984</v>
      </c>
      <c r="C6198" s="292">
        <v>14312</v>
      </c>
      <c r="D6198" s="292">
        <v>14312</v>
      </c>
      <c r="E6198" s="292">
        <v>14312</v>
      </c>
      <c r="F6198" s="292">
        <v>14312</v>
      </c>
      <c r="G6198" s="292">
        <v>19612</v>
      </c>
      <c r="H6198" s="292">
        <v>14312</v>
      </c>
      <c r="I6198" s="292">
        <v>14312</v>
      </c>
      <c r="J6198" s="292">
        <v>14312</v>
      </c>
      <c r="K6198" s="292">
        <v>14312</v>
      </c>
      <c r="L6198" s="292">
        <v>14312</v>
      </c>
      <c r="M6198" s="292">
        <v>14316</v>
      </c>
      <c r="N6198" s="292">
        <v>14316</v>
      </c>
      <c r="O6198" s="292">
        <v>177052</v>
      </c>
      <c r="P6198" s="83" t="str">
        <f t="shared" si="134"/>
        <v/>
      </c>
    </row>
    <row r="6199" spans="1:16" hidden="1" x14ac:dyDescent="0.25">
      <c r="A6199" s="83" t="s">
        <v>7166</v>
      </c>
      <c r="B6199" s="285" t="s">
        <v>5985</v>
      </c>
      <c r="C6199" s="292">
        <v>4793</v>
      </c>
      <c r="D6199" s="292">
        <v>2570</v>
      </c>
      <c r="E6199" s="292">
        <v>186</v>
      </c>
      <c r="F6199" s="292">
        <v>410</v>
      </c>
      <c r="G6199" s="292">
        <v>781</v>
      </c>
      <c r="H6199" s="292">
        <v>1</v>
      </c>
      <c r="I6199" s="292">
        <v>5</v>
      </c>
      <c r="J6199" s="292">
        <v>462</v>
      </c>
      <c r="K6199" s="292">
        <v>577</v>
      </c>
      <c r="L6199" s="292">
        <v>696</v>
      </c>
      <c r="M6199" s="292">
        <v>29</v>
      </c>
      <c r="N6199" s="292">
        <v>32196</v>
      </c>
      <c r="O6199" s="292">
        <v>42706</v>
      </c>
      <c r="P6199" s="83" t="str">
        <f t="shared" si="134"/>
        <v/>
      </c>
    </row>
    <row r="6200" spans="1:16" hidden="1" x14ac:dyDescent="0.25">
      <c r="A6200" s="83" t="s">
        <v>7167</v>
      </c>
      <c r="B6200" s="285" t="s">
        <v>130</v>
      </c>
      <c r="C6200" s="292">
        <v>-1570401.4125635535</v>
      </c>
      <c r="D6200" s="292">
        <v>1750302.7173061611</v>
      </c>
      <c r="E6200" s="292">
        <v>-518129.99380153662</v>
      </c>
      <c r="F6200" s="292">
        <v>-855186.98431643902</v>
      </c>
      <c r="G6200" s="292">
        <v>-321939.57523185248</v>
      </c>
      <c r="H6200" s="292">
        <v>-281897.70594751224</v>
      </c>
      <c r="I6200" s="292">
        <v>-394187.82461184368</v>
      </c>
      <c r="J6200" s="292">
        <v>655811.01932315168</v>
      </c>
      <c r="K6200" s="292">
        <v>-928445.81055802689</v>
      </c>
      <c r="L6200" s="292">
        <v>-64377.672089119966</v>
      </c>
      <c r="M6200" s="292">
        <v>1933507.9224594573</v>
      </c>
      <c r="N6200" s="292">
        <v>2265907.9898341782</v>
      </c>
      <c r="O6200" s="292">
        <v>1670962.6698030641</v>
      </c>
      <c r="P6200" s="83" t="str">
        <f t="shared" si="134"/>
        <v/>
      </c>
    </row>
    <row r="6201" spans="1:16" hidden="1" x14ac:dyDescent="0.25">
      <c r="A6201" s="83" t="s">
        <v>7168</v>
      </c>
      <c r="B6201" s="285" t="s">
        <v>76</v>
      </c>
      <c r="C6201" s="292">
        <v>9099.3976600000005</v>
      </c>
      <c r="D6201" s="292">
        <v>3618.0923599999996</v>
      </c>
      <c r="E6201" s="292">
        <v>4616.9221500000003</v>
      </c>
      <c r="F6201" s="292">
        <v>8267.8924900000002</v>
      </c>
      <c r="G6201" s="292">
        <v>3081.12426</v>
      </c>
      <c r="H6201" s="292">
        <v>3763.7748099999999</v>
      </c>
      <c r="I6201" s="292">
        <v>3255.3143700000001</v>
      </c>
      <c r="J6201" s="292">
        <v>3307.93388</v>
      </c>
      <c r="K6201" s="292">
        <v>7639.1246300000003</v>
      </c>
      <c r="L6201" s="292">
        <v>9358.2757399999991</v>
      </c>
      <c r="M6201" s="292">
        <v>3052.9122499999999</v>
      </c>
      <c r="N6201" s="292">
        <v>3232.7617100000002</v>
      </c>
      <c r="O6201" s="292">
        <v>62293.526309999994</v>
      </c>
      <c r="P6201" s="83" t="str">
        <f t="shared" si="134"/>
        <v/>
      </c>
    </row>
    <row r="6202" spans="1:16" hidden="1" x14ac:dyDescent="0.25">
      <c r="A6202" s="83" t="s">
        <v>7169</v>
      </c>
      <c r="B6202" s="285" t="s">
        <v>79</v>
      </c>
      <c r="C6202" s="292">
        <v>-31</v>
      </c>
      <c r="D6202" s="292">
        <v>-126</v>
      </c>
      <c r="E6202" s="292">
        <v>-40</v>
      </c>
      <c r="F6202" s="292">
        <v>-1073</v>
      </c>
      <c r="G6202" s="292">
        <v>-200</v>
      </c>
      <c r="H6202" s="292">
        <v>-78</v>
      </c>
      <c r="I6202" s="292">
        <v>-961</v>
      </c>
      <c r="J6202" s="292">
        <v>-1110</v>
      </c>
      <c r="K6202" s="292">
        <v>-98</v>
      </c>
      <c r="L6202" s="292">
        <v>-918</v>
      </c>
      <c r="M6202" s="292">
        <v>-2061</v>
      </c>
      <c r="N6202" s="292">
        <v>-86</v>
      </c>
      <c r="O6202" s="292">
        <v>-6782</v>
      </c>
      <c r="P6202" s="83" t="str">
        <f t="shared" si="134"/>
        <v/>
      </c>
    </row>
    <row r="6203" spans="1:16" hidden="1" x14ac:dyDescent="0.25">
      <c r="A6203" s="83" t="s">
        <v>7170</v>
      </c>
      <c r="B6203" s="285" t="s">
        <v>144</v>
      </c>
      <c r="C6203" s="292">
        <v>9087051.3666902184</v>
      </c>
      <c r="D6203" s="292">
        <v>8968205.0954605043</v>
      </c>
      <c r="E6203" s="292">
        <v>9009826.4522482045</v>
      </c>
      <c r="F6203" s="292">
        <v>9743666.229426505</v>
      </c>
      <c r="G6203" s="292">
        <v>11830531.090041919</v>
      </c>
      <c r="H6203" s="292">
        <v>9353431.0207375772</v>
      </c>
      <c r="I6203" s="292">
        <v>9641400.5127785113</v>
      </c>
      <c r="J6203" s="292">
        <v>9136271.0995340403</v>
      </c>
      <c r="K6203" s="292">
        <v>9243981.1261752192</v>
      </c>
      <c r="L6203" s="292">
        <v>9764572.9588317405</v>
      </c>
      <c r="M6203" s="292">
        <v>9260163.2917672116</v>
      </c>
      <c r="N6203" s="292">
        <v>9326970.9011924863</v>
      </c>
      <c r="O6203" s="292">
        <v>114366071.14488414</v>
      </c>
      <c r="P6203" s="83" t="str">
        <f t="shared" si="134"/>
        <v/>
      </c>
    </row>
    <row r="6204" spans="1:16" hidden="1" x14ac:dyDescent="0.25">
      <c r="A6204" s="83" t="s">
        <v>7171</v>
      </c>
      <c r="B6204" s="285" t="s">
        <v>296</v>
      </c>
      <c r="C6204" s="292">
        <v>3273530.1432135538</v>
      </c>
      <c r="D6204" s="292">
        <v>3407059.6483373963</v>
      </c>
      <c r="E6204" s="292">
        <v>3466387.1656485228</v>
      </c>
      <c r="F6204" s="292">
        <v>3550920.5032928619</v>
      </c>
      <c r="G6204" s="292">
        <v>4899069.0914146658</v>
      </c>
      <c r="H6204" s="292">
        <v>3490265.9248224115</v>
      </c>
      <c r="I6204" s="292">
        <v>3486435.058949844</v>
      </c>
      <c r="J6204" s="292">
        <v>3521690.0006412161</v>
      </c>
      <c r="K6204" s="292">
        <v>3507243.7734329975</v>
      </c>
      <c r="L6204" s="292">
        <v>3617247.0791356806</v>
      </c>
      <c r="M6204" s="292">
        <v>3497950.2432134571</v>
      </c>
      <c r="N6204" s="292">
        <v>3691223.4301227112</v>
      </c>
      <c r="O6204" s="292">
        <v>43409022.062225319</v>
      </c>
      <c r="P6204" s="83" t="str">
        <f t="shared" si="134"/>
        <v/>
      </c>
    </row>
    <row r="6205" spans="1:16" hidden="1" x14ac:dyDescent="0.25">
      <c r="A6205" s="83" t="s">
        <v>7172</v>
      </c>
      <c r="B6205" s="285" t="s">
        <v>297</v>
      </c>
      <c r="C6205" s="292">
        <v>666346.70132355369</v>
      </c>
      <c r="D6205" s="292">
        <v>665339.22332739644</v>
      </c>
      <c r="E6205" s="292">
        <v>710762.51964852249</v>
      </c>
      <c r="F6205" s="292">
        <v>752368.15356286184</v>
      </c>
      <c r="G6205" s="292">
        <v>924989.32022466569</v>
      </c>
      <c r="H6205" s="292">
        <v>718786.49702241144</v>
      </c>
      <c r="I6205" s="292">
        <v>754632.14905984432</v>
      </c>
      <c r="J6205" s="292">
        <v>766733.20499121596</v>
      </c>
      <c r="K6205" s="292">
        <v>716158.37558299757</v>
      </c>
      <c r="L6205" s="292">
        <v>825126.36551568063</v>
      </c>
      <c r="M6205" s="292">
        <v>664074.21584345738</v>
      </c>
      <c r="N6205" s="292">
        <v>712934.06866271154</v>
      </c>
      <c r="O6205" s="292">
        <v>8878250.7947653197</v>
      </c>
      <c r="P6205" s="83" t="str">
        <f t="shared" si="134"/>
        <v/>
      </c>
    </row>
    <row r="6206" spans="1:16" hidden="1" x14ac:dyDescent="0.25">
      <c r="A6206" s="83" t="s">
        <v>7173</v>
      </c>
      <c r="B6206" s="285" t="s">
        <v>7344</v>
      </c>
      <c r="C6206" s="292">
        <v>2080396</v>
      </c>
      <c r="D6206" s="292">
        <v>2158517</v>
      </c>
      <c r="E6206" s="292">
        <v>2181363</v>
      </c>
      <c r="F6206" s="292">
        <v>2214957</v>
      </c>
      <c r="G6206" s="292">
        <v>3422678</v>
      </c>
      <c r="H6206" s="292">
        <v>2260989</v>
      </c>
      <c r="I6206" s="292">
        <v>2203385</v>
      </c>
      <c r="J6206" s="292">
        <v>2205992</v>
      </c>
      <c r="K6206" s="292">
        <v>2210838</v>
      </c>
      <c r="L6206" s="292">
        <v>2243774</v>
      </c>
      <c r="M6206" s="292">
        <v>2234294</v>
      </c>
      <c r="N6206" s="292">
        <v>2386227</v>
      </c>
      <c r="O6206" s="292">
        <v>27803410</v>
      </c>
      <c r="P6206" s="83" t="str">
        <f t="shared" si="134"/>
        <v/>
      </c>
    </row>
    <row r="6207" spans="1:16" hidden="1" x14ac:dyDescent="0.25">
      <c r="A6207" s="83" t="s">
        <v>7174</v>
      </c>
      <c r="B6207" s="285" t="s">
        <v>7345</v>
      </c>
      <c r="C6207" s="292">
        <v>12276.44189</v>
      </c>
      <c r="D6207" s="292">
        <v>10977.425010000001</v>
      </c>
      <c r="E6207" s="292">
        <v>10636.646000000001</v>
      </c>
      <c r="F6207" s="292">
        <v>10997.34973</v>
      </c>
      <c r="G6207" s="292">
        <v>10660.771190000001</v>
      </c>
      <c r="H6207" s="292">
        <v>10515.427800000001</v>
      </c>
      <c r="I6207" s="292">
        <v>11207.909890000001</v>
      </c>
      <c r="J6207" s="292">
        <v>10783.79565</v>
      </c>
      <c r="K6207" s="292">
        <v>10568.397849999999</v>
      </c>
      <c r="L6207" s="292">
        <v>11327.713619999999</v>
      </c>
      <c r="M6207" s="292">
        <v>91284.027370000011</v>
      </c>
      <c r="N6207" s="292">
        <v>22325.36146</v>
      </c>
      <c r="O6207" s="292">
        <v>223561.26746</v>
      </c>
      <c r="P6207" s="83" t="str">
        <f t="shared" si="134"/>
        <v/>
      </c>
    </row>
    <row r="6208" spans="1:16" hidden="1" x14ac:dyDescent="0.25">
      <c r="A6208" s="83" t="s">
        <v>7175</v>
      </c>
      <c r="B6208" s="285" t="s">
        <v>7346</v>
      </c>
      <c r="C6208" s="292">
        <v>19422</v>
      </c>
      <c r="D6208" s="292">
        <v>17828</v>
      </c>
      <c r="E6208" s="292">
        <v>19597</v>
      </c>
      <c r="F6208" s="292">
        <v>18904</v>
      </c>
      <c r="G6208" s="292">
        <v>16991</v>
      </c>
      <c r="H6208" s="292">
        <v>19680</v>
      </c>
      <c r="I6208" s="292">
        <v>17380</v>
      </c>
      <c r="J6208" s="292">
        <v>16755</v>
      </c>
      <c r="K6208" s="292">
        <v>19332</v>
      </c>
      <c r="L6208" s="292">
        <v>19241</v>
      </c>
      <c r="M6208" s="292">
        <v>17997</v>
      </c>
      <c r="N6208" s="292">
        <v>19546</v>
      </c>
      <c r="O6208" s="292">
        <v>222673</v>
      </c>
      <c r="P6208" s="83" t="str">
        <f t="shared" si="134"/>
        <v/>
      </c>
    </row>
    <row r="6209" spans="1:16" hidden="1" x14ac:dyDescent="0.25">
      <c r="A6209" s="83" t="s">
        <v>7176</v>
      </c>
      <c r="B6209" s="285" t="s">
        <v>299</v>
      </c>
      <c r="C6209" s="292">
        <v>494641</v>
      </c>
      <c r="D6209" s="292">
        <v>553570</v>
      </c>
      <c r="E6209" s="292">
        <v>543415</v>
      </c>
      <c r="F6209" s="292">
        <v>553026</v>
      </c>
      <c r="G6209" s="292">
        <v>523095</v>
      </c>
      <c r="H6209" s="292">
        <v>479831</v>
      </c>
      <c r="I6209" s="292">
        <v>499156</v>
      </c>
      <c r="J6209" s="292">
        <v>520923</v>
      </c>
      <c r="K6209" s="292">
        <v>549901</v>
      </c>
      <c r="L6209" s="292">
        <v>517141</v>
      </c>
      <c r="M6209" s="292">
        <v>489721</v>
      </c>
      <c r="N6209" s="292">
        <v>549436</v>
      </c>
      <c r="O6209" s="292">
        <v>6273856</v>
      </c>
      <c r="P6209" s="83" t="str">
        <f t="shared" si="134"/>
        <v/>
      </c>
    </row>
    <row r="6210" spans="1:16" hidden="1" x14ac:dyDescent="0.25">
      <c r="A6210" s="83" t="s">
        <v>7177</v>
      </c>
      <c r="B6210" s="285" t="s">
        <v>300</v>
      </c>
      <c r="C6210" s="292">
        <v>68</v>
      </c>
      <c r="D6210" s="292">
        <v>70</v>
      </c>
      <c r="E6210" s="292">
        <v>67</v>
      </c>
      <c r="F6210" s="292">
        <v>66</v>
      </c>
      <c r="G6210" s="292">
        <v>97</v>
      </c>
      <c r="H6210" s="292">
        <v>63</v>
      </c>
      <c r="I6210" s="292">
        <v>63</v>
      </c>
      <c r="J6210" s="292">
        <v>63</v>
      </c>
      <c r="K6210" s="292">
        <v>63</v>
      </c>
      <c r="L6210" s="292">
        <v>64</v>
      </c>
      <c r="M6210" s="292">
        <v>64</v>
      </c>
      <c r="N6210" s="292">
        <v>64</v>
      </c>
      <c r="O6210" s="292">
        <v>812</v>
      </c>
      <c r="P6210" s="83" t="str">
        <f t="shared" si="134"/>
        <v/>
      </c>
    </row>
    <row r="6211" spans="1:16" hidden="1" x14ac:dyDescent="0.25">
      <c r="A6211" s="83" t="s">
        <v>7178</v>
      </c>
      <c r="B6211" s="285" t="s">
        <v>303</v>
      </c>
      <c r="C6211" s="292">
        <v>191</v>
      </c>
      <c r="D6211" s="292">
        <v>192</v>
      </c>
      <c r="E6211" s="292">
        <v>191</v>
      </c>
      <c r="F6211" s="292">
        <v>191</v>
      </c>
      <c r="G6211" s="292">
        <v>191</v>
      </c>
      <c r="H6211" s="292">
        <v>191</v>
      </c>
      <c r="I6211" s="292">
        <v>191</v>
      </c>
      <c r="J6211" s="292">
        <v>167</v>
      </c>
      <c r="K6211" s="292">
        <v>168</v>
      </c>
      <c r="L6211" s="292">
        <v>167</v>
      </c>
      <c r="M6211" s="292">
        <v>168</v>
      </c>
      <c r="N6211" s="292">
        <v>168</v>
      </c>
      <c r="O6211" s="292">
        <v>2176</v>
      </c>
      <c r="P6211" s="83" t="str">
        <f t="shared" si="134"/>
        <v/>
      </c>
    </row>
    <row r="6212" spans="1:16" hidden="1" x14ac:dyDescent="0.25">
      <c r="A6212" s="83" t="s">
        <v>7179</v>
      </c>
      <c r="B6212" s="285" t="s">
        <v>304</v>
      </c>
      <c r="C6212" s="292">
        <v>81092.801236666681</v>
      </c>
      <c r="D6212" s="292">
        <v>78870.254606666669</v>
      </c>
      <c r="E6212" s="292">
        <v>66529.750376666663</v>
      </c>
      <c r="F6212" s="292">
        <v>80609.063006666664</v>
      </c>
      <c r="G6212" s="292">
        <v>72689.61056666667</v>
      </c>
      <c r="H6212" s="292">
        <v>79997.012896666682</v>
      </c>
      <c r="I6212" s="292">
        <v>68950.018116666673</v>
      </c>
      <c r="J6212" s="292">
        <v>73670.674506666677</v>
      </c>
      <c r="K6212" s="292">
        <v>76108.649736666674</v>
      </c>
      <c r="L6212" s="292">
        <v>67208.613656666668</v>
      </c>
      <c r="M6212" s="292">
        <v>68249.060206666676</v>
      </c>
      <c r="N6212" s="292">
        <v>76534.302336666675</v>
      </c>
      <c r="O6212" s="292">
        <v>890509.81125000026</v>
      </c>
      <c r="P6212" s="83" t="str">
        <f t="shared" si="134"/>
        <v/>
      </c>
    </row>
    <row r="6213" spans="1:16" hidden="1" x14ac:dyDescent="0.25">
      <c r="A6213" s="83" t="s">
        <v>7180</v>
      </c>
      <c r="B6213" s="285" t="s">
        <v>305</v>
      </c>
      <c r="C6213" s="292">
        <v>2292675.02458</v>
      </c>
      <c r="D6213" s="292">
        <v>1947549.1001564425</v>
      </c>
      <c r="E6213" s="292">
        <v>1896474.6140730144</v>
      </c>
      <c r="F6213" s="292">
        <v>2461771.7706369753</v>
      </c>
      <c r="G6213" s="292">
        <v>2116972.2638005856</v>
      </c>
      <c r="H6213" s="292">
        <v>2188767.3082084986</v>
      </c>
      <c r="I6213" s="292">
        <v>2548114.1213419992</v>
      </c>
      <c r="J6213" s="292">
        <v>1994859.4905061559</v>
      </c>
      <c r="K6213" s="292">
        <v>2049233.5783755535</v>
      </c>
      <c r="L6213" s="292">
        <v>2276798.9902993934</v>
      </c>
      <c r="M6213" s="292">
        <v>2028346.0760970849</v>
      </c>
      <c r="N6213" s="292">
        <v>1769317.4070231102</v>
      </c>
      <c r="O6213" s="292">
        <v>25570879.745098814</v>
      </c>
      <c r="P6213" s="83" t="str">
        <f t="shared" si="134"/>
        <v/>
      </c>
    </row>
    <row r="6214" spans="1:16" hidden="1" x14ac:dyDescent="0.25">
      <c r="A6214" s="83" t="s">
        <v>7181</v>
      </c>
      <c r="B6214" s="285" t="s">
        <v>306</v>
      </c>
      <c r="C6214" s="292">
        <v>2044992</v>
      </c>
      <c r="D6214" s="292">
        <v>1879506.4756964424</v>
      </c>
      <c r="E6214" s="292">
        <v>1806124.3461030144</v>
      </c>
      <c r="F6214" s="292">
        <v>2183830.0843669754</v>
      </c>
      <c r="G6214" s="292">
        <v>2048483.9420505855</v>
      </c>
      <c r="H6214" s="292">
        <v>1958313.1382784988</v>
      </c>
      <c r="I6214" s="292">
        <v>2313417.0172719993</v>
      </c>
      <c r="J6214" s="292">
        <v>1937634.6586661558</v>
      </c>
      <c r="K6214" s="292">
        <v>1916980.8091655534</v>
      </c>
      <c r="L6214" s="292">
        <v>2043269.6711193933</v>
      </c>
      <c r="M6214" s="292">
        <v>1963386.0872570849</v>
      </c>
      <c r="N6214" s="292">
        <v>1668613.7171231101</v>
      </c>
      <c r="O6214" s="292">
        <v>23764551.94709881</v>
      </c>
      <c r="P6214" s="83" t="str">
        <f t="shared" si="134"/>
        <v/>
      </c>
    </row>
    <row r="6215" spans="1:16" hidden="1" x14ac:dyDescent="0.25">
      <c r="A6215" s="83" t="s">
        <v>7182</v>
      </c>
      <c r="B6215" s="285" t="s">
        <v>307</v>
      </c>
      <c r="C6215" s="292">
        <v>247683.02458</v>
      </c>
      <c r="D6215" s="292">
        <v>68042.624460000006</v>
      </c>
      <c r="E6215" s="292">
        <v>90350.267970000001</v>
      </c>
      <c r="F6215" s="292">
        <v>277941.68627000001</v>
      </c>
      <c r="G6215" s="292">
        <v>68488.321750000003</v>
      </c>
      <c r="H6215" s="292">
        <v>230454.16993</v>
      </c>
      <c r="I6215" s="292">
        <v>234697.10407</v>
      </c>
      <c r="J6215" s="292">
        <v>57224.831839999999</v>
      </c>
      <c r="K6215" s="292">
        <v>132252.76921</v>
      </c>
      <c r="L6215" s="292">
        <v>233529.31917999999</v>
      </c>
      <c r="M6215" s="292">
        <v>64959.988839999998</v>
      </c>
      <c r="N6215" s="292">
        <v>100703.6899</v>
      </c>
      <c r="O6215" s="292">
        <v>1806327.798</v>
      </c>
      <c r="P6215" s="83" t="str">
        <f t="shared" si="134"/>
        <v/>
      </c>
    </row>
    <row r="6216" spans="1:16" hidden="1" x14ac:dyDescent="0.25">
      <c r="A6216" s="83" t="s">
        <v>7183</v>
      </c>
      <c r="B6216" s="285" t="s">
        <v>308</v>
      </c>
      <c r="C6216" s="292">
        <v>5656557.3666902203</v>
      </c>
      <c r="D6216" s="292">
        <v>5437163.0954605052</v>
      </c>
      <c r="E6216" s="292">
        <v>5434159.4522482036</v>
      </c>
      <c r="F6216" s="292">
        <v>6100687.2294265032</v>
      </c>
      <c r="G6216" s="292">
        <v>7091803.0900419177</v>
      </c>
      <c r="H6216" s="292">
        <v>5762907.0207375772</v>
      </c>
      <c r="I6216" s="292">
        <v>6105984.5127785094</v>
      </c>
      <c r="J6216" s="292">
        <v>5592585.0995340385</v>
      </c>
      <c r="K6216" s="292">
        <v>5640295.1261752183</v>
      </c>
      <c r="L6216" s="292">
        <v>5969861.9588317405</v>
      </c>
      <c r="M6216" s="292">
        <v>5595705.2917672088</v>
      </c>
      <c r="N6216" s="292">
        <v>5540389.9011924881</v>
      </c>
      <c r="O6216" s="292">
        <v>69928099.144884139</v>
      </c>
      <c r="P6216" s="83" t="str">
        <f t="shared" si="134"/>
        <v/>
      </c>
    </row>
    <row r="6217" spans="1:16" hidden="1" x14ac:dyDescent="0.25">
      <c r="A6217" s="83" t="s">
        <v>7184</v>
      </c>
      <c r="B6217" s="285" t="s">
        <v>309</v>
      </c>
      <c r="C6217" s="292">
        <v>17835</v>
      </c>
      <c r="D6217" s="292">
        <v>25725</v>
      </c>
      <c r="E6217" s="292">
        <v>42035</v>
      </c>
      <c r="F6217" s="292">
        <v>28105</v>
      </c>
      <c r="G6217" s="292">
        <v>22785</v>
      </c>
      <c r="H6217" s="292">
        <v>36200</v>
      </c>
      <c r="I6217" s="292">
        <v>24590</v>
      </c>
      <c r="J6217" s="292">
        <v>18200</v>
      </c>
      <c r="K6217" s="292">
        <v>23070</v>
      </c>
      <c r="L6217" s="292">
        <v>22010</v>
      </c>
      <c r="M6217" s="292">
        <v>25740</v>
      </c>
      <c r="N6217" s="292">
        <v>26600</v>
      </c>
      <c r="O6217" s="292">
        <v>312895</v>
      </c>
      <c r="P6217" s="83" t="str">
        <f t="shared" si="134"/>
        <v/>
      </c>
    </row>
    <row r="6218" spans="1:16" hidden="1" x14ac:dyDescent="0.25">
      <c r="A6218" s="83" t="s">
        <v>7185</v>
      </c>
      <c r="B6218" s="285" t="s">
        <v>310</v>
      </c>
      <c r="C6218" s="292">
        <v>3412659</v>
      </c>
      <c r="D6218" s="292">
        <v>3505317</v>
      </c>
      <c r="E6218" s="292">
        <v>3533632</v>
      </c>
      <c r="F6218" s="292">
        <v>3614874</v>
      </c>
      <c r="G6218" s="292">
        <v>4715943</v>
      </c>
      <c r="H6218" s="292">
        <v>3554324</v>
      </c>
      <c r="I6218" s="292">
        <v>3510826</v>
      </c>
      <c r="J6218" s="292">
        <v>3525486</v>
      </c>
      <c r="K6218" s="292">
        <v>3580616</v>
      </c>
      <c r="L6218" s="292">
        <v>3772701</v>
      </c>
      <c r="M6218" s="292">
        <v>3638718</v>
      </c>
      <c r="N6218" s="292">
        <v>3759981</v>
      </c>
      <c r="O6218" s="292">
        <v>44125077</v>
      </c>
      <c r="P6218" s="83" t="str">
        <f t="shared" si="134"/>
        <v/>
      </c>
    </row>
    <row r="6219" spans="1:16" hidden="1" x14ac:dyDescent="0.25">
      <c r="A6219" s="83" t="s">
        <v>7186</v>
      </c>
      <c r="B6219" s="285" t="s">
        <v>311</v>
      </c>
      <c r="C6219" s="292">
        <v>3430494</v>
      </c>
      <c r="D6219" s="292">
        <v>3531042</v>
      </c>
      <c r="E6219" s="292">
        <v>3575667</v>
      </c>
      <c r="F6219" s="292">
        <v>3642979</v>
      </c>
      <c r="G6219" s="292">
        <v>4738728</v>
      </c>
      <c r="H6219" s="292">
        <v>3590524</v>
      </c>
      <c r="I6219" s="292">
        <v>3535416</v>
      </c>
      <c r="J6219" s="292">
        <v>3543686</v>
      </c>
      <c r="K6219" s="292">
        <v>3603686</v>
      </c>
      <c r="L6219" s="292">
        <v>3794711</v>
      </c>
      <c r="M6219" s="292">
        <v>3664458</v>
      </c>
      <c r="N6219" s="292">
        <v>3786581</v>
      </c>
      <c r="O6219" s="292">
        <v>44437972</v>
      </c>
      <c r="P6219" s="83" t="str">
        <f t="shared" si="134"/>
        <v/>
      </c>
    </row>
    <row r="6220" spans="1:16" hidden="1" x14ac:dyDescent="0.25">
      <c r="A6220" s="83" t="s">
        <v>7187</v>
      </c>
      <c r="B6220" s="285" t="s">
        <v>4903</v>
      </c>
      <c r="P6220" s="83" t="str">
        <f t="shared" si="134"/>
        <v/>
      </c>
    </row>
    <row r="6221" spans="1:16" hidden="1" x14ac:dyDescent="0.25">
      <c r="A6221" s="83" t="s">
        <v>7188</v>
      </c>
      <c r="B6221" s="285" t="s">
        <v>5948</v>
      </c>
      <c r="C6221" s="292">
        <v>343</v>
      </c>
      <c r="D6221" s="292">
        <v>721</v>
      </c>
      <c r="E6221" s="292">
        <v>509</v>
      </c>
      <c r="F6221" s="292">
        <v>566</v>
      </c>
      <c r="G6221" s="292">
        <v>523</v>
      </c>
      <c r="H6221" s="292">
        <v>353</v>
      </c>
      <c r="I6221" s="292">
        <v>574</v>
      </c>
      <c r="J6221" s="292">
        <v>403</v>
      </c>
      <c r="K6221" s="292">
        <v>333</v>
      </c>
      <c r="L6221" s="292">
        <v>523</v>
      </c>
      <c r="M6221" s="292">
        <v>466</v>
      </c>
      <c r="N6221" s="292">
        <v>651</v>
      </c>
      <c r="O6221" s="292">
        <v>5965</v>
      </c>
      <c r="P6221" s="83" t="str">
        <f t="shared" si="134"/>
        <v/>
      </c>
    </row>
    <row r="6222" spans="1:16" hidden="1" x14ac:dyDescent="0.25">
      <c r="A6222" s="83" t="s">
        <v>7189</v>
      </c>
      <c r="B6222" s="285" t="s">
        <v>5949</v>
      </c>
      <c r="C6222" s="292">
        <v>37</v>
      </c>
      <c r="D6222" s="292">
        <v>37</v>
      </c>
      <c r="E6222" s="292">
        <v>37</v>
      </c>
      <c r="F6222" s="292">
        <v>36</v>
      </c>
      <c r="G6222" s="292">
        <v>35</v>
      </c>
      <c r="H6222" s="292">
        <v>48</v>
      </c>
      <c r="I6222" s="292">
        <v>37</v>
      </c>
      <c r="J6222" s="292">
        <v>37</v>
      </c>
      <c r="K6222" s="292">
        <v>50</v>
      </c>
      <c r="L6222" s="292">
        <v>50</v>
      </c>
      <c r="M6222" s="292">
        <v>50</v>
      </c>
      <c r="N6222" s="292">
        <v>40</v>
      </c>
      <c r="O6222" s="292">
        <v>494</v>
      </c>
      <c r="P6222" s="83" t="str">
        <f t="shared" si="134"/>
        <v/>
      </c>
    </row>
    <row r="6223" spans="1:16" hidden="1" x14ac:dyDescent="0.25">
      <c r="A6223" s="83" t="s">
        <v>7190</v>
      </c>
      <c r="B6223" s="285" t="s">
        <v>76</v>
      </c>
      <c r="C6223" s="292">
        <v>7526.7928366666665</v>
      </c>
      <c r="D6223" s="292">
        <v>11169.342296666666</v>
      </c>
      <c r="E6223" s="292">
        <v>16230.386616666667</v>
      </c>
      <c r="F6223" s="292">
        <v>12381.034346666667</v>
      </c>
      <c r="G6223" s="292">
        <v>10418.665836666667</v>
      </c>
      <c r="H6223" s="292">
        <v>11008.359446666667</v>
      </c>
      <c r="I6223" s="292">
        <v>9307.8002066666668</v>
      </c>
      <c r="J6223" s="292">
        <v>9247.0935366666672</v>
      </c>
      <c r="K6223" s="292">
        <v>13196.823596666665</v>
      </c>
      <c r="L6223" s="292">
        <v>8292.8315166666671</v>
      </c>
      <c r="M6223" s="292">
        <v>12497.486406666669</v>
      </c>
      <c r="N6223" s="292">
        <v>12693.739696666666</v>
      </c>
      <c r="O6223" s="292">
        <v>133970.35634</v>
      </c>
      <c r="P6223" s="83" t="str">
        <f t="shared" si="134"/>
        <v/>
      </c>
    </row>
    <row r="6224" spans="1:16" hidden="1" x14ac:dyDescent="0.25">
      <c r="A6224" s="83" t="s">
        <v>7191</v>
      </c>
      <c r="B6224" s="285" t="s">
        <v>155</v>
      </c>
      <c r="C6224" s="292">
        <v>7516649.9541266672</v>
      </c>
      <c r="D6224" s="292">
        <v>10718507.812766669</v>
      </c>
      <c r="E6224" s="292">
        <v>8491696.4584466666</v>
      </c>
      <c r="F6224" s="292">
        <v>8888479.2451100647</v>
      </c>
      <c r="G6224" s="292">
        <v>11508591.514810067</v>
      </c>
      <c r="H6224" s="292">
        <v>9071533.3147900645</v>
      </c>
      <c r="I6224" s="292">
        <v>9247212.6881666668</v>
      </c>
      <c r="J6224" s="292">
        <v>9792082.11885719</v>
      </c>
      <c r="K6224" s="292">
        <v>8315535.3156171907</v>
      </c>
      <c r="L6224" s="292">
        <v>9700195.286742622</v>
      </c>
      <c r="M6224" s="292">
        <v>11193671.214226667</v>
      </c>
      <c r="N6224" s="292">
        <v>11592878.891026666</v>
      </c>
      <c r="O6224" s="292">
        <v>116037033.81468719</v>
      </c>
      <c r="P6224" s="83" t="str">
        <f t="shared" si="134"/>
        <v/>
      </c>
    </row>
    <row r="6225" spans="1:16" hidden="1" x14ac:dyDescent="0.25">
      <c r="A6225" s="83" t="s">
        <v>7192</v>
      </c>
      <c r="B6225" s="285" t="s">
        <v>305</v>
      </c>
      <c r="C6225" s="292">
        <v>27780.097320000001</v>
      </c>
      <c r="D6225" s="292">
        <v>35990.560519999999</v>
      </c>
      <c r="E6225" s="292">
        <v>50070.651669999999</v>
      </c>
      <c r="F6225" s="292">
        <v>38031.89978</v>
      </c>
      <c r="G6225" s="292">
        <v>30802.351709999999</v>
      </c>
      <c r="H6225" s="292">
        <v>44612.684009999997</v>
      </c>
      <c r="I6225" s="292">
        <v>35400.965299999996</v>
      </c>
      <c r="J6225" s="292">
        <v>28871.217059999999</v>
      </c>
      <c r="K6225" s="292">
        <v>33494.788650000002</v>
      </c>
      <c r="L6225" s="292">
        <v>31934.117599999998</v>
      </c>
      <c r="M6225" s="292">
        <v>31936.287480000003</v>
      </c>
      <c r="N6225" s="292">
        <v>29984.347519999999</v>
      </c>
      <c r="O6225" s="292">
        <v>418909.96862</v>
      </c>
      <c r="P6225" s="83" t="str">
        <f t="shared" si="134"/>
        <v/>
      </c>
    </row>
    <row r="6226" spans="1:16" hidden="1" x14ac:dyDescent="0.25">
      <c r="A6226" s="83" t="s">
        <v>7193</v>
      </c>
      <c r="B6226" s="285" t="s">
        <v>306</v>
      </c>
      <c r="P6226" s="83" t="str">
        <f t="shared" si="134"/>
        <v/>
      </c>
    </row>
    <row r="6227" spans="1:16" hidden="1" x14ac:dyDescent="0.25">
      <c r="A6227" s="83" t="s">
        <v>7194</v>
      </c>
      <c r="B6227" s="285" t="s">
        <v>307</v>
      </c>
      <c r="C6227" s="292">
        <v>27780.097320000001</v>
      </c>
      <c r="D6227" s="292">
        <v>35990.560519999999</v>
      </c>
      <c r="E6227" s="292">
        <v>50070.651669999999</v>
      </c>
      <c r="F6227" s="292">
        <v>38031.89978</v>
      </c>
      <c r="G6227" s="292">
        <v>30802.351709999999</v>
      </c>
      <c r="H6227" s="292">
        <v>44612.684009999997</v>
      </c>
      <c r="I6227" s="292">
        <v>35400.965299999996</v>
      </c>
      <c r="J6227" s="292">
        <v>28871.217059999999</v>
      </c>
      <c r="K6227" s="292">
        <v>33494.788650000002</v>
      </c>
      <c r="L6227" s="292">
        <v>31934.117599999998</v>
      </c>
      <c r="M6227" s="292">
        <v>31936.287480000003</v>
      </c>
      <c r="N6227" s="292">
        <v>29984.347519999999</v>
      </c>
      <c r="O6227" s="292">
        <v>418909.96862</v>
      </c>
      <c r="P6227" s="83" t="str">
        <f t="shared" si="134"/>
        <v/>
      </c>
    </row>
    <row r="6228" spans="1:16" hidden="1" x14ac:dyDescent="0.25">
      <c r="A6228" s="83" t="s">
        <v>7195</v>
      </c>
      <c r="B6228" s="285" t="s">
        <v>309</v>
      </c>
      <c r="C6228" s="292">
        <v>17835</v>
      </c>
      <c r="D6228" s="292">
        <v>25725</v>
      </c>
      <c r="E6228" s="292">
        <v>42035</v>
      </c>
      <c r="F6228" s="292">
        <v>28105</v>
      </c>
      <c r="G6228" s="292">
        <v>22785</v>
      </c>
      <c r="H6228" s="292">
        <v>36200</v>
      </c>
      <c r="I6228" s="292">
        <v>24590</v>
      </c>
      <c r="J6228" s="292">
        <v>18200</v>
      </c>
      <c r="K6228" s="292">
        <v>23070</v>
      </c>
      <c r="L6228" s="292">
        <v>22010</v>
      </c>
      <c r="M6228" s="292">
        <v>25740</v>
      </c>
      <c r="N6228" s="292">
        <v>26600</v>
      </c>
      <c r="O6228" s="292">
        <v>312895</v>
      </c>
      <c r="P6228" s="83" t="str">
        <f t="shared" si="134"/>
        <v/>
      </c>
    </row>
    <row r="6229" spans="1:16" hidden="1" x14ac:dyDescent="0.25">
      <c r="A6229" s="83" t="s">
        <v>7196</v>
      </c>
      <c r="B6229" s="285" t="s">
        <v>310</v>
      </c>
      <c r="C6229" s="292">
        <v>3412659</v>
      </c>
      <c r="D6229" s="292">
        <v>3505317</v>
      </c>
      <c r="E6229" s="292">
        <v>3533632</v>
      </c>
      <c r="F6229" s="292">
        <v>3614874</v>
      </c>
      <c r="G6229" s="292">
        <v>4715943</v>
      </c>
      <c r="H6229" s="292">
        <v>3554324</v>
      </c>
      <c r="I6229" s="292">
        <v>3510826</v>
      </c>
      <c r="J6229" s="292">
        <v>3525486</v>
      </c>
      <c r="K6229" s="292">
        <v>3580616</v>
      </c>
      <c r="L6229" s="292">
        <v>3772701</v>
      </c>
      <c r="M6229" s="292">
        <v>3638718</v>
      </c>
      <c r="N6229" s="292">
        <v>3759981</v>
      </c>
      <c r="O6229" s="292">
        <v>44125077</v>
      </c>
      <c r="P6229" s="83" t="str">
        <f t="shared" si="134"/>
        <v/>
      </c>
    </row>
    <row r="6230" spans="1:16" hidden="1" x14ac:dyDescent="0.25">
      <c r="A6230" s="83" t="s">
        <v>7197</v>
      </c>
      <c r="B6230" s="285" t="s">
        <v>311</v>
      </c>
      <c r="C6230" s="292">
        <v>3430494</v>
      </c>
      <c r="D6230" s="292">
        <v>3531042</v>
      </c>
      <c r="E6230" s="292">
        <v>3575667</v>
      </c>
      <c r="F6230" s="292">
        <v>3642979</v>
      </c>
      <c r="G6230" s="292">
        <v>4738728</v>
      </c>
      <c r="H6230" s="292">
        <v>3590524</v>
      </c>
      <c r="I6230" s="292">
        <v>3535416</v>
      </c>
      <c r="J6230" s="292">
        <v>3543686</v>
      </c>
      <c r="K6230" s="292">
        <v>3603686</v>
      </c>
      <c r="L6230" s="292">
        <v>3794711</v>
      </c>
      <c r="M6230" s="292">
        <v>3664458</v>
      </c>
      <c r="N6230" s="292">
        <v>3786581</v>
      </c>
      <c r="O6230" s="292">
        <v>44437972</v>
      </c>
      <c r="P6230" s="83" t="str">
        <f t="shared" si="134"/>
        <v/>
      </c>
    </row>
    <row r="6231" spans="1:16" hidden="1" x14ac:dyDescent="0.25">
      <c r="A6231" s="83" t="s">
        <v>7198</v>
      </c>
      <c r="B6231" s="285" t="s">
        <v>312</v>
      </c>
      <c r="C6231" s="292">
        <v>2787105.2306366665</v>
      </c>
      <c r="D6231" s="292">
        <v>5871043.9189566672</v>
      </c>
      <c r="E6231" s="292">
        <v>3372388.7355766664</v>
      </c>
      <c r="F6231" s="292">
        <v>3295605.5251663681</v>
      </c>
      <c r="G6231" s="292">
        <v>5439882.7114463691</v>
      </c>
      <c r="H6231" s="292">
        <v>3531160.4855163679</v>
      </c>
      <c r="I6231" s="292">
        <v>3438213.0893266667</v>
      </c>
      <c r="J6231" s="292">
        <v>5150473.0638176193</v>
      </c>
      <c r="K6231" s="292">
        <v>3263560.623457619</v>
      </c>
      <c r="L6231" s="292">
        <v>3302401.6386990016</v>
      </c>
      <c r="M6231" s="292">
        <v>5853162.6412066668</v>
      </c>
      <c r="N6231" s="292">
        <v>4833069.9704766674</v>
      </c>
      <c r="O6231" s="292">
        <v>50138067.634283349</v>
      </c>
      <c r="P6231" s="83" t="str">
        <f t="shared" si="134"/>
        <v/>
      </c>
    </row>
    <row r="6232" spans="1:16" hidden="1" x14ac:dyDescent="0.25">
      <c r="A6232" s="83" t="s">
        <v>7199</v>
      </c>
      <c r="B6232" s="285" t="s">
        <v>314</v>
      </c>
      <c r="C6232" s="292">
        <v>793456</v>
      </c>
      <c r="D6232" s="292">
        <v>798798.15766000003</v>
      </c>
      <c r="E6232" s="292">
        <v>826594.85675000004</v>
      </c>
      <c r="F6232" s="292">
        <v>1430571</v>
      </c>
      <c r="G6232" s="292">
        <v>812550</v>
      </c>
      <c r="H6232" s="292">
        <v>1420219</v>
      </c>
      <c r="I6232" s="292">
        <v>1737505</v>
      </c>
      <c r="J6232" s="292">
        <v>568797</v>
      </c>
      <c r="K6232" s="292">
        <v>913877</v>
      </c>
      <c r="L6232" s="292">
        <v>1359727</v>
      </c>
      <c r="M6232" s="292">
        <v>747546</v>
      </c>
      <c r="N6232" s="292">
        <v>2046650</v>
      </c>
      <c r="O6232" s="292">
        <v>13456291.01441</v>
      </c>
      <c r="P6232" s="83" t="str">
        <f t="shared" si="134"/>
        <v/>
      </c>
    </row>
    <row r="6233" spans="1:16" hidden="1" x14ac:dyDescent="0.25">
      <c r="A6233" s="83" t="s">
        <v>7200</v>
      </c>
      <c r="B6233" s="285" t="s">
        <v>315</v>
      </c>
      <c r="C6233" s="292">
        <v>60007</v>
      </c>
      <c r="D6233" s="292">
        <v>63196</v>
      </c>
      <c r="E6233" s="292">
        <v>63915.994500000001</v>
      </c>
      <c r="F6233" s="292">
        <v>59949.952483697314</v>
      </c>
      <c r="G6233" s="292">
        <v>67321.952483697314</v>
      </c>
      <c r="H6233" s="292">
        <v>58075.952483697314</v>
      </c>
      <c r="I6233" s="292">
        <v>44020</v>
      </c>
      <c r="J6233" s="292">
        <v>42173.91110957128</v>
      </c>
      <c r="K6233" s="292">
        <v>38778.246579571278</v>
      </c>
      <c r="L6233" s="292">
        <v>37102.392593619144</v>
      </c>
      <c r="M6233" s="292">
        <v>37668.965799999998</v>
      </c>
      <c r="N6233" s="292">
        <v>37587</v>
      </c>
      <c r="O6233" s="292">
        <v>609797.36803385371</v>
      </c>
      <c r="P6233" s="83" t="str">
        <f t="shared" si="134"/>
        <v/>
      </c>
    </row>
    <row r="6234" spans="1:16" hidden="1" x14ac:dyDescent="0.25">
      <c r="A6234" s="83" t="s">
        <v>7201</v>
      </c>
      <c r="B6234" s="285" t="s">
        <v>316</v>
      </c>
      <c r="P6234" s="83" t="str">
        <f t="shared" si="134"/>
        <v/>
      </c>
    </row>
    <row r="6235" spans="1:16" hidden="1" x14ac:dyDescent="0.25">
      <c r="A6235" s="83" t="s">
        <v>7202</v>
      </c>
      <c r="B6235" s="285" t="s">
        <v>317</v>
      </c>
      <c r="C6235" s="292">
        <v>449.83333333333331</v>
      </c>
      <c r="D6235" s="292">
        <v>181.83333333333334</v>
      </c>
      <c r="E6235" s="292">
        <v>179741.83333333334</v>
      </c>
      <c r="F6235" s="292">
        <v>74.833333333333329</v>
      </c>
      <c r="G6235" s="292">
        <v>0.83333333333333337</v>
      </c>
      <c r="H6235" s="292">
        <v>404.83333333333331</v>
      </c>
      <c r="I6235" s="292">
        <v>75.833333333333329</v>
      </c>
      <c r="J6235" s="292">
        <v>275.83333333333331</v>
      </c>
      <c r="K6235" s="292">
        <v>381.83333333333331</v>
      </c>
      <c r="L6235" s="292">
        <v>211.83333333333331</v>
      </c>
      <c r="M6235" s="292">
        <v>0.83333333333333337</v>
      </c>
      <c r="N6235" s="292">
        <v>0.83333333333333337</v>
      </c>
      <c r="O6235" s="292">
        <v>181801.00000000009</v>
      </c>
      <c r="P6235" s="83" t="str">
        <f t="shared" si="134"/>
        <v/>
      </c>
    </row>
    <row r="6236" spans="1:16" hidden="1" x14ac:dyDescent="0.25">
      <c r="A6236" s="83" t="s">
        <v>7203</v>
      </c>
      <c r="B6236" s="285" t="s">
        <v>318</v>
      </c>
      <c r="C6236" s="292">
        <v>4086155.9541266663</v>
      </c>
      <c r="D6236" s="292">
        <v>7187465.8127666665</v>
      </c>
      <c r="E6236" s="292">
        <v>4916029.4584466675</v>
      </c>
      <c r="F6236" s="292">
        <v>5245500.2451100657</v>
      </c>
      <c r="G6236" s="292">
        <v>6769863.5148100657</v>
      </c>
      <c r="H6236" s="292">
        <v>5481009.3147900654</v>
      </c>
      <c r="I6236" s="292">
        <v>5711796.6881666668</v>
      </c>
      <c r="J6236" s="292">
        <v>6248396.1188571909</v>
      </c>
      <c r="K6236" s="292">
        <v>4711849.3156171907</v>
      </c>
      <c r="L6236" s="292">
        <v>5905484.2867426211</v>
      </c>
      <c r="M6236" s="292">
        <v>7529213.2142266668</v>
      </c>
      <c r="N6236" s="292">
        <v>7806297.8910266664</v>
      </c>
      <c r="O6236" s="292">
        <v>71599061.814687192</v>
      </c>
      <c r="P6236" s="83" t="str">
        <f t="shared" si="134"/>
        <v/>
      </c>
    </row>
    <row r="6237" spans="1:16" hidden="1" x14ac:dyDescent="0.25">
      <c r="A6237" s="83" t="s">
        <v>7204</v>
      </c>
      <c r="B6237" s="285" t="s">
        <v>3364</v>
      </c>
      <c r="C6237" s="292">
        <v>409831</v>
      </c>
      <c r="D6237" s="292">
        <v>407086</v>
      </c>
      <c r="E6237" s="292">
        <v>407087</v>
      </c>
      <c r="F6237" s="292">
        <v>408886</v>
      </c>
      <c r="G6237" s="292">
        <v>408887</v>
      </c>
      <c r="H6237" s="292">
        <v>415528</v>
      </c>
      <c r="I6237" s="292">
        <v>447274</v>
      </c>
      <c r="J6237" s="292">
        <v>448558</v>
      </c>
      <c r="K6237" s="292">
        <v>448560</v>
      </c>
      <c r="L6237" s="292">
        <v>1165814.473</v>
      </c>
      <c r="M6237" s="292">
        <v>846401</v>
      </c>
      <c r="N6237" s="292">
        <v>846312</v>
      </c>
      <c r="O6237" s="292">
        <v>6660224.4730000002</v>
      </c>
      <c r="P6237" s="83" t="str">
        <f t="shared" si="134"/>
        <v/>
      </c>
    </row>
    <row r="6238" spans="1:16" hidden="1" x14ac:dyDescent="0.25">
      <c r="A6238" s="83" t="s">
        <v>7205</v>
      </c>
      <c r="B6238" s="285" t="s">
        <v>0</v>
      </c>
      <c r="C6238" s="292">
        <v>292434</v>
      </c>
      <c r="D6238" s="292">
        <v>292436</v>
      </c>
      <c r="E6238" s="292">
        <v>292437</v>
      </c>
      <c r="F6238" s="292">
        <v>292436</v>
      </c>
      <c r="G6238" s="292">
        <v>292437</v>
      </c>
      <c r="H6238" s="292">
        <v>292438</v>
      </c>
      <c r="I6238" s="292">
        <v>330824</v>
      </c>
      <c r="J6238" s="292">
        <v>332108</v>
      </c>
      <c r="K6238" s="292">
        <v>332110</v>
      </c>
      <c r="L6238" s="292">
        <v>1049364</v>
      </c>
      <c r="M6238" s="292">
        <v>687696</v>
      </c>
      <c r="N6238" s="292">
        <v>687607</v>
      </c>
      <c r="O6238" s="292">
        <v>5174327</v>
      </c>
      <c r="P6238" s="83" t="str">
        <f t="shared" si="134"/>
        <v/>
      </c>
    </row>
    <row r="6239" spans="1:16" hidden="1" x14ac:dyDescent="0.25">
      <c r="A6239" s="83" t="s">
        <v>7206</v>
      </c>
      <c r="B6239" s="285" t="s">
        <v>3365</v>
      </c>
      <c r="C6239" s="292">
        <v>117397</v>
      </c>
      <c r="D6239" s="292">
        <v>114650</v>
      </c>
      <c r="E6239" s="292">
        <v>114650</v>
      </c>
      <c r="F6239" s="292">
        <v>116450</v>
      </c>
      <c r="G6239" s="292">
        <v>116450</v>
      </c>
      <c r="H6239" s="292">
        <v>123090</v>
      </c>
      <c r="I6239" s="292">
        <v>116450</v>
      </c>
      <c r="J6239" s="292">
        <v>116450</v>
      </c>
      <c r="K6239" s="292">
        <v>116450</v>
      </c>
      <c r="L6239" s="292">
        <v>116450.473</v>
      </c>
      <c r="M6239" s="292">
        <v>158705</v>
      </c>
      <c r="N6239" s="292">
        <v>158705</v>
      </c>
      <c r="O6239" s="292">
        <v>1485897.473</v>
      </c>
      <c r="P6239" s="83" t="str">
        <f t="shared" si="134"/>
        <v/>
      </c>
    </row>
    <row r="6240" spans="1:16" hidden="1" x14ac:dyDescent="0.25">
      <c r="A6240" s="83" t="s">
        <v>7207</v>
      </c>
      <c r="B6240" s="285" t="s">
        <v>97</v>
      </c>
      <c r="C6240" s="292">
        <v>229204.62771999993</v>
      </c>
      <c r="D6240" s="292">
        <v>-374064.86339000019</v>
      </c>
      <c r="E6240" s="292">
        <v>583610.78222399997</v>
      </c>
      <c r="F6240" s="292">
        <v>-1718324.8541300003</v>
      </c>
      <c r="G6240" s="292">
        <v>-311271.61202999996</v>
      </c>
      <c r="H6240" s="292">
        <v>581439.73</v>
      </c>
      <c r="I6240" s="292">
        <v>-434059.42037000007</v>
      </c>
      <c r="J6240" s="292">
        <v>-134592.60239300015</v>
      </c>
      <c r="K6240" s="292">
        <v>696016.77362999995</v>
      </c>
      <c r="L6240" s="292">
        <v>-536040.96278000006</v>
      </c>
      <c r="M6240" s="292">
        <v>155576.56908999989</v>
      </c>
      <c r="N6240" s="292">
        <v>302803.19223999989</v>
      </c>
      <c r="O6240" s="292">
        <v>-959702.64018899947</v>
      </c>
      <c r="P6240" s="83" t="str">
        <f t="shared" si="134"/>
        <v/>
      </c>
    </row>
    <row r="6241" spans="1:16" hidden="1" x14ac:dyDescent="0.25">
      <c r="A6241" s="83" t="s">
        <v>7208</v>
      </c>
      <c r="B6241" s="285" t="s">
        <v>130</v>
      </c>
      <c r="C6241" s="292">
        <v>470778.92973999988</v>
      </c>
      <c r="D6241" s="292">
        <v>-411331.21524000017</v>
      </c>
      <c r="E6241" s="292">
        <v>617939.45905399998</v>
      </c>
      <c r="F6241" s="292">
        <v>-1702600.8683600004</v>
      </c>
      <c r="G6241" s="292">
        <v>487994.01028000005</v>
      </c>
      <c r="H6241" s="292">
        <v>538551.15397999994</v>
      </c>
      <c r="I6241" s="292">
        <v>-464358.08059999999</v>
      </c>
      <c r="J6241" s="292">
        <v>-166832.26790300012</v>
      </c>
      <c r="K6241" s="292">
        <v>693363.00549000001</v>
      </c>
      <c r="L6241" s="292">
        <v>-541859.86849999998</v>
      </c>
      <c r="M6241" s="292">
        <v>147128.98404999985</v>
      </c>
      <c r="N6241" s="292">
        <v>134815.10967000015</v>
      </c>
      <c r="O6241" s="292">
        <v>-196411.6483389996</v>
      </c>
      <c r="P6241" s="83" t="str">
        <f t="shared" si="134"/>
        <v/>
      </c>
    </row>
    <row r="6242" spans="1:16" hidden="1" x14ac:dyDescent="0.25">
      <c r="A6242" s="83" t="s">
        <v>7209</v>
      </c>
      <c r="B6242" s="285" t="s">
        <v>76</v>
      </c>
      <c r="C6242" s="292">
        <v>1176.3710000000001</v>
      </c>
      <c r="D6242" s="292">
        <v>71332.740120000002</v>
      </c>
      <c r="E6242" s="292">
        <v>28888.58394</v>
      </c>
      <c r="F6242" s="292">
        <v>12954.33174</v>
      </c>
      <c r="G6242" s="292">
        <v>60799.897870000001</v>
      </c>
      <c r="H6242" s="292">
        <v>20180.961569999999</v>
      </c>
      <c r="I6242" s="292">
        <v>17198.856449999999</v>
      </c>
      <c r="J6242" s="292">
        <v>48067.871020000006</v>
      </c>
      <c r="K6242" s="292">
        <v>18142.958329999998</v>
      </c>
      <c r="L6242" s="292">
        <v>33808.581389999999</v>
      </c>
      <c r="M6242" s="292">
        <v>22765.09906</v>
      </c>
      <c r="N6242" s="292">
        <v>51347.459900000002</v>
      </c>
      <c r="O6242" s="292">
        <v>386663.71238999994</v>
      </c>
      <c r="P6242" s="83" t="str">
        <f t="shared" si="134"/>
        <v/>
      </c>
    </row>
    <row r="6243" spans="1:16" hidden="1" x14ac:dyDescent="0.25">
      <c r="A6243" s="83" t="s">
        <v>7210</v>
      </c>
      <c r="B6243" s="285" t="s">
        <v>77</v>
      </c>
      <c r="C6243" s="292">
        <v>46305.613380000003</v>
      </c>
      <c r="D6243" s="292">
        <v>45583.609400000001</v>
      </c>
      <c r="E6243" s="292">
        <v>4372.5910400000002</v>
      </c>
      <c r="F6243" s="292">
        <v>82601.57647</v>
      </c>
      <c r="G6243" s="292">
        <v>68926.053530000005</v>
      </c>
      <c r="H6243" s="292">
        <v>43023.905639999997</v>
      </c>
      <c r="I6243" s="292">
        <v>42379.065729999995</v>
      </c>
      <c r="J6243" s="292">
        <v>41593.482340000002</v>
      </c>
      <c r="K6243" s="292">
        <v>35772.965629999999</v>
      </c>
      <c r="L6243" s="292">
        <v>49975.571069999998</v>
      </c>
      <c r="M6243" s="292">
        <v>38462.252260000001</v>
      </c>
      <c r="N6243" s="292">
        <v>84021.330759999997</v>
      </c>
      <c r="O6243" s="292">
        <v>583018.01724999992</v>
      </c>
      <c r="P6243" s="83" t="str">
        <f t="shared" si="134"/>
        <v/>
      </c>
    </row>
    <row r="6244" spans="1:16" hidden="1" x14ac:dyDescent="0.25">
      <c r="A6244" s="83" t="s">
        <v>7211</v>
      </c>
      <c r="B6244" s="285" t="s">
        <v>78</v>
      </c>
      <c r="C6244" s="292">
        <v>15818.71012</v>
      </c>
      <c r="D6244" s="292">
        <v>29208.764779999998</v>
      </c>
      <c r="E6244" s="292">
        <v>20343.780859999999</v>
      </c>
      <c r="F6244" s="292">
        <v>18454.240160000001</v>
      </c>
      <c r="G6244" s="292">
        <v>22082.838450000003</v>
      </c>
      <c r="H6244" s="292">
        <v>19219.194879999999</v>
      </c>
      <c r="I6244" s="292">
        <v>23502.20436</v>
      </c>
      <c r="J6244" s="292">
        <v>20780.036950000002</v>
      </c>
      <c r="K6244" s="292">
        <v>15476.000309999999</v>
      </c>
      <c r="L6244" s="292">
        <v>22164.687280000002</v>
      </c>
      <c r="M6244" s="292">
        <v>18974.572270000001</v>
      </c>
      <c r="N6244" s="292">
        <v>48226.75879</v>
      </c>
      <c r="O6244" s="292">
        <v>274251.78921000002</v>
      </c>
      <c r="P6244" s="83" t="str">
        <f t="shared" si="134"/>
        <v/>
      </c>
    </row>
    <row r="6245" spans="1:16" hidden="1" x14ac:dyDescent="0.25">
      <c r="A6245" s="83" t="s">
        <v>7212</v>
      </c>
      <c r="B6245" s="285" t="s">
        <v>79</v>
      </c>
      <c r="C6245" s="292">
        <v>0</v>
      </c>
      <c r="D6245" s="292">
        <v>87.980679999999992</v>
      </c>
      <c r="E6245" s="292">
        <v>14.890610000000001</v>
      </c>
      <c r="F6245" s="292">
        <v>19072.635490000001</v>
      </c>
      <c r="G6245" s="292">
        <v>0</v>
      </c>
      <c r="H6245" s="292">
        <v>5.17178</v>
      </c>
      <c r="I6245" s="292">
        <v>269.86718000000002</v>
      </c>
      <c r="J6245" s="292">
        <v>26.792090000000002</v>
      </c>
      <c r="K6245" s="292">
        <v>118617.98967</v>
      </c>
      <c r="L6245" s="292">
        <v>134.98378</v>
      </c>
      <c r="M6245" s="292">
        <v>0</v>
      </c>
      <c r="N6245" s="292">
        <v>134226.25276999999</v>
      </c>
      <c r="O6245" s="292">
        <v>272456.56404999999</v>
      </c>
      <c r="P6245" s="83" t="str">
        <f t="shared" si="134"/>
        <v/>
      </c>
    </row>
    <row r="6246" spans="1:16" hidden="1" x14ac:dyDescent="0.25">
      <c r="A6246" s="83" t="s">
        <v>7213</v>
      </c>
      <c r="B6246" s="285" t="s">
        <v>3671</v>
      </c>
      <c r="C6246" s="292">
        <v>42703.377550000005</v>
      </c>
      <c r="D6246" s="292">
        <v>45901.206419999995</v>
      </c>
      <c r="E6246" s="292">
        <v>62362.846810000003</v>
      </c>
      <c r="F6246" s="292">
        <v>56987.95033</v>
      </c>
      <c r="G6246" s="292">
        <v>87222.037270000001</v>
      </c>
      <c r="H6246" s="292">
        <v>105014.11144999998</v>
      </c>
      <c r="I6246" s="292">
        <v>66518.090679999994</v>
      </c>
      <c r="J6246" s="292">
        <v>51081.071423000001</v>
      </c>
      <c r="K6246" s="292">
        <v>30589.721890000001</v>
      </c>
      <c r="L6246" s="292">
        <v>42437.895899999996</v>
      </c>
      <c r="M6246" s="292">
        <v>49179.075489999996</v>
      </c>
      <c r="N6246" s="292">
        <v>170916.79352000001</v>
      </c>
      <c r="O6246" s="292">
        <v>810914.17873299995</v>
      </c>
      <c r="P6246" s="83" t="str">
        <f t="shared" si="134"/>
        <v/>
      </c>
    </row>
    <row r="6247" spans="1:16" hidden="1" x14ac:dyDescent="0.25">
      <c r="A6247" s="83" t="s">
        <v>7214</v>
      </c>
      <c r="B6247" s="285" t="s">
        <v>120</v>
      </c>
      <c r="C6247" s="292">
        <v>929.97325999999998</v>
      </c>
      <c r="D6247" s="292">
        <v>533413.24455000006</v>
      </c>
      <c r="E6247" s="292">
        <v>141376.84699600001</v>
      </c>
      <c r="F6247" s="292">
        <v>712303.46164999995</v>
      </c>
      <c r="G6247" s="292">
        <v>63090.893090000005</v>
      </c>
      <c r="H6247" s="292">
        <v>109946.22768000001</v>
      </c>
      <c r="I6247" s="292">
        <v>609626.79504</v>
      </c>
      <c r="J6247" s="292">
        <v>52835.073340000003</v>
      </c>
      <c r="K6247" s="292">
        <v>20662.477140000003</v>
      </c>
      <c r="L6247" s="292">
        <v>429230.92405999999</v>
      </c>
      <c r="M6247" s="292">
        <v>49182.377659999998</v>
      </c>
      <c r="N6247" s="292">
        <v>228370.49734999999</v>
      </c>
      <c r="O6247" s="292">
        <v>2950968.7918159994</v>
      </c>
      <c r="P6247" s="83" t="str">
        <f t="shared" si="134"/>
        <v/>
      </c>
    </row>
    <row r="6248" spans="1:16" hidden="1" x14ac:dyDescent="0.25">
      <c r="A6248" s="83" t="s">
        <v>7215</v>
      </c>
      <c r="B6248" s="285" t="s">
        <v>121</v>
      </c>
      <c r="C6248" s="292">
        <v>0</v>
      </c>
      <c r="D6248" s="292">
        <v>0</v>
      </c>
      <c r="E6248" s="292">
        <v>0</v>
      </c>
      <c r="F6248" s="292">
        <v>1688324.5</v>
      </c>
      <c r="G6248" s="292">
        <v>482516</v>
      </c>
      <c r="H6248" s="292">
        <v>0</v>
      </c>
      <c r="I6248" s="292">
        <v>522401.5</v>
      </c>
      <c r="J6248" s="292">
        <v>482516</v>
      </c>
      <c r="K6248" s="292">
        <v>0</v>
      </c>
      <c r="L6248" s="292">
        <v>794088</v>
      </c>
      <c r="M6248" s="292">
        <v>391261</v>
      </c>
      <c r="N6248" s="292">
        <v>130518</v>
      </c>
      <c r="O6248" s="292">
        <v>4491625</v>
      </c>
      <c r="P6248" s="83" t="str">
        <f t="shared" si="134"/>
        <v/>
      </c>
    </row>
    <row r="6249" spans="1:16" hidden="1" x14ac:dyDescent="0.25">
      <c r="A6249" s="83" t="s">
        <v>7216</v>
      </c>
      <c r="B6249" s="285" t="s">
        <v>81</v>
      </c>
      <c r="C6249" s="292">
        <v>97113.112529999999</v>
      </c>
      <c r="D6249" s="292">
        <v>434087.10895999998</v>
      </c>
      <c r="E6249" s="292">
        <v>51440.966499999995</v>
      </c>
      <c r="F6249" s="292">
        <v>18078.279459999998</v>
      </c>
      <c r="G6249" s="292">
        <v>445650.00361000001</v>
      </c>
      <c r="H6249" s="292">
        <v>13322.824700000001</v>
      </c>
      <c r="I6249" s="292">
        <v>73840.706869999995</v>
      </c>
      <c r="J6249" s="292">
        <v>394228.59497999999</v>
      </c>
      <c r="K6249" s="292">
        <v>9548.4059199999992</v>
      </c>
      <c r="L6249" s="292">
        <v>44403.49641</v>
      </c>
      <c r="M6249" s="292">
        <v>258238.69151</v>
      </c>
      <c r="N6249" s="292">
        <v>121847.64667999999</v>
      </c>
      <c r="O6249" s="292">
        <v>1961799.8381299998</v>
      </c>
      <c r="P6249" s="83" t="str">
        <f t="shared" si="134"/>
        <v/>
      </c>
    </row>
    <row r="6250" spans="1:16" hidden="1" x14ac:dyDescent="0.25">
      <c r="A6250" s="83" t="s">
        <v>7217</v>
      </c>
      <c r="B6250" s="285" t="s">
        <v>82</v>
      </c>
      <c r="C6250" s="292">
        <v>126</v>
      </c>
      <c r="D6250" s="292">
        <v>0</v>
      </c>
      <c r="E6250" s="292">
        <v>0</v>
      </c>
      <c r="F6250" s="292">
        <v>0</v>
      </c>
      <c r="G6250" s="292">
        <v>126</v>
      </c>
      <c r="H6250" s="292">
        <v>0</v>
      </c>
      <c r="I6250" s="292">
        <v>0</v>
      </c>
      <c r="J6250" s="292">
        <v>0</v>
      </c>
      <c r="K6250" s="292">
        <v>0</v>
      </c>
      <c r="L6250" s="292">
        <v>252</v>
      </c>
      <c r="M6250" s="292">
        <v>0</v>
      </c>
      <c r="N6250" s="292">
        <v>304.85489000000001</v>
      </c>
      <c r="O6250" s="292">
        <v>808.85489000000007</v>
      </c>
      <c r="P6250" s="83" t="str">
        <f t="shared" si="134"/>
        <v/>
      </c>
    </row>
    <row r="6251" spans="1:16" hidden="1" x14ac:dyDescent="0.25">
      <c r="A6251" s="83" t="s">
        <v>7218</v>
      </c>
      <c r="B6251" s="285" t="s">
        <v>83</v>
      </c>
      <c r="C6251" s="292">
        <v>34037.194320000002</v>
      </c>
      <c r="D6251" s="292">
        <v>5763.666189999999</v>
      </c>
      <c r="E6251" s="292">
        <v>1410.65672</v>
      </c>
      <c r="F6251" s="292">
        <v>36723.100610000001</v>
      </c>
      <c r="G6251" s="292">
        <v>35929.656459999998</v>
      </c>
      <c r="H6251" s="292">
        <v>2367.9160499999998</v>
      </c>
      <c r="I6251" s="292">
        <v>37674.344499999999</v>
      </c>
      <c r="J6251" s="292">
        <v>1193.89463</v>
      </c>
      <c r="K6251" s="292">
        <v>350.90567000000004</v>
      </c>
      <c r="L6251" s="292">
        <v>33797.052250000001</v>
      </c>
      <c r="M6251" s="292">
        <v>1699.9445699999999</v>
      </c>
      <c r="N6251" s="292">
        <v>44341.278580000006</v>
      </c>
      <c r="O6251" s="292">
        <v>235289.61055000001</v>
      </c>
      <c r="P6251" s="83" t="str">
        <f t="shared" si="134"/>
        <v/>
      </c>
    </row>
    <row r="6252" spans="1:16" hidden="1" x14ac:dyDescent="0.25">
      <c r="A6252" s="83" t="s">
        <v>7219</v>
      </c>
      <c r="B6252" s="285" t="s">
        <v>84</v>
      </c>
      <c r="C6252" s="292">
        <v>10891.328689999998</v>
      </c>
      <c r="D6252" s="292">
        <v>24429.455270000002</v>
      </c>
      <c r="E6252" s="292">
        <v>16759.944759999998</v>
      </c>
      <c r="F6252" s="292">
        <v>14628.98508</v>
      </c>
      <c r="G6252" s="292">
        <v>13098.177020000001</v>
      </c>
      <c r="H6252" s="292">
        <v>13556.056120000001</v>
      </c>
      <c r="I6252" s="292">
        <v>25983.006439999997</v>
      </c>
      <c r="J6252" s="292">
        <v>20710.994019999998</v>
      </c>
      <c r="K6252" s="292">
        <v>16636.58769</v>
      </c>
      <c r="L6252" s="292">
        <v>22008.222950000003</v>
      </c>
      <c r="M6252" s="292">
        <v>19297.972949999999</v>
      </c>
      <c r="N6252" s="292">
        <v>29636.711630000002</v>
      </c>
      <c r="O6252" s="292">
        <v>227637.44261999999</v>
      </c>
      <c r="P6252" s="83" t="str">
        <f t="shared" si="134"/>
        <v/>
      </c>
    </row>
    <row r="6253" spans="1:16" hidden="1" x14ac:dyDescent="0.25">
      <c r="A6253" s="83" t="s">
        <v>7220</v>
      </c>
      <c r="B6253" s="285" t="s">
        <v>85</v>
      </c>
      <c r="C6253" s="292">
        <v>249101.68085</v>
      </c>
      <c r="D6253" s="292">
        <v>1189807.7763700001</v>
      </c>
      <c r="E6253" s="292">
        <v>326971.108236</v>
      </c>
      <c r="F6253" s="292">
        <v>2660129.0609900001</v>
      </c>
      <c r="G6253" s="292">
        <v>1279441.5573</v>
      </c>
      <c r="H6253" s="292">
        <v>326636.36986999999</v>
      </c>
      <c r="I6253" s="292">
        <v>1419394.43725</v>
      </c>
      <c r="J6253" s="292">
        <v>1113033.810793</v>
      </c>
      <c r="K6253" s="292">
        <v>265798.01224999997</v>
      </c>
      <c r="L6253" s="292">
        <v>1472301.41509</v>
      </c>
      <c r="M6253" s="292">
        <v>849060.98577000003</v>
      </c>
      <c r="N6253" s="292">
        <v>1043757.58487</v>
      </c>
      <c r="O6253" s="292">
        <v>12195433.799638998</v>
      </c>
      <c r="P6253" s="83" t="str">
        <f t="shared" si="134"/>
        <v/>
      </c>
    </row>
    <row r="6254" spans="1:16" hidden="1" x14ac:dyDescent="0.25">
      <c r="A6254" s="83" t="s">
        <v>7221</v>
      </c>
      <c r="B6254" s="285" t="s">
        <v>86</v>
      </c>
      <c r="C6254" s="292">
        <v>36.676789999999997</v>
      </c>
      <c r="D6254" s="292">
        <v>37450.393309999999</v>
      </c>
      <c r="E6254" s="292">
        <v>2318.47426</v>
      </c>
      <c r="F6254" s="292">
        <v>1508.598</v>
      </c>
      <c r="G6254" s="292">
        <v>62062.940710000003</v>
      </c>
      <c r="H6254" s="292">
        <v>42985.580930000004</v>
      </c>
      <c r="I6254" s="292">
        <v>36498.15279</v>
      </c>
      <c r="J6254" s="292">
        <v>34998.815949999997</v>
      </c>
      <c r="K6254" s="292">
        <v>2766.7519200000002</v>
      </c>
      <c r="L6254" s="292">
        <v>5818.9057199999997</v>
      </c>
      <c r="M6254" s="292">
        <v>8491.5850399999999</v>
      </c>
      <c r="N6254" s="292">
        <v>9738.4835300000013</v>
      </c>
      <c r="O6254" s="292">
        <v>244675.35894999999</v>
      </c>
      <c r="P6254" s="83" t="str">
        <f t="shared" si="134"/>
        <v/>
      </c>
    </row>
    <row r="6255" spans="1:16" hidden="1" x14ac:dyDescent="0.25">
      <c r="A6255" s="83" t="s">
        <v>7222</v>
      </c>
      <c r="B6255" s="285" t="s">
        <v>87</v>
      </c>
      <c r="C6255" s="292">
        <v>8400</v>
      </c>
      <c r="D6255" s="292">
        <v>0</v>
      </c>
      <c r="E6255" s="292">
        <v>483.66458</v>
      </c>
      <c r="F6255" s="292">
        <v>0</v>
      </c>
      <c r="G6255" s="292">
        <v>0</v>
      </c>
      <c r="H6255" s="292">
        <v>0</v>
      </c>
      <c r="I6255" s="292">
        <v>0</v>
      </c>
      <c r="J6255" s="292">
        <v>6.9805799999999998</v>
      </c>
      <c r="K6255" s="292">
        <v>852.15456999999992</v>
      </c>
      <c r="L6255" s="292">
        <v>0</v>
      </c>
      <c r="M6255" s="292">
        <v>0</v>
      </c>
      <c r="N6255" s="292">
        <v>942741.56313000002</v>
      </c>
      <c r="O6255" s="292">
        <v>952484.36285999999</v>
      </c>
      <c r="P6255" s="83" t="str">
        <f t="shared" si="134"/>
        <v/>
      </c>
    </row>
    <row r="6256" spans="1:16" hidden="1" x14ac:dyDescent="0.25">
      <c r="A6256" s="83" t="s">
        <v>7223</v>
      </c>
      <c r="B6256" s="285" t="s">
        <v>88</v>
      </c>
      <c r="C6256" s="292">
        <v>0</v>
      </c>
      <c r="D6256" s="292">
        <v>0</v>
      </c>
      <c r="E6256" s="292">
        <v>0</v>
      </c>
      <c r="F6256" s="292">
        <v>0</v>
      </c>
      <c r="G6256" s="292">
        <v>0</v>
      </c>
      <c r="H6256" s="292">
        <v>0</v>
      </c>
      <c r="I6256" s="292">
        <v>0</v>
      </c>
      <c r="J6256" s="292">
        <v>0</v>
      </c>
      <c r="K6256" s="292">
        <v>0</v>
      </c>
      <c r="L6256" s="292">
        <v>0</v>
      </c>
      <c r="M6256" s="292">
        <v>0</v>
      </c>
      <c r="N6256" s="292">
        <v>0</v>
      </c>
      <c r="O6256" s="292">
        <v>0</v>
      </c>
      <c r="P6256" s="83" t="str">
        <f t="shared" si="134"/>
        <v/>
      </c>
    </row>
    <row r="6257" spans="1:16" hidden="1" x14ac:dyDescent="0.25">
      <c r="A6257" s="83" t="s">
        <v>7224</v>
      </c>
      <c r="B6257" s="285" t="s">
        <v>144</v>
      </c>
      <c r="C6257" s="292">
        <v>257538.35764</v>
      </c>
      <c r="D6257" s="292">
        <v>1227258.16968</v>
      </c>
      <c r="E6257" s="292">
        <v>329773.24707599997</v>
      </c>
      <c r="F6257" s="292">
        <v>2661637.6589900004</v>
      </c>
      <c r="G6257" s="292">
        <v>1341504.49801</v>
      </c>
      <c r="H6257" s="292">
        <v>369621.95079999999</v>
      </c>
      <c r="I6257" s="292">
        <v>1455892.5900399999</v>
      </c>
      <c r="J6257" s="292">
        <v>1148039.607323</v>
      </c>
      <c r="K6257" s="292">
        <v>269416.91873999999</v>
      </c>
      <c r="L6257" s="292">
        <v>1478120.3208099999</v>
      </c>
      <c r="M6257" s="292">
        <v>857552.57081000006</v>
      </c>
      <c r="N6257" s="292">
        <v>1996237.6315299999</v>
      </c>
      <c r="O6257" s="292">
        <v>13392593.521448998</v>
      </c>
      <c r="P6257" s="83" t="str">
        <f t="shared" si="134"/>
        <v/>
      </c>
    </row>
    <row r="6258" spans="1:16" hidden="1" x14ac:dyDescent="0.25">
      <c r="A6258" s="83" t="s">
        <v>7225</v>
      </c>
      <c r="B6258" s="285" t="s">
        <v>76</v>
      </c>
      <c r="C6258" s="292">
        <v>1711.7739000000001</v>
      </c>
      <c r="D6258" s="292">
        <v>4082.9381800000001</v>
      </c>
      <c r="E6258" s="292">
        <v>1782.2731499999998</v>
      </c>
      <c r="F6258" s="292">
        <v>3067.1346900000008</v>
      </c>
      <c r="G6258" s="292">
        <v>11348.54484</v>
      </c>
      <c r="H6258" s="292">
        <v>3815.2291099999998</v>
      </c>
      <c r="I6258" s="292">
        <v>1004.1923499999999</v>
      </c>
      <c r="J6258" s="292">
        <v>5848.2963899999986</v>
      </c>
      <c r="K6258" s="292">
        <v>1441.0800400000003</v>
      </c>
      <c r="L6258" s="292">
        <v>2629.9625600000008</v>
      </c>
      <c r="M6258" s="292">
        <v>10425.511550000005</v>
      </c>
      <c r="N6258" s="292">
        <v>2453.60376</v>
      </c>
      <c r="O6258" s="292">
        <v>49610.54052000001</v>
      </c>
      <c r="P6258" s="83" t="str">
        <f t="shared" si="134"/>
        <v/>
      </c>
    </row>
    <row r="6259" spans="1:16" hidden="1" x14ac:dyDescent="0.25">
      <c r="A6259" s="83" t="s">
        <v>7226</v>
      </c>
      <c r="B6259" s="285" t="s">
        <v>85</v>
      </c>
      <c r="C6259" s="292">
        <v>478306.30856999994</v>
      </c>
      <c r="D6259" s="292">
        <v>815742.91297999991</v>
      </c>
      <c r="E6259" s="292">
        <v>910581.89045999991</v>
      </c>
      <c r="F6259" s="292">
        <v>941804.20685999992</v>
      </c>
      <c r="G6259" s="292">
        <v>968169.94527000003</v>
      </c>
      <c r="H6259" s="292">
        <v>908076.09986999992</v>
      </c>
      <c r="I6259" s="292">
        <v>985335.01687999989</v>
      </c>
      <c r="J6259" s="292">
        <v>978441.20839999989</v>
      </c>
      <c r="K6259" s="292">
        <v>961814.78587999998</v>
      </c>
      <c r="L6259" s="292">
        <v>936260.45230999996</v>
      </c>
      <c r="M6259" s="292">
        <v>1004637.5548599999</v>
      </c>
      <c r="N6259" s="292">
        <v>1346560.7771099999</v>
      </c>
      <c r="O6259" s="292">
        <v>11235731.159449998</v>
      </c>
      <c r="P6259" s="83" t="str">
        <f t="shared" si="134"/>
        <v/>
      </c>
    </row>
    <row r="6260" spans="1:16" hidden="1" x14ac:dyDescent="0.25">
      <c r="A6260" s="83" t="s">
        <v>7227</v>
      </c>
      <c r="B6260" s="285" t="s">
        <v>87</v>
      </c>
      <c r="C6260" s="292">
        <v>250000</v>
      </c>
      <c r="D6260" s="292">
        <v>0</v>
      </c>
      <c r="E6260" s="292">
        <v>0</v>
      </c>
      <c r="F6260" s="292">
        <v>0</v>
      </c>
      <c r="G6260" s="292">
        <v>850000</v>
      </c>
      <c r="H6260" s="292">
        <v>0</v>
      </c>
      <c r="I6260" s="292">
        <v>0</v>
      </c>
      <c r="J6260" s="292">
        <v>0</v>
      </c>
      <c r="K6260" s="292">
        <v>0</v>
      </c>
      <c r="L6260" s="292">
        <v>0</v>
      </c>
      <c r="M6260" s="292">
        <v>0</v>
      </c>
      <c r="N6260" s="292">
        <v>782741.56313000002</v>
      </c>
      <c r="O6260" s="292">
        <v>1882741.5631300001</v>
      </c>
      <c r="P6260" s="83" t="str">
        <f t="shared" si="134"/>
        <v/>
      </c>
    </row>
    <row r="6261" spans="1:16" hidden="1" x14ac:dyDescent="0.25">
      <c r="A6261" s="83" t="s">
        <v>7228</v>
      </c>
      <c r="B6261" s="285" t="s">
        <v>88</v>
      </c>
      <c r="C6261" s="292">
        <v>0</v>
      </c>
      <c r="D6261" s="292">
        <v>0</v>
      </c>
      <c r="E6261" s="292">
        <v>0</v>
      </c>
      <c r="F6261" s="292">
        <v>0</v>
      </c>
      <c r="G6261" s="292">
        <v>0</v>
      </c>
      <c r="H6261" s="292">
        <v>0</v>
      </c>
      <c r="I6261" s="292">
        <v>0</v>
      </c>
      <c r="J6261" s="292">
        <v>0</v>
      </c>
      <c r="K6261" s="292">
        <v>0</v>
      </c>
      <c r="L6261" s="292">
        <v>0</v>
      </c>
      <c r="M6261" s="292">
        <v>0</v>
      </c>
      <c r="N6261" s="292">
        <v>0</v>
      </c>
      <c r="O6261" s="292">
        <v>0</v>
      </c>
      <c r="P6261" s="83" t="str">
        <f t="shared" ref="P6261:P6324" si="135">IF(COUNTBLANK(Q6261)=0,IF(RIGHT(A6261,12)=Q6261,TRUE,FALSE),"")</f>
        <v/>
      </c>
    </row>
    <row r="6262" spans="1:16" hidden="1" x14ac:dyDescent="0.25">
      <c r="A6262" s="83" t="s">
        <v>7229</v>
      </c>
      <c r="B6262" s="285" t="s">
        <v>89</v>
      </c>
      <c r="C6262" s="292">
        <v>1580.0143600000001</v>
      </c>
      <c r="D6262" s="292">
        <v>783.24861999999996</v>
      </c>
      <c r="E6262" s="292">
        <v>2475.9384699999996</v>
      </c>
      <c r="F6262" s="292">
        <v>3297.6621299999997</v>
      </c>
      <c r="G6262" s="292">
        <v>1382.59602</v>
      </c>
      <c r="H6262" s="292">
        <v>1312.2849699999999</v>
      </c>
      <c r="I6262" s="292">
        <v>4232.97966</v>
      </c>
      <c r="J6262" s="292">
        <v>218.62197</v>
      </c>
      <c r="K6262" s="292">
        <v>1585.6907800000001</v>
      </c>
      <c r="L6262" s="292">
        <v>1336.7672000000002</v>
      </c>
      <c r="M6262" s="292">
        <v>2179.6775200000002</v>
      </c>
      <c r="N6262" s="292">
        <v>2773.3752700000005</v>
      </c>
      <c r="O6262" s="292">
        <v>23158.856970000001</v>
      </c>
      <c r="P6262" s="83" t="str">
        <f t="shared" si="135"/>
        <v/>
      </c>
    </row>
    <row r="6263" spans="1:16" hidden="1" x14ac:dyDescent="0.25">
      <c r="A6263" s="83" t="s">
        <v>7230</v>
      </c>
      <c r="B6263" s="285" t="s">
        <v>90</v>
      </c>
      <c r="C6263" s="292">
        <v>55.402619999999999</v>
      </c>
      <c r="D6263" s="292">
        <v>327.70931000000002</v>
      </c>
      <c r="E6263" s="292">
        <v>198.42766999999998</v>
      </c>
      <c r="F6263" s="292">
        <v>318.82324</v>
      </c>
      <c r="G6263" s="292">
        <v>408.05458000000004</v>
      </c>
      <c r="H6263" s="292">
        <v>647.74731000000008</v>
      </c>
      <c r="I6263" s="292">
        <v>308.56885</v>
      </c>
      <c r="J6263" s="292">
        <v>234.39871000000002</v>
      </c>
      <c r="K6263" s="292">
        <v>189.17818</v>
      </c>
      <c r="L6263" s="292">
        <v>11342.194870000001</v>
      </c>
      <c r="M6263" s="292">
        <v>4.1516700000000002</v>
      </c>
      <c r="N6263" s="292">
        <v>916.18771000000004</v>
      </c>
      <c r="O6263" s="292">
        <v>14950.844720000001</v>
      </c>
      <c r="P6263" s="83" t="str">
        <f t="shared" si="135"/>
        <v/>
      </c>
    </row>
    <row r="6264" spans="1:16" hidden="1" x14ac:dyDescent="0.25">
      <c r="A6264" s="83" t="s">
        <v>7231</v>
      </c>
      <c r="B6264" s="285" t="s">
        <v>91</v>
      </c>
      <c r="C6264" s="292">
        <v>59236.245909999991</v>
      </c>
      <c r="D6264" s="292">
        <v>223151.15219000002</v>
      </c>
      <c r="E6264" s="292">
        <v>216747.86319</v>
      </c>
      <c r="F6264" s="292">
        <v>236378.15431999997</v>
      </c>
      <c r="G6264" s="292">
        <v>257071.03363000002</v>
      </c>
      <c r="H6264" s="292">
        <v>217417.45929</v>
      </c>
      <c r="I6264" s="292">
        <v>274570.20074</v>
      </c>
      <c r="J6264" s="292">
        <v>244553.90486000001</v>
      </c>
      <c r="K6264" s="292">
        <v>252967.89887000003</v>
      </c>
      <c r="L6264" s="292">
        <v>213404.63040999998</v>
      </c>
      <c r="M6264" s="292">
        <v>271947.03928999999</v>
      </c>
      <c r="N6264" s="292">
        <v>476055.46320999996</v>
      </c>
      <c r="O6264" s="292">
        <v>2943501.0459099999</v>
      </c>
      <c r="P6264" s="83" t="str">
        <f t="shared" si="135"/>
        <v/>
      </c>
    </row>
    <row r="6265" spans="1:16" hidden="1" x14ac:dyDescent="0.25">
      <c r="A6265" s="83" t="s">
        <v>7232</v>
      </c>
      <c r="B6265" s="285" t="s">
        <v>3670</v>
      </c>
      <c r="C6265" s="292">
        <v>21355.54062</v>
      </c>
      <c r="D6265" s="292">
        <v>574.19236999999998</v>
      </c>
      <c r="E6265" s="292">
        <v>2360.6064000000001</v>
      </c>
      <c r="F6265" s="292">
        <v>1848.9148500000001</v>
      </c>
      <c r="G6265" s="292">
        <v>1558.23515</v>
      </c>
      <c r="H6265" s="292">
        <v>1880.9779500000002</v>
      </c>
      <c r="I6265" s="292">
        <v>1858.3561299999999</v>
      </c>
      <c r="J6265" s="292">
        <v>1764.85923</v>
      </c>
      <c r="K6265" s="292">
        <v>1591.02701</v>
      </c>
      <c r="L6265" s="292">
        <v>1778.86175</v>
      </c>
      <c r="M6265" s="292">
        <v>9437.8055700000004</v>
      </c>
      <c r="N6265" s="292">
        <v>13464.141399999999</v>
      </c>
      <c r="O6265" s="292">
        <v>59473.518429999996</v>
      </c>
      <c r="P6265" s="83" t="str">
        <f t="shared" si="135"/>
        <v/>
      </c>
    </row>
    <row r="6266" spans="1:16" hidden="1" x14ac:dyDescent="0.25">
      <c r="A6266" s="83" t="s">
        <v>7233</v>
      </c>
      <c r="B6266" s="285" t="s">
        <v>122</v>
      </c>
      <c r="C6266" s="292">
        <v>4.9644899999999996</v>
      </c>
      <c r="D6266" s="292">
        <v>0</v>
      </c>
      <c r="E6266" s="292">
        <v>0</v>
      </c>
      <c r="F6266" s="292">
        <v>0</v>
      </c>
      <c r="G6266" s="292">
        <v>14.504</v>
      </c>
      <c r="H6266" s="292">
        <v>0</v>
      </c>
      <c r="I6266" s="292">
        <v>0.42105999999999999</v>
      </c>
      <c r="J6266" s="292">
        <v>0</v>
      </c>
      <c r="K6266" s="292">
        <v>0</v>
      </c>
      <c r="L6266" s="292">
        <v>0</v>
      </c>
      <c r="M6266" s="292">
        <v>0</v>
      </c>
      <c r="N6266" s="292">
        <v>4.4870299999999999</v>
      </c>
      <c r="O6266" s="292">
        <v>24.376580000000001</v>
      </c>
      <c r="P6266" s="83" t="str">
        <f t="shared" si="135"/>
        <v/>
      </c>
    </row>
    <row r="6267" spans="1:16" hidden="1" x14ac:dyDescent="0.25">
      <c r="A6267" s="83" t="s">
        <v>7234</v>
      </c>
      <c r="B6267" s="285" t="s">
        <v>92</v>
      </c>
      <c r="C6267" s="292">
        <v>0</v>
      </c>
      <c r="D6267" s="292">
        <v>0</v>
      </c>
      <c r="E6267" s="292">
        <v>0</v>
      </c>
      <c r="F6267" s="292">
        <v>0</v>
      </c>
      <c r="G6267" s="292">
        <v>0</v>
      </c>
      <c r="H6267" s="292">
        <v>0</v>
      </c>
      <c r="I6267" s="292">
        <v>0</v>
      </c>
      <c r="J6267" s="292">
        <v>0</v>
      </c>
      <c r="K6267" s="292">
        <v>0</v>
      </c>
      <c r="L6267" s="292">
        <v>0</v>
      </c>
      <c r="M6267" s="292">
        <v>0</v>
      </c>
      <c r="N6267" s="292">
        <v>90076.600230000011</v>
      </c>
      <c r="O6267" s="292">
        <v>90076.600230000011</v>
      </c>
      <c r="P6267" s="83" t="str">
        <f t="shared" si="135"/>
        <v/>
      </c>
    </row>
    <row r="6268" spans="1:16" hidden="1" x14ac:dyDescent="0.25">
      <c r="A6268" s="83" t="s">
        <v>7235</v>
      </c>
      <c r="B6268" s="285" t="s">
        <v>93</v>
      </c>
      <c r="C6268" s="292">
        <v>0</v>
      </c>
      <c r="D6268" s="292">
        <v>0</v>
      </c>
      <c r="E6268" s="292">
        <v>0</v>
      </c>
      <c r="F6268" s="292">
        <v>0</v>
      </c>
      <c r="G6268" s="292">
        <v>0</v>
      </c>
      <c r="H6268" s="292">
        <v>0</v>
      </c>
      <c r="I6268" s="292">
        <v>0</v>
      </c>
      <c r="J6268" s="292">
        <v>0</v>
      </c>
      <c r="K6268" s="292">
        <v>0</v>
      </c>
      <c r="L6268" s="292">
        <v>0</v>
      </c>
      <c r="M6268" s="292">
        <v>0</v>
      </c>
      <c r="N6268" s="292">
        <v>0</v>
      </c>
      <c r="O6268" s="292">
        <v>0</v>
      </c>
      <c r="P6268" s="83" t="str">
        <f t="shared" si="135"/>
        <v/>
      </c>
    </row>
    <row r="6269" spans="1:16" hidden="1" x14ac:dyDescent="0.25">
      <c r="A6269" s="83" t="s">
        <v>7236</v>
      </c>
      <c r="B6269" s="285" t="s">
        <v>94</v>
      </c>
      <c r="C6269" s="292">
        <v>394362.31666999997</v>
      </c>
      <c r="D6269" s="292">
        <v>586451.72470999998</v>
      </c>
      <c r="E6269" s="292">
        <v>683901.85657999991</v>
      </c>
      <c r="F6269" s="292">
        <v>696018.49523</v>
      </c>
      <c r="G6269" s="292">
        <v>696386.97704999999</v>
      </c>
      <c r="H6269" s="292">
        <v>682285.57623999997</v>
      </c>
      <c r="I6269" s="292">
        <v>699072.60256999999</v>
      </c>
      <c r="J6269" s="292">
        <v>725753.12023999996</v>
      </c>
      <c r="K6269" s="292">
        <v>703881.95112999994</v>
      </c>
      <c r="L6269" s="292">
        <v>705445.65364999999</v>
      </c>
      <c r="M6269" s="292">
        <v>710642.78505999991</v>
      </c>
      <c r="N6269" s="292">
        <v>757671.14075000002</v>
      </c>
      <c r="O6269" s="292">
        <v>8041874.1998799993</v>
      </c>
      <c r="P6269" s="83" t="str">
        <f t="shared" si="135"/>
        <v/>
      </c>
    </row>
    <row r="6270" spans="1:16" hidden="1" x14ac:dyDescent="0.25">
      <c r="A6270" s="83" t="s">
        <v>7237</v>
      </c>
      <c r="B6270" s="285" t="s">
        <v>95</v>
      </c>
      <c r="C6270" s="292">
        <v>0.05</v>
      </c>
      <c r="D6270" s="292">
        <v>371.94760000000002</v>
      </c>
      <c r="E6270" s="292">
        <v>3114.9250000000002</v>
      </c>
      <c r="F6270" s="292">
        <v>875.02240000000006</v>
      </c>
      <c r="G6270" s="292">
        <v>0</v>
      </c>
      <c r="H6270" s="292">
        <v>716.82500000000005</v>
      </c>
      <c r="I6270" s="292">
        <v>4287.6955200000002</v>
      </c>
      <c r="J6270" s="292">
        <v>68.007000000000005</v>
      </c>
      <c r="K6270" s="292">
        <v>157.95987</v>
      </c>
      <c r="L6270" s="292">
        <v>322.38186999999999</v>
      </c>
      <c r="M6270" s="292">
        <v>0.58420000000000005</v>
      </c>
      <c r="N6270" s="292">
        <v>3145.7777500000002</v>
      </c>
      <c r="O6270" s="292">
        <v>13061.176209999998</v>
      </c>
      <c r="P6270" s="83" t="str">
        <f t="shared" si="135"/>
        <v/>
      </c>
    </row>
    <row r="6271" spans="1:16" hidden="1" x14ac:dyDescent="0.25">
      <c r="A6271" s="83" t="s">
        <v>7238</v>
      </c>
      <c r="B6271" s="285" t="s">
        <v>96</v>
      </c>
      <c r="C6271" s="292">
        <v>10.978810000000001</v>
      </c>
      <c r="D6271" s="292">
        <v>184.04146</v>
      </c>
      <c r="E6271" s="292">
        <v>37130.815670000004</v>
      </c>
      <c r="F6271" s="292">
        <v>17232.583770000001</v>
      </c>
      <c r="G6271" s="292">
        <v>11328.56302</v>
      </c>
      <c r="H6271" s="292">
        <v>97.00491000000001</v>
      </c>
      <c r="I6271" s="292">
        <v>6199.4925599999997</v>
      </c>
      <c r="J6271" s="292">
        <v>2766.1310199999998</v>
      </c>
      <c r="K6271" s="292">
        <v>965.13834999999995</v>
      </c>
      <c r="L6271" s="292">
        <v>0</v>
      </c>
      <c r="M6271" s="292">
        <v>44</v>
      </c>
      <c r="N6271" s="292">
        <v>1750.4009599999999</v>
      </c>
      <c r="O6271" s="292">
        <v>77709.150529999984</v>
      </c>
      <c r="P6271" s="83" t="str">
        <f t="shared" si="135"/>
        <v/>
      </c>
    </row>
    <row r="6272" spans="1:16" hidden="1" x14ac:dyDescent="0.25">
      <c r="A6272" s="83" t="s">
        <v>7239</v>
      </c>
      <c r="B6272" s="285" t="s">
        <v>155</v>
      </c>
      <c r="C6272" s="292">
        <v>728317.28737999988</v>
      </c>
      <c r="D6272" s="292">
        <v>815926.95443999988</v>
      </c>
      <c r="E6272" s="292">
        <v>947712.70612999995</v>
      </c>
      <c r="F6272" s="292">
        <v>959036.79062999994</v>
      </c>
      <c r="G6272" s="292">
        <v>1829498.50829</v>
      </c>
      <c r="H6272" s="292">
        <v>908173.10477999994</v>
      </c>
      <c r="I6272" s="292">
        <v>991534.50943999994</v>
      </c>
      <c r="J6272" s="292">
        <v>981207.33941999986</v>
      </c>
      <c r="K6272" s="292">
        <v>962779.92423</v>
      </c>
      <c r="L6272" s="292">
        <v>936260.45230999996</v>
      </c>
      <c r="M6272" s="292">
        <v>1004681.5548599999</v>
      </c>
      <c r="N6272" s="292">
        <v>2131052.7412</v>
      </c>
      <c r="O6272" s="292">
        <v>13196181.873109998</v>
      </c>
      <c r="P6272" s="83" t="str">
        <f t="shared" si="135"/>
        <v/>
      </c>
    </row>
    <row r="6273" spans="1:16" hidden="1" x14ac:dyDescent="0.25">
      <c r="A6273" s="83" t="s">
        <v>7240</v>
      </c>
      <c r="B6273" s="285" t="s">
        <v>97</v>
      </c>
      <c r="C6273" s="292">
        <v>-486287.77464979986</v>
      </c>
      <c r="D6273" s="292">
        <v>-632276.75838069967</v>
      </c>
      <c r="E6273" s="292">
        <v>84228.537424300273</v>
      </c>
      <c r="F6273" s="292">
        <v>3884859.5290293079</v>
      </c>
      <c r="G6273" s="292">
        <v>-243518.08398539998</v>
      </c>
      <c r="H6273" s="292">
        <v>-167091.25439729984</v>
      </c>
      <c r="I6273" s="292">
        <v>-658133.24645119999</v>
      </c>
      <c r="J6273" s="292">
        <v>-223819.61233889998</v>
      </c>
      <c r="K6273" s="292">
        <v>-351950.56194819964</v>
      </c>
      <c r="L6273" s="292">
        <v>-489000.36513889948</v>
      </c>
      <c r="M6273" s="292">
        <v>-215485.95490249956</v>
      </c>
      <c r="N6273" s="292">
        <v>-189487.66190409986</v>
      </c>
      <c r="O6273" s="292">
        <v>312036.7923566103</v>
      </c>
      <c r="P6273" s="83" t="str">
        <f t="shared" si="135"/>
        <v/>
      </c>
    </row>
    <row r="6274" spans="1:16" hidden="1" x14ac:dyDescent="0.25">
      <c r="A6274" s="83" t="s">
        <v>7241</v>
      </c>
      <c r="B6274" s="285" t="s">
        <v>130</v>
      </c>
      <c r="C6274" s="292">
        <v>-509146.00587320002</v>
      </c>
      <c r="D6274" s="292">
        <v>-588630.49704409961</v>
      </c>
      <c r="E6274" s="292">
        <v>91538.889960000291</v>
      </c>
      <c r="F6274" s="292">
        <v>3898979.0284650084</v>
      </c>
      <c r="G6274" s="292">
        <v>-269336.75745969999</v>
      </c>
      <c r="H6274" s="292">
        <v>-258358.72644159989</v>
      </c>
      <c r="I6274" s="292">
        <v>-511301.90500789997</v>
      </c>
      <c r="J6274" s="292">
        <v>-275593.92597320001</v>
      </c>
      <c r="K6274" s="292">
        <v>-323861.71432829963</v>
      </c>
      <c r="L6274" s="292">
        <v>-452892.46861479955</v>
      </c>
      <c r="M6274" s="292">
        <v>-272038.14295509958</v>
      </c>
      <c r="N6274" s="292">
        <v>-328064.72027539834</v>
      </c>
      <c r="O6274" s="292">
        <v>13793.053451711312</v>
      </c>
      <c r="P6274" s="83" t="str">
        <f t="shared" si="135"/>
        <v/>
      </c>
    </row>
    <row r="6275" spans="1:16" hidden="1" x14ac:dyDescent="0.25">
      <c r="A6275" s="83" t="s">
        <v>7242</v>
      </c>
      <c r="B6275" s="285" t="s">
        <v>76</v>
      </c>
      <c r="C6275" s="292">
        <v>449.18673779999995</v>
      </c>
      <c r="D6275" s="292">
        <v>825.8910664</v>
      </c>
      <c r="E6275" s="292">
        <v>1084.7800589000001</v>
      </c>
      <c r="F6275" s="292">
        <v>1371.6080664000003</v>
      </c>
      <c r="G6275" s="292">
        <v>950.4390664</v>
      </c>
      <c r="H6275" s="292">
        <v>776.62506640000004</v>
      </c>
      <c r="I6275" s="292">
        <v>1658.0390664000001</v>
      </c>
      <c r="J6275" s="292">
        <v>667.99811499999998</v>
      </c>
      <c r="K6275" s="292">
        <v>518.55081500000006</v>
      </c>
      <c r="L6275" s="292">
        <v>2569.6267050000001</v>
      </c>
      <c r="M6275" s="292">
        <v>753.194795</v>
      </c>
      <c r="N6275" s="292">
        <v>10032.344231300001</v>
      </c>
      <c r="O6275" s="292">
        <v>21658.283790000001</v>
      </c>
      <c r="P6275" s="83" t="str">
        <f t="shared" si="135"/>
        <v/>
      </c>
    </row>
    <row r="6276" spans="1:16" hidden="1" x14ac:dyDescent="0.25">
      <c r="A6276" s="83" t="s">
        <v>7243</v>
      </c>
      <c r="B6276" s="285" t="s">
        <v>77</v>
      </c>
      <c r="C6276" s="292">
        <v>53938.046529299965</v>
      </c>
      <c r="D6276" s="292">
        <v>73784.479815899977</v>
      </c>
      <c r="E6276" s="292">
        <v>78208.715062400006</v>
      </c>
      <c r="F6276" s="292">
        <v>78429.880801799984</v>
      </c>
      <c r="G6276" s="292">
        <v>86103.542247500038</v>
      </c>
      <c r="H6276" s="292">
        <v>78763.649110399943</v>
      </c>
      <c r="I6276" s="292">
        <v>49479.068233300015</v>
      </c>
      <c r="J6276" s="292">
        <v>51897.52894500002</v>
      </c>
      <c r="K6276" s="292">
        <v>79413.272858899989</v>
      </c>
      <c r="L6276" s="292">
        <v>77030.013508199976</v>
      </c>
      <c r="M6276" s="292">
        <v>48162.093521800001</v>
      </c>
      <c r="N6276" s="292">
        <v>237182.89579199994</v>
      </c>
      <c r="O6276" s="292">
        <v>992393.18642649986</v>
      </c>
      <c r="P6276" s="83" t="str">
        <f t="shared" si="135"/>
        <v/>
      </c>
    </row>
    <row r="6277" spans="1:16" hidden="1" x14ac:dyDescent="0.25">
      <c r="A6277" s="83" t="s">
        <v>7244</v>
      </c>
      <c r="B6277" s="285" t="s">
        <v>78</v>
      </c>
      <c r="C6277" s="292">
        <v>37504.822144700018</v>
      </c>
      <c r="D6277" s="292">
        <v>51533.815938899999</v>
      </c>
      <c r="E6277" s="292">
        <v>59922.947590499971</v>
      </c>
      <c r="F6277" s="292">
        <v>44947.631441300022</v>
      </c>
      <c r="G6277" s="292">
        <v>47880.394668500005</v>
      </c>
      <c r="H6277" s="292">
        <v>62101.595079500039</v>
      </c>
      <c r="I6277" s="292">
        <v>51097.547890199989</v>
      </c>
      <c r="J6277" s="292">
        <v>45130.980797799995</v>
      </c>
      <c r="K6277" s="292">
        <v>52041.464085500003</v>
      </c>
      <c r="L6277" s="292">
        <v>60093.511039199992</v>
      </c>
      <c r="M6277" s="292">
        <v>29811.008649199986</v>
      </c>
      <c r="N6277" s="292">
        <v>209064.36359989957</v>
      </c>
      <c r="O6277" s="292">
        <v>751130.08292519953</v>
      </c>
      <c r="P6277" s="83" t="str">
        <f t="shared" si="135"/>
        <v/>
      </c>
    </row>
    <row r="6278" spans="1:16" hidden="1" x14ac:dyDescent="0.25">
      <c r="A6278" s="83" t="s">
        <v>7245</v>
      </c>
      <c r="B6278" s="285" t="s">
        <v>79</v>
      </c>
      <c r="C6278" s="292">
        <v>12758.683604600003</v>
      </c>
      <c r="D6278" s="292">
        <v>11755.430417099999</v>
      </c>
      <c r="E6278" s="292">
        <v>-8891.1173402999975</v>
      </c>
      <c r="F6278" s="292">
        <v>11290.206653900004</v>
      </c>
      <c r="G6278" s="292">
        <v>17570.082458000001</v>
      </c>
      <c r="H6278" s="292">
        <v>47422.237098900012</v>
      </c>
      <c r="I6278" s="292">
        <v>20800.834330500002</v>
      </c>
      <c r="J6278" s="292">
        <v>-46057.706344899969</v>
      </c>
      <c r="K6278" s="292">
        <v>13574.106053599999</v>
      </c>
      <c r="L6278" s="292">
        <v>14172.589483399999</v>
      </c>
      <c r="M6278" s="292">
        <v>10161.103793400001</v>
      </c>
      <c r="N6278" s="292">
        <v>222966.99895099999</v>
      </c>
      <c r="O6278" s="292">
        <v>327523.44915920001</v>
      </c>
      <c r="P6278" s="83" t="str">
        <f t="shared" si="135"/>
        <v/>
      </c>
    </row>
    <row r="6279" spans="1:16" hidden="1" x14ac:dyDescent="0.25">
      <c r="A6279" s="83" t="s">
        <v>7246</v>
      </c>
      <c r="B6279" s="285" t="s">
        <v>3671</v>
      </c>
      <c r="C6279" s="292">
        <v>474585.58875669999</v>
      </c>
      <c r="D6279" s="292">
        <v>639934.86568320007</v>
      </c>
      <c r="E6279" s="292">
        <v>231206.6638332</v>
      </c>
      <c r="F6279" s="292">
        <v>851618.18082319992</v>
      </c>
      <c r="G6279" s="292">
        <v>349212.86371320003</v>
      </c>
      <c r="H6279" s="292">
        <v>365734.90467320004</v>
      </c>
      <c r="I6279" s="292">
        <v>673342.81362669996</v>
      </c>
      <c r="J6279" s="292">
        <v>221132.44344669997</v>
      </c>
      <c r="K6279" s="292">
        <v>408947.30609650002</v>
      </c>
      <c r="L6279" s="292">
        <v>509970.3112465</v>
      </c>
      <c r="M6279" s="292">
        <v>345021.68550319993</v>
      </c>
      <c r="N6279" s="292">
        <v>466949.54090769996</v>
      </c>
      <c r="O6279" s="292">
        <v>5537657.1683100006</v>
      </c>
      <c r="P6279" s="83" t="str">
        <f t="shared" si="135"/>
        <v/>
      </c>
    </row>
    <row r="6280" spans="1:16" hidden="1" x14ac:dyDescent="0.25">
      <c r="A6280" s="83" t="s">
        <v>7247</v>
      </c>
      <c r="B6280" s="285" t="s">
        <v>121</v>
      </c>
      <c r="C6280" s="292">
        <v>9884</v>
      </c>
      <c r="D6280" s="292">
        <v>0</v>
      </c>
      <c r="E6280" s="292">
        <v>0</v>
      </c>
      <c r="F6280" s="292">
        <v>9396</v>
      </c>
      <c r="G6280" s="292">
        <v>0</v>
      </c>
      <c r="H6280" s="292">
        <v>0</v>
      </c>
      <c r="I6280" s="292">
        <v>9534</v>
      </c>
      <c r="J6280" s="292">
        <v>0</v>
      </c>
      <c r="K6280" s="292">
        <v>3381</v>
      </c>
      <c r="L6280" s="292">
        <v>2588</v>
      </c>
      <c r="M6280" s="292">
        <v>0</v>
      </c>
      <c r="N6280" s="292">
        <v>-33904.04189</v>
      </c>
      <c r="O6280" s="292">
        <v>878.95810999999958</v>
      </c>
      <c r="P6280" s="83" t="str">
        <f t="shared" si="135"/>
        <v/>
      </c>
    </row>
    <row r="6281" spans="1:16" hidden="1" x14ac:dyDescent="0.25">
      <c r="A6281" s="83" t="s">
        <v>7248</v>
      </c>
      <c r="B6281" s="285" t="s">
        <v>81</v>
      </c>
      <c r="C6281" s="292">
        <v>15395.811366999998</v>
      </c>
      <c r="D6281" s="292">
        <v>117115.64077180001</v>
      </c>
      <c r="E6281" s="292">
        <v>53881.771341799998</v>
      </c>
      <c r="F6281" s="292">
        <v>81278.364031800011</v>
      </c>
      <c r="G6281" s="292">
        <v>54521.478241800003</v>
      </c>
      <c r="H6281" s="292">
        <v>54244.235931800002</v>
      </c>
      <c r="I6281" s="292">
        <v>33399.680738499999</v>
      </c>
      <c r="J6281" s="292">
        <v>6193.02502</v>
      </c>
      <c r="K6281" s="292">
        <v>55421.484333300003</v>
      </c>
      <c r="L6281" s="292">
        <v>85509.217323299992</v>
      </c>
      <c r="M6281" s="292">
        <v>54642.577753300007</v>
      </c>
      <c r="N6281" s="292">
        <v>77343.103025599936</v>
      </c>
      <c r="O6281" s="292">
        <v>688946.3898799998</v>
      </c>
      <c r="P6281" s="83" t="str">
        <f t="shared" si="135"/>
        <v/>
      </c>
    </row>
    <row r="6282" spans="1:16" hidden="1" x14ac:dyDescent="0.25">
      <c r="A6282" s="83" t="s">
        <v>7249</v>
      </c>
      <c r="B6282" s="285" t="s">
        <v>82</v>
      </c>
      <c r="C6282" s="292">
        <v>3392.0124000000001</v>
      </c>
      <c r="D6282" s="292">
        <v>3172.7806667</v>
      </c>
      <c r="E6282" s="292">
        <v>3171.9166667</v>
      </c>
      <c r="F6282" s="292">
        <v>3171.9166667</v>
      </c>
      <c r="G6282" s="292">
        <v>3171.9166667</v>
      </c>
      <c r="H6282" s="292">
        <v>3171.9166667</v>
      </c>
      <c r="I6282" s="292">
        <v>0</v>
      </c>
      <c r="J6282" s="292">
        <v>0</v>
      </c>
      <c r="K6282" s="292">
        <v>1461.39867</v>
      </c>
      <c r="L6282" s="292">
        <v>2179.8279600000001</v>
      </c>
      <c r="M6282" s="292">
        <v>2454.5400300000001</v>
      </c>
      <c r="N6282" s="292">
        <v>13057.4391665</v>
      </c>
      <c r="O6282" s="292">
        <v>38405.665559999994</v>
      </c>
      <c r="P6282" s="83" t="str">
        <f t="shared" si="135"/>
        <v/>
      </c>
    </row>
    <row r="6283" spans="1:16" hidden="1" x14ac:dyDescent="0.25">
      <c r="A6283" s="83" t="s">
        <v>7250</v>
      </c>
      <c r="B6283" s="285" t="s">
        <v>83</v>
      </c>
      <c r="C6283" s="292">
        <v>1387.4470833</v>
      </c>
      <c r="D6283" s="292">
        <v>4761.1179666000007</v>
      </c>
      <c r="E6283" s="292">
        <v>13424.3532999</v>
      </c>
      <c r="F6283" s="292">
        <v>4998.9607599000001</v>
      </c>
      <c r="G6283" s="292">
        <v>3419.6205499000002</v>
      </c>
      <c r="H6283" s="292">
        <v>4336.1749999000003</v>
      </c>
      <c r="I6283" s="292">
        <v>10868.6217433</v>
      </c>
      <c r="J6283" s="292">
        <v>3.1923333000000014</v>
      </c>
      <c r="K6283" s="292">
        <v>4248.3416666000003</v>
      </c>
      <c r="L6283" s="292">
        <v>6568.442516600001</v>
      </c>
      <c r="M6283" s="292">
        <v>4215.5256666000005</v>
      </c>
      <c r="N6283" s="292">
        <v>35958.105364100003</v>
      </c>
      <c r="O6283" s="292">
        <v>94189.903950000007</v>
      </c>
      <c r="P6283" s="83" t="str">
        <f t="shared" si="135"/>
        <v/>
      </c>
    </row>
    <row r="6284" spans="1:16" hidden="1" x14ac:dyDescent="0.25">
      <c r="A6284" s="83" t="s">
        <v>7251</v>
      </c>
      <c r="B6284" s="285" t="s">
        <v>84</v>
      </c>
      <c r="C6284" s="292">
        <v>11479.037711400002</v>
      </c>
      <c r="D6284" s="292">
        <v>18536.2452104</v>
      </c>
      <c r="E6284" s="292">
        <v>24818.8931104</v>
      </c>
      <c r="F6284" s="292">
        <v>26804.826957000001</v>
      </c>
      <c r="G6284" s="292">
        <v>30262.4623737</v>
      </c>
      <c r="H6284" s="292">
        <v>55060.740377000002</v>
      </c>
      <c r="I6284" s="292">
        <v>34186.0541638</v>
      </c>
      <c r="J6284" s="292">
        <v>40897.242650799992</v>
      </c>
      <c r="K6284" s="292">
        <v>14327.475684199999</v>
      </c>
      <c r="L6284" s="292">
        <v>49250.546717500001</v>
      </c>
      <c r="M6284" s="292">
        <v>31605.388260800006</v>
      </c>
      <c r="N6284" s="292">
        <v>158105.68261300001</v>
      </c>
      <c r="O6284" s="292">
        <v>495334.59583000012</v>
      </c>
      <c r="P6284" s="83" t="str">
        <f t="shared" si="135"/>
        <v/>
      </c>
    </row>
    <row r="6285" spans="1:16" hidden="1" x14ac:dyDescent="0.25">
      <c r="A6285" s="83" t="s">
        <v>7252</v>
      </c>
      <c r="B6285" s="285" t="s">
        <v>85</v>
      </c>
      <c r="C6285" s="292">
        <v>635225.64238739992</v>
      </c>
      <c r="D6285" s="292">
        <v>1055985.4876486999</v>
      </c>
      <c r="E6285" s="292">
        <v>460285.77053469996</v>
      </c>
      <c r="F6285" s="292">
        <v>1254682.9275219</v>
      </c>
      <c r="G6285" s="292">
        <v>665911.66564140003</v>
      </c>
      <c r="H6285" s="292">
        <v>740179.29471210006</v>
      </c>
      <c r="I6285" s="292">
        <v>984896.50119099987</v>
      </c>
      <c r="J6285" s="292">
        <v>397318.94834120007</v>
      </c>
      <c r="K6285" s="292">
        <v>700688.56208109995</v>
      </c>
      <c r="L6285" s="292">
        <v>882688.67111069988</v>
      </c>
      <c r="M6285" s="292">
        <v>595553.93114430003</v>
      </c>
      <c r="N6285" s="292">
        <v>1474303.4804584994</v>
      </c>
      <c r="O6285" s="292">
        <v>9847720.8827729989</v>
      </c>
      <c r="P6285" s="83" t="str">
        <f t="shared" si="135"/>
        <v/>
      </c>
    </row>
    <row r="6286" spans="1:16" hidden="1" x14ac:dyDescent="0.25">
      <c r="A6286" s="83" t="s">
        <v>7253</v>
      </c>
      <c r="B6286" s="285" t="s">
        <v>86</v>
      </c>
      <c r="C6286" s="292">
        <v>67973.843556700012</v>
      </c>
      <c r="D6286" s="292">
        <v>82649.140686700004</v>
      </c>
      <c r="E6286" s="292">
        <v>103601.01930670001</v>
      </c>
      <c r="F6286" s="292">
        <v>113889.7503167</v>
      </c>
      <c r="G6286" s="292">
        <v>80196.604516699997</v>
      </c>
      <c r="H6286" s="292">
        <v>90015.523006700008</v>
      </c>
      <c r="I6286" s="292">
        <v>88055.24558670001</v>
      </c>
      <c r="J6286" s="292">
        <v>105831.16663670001</v>
      </c>
      <c r="K6286" s="292">
        <v>80339.613756699997</v>
      </c>
      <c r="L6286" s="292">
        <v>77475.979576700003</v>
      </c>
      <c r="M6286" s="292">
        <v>108268.30334669999</v>
      </c>
      <c r="N6286" s="292">
        <v>3629432.9293863</v>
      </c>
      <c r="O6286" s="292">
        <v>4627729.1196800005</v>
      </c>
      <c r="P6286" s="83" t="str">
        <f t="shared" si="135"/>
        <v/>
      </c>
    </row>
    <row r="6287" spans="1:16" hidden="1" x14ac:dyDescent="0.25">
      <c r="A6287" s="83" t="s">
        <v>7254</v>
      </c>
      <c r="B6287" s="285" t="s">
        <v>87</v>
      </c>
      <c r="C6287" s="292">
        <v>37153.097870000005</v>
      </c>
      <c r="D6287" s="292">
        <v>27742.427309999995</v>
      </c>
      <c r="E6287" s="292">
        <v>79759.519559999986</v>
      </c>
      <c r="F6287" s="292">
        <v>42673.159510000005</v>
      </c>
      <c r="G6287" s="292">
        <v>27103.61615999999</v>
      </c>
      <c r="H6287" s="292">
        <v>281825.75134000002</v>
      </c>
      <c r="I6287" s="292">
        <v>50147.104090000015</v>
      </c>
      <c r="J6287" s="292">
        <v>27359.343539999994</v>
      </c>
      <c r="K6287" s="292">
        <v>33208.991739999998</v>
      </c>
      <c r="L6287" s="292">
        <v>74079.708659999989</v>
      </c>
      <c r="M6287" s="292">
        <v>19093.699479999999</v>
      </c>
      <c r="N6287" s="292">
        <v>643377.52147789986</v>
      </c>
      <c r="O6287" s="292">
        <v>1343523.9407378999</v>
      </c>
      <c r="P6287" s="83" t="str">
        <f t="shared" si="135"/>
        <v/>
      </c>
    </row>
    <row r="6288" spans="1:16" hidden="1" x14ac:dyDescent="0.25">
      <c r="A6288" s="83" t="s">
        <v>7255</v>
      </c>
      <c r="B6288" s="285" t="s">
        <v>88</v>
      </c>
      <c r="C6288" s="292">
        <v>35578.143140000015</v>
      </c>
      <c r="D6288" s="292">
        <v>2237.66741</v>
      </c>
      <c r="E6288" s="292">
        <v>45805.287786700006</v>
      </c>
      <c r="F6288" s="292">
        <v>3927.4924566999994</v>
      </c>
      <c r="G6288" s="292">
        <v>1645.5970566999997</v>
      </c>
      <c r="H6288" s="292">
        <v>65237.512876700013</v>
      </c>
      <c r="I6288" s="292">
        <v>2364.4502632999997</v>
      </c>
      <c r="J6288" s="292">
        <v>4530.0351767000011</v>
      </c>
      <c r="K6288" s="292">
        <v>2579.9187399999992</v>
      </c>
      <c r="L6288" s="292">
        <v>2702.0846899999988</v>
      </c>
      <c r="M6288" s="292">
        <v>-5.7381133000000215</v>
      </c>
      <c r="N6288" s="292">
        <v>363436.5729265</v>
      </c>
      <c r="O6288" s="292">
        <v>530039.02441000007</v>
      </c>
      <c r="P6288" s="83" t="str">
        <f t="shared" si="135"/>
        <v/>
      </c>
    </row>
    <row r="6289" spans="1:16" hidden="1" x14ac:dyDescent="0.25">
      <c r="A6289" s="83" t="s">
        <v>7256</v>
      </c>
      <c r="B6289" s="285" t="s">
        <v>144</v>
      </c>
      <c r="C6289" s="292">
        <v>775930.72695410007</v>
      </c>
      <c r="D6289" s="292">
        <v>1168614.7230554</v>
      </c>
      <c r="E6289" s="292">
        <v>689451.59718809999</v>
      </c>
      <c r="F6289" s="292">
        <v>1415173.3298052999</v>
      </c>
      <c r="G6289" s="292">
        <v>774857.48337480007</v>
      </c>
      <c r="H6289" s="292">
        <v>1177258.0819355</v>
      </c>
      <c r="I6289" s="292">
        <v>1125463.3011309998</v>
      </c>
      <c r="J6289" s="292">
        <v>535039.49369460007</v>
      </c>
      <c r="K6289" s="292">
        <v>816817.08631779987</v>
      </c>
      <c r="L6289" s="292">
        <v>1036946.4440374</v>
      </c>
      <c r="M6289" s="292">
        <v>722910.19585770008</v>
      </c>
      <c r="N6289" s="292">
        <v>6110550.5042491984</v>
      </c>
      <c r="O6289" s="292">
        <v>16349012.967600899</v>
      </c>
      <c r="P6289" s="83" t="str">
        <f t="shared" si="135"/>
        <v/>
      </c>
    </row>
    <row r="6290" spans="1:16" hidden="1" x14ac:dyDescent="0.25">
      <c r="A6290" s="83" t="s">
        <v>7257</v>
      </c>
      <c r="B6290" s="285" t="s">
        <v>80</v>
      </c>
      <c r="C6290" s="292">
        <v>14451.0060526</v>
      </c>
      <c r="D6290" s="292">
        <v>134565.22011170001</v>
      </c>
      <c r="E6290" s="292">
        <v>3456.8469111999998</v>
      </c>
      <c r="F6290" s="292">
        <v>141375.35131990002</v>
      </c>
      <c r="G6290" s="292">
        <v>72818.865655699992</v>
      </c>
      <c r="H6290" s="292">
        <v>68567.21570830002</v>
      </c>
      <c r="I6290" s="292">
        <v>100529.84139830002</v>
      </c>
      <c r="J6290" s="292">
        <v>77454.243377500039</v>
      </c>
      <c r="K6290" s="292">
        <v>67354.161817499975</v>
      </c>
      <c r="L6290" s="292">
        <v>72756.584611000042</v>
      </c>
      <c r="M6290" s="292">
        <v>68726.813171000031</v>
      </c>
      <c r="N6290" s="292">
        <v>77547.04869739982</v>
      </c>
      <c r="O6290" s="292">
        <v>899603.19883209991</v>
      </c>
      <c r="P6290" s="83" t="str">
        <f t="shared" si="135"/>
        <v/>
      </c>
    </row>
    <row r="6291" spans="1:16" hidden="1" x14ac:dyDescent="0.25">
      <c r="A6291" s="83" t="s">
        <v>7258</v>
      </c>
      <c r="B6291" s="285" t="s">
        <v>76</v>
      </c>
      <c r="C6291" s="292">
        <v>150.72777429999999</v>
      </c>
      <c r="D6291" s="292">
        <v>1183.6105076000001</v>
      </c>
      <c r="E6291" s="292">
        <v>1161.4565143</v>
      </c>
      <c r="F6291" s="292">
        <v>1352.9790043000003</v>
      </c>
      <c r="G6291" s="292">
        <v>1339.0456743</v>
      </c>
      <c r="H6291" s="292">
        <v>1455.1896743000002</v>
      </c>
      <c r="I6291" s="292">
        <v>103.49648429999999</v>
      </c>
      <c r="J6291" s="292">
        <v>275.15848999999997</v>
      </c>
      <c r="K6291" s="292">
        <v>1424.8224233000001</v>
      </c>
      <c r="L6291" s="292">
        <v>1371.4830233000002</v>
      </c>
      <c r="M6291" s="292">
        <v>1443.4494433000002</v>
      </c>
      <c r="N6291" s="292">
        <v>20225.621486700002</v>
      </c>
      <c r="O6291" s="292">
        <v>31487.040499999999</v>
      </c>
      <c r="P6291" s="83" t="str">
        <f t="shared" si="135"/>
        <v/>
      </c>
    </row>
    <row r="6292" spans="1:16" hidden="1" x14ac:dyDescent="0.25">
      <c r="A6292" s="83" t="s">
        <v>7259</v>
      </c>
      <c r="B6292" s="285" t="s">
        <v>85</v>
      </c>
      <c r="C6292" s="292">
        <v>148937.86773760006</v>
      </c>
      <c r="D6292" s="292">
        <v>423708.72926800023</v>
      </c>
      <c r="E6292" s="292">
        <v>544514.30795900023</v>
      </c>
      <c r="F6292" s="292">
        <v>5139542.4565512082</v>
      </c>
      <c r="G6292" s="292">
        <v>422393.58165600005</v>
      </c>
      <c r="H6292" s="292">
        <v>573088.04031480022</v>
      </c>
      <c r="I6292" s="292">
        <v>326763.25473979994</v>
      </c>
      <c r="J6292" s="292">
        <v>173499.33600230009</v>
      </c>
      <c r="K6292" s="292">
        <v>348738.00013290031</v>
      </c>
      <c r="L6292" s="292">
        <v>393688.30597180041</v>
      </c>
      <c r="M6292" s="292">
        <v>380067.97624180047</v>
      </c>
      <c r="N6292" s="292">
        <v>1284815.8185543995</v>
      </c>
      <c r="O6292" s="292">
        <v>10159757.675129609</v>
      </c>
      <c r="P6292" s="83" t="str">
        <f t="shared" si="135"/>
        <v/>
      </c>
    </row>
    <row r="6293" spans="1:16" hidden="1" x14ac:dyDescent="0.25">
      <c r="A6293" s="83" t="s">
        <v>7260</v>
      </c>
      <c r="B6293" s="285" t="s">
        <v>87</v>
      </c>
      <c r="C6293" s="292">
        <v>66101.684000099995</v>
      </c>
      <c r="D6293" s="292">
        <v>74979.149330100001</v>
      </c>
      <c r="E6293" s="292">
        <v>114701.14277009999</v>
      </c>
      <c r="F6293" s="292">
        <v>111599.00028009999</v>
      </c>
      <c r="G6293" s="292">
        <v>23745.583010099996</v>
      </c>
      <c r="H6293" s="292">
        <v>196919.94155010002</v>
      </c>
      <c r="I6293" s="292">
        <v>228027.88724010001</v>
      </c>
      <c r="J6293" s="292">
        <v>11402.270070099999</v>
      </c>
      <c r="K6293" s="292">
        <v>84035.185950099985</v>
      </c>
      <c r="L6293" s="292">
        <v>129645.14268009998</v>
      </c>
      <c r="M6293" s="292">
        <v>16715.569220099998</v>
      </c>
      <c r="N6293" s="292">
        <v>697642.79550890008</v>
      </c>
      <c r="O6293" s="292">
        <v>1568015.3506100001</v>
      </c>
      <c r="P6293" s="83" t="str">
        <f t="shared" si="135"/>
        <v/>
      </c>
    </row>
    <row r="6294" spans="1:16" hidden="1" x14ac:dyDescent="0.25">
      <c r="A6294" s="83" t="s">
        <v>7261</v>
      </c>
      <c r="B6294" s="285" t="s">
        <v>88</v>
      </c>
      <c r="C6294" s="292">
        <v>441.19444420000002</v>
      </c>
      <c r="D6294" s="292">
        <v>620.88526420000005</v>
      </c>
      <c r="E6294" s="292">
        <v>59016.611044200006</v>
      </c>
      <c r="F6294" s="292">
        <v>7518.7586741999994</v>
      </c>
      <c r="G6294" s="292">
        <v>-59.882535800000007</v>
      </c>
      <c r="H6294" s="292">
        <v>68510.931714199993</v>
      </c>
      <c r="I6294" s="292">
        <v>285.21715419999998</v>
      </c>
      <c r="J6294" s="292">
        <v>4791.0368299999991</v>
      </c>
      <c r="K6294" s="292">
        <v>2963.6905100000008</v>
      </c>
      <c r="L6294" s="292">
        <v>3841.0885999999996</v>
      </c>
      <c r="M6294" s="292">
        <v>25.32996</v>
      </c>
      <c r="N6294" s="292">
        <v>309751.54857059999</v>
      </c>
      <c r="O6294" s="292">
        <v>457706.41023000004</v>
      </c>
      <c r="P6294" s="83" t="str">
        <f t="shared" si="135"/>
        <v/>
      </c>
    </row>
    <row r="6295" spans="1:16" hidden="1" x14ac:dyDescent="0.25">
      <c r="A6295" s="83" t="s">
        <v>7262</v>
      </c>
      <c r="B6295" s="285" t="s">
        <v>89</v>
      </c>
      <c r="C6295" s="292">
        <v>16423.098972699994</v>
      </c>
      <c r="D6295" s="292">
        <v>17934.849549900006</v>
      </c>
      <c r="E6295" s="292">
        <v>27331.626405699993</v>
      </c>
      <c r="F6295" s="292">
        <v>19311.211535700004</v>
      </c>
      <c r="G6295" s="292">
        <v>18379.953132500013</v>
      </c>
      <c r="H6295" s="292">
        <v>27496.245907200017</v>
      </c>
      <c r="I6295" s="292">
        <v>18175.850448000012</v>
      </c>
      <c r="J6295" s="292">
        <v>16705.868042600006</v>
      </c>
      <c r="K6295" s="292">
        <v>22404.592836699998</v>
      </c>
      <c r="L6295" s="292">
        <v>21000.62361180002</v>
      </c>
      <c r="M6295" s="292">
        <v>5932.1571918000009</v>
      </c>
      <c r="N6295" s="292">
        <v>90293.586918400062</v>
      </c>
      <c r="O6295" s="292">
        <v>301389.66455300013</v>
      </c>
      <c r="P6295" s="83" t="str">
        <f t="shared" si="135"/>
        <v/>
      </c>
    </row>
    <row r="6296" spans="1:16" hidden="1" x14ac:dyDescent="0.25">
      <c r="A6296" s="83" t="s">
        <v>7263</v>
      </c>
      <c r="B6296" s="285" t="s">
        <v>90</v>
      </c>
      <c r="C6296" s="292">
        <v>16162.011859099999</v>
      </c>
      <c r="D6296" s="292">
        <v>21565.243728899997</v>
      </c>
      <c r="E6296" s="292">
        <v>28709.6515875</v>
      </c>
      <c r="F6296" s="292">
        <v>15792.938405999997</v>
      </c>
      <c r="G6296" s="292">
        <v>22032.416860799993</v>
      </c>
      <c r="H6296" s="292">
        <v>23672.0808507</v>
      </c>
      <c r="I6296" s="292">
        <v>17683.255644300003</v>
      </c>
      <c r="J6296" s="292">
        <v>17020.886380900007</v>
      </c>
      <c r="K6296" s="292">
        <v>23883.765013299995</v>
      </c>
      <c r="L6296" s="292">
        <v>21824.646391300004</v>
      </c>
      <c r="M6296" s="292">
        <v>20995.381081300005</v>
      </c>
      <c r="N6296" s="292">
        <v>123083.46552529995</v>
      </c>
      <c r="O6296" s="292">
        <v>352425.74332939996</v>
      </c>
      <c r="P6296" s="83" t="str">
        <f t="shared" si="135"/>
        <v/>
      </c>
    </row>
    <row r="6297" spans="1:16" hidden="1" x14ac:dyDescent="0.25">
      <c r="A6297" s="83" t="s">
        <v>7264</v>
      </c>
      <c r="B6297" s="285" t="s">
        <v>91</v>
      </c>
      <c r="C6297" s="292">
        <v>43.971445699999997</v>
      </c>
      <c r="D6297" s="292">
        <v>177.14937570000001</v>
      </c>
      <c r="E6297" s="292">
        <v>71.264555700000003</v>
      </c>
      <c r="F6297" s="292">
        <v>45.102535699999997</v>
      </c>
      <c r="G6297" s="292">
        <v>193.8040857</v>
      </c>
      <c r="H6297" s="292">
        <v>44.435525699999999</v>
      </c>
      <c r="I6297" s="292">
        <v>43.100065699999995</v>
      </c>
      <c r="J6297" s="292">
        <v>324.95549</v>
      </c>
      <c r="K6297" s="292">
        <v>819.61025999999993</v>
      </c>
      <c r="L6297" s="292">
        <v>246.73957000000001</v>
      </c>
      <c r="M6297" s="292">
        <v>225.33382</v>
      </c>
      <c r="N6297" s="292">
        <v>578.65587010000002</v>
      </c>
      <c r="O6297" s="292">
        <v>2814.1226000000001</v>
      </c>
      <c r="P6297" s="83" t="str">
        <f t="shared" si="135"/>
        <v/>
      </c>
    </row>
    <row r="6298" spans="1:16" hidden="1" x14ac:dyDescent="0.25">
      <c r="A6298" s="83" t="s">
        <v>7265</v>
      </c>
      <c r="B6298" s="285" t="s">
        <v>3670</v>
      </c>
      <c r="C6298" s="292">
        <v>2950.1088199999999</v>
      </c>
      <c r="D6298" s="292">
        <v>8501.820006599999</v>
      </c>
      <c r="E6298" s="292">
        <v>5687.9177166000009</v>
      </c>
      <c r="F6298" s="292">
        <v>4271.2035033000002</v>
      </c>
      <c r="G6298" s="292">
        <v>15366.3769066</v>
      </c>
      <c r="H6298" s="292">
        <v>6131.4787966000004</v>
      </c>
      <c r="I6298" s="292">
        <v>3860.7810333000007</v>
      </c>
      <c r="J6298" s="292">
        <v>13382.151093300001</v>
      </c>
      <c r="K6298" s="292">
        <v>2137.7316498999999</v>
      </c>
      <c r="L6298" s="292">
        <v>6013.270066600001</v>
      </c>
      <c r="M6298" s="292">
        <v>13646.9934866</v>
      </c>
      <c r="N6298" s="292">
        <v>53335.138700599993</v>
      </c>
      <c r="O6298" s="292">
        <v>135284.97177999999</v>
      </c>
      <c r="P6298" s="83" t="str">
        <f t="shared" si="135"/>
        <v/>
      </c>
    </row>
    <row r="6299" spans="1:16" hidden="1" x14ac:dyDescent="0.25">
      <c r="A6299" s="83" t="s">
        <v>7266</v>
      </c>
      <c r="B6299" s="285" t="s">
        <v>92</v>
      </c>
      <c r="C6299" s="292">
        <v>145.62339500000002</v>
      </c>
      <c r="D6299" s="292">
        <v>178.30410170000002</v>
      </c>
      <c r="E6299" s="292">
        <v>163.9326317</v>
      </c>
      <c r="F6299" s="292">
        <v>162.80572170000005</v>
      </c>
      <c r="G6299" s="292">
        <v>380.99428170000004</v>
      </c>
      <c r="H6299" s="292">
        <v>163.52062170000002</v>
      </c>
      <c r="I6299" s="292">
        <v>147.982055</v>
      </c>
      <c r="J6299" s="292">
        <v>146.01931500000003</v>
      </c>
      <c r="K6299" s="292">
        <v>160.47234170000002</v>
      </c>
      <c r="L6299" s="292">
        <v>168.0454517</v>
      </c>
      <c r="M6299" s="292">
        <v>164.20378170000001</v>
      </c>
      <c r="N6299" s="292">
        <v>205.40469139999999</v>
      </c>
      <c r="O6299" s="292">
        <v>2187.3083900000001</v>
      </c>
      <c r="P6299" s="83" t="str">
        <f t="shared" si="135"/>
        <v/>
      </c>
    </row>
    <row r="6300" spans="1:16" hidden="1" x14ac:dyDescent="0.25">
      <c r="A6300" s="83" t="s">
        <v>7267</v>
      </c>
      <c r="B6300" s="285" t="s">
        <v>93</v>
      </c>
      <c r="C6300" s="292">
        <v>107.0047711</v>
      </c>
      <c r="D6300" s="292">
        <v>1360.5287711000005</v>
      </c>
      <c r="E6300" s="292">
        <v>122.5177711</v>
      </c>
      <c r="F6300" s="292">
        <v>337.50477109999986</v>
      </c>
      <c r="G6300" s="292">
        <v>847.88277110000024</v>
      </c>
      <c r="H6300" s="292">
        <v>301.99177109999994</v>
      </c>
      <c r="I6300" s="292">
        <v>490.53277109999988</v>
      </c>
      <c r="J6300" s="292">
        <v>1134.8837711000006</v>
      </c>
      <c r="K6300" s="292">
        <v>106.1397711</v>
      </c>
      <c r="L6300" s="292">
        <v>114.29677110000002</v>
      </c>
      <c r="M6300" s="292">
        <v>878.68977110000014</v>
      </c>
      <c r="N6300" s="292">
        <v>1237.6721979000004</v>
      </c>
      <c r="O6300" s="292">
        <v>7039.6456800000014</v>
      </c>
      <c r="P6300" s="83" t="str">
        <f t="shared" si="135"/>
        <v/>
      </c>
    </row>
    <row r="6301" spans="1:16" hidden="1" x14ac:dyDescent="0.25">
      <c r="A6301" s="83" t="s">
        <v>7268</v>
      </c>
      <c r="B6301" s="285" t="s">
        <v>94</v>
      </c>
      <c r="C6301" s="292">
        <v>17907.141216600001</v>
      </c>
      <c r="D6301" s="292">
        <v>16344.0638666</v>
      </c>
      <c r="E6301" s="292">
        <v>22455.697223299998</v>
      </c>
      <c r="F6301" s="292">
        <v>24020.016363300001</v>
      </c>
      <c r="G6301" s="292">
        <v>22480.890713299999</v>
      </c>
      <c r="H6301" s="292">
        <v>22347.340603300003</v>
      </c>
      <c r="I6301" s="292">
        <v>22324.450646600002</v>
      </c>
      <c r="J6301" s="292">
        <v>19216.311066599999</v>
      </c>
      <c r="K6301" s="292">
        <v>164.87591660000001</v>
      </c>
      <c r="L6301" s="292">
        <v>19216.067066600001</v>
      </c>
      <c r="M6301" s="292">
        <v>19216.311066599999</v>
      </c>
      <c r="N6301" s="292">
        <v>128667.10405059998</v>
      </c>
      <c r="O6301" s="292">
        <v>334360.26980000001</v>
      </c>
      <c r="P6301" s="83" t="str">
        <f t="shared" si="135"/>
        <v/>
      </c>
    </row>
    <row r="6302" spans="1:16" hidden="1" x14ac:dyDescent="0.25">
      <c r="A6302" s="83" t="s">
        <v>7269</v>
      </c>
      <c r="B6302" s="285" t="s">
        <v>95</v>
      </c>
      <c r="C6302" s="292">
        <v>205.79507999999998</v>
      </c>
      <c r="D6302" s="292">
        <v>391.07256000000001</v>
      </c>
      <c r="E6302" s="292">
        <v>912.1282299999998</v>
      </c>
      <c r="F6302" s="292">
        <v>200.15700000000001</v>
      </c>
      <c r="G6302" s="292">
        <v>129.15194</v>
      </c>
      <c r="H6302" s="292">
        <v>4135.3203299999996</v>
      </c>
      <c r="I6302" s="292">
        <v>108.37026</v>
      </c>
      <c r="J6302" s="292">
        <v>51.109090000000002</v>
      </c>
      <c r="K6302" s="292">
        <v>497.33105999999998</v>
      </c>
      <c r="L6302" s="292">
        <v>597.21114</v>
      </c>
      <c r="M6302" s="292">
        <v>4316.0819199999996</v>
      </c>
      <c r="N6302" s="292">
        <v>2892.74</v>
      </c>
      <c r="O6302" s="292">
        <v>14436.468609999998</v>
      </c>
      <c r="P6302" s="83" t="str">
        <f t="shared" si="135"/>
        <v/>
      </c>
    </row>
    <row r="6303" spans="1:16" hidden="1" x14ac:dyDescent="0.25">
      <c r="A6303" s="83" t="s">
        <v>7270</v>
      </c>
      <c r="B6303" s="285" t="s">
        <v>96</v>
      </c>
      <c r="C6303" s="292">
        <v>51303.974898999993</v>
      </c>
      <c r="D6303" s="292">
        <v>80675.462148999999</v>
      </c>
      <c r="E6303" s="292">
        <v>62758.425374799997</v>
      </c>
      <c r="F6303" s="292">
        <v>55492.142764799995</v>
      </c>
      <c r="G6303" s="292">
        <v>59441.443784799994</v>
      </c>
      <c r="H6303" s="292">
        <v>80380.441914800002</v>
      </c>
      <c r="I6303" s="292">
        <v>59085.036989</v>
      </c>
      <c r="J6303" s="292">
        <v>69752.924819000007</v>
      </c>
      <c r="K6303" s="292">
        <v>57218.495396500002</v>
      </c>
      <c r="L6303" s="292">
        <v>56879.438170699999</v>
      </c>
      <c r="M6303" s="292">
        <v>54063.177480700004</v>
      </c>
      <c r="N6303" s="292">
        <v>3490275.6213399</v>
      </c>
      <c r="O6303" s="292">
        <v>4177326.5850829999</v>
      </c>
      <c r="P6303" s="83" t="str">
        <f t="shared" si="135"/>
        <v/>
      </c>
    </row>
    <row r="6304" spans="1:16" hidden="1" x14ac:dyDescent="0.25">
      <c r="A6304" s="83" t="s">
        <v>7271</v>
      </c>
      <c r="B6304" s="285" t="s">
        <v>155</v>
      </c>
      <c r="C6304" s="292">
        <v>266784.72108090005</v>
      </c>
      <c r="D6304" s="292">
        <v>579984.22601130034</v>
      </c>
      <c r="E6304" s="292">
        <v>780990.48714810028</v>
      </c>
      <c r="F6304" s="292">
        <v>5314152.358270308</v>
      </c>
      <c r="G6304" s="292">
        <v>505520.72591510008</v>
      </c>
      <c r="H6304" s="292">
        <v>918899.35549390013</v>
      </c>
      <c r="I6304" s="292">
        <v>614161.39612309984</v>
      </c>
      <c r="J6304" s="292">
        <v>259445.56772140009</v>
      </c>
      <c r="K6304" s="292">
        <v>492955.37198950024</v>
      </c>
      <c r="L6304" s="292">
        <v>584053.9754226004</v>
      </c>
      <c r="M6304" s="292">
        <v>450872.0529026005</v>
      </c>
      <c r="N6304" s="292">
        <v>5782485.7839738</v>
      </c>
      <c r="O6304" s="292">
        <v>16362806.02105261</v>
      </c>
      <c r="P6304" s="83" t="str">
        <f t="shared" si="135"/>
        <v/>
      </c>
    </row>
    <row r="6305" spans="1:16" hidden="1" x14ac:dyDescent="0.25">
      <c r="A6305" s="83" t="s">
        <v>7272</v>
      </c>
      <c r="B6305" s="285" t="s">
        <v>80</v>
      </c>
      <c r="C6305" s="292">
        <v>94842.384403100048</v>
      </c>
      <c r="D6305" s="292">
        <v>356072.08679990022</v>
      </c>
      <c r="E6305" s="292">
        <v>457898.1153231003</v>
      </c>
      <c r="F6305" s="292">
        <v>5074048.5377101079</v>
      </c>
      <c r="G6305" s="292">
        <v>341243.06529000012</v>
      </c>
      <c r="H6305" s="292">
        <v>487340.4362342002</v>
      </c>
      <c r="I6305" s="292">
        <v>263825.43533149996</v>
      </c>
      <c r="J6305" s="292">
        <v>105241.99326280004</v>
      </c>
      <c r="K6305" s="292">
        <v>297138.65886030032</v>
      </c>
      <c r="L6305" s="292">
        <v>323135.92287940031</v>
      </c>
      <c r="M6305" s="292">
        <v>313249.37467940041</v>
      </c>
      <c r="N6305" s="292">
        <v>864296.42911339959</v>
      </c>
      <c r="O6305" s="292">
        <v>8978332.4398872089</v>
      </c>
      <c r="P6305" s="83" t="str">
        <f t="shared" si="135"/>
        <v/>
      </c>
    </row>
    <row r="6306" spans="1:16" hidden="1" x14ac:dyDescent="0.25">
      <c r="A6306" s="83" t="s">
        <v>7347</v>
      </c>
      <c r="B6306" s="285" t="s">
        <v>97</v>
      </c>
      <c r="C6306" s="292">
        <v>19443.91982999997</v>
      </c>
      <c r="D6306" s="292">
        <v>272394.09720000008</v>
      </c>
      <c r="E6306" s="292">
        <v>-101067.76380000007</v>
      </c>
      <c r="F6306" s="292">
        <v>-947467.19061000017</v>
      </c>
      <c r="G6306" s="292">
        <v>-137914.53998999993</v>
      </c>
      <c r="H6306" s="292">
        <v>-326033.7341</v>
      </c>
      <c r="I6306" s="292">
        <v>165451.63049000001</v>
      </c>
      <c r="J6306" s="292">
        <v>-12007.114879999979</v>
      </c>
      <c r="K6306" s="292">
        <v>-99142.159469999955</v>
      </c>
      <c r="L6306" s="292">
        <v>169949.92566000007</v>
      </c>
      <c r="M6306" s="292">
        <v>-31788.874270000029</v>
      </c>
      <c r="N6306" s="292">
        <v>-357410.38817999978</v>
      </c>
      <c r="O6306" s="292">
        <v>-1385592.1921200007</v>
      </c>
      <c r="P6306" s="83" t="str">
        <f t="shared" si="135"/>
        <v/>
      </c>
    </row>
    <row r="6307" spans="1:16" hidden="1" x14ac:dyDescent="0.25">
      <c r="A6307" s="83" t="s">
        <v>7348</v>
      </c>
      <c r="B6307" s="285" t="s">
        <v>130</v>
      </c>
      <c r="C6307" s="292">
        <v>122793.03644999996</v>
      </c>
      <c r="D6307" s="292">
        <v>467526.37153000012</v>
      </c>
      <c r="E6307" s="292">
        <v>37939.518699999899</v>
      </c>
      <c r="F6307" s="292">
        <v>-837612.65008000005</v>
      </c>
      <c r="G6307" s="292">
        <v>185539.50182000012</v>
      </c>
      <c r="H6307" s="292">
        <v>-306187.66185999999</v>
      </c>
      <c r="I6307" s="292">
        <v>488041.63049000001</v>
      </c>
      <c r="J6307" s="292">
        <v>62091.29952</v>
      </c>
      <c r="K6307" s="292">
        <v>-98389.43604999996</v>
      </c>
      <c r="L6307" s="292">
        <v>305358.78107000008</v>
      </c>
      <c r="M6307" s="292">
        <v>298211.12572999991</v>
      </c>
      <c r="N6307" s="292">
        <v>-115390.91106999991</v>
      </c>
      <c r="O6307" s="292">
        <v>609920.60624999925</v>
      </c>
      <c r="P6307" s="83" t="str">
        <f t="shared" si="135"/>
        <v/>
      </c>
    </row>
    <row r="6308" spans="1:16" hidden="1" x14ac:dyDescent="0.25">
      <c r="A6308" s="83" t="s">
        <v>7349</v>
      </c>
      <c r="B6308" s="285" t="s">
        <v>76</v>
      </c>
      <c r="C6308" s="292">
        <v>93.980679999999992</v>
      </c>
      <c r="D6308" s="292">
        <v>14.40859</v>
      </c>
      <c r="E6308" s="292">
        <v>721.00639000000001</v>
      </c>
      <c r="F6308" s="292">
        <v>8711.6188399999992</v>
      </c>
      <c r="G6308" s="292">
        <v>658.25850000000003</v>
      </c>
      <c r="H6308" s="292">
        <v>2618.0592200000001</v>
      </c>
      <c r="I6308" s="292">
        <v>1099.8574099999998</v>
      </c>
      <c r="J6308" s="292">
        <v>1822.6738700000001</v>
      </c>
      <c r="K6308" s="292">
        <v>621.98332999999991</v>
      </c>
      <c r="L6308" s="292">
        <v>705.57994999999994</v>
      </c>
      <c r="M6308" s="292">
        <v>6430.8914700000005</v>
      </c>
      <c r="N6308" s="292">
        <v>20370.70738</v>
      </c>
      <c r="O6308" s="292">
        <v>43869.025630000004</v>
      </c>
      <c r="P6308" s="83" t="str">
        <f t="shared" si="135"/>
        <v/>
      </c>
    </row>
    <row r="6309" spans="1:16" hidden="1" x14ac:dyDescent="0.25">
      <c r="A6309" s="83" t="s">
        <v>7350</v>
      </c>
      <c r="B6309" s="285" t="s">
        <v>77</v>
      </c>
      <c r="C6309" s="292">
        <v>11040.751909999999</v>
      </c>
      <c r="D6309" s="292">
        <v>15563.565589999998</v>
      </c>
      <c r="E6309" s="292">
        <v>12469.753769999999</v>
      </c>
      <c r="F6309" s="292">
        <v>25851.091279999993</v>
      </c>
      <c r="G6309" s="292">
        <v>15646.444820000001</v>
      </c>
      <c r="H6309" s="292">
        <v>12597.609489999999</v>
      </c>
      <c r="I6309" s="292">
        <v>19067.68981</v>
      </c>
      <c r="J6309" s="292">
        <v>12034.535099999999</v>
      </c>
      <c r="K6309" s="292">
        <v>19223.361550000001</v>
      </c>
      <c r="L6309" s="292">
        <v>12536.555310000002</v>
      </c>
      <c r="M6309" s="292">
        <v>16921.757790000003</v>
      </c>
      <c r="N6309" s="292">
        <v>12659.97342</v>
      </c>
      <c r="O6309" s="292">
        <v>185613.08984</v>
      </c>
      <c r="P6309" s="83" t="str">
        <f t="shared" si="135"/>
        <v/>
      </c>
    </row>
    <row r="6310" spans="1:16" hidden="1" x14ac:dyDescent="0.25">
      <c r="A6310" s="83" t="s">
        <v>7351</v>
      </c>
      <c r="B6310" s="285" t="s">
        <v>78</v>
      </c>
      <c r="C6310" s="292">
        <v>1286.6279</v>
      </c>
      <c r="D6310" s="292">
        <v>5723.088020000002</v>
      </c>
      <c r="E6310" s="292">
        <v>25872.013739999995</v>
      </c>
      <c r="F6310" s="292">
        <v>21857.911829999994</v>
      </c>
      <c r="G6310" s="292">
        <v>12801.66776</v>
      </c>
      <c r="H6310" s="292">
        <v>9312.5815800000018</v>
      </c>
      <c r="I6310" s="292">
        <v>11991.167219999998</v>
      </c>
      <c r="J6310" s="292">
        <v>9092.8331900000012</v>
      </c>
      <c r="K6310" s="292">
        <v>10548.953819999999</v>
      </c>
      <c r="L6310" s="292">
        <v>19613.741199999997</v>
      </c>
      <c r="M6310" s="292">
        <v>19932.312570000006</v>
      </c>
      <c r="N6310" s="292">
        <v>53376.936369999996</v>
      </c>
      <c r="O6310" s="292">
        <v>201409.83519999997</v>
      </c>
      <c r="P6310" s="83" t="str">
        <f t="shared" si="135"/>
        <v/>
      </c>
    </row>
    <row r="6311" spans="1:16" hidden="1" x14ac:dyDescent="0.25">
      <c r="A6311" s="83" t="s">
        <v>7352</v>
      </c>
      <c r="B6311" s="285" t="s">
        <v>79</v>
      </c>
      <c r="C6311" s="292">
        <v>5185.99856</v>
      </c>
      <c r="D6311" s="292">
        <v>3307.0102700000002</v>
      </c>
      <c r="E6311" s="292">
        <v>10447.456029999999</v>
      </c>
      <c r="F6311" s="292">
        <v>25643.287380000002</v>
      </c>
      <c r="G6311" s="292">
        <v>13497.10044</v>
      </c>
      <c r="H6311" s="292">
        <v>12466.740449999999</v>
      </c>
      <c r="I6311" s="292">
        <v>8284.4928099999997</v>
      </c>
      <c r="J6311" s="292">
        <v>3717.9107400000003</v>
      </c>
      <c r="K6311" s="292">
        <v>11296.68626</v>
      </c>
      <c r="L6311" s="292">
        <v>12170.407429999999</v>
      </c>
      <c r="M6311" s="292">
        <v>10238.65034</v>
      </c>
      <c r="N6311" s="292">
        <v>22000.016159999999</v>
      </c>
      <c r="O6311" s="292">
        <v>138255.75687000001</v>
      </c>
      <c r="P6311" s="83" t="str">
        <f t="shared" si="135"/>
        <v/>
      </c>
    </row>
    <row r="6312" spans="1:16" hidden="1" x14ac:dyDescent="0.25">
      <c r="A6312" s="83" t="s">
        <v>7353</v>
      </c>
      <c r="B6312" s="285" t="s">
        <v>3671</v>
      </c>
      <c r="C6312" s="292">
        <v>29367.15784</v>
      </c>
      <c r="D6312" s="292">
        <v>35358.571410000004</v>
      </c>
      <c r="E6312" s="292">
        <v>65215.073720000008</v>
      </c>
      <c r="F6312" s="292">
        <v>144839.65957000002</v>
      </c>
      <c r="G6312" s="292">
        <v>54552.057059999992</v>
      </c>
      <c r="H6312" s="292">
        <v>83873.743619999994</v>
      </c>
      <c r="I6312" s="292">
        <v>48503.062529999996</v>
      </c>
      <c r="J6312" s="292">
        <v>25331.404659999993</v>
      </c>
      <c r="K6312" s="292">
        <v>40910.960869999995</v>
      </c>
      <c r="L6312" s="292">
        <v>37639.639869999999</v>
      </c>
      <c r="M6312" s="292">
        <v>81042.93170000003</v>
      </c>
      <c r="N6312" s="292">
        <v>159180.42752999999</v>
      </c>
      <c r="O6312" s="292">
        <v>805814.69037999981</v>
      </c>
      <c r="P6312" s="83" t="str">
        <f t="shared" si="135"/>
        <v/>
      </c>
    </row>
    <row r="6313" spans="1:16" hidden="1" x14ac:dyDescent="0.25">
      <c r="A6313" s="83" t="s">
        <v>7354</v>
      </c>
      <c r="B6313" s="285" t="s">
        <v>120</v>
      </c>
      <c r="C6313" s="292">
        <v>165946.26999999999</v>
      </c>
      <c r="D6313" s="292">
        <v>1289.6115400000001</v>
      </c>
      <c r="E6313" s="292">
        <v>181139.2464</v>
      </c>
      <c r="F6313" s="292">
        <v>558853.20812999993</v>
      </c>
      <c r="G6313" s="292">
        <v>238984.35741999999</v>
      </c>
      <c r="H6313" s="292">
        <v>330253.40289999993</v>
      </c>
      <c r="I6313" s="292">
        <v>181326.40366000001</v>
      </c>
      <c r="J6313" s="292">
        <v>94561.017429999993</v>
      </c>
      <c r="K6313" s="292">
        <v>135377.54035999998</v>
      </c>
      <c r="L6313" s="292">
        <v>139241.23190999997</v>
      </c>
      <c r="M6313" s="292">
        <v>64515.500189999999</v>
      </c>
      <c r="N6313" s="292">
        <v>446757.56306000001</v>
      </c>
      <c r="O6313" s="292">
        <v>2538245.3530000001</v>
      </c>
      <c r="P6313" s="83" t="str">
        <f t="shared" si="135"/>
        <v/>
      </c>
    </row>
    <row r="6314" spans="1:16" hidden="1" x14ac:dyDescent="0.25">
      <c r="A6314" s="83" t="s">
        <v>7355</v>
      </c>
      <c r="B6314" s="285" t="s">
        <v>121</v>
      </c>
      <c r="C6314" s="292">
        <v>0</v>
      </c>
      <c r="D6314" s="292">
        <v>0</v>
      </c>
      <c r="E6314" s="292">
        <v>0</v>
      </c>
      <c r="F6314" s="292">
        <v>0</v>
      </c>
      <c r="G6314" s="292">
        <v>0</v>
      </c>
      <c r="H6314" s="292">
        <v>0</v>
      </c>
      <c r="I6314" s="292">
        <v>0</v>
      </c>
      <c r="J6314" s="292">
        <v>0</v>
      </c>
      <c r="K6314" s="292">
        <v>0</v>
      </c>
      <c r="L6314" s="292">
        <v>0</v>
      </c>
      <c r="M6314" s="292">
        <v>0</v>
      </c>
      <c r="N6314" s="292">
        <v>0</v>
      </c>
      <c r="O6314" s="292">
        <v>0</v>
      </c>
      <c r="P6314" s="83" t="str">
        <f t="shared" si="135"/>
        <v/>
      </c>
    </row>
    <row r="6315" spans="1:16" hidden="1" x14ac:dyDescent="0.25">
      <c r="A6315" s="83" t="s">
        <v>7356</v>
      </c>
      <c r="B6315" s="285" t="s">
        <v>81</v>
      </c>
      <c r="C6315" s="292">
        <v>0</v>
      </c>
      <c r="D6315" s="292">
        <v>3324.2792600000002</v>
      </c>
      <c r="E6315" s="292">
        <v>7405.0249700000004</v>
      </c>
      <c r="F6315" s="292">
        <v>362553.26348000002</v>
      </c>
      <c r="G6315" s="292">
        <v>5767.6671599999991</v>
      </c>
      <c r="H6315" s="292">
        <v>15146.856689999999</v>
      </c>
      <c r="I6315" s="292">
        <v>5391.4427300000007</v>
      </c>
      <c r="J6315" s="292">
        <v>3894.10988</v>
      </c>
      <c r="K6315" s="292">
        <v>58212.269800000016</v>
      </c>
      <c r="L6315" s="292">
        <v>8374.7148699999998</v>
      </c>
      <c r="M6315" s="292">
        <v>7534.1977799999995</v>
      </c>
      <c r="N6315" s="292">
        <v>148757.98802999995</v>
      </c>
      <c r="O6315" s="292">
        <v>626361.81464999996</v>
      </c>
      <c r="P6315" s="83" t="str">
        <f t="shared" si="135"/>
        <v/>
      </c>
    </row>
    <row r="6316" spans="1:16" hidden="1" x14ac:dyDescent="0.25">
      <c r="A6316" s="83" t="s">
        <v>7357</v>
      </c>
      <c r="B6316" s="285" t="s">
        <v>82</v>
      </c>
      <c r="C6316" s="292">
        <v>0</v>
      </c>
      <c r="D6316" s="292">
        <v>1.1812</v>
      </c>
      <c r="E6316" s="292">
        <v>2.6</v>
      </c>
      <c r="F6316" s="292">
        <v>21.496279999999999</v>
      </c>
      <c r="G6316" s="292">
        <v>17.491</v>
      </c>
      <c r="H6316" s="292">
        <v>72.052250000000001</v>
      </c>
      <c r="I6316" s="292">
        <v>0.21780000000000002</v>
      </c>
      <c r="J6316" s="292">
        <v>0</v>
      </c>
      <c r="K6316" s="292">
        <v>0</v>
      </c>
      <c r="L6316" s="292">
        <v>15.3</v>
      </c>
      <c r="M6316" s="292">
        <v>107.85166</v>
      </c>
      <c r="N6316" s="292">
        <v>43.325890000000001</v>
      </c>
      <c r="O6316" s="292">
        <v>281.51607999999999</v>
      </c>
      <c r="P6316" s="83" t="str">
        <f t="shared" si="135"/>
        <v/>
      </c>
    </row>
    <row r="6317" spans="1:16" hidden="1" x14ac:dyDescent="0.25">
      <c r="A6317" s="83" t="s">
        <v>7358</v>
      </c>
      <c r="B6317" s="285" t="s">
        <v>83</v>
      </c>
      <c r="C6317" s="292">
        <v>76015.670140000002</v>
      </c>
      <c r="D6317" s="292">
        <v>38078.883689999995</v>
      </c>
      <c r="E6317" s="292">
        <v>38740.319060000002</v>
      </c>
      <c r="F6317" s="292">
        <v>83299.728929999983</v>
      </c>
      <c r="G6317" s="292">
        <v>38323.872949999997</v>
      </c>
      <c r="H6317" s="292">
        <v>79320.479909999995</v>
      </c>
      <c r="I6317" s="292">
        <v>10732.5</v>
      </c>
      <c r="J6317" s="292">
        <v>72216.90284000001</v>
      </c>
      <c r="K6317" s="292">
        <v>38304.584969999996</v>
      </c>
      <c r="L6317" s="292">
        <v>49338.568050000002</v>
      </c>
      <c r="M6317" s="292">
        <v>103410.95015</v>
      </c>
      <c r="N6317" s="292">
        <v>142997.36465</v>
      </c>
      <c r="O6317" s="292">
        <v>770779.8253400001</v>
      </c>
      <c r="P6317" s="83" t="str">
        <f t="shared" si="135"/>
        <v/>
      </c>
    </row>
    <row r="6318" spans="1:16" hidden="1" x14ac:dyDescent="0.25">
      <c r="A6318" s="83" t="s">
        <v>7359</v>
      </c>
      <c r="B6318" s="285" t="s">
        <v>84</v>
      </c>
      <c r="C6318" s="292">
        <v>1.7713300000000001</v>
      </c>
      <c r="D6318" s="292">
        <v>3107.3452399999996</v>
      </c>
      <c r="E6318" s="292">
        <v>38427.975630000008</v>
      </c>
      <c r="F6318" s="292">
        <v>45414.94442</v>
      </c>
      <c r="G6318" s="292">
        <v>9737.3948699999983</v>
      </c>
      <c r="H6318" s="292">
        <v>22163.199460000003</v>
      </c>
      <c r="I6318" s="292">
        <v>15354.972899999999</v>
      </c>
      <c r="J6318" s="292">
        <v>10697.4755</v>
      </c>
      <c r="K6318" s="292">
        <v>21603.940020000002</v>
      </c>
      <c r="L6318" s="292">
        <v>16366.37407</v>
      </c>
      <c r="M6318" s="292">
        <v>15825.891369999999</v>
      </c>
      <c r="N6318" s="292">
        <v>120822.37933</v>
      </c>
      <c r="O6318" s="292">
        <v>319523.66414000007</v>
      </c>
      <c r="P6318" s="83" t="str">
        <f t="shared" si="135"/>
        <v/>
      </c>
    </row>
    <row r="6319" spans="1:16" hidden="1" x14ac:dyDescent="0.25">
      <c r="A6319" s="83" t="s">
        <v>7360</v>
      </c>
      <c r="B6319" s="285" t="s">
        <v>85</v>
      </c>
      <c r="C6319" s="292">
        <v>288938.22836000001</v>
      </c>
      <c r="D6319" s="292">
        <v>105767.94480999999</v>
      </c>
      <c r="E6319" s="292">
        <v>380440.46971000003</v>
      </c>
      <c r="F6319" s="292">
        <v>1277046.2101400001</v>
      </c>
      <c r="G6319" s="292">
        <v>389986.31197999994</v>
      </c>
      <c r="H6319" s="292">
        <v>567824.72557000001</v>
      </c>
      <c r="I6319" s="292">
        <v>301751.80686999997</v>
      </c>
      <c r="J6319" s="292">
        <v>233368.86320999998</v>
      </c>
      <c r="K6319" s="292">
        <v>336100.28097999992</v>
      </c>
      <c r="L6319" s="292">
        <v>296002.11265999998</v>
      </c>
      <c r="M6319" s="292">
        <v>325960.93502000003</v>
      </c>
      <c r="N6319" s="292">
        <v>1126966.6818199998</v>
      </c>
      <c r="O6319" s="292">
        <v>5630154.5711300001</v>
      </c>
      <c r="P6319" s="83" t="str">
        <f t="shared" si="135"/>
        <v/>
      </c>
    </row>
    <row r="6320" spans="1:16" hidden="1" x14ac:dyDescent="0.25">
      <c r="A6320" s="83" t="s">
        <v>7361</v>
      </c>
      <c r="B6320" s="285" t="s">
        <v>86</v>
      </c>
      <c r="C6320" s="292">
        <v>0</v>
      </c>
      <c r="D6320" s="292">
        <v>0</v>
      </c>
      <c r="E6320" s="292">
        <v>0</v>
      </c>
      <c r="F6320" s="292">
        <v>150</v>
      </c>
      <c r="G6320" s="292">
        <v>545.95818999999995</v>
      </c>
      <c r="H6320" s="292">
        <v>0</v>
      </c>
      <c r="I6320" s="292">
        <v>200</v>
      </c>
      <c r="J6320" s="292">
        <v>901.5856</v>
      </c>
      <c r="K6320" s="292">
        <v>0</v>
      </c>
      <c r="L6320" s="292">
        <v>0</v>
      </c>
      <c r="M6320" s="292">
        <v>0</v>
      </c>
      <c r="N6320" s="292">
        <v>49016.46693000001</v>
      </c>
      <c r="O6320" s="292">
        <v>50814.010719999998</v>
      </c>
      <c r="P6320" s="83" t="str">
        <f t="shared" si="135"/>
        <v/>
      </c>
    </row>
    <row r="6321" spans="1:16" hidden="1" x14ac:dyDescent="0.25">
      <c r="A6321" s="83" t="s">
        <v>7362</v>
      </c>
      <c r="B6321" s="285" t="s">
        <v>87</v>
      </c>
      <c r="C6321" s="292">
        <v>12000</v>
      </c>
      <c r="D6321" s="292">
        <v>0</v>
      </c>
      <c r="E6321" s="292">
        <v>0</v>
      </c>
      <c r="F6321" s="292">
        <v>25000</v>
      </c>
      <c r="G6321" s="292">
        <v>0</v>
      </c>
      <c r="H6321" s="292">
        <v>150000</v>
      </c>
      <c r="I6321" s="292">
        <v>0</v>
      </c>
      <c r="J6321" s="292">
        <v>0</v>
      </c>
      <c r="K6321" s="292">
        <v>0</v>
      </c>
      <c r="L6321" s="292">
        <v>30000</v>
      </c>
      <c r="M6321" s="292">
        <v>0</v>
      </c>
      <c r="N6321" s="292">
        <v>69115.5</v>
      </c>
      <c r="O6321" s="292">
        <v>286115.5</v>
      </c>
      <c r="P6321" s="83" t="str">
        <f t="shared" si="135"/>
        <v/>
      </c>
    </row>
    <row r="6322" spans="1:16" hidden="1" x14ac:dyDescent="0.25">
      <c r="A6322" s="83" t="s">
        <v>7363</v>
      </c>
      <c r="B6322" s="285" t="s">
        <v>88</v>
      </c>
      <c r="C6322" s="292">
        <v>0</v>
      </c>
      <c r="D6322" s="292">
        <v>0</v>
      </c>
      <c r="E6322" s="292">
        <v>0</v>
      </c>
      <c r="F6322" s="292">
        <v>0</v>
      </c>
      <c r="G6322" s="292">
        <v>0</v>
      </c>
      <c r="H6322" s="292">
        <v>20426</v>
      </c>
      <c r="I6322" s="292">
        <v>2210</v>
      </c>
      <c r="J6322" s="292">
        <v>0</v>
      </c>
      <c r="K6322" s="292">
        <v>159.19999999999999</v>
      </c>
      <c r="L6322" s="292">
        <v>70.537999999999997</v>
      </c>
      <c r="M6322" s="292">
        <v>0</v>
      </c>
      <c r="N6322" s="292">
        <v>15090.416140000001</v>
      </c>
      <c r="O6322" s="292">
        <v>37956.154139999999</v>
      </c>
      <c r="P6322" s="83" t="str">
        <f t="shared" si="135"/>
        <v/>
      </c>
    </row>
    <row r="6323" spans="1:16" hidden="1" x14ac:dyDescent="0.25">
      <c r="A6323" s="83" t="s">
        <v>7364</v>
      </c>
      <c r="B6323" s="285" t="s">
        <v>144</v>
      </c>
      <c r="C6323" s="292">
        <v>300938.22836000001</v>
      </c>
      <c r="D6323" s="292">
        <v>105767.94480999999</v>
      </c>
      <c r="E6323" s="292">
        <v>380440.46971000003</v>
      </c>
      <c r="F6323" s="292">
        <v>1302196.2101400001</v>
      </c>
      <c r="G6323" s="292">
        <v>390532.27016999992</v>
      </c>
      <c r="H6323" s="292">
        <v>738250.72557000001</v>
      </c>
      <c r="I6323" s="292">
        <v>304161.80686999997</v>
      </c>
      <c r="J6323" s="292">
        <v>234270.44880999997</v>
      </c>
      <c r="K6323" s="292">
        <v>336259.48097999993</v>
      </c>
      <c r="L6323" s="292">
        <v>326072.65065999998</v>
      </c>
      <c r="M6323" s="292">
        <v>325960.93502000003</v>
      </c>
      <c r="N6323" s="292">
        <v>1260189.06489</v>
      </c>
      <c r="O6323" s="292">
        <v>6005040.23599</v>
      </c>
      <c r="P6323" s="83" t="str">
        <f t="shared" si="135"/>
        <v/>
      </c>
    </row>
    <row r="6324" spans="1:16" hidden="1" x14ac:dyDescent="0.25">
      <c r="A6324" s="83" t="s">
        <v>7365</v>
      </c>
      <c r="B6324" s="285" t="s">
        <v>76</v>
      </c>
      <c r="C6324" s="292">
        <v>8056.1112499999999</v>
      </c>
      <c r="D6324" s="292">
        <v>689.74390999999991</v>
      </c>
      <c r="E6324" s="292">
        <v>522.26118000000008</v>
      </c>
      <c r="F6324" s="292">
        <v>714.93093000000022</v>
      </c>
      <c r="G6324" s="292">
        <v>587.98815000000002</v>
      </c>
      <c r="H6324" s="292">
        <v>212.45944</v>
      </c>
      <c r="I6324" s="292">
        <v>236.05628999999999</v>
      </c>
      <c r="J6324" s="292">
        <v>390.68179999999995</v>
      </c>
      <c r="K6324" s="292">
        <v>124.48267000000001</v>
      </c>
      <c r="L6324" s="292">
        <v>693.34494000000007</v>
      </c>
      <c r="M6324" s="292">
        <v>408.54590000000002</v>
      </c>
      <c r="N6324" s="292">
        <v>4007.1377399999997</v>
      </c>
      <c r="O6324" s="292">
        <v>16643.744200000001</v>
      </c>
      <c r="P6324" s="83" t="str">
        <f t="shared" si="135"/>
        <v/>
      </c>
    </row>
    <row r="6325" spans="1:16" hidden="1" x14ac:dyDescent="0.25">
      <c r="A6325" s="83" t="s">
        <v>7366</v>
      </c>
      <c r="B6325" s="285" t="s">
        <v>85</v>
      </c>
      <c r="C6325" s="292">
        <v>308382.14818999998</v>
      </c>
      <c r="D6325" s="292">
        <v>378162.04201000009</v>
      </c>
      <c r="E6325" s="292">
        <v>279372.70590999996</v>
      </c>
      <c r="F6325" s="292">
        <v>329579.01952999999</v>
      </c>
      <c r="G6325" s="292">
        <v>252071.77199000001</v>
      </c>
      <c r="H6325" s="292">
        <v>241790.99146999998</v>
      </c>
      <c r="I6325" s="292">
        <v>467203.43735999998</v>
      </c>
      <c r="J6325" s="292">
        <v>221361.74833</v>
      </c>
      <c r="K6325" s="292">
        <v>236958.12150999997</v>
      </c>
      <c r="L6325" s="292">
        <v>465952.03832000005</v>
      </c>
      <c r="M6325" s="292">
        <v>294172.06075</v>
      </c>
      <c r="N6325" s="292">
        <v>769556.29364000005</v>
      </c>
      <c r="O6325" s="292">
        <v>4244562.3790099993</v>
      </c>
      <c r="P6325" s="83" t="str">
        <f t="shared" ref="P6325:P6371" si="136">IF(COUNTBLANK(Q6325)=0,IF(RIGHT(A6325,12)=Q6325,TRUE,FALSE),"")</f>
        <v/>
      </c>
    </row>
    <row r="6326" spans="1:16" hidden="1" x14ac:dyDescent="0.25">
      <c r="A6326" s="83" t="s">
        <v>7367</v>
      </c>
      <c r="B6326" s="285" t="s">
        <v>87</v>
      </c>
      <c r="C6326" s="292">
        <v>115000</v>
      </c>
      <c r="D6326" s="292">
        <v>195000</v>
      </c>
      <c r="E6326" s="292">
        <v>139000</v>
      </c>
      <c r="F6326" s="292">
        <v>135000</v>
      </c>
      <c r="G6326" s="292">
        <v>324000</v>
      </c>
      <c r="H6326" s="292">
        <v>190000</v>
      </c>
      <c r="I6326" s="292">
        <v>325000</v>
      </c>
      <c r="J6326" s="292">
        <v>75000</v>
      </c>
      <c r="K6326" s="292">
        <v>0</v>
      </c>
      <c r="L6326" s="292">
        <v>165000</v>
      </c>
      <c r="M6326" s="292">
        <v>330000</v>
      </c>
      <c r="N6326" s="292">
        <v>345000</v>
      </c>
      <c r="O6326" s="292">
        <v>2338000</v>
      </c>
      <c r="P6326" s="83" t="str">
        <f t="shared" si="136"/>
        <v/>
      </c>
    </row>
    <row r="6327" spans="1:16" hidden="1" x14ac:dyDescent="0.25">
      <c r="A6327" s="83" t="s">
        <v>7368</v>
      </c>
      <c r="B6327" s="285" t="s">
        <v>88</v>
      </c>
      <c r="C6327" s="292">
        <v>0</v>
      </c>
      <c r="D6327" s="292">
        <v>0</v>
      </c>
      <c r="E6327" s="292">
        <v>0</v>
      </c>
      <c r="F6327" s="292">
        <v>0</v>
      </c>
      <c r="G6327" s="292">
        <v>0</v>
      </c>
      <c r="H6327" s="292">
        <v>0</v>
      </c>
      <c r="I6327" s="292">
        <v>0</v>
      </c>
      <c r="J6327" s="292">
        <v>0</v>
      </c>
      <c r="K6327" s="292">
        <v>0</v>
      </c>
      <c r="L6327" s="292">
        <v>0</v>
      </c>
      <c r="M6327" s="292">
        <v>0</v>
      </c>
      <c r="N6327" s="292">
        <v>0</v>
      </c>
      <c r="O6327" s="292">
        <v>0</v>
      </c>
      <c r="P6327" s="83" t="str">
        <f t="shared" si="136"/>
        <v/>
      </c>
    </row>
    <row r="6328" spans="1:16" hidden="1" x14ac:dyDescent="0.25">
      <c r="A6328" s="83" t="s">
        <v>7369</v>
      </c>
      <c r="B6328" s="285" t="s">
        <v>89</v>
      </c>
      <c r="C6328" s="292">
        <v>1122.7466999999999</v>
      </c>
      <c r="D6328" s="292">
        <v>837.33240999999987</v>
      </c>
      <c r="E6328" s="292">
        <v>962.31456000000014</v>
      </c>
      <c r="F6328" s="292">
        <v>150.14103</v>
      </c>
      <c r="G6328" s="292">
        <v>411.26276000000001</v>
      </c>
      <c r="H6328" s="292">
        <v>226.00944000000001</v>
      </c>
      <c r="I6328" s="292">
        <v>943.51533999999992</v>
      </c>
      <c r="J6328" s="292">
        <v>321.88283999999999</v>
      </c>
      <c r="K6328" s="292">
        <v>594.66687000000002</v>
      </c>
      <c r="L6328" s="292">
        <v>502.86397999999997</v>
      </c>
      <c r="M6328" s="292">
        <v>1063.3798100000001</v>
      </c>
      <c r="N6328" s="292">
        <v>14090.163589999995</v>
      </c>
      <c r="O6328" s="292">
        <v>21226.279329999994</v>
      </c>
      <c r="P6328" s="83" t="str">
        <f t="shared" si="136"/>
        <v/>
      </c>
    </row>
    <row r="6329" spans="1:16" hidden="1" x14ac:dyDescent="0.25">
      <c r="A6329" s="83" t="s">
        <v>7370</v>
      </c>
      <c r="B6329" s="285" t="s">
        <v>90</v>
      </c>
      <c r="C6329" s="292">
        <v>348.74570999999997</v>
      </c>
      <c r="D6329" s="292">
        <v>69.000789999999995</v>
      </c>
      <c r="E6329" s="292">
        <v>1137.5893600000002</v>
      </c>
      <c r="F6329" s="292">
        <v>8462.9400400000013</v>
      </c>
      <c r="G6329" s="292">
        <v>722.84688999999992</v>
      </c>
      <c r="H6329" s="292">
        <v>2721.8670000000002</v>
      </c>
      <c r="I6329" s="292">
        <v>204.5889</v>
      </c>
      <c r="J6329" s="292">
        <v>6.5089799999999993</v>
      </c>
      <c r="K6329" s="292">
        <v>93.800479999999979</v>
      </c>
      <c r="L6329" s="292">
        <v>1225.1292599999999</v>
      </c>
      <c r="M6329" s="292">
        <v>9812.1020000000008</v>
      </c>
      <c r="N6329" s="292">
        <v>7265.4343399999998</v>
      </c>
      <c r="O6329" s="292">
        <v>32070.553750000003</v>
      </c>
      <c r="P6329" s="83" t="str">
        <f t="shared" si="136"/>
        <v/>
      </c>
    </row>
    <row r="6330" spans="1:16" hidden="1" x14ac:dyDescent="0.25">
      <c r="A6330" s="83" t="s">
        <v>7371</v>
      </c>
      <c r="B6330" s="285" t="s">
        <v>91</v>
      </c>
      <c r="C6330" s="292">
        <v>199795.60444999998</v>
      </c>
      <c r="D6330" s="292">
        <v>277230.64072000002</v>
      </c>
      <c r="E6330" s="292">
        <v>178416.5773</v>
      </c>
      <c r="F6330" s="292">
        <v>158607.84879000002</v>
      </c>
      <c r="G6330" s="292">
        <v>149957.10645000002</v>
      </c>
      <c r="H6330" s="292">
        <v>141210.81836</v>
      </c>
      <c r="I6330" s="292">
        <v>213144.27744999999</v>
      </c>
      <c r="J6330" s="292">
        <v>171984.70716000002</v>
      </c>
      <c r="K6330" s="292">
        <v>142699.17645</v>
      </c>
      <c r="L6330" s="292">
        <v>194615.75686000002</v>
      </c>
      <c r="M6330" s="292">
        <v>190196.88520000002</v>
      </c>
      <c r="N6330" s="292">
        <v>407816.00831999996</v>
      </c>
      <c r="O6330" s="292">
        <v>2425675.4075099998</v>
      </c>
      <c r="P6330" s="83" t="str">
        <f t="shared" si="136"/>
        <v/>
      </c>
    </row>
    <row r="6331" spans="1:16" hidden="1" x14ac:dyDescent="0.25">
      <c r="A6331" s="83" t="s">
        <v>7372</v>
      </c>
      <c r="B6331" s="285" t="s">
        <v>3670</v>
      </c>
      <c r="C6331" s="292">
        <v>304.95632999999998</v>
      </c>
      <c r="D6331" s="292">
        <v>859.50509000000011</v>
      </c>
      <c r="E6331" s="292">
        <v>1616.7855099999999</v>
      </c>
      <c r="F6331" s="292">
        <v>1810.2187799999999</v>
      </c>
      <c r="G6331" s="292">
        <v>3353.5563700000002</v>
      </c>
      <c r="H6331" s="292">
        <v>705.93047000000001</v>
      </c>
      <c r="I6331" s="292">
        <v>13200.765739999999</v>
      </c>
      <c r="J6331" s="292">
        <v>2274.7406399999995</v>
      </c>
      <c r="K6331" s="292">
        <v>2373.3022499999997</v>
      </c>
      <c r="L6331" s="292">
        <v>3658.28982</v>
      </c>
      <c r="M6331" s="292">
        <v>2257.25371</v>
      </c>
      <c r="N6331" s="292">
        <v>7053.0428699999993</v>
      </c>
      <c r="O6331" s="292">
        <v>39468.347580000001</v>
      </c>
      <c r="P6331" s="83" t="str">
        <f t="shared" si="136"/>
        <v/>
      </c>
    </row>
    <row r="6332" spans="1:16" hidden="1" x14ac:dyDescent="0.25">
      <c r="A6332" s="83" t="s">
        <v>7373</v>
      </c>
      <c r="B6332" s="285" t="s">
        <v>122</v>
      </c>
      <c r="C6332" s="292">
        <v>38.60575</v>
      </c>
      <c r="D6332" s="292">
        <v>0</v>
      </c>
      <c r="E6332" s="292">
        <v>0</v>
      </c>
      <c r="F6332" s="292">
        <v>0</v>
      </c>
      <c r="G6332" s="292">
        <v>0</v>
      </c>
      <c r="H6332" s="292">
        <v>0</v>
      </c>
      <c r="I6332" s="292">
        <v>0</v>
      </c>
      <c r="J6332" s="292">
        <v>0</v>
      </c>
      <c r="K6332" s="292">
        <v>0</v>
      </c>
      <c r="L6332" s="292">
        <v>0</v>
      </c>
      <c r="M6332" s="292">
        <v>53.854129999999998</v>
      </c>
      <c r="N6332" s="292">
        <v>0</v>
      </c>
      <c r="O6332" s="292">
        <v>92.459879999999998</v>
      </c>
      <c r="P6332" s="83" t="str">
        <f t="shared" si="136"/>
        <v/>
      </c>
    </row>
    <row r="6333" spans="1:16" hidden="1" x14ac:dyDescent="0.25">
      <c r="A6333" s="83" t="s">
        <v>7374</v>
      </c>
      <c r="B6333" s="285" t="s">
        <v>92</v>
      </c>
      <c r="C6333" s="292">
        <v>0</v>
      </c>
      <c r="D6333" s="292">
        <v>0</v>
      </c>
      <c r="E6333" s="292">
        <v>0</v>
      </c>
      <c r="F6333" s="292">
        <v>0</v>
      </c>
      <c r="G6333" s="292">
        <v>0</v>
      </c>
      <c r="H6333" s="292">
        <v>0</v>
      </c>
      <c r="I6333" s="292">
        <v>0</v>
      </c>
      <c r="J6333" s="292">
        <v>0</v>
      </c>
      <c r="K6333" s="292">
        <v>0</v>
      </c>
      <c r="L6333" s="292">
        <v>0</v>
      </c>
      <c r="M6333" s="292">
        <v>0</v>
      </c>
      <c r="N6333" s="292">
        <v>0</v>
      </c>
      <c r="O6333" s="292">
        <v>0</v>
      </c>
      <c r="P6333" s="83" t="str">
        <f t="shared" si="136"/>
        <v/>
      </c>
    </row>
    <row r="6334" spans="1:16" hidden="1" x14ac:dyDescent="0.25">
      <c r="A6334" s="83" t="s">
        <v>7375</v>
      </c>
      <c r="B6334" s="285" t="s">
        <v>93</v>
      </c>
      <c r="C6334" s="292">
        <v>0</v>
      </c>
      <c r="D6334" s="292">
        <v>239.77259000000001</v>
      </c>
      <c r="E6334" s="292">
        <v>0</v>
      </c>
      <c r="F6334" s="292">
        <v>63114.112289999997</v>
      </c>
      <c r="G6334" s="292">
        <v>173.63336999999999</v>
      </c>
      <c r="H6334" s="292">
        <v>8.5287600000000001</v>
      </c>
      <c r="I6334" s="292">
        <v>0</v>
      </c>
      <c r="J6334" s="292">
        <v>20.462759999999999</v>
      </c>
      <c r="K6334" s="292">
        <v>692.54279000000008</v>
      </c>
      <c r="L6334" s="292">
        <v>174875.48596000002</v>
      </c>
      <c r="M6334" s="292">
        <v>0</v>
      </c>
      <c r="N6334" s="292">
        <v>0</v>
      </c>
      <c r="O6334" s="292">
        <v>239124.53852000003</v>
      </c>
      <c r="P6334" s="83" t="str">
        <f t="shared" si="136"/>
        <v/>
      </c>
    </row>
    <row r="6335" spans="1:16" hidden="1" x14ac:dyDescent="0.25">
      <c r="A6335" s="83" t="s">
        <v>7376</v>
      </c>
      <c r="B6335" s="285" t="s">
        <v>94</v>
      </c>
      <c r="C6335" s="292">
        <v>98715.377999999997</v>
      </c>
      <c r="D6335" s="292">
        <v>98235.377999999997</v>
      </c>
      <c r="E6335" s="292">
        <v>96705.377999999997</v>
      </c>
      <c r="F6335" s="292">
        <v>96705.377999999997</v>
      </c>
      <c r="G6335" s="292">
        <v>96865.377999999997</v>
      </c>
      <c r="H6335" s="292">
        <v>96705.377999999997</v>
      </c>
      <c r="I6335" s="292">
        <v>239474.23363999999</v>
      </c>
      <c r="J6335" s="292">
        <v>46362.67</v>
      </c>
      <c r="K6335" s="292">
        <v>90380.04</v>
      </c>
      <c r="L6335" s="292">
        <v>90380.04</v>
      </c>
      <c r="M6335" s="292">
        <v>90380.04</v>
      </c>
      <c r="N6335" s="292">
        <v>262150.60632000002</v>
      </c>
      <c r="O6335" s="292">
        <v>1403059.8979600002</v>
      </c>
      <c r="P6335" s="83" t="str">
        <f t="shared" si="136"/>
        <v/>
      </c>
    </row>
    <row r="6336" spans="1:16" hidden="1" x14ac:dyDescent="0.25">
      <c r="A6336" s="83" t="s">
        <v>7377</v>
      </c>
      <c r="B6336" s="285" t="s">
        <v>95</v>
      </c>
      <c r="C6336" s="292">
        <v>0</v>
      </c>
      <c r="D6336" s="292">
        <v>0.66849999999999998</v>
      </c>
      <c r="E6336" s="292">
        <v>11.8</v>
      </c>
      <c r="F6336" s="292">
        <v>13.449669999999999</v>
      </c>
      <c r="G6336" s="292">
        <v>0</v>
      </c>
      <c r="H6336" s="292">
        <v>0</v>
      </c>
      <c r="I6336" s="292">
        <v>0</v>
      </c>
      <c r="J6336" s="292">
        <v>9.4150000000000011E-2</v>
      </c>
      <c r="K6336" s="292">
        <v>0.11</v>
      </c>
      <c r="L6336" s="292">
        <v>1.1274999999999999</v>
      </c>
      <c r="M6336" s="292">
        <v>0</v>
      </c>
      <c r="N6336" s="292">
        <v>67173.900460000004</v>
      </c>
      <c r="O6336" s="292">
        <v>67201.150280000002</v>
      </c>
      <c r="P6336" s="83" t="str">
        <f t="shared" si="136"/>
        <v/>
      </c>
    </row>
    <row r="6337" spans="1:16" hidden="1" x14ac:dyDescent="0.25">
      <c r="A6337" s="83" t="s">
        <v>7378</v>
      </c>
      <c r="B6337" s="285" t="s">
        <v>96</v>
      </c>
      <c r="C6337" s="292">
        <v>349.11662000000001</v>
      </c>
      <c r="D6337" s="292">
        <v>132.27432999999999</v>
      </c>
      <c r="E6337" s="292">
        <v>7.2824999999999998</v>
      </c>
      <c r="F6337" s="292">
        <v>4.5405300000000004</v>
      </c>
      <c r="G6337" s="292">
        <v>0</v>
      </c>
      <c r="H6337" s="292">
        <v>272.07223999999997</v>
      </c>
      <c r="I6337" s="292">
        <v>0</v>
      </c>
      <c r="J6337" s="292">
        <v>0</v>
      </c>
      <c r="K6337" s="292">
        <v>911.92342000000008</v>
      </c>
      <c r="L6337" s="292">
        <v>479.39340999999996</v>
      </c>
      <c r="M6337" s="292">
        <v>0</v>
      </c>
      <c r="N6337" s="292">
        <v>30241.86018</v>
      </c>
      <c r="O6337" s="292">
        <v>32398.463229999998</v>
      </c>
      <c r="P6337" s="83" t="str">
        <f t="shared" si="136"/>
        <v/>
      </c>
    </row>
    <row r="6338" spans="1:16" hidden="1" x14ac:dyDescent="0.25">
      <c r="A6338" s="83" t="s">
        <v>7379</v>
      </c>
      <c r="B6338" s="285" t="s">
        <v>155</v>
      </c>
      <c r="C6338" s="292">
        <v>423731.26480999996</v>
      </c>
      <c r="D6338" s="292">
        <v>573294.31634000014</v>
      </c>
      <c r="E6338" s="292">
        <v>418379.98840999993</v>
      </c>
      <c r="F6338" s="292">
        <v>464583.56005999999</v>
      </c>
      <c r="G6338" s="292">
        <v>576071.77199000004</v>
      </c>
      <c r="H6338" s="292">
        <v>432063.06371000002</v>
      </c>
      <c r="I6338" s="292">
        <v>792203.43735999998</v>
      </c>
      <c r="J6338" s="292">
        <v>296361.74832999997</v>
      </c>
      <c r="K6338" s="292">
        <v>237870.04492999997</v>
      </c>
      <c r="L6338" s="292">
        <v>631431.43173000007</v>
      </c>
      <c r="M6338" s="292">
        <v>624172.06074999995</v>
      </c>
      <c r="N6338" s="292">
        <v>1144798.1538200001</v>
      </c>
      <c r="O6338" s="292">
        <v>6614960.8422399992</v>
      </c>
      <c r="P6338" s="83" t="str">
        <f t="shared" si="136"/>
        <v/>
      </c>
    </row>
    <row r="6339" spans="1:16" hidden="1" x14ac:dyDescent="0.25">
      <c r="A6339" s="83" t="s">
        <v>7380</v>
      </c>
      <c r="B6339" s="285" t="s">
        <v>97</v>
      </c>
      <c r="C6339" s="292">
        <v>18021.928209999984</v>
      </c>
      <c r="D6339" s="292">
        <v>-140115.62460000004</v>
      </c>
      <c r="E6339" s="292">
        <v>800727.57072999992</v>
      </c>
      <c r="F6339" s="292">
        <v>88695.665299999993</v>
      </c>
      <c r="G6339" s="292">
        <v>-61755.085810000077</v>
      </c>
      <c r="H6339" s="292">
        <v>-84212.577930000029</v>
      </c>
      <c r="I6339" s="292">
        <v>-47997.189070000022</v>
      </c>
      <c r="J6339" s="292">
        <v>-49521.839390000008</v>
      </c>
      <c r="K6339" s="292">
        <v>-123098.59955</v>
      </c>
      <c r="L6339" s="292">
        <v>-88751.996260000014</v>
      </c>
      <c r="M6339" s="292">
        <v>-197491.41190999994</v>
      </c>
      <c r="N6339" s="292">
        <v>-65951.923769999645</v>
      </c>
      <c r="O6339" s="292">
        <v>48548.915950000286</v>
      </c>
      <c r="P6339" s="83" t="str">
        <f t="shared" si="136"/>
        <v/>
      </c>
    </row>
    <row r="6340" spans="1:16" hidden="1" x14ac:dyDescent="0.25">
      <c r="A6340" s="83" t="s">
        <v>7381</v>
      </c>
      <c r="B6340" s="285" t="s">
        <v>130</v>
      </c>
      <c r="C6340" s="292">
        <v>12905.017719999887</v>
      </c>
      <c r="D6340" s="292">
        <v>-152882.00902000003</v>
      </c>
      <c r="E6340" s="292">
        <v>793473.02502000006</v>
      </c>
      <c r="F6340" s="292">
        <v>78817.04542999994</v>
      </c>
      <c r="G6340" s="292">
        <v>-67407.065320000067</v>
      </c>
      <c r="H6340" s="292">
        <v>-86709.226880000031</v>
      </c>
      <c r="I6340" s="292">
        <v>-68714.208980000025</v>
      </c>
      <c r="J6340" s="292">
        <v>-65123.420430000027</v>
      </c>
      <c r="K6340" s="292">
        <v>-139043.62477000002</v>
      </c>
      <c r="L6340" s="292">
        <v>29919.864679999941</v>
      </c>
      <c r="M6340" s="292">
        <v>-217012.95732999995</v>
      </c>
      <c r="N6340" s="292">
        <v>-73350.405019999598</v>
      </c>
      <c r="O6340" s="292">
        <v>44872.035099999979</v>
      </c>
      <c r="P6340" s="83" t="str">
        <f t="shared" si="136"/>
        <v/>
      </c>
    </row>
    <row r="6341" spans="1:16" hidden="1" x14ac:dyDescent="0.25">
      <c r="A6341" s="83" t="s">
        <v>7382</v>
      </c>
      <c r="B6341" s="285" t="s">
        <v>76</v>
      </c>
      <c r="C6341" s="292">
        <v>247.1379</v>
      </c>
      <c r="D6341" s="292">
        <v>83.484889999999993</v>
      </c>
      <c r="E6341" s="292">
        <v>376.20139</v>
      </c>
      <c r="F6341" s="292">
        <v>3.8420000000000003E-2</v>
      </c>
      <c r="G6341" s="292">
        <v>0.71851999999999994</v>
      </c>
      <c r="H6341" s="292">
        <v>161.11079000000001</v>
      </c>
      <c r="I6341" s="292">
        <v>10.88096</v>
      </c>
      <c r="J6341" s="292">
        <v>14.03163</v>
      </c>
      <c r="K6341" s="292">
        <v>13.754530000000001</v>
      </c>
      <c r="L6341" s="292">
        <v>908.26645999999994</v>
      </c>
      <c r="M6341" s="292">
        <v>271.24576999999999</v>
      </c>
      <c r="N6341" s="292">
        <v>4543.5090099999998</v>
      </c>
      <c r="O6341" s="292">
        <v>6630.3802699999997</v>
      </c>
      <c r="P6341" s="83" t="str">
        <f t="shared" si="136"/>
        <v/>
      </c>
    </row>
    <row r="6342" spans="1:16" hidden="1" x14ac:dyDescent="0.25">
      <c r="A6342" s="83" t="s">
        <v>7383</v>
      </c>
      <c r="B6342" s="285" t="s">
        <v>77</v>
      </c>
      <c r="C6342" s="292">
        <v>91864.563749999987</v>
      </c>
      <c r="D6342" s="292">
        <v>91320.330740000019</v>
      </c>
      <c r="E6342" s="292">
        <v>99013.873469999977</v>
      </c>
      <c r="F6342" s="292">
        <v>90870.732050000006</v>
      </c>
      <c r="G6342" s="292">
        <v>116818.80833000003</v>
      </c>
      <c r="H6342" s="292">
        <v>95040.127040000007</v>
      </c>
      <c r="I6342" s="292">
        <v>93844.015440000017</v>
      </c>
      <c r="J6342" s="292">
        <v>91690.263989999992</v>
      </c>
      <c r="K6342" s="292">
        <v>93247.500450000007</v>
      </c>
      <c r="L6342" s="292">
        <v>100570.55512</v>
      </c>
      <c r="M6342" s="292">
        <v>96397.892520000009</v>
      </c>
      <c r="N6342" s="292">
        <v>155951.16792999997</v>
      </c>
      <c r="O6342" s="292">
        <v>1216629.8308300001</v>
      </c>
      <c r="P6342" s="83" t="str">
        <f t="shared" si="136"/>
        <v/>
      </c>
    </row>
    <row r="6343" spans="1:16" hidden="1" x14ac:dyDescent="0.25">
      <c r="A6343" s="83" t="s">
        <v>7384</v>
      </c>
      <c r="B6343" s="285" t="s">
        <v>78</v>
      </c>
      <c r="C6343" s="292">
        <v>16894.460609999998</v>
      </c>
      <c r="D6343" s="292">
        <v>27282.336430000007</v>
      </c>
      <c r="E6343" s="292">
        <v>46148.038029999989</v>
      </c>
      <c r="F6343" s="292">
        <v>44322.359340000003</v>
      </c>
      <c r="G6343" s="292">
        <v>36669.339100000005</v>
      </c>
      <c r="H6343" s="292">
        <v>44750.671109999981</v>
      </c>
      <c r="I6343" s="292">
        <v>34697.500309999981</v>
      </c>
      <c r="J6343" s="292">
        <v>43187.521990000001</v>
      </c>
      <c r="K6343" s="292">
        <v>45952.72292</v>
      </c>
      <c r="L6343" s="292">
        <v>46144.699820000009</v>
      </c>
      <c r="M6343" s="292">
        <v>59332.998369999987</v>
      </c>
      <c r="N6343" s="292">
        <v>105625.45088999995</v>
      </c>
      <c r="O6343" s="292">
        <v>551008.0989199999</v>
      </c>
      <c r="P6343" s="83" t="str">
        <f t="shared" si="136"/>
        <v/>
      </c>
    </row>
    <row r="6344" spans="1:16" hidden="1" x14ac:dyDescent="0.25">
      <c r="A6344" s="83" t="s">
        <v>7385</v>
      </c>
      <c r="B6344" s="285" t="s">
        <v>79</v>
      </c>
      <c r="C6344" s="292">
        <v>96.175850000000011</v>
      </c>
      <c r="D6344" s="292">
        <v>1224.105</v>
      </c>
      <c r="E6344" s="292">
        <v>4236.3160600000001</v>
      </c>
      <c r="F6344" s="292">
        <v>2265.9559600000002</v>
      </c>
      <c r="G6344" s="292">
        <v>1709.62059</v>
      </c>
      <c r="H6344" s="292">
        <v>5419.1366199999993</v>
      </c>
      <c r="I6344" s="292">
        <v>3472.9705999999996</v>
      </c>
      <c r="J6344" s="292">
        <v>4549.6913800000011</v>
      </c>
      <c r="K6344" s="292">
        <v>1123.5271699999998</v>
      </c>
      <c r="L6344" s="292">
        <v>75.973480000000009</v>
      </c>
      <c r="M6344" s="292">
        <v>1035.4393600000001</v>
      </c>
      <c r="N6344" s="292">
        <v>12958.770419999999</v>
      </c>
      <c r="O6344" s="292">
        <v>38167.682489999999</v>
      </c>
      <c r="P6344" s="83" t="str">
        <f t="shared" si="136"/>
        <v/>
      </c>
    </row>
    <row r="6345" spans="1:16" hidden="1" x14ac:dyDescent="0.25">
      <c r="A6345" s="83" t="s">
        <v>7386</v>
      </c>
      <c r="B6345" s="285" t="s">
        <v>3671</v>
      </c>
      <c r="C6345" s="292">
        <v>14275.678220000002</v>
      </c>
      <c r="D6345" s="292">
        <v>37615.031800000004</v>
      </c>
      <c r="E6345" s="292">
        <v>48765.36436</v>
      </c>
      <c r="F6345" s="292">
        <v>44214.09173</v>
      </c>
      <c r="G6345" s="292">
        <v>32881.584670000004</v>
      </c>
      <c r="H6345" s="292">
        <v>34999.610270000005</v>
      </c>
      <c r="I6345" s="292">
        <v>38102.858349999995</v>
      </c>
      <c r="J6345" s="292">
        <v>22385.060539999999</v>
      </c>
      <c r="K6345" s="292">
        <v>52561.972860000009</v>
      </c>
      <c r="L6345" s="292">
        <v>33727.882439999994</v>
      </c>
      <c r="M6345" s="292">
        <v>29418.29463</v>
      </c>
      <c r="N6345" s="292">
        <v>147595.40486000001</v>
      </c>
      <c r="O6345" s="292">
        <v>536542.83473</v>
      </c>
      <c r="P6345" s="83" t="str">
        <f t="shared" si="136"/>
        <v/>
      </c>
    </row>
    <row r="6346" spans="1:16" hidden="1" x14ac:dyDescent="0.25">
      <c r="A6346" s="83" t="s">
        <v>7387</v>
      </c>
      <c r="B6346" s="285" t="s">
        <v>121</v>
      </c>
      <c r="C6346" s="292">
        <v>0</v>
      </c>
      <c r="D6346" s="292">
        <v>0</v>
      </c>
      <c r="E6346" s="292">
        <v>0</v>
      </c>
      <c r="F6346" s="292">
        <v>0</v>
      </c>
      <c r="G6346" s="292">
        <v>0</v>
      </c>
      <c r="H6346" s="292">
        <v>0</v>
      </c>
      <c r="I6346" s="292">
        <v>0</v>
      </c>
      <c r="J6346" s="292">
        <v>0</v>
      </c>
      <c r="K6346" s="292">
        <v>0</v>
      </c>
      <c r="L6346" s="292">
        <v>0</v>
      </c>
      <c r="M6346" s="292">
        <v>0</v>
      </c>
      <c r="N6346" s="292">
        <v>0</v>
      </c>
      <c r="O6346" s="292">
        <v>0</v>
      </c>
      <c r="P6346" s="83" t="str">
        <f t="shared" si="136"/>
        <v/>
      </c>
    </row>
    <row r="6347" spans="1:16" hidden="1" x14ac:dyDescent="0.25">
      <c r="A6347" s="83" t="s">
        <v>7388</v>
      </c>
      <c r="B6347" s="285" t="s">
        <v>81</v>
      </c>
      <c r="C6347" s="292">
        <v>15367.52752</v>
      </c>
      <c r="D6347" s="292">
        <v>9262.1883999999991</v>
      </c>
      <c r="E6347" s="292">
        <v>10295.40461</v>
      </c>
      <c r="F6347" s="292">
        <v>10047.80782</v>
      </c>
      <c r="G6347" s="292">
        <v>10980.186830000001</v>
      </c>
      <c r="H6347" s="292">
        <v>8558.8973300000016</v>
      </c>
      <c r="I6347" s="292">
        <v>23276.004720000001</v>
      </c>
      <c r="J6347" s="292">
        <v>5611.2250399999994</v>
      </c>
      <c r="K6347" s="292">
        <v>18806.293130000002</v>
      </c>
      <c r="L6347" s="292">
        <v>21796.699649999999</v>
      </c>
      <c r="M6347" s="292">
        <v>8892.6258400000006</v>
      </c>
      <c r="N6347" s="292">
        <v>102120.14239999998</v>
      </c>
      <c r="O6347" s="292">
        <v>245015.00328999996</v>
      </c>
      <c r="P6347" s="83" t="str">
        <f t="shared" si="136"/>
        <v/>
      </c>
    </row>
    <row r="6348" spans="1:16" hidden="1" x14ac:dyDescent="0.25">
      <c r="A6348" s="83" t="s">
        <v>7389</v>
      </c>
      <c r="B6348" s="285" t="s">
        <v>82</v>
      </c>
      <c r="C6348" s="292">
        <v>148.292</v>
      </c>
      <c r="D6348" s="292">
        <v>1229.6857399999999</v>
      </c>
      <c r="E6348" s="292">
        <v>878.74122</v>
      </c>
      <c r="F6348" s="292">
        <v>859.57942000000003</v>
      </c>
      <c r="G6348" s="292">
        <v>173.70596999999998</v>
      </c>
      <c r="H6348" s="292">
        <v>187.19156000000001</v>
      </c>
      <c r="I6348" s="292">
        <v>1559.31522</v>
      </c>
      <c r="J6348" s="292">
        <v>1671.7652</v>
      </c>
      <c r="K6348" s="292">
        <v>1413.34671</v>
      </c>
      <c r="L6348" s="292">
        <v>858.34403999999995</v>
      </c>
      <c r="M6348" s="292">
        <v>399.55155999999999</v>
      </c>
      <c r="N6348" s="292">
        <v>3985.4193799999998</v>
      </c>
      <c r="O6348" s="292">
        <v>13364.938019999998</v>
      </c>
      <c r="P6348" s="83" t="str">
        <f t="shared" si="136"/>
        <v/>
      </c>
    </row>
    <row r="6349" spans="1:16" hidden="1" x14ac:dyDescent="0.25">
      <c r="A6349" s="83" t="s">
        <v>7390</v>
      </c>
      <c r="B6349" s="285" t="s">
        <v>83</v>
      </c>
      <c r="C6349" s="292">
        <v>0</v>
      </c>
      <c r="D6349" s="292">
        <v>513.95222000000001</v>
      </c>
      <c r="E6349" s="292">
        <v>9501.9421100000036</v>
      </c>
      <c r="F6349" s="292">
        <v>2214.8956099999996</v>
      </c>
      <c r="G6349" s="292">
        <v>2955.7349800000002</v>
      </c>
      <c r="H6349" s="292">
        <v>1189.9371400000002</v>
      </c>
      <c r="I6349" s="292">
        <v>786.96240999999998</v>
      </c>
      <c r="J6349" s="292">
        <v>735.32584999999995</v>
      </c>
      <c r="K6349" s="292">
        <v>1580.8433</v>
      </c>
      <c r="L6349" s="292">
        <v>1808.25971</v>
      </c>
      <c r="M6349" s="292">
        <v>3757.7736099999997</v>
      </c>
      <c r="N6349" s="292">
        <v>18491.93232</v>
      </c>
      <c r="O6349" s="292">
        <v>43537.559260000002</v>
      </c>
      <c r="P6349" s="83" t="str">
        <f t="shared" si="136"/>
        <v/>
      </c>
    </row>
    <row r="6350" spans="1:16" hidden="1" x14ac:dyDescent="0.25">
      <c r="A6350" s="83" t="s">
        <v>7391</v>
      </c>
      <c r="B6350" s="285" t="s">
        <v>84</v>
      </c>
      <c r="C6350" s="292">
        <v>7723.5994000000001</v>
      </c>
      <c r="D6350" s="292">
        <v>16622.468249999998</v>
      </c>
      <c r="E6350" s="292">
        <v>26970.380299999997</v>
      </c>
      <c r="F6350" s="292">
        <v>22059.960149999999</v>
      </c>
      <c r="G6350" s="292">
        <v>19171.24008</v>
      </c>
      <c r="H6350" s="292">
        <v>29590.945610000002</v>
      </c>
      <c r="I6350" s="292">
        <v>23901.322820000001</v>
      </c>
      <c r="J6350" s="292">
        <v>22777.025150000001</v>
      </c>
      <c r="K6350" s="292">
        <v>38558.308729999997</v>
      </c>
      <c r="L6350" s="292">
        <v>26678.372940000001</v>
      </c>
      <c r="M6350" s="292">
        <v>56149.919579999994</v>
      </c>
      <c r="N6350" s="292">
        <v>165521.24930999998</v>
      </c>
      <c r="O6350" s="292">
        <v>455724.79232000001</v>
      </c>
      <c r="P6350" s="83" t="str">
        <f t="shared" si="136"/>
        <v/>
      </c>
    </row>
    <row r="6351" spans="1:16" hidden="1" x14ac:dyDescent="0.25">
      <c r="A6351" s="83" t="s">
        <v>7392</v>
      </c>
      <c r="B6351" s="285" t="s">
        <v>85</v>
      </c>
      <c r="C6351" s="292">
        <v>146617.43524999998</v>
      </c>
      <c r="D6351" s="292">
        <v>186082.14284000004</v>
      </c>
      <c r="E6351" s="292">
        <v>246899.86808999997</v>
      </c>
      <c r="F6351" s="292">
        <v>217822.72107999999</v>
      </c>
      <c r="G6351" s="292">
        <v>222250.15610000005</v>
      </c>
      <c r="H6351" s="292">
        <v>222075.29138000001</v>
      </c>
      <c r="I6351" s="292">
        <v>220827.24365999998</v>
      </c>
      <c r="J6351" s="292">
        <v>193465.00980999999</v>
      </c>
      <c r="K6351" s="292">
        <v>253999.67812</v>
      </c>
      <c r="L6351" s="292">
        <v>233730.44511</v>
      </c>
      <c r="M6351" s="292">
        <v>256960.09713999994</v>
      </c>
      <c r="N6351" s="292">
        <v>725645.23948999983</v>
      </c>
      <c r="O6351" s="292">
        <v>3126375.3280700003</v>
      </c>
      <c r="P6351" s="83" t="str">
        <f t="shared" si="136"/>
        <v/>
      </c>
    </row>
    <row r="6352" spans="1:16" hidden="1" x14ac:dyDescent="0.25">
      <c r="A6352" s="83" t="s">
        <v>7393</v>
      </c>
      <c r="B6352" s="285" t="s">
        <v>86</v>
      </c>
      <c r="C6352" s="292">
        <v>145717.57285</v>
      </c>
      <c r="D6352" s="292">
        <v>-11464.143809999998</v>
      </c>
      <c r="E6352" s="292">
        <v>59830.907040000006</v>
      </c>
      <c r="F6352" s="292">
        <v>22106.678810000001</v>
      </c>
      <c r="G6352" s="292">
        <v>-55968.384440000009</v>
      </c>
      <c r="H6352" s="292">
        <v>56111.241179999997</v>
      </c>
      <c r="I6352" s="292">
        <v>36518.521939999999</v>
      </c>
      <c r="J6352" s="292">
        <v>42279.319210000001</v>
      </c>
      <c r="K6352" s="292">
        <v>34705.343659999999</v>
      </c>
      <c r="L6352" s="292">
        <v>28478.202389999999</v>
      </c>
      <c r="M6352" s="292">
        <v>74889.68806</v>
      </c>
      <c r="N6352" s="292">
        <v>190603.88155000005</v>
      </c>
      <c r="O6352" s="292">
        <v>623808.82844000007</v>
      </c>
      <c r="P6352" s="83" t="str">
        <f t="shared" si="136"/>
        <v/>
      </c>
    </row>
    <row r="6353" spans="1:16" hidden="1" x14ac:dyDescent="0.25">
      <c r="A6353" s="83" t="s">
        <v>7394</v>
      </c>
      <c r="B6353" s="285" t="s">
        <v>87</v>
      </c>
      <c r="C6353" s="292">
        <v>408981.21296999999</v>
      </c>
      <c r="D6353" s="292">
        <v>-23691.849169999998</v>
      </c>
      <c r="E6353" s="292">
        <v>23214.653289999998</v>
      </c>
      <c r="F6353" s="292">
        <v>34418.267480000002</v>
      </c>
      <c r="G6353" s="292">
        <v>13222.99027</v>
      </c>
      <c r="H6353" s="292">
        <v>-44619.46332000001</v>
      </c>
      <c r="I6353" s="292">
        <v>34543.611739999993</v>
      </c>
      <c r="J6353" s="292">
        <v>26150.381549999998</v>
      </c>
      <c r="K6353" s="292">
        <v>30328.59577</v>
      </c>
      <c r="L6353" s="292">
        <v>10993.482169999999</v>
      </c>
      <c r="M6353" s="292">
        <v>12936.593150000001</v>
      </c>
      <c r="N6353" s="292">
        <v>31417.80099</v>
      </c>
      <c r="O6353" s="292">
        <v>557896.27688999998</v>
      </c>
      <c r="P6353" s="83" t="str">
        <f t="shared" si="136"/>
        <v/>
      </c>
    </row>
    <row r="6354" spans="1:16" hidden="1" x14ac:dyDescent="0.25">
      <c r="A6354" s="83" t="s">
        <v>7395</v>
      </c>
      <c r="B6354" s="285" t="s">
        <v>88</v>
      </c>
      <c r="C6354" s="292">
        <v>1442.0118500000001</v>
      </c>
      <c r="D6354" s="292">
        <v>43.24971</v>
      </c>
      <c r="E6354" s="292">
        <v>-1485.2518799999998</v>
      </c>
      <c r="F6354" s="292">
        <v>332.59305000000001</v>
      </c>
      <c r="G6354" s="292">
        <v>124.80708</v>
      </c>
      <c r="H6354" s="292">
        <v>-417.82162</v>
      </c>
      <c r="I6354" s="292">
        <v>807.00225999999998</v>
      </c>
      <c r="J6354" s="292">
        <v>312.66122999999999</v>
      </c>
      <c r="K6354" s="292">
        <v>-929.75006999999994</v>
      </c>
      <c r="L6354" s="292">
        <v>708.05268000000001</v>
      </c>
      <c r="M6354" s="292">
        <v>473.69247999999999</v>
      </c>
      <c r="N6354" s="292">
        <v>-922.18015999999989</v>
      </c>
      <c r="O6354" s="292">
        <v>489.06661000000054</v>
      </c>
      <c r="P6354" s="83" t="str">
        <f t="shared" si="136"/>
        <v/>
      </c>
    </row>
    <row r="6355" spans="1:16" hidden="1" x14ac:dyDescent="0.25">
      <c r="A6355" s="83" t="s">
        <v>7396</v>
      </c>
      <c r="B6355" s="285" t="s">
        <v>144</v>
      </c>
      <c r="C6355" s="292">
        <v>702758.23291999998</v>
      </c>
      <c r="D6355" s="292">
        <v>150969.39957000004</v>
      </c>
      <c r="E6355" s="292">
        <v>328460.17653999996</v>
      </c>
      <c r="F6355" s="292">
        <v>274680.26042000001</v>
      </c>
      <c r="G6355" s="292">
        <v>179629.56901000004</v>
      </c>
      <c r="H6355" s="292">
        <v>233149.24762000001</v>
      </c>
      <c r="I6355" s="292">
        <v>292696.37959999999</v>
      </c>
      <c r="J6355" s="292">
        <v>262207.37180000002</v>
      </c>
      <c r="K6355" s="292">
        <v>318103.86748000002</v>
      </c>
      <c r="L6355" s="292">
        <v>273910.18235000002</v>
      </c>
      <c r="M6355" s="292">
        <v>345260.07082999992</v>
      </c>
      <c r="N6355" s="292">
        <v>946744.74186999991</v>
      </c>
      <c r="O6355" s="292">
        <v>4308569.5000100005</v>
      </c>
      <c r="P6355" s="83" t="str">
        <f t="shared" si="136"/>
        <v/>
      </c>
    </row>
    <row r="6356" spans="1:16" hidden="1" x14ac:dyDescent="0.25">
      <c r="A6356" s="83" t="s">
        <v>7397</v>
      </c>
      <c r="B6356" s="285" t="s">
        <v>80</v>
      </c>
      <c r="C6356" s="292">
        <v>0</v>
      </c>
      <c r="D6356" s="292">
        <v>928.55936999999994</v>
      </c>
      <c r="E6356" s="292">
        <v>713.60654</v>
      </c>
      <c r="F6356" s="292">
        <v>967.3005800000002</v>
      </c>
      <c r="G6356" s="292">
        <v>889.21702999999991</v>
      </c>
      <c r="H6356" s="292">
        <v>2177.6639100000002</v>
      </c>
      <c r="I6356" s="292">
        <v>1175.41283</v>
      </c>
      <c r="J6356" s="292">
        <v>843.09903999999995</v>
      </c>
      <c r="K6356" s="292">
        <v>741.40832</v>
      </c>
      <c r="L6356" s="292">
        <v>1161.3914499999998</v>
      </c>
      <c r="M6356" s="292">
        <v>1304.3559</v>
      </c>
      <c r="N6356" s="292">
        <v>8852.1929700000001</v>
      </c>
      <c r="O6356" s="292">
        <v>19754.207940000004</v>
      </c>
      <c r="P6356" s="83" t="str">
        <f t="shared" si="136"/>
        <v/>
      </c>
    </row>
    <row r="6357" spans="1:16" hidden="1" x14ac:dyDescent="0.25">
      <c r="A6357" s="83" t="s">
        <v>7398</v>
      </c>
      <c r="B6357" s="285" t="s">
        <v>76</v>
      </c>
      <c r="C6357" s="292">
        <v>223.02273</v>
      </c>
      <c r="D6357" s="292">
        <v>519.53857000000005</v>
      </c>
      <c r="E6357" s="292">
        <v>850.24928</v>
      </c>
      <c r="F6357" s="292">
        <v>326.68950000000001</v>
      </c>
      <c r="G6357" s="292">
        <v>533.52937000000009</v>
      </c>
      <c r="H6357" s="292">
        <v>1769.9647200000002</v>
      </c>
      <c r="I6357" s="292">
        <v>571.87300000000005</v>
      </c>
      <c r="J6357" s="292">
        <v>774.58593999999994</v>
      </c>
      <c r="K6357" s="292">
        <v>901.98822999999982</v>
      </c>
      <c r="L6357" s="292">
        <v>706.99890000000005</v>
      </c>
      <c r="M6357" s="292">
        <v>514.78674000000001</v>
      </c>
      <c r="N6357" s="292">
        <v>20192.087479999998</v>
      </c>
      <c r="O6357" s="292">
        <v>27885.314460000001</v>
      </c>
      <c r="P6357" s="83" t="str">
        <f t="shared" si="136"/>
        <v/>
      </c>
    </row>
    <row r="6358" spans="1:16" hidden="1" x14ac:dyDescent="0.25">
      <c r="A6358" s="83" t="s">
        <v>7399</v>
      </c>
      <c r="B6358" s="285" t="s">
        <v>85</v>
      </c>
      <c r="C6358" s="292">
        <v>164639.36345999996</v>
      </c>
      <c r="D6358" s="292">
        <v>45966.518239999998</v>
      </c>
      <c r="E6358" s="292">
        <v>1047627.4388199999</v>
      </c>
      <c r="F6358" s="292">
        <v>306518.38637999998</v>
      </c>
      <c r="G6358" s="292">
        <v>160495.07028999997</v>
      </c>
      <c r="H6358" s="292">
        <v>137862.71344999998</v>
      </c>
      <c r="I6358" s="292">
        <v>172830.05458999996</v>
      </c>
      <c r="J6358" s="292">
        <v>143943.17041999998</v>
      </c>
      <c r="K6358" s="292">
        <v>130901.07857</v>
      </c>
      <c r="L6358" s="292">
        <v>144978.44884999999</v>
      </c>
      <c r="M6358" s="292">
        <v>59468.685229999995</v>
      </c>
      <c r="N6358" s="292">
        <v>659693.31572000019</v>
      </c>
      <c r="O6358" s="292">
        <v>3174924.2440200006</v>
      </c>
      <c r="P6358" s="83" t="str">
        <f t="shared" si="136"/>
        <v/>
      </c>
    </row>
    <row r="6359" spans="1:16" hidden="1" x14ac:dyDescent="0.25">
      <c r="A6359" s="83" t="s">
        <v>7400</v>
      </c>
      <c r="B6359" s="285" t="s">
        <v>87</v>
      </c>
      <c r="C6359" s="292">
        <v>383824.95305999997</v>
      </c>
      <c r="D6359" s="292">
        <v>13045.246860000001</v>
      </c>
      <c r="E6359" s="292">
        <v>35879.286899999999</v>
      </c>
      <c r="F6359" s="292">
        <v>13455.709989999999</v>
      </c>
      <c r="G6359" s="292">
        <v>-57032.541539999998</v>
      </c>
      <c r="H6359" s="292">
        <v>30315.130669999999</v>
      </c>
      <c r="I6359" s="292">
        <v>16498.894660000002</v>
      </c>
      <c r="J6359" s="292">
        <v>27696.649430000001</v>
      </c>
      <c r="K6359" s="292">
        <v>9590.6794700000009</v>
      </c>
      <c r="L6359" s="292">
        <v>139852.18334000002</v>
      </c>
      <c r="M6359" s="292">
        <v>59207.683960000002</v>
      </c>
      <c r="N6359" s="292">
        <v>70529.255310000008</v>
      </c>
      <c r="O6359" s="292">
        <v>742863.13211000001</v>
      </c>
      <c r="P6359" s="83" t="str">
        <f t="shared" si="136"/>
        <v/>
      </c>
    </row>
    <row r="6360" spans="1:16" hidden="1" x14ac:dyDescent="0.25">
      <c r="A6360" s="83" t="s">
        <v>7401</v>
      </c>
      <c r="B6360" s="285" t="s">
        <v>88</v>
      </c>
      <c r="C6360" s="292">
        <v>16.458410000000001</v>
      </c>
      <c r="D6360" s="292">
        <v>168.28703999999999</v>
      </c>
      <c r="E6360" s="292">
        <v>141.79611</v>
      </c>
      <c r="F6360" s="292">
        <v>370.97470999999996</v>
      </c>
      <c r="G6360" s="292">
        <v>700.90320999999994</v>
      </c>
      <c r="H6360" s="292">
        <v>20550.869460000002</v>
      </c>
      <c r="I6360" s="292">
        <v>162.73035000000002</v>
      </c>
      <c r="J6360" s="292">
        <v>2146.33871</v>
      </c>
      <c r="K6360" s="292">
        <v>302.57320999999996</v>
      </c>
      <c r="L6360" s="292">
        <v>139.78647000000001</v>
      </c>
      <c r="M6360" s="292">
        <v>105.97020000000001</v>
      </c>
      <c r="N6360" s="292">
        <v>18981.05789</v>
      </c>
      <c r="O6360" s="292">
        <v>43787.745770000001</v>
      </c>
      <c r="P6360" s="83" t="str">
        <f t="shared" si="136"/>
        <v/>
      </c>
    </row>
    <row r="6361" spans="1:16" hidden="1" x14ac:dyDescent="0.25">
      <c r="A6361" s="83" t="s">
        <v>7402</v>
      </c>
      <c r="B6361" s="285" t="s">
        <v>89</v>
      </c>
      <c r="C6361" s="292">
        <v>24042.53213</v>
      </c>
      <c r="D6361" s="292">
        <v>33818.450780000006</v>
      </c>
      <c r="E6361" s="292">
        <v>50907.395340000003</v>
      </c>
      <c r="F6361" s="292">
        <v>22293.043880000001</v>
      </c>
      <c r="G6361" s="292">
        <v>36869.955580000002</v>
      </c>
      <c r="H6361" s="292">
        <v>34488.290090000002</v>
      </c>
      <c r="I6361" s="292">
        <v>29113.942789999997</v>
      </c>
      <c r="J6361" s="292">
        <v>42543.087580000014</v>
      </c>
      <c r="K6361" s="292">
        <v>34318.894100000005</v>
      </c>
      <c r="L6361" s="292">
        <v>44397.285459999999</v>
      </c>
      <c r="M6361" s="292">
        <v>31599.558479999992</v>
      </c>
      <c r="N6361" s="292">
        <v>57240.354460000002</v>
      </c>
      <c r="O6361" s="292">
        <v>441632.79067000002</v>
      </c>
      <c r="P6361" s="83" t="str">
        <f t="shared" si="136"/>
        <v/>
      </c>
    </row>
    <row r="6362" spans="1:16" hidden="1" x14ac:dyDescent="0.25">
      <c r="A6362" s="83" t="s">
        <v>7403</v>
      </c>
      <c r="B6362" s="285" t="s">
        <v>90</v>
      </c>
      <c r="C6362" s="292">
        <v>2399.9675499999998</v>
      </c>
      <c r="D6362" s="292">
        <v>2354.7133800000001</v>
      </c>
      <c r="E6362" s="292">
        <v>4059.1033500000003</v>
      </c>
      <c r="F6362" s="292">
        <v>2864.66212</v>
      </c>
      <c r="G6362" s="292">
        <v>2698.5979900000002</v>
      </c>
      <c r="H6362" s="292">
        <v>3962.4034999999994</v>
      </c>
      <c r="I6362" s="292">
        <v>2541.7277299999996</v>
      </c>
      <c r="J6362" s="292">
        <v>2557.8348999999998</v>
      </c>
      <c r="K6362" s="292">
        <v>2820.2420099999995</v>
      </c>
      <c r="L6362" s="292">
        <v>3071.2320700000005</v>
      </c>
      <c r="M6362" s="292">
        <v>2293.5342799999999</v>
      </c>
      <c r="N6362" s="292">
        <v>33093.195590000003</v>
      </c>
      <c r="O6362" s="292">
        <v>64717.214470000006</v>
      </c>
      <c r="P6362" s="83" t="str">
        <f t="shared" si="136"/>
        <v/>
      </c>
    </row>
    <row r="6363" spans="1:16" hidden="1" x14ac:dyDescent="0.25">
      <c r="A6363" s="83" t="s">
        <v>7404</v>
      </c>
      <c r="B6363" s="285" t="s">
        <v>91</v>
      </c>
      <c r="C6363" s="292">
        <v>0</v>
      </c>
      <c r="D6363" s="292">
        <v>0</v>
      </c>
      <c r="E6363" s="292">
        <v>0</v>
      </c>
      <c r="F6363" s="292">
        <v>0</v>
      </c>
      <c r="G6363" s="292">
        <v>-13.210600000000001</v>
      </c>
      <c r="H6363" s="292">
        <v>26.421200000000002</v>
      </c>
      <c r="I6363" s="292">
        <v>0</v>
      </c>
      <c r="J6363" s="292">
        <v>-5.0000000000000002E-5</v>
      </c>
      <c r="K6363" s="292">
        <v>0</v>
      </c>
      <c r="L6363" s="292">
        <v>0</v>
      </c>
      <c r="M6363" s="292">
        <v>0</v>
      </c>
      <c r="N6363" s="292">
        <v>6.5409999999999996E-2</v>
      </c>
      <c r="O6363" s="292">
        <v>13.275960000000001</v>
      </c>
      <c r="P6363" s="83" t="str">
        <f t="shared" si="136"/>
        <v/>
      </c>
    </row>
    <row r="6364" spans="1:16" hidden="1" x14ac:dyDescent="0.25">
      <c r="A6364" s="83" t="s">
        <v>7405</v>
      </c>
      <c r="B6364" s="285" t="s">
        <v>3670</v>
      </c>
      <c r="C6364" s="292">
        <v>1887.8984400000002</v>
      </c>
      <c r="D6364" s="292">
        <v>1753.6719299999997</v>
      </c>
      <c r="E6364" s="292">
        <v>2637.32564</v>
      </c>
      <c r="F6364" s="292">
        <v>2913.5593900000003</v>
      </c>
      <c r="G6364" s="292">
        <v>2531.7062800000003</v>
      </c>
      <c r="H6364" s="292">
        <v>4237.9172600000002</v>
      </c>
      <c r="I6364" s="292">
        <v>1729.2185399999998</v>
      </c>
      <c r="J6364" s="292">
        <v>1536.2340899999999</v>
      </c>
      <c r="K6364" s="292">
        <v>4280.2391299999999</v>
      </c>
      <c r="L6364" s="292">
        <v>2532.7161599999999</v>
      </c>
      <c r="M6364" s="292">
        <v>1944.2505500000002</v>
      </c>
      <c r="N6364" s="292">
        <v>12489.613219999999</v>
      </c>
      <c r="O6364" s="292">
        <v>40474.350630000001</v>
      </c>
      <c r="P6364" s="83" t="str">
        <f t="shared" si="136"/>
        <v/>
      </c>
    </row>
    <row r="6365" spans="1:16" hidden="1" x14ac:dyDescent="0.25">
      <c r="A6365" s="83" t="s">
        <v>7406</v>
      </c>
      <c r="B6365" s="285" t="s">
        <v>92</v>
      </c>
      <c r="C6365" s="292">
        <v>0</v>
      </c>
      <c r="D6365" s="292">
        <v>0</v>
      </c>
      <c r="E6365" s="292">
        <v>0</v>
      </c>
      <c r="F6365" s="292">
        <v>0</v>
      </c>
      <c r="G6365" s="292">
        <v>0</v>
      </c>
      <c r="H6365" s="292">
        <v>0</v>
      </c>
      <c r="I6365" s="292">
        <v>808.93416999999999</v>
      </c>
      <c r="J6365" s="292">
        <v>0</v>
      </c>
      <c r="K6365" s="292">
        <v>0</v>
      </c>
      <c r="L6365" s="292">
        <v>0</v>
      </c>
      <c r="M6365" s="292">
        <v>0</v>
      </c>
      <c r="N6365" s="292">
        <v>-495.13815999999997</v>
      </c>
      <c r="O6365" s="292">
        <v>313.79601000000002</v>
      </c>
      <c r="P6365" s="83" t="str">
        <f t="shared" si="136"/>
        <v/>
      </c>
    </row>
    <row r="6366" spans="1:16" hidden="1" x14ac:dyDescent="0.25">
      <c r="A6366" s="83" t="s">
        <v>7407</v>
      </c>
      <c r="B6366" s="285" t="s">
        <v>93</v>
      </c>
      <c r="C6366" s="292">
        <v>0</v>
      </c>
      <c r="D6366" s="292">
        <v>0</v>
      </c>
      <c r="E6366" s="292">
        <v>300</v>
      </c>
      <c r="F6366" s="292">
        <v>0</v>
      </c>
      <c r="G6366" s="292">
        <v>0</v>
      </c>
      <c r="H6366" s="292">
        <v>5</v>
      </c>
      <c r="I6366" s="292">
        <v>0</v>
      </c>
      <c r="J6366" s="292">
        <v>0</v>
      </c>
      <c r="K6366" s="292">
        <v>55.884809999999995</v>
      </c>
      <c r="L6366" s="292">
        <v>0</v>
      </c>
      <c r="M6366" s="292">
        <v>895.41444999999999</v>
      </c>
      <c r="N6366" s="292">
        <v>740.76874999999995</v>
      </c>
      <c r="O6366" s="292">
        <v>1997.06801</v>
      </c>
      <c r="P6366" s="83" t="str">
        <f t="shared" si="136"/>
        <v/>
      </c>
    </row>
    <row r="6367" spans="1:16" hidden="1" x14ac:dyDescent="0.25">
      <c r="A6367" s="83" t="s">
        <v>7408</v>
      </c>
      <c r="B6367" s="285" t="s">
        <v>94</v>
      </c>
      <c r="C6367" s="292">
        <v>36</v>
      </c>
      <c r="D6367" s="292">
        <v>0</v>
      </c>
      <c r="E6367" s="292">
        <v>24223.81</v>
      </c>
      <c r="F6367" s="292">
        <v>-1636.6840000000002</v>
      </c>
      <c r="G6367" s="292">
        <v>31.404949999999999</v>
      </c>
      <c r="H6367" s="292">
        <v>7210.4906799999999</v>
      </c>
      <c r="I6367" s="292">
        <v>19349.216</v>
      </c>
      <c r="J6367" s="292">
        <v>0</v>
      </c>
      <c r="K6367" s="292">
        <v>117.8099</v>
      </c>
      <c r="L6367" s="292">
        <v>13615.765740000001</v>
      </c>
      <c r="M6367" s="292">
        <v>2316.2413000000001</v>
      </c>
      <c r="N6367" s="292">
        <v>27020.102809999997</v>
      </c>
      <c r="O6367" s="292">
        <v>92284.157380000004</v>
      </c>
      <c r="P6367" s="83" t="str">
        <f t="shared" si="136"/>
        <v/>
      </c>
    </row>
    <row r="6368" spans="1:16" hidden="1" x14ac:dyDescent="0.25">
      <c r="A6368" s="83" t="s">
        <v>7409</v>
      </c>
      <c r="B6368" s="285" t="s">
        <v>95</v>
      </c>
      <c r="C6368" s="292">
        <v>-14470.362999999999</v>
      </c>
      <c r="D6368" s="292">
        <v>6949.7629999999999</v>
      </c>
      <c r="E6368" s="292">
        <v>8114.0202000000008</v>
      </c>
      <c r="F6368" s="292">
        <v>2522.9</v>
      </c>
      <c r="G6368" s="292">
        <v>2710.6</v>
      </c>
      <c r="H6368" s="292">
        <v>6331.5</v>
      </c>
      <c r="I6368" s="292">
        <v>3260.5</v>
      </c>
      <c r="J6368" s="292">
        <v>2571.8000000000002</v>
      </c>
      <c r="K6368" s="292">
        <v>1714.8675999999998</v>
      </c>
      <c r="L6368" s="292">
        <v>2977.0709999999999</v>
      </c>
      <c r="M6368" s="292">
        <v>6009.1339500000004</v>
      </c>
      <c r="N6368" s="292">
        <v>37982.017480000002</v>
      </c>
      <c r="O6368" s="292">
        <v>66673.810230000003</v>
      </c>
      <c r="P6368" s="83" t="str">
        <f t="shared" si="136"/>
        <v/>
      </c>
    </row>
    <row r="6369" spans="1:16" hidden="1" x14ac:dyDescent="0.25">
      <c r="A6369" s="83" t="s">
        <v>7410</v>
      </c>
      <c r="B6369" s="285" t="s">
        <v>96</v>
      </c>
      <c r="C6369" s="292">
        <v>167182.47570999997</v>
      </c>
      <c r="D6369" s="292">
        <v>-61092.661589999989</v>
      </c>
      <c r="E6369" s="292">
        <v>38284.679730000003</v>
      </c>
      <c r="F6369" s="292">
        <v>33152.234770000003</v>
      </c>
      <c r="G6369" s="292">
        <v>8059.0717300000006</v>
      </c>
      <c r="H6369" s="292">
        <v>-42288.692840000003</v>
      </c>
      <c r="I6369" s="292">
        <v>34490.491020000001</v>
      </c>
      <c r="J6369" s="292">
        <v>23297.792809999999</v>
      </c>
      <c r="K6369" s="292">
        <v>38265.911459999996</v>
      </c>
      <c r="L6369" s="292">
        <v>18859.628369999999</v>
      </c>
      <c r="M6369" s="292">
        <v>9464.7741099999985</v>
      </c>
      <c r="N6369" s="292">
        <v>124190.70793</v>
      </c>
      <c r="O6369" s="292">
        <v>391866.41321000003</v>
      </c>
      <c r="P6369" s="83" t="str">
        <f t="shared" si="136"/>
        <v/>
      </c>
    </row>
    <row r="6370" spans="1:16" hidden="1" x14ac:dyDescent="0.25">
      <c r="A6370" s="83" t="s">
        <v>7411</v>
      </c>
      <c r="B6370" s="285" t="s">
        <v>155</v>
      </c>
      <c r="C6370" s="292">
        <v>715663.25063999987</v>
      </c>
      <c r="D6370" s="292">
        <v>-1912.6094499999901</v>
      </c>
      <c r="E6370" s="292">
        <v>1121933.20156</v>
      </c>
      <c r="F6370" s="292">
        <v>353497.30584999995</v>
      </c>
      <c r="G6370" s="292">
        <v>112222.50368999997</v>
      </c>
      <c r="H6370" s="292">
        <v>146440.02073999998</v>
      </c>
      <c r="I6370" s="292">
        <v>223982.17061999996</v>
      </c>
      <c r="J6370" s="292">
        <v>197083.95137</v>
      </c>
      <c r="K6370" s="292">
        <v>179060.24270999999</v>
      </c>
      <c r="L6370" s="292">
        <v>303830.04702999996</v>
      </c>
      <c r="M6370" s="292">
        <v>128247.11349999999</v>
      </c>
      <c r="N6370" s="292">
        <v>873394.33685000031</v>
      </c>
      <c r="O6370" s="292">
        <v>4353441.5351100005</v>
      </c>
      <c r="P6370" s="83" t="str">
        <f t="shared" si="136"/>
        <v/>
      </c>
    </row>
    <row r="6371" spans="1:16" hidden="1" x14ac:dyDescent="0.25">
      <c r="A6371" s="83" t="s">
        <v>7412</v>
      </c>
      <c r="B6371" s="285" t="s">
        <v>80</v>
      </c>
      <c r="C6371" s="292">
        <v>150520.30560999998</v>
      </c>
      <c r="D6371" s="292">
        <v>570.38058000000001</v>
      </c>
      <c r="E6371" s="292">
        <v>956535.53500999988</v>
      </c>
      <c r="F6371" s="292">
        <v>277234.21548999997</v>
      </c>
      <c r="G6371" s="292">
        <v>115132.48671999999</v>
      </c>
      <c r="H6371" s="292">
        <v>79830.725999999995</v>
      </c>
      <c r="I6371" s="292">
        <v>115454.64236</v>
      </c>
      <c r="J6371" s="292">
        <v>93959.627959999983</v>
      </c>
      <c r="K6371" s="292">
        <v>86691.152789999993</v>
      </c>
      <c r="L6371" s="292">
        <v>77677.379519999988</v>
      </c>
      <c r="M6371" s="292">
        <v>13895.765480000002</v>
      </c>
      <c r="N6371" s="292">
        <v>471430.24868000008</v>
      </c>
      <c r="O6371" s="292">
        <v>2438932.4662000001</v>
      </c>
      <c r="P6371" s="83" t="str">
        <f t="shared" si="136"/>
        <v/>
      </c>
    </row>
    <row r="6372" spans="1:16" hidden="1" x14ac:dyDescent="0.25">
      <c r="A6372" s="83" t="s">
        <v>7413</v>
      </c>
      <c r="B6372" s="285" t="s">
        <v>97</v>
      </c>
      <c r="C6372" s="292">
        <v>-317805.47726999992</v>
      </c>
      <c r="D6372" s="292">
        <v>-10351.272649999009</v>
      </c>
      <c r="E6372" s="292">
        <v>-211243.06360999995</v>
      </c>
      <c r="F6372" s="292">
        <v>0</v>
      </c>
      <c r="G6372" s="292">
        <v>-539399.813529999</v>
      </c>
      <c r="P6372" s="83" t="str">
        <f t="shared" ref="P6372:P6399" si="137">IF(COUNTBLANK(Q6372)=0,IF(RIGHT(A6372,10)=Q6372,TRUE,FALSE),"")</f>
        <v/>
      </c>
    </row>
    <row r="6373" spans="1:16" hidden="1" x14ac:dyDescent="0.25">
      <c r="A6373" s="83" t="s">
        <v>7414</v>
      </c>
      <c r="B6373" s="285" t="s">
        <v>130</v>
      </c>
      <c r="C6373" s="292">
        <v>-178315.89607999986</v>
      </c>
      <c r="D6373" s="292">
        <v>-46292.188449999085</v>
      </c>
      <c r="E6373" s="292">
        <v>-233893.77098999999</v>
      </c>
      <c r="F6373" s="292">
        <v>0</v>
      </c>
      <c r="G6373" s="292">
        <v>-458501.85551999905</v>
      </c>
      <c r="P6373" s="83" t="str">
        <f t="shared" si="137"/>
        <v/>
      </c>
    </row>
    <row r="6374" spans="1:16" hidden="1" x14ac:dyDescent="0.25">
      <c r="A6374" s="83" t="s">
        <v>7415</v>
      </c>
      <c r="B6374" s="285" t="s">
        <v>76</v>
      </c>
      <c r="C6374" s="292">
        <v>0</v>
      </c>
      <c r="D6374" s="292">
        <v>0</v>
      </c>
      <c r="E6374" s="292">
        <v>0</v>
      </c>
      <c r="F6374" s="292">
        <v>0</v>
      </c>
      <c r="G6374" s="292">
        <v>0</v>
      </c>
      <c r="P6374" s="83" t="str">
        <f t="shared" si="137"/>
        <v/>
      </c>
    </row>
    <row r="6375" spans="1:16" hidden="1" x14ac:dyDescent="0.25">
      <c r="A6375" s="83" t="s">
        <v>7416</v>
      </c>
      <c r="B6375" s="285" t="s">
        <v>77</v>
      </c>
      <c r="C6375" s="292">
        <v>219674.78177</v>
      </c>
      <c r="D6375" s="292">
        <v>274754.55747999903</v>
      </c>
      <c r="E6375" s="292">
        <v>212021.24233000001</v>
      </c>
      <c r="F6375" s="292">
        <v>0</v>
      </c>
      <c r="G6375" s="292">
        <v>706450.58157999907</v>
      </c>
      <c r="P6375" s="83" t="str">
        <f t="shared" si="137"/>
        <v/>
      </c>
    </row>
    <row r="6376" spans="1:16" hidden="1" x14ac:dyDescent="0.25">
      <c r="A6376" s="83" t="s">
        <v>7417</v>
      </c>
      <c r="B6376" s="285" t="s">
        <v>78</v>
      </c>
      <c r="C6376" s="292">
        <v>48864.245229999899</v>
      </c>
      <c r="D6376" s="292">
        <v>53932.525990000002</v>
      </c>
      <c r="E6376" s="292">
        <v>55217.9663899999</v>
      </c>
      <c r="F6376" s="292">
        <v>0</v>
      </c>
      <c r="G6376" s="292">
        <v>158014.73760999981</v>
      </c>
      <c r="P6376" s="83" t="str">
        <f t="shared" si="137"/>
        <v/>
      </c>
    </row>
    <row r="6377" spans="1:16" hidden="1" x14ac:dyDescent="0.25">
      <c r="A6377" s="83" t="s">
        <v>7418</v>
      </c>
      <c r="B6377" s="285" t="s">
        <v>79</v>
      </c>
      <c r="C6377" s="292">
        <v>1661.31593</v>
      </c>
      <c r="D6377" s="292">
        <v>2878.0647100000001</v>
      </c>
      <c r="E6377" s="292">
        <v>6146.0439900000001</v>
      </c>
      <c r="F6377" s="292">
        <v>0</v>
      </c>
      <c r="G6377" s="292">
        <v>10685.424630000001</v>
      </c>
      <c r="P6377" s="83" t="str">
        <f t="shared" si="137"/>
        <v/>
      </c>
    </row>
    <row r="6378" spans="1:16" hidden="1" x14ac:dyDescent="0.25">
      <c r="A6378" s="83" t="s">
        <v>7419</v>
      </c>
      <c r="B6378" s="285" t="s">
        <v>3671</v>
      </c>
      <c r="C6378" s="292">
        <v>22411.52865</v>
      </c>
      <c r="D6378" s="292">
        <v>7320.2452300000004</v>
      </c>
      <c r="E6378" s="292">
        <v>26507.114290000005</v>
      </c>
      <c r="F6378" s="292">
        <v>0</v>
      </c>
      <c r="G6378" s="292">
        <v>56238.888170000006</v>
      </c>
      <c r="P6378" s="83" t="str">
        <f t="shared" si="137"/>
        <v/>
      </c>
    </row>
    <row r="6379" spans="1:16" hidden="1" x14ac:dyDescent="0.25">
      <c r="A6379" s="83" t="s">
        <v>7420</v>
      </c>
      <c r="B6379" s="285" t="s">
        <v>84</v>
      </c>
      <c r="C6379" s="292">
        <v>45021.166710000005</v>
      </c>
      <c r="D6379" s="292">
        <v>60396.289579999997</v>
      </c>
      <c r="E6379" s="292">
        <v>84714.554040000105</v>
      </c>
      <c r="F6379" s="292">
        <v>0</v>
      </c>
      <c r="G6379" s="292">
        <v>190132.01033000011</v>
      </c>
      <c r="P6379" s="83" t="str">
        <f t="shared" si="137"/>
        <v/>
      </c>
    </row>
    <row r="6380" spans="1:16" hidden="1" x14ac:dyDescent="0.25">
      <c r="A6380" s="83" t="s">
        <v>7421</v>
      </c>
      <c r="B6380" s="285" t="s">
        <v>85</v>
      </c>
      <c r="C6380" s="292">
        <v>499711.50403999991</v>
      </c>
      <c r="D6380" s="292">
        <v>586374.71796999907</v>
      </c>
      <c r="E6380" s="292">
        <v>547142.10281999991</v>
      </c>
      <c r="F6380" s="292">
        <v>0</v>
      </c>
      <c r="G6380" s="292">
        <v>1633228.3248299991</v>
      </c>
      <c r="P6380" s="83" t="str">
        <f t="shared" si="137"/>
        <v/>
      </c>
    </row>
    <row r="6381" spans="1:16" hidden="1" x14ac:dyDescent="0.25">
      <c r="A6381" s="83" t="s">
        <v>7422</v>
      </c>
      <c r="B6381" s="285" t="s">
        <v>86</v>
      </c>
      <c r="C6381" s="292">
        <v>1.12486</v>
      </c>
      <c r="D6381" s="292">
        <v>10662.4303</v>
      </c>
      <c r="E6381" s="292">
        <v>0</v>
      </c>
      <c r="F6381" s="292">
        <v>0</v>
      </c>
      <c r="G6381" s="292">
        <v>10663.55516</v>
      </c>
      <c r="P6381" s="83" t="str">
        <f t="shared" si="137"/>
        <v/>
      </c>
    </row>
    <row r="6382" spans="1:16" hidden="1" x14ac:dyDescent="0.25">
      <c r="A6382" s="83" t="s">
        <v>7423</v>
      </c>
      <c r="B6382" s="285" t="s">
        <v>87</v>
      </c>
      <c r="C6382" s="292">
        <v>13248.354240000001</v>
      </c>
      <c r="D6382" s="292">
        <v>0</v>
      </c>
      <c r="E6382" s="292">
        <v>37559.957000000002</v>
      </c>
      <c r="F6382" s="292">
        <v>0</v>
      </c>
      <c r="G6382" s="292">
        <v>50808.311240000003</v>
      </c>
      <c r="P6382" s="83" t="str">
        <f t="shared" si="137"/>
        <v/>
      </c>
    </row>
    <row r="6383" spans="1:16" hidden="1" x14ac:dyDescent="0.25">
      <c r="A6383" s="83" t="s">
        <v>7424</v>
      </c>
      <c r="B6383" s="285" t="s">
        <v>88</v>
      </c>
      <c r="C6383" s="292">
        <v>24727.48242</v>
      </c>
      <c r="D6383" s="292">
        <v>44051.339019999999</v>
      </c>
      <c r="E6383" s="292">
        <v>1640.16193</v>
      </c>
      <c r="F6383" s="292">
        <v>0</v>
      </c>
      <c r="G6383" s="292">
        <v>70418.983370000002</v>
      </c>
      <c r="P6383" s="83" t="str">
        <f t="shared" si="137"/>
        <v/>
      </c>
    </row>
    <row r="6384" spans="1:16" hidden="1" x14ac:dyDescent="0.25">
      <c r="A6384" s="83" t="s">
        <v>7425</v>
      </c>
      <c r="B6384" s="285" t="s">
        <v>144</v>
      </c>
      <c r="C6384" s="292">
        <v>537688.46555999992</v>
      </c>
      <c r="D6384" s="292">
        <v>641088.48728999903</v>
      </c>
      <c r="E6384" s="292">
        <v>586342.22174999991</v>
      </c>
      <c r="F6384" s="292">
        <v>0</v>
      </c>
      <c r="G6384" s="292">
        <v>1765119.1745999991</v>
      </c>
      <c r="P6384" s="83" t="str">
        <f t="shared" si="137"/>
        <v/>
      </c>
    </row>
    <row r="6385" spans="1:16" hidden="1" x14ac:dyDescent="0.25">
      <c r="A6385" s="83" t="s">
        <v>7426</v>
      </c>
      <c r="B6385" s="285" t="s">
        <v>283</v>
      </c>
      <c r="C6385" s="292">
        <v>594.85308999999995</v>
      </c>
      <c r="D6385" s="292">
        <v>22703.268030000003</v>
      </c>
      <c r="E6385" s="292">
        <v>1189.2218600000001</v>
      </c>
      <c r="F6385" s="292">
        <v>0</v>
      </c>
      <c r="G6385" s="292">
        <v>24487.342980000005</v>
      </c>
      <c r="P6385" s="83" t="str">
        <f t="shared" si="137"/>
        <v/>
      </c>
    </row>
    <row r="6386" spans="1:16" hidden="1" x14ac:dyDescent="0.25">
      <c r="A6386" s="83" t="s">
        <v>7427</v>
      </c>
      <c r="B6386" s="285" t="s">
        <v>284</v>
      </c>
      <c r="C6386" s="292">
        <v>161483.61266000001</v>
      </c>
      <c r="D6386" s="292">
        <v>164389.76695000002</v>
      </c>
      <c r="E6386" s="292">
        <v>161345.95991999999</v>
      </c>
      <c r="F6386" s="292">
        <v>0</v>
      </c>
      <c r="G6386" s="292">
        <v>487219.33953000006</v>
      </c>
      <c r="P6386" s="83" t="str">
        <f t="shared" si="137"/>
        <v/>
      </c>
    </row>
    <row r="6387" spans="1:16" hidden="1" x14ac:dyDescent="0.25">
      <c r="A6387" s="83" t="s">
        <v>7428</v>
      </c>
      <c r="B6387" s="285" t="s">
        <v>76</v>
      </c>
      <c r="C6387" s="292">
        <v>0</v>
      </c>
      <c r="D6387" s="292">
        <v>0</v>
      </c>
      <c r="E6387" s="292">
        <v>0</v>
      </c>
      <c r="F6387" s="292">
        <v>0</v>
      </c>
      <c r="G6387" s="292">
        <v>0</v>
      </c>
      <c r="P6387" s="83" t="str">
        <f t="shared" si="137"/>
        <v/>
      </c>
    </row>
    <row r="6388" spans="1:16" hidden="1" x14ac:dyDescent="0.25">
      <c r="A6388" s="83" t="s">
        <v>7429</v>
      </c>
      <c r="B6388" s="285" t="s">
        <v>85</v>
      </c>
      <c r="C6388" s="292">
        <v>181906.02677</v>
      </c>
      <c r="D6388" s="292">
        <v>576023.44532000006</v>
      </c>
      <c r="E6388" s="292">
        <v>335899.03920999996</v>
      </c>
      <c r="F6388" s="292">
        <v>0</v>
      </c>
      <c r="G6388" s="292">
        <v>1093828.5113000001</v>
      </c>
      <c r="P6388" s="83" t="str">
        <f t="shared" si="137"/>
        <v/>
      </c>
    </row>
    <row r="6389" spans="1:16" hidden="1" x14ac:dyDescent="0.25">
      <c r="A6389" s="83" t="s">
        <v>7430</v>
      </c>
      <c r="B6389" s="285" t="s">
        <v>87</v>
      </c>
      <c r="C6389" s="292">
        <v>7204.6989599999997</v>
      </c>
      <c r="D6389" s="292">
        <v>15002.58121</v>
      </c>
      <c r="E6389" s="292">
        <v>3384.17058</v>
      </c>
      <c r="F6389" s="292">
        <v>0</v>
      </c>
      <c r="G6389" s="292">
        <v>25591.450749999996</v>
      </c>
      <c r="P6389" s="83" t="str">
        <f t="shared" si="137"/>
        <v/>
      </c>
    </row>
    <row r="6390" spans="1:16" hidden="1" x14ac:dyDescent="0.25">
      <c r="A6390" s="83" t="s">
        <v>7431</v>
      </c>
      <c r="B6390" s="285" t="s">
        <v>88</v>
      </c>
      <c r="C6390" s="292">
        <v>170241.91859000002</v>
      </c>
      <c r="D6390" s="292">
        <v>3760.92398</v>
      </c>
      <c r="E6390" s="292">
        <v>13043.021930000001</v>
      </c>
      <c r="F6390" s="292">
        <v>0</v>
      </c>
      <c r="G6390" s="292">
        <v>187045.8645</v>
      </c>
      <c r="P6390" s="83" t="str">
        <f t="shared" si="137"/>
        <v/>
      </c>
    </row>
    <row r="6391" spans="1:16" hidden="1" x14ac:dyDescent="0.25">
      <c r="A6391" s="83" t="s">
        <v>7432</v>
      </c>
      <c r="B6391" s="285" t="s">
        <v>89</v>
      </c>
      <c r="C6391" s="292">
        <v>22514.665060000003</v>
      </c>
      <c r="D6391" s="292">
        <v>28704.444510000001</v>
      </c>
      <c r="E6391" s="292">
        <v>20652.178820000001</v>
      </c>
      <c r="F6391" s="292">
        <v>0</v>
      </c>
      <c r="G6391" s="292">
        <v>71871.288390000002</v>
      </c>
      <c r="P6391" s="83" t="str">
        <f t="shared" si="137"/>
        <v/>
      </c>
    </row>
    <row r="6392" spans="1:16" hidden="1" x14ac:dyDescent="0.25">
      <c r="A6392" s="83" t="s">
        <v>7433</v>
      </c>
      <c r="B6392" s="285" t="s">
        <v>90</v>
      </c>
      <c r="C6392" s="292">
        <v>121.05603000000001</v>
      </c>
      <c r="D6392" s="292">
        <v>52502.285190000002</v>
      </c>
      <c r="E6392" s="292">
        <v>1526.9798599999999</v>
      </c>
      <c r="F6392" s="292">
        <v>0</v>
      </c>
      <c r="G6392" s="292">
        <v>54150.321080000002</v>
      </c>
      <c r="P6392" s="83" t="str">
        <f t="shared" si="137"/>
        <v/>
      </c>
    </row>
    <row r="6393" spans="1:16" hidden="1" x14ac:dyDescent="0.25">
      <c r="A6393" s="83" t="s">
        <v>7434</v>
      </c>
      <c r="B6393" s="285" t="s">
        <v>91</v>
      </c>
      <c r="C6393" s="292">
        <v>76135.007890000008</v>
      </c>
      <c r="D6393" s="292">
        <v>137720.82848</v>
      </c>
      <c r="E6393" s="292">
        <v>114503.08743</v>
      </c>
      <c r="F6393" s="292">
        <v>0</v>
      </c>
      <c r="G6393" s="292">
        <v>328358.92379999999</v>
      </c>
      <c r="P6393" s="83" t="str">
        <f t="shared" si="137"/>
        <v/>
      </c>
    </row>
    <row r="6394" spans="1:16" hidden="1" x14ac:dyDescent="0.25">
      <c r="A6394" s="83" t="s">
        <v>7435</v>
      </c>
      <c r="B6394" s="285" t="s">
        <v>3670</v>
      </c>
      <c r="C6394" s="292">
        <v>5869.2208799999999</v>
      </c>
      <c r="D6394" s="292">
        <v>4158.3669500000005</v>
      </c>
      <c r="E6394" s="292">
        <v>5739.80339</v>
      </c>
      <c r="F6394" s="292">
        <v>0</v>
      </c>
      <c r="G6394" s="292">
        <v>15767.391220000001</v>
      </c>
      <c r="P6394" s="83" t="str">
        <f t="shared" si="137"/>
        <v/>
      </c>
    </row>
    <row r="6395" spans="1:16" hidden="1" x14ac:dyDescent="0.25">
      <c r="A6395" s="83" t="s">
        <v>7436</v>
      </c>
      <c r="B6395" s="285" t="s">
        <v>95</v>
      </c>
      <c r="C6395" s="292">
        <v>58.798199999999994</v>
      </c>
      <c r="D6395" s="292">
        <v>124.7687</v>
      </c>
      <c r="E6395" s="292">
        <v>298.82983999999999</v>
      </c>
      <c r="F6395" s="292">
        <v>0</v>
      </c>
      <c r="G6395" s="292">
        <v>482.39673999999997</v>
      </c>
      <c r="P6395" s="83" t="str">
        <f t="shared" si="137"/>
        <v/>
      </c>
    </row>
    <row r="6396" spans="1:16" hidden="1" x14ac:dyDescent="0.25">
      <c r="A6396" s="83" t="s">
        <v>7437</v>
      </c>
      <c r="B6396" s="285" t="s">
        <v>96</v>
      </c>
      <c r="C6396" s="292">
        <v>19.925159999999998</v>
      </c>
      <c r="D6396" s="292">
        <v>9.3483300000000007</v>
      </c>
      <c r="E6396" s="292">
        <v>122.21904000000001</v>
      </c>
      <c r="F6396" s="292">
        <v>0</v>
      </c>
      <c r="G6396" s="292">
        <v>151.49253000000002</v>
      </c>
      <c r="P6396" s="83" t="str">
        <f t="shared" si="137"/>
        <v/>
      </c>
    </row>
    <row r="6397" spans="1:16" hidden="1" x14ac:dyDescent="0.25">
      <c r="A6397" s="83" t="s">
        <v>7438</v>
      </c>
      <c r="B6397" s="285" t="s">
        <v>155</v>
      </c>
      <c r="C6397" s="292">
        <v>359372.56948000006</v>
      </c>
      <c r="D6397" s="292">
        <v>594796.29883999994</v>
      </c>
      <c r="E6397" s="292">
        <v>352448.45075999992</v>
      </c>
      <c r="F6397" s="292">
        <v>0</v>
      </c>
      <c r="G6397" s="292">
        <v>1306617.31908</v>
      </c>
      <c r="P6397" s="83" t="str">
        <f t="shared" si="137"/>
        <v/>
      </c>
    </row>
    <row r="6398" spans="1:16" hidden="1" x14ac:dyDescent="0.25">
      <c r="A6398" s="83" t="s">
        <v>7439</v>
      </c>
      <c r="B6398" s="285" t="s">
        <v>285</v>
      </c>
      <c r="C6398" s="292">
        <v>56425.898519999995</v>
      </c>
      <c r="D6398" s="292">
        <v>349601.08915000001</v>
      </c>
      <c r="E6398" s="292">
        <v>187654.1986</v>
      </c>
      <c r="F6398" s="292">
        <v>0</v>
      </c>
      <c r="G6398" s="292">
        <v>593681.18626999995</v>
      </c>
      <c r="P6398" s="83" t="str">
        <f t="shared" si="137"/>
        <v/>
      </c>
    </row>
    <row r="6399" spans="1:16" hidden="1" x14ac:dyDescent="0.25">
      <c r="A6399" s="83" t="s">
        <v>7440</v>
      </c>
      <c r="B6399" s="285" t="s">
        <v>286</v>
      </c>
      <c r="C6399" s="292">
        <v>20781.380189999996</v>
      </c>
      <c r="D6399" s="292">
        <v>3211.6623399999999</v>
      </c>
      <c r="E6399" s="292">
        <v>5523.9612699999998</v>
      </c>
      <c r="F6399" s="292">
        <v>0</v>
      </c>
      <c r="G6399" s="292">
        <v>29517.003799999995</v>
      </c>
      <c r="P6399" s="83" t="str">
        <f t="shared" si="137"/>
        <v/>
      </c>
    </row>
    <row r="6400" spans="1:16" hidden="1" x14ac:dyDescent="0.25">
      <c r="A6400" s="83" t="s">
        <v>7441</v>
      </c>
      <c r="B6400" s="285" t="s">
        <v>97</v>
      </c>
      <c r="C6400" s="292">
        <v>-125867</v>
      </c>
      <c r="D6400" s="292">
        <v>30446</v>
      </c>
      <c r="E6400" s="292">
        <v>-38324</v>
      </c>
      <c r="F6400" s="292">
        <v>47980</v>
      </c>
      <c r="G6400" s="292">
        <v>24632</v>
      </c>
      <c r="H6400" s="292">
        <v>-13161</v>
      </c>
      <c r="I6400" s="292">
        <v>-49698</v>
      </c>
      <c r="J6400" s="292">
        <v>-40500</v>
      </c>
      <c r="K6400" s="292">
        <v>-4989</v>
      </c>
      <c r="L6400" s="292">
        <v>-10620</v>
      </c>
      <c r="M6400" s="292">
        <v>38062</v>
      </c>
      <c r="N6400" s="292">
        <v>89232</v>
      </c>
      <c r="O6400" s="292">
        <v>-52807</v>
      </c>
      <c r="P6400" s="83" t="str">
        <f t="shared" ref="P6400:P6431" si="138">IF(COUNTBLANK(Q6400)=0,IF(RIGHT(A6400,12)=Q6400,TRUE,FALSE),"")</f>
        <v/>
      </c>
    </row>
    <row r="6401" spans="1:16" hidden="1" x14ac:dyDescent="0.25">
      <c r="A6401" s="83" t="s">
        <v>7442</v>
      </c>
      <c r="B6401" s="285" t="s">
        <v>130</v>
      </c>
      <c r="C6401" s="292">
        <v>-125859</v>
      </c>
      <c r="D6401" s="292">
        <v>30454</v>
      </c>
      <c r="E6401" s="292">
        <v>-38313</v>
      </c>
      <c r="F6401" s="292">
        <v>47988</v>
      </c>
      <c r="G6401" s="292">
        <v>24645</v>
      </c>
      <c r="H6401" s="292">
        <v>-13148</v>
      </c>
      <c r="I6401" s="292">
        <v>-49693</v>
      </c>
      <c r="J6401" s="292">
        <v>-40495</v>
      </c>
      <c r="K6401" s="292">
        <v>-4979</v>
      </c>
      <c r="L6401" s="292">
        <v>-10615</v>
      </c>
      <c r="M6401" s="292">
        <v>38067</v>
      </c>
      <c r="N6401" s="292">
        <v>89238</v>
      </c>
      <c r="O6401" s="292">
        <v>-52710</v>
      </c>
      <c r="P6401" s="83" t="str">
        <f t="shared" si="138"/>
        <v/>
      </c>
    </row>
    <row r="6402" spans="1:16" hidden="1" x14ac:dyDescent="0.25">
      <c r="A6402" s="83" t="s">
        <v>7443</v>
      </c>
      <c r="B6402" s="285" t="s">
        <v>76</v>
      </c>
      <c r="C6402" s="292">
        <v>0</v>
      </c>
      <c r="D6402" s="292">
        <v>0</v>
      </c>
      <c r="E6402" s="292">
        <v>12</v>
      </c>
      <c r="F6402" s="292">
        <v>0</v>
      </c>
      <c r="G6402" s="292">
        <v>0</v>
      </c>
      <c r="H6402" s="292">
        <v>0</v>
      </c>
      <c r="I6402" s="292">
        <v>0</v>
      </c>
      <c r="J6402" s="292">
        <v>0</v>
      </c>
      <c r="K6402" s="292">
        <v>0</v>
      </c>
      <c r="L6402" s="292">
        <v>0</v>
      </c>
      <c r="M6402" s="292">
        <v>0</v>
      </c>
      <c r="N6402" s="292">
        <v>0</v>
      </c>
      <c r="O6402" s="292">
        <v>12</v>
      </c>
      <c r="P6402" s="83" t="str">
        <f t="shared" si="138"/>
        <v/>
      </c>
    </row>
    <row r="6403" spans="1:16" hidden="1" x14ac:dyDescent="0.25">
      <c r="A6403" s="83" t="s">
        <v>7444</v>
      </c>
      <c r="B6403" s="285" t="s">
        <v>77</v>
      </c>
      <c r="C6403" s="292">
        <v>0</v>
      </c>
      <c r="D6403" s="292">
        <v>583</v>
      </c>
      <c r="E6403" s="292">
        <v>72</v>
      </c>
      <c r="F6403" s="292">
        <v>1320</v>
      </c>
      <c r="G6403" s="292">
        <v>652</v>
      </c>
      <c r="H6403" s="292">
        <v>850</v>
      </c>
      <c r="I6403" s="292">
        <v>798</v>
      </c>
      <c r="J6403" s="292">
        <v>749</v>
      </c>
      <c r="K6403" s="292">
        <v>944</v>
      </c>
      <c r="L6403" s="292">
        <v>599</v>
      </c>
      <c r="M6403" s="292">
        <v>558</v>
      </c>
      <c r="N6403" s="292">
        <v>1744</v>
      </c>
      <c r="O6403" s="292">
        <v>8869</v>
      </c>
      <c r="P6403" s="83" t="str">
        <f t="shared" si="138"/>
        <v/>
      </c>
    </row>
    <row r="6404" spans="1:16" hidden="1" x14ac:dyDescent="0.25">
      <c r="A6404" s="83" t="s">
        <v>7445</v>
      </c>
      <c r="B6404" s="285" t="s">
        <v>78</v>
      </c>
      <c r="C6404" s="292">
        <v>19</v>
      </c>
      <c r="D6404" s="292">
        <v>78</v>
      </c>
      <c r="E6404" s="292">
        <v>98</v>
      </c>
      <c r="F6404" s="292">
        <v>77</v>
      </c>
      <c r="G6404" s="292">
        <v>596</v>
      </c>
      <c r="H6404" s="292">
        <v>1504</v>
      </c>
      <c r="I6404" s="292">
        <v>1645</v>
      </c>
      <c r="J6404" s="292">
        <v>1517</v>
      </c>
      <c r="K6404" s="292">
        <v>1850</v>
      </c>
      <c r="L6404" s="292">
        <v>2382</v>
      </c>
      <c r="M6404" s="292">
        <v>736</v>
      </c>
      <c r="N6404" s="292">
        <v>7212</v>
      </c>
      <c r="O6404" s="292">
        <v>17714</v>
      </c>
      <c r="P6404" s="83" t="str">
        <f t="shared" si="138"/>
        <v/>
      </c>
    </row>
    <row r="6405" spans="1:16" hidden="1" x14ac:dyDescent="0.25">
      <c r="A6405" s="83" t="s">
        <v>7446</v>
      </c>
      <c r="B6405" s="285" t="s">
        <v>79</v>
      </c>
      <c r="C6405" s="292">
        <v>0</v>
      </c>
      <c r="D6405" s="292">
        <v>0</v>
      </c>
      <c r="E6405" s="292">
        <v>0</v>
      </c>
      <c r="F6405" s="292">
        <v>0</v>
      </c>
      <c r="G6405" s="292">
        <v>0</v>
      </c>
      <c r="H6405" s="292">
        <v>0</v>
      </c>
      <c r="I6405" s="292">
        <v>0</v>
      </c>
      <c r="J6405" s="292">
        <v>0</v>
      </c>
      <c r="K6405" s="292">
        <v>0</v>
      </c>
      <c r="L6405" s="292">
        <v>0</v>
      </c>
      <c r="M6405" s="292">
        <v>0</v>
      </c>
      <c r="N6405" s="292">
        <v>3</v>
      </c>
      <c r="O6405" s="292">
        <v>3</v>
      </c>
      <c r="P6405" s="83" t="str">
        <f t="shared" si="138"/>
        <v/>
      </c>
    </row>
    <row r="6406" spans="1:16" hidden="1" x14ac:dyDescent="0.25">
      <c r="A6406" s="83" t="s">
        <v>7447</v>
      </c>
      <c r="B6406" s="285" t="s">
        <v>3671</v>
      </c>
      <c r="C6406" s="292">
        <v>1506</v>
      </c>
      <c r="D6406" s="292">
        <v>6437</v>
      </c>
      <c r="E6406" s="292">
        <v>1952</v>
      </c>
      <c r="F6406" s="292">
        <v>2890</v>
      </c>
      <c r="G6406" s="292">
        <v>4550</v>
      </c>
      <c r="H6406" s="292">
        <v>4397</v>
      </c>
      <c r="I6406" s="292">
        <v>6821</v>
      </c>
      <c r="J6406" s="292">
        <v>2650</v>
      </c>
      <c r="K6406" s="292">
        <v>1559</v>
      </c>
      <c r="L6406" s="292">
        <v>9242</v>
      </c>
      <c r="M6406" s="292">
        <v>8183</v>
      </c>
      <c r="N6406" s="292">
        <v>23787</v>
      </c>
      <c r="O6406" s="292">
        <v>73974</v>
      </c>
      <c r="P6406" s="83" t="str">
        <f t="shared" si="138"/>
        <v/>
      </c>
    </row>
    <row r="6407" spans="1:16" hidden="1" x14ac:dyDescent="0.25">
      <c r="A6407" s="83" t="s">
        <v>7448</v>
      </c>
      <c r="B6407" s="285" t="s">
        <v>120</v>
      </c>
      <c r="C6407" s="292">
        <v>168675</v>
      </c>
      <c r="D6407" s="292">
        <v>77006</v>
      </c>
      <c r="E6407" s="292">
        <v>150445</v>
      </c>
      <c r="F6407" s="292">
        <v>99768</v>
      </c>
      <c r="G6407" s="292">
        <v>84155</v>
      </c>
      <c r="H6407" s="292">
        <v>148181</v>
      </c>
      <c r="I6407" s="292">
        <v>120196</v>
      </c>
      <c r="J6407" s="292">
        <v>114630</v>
      </c>
      <c r="K6407" s="292">
        <v>122991</v>
      </c>
      <c r="L6407" s="292">
        <v>120012</v>
      </c>
      <c r="M6407" s="292">
        <v>124952</v>
      </c>
      <c r="N6407" s="292">
        <v>82407</v>
      </c>
      <c r="O6407" s="292">
        <v>1413418</v>
      </c>
      <c r="P6407" s="83" t="str">
        <f t="shared" si="138"/>
        <v/>
      </c>
    </row>
    <row r="6408" spans="1:16" hidden="1" x14ac:dyDescent="0.25">
      <c r="A6408" s="83" t="s">
        <v>7449</v>
      </c>
      <c r="B6408" s="285" t="s">
        <v>121</v>
      </c>
      <c r="C6408" s="292">
        <v>0</v>
      </c>
      <c r="D6408" s="292">
        <v>0</v>
      </c>
      <c r="E6408" s="292">
        <v>0</v>
      </c>
      <c r="F6408" s="292">
        <v>0</v>
      </c>
      <c r="G6408" s="292">
        <v>0</v>
      </c>
      <c r="H6408" s="292">
        <v>0</v>
      </c>
      <c r="I6408" s="292">
        <v>0</v>
      </c>
      <c r="J6408" s="292">
        <v>0</v>
      </c>
      <c r="K6408" s="292">
        <v>0</v>
      </c>
      <c r="L6408" s="292">
        <v>0</v>
      </c>
      <c r="M6408" s="292">
        <v>0</v>
      </c>
      <c r="N6408" s="292">
        <v>16724</v>
      </c>
      <c r="O6408" s="292">
        <v>16724</v>
      </c>
      <c r="P6408" s="83" t="str">
        <f t="shared" si="138"/>
        <v/>
      </c>
    </row>
    <row r="6409" spans="1:16" hidden="1" x14ac:dyDescent="0.25">
      <c r="A6409" s="83" t="s">
        <v>7450</v>
      </c>
      <c r="B6409" s="285" t="s">
        <v>81</v>
      </c>
      <c r="C6409" s="292">
        <v>576</v>
      </c>
      <c r="D6409" s="292">
        <v>65</v>
      </c>
      <c r="E6409" s="292">
        <v>495</v>
      </c>
      <c r="F6409" s="292">
        <v>654</v>
      </c>
      <c r="G6409" s="292">
        <v>84</v>
      </c>
      <c r="H6409" s="292">
        <v>764</v>
      </c>
      <c r="I6409" s="292">
        <v>34934</v>
      </c>
      <c r="J6409" s="292">
        <v>265</v>
      </c>
      <c r="K6409" s="292">
        <v>18540</v>
      </c>
      <c r="L6409" s="292">
        <v>1245</v>
      </c>
      <c r="M6409" s="292">
        <v>60</v>
      </c>
      <c r="N6409" s="292">
        <v>536</v>
      </c>
      <c r="O6409" s="292">
        <v>58218</v>
      </c>
      <c r="P6409" s="83" t="str">
        <f t="shared" si="138"/>
        <v/>
      </c>
    </row>
    <row r="6410" spans="1:16" hidden="1" x14ac:dyDescent="0.25">
      <c r="A6410" s="83" t="s">
        <v>7451</v>
      </c>
      <c r="B6410" s="285" t="s">
        <v>82</v>
      </c>
      <c r="C6410" s="292">
        <v>0</v>
      </c>
      <c r="D6410" s="292">
        <v>0</v>
      </c>
      <c r="E6410" s="292">
        <v>0</v>
      </c>
      <c r="F6410" s="292">
        <v>0</v>
      </c>
      <c r="G6410" s="292">
        <v>0</v>
      </c>
      <c r="H6410" s="292">
        <v>0</v>
      </c>
      <c r="I6410" s="292">
        <v>0</v>
      </c>
      <c r="J6410" s="292">
        <v>0</v>
      </c>
      <c r="K6410" s="292">
        <v>0</v>
      </c>
      <c r="L6410" s="292">
        <v>0</v>
      </c>
      <c r="M6410" s="292">
        <v>0</v>
      </c>
      <c r="N6410" s="292">
        <v>0</v>
      </c>
      <c r="O6410" s="292">
        <v>0</v>
      </c>
      <c r="P6410" s="83" t="str">
        <f t="shared" si="138"/>
        <v/>
      </c>
    </row>
    <row r="6411" spans="1:16" hidden="1" x14ac:dyDescent="0.25">
      <c r="A6411" s="83" t="s">
        <v>7452</v>
      </c>
      <c r="B6411" s="285" t="s">
        <v>83</v>
      </c>
      <c r="C6411" s="292">
        <v>0</v>
      </c>
      <c r="D6411" s="292">
        <v>93</v>
      </c>
      <c r="E6411" s="292">
        <v>20</v>
      </c>
      <c r="F6411" s="292">
        <v>123</v>
      </c>
      <c r="G6411" s="292">
        <v>68</v>
      </c>
      <c r="H6411" s="292">
        <v>0</v>
      </c>
      <c r="I6411" s="292">
        <v>0</v>
      </c>
      <c r="J6411" s="292">
        <v>0</v>
      </c>
      <c r="K6411" s="292">
        <v>12</v>
      </c>
      <c r="L6411" s="292">
        <v>0</v>
      </c>
      <c r="M6411" s="292">
        <v>19</v>
      </c>
      <c r="N6411" s="292">
        <v>386</v>
      </c>
      <c r="O6411" s="292">
        <v>721</v>
      </c>
      <c r="P6411" s="83" t="str">
        <f t="shared" si="138"/>
        <v/>
      </c>
    </row>
    <row r="6412" spans="1:16" hidden="1" x14ac:dyDescent="0.25">
      <c r="A6412" s="83" t="s">
        <v>7453</v>
      </c>
      <c r="B6412" s="285" t="s">
        <v>84</v>
      </c>
      <c r="C6412" s="292">
        <v>0</v>
      </c>
      <c r="D6412" s="292">
        <v>0</v>
      </c>
      <c r="E6412" s="292">
        <v>2</v>
      </c>
      <c r="F6412" s="292">
        <v>1</v>
      </c>
      <c r="G6412" s="292">
        <v>0</v>
      </c>
      <c r="H6412" s="292">
        <v>0</v>
      </c>
      <c r="I6412" s="292">
        <v>0</v>
      </c>
      <c r="J6412" s="292">
        <v>0</v>
      </c>
      <c r="K6412" s="292">
        <v>0</v>
      </c>
      <c r="L6412" s="292">
        <v>0</v>
      </c>
      <c r="M6412" s="292">
        <v>0</v>
      </c>
      <c r="N6412" s="292">
        <v>0</v>
      </c>
      <c r="O6412" s="292">
        <v>3</v>
      </c>
      <c r="P6412" s="83" t="str">
        <f t="shared" si="138"/>
        <v/>
      </c>
    </row>
    <row r="6413" spans="1:16" hidden="1" x14ac:dyDescent="0.25">
      <c r="A6413" s="83" t="s">
        <v>7454</v>
      </c>
      <c r="B6413" s="285" t="s">
        <v>85</v>
      </c>
      <c r="C6413" s="292">
        <v>170776</v>
      </c>
      <c r="D6413" s="292">
        <v>84262</v>
      </c>
      <c r="E6413" s="292">
        <v>153096</v>
      </c>
      <c r="F6413" s="292">
        <v>104833</v>
      </c>
      <c r="G6413" s="292">
        <v>90105</v>
      </c>
      <c r="H6413" s="292">
        <v>155696</v>
      </c>
      <c r="I6413" s="292">
        <v>164394</v>
      </c>
      <c r="J6413" s="292">
        <v>119811</v>
      </c>
      <c r="K6413" s="292">
        <v>145896</v>
      </c>
      <c r="L6413" s="292">
        <v>133480</v>
      </c>
      <c r="M6413" s="292">
        <v>134508</v>
      </c>
      <c r="N6413" s="292">
        <v>132799</v>
      </c>
      <c r="O6413" s="292">
        <v>1589656</v>
      </c>
      <c r="P6413" s="83" t="str">
        <f t="shared" si="138"/>
        <v/>
      </c>
    </row>
    <row r="6414" spans="1:16" hidden="1" x14ac:dyDescent="0.25">
      <c r="A6414" s="83" t="s">
        <v>7455</v>
      </c>
      <c r="B6414" s="285" t="s">
        <v>86</v>
      </c>
      <c r="C6414" s="292">
        <v>0</v>
      </c>
      <c r="D6414" s="292">
        <v>0</v>
      </c>
      <c r="E6414" s="292">
        <v>0</v>
      </c>
      <c r="F6414" s="292">
        <v>0</v>
      </c>
      <c r="G6414" s="292">
        <v>0</v>
      </c>
      <c r="H6414" s="292">
        <v>0</v>
      </c>
      <c r="I6414" s="292">
        <v>0</v>
      </c>
      <c r="J6414" s="292">
        <v>0</v>
      </c>
      <c r="K6414" s="292">
        <v>0</v>
      </c>
      <c r="L6414" s="292">
        <v>0</v>
      </c>
      <c r="M6414" s="292">
        <v>0</v>
      </c>
      <c r="N6414" s="292">
        <v>0</v>
      </c>
      <c r="O6414" s="292">
        <v>0</v>
      </c>
      <c r="P6414" s="83" t="str">
        <f t="shared" si="138"/>
        <v/>
      </c>
    </row>
    <row r="6415" spans="1:16" hidden="1" x14ac:dyDescent="0.25">
      <c r="A6415" s="83" t="s">
        <v>7456</v>
      </c>
      <c r="B6415" s="285" t="s">
        <v>87</v>
      </c>
      <c r="C6415" s="292">
        <v>0</v>
      </c>
      <c r="D6415" s="292">
        <v>0</v>
      </c>
      <c r="E6415" s="292">
        <v>0</v>
      </c>
      <c r="F6415" s="292">
        <v>0</v>
      </c>
      <c r="G6415" s="292">
        <v>0</v>
      </c>
      <c r="H6415" s="292">
        <v>0</v>
      </c>
      <c r="I6415" s="292">
        <v>0</v>
      </c>
      <c r="J6415" s="292">
        <v>0</v>
      </c>
      <c r="K6415" s="292">
        <v>0</v>
      </c>
      <c r="L6415" s="292">
        <v>0</v>
      </c>
      <c r="M6415" s="292">
        <v>0</v>
      </c>
      <c r="N6415" s="292">
        <v>0</v>
      </c>
      <c r="O6415" s="292">
        <v>0</v>
      </c>
      <c r="P6415" s="83" t="str">
        <f t="shared" si="138"/>
        <v/>
      </c>
    </row>
    <row r="6416" spans="1:16" hidden="1" x14ac:dyDescent="0.25">
      <c r="A6416" s="83" t="s">
        <v>7457</v>
      </c>
      <c r="B6416" s="285" t="s">
        <v>88</v>
      </c>
      <c r="C6416" s="292">
        <v>0</v>
      </c>
      <c r="D6416" s="292">
        <v>0</v>
      </c>
      <c r="E6416" s="292">
        <v>0</v>
      </c>
      <c r="F6416" s="292">
        <v>0</v>
      </c>
      <c r="G6416" s="292">
        <v>0</v>
      </c>
      <c r="H6416" s="292">
        <v>0</v>
      </c>
      <c r="I6416" s="292">
        <v>0</v>
      </c>
      <c r="J6416" s="292">
        <v>0</v>
      </c>
      <c r="K6416" s="292">
        <v>0</v>
      </c>
      <c r="L6416" s="292">
        <v>0</v>
      </c>
      <c r="M6416" s="292">
        <v>0</v>
      </c>
      <c r="N6416" s="292">
        <v>0</v>
      </c>
      <c r="O6416" s="292">
        <v>0</v>
      </c>
      <c r="P6416" s="83" t="str">
        <f t="shared" si="138"/>
        <v/>
      </c>
    </row>
    <row r="6417" spans="1:16" hidden="1" x14ac:dyDescent="0.25">
      <c r="A6417" s="83" t="s">
        <v>7458</v>
      </c>
      <c r="B6417" s="285" t="s">
        <v>144</v>
      </c>
      <c r="C6417" s="292">
        <v>170776</v>
      </c>
      <c r="D6417" s="292">
        <v>84262</v>
      </c>
      <c r="E6417" s="292">
        <v>153096</v>
      </c>
      <c r="F6417" s="292">
        <v>104833</v>
      </c>
      <c r="G6417" s="292">
        <v>90105</v>
      </c>
      <c r="H6417" s="292">
        <v>155696</v>
      </c>
      <c r="I6417" s="292">
        <v>164394</v>
      </c>
      <c r="J6417" s="292">
        <v>119811</v>
      </c>
      <c r="K6417" s="292">
        <v>145896</v>
      </c>
      <c r="L6417" s="292">
        <v>133480</v>
      </c>
      <c r="M6417" s="292">
        <v>134508</v>
      </c>
      <c r="N6417" s="292">
        <v>132799</v>
      </c>
      <c r="O6417" s="292">
        <v>1589656</v>
      </c>
      <c r="P6417" s="83" t="str">
        <f t="shared" si="138"/>
        <v/>
      </c>
    </row>
    <row r="6418" spans="1:16" hidden="1" x14ac:dyDescent="0.25">
      <c r="A6418" s="83" t="s">
        <v>7459</v>
      </c>
      <c r="B6418" s="285" t="s">
        <v>76</v>
      </c>
      <c r="C6418" s="292">
        <v>917</v>
      </c>
      <c r="D6418" s="292">
        <v>4</v>
      </c>
      <c r="E6418" s="292">
        <v>74</v>
      </c>
      <c r="F6418" s="292">
        <v>8</v>
      </c>
      <c r="G6418" s="292">
        <v>42</v>
      </c>
      <c r="H6418" s="292">
        <v>0</v>
      </c>
      <c r="I6418" s="292">
        <v>0</v>
      </c>
      <c r="J6418" s="292">
        <v>980</v>
      </c>
      <c r="K6418" s="292">
        <v>0</v>
      </c>
      <c r="L6418" s="292">
        <v>0</v>
      </c>
      <c r="M6418" s="292">
        <v>30</v>
      </c>
      <c r="N6418" s="292">
        <v>120</v>
      </c>
      <c r="O6418" s="292">
        <v>2175</v>
      </c>
      <c r="P6418" s="83" t="str">
        <f t="shared" si="138"/>
        <v/>
      </c>
    </row>
    <row r="6419" spans="1:16" hidden="1" x14ac:dyDescent="0.25">
      <c r="A6419" s="83" t="s">
        <v>7460</v>
      </c>
      <c r="B6419" s="285" t="s">
        <v>85</v>
      </c>
      <c r="C6419" s="292">
        <v>44909</v>
      </c>
      <c r="D6419" s="292">
        <v>114708</v>
      </c>
      <c r="E6419" s="292">
        <v>114772</v>
      </c>
      <c r="F6419" s="292">
        <v>152813</v>
      </c>
      <c r="G6419" s="292">
        <v>114737</v>
      </c>
      <c r="H6419" s="292">
        <v>142535</v>
      </c>
      <c r="I6419" s="292">
        <v>114696</v>
      </c>
      <c r="J6419" s="292">
        <v>79311</v>
      </c>
      <c r="K6419" s="292">
        <v>140907</v>
      </c>
      <c r="L6419" s="292">
        <v>122860</v>
      </c>
      <c r="M6419" s="292">
        <v>172570</v>
      </c>
      <c r="N6419" s="292">
        <v>222031</v>
      </c>
      <c r="O6419" s="292">
        <v>1536849</v>
      </c>
      <c r="P6419" s="83" t="str">
        <f t="shared" si="138"/>
        <v/>
      </c>
    </row>
    <row r="6420" spans="1:16" hidden="1" x14ac:dyDescent="0.25">
      <c r="A6420" s="83" t="s">
        <v>7461</v>
      </c>
      <c r="B6420" s="285" t="s">
        <v>87</v>
      </c>
      <c r="C6420" s="292">
        <v>0</v>
      </c>
      <c r="D6420" s="292">
        <v>0</v>
      </c>
      <c r="E6420" s="292">
        <v>0</v>
      </c>
      <c r="F6420" s="292">
        <v>0</v>
      </c>
      <c r="G6420" s="292">
        <v>0</v>
      </c>
      <c r="H6420" s="292">
        <v>0</v>
      </c>
      <c r="I6420" s="292">
        <v>0</v>
      </c>
      <c r="J6420" s="292">
        <v>0</v>
      </c>
      <c r="K6420" s="292">
        <v>0</v>
      </c>
      <c r="L6420" s="292">
        <v>0</v>
      </c>
      <c r="M6420" s="292">
        <v>0</v>
      </c>
      <c r="N6420" s="292">
        <v>0</v>
      </c>
      <c r="O6420" s="292">
        <v>0</v>
      </c>
      <c r="P6420" s="83" t="str">
        <f t="shared" si="138"/>
        <v/>
      </c>
    </row>
    <row r="6421" spans="1:16" hidden="1" x14ac:dyDescent="0.25">
      <c r="A6421" s="83" t="s">
        <v>7462</v>
      </c>
      <c r="B6421" s="285" t="s">
        <v>88</v>
      </c>
      <c r="C6421" s="292">
        <v>0</v>
      </c>
      <c r="D6421" s="292">
        <v>0</v>
      </c>
      <c r="E6421" s="292">
        <v>0</v>
      </c>
      <c r="F6421" s="292">
        <v>0</v>
      </c>
      <c r="G6421" s="292">
        <v>0</v>
      </c>
      <c r="H6421" s="292">
        <v>0</v>
      </c>
      <c r="I6421" s="292">
        <v>0</v>
      </c>
      <c r="J6421" s="292">
        <v>0</v>
      </c>
      <c r="K6421" s="292">
        <v>0</v>
      </c>
      <c r="L6421" s="292">
        <v>0</v>
      </c>
      <c r="M6421" s="292">
        <v>0</v>
      </c>
      <c r="N6421" s="292">
        <v>0</v>
      </c>
      <c r="O6421" s="292">
        <v>0</v>
      </c>
      <c r="P6421" s="83" t="str">
        <f t="shared" si="138"/>
        <v/>
      </c>
    </row>
    <row r="6422" spans="1:16" hidden="1" x14ac:dyDescent="0.25">
      <c r="A6422" s="83" t="s">
        <v>7463</v>
      </c>
      <c r="B6422" s="285" t="s">
        <v>89</v>
      </c>
      <c r="C6422" s="292">
        <v>0</v>
      </c>
      <c r="D6422" s="292">
        <v>9</v>
      </c>
      <c r="E6422" s="292">
        <v>0</v>
      </c>
      <c r="F6422" s="292">
        <v>109</v>
      </c>
      <c r="G6422" s="292">
        <v>0</v>
      </c>
      <c r="H6422" s="292">
        <v>27835</v>
      </c>
      <c r="I6422" s="292">
        <v>0</v>
      </c>
      <c r="J6422" s="292">
        <v>0</v>
      </c>
      <c r="K6422" s="292">
        <v>0</v>
      </c>
      <c r="L6422" s="292">
        <v>36</v>
      </c>
      <c r="M6422" s="292">
        <v>16</v>
      </c>
      <c r="N6422" s="292">
        <v>36</v>
      </c>
      <c r="O6422" s="292">
        <v>28041</v>
      </c>
      <c r="P6422" s="83" t="str">
        <f t="shared" si="138"/>
        <v/>
      </c>
    </row>
    <row r="6423" spans="1:16" hidden="1" x14ac:dyDescent="0.25">
      <c r="A6423" s="83" t="s">
        <v>7464</v>
      </c>
      <c r="B6423" s="285" t="s">
        <v>90</v>
      </c>
      <c r="C6423" s="292">
        <v>0</v>
      </c>
      <c r="D6423" s="292">
        <v>0</v>
      </c>
      <c r="E6423" s="292">
        <v>3</v>
      </c>
      <c r="F6423" s="292">
        <v>0</v>
      </c>
      <c r="G6423" s="292">
        <v>0</v>
      </c>
      <c r="H6423" s="292">
        <v>5</v>
      </c>
      <c r="I6423" s="292">
        <v>1</v>
      </c>
      <c r="J6423" s="292">
        <v>1</v>
      </c>
      <c r="K6423" s="292">
        <v>9</v>
      </c>
      <c r="L6423" s="292">
        <v>6</v>
      </c>
      <c r="M6423" s="292">
        <v>7</v>
      </c>
      <c r="N6423" s="292">
        <v>0</v>
      </c>
      <c r="O6423" s="292">
        <v>32</v>
      </c>
      <c r="P6423" s="83" t="str">
        <f t="shared" si="138"/>
        <v/>
      </c>
    </row>
    <row r="6424" spans="1:16" hidden="1" x14ac:dyDescent="0.25">
      <c r="A6424" s="83" t="s">
        <v>7465</v>
      </c>
      <c r="B6424" s="285" t="s">
        <v>91</v>
      </c>
      <c r="C6424" s="292">
        <v>0</v>
      </c>
      <c r="D6424" s="292">
        <v>0</v>
      </c>
      <c r="E6424" s="292">
        <v>0</v>
      </c>
      <c r="F6424" s="292">
        <v>0</v>
      </c>
      <c r="G6424" s="292">
        <v>0</v>
      </c>
      <c r="H6424" s="292">
        <v>0</v>
      </c>
      <c r="I6424" s="292">
        <v>0</v>
      </c>
      <c r="J6424" s="292">
        <v>0</v>
      </c>
      <c r="K6424" s="292">
        <v>0</v>
      </c>
      <c r="L6424" s="292">
        <v>0</v>
      </c>
      <c r="M6424" s="292">
        <v>0</v>
      </c>
      <c r="N6424" s="292">
        <v>0</v>
      </c>
      <c r="O6424" s="292">
        <v>0</v>
      </c>
      <c r="P6424" s="83" t="str">
        <f t="shared" si="138"/>
        <v/>
      </c>
    </row>
    <row r="6425" spans="1:16" hidden="1" x14ac:dyDescent="0.25">
      <c r="A6425" s="83" t="s">
        <v>7466</v>
      </c>
      <c r="B6425" s="285" t="s">
        <v>3670</v>
      </c>
      <c r="C6425" s="292">
        <v>0</v>
      </c>
      <c r="D6425" s="292">
        <v>0</v>
      </c>
      <c r="E6425" s="292">
        <v>0</v>
      </c>
      <c r="F6425" s="292">
        <v>0</v>
      </c>
      <c r="G6425" s="292">
        <v>0</v>
      </c>
      <c r="H6425" s="292">
        <v>0</v>
      </c>
      <c r="I6425" s="292">
        <v>0</v>
      </c>
      <c r="J6425" s="292">
        <v>0</v>
      </c>
      <c r="K6425" s="292">
        <v>0</v>
      </c>
      <c r="L6425" s="292">
        <v>0</v>
      </c>
      <c r="M6425" s="292">
        <v>0</v>
      </c>
      <c r="N6425" s="292">
        <v>0</v>
      </c>
      <c r="O6425" s="292">
        <v>0</v>
      </c>
      <c r="P6425" s="83" t="str">
        <f t="shared" si="138"/>
        <v/>
      </c>
    </row>
    <row r="6426" spans="1:16" hidden="1" x14ac:dyDescent="0.25">
      <c r="A6426" s="83" t="s">
        <v>7467</v>
      </c>
      <c r="B6426" s="285" t="s">
        <v>122</v>
      </c>
      <c r="C6426" s="292">
        <v>0</v>
      </c>
      <c r="D6426" s="292">
        <v>0</v>
      </c>
      <c r="E6426" s="292">
        <v>0</v>
      </c>
      <c r="F6426" s="292">
        <v>0</v>
      </c>
      <c r="G6426" s="292">
        <v>0</v>
      </c>
      <c r="H6426" s="292">
        <v>0</v>
      </c>
      <c r="I6426" s="292">
        <v>0</v>
      </c>
      <c r="J6426" s="292">
        <v>0</v>
      </c>
      <c r="K6426" s="292">
        <v>0</v>
      </c>
      <c r="L6426" s="292">
        <v>0</v>
      </c>
      <c r="M6426" s="292">
        <v>0</v>
      </c>
      <c r="N6426" s="292">
        <v>0</v>
      </c>
      <c r="O6426" s="292">
        <v>0</v>
      </c>
      <c r="P6426" s="83" t="str">
        <f t="shared" si="138"/>
        <v/>
      </c>
    </row>
    <row r="6427" spans="1:16" hidden="1" x14ac:dyDescent="0.25">
      <c r="A6427" s="83" t="s">
        <v>7468</v>
      </c>
      <c r="B6427" s="285" t="s">
        <v>92</v>
      </c>
      <c r="C6427" s="292">
        <v>0</v>
      </c>
      <c r="D6427" s="292">
        <v>0</v>
      </c>
      <c r="E6427" s="292">
        <v>0</v>
      </c>
      <c r="F6427" s="292">
        <v>0</v>
      </c>
      <c r="G6427" s="292">
        <v>0</v>
      </c>
      <c r="H6427" s="292">
        <v>0</v>
      </c>
      <c r="I6427" s="292">
        <v>0</v>
      </c>
      <c r="J6427" s="292">
        <v>0</v>
      </c>
      <c r="K6427" s="292">
        <v>0</v>
      </c>
      <c r="L6427" s="292">
        <v>0</v>
      </c>
      <c r="M6427" s="292">
        <v>0</v>
      </c>
      <c r="N6427" s="292">
        <v>0</v>
      </c>
      <c r="O6427" s="292">
        <v>0</v>
      </c>
      <c r="P6427" s="83" t="str">
        <f t="shared" si="138"/>
        <v/>
      </c>
    </row>
    <row r="6428" spans="1:16" hidden="1" x14ac:dyDescent="0.25">
      <c r="A6428" s="83" t="s">
        <v>7469</v>
      </c>
      <c r="B6428" s="285" t="s">
        <v>93</v>
      </c>
      <c r="C6428" s="292">
        <v>0</v>
      </c>
      <c r="D6428" s="292">
        <v>0</v>
      </c>
      <c r="E6428" s="292">
        <v>0</v>
      </c>
      <c r="F6428" s="292">
        <v>0</v>
      </c>
      <c r="G6428" s="292">
        <v>0</v>
      </c>
      <c r="H6428" s="292">
        <v>0</v>
      </c>
      <c r="I6428" s="292">
        <v>0</v>
      </c>
      <c r="J6428" s="292">
        <v>0</v>
      </c>
      <c r="K6428" s="292">
        <v>0</v>
      </c>
      <c r="L6428" s="292">
        <v>0</v>
      </c>
      <c r="M6428" s="292">
        <v>0</v>
      </c>
      <c r="N6428" s="292">
        <v>0</v>
      </c>
      <c r="O6428" s="292">
        <v>0</v>
      </c>
      <c r="P6428" s="83" t="str">
        <f t="shared" si="138"/>
        <v/>
      </c>
    </row>
    <row r="6429" spans="1:16" hidden="1" x14ac:dyDescent="0.25">
      <c r="A6429" s="83" t="s">
        <v>7470</v>
      </c>
      <c r="B6429" s="285" t="s">
        <v>94</v>
      </c>
      <c r="C6429" s="292">
        <v>43992</v>
      </c>
      <c r="D6429" s="292">
        <v>114695</v>
      </c>
      <c r="E6429" s="292">
        <v>114695</v>
      </c>
      <c r="F6429" s="292">
        <v>152696</v>
      </c>
      <c r="G6429" s="292">
        <v>114695</v>
      </c>
      <c r="H6429" s="292">
        <v>114695</v>
      </c>
      <c r="I6429" s="292">
        <v>114695</v>
      </c>
      <c r="J6429" s="292">
        <v>78330</v>
      </c>
      <c r="K6429" s="292">
        <v>140898</v>
      </c>
      <c r="L6429" s="292">
        <v>122818</v>
      </c>
      <c r="M6429" s="292">
        <v>172517</v>
      </c>
      <c r="N6429" s="292">
        <v>221875</v>
      </c>
      <c r="O6429" s="292">
        <v>1506601</v>
      </c>
      <c r="P6429" s="83" t="str">
        <f t="shared" si="138"/>
        <v/>
      </c>
    </row>
    <row r="6430" spans="1:16" hidden="1" x14ac:dyDescent="0.25">
      <c r="A6430" s="83" t="s">
        <v>7471</v>
      </c>
      <c r="B6430" s="285" t="s">
        <v>95</v>
      </c>
      <c r="C6430" s="292">
        <v>0</v>
      </c>
      <c r="D6430" s="292">
        <v>0</v>
      </c>
      <c r="E6430" s="292">
        <v>0</v>
      </c>
      <c r="F6430" s="292">
        <v>0</v>
      </c>
      <c r="G6430" s="292">
        <v>0</v>
      </c>
      <c r="H6430" s="292">
        <v>0</v>
      </c>
      <c r="I6430" s="292">
        <v>0</v>
      </c>
      <c r="J6430" s="292">
        <v>0</v>
      </c>
      <c r="K6430" s="292">
        <v>0</v>
      </c>
      <c r="L6430" s="292">
        <v>0</v>
      </c>
      <c r="M6430" s="292">
        <v>0</v>
      </c>
      <c r="N6430" s="292">
        <v>0</v>
      </c>
      <c r="O6430" s="292">
        <v>0</v>
      </c>
      <c r="P6430" s="83" t="str">
        <f t="shared" si="138"/>
        <v/>
      </c>
    </row>
    <row r="6431" spans="1:16" hidden="1" x14ac:dyDescent="0.25">
      <c r="A6431" s="83" t="s">
        <v>7472</v>
      </c>
      <c r="B6431" s="285" t="s">
        <v>96</v>
      </c>
      <c r="C6431" s="292">
        <v>8</v>
      </c>
      <c r="D6431" s="292">
        <v>8</v>
      </c>
      <c r="E6431" s="292">
        <v>11</v>
      </c>
      <c r="F6431" s="292">
        <v>8</v>
      </c>
      <c r="G6431" s="292">
        <v>13</v>
      </c>
      <c r="H6431" s="292">
        <v>13</v>
      </c>
      <c r="I6431" s="292">
        <v>5</v>
      </c>
      <c r="J6431" s="292">
        <v>5</v>
      </c>
      <c r="K6431" s="292">
        <v>10</v>
      </c>
      <c r="L6431" s="292">
        <v>5</v>
      </c>
      <c r="M6431" s="292">
        <v>5</v>
      </c>
      <c r="N6431" s="292">
        <v>6</v>
      </c>
      <c r="O6431" s="292">
        <v>97</v>
      </c>
      <c r="P6431" s="83" t="str">
        <f t="shared" si="138"/>
        <v/>
      </c>
    </row>
    <row r="6432" spans="1:16" hidden="1" x14ac:dyDescent="0.25">
      <c r="A6432" s="83" t="s">
        <v>7473</v>
      </c>
      <c r="B6432" s="285" t="s">
        <v>155</v>
      </c>
      <c r="C6432" s="292">
        <v>44917</v>
      </c>
      <c r="D6432" s="292">
        <v>114716</v>
      </c>
      <c r="E6432" s="292">
        <v>114783</v>
      </c>
      <c r="F6432" s="292">
        <v>152821</v>
      </c>
      <c r="G6432" s="292">
        <v>114750</v>
      </c>
      <c r="H6432" s="292">
        <v>142548</v>
      </c>
      <c r="I6432" s="292">
        <v>114701</v>
      </c>
      <c r="J6432" s="292">
        <v>79316</v>
      </c>
      <c r="K6432" s="292">
        <v>140917</v>
      </c>
      <c r="L6432" s="292">
        <v>122865</v>
      </c>
      <c r="M6432" s="292">
        <v>172575</v>
      </c>
      <c r="N6432" s="292">
        <v>222037</v>
      </c>
      <c r="O6432" s="292">
        <v>1536946</v>
      </c>
      <c r="P6432" s="83" t="str">
        <f t="shared" ref="P6432:P6463" si="139">IF(COUNTBLANK(Q6432)=0,IF(RIGHT(A6432,12)=Q6432,TRUE,FALSE),"")</f>
        <v/>
      </c>
    </row>
    <row r="6433" spans="1:16" hidden="1" x14ac:dyDescent="0.25">
      <c r="A6433" s="83" t="s">
        <v>7474</v>
      </c>
      <c r="B6433" s="285" t="s">
        <v>97</v>
      </c>
      <c r="C6433" s="292">
        <v>13925</v>
      </c>
      <c r="D6433" s="292">
        <v>-9942</v>
      </c>
      <c r="E6433" s="292">
        <v>-11124</v>
      </c>
      <c r="F6433" s="292">
        <v>-7391</v>
      </c>
      <c r="G6433" s="292">
        <v>4926</v>
      </c>
      <c r="H6433" s="292">
        <v>-11568</v>
      </c>
      <c r="I6433" s="292">
        <v>-4807</v>
      </c>
      <c r="J6433" s="292">
        <v>11701</v>
      </c>
      <c r="K6433" s="292">
        <v>10579</v>
      </c>
      <c r="L6433" s="292">
        <v>21267</v>
      </c>
      <c r="M6433" s="292">
        <v>28308</v>
      </c>
      <c r="N6433" s="292">
        <v>158165</v>
      </c>
      <c r="O6433" s="292">
        <v>204039</v>
      </c>
      <c r="P6433" s="83" t="str">
        <f t="shared" si="139"/>
        <v/>
      </c>
    </row>
    <row r="6434" spans="1:16" hidden="1" x14ac:dyDescent="0.25">
      <c r="A6434" s="83" t="s">
        <v>7475</v>
      </c>
      <c r="B6434" s="285" t="s">
        <v>130</v>
      </c>
      <c r="C6434" s="292">
        <v>13925</v>
      </c>
      <c r="D6434" s="292">
        <v>-9942</v>
      </c>
      <c r="E6434" s="292">
        <v>-11124</v>
      </c>
      <c r="F6434" s="292">
        <v>-7391</v>
      </c>
      <c r="G6434" s="292">
        <v>4926</v>
      </c>
      <c r="H6434" s="292">
        <v>-11568</v>
      </c>
      <c r="I6434" s="292">
        <v>-4807</v>
      </c>
      <c r="J6434" s="292">
        <v>11701</v>
      </c>
      <c r="K6434" s="292">
        <v>10579</v>
      </c>
      <c r="L6434" s="292">
        <v>21267</v>
      </c>
      <c r="M6434" s="292">
        <v>28308</v>
      </c>
      <c r="N6434" s="292">
        <v>158165</v>
      </c>
      <c r="O6434" s="292">
        <v>204039</v>
      </c>
      <c r="P6434" s="83" t="str">
        <f t="shared" si="139"/>
        <v/>
      </c>
    </row>
    <row r="6435" spans="1:16" hidden="1" x14ac:dyDescent="0.25">
      <c r="A6435" s="83" t="s">
        <v>7476</v>
      </c>
      <c r="B6435" s="285" t="s">
        <v>76</v>
      </c>
      <c r="C6435" s="292">
        <v>0</v>
      </c>
      <c r="D6435" s="292">
        <v>0</v>
      </c>
      <c r="E6435" s="292">
        <v>0</v>
      </c>
      <c r="F6435" s="292">
        <v>0</v>
      </c>
      <c r="G6435" s="292">
        <v>0</v>
      </c>
      <c r="H6435" s="292">
        <v>0</v>
      </c>
      <c r="I6435" s="292">
        <v>0</v>
      </c>
      <c r="J6435" s="292">
        <v>0</v>
      </c>
      <c r="K6435" s="292">
        <v>0</v>
      </c>
      <c r="L6435" s="292">
        <v>0</v>
      </c>
      <c r="M6435" s="292">
        <v>0</v>
      </c>
      <c r="N6435" s="292">
        <v>0</v>
      </c>
      <c r="O6435" s="292">
        <v>0</v>
      </c>
      <c r="P6435" s="83" t="str">
        <f t="shared" si="139"/>
        <v/>
      </c>
    </row>
    <row r="6436" spans="1:16" hidden="1" x14ac:dyDescent="0.25">
      <c r="A6436" s="83" t="s">
        <v>7477</v>
      </c>
      <c r="B6436" s="285" t="s">
        <v>77</v>
      </c>
      <c r="C6436" s="292">
        <v>1411</v>
      </c>
      <c r="D6436" s="292">
        <v>1648</v>
      </c>
      <c r="E6436" s="292">
        <v>1530</v>
      </c>
      <c r="F6436" s="292">
        <v>1562</v>
      </c>
      <c r="G6436" s="292">
        <v>1641</v>
      </c>
      <c r="H6436" s="292">
        <v>3264</v>
      </c>
      <c r="I6436" s="292">
        <v>1581</v>
      </c>
      <c r="J6436" s="292">
        <v>1523</v>
      </c>
      <c r="K6436" s="292">
        <v>1735</v>
      </c>
      <c r="L6436" s="292">
        <v>1742</v>
      </c>
      <c r="M6436" s="292">
        <v>1703</v>
      </c>
      <c r="N6436" s="292">
        <v>2466</v>
      </c>
      <c r="O6436" s="292">
        <v>21806</v>
      </c>
      <c r="P6436" s="83" t="str">
        <f t="shared" si="139"/>
        <v/>
      </c>
    </row>
    <row r="6437" spans="1:16" hidden="1" x14ac:dyDescent="0.25">
      <c r="A6437" s="83" t="s">
        <v>7478</v>
      </c>
      <c r="B6437" s="285" t="s">
        <v>78</v>
      </c>
      <c r="C6437" s="292">
        <v>95</v>
      </c>
      <c r="D6437" s="292">
        <v>500</v>
      </c>
      <c r="E6437" s="292">
        <v>1024</v>
      </c>
      <c r="F6437" s="292">
        <v>2936</v>
      </c>
      <c r="G6437" s="292">
        <v>2828</v>
      </c>
      <c r="H6437" s="292">
        <v>1325</v>
      </c>
      <c r="I6437" s="292">
        <v>3041</v>
      </c>
      <c r="J6437" s="292">
        <v>1630</v>
      </c>
      <c r="K6437" s="292">
        <v>1024</v>
      </c>
      <c r="L6437" s="292">
        <v>1608</v>
      </c>
      <c r="M6437" s="292">
        <v>2300</v>
      </c>
      <c r="N6437" s="292">
        <v>5152</v>
      </c>
      <c r="O6437" s="292">
        <v>23463</v>
      </c>
      <c r="P6437" s="83" t="str">
        <f t="shared" si="139"/>
        <v/>
      </c>
    </row>
    <row r="6438" spans="1:16" hidden="1" x14ac:dyDescent="0.25">
      <c r="A6438" s="83" t="s">
        <v>7479</v>
      </c>
      <c r="B6438" s="285" t="s">
        <v>79</v>
      </c>
      <c r="C6438" s="292">
        <v>0</v>
      </c>
      <c r="D6438" s="292">
        <v>0</v>
      </c>
      <c r="E6438" s="292">
        <v>0</v>
      </c>
      <c r="F6438" s="292">
        <v>0</v>
      </c>
      <c r="G6438" s="292">
        <v>0</v>
      </c>
      <c r="H6438" s="292">
        <v>0</v>
      </c>
      <c r="I6438" s="292">
        <v>6</v>
      </c>
      <c r="J6438" s="292">
        <v>0</v>
      </c>
      <c r="K6438" s="292">
        <v>0</v>
      </c>
      <c r="L6438" s="292">
        <v>0</v>
      </c>
      <c r="M6438" s="292">
        <v>0</v>
      </c>
      <c r="N6438" s="292">
        <v>0</v>
      </c>
      <c r="O6438" s="292">
        <v>6</v>
      </c>
      <c r="P6438" s="83" t="str">
        <f t="shared" si="139"/>
        <v/>
      </c>
    </row>
    <row r="6439" spans="1:16" hidden="1" x14ac:dyDescent="0.25">
      <c r="A6439" s="83" t="s">
        <v>7480</v>
      </c>
      <c r="B6439" s="285" t="s">
        <v>3671</v>
      </c>
      <c r="C6439" s="292">
        <v>84116</v>
      </c>
      <c r="D6439" s="292">
        <v>78877</v>
      </c>
      <c r="E6439" s="292">
        <v>76284</v>
      </c>
      <c r="F6439" s="292">
        <v>146541</v>
      </c>
      <c r="G6439" s="292">
        <v>83418</v>
      </c>
      <c r="H6439" s="292">
        <v>89468</v>
      </c>
      <c r="I6439" s="292">
        <v>146228</v>
      </c>
      <c r="J6439" s="292">
        <v>101372</v>
      </c>
      <c r="K6439" s="292">
        <v>96930</v>
      </c>
      <c r="L6439" s="292">
        <v>95026</v>
      </c>
      <c r="M6439" s="292">
        <v>80167</v>
      </c>
      <c r="N6439" s="292">
        <v>35975</v>
      </c>
      <c r="O6439" s="292">
        <v>1114402</v>
      </c>
      <c r="P6439" s="83" t="str">
        <f t="shared" si="139"/>
        <v/>
      </c>
    </row>
    <row r="6440" spans="1:16" hidden="1" x14ac:dyDescent="0.25">
      <c r="A6440" s="83" t="s">
        <v>7481</v>
      </c>
      <c r="B6440" s="285" t="s">
        <v>121</v>
      </c>
      <c r="C6440" s="292">
        <v>40</v>
      </c>
      <c r="D6440" s="292">
        <v>20</v>
      </c>
      <c r="E6440" s="292">
        <v>40</v>
      </c>
      <c r="F6440" s="292">
        <v>20</v>
      </c>
      <c r="G6440" s="292">
        <v>20</v>
      </c>
      <c r="H6440" s="292">
        <v>20</v>
      </c>
      <c r="I6440" s="292">
        <v>20</v>
      </c>
      <c r="J6440" s="292">
        <v>20</v>
      </c>
      <c r="K6440" s="292">
        <v>20</v>
      </c>
      <c r="L6440" s="292">
        <v>20</v>
      </c>
      <c r="M6440" s="292">
        <v>40</v>
      </c>
      <c r="N6440" s="292">
        <v>20</v>
      </c>
      <c r="O6440" s="292">
        <v>300</v>
      </c>
      <c r="P6440" s="83" t="str">
        <f t="shared" si="139"/>
        <v/>
      </c>
    </row>
    <row r="6441" spans="1:16" hidden="1" x14ac:dyDescent="0.25">
      <c r="A6441" s="83" t="s">
        <v>7482</v>
      </c>
      <c r="B6441" s="285" t="s">
        <v>81</v>
      </c>
      <c r="C6441" s="292">
        <v>13</v>
      </c>
      <c r="D6441" s="292">
        <v>0</v>
      </c>
      <c r="E6441" s="292">
        <v>27</v>
      </c>
      <c r="F6441" s="292">
        <v>13</v>
      </c>
      <c r="G6441" s="292">
        <v>13</v>
      </c>
      <c r="H6441" s="292">
        <v>13</v>
      </c>
      <c r="I6441" s="292">
        <v>134</v>
      </c>
      <c r="J6441" s="292">
        <v>13</v>
      </c>
      <c r="K6441" s="292">
        <v>13</v>
      </c>
      <c r="L6441" s="292">
        <v>13</v>
      </c>
      <c r="M6441" s="292">
        <v>16</v>
      </c>
      <c r="N6441" s="292">
        <v>13</v>
      </c>
      <c r="O6441" s="292">
        <v>281</v>
      </c>
      <c r="P6441" s="83" t="str">
        <f t="shared" si="139"/>
        <v/>
      </c>
    </row>
    <row r="6442" spans="1:16" hidden="1" x14ac:dyDescent="0.25">
      <c r="A6442" s="83" t="s">
        <v>7483</v>
      </c>
      <c r="B6442" s="285" t="s">
        <v>82</v>
      </c>
      <c r="C6442" s="292">
        <v>0</v>
      </c>
      <c r="D6442" s="292">
        <v>0</v>
      </c>
      <c r="E6442" s="292">
        <v>0</v>
      </c>
      <c r="F6442" s="292">
        <v>0</v>
      </c>
      <c r="G6442" s="292">
        <v>0</v>
      </c>
      <c r="H6442" s="292">
        <v>0</v>
      </c>
      <c r="I6442" s="292">
        <v>0</v>
      </c>
      <c r="J6442" s="292">
        <v>0</v>
      </c>
      <c r="K6442" s="292">
        <v>0</v>
      </c>
      <c r="L6442" s="292">
        <v>0</v>
      </c>
      <c r="M6442" s="292">
        <v>0</v>
      </c>
      <c r="N6442" s="292">
        <v>0</v>
      </c>
      <c r="O6442" s="292">
        <v>0</v>
      </c>
      <c r="P6442" s="83" t="str">
        <f t="shared" si="139"/>
        <v/>
      </c>
    </row>
    <row r="6443" spans="1:16" hidden="1" x14ac:dyDescent="0.25">
      <c r="A6443" s="83" t="s">
        <v>7484</v>
      </c>
      <c r="B6443" s="285" t="s">
        <v>83</v>
      </c>
      <c r="C6443" s="292">
        <v>0</v>
      </c>
      <c r="D6443" s="292">
        <v>0</v>
      </c>
      <c r="E6443" s="292">
        <v>0</v>
      </c>
      <c r="F6443" s="292">
        <v>0</v>
      </c>
      <c r="G6443" s="292">
        <v>0</v>
      </c>
      <c r="H6443" s="292">
        <v>0</v>
      </c>
      <c r="I6443" s="292">
        <v>0</v>
      </c>
      <c r="J6443" s="292">
        <v>0</v>
      </c>
      <c r="K6443" s="292">
        <v>13</v>
      </c>
      <c r="L6443" s="292">
        <v>0</v>
      </c>
      <c r="M6443" s="292">
        <v>0</v>
      </c>
      <c r="N6443" s="292">
        <v>14</v>
      </c>
      <c r="O6443" s="292">
        <v>27</v>
      </c>
      <c r="P6443" s="83" t="str">
        <f t="shared" si="139"/>
        <v/>
      </c>
    </row>
    <row r="6444" spans="1:16" hidden="1" x14ac:dyDescent="0.25">
      <c r="A6444" s="83" t="s">
        <v>7485</v>
      </c>
      <c r="B6444" s="285" t="s">
        <v>84</v>
      </c>
      <c r="C6444" s="292">
        <v>25</v>
      </c>
      <c r="D6444" s="292">
        <v>22</v>
      </c>
      <c r="E6444" s="292">
        <v>11</v>
      </c>
      <c r="F6444" s="292">
        <v>16</v>
      </c>
      <c r="G6444" s="292">
        <v>1</v>
      </c>
      <c r="H6444" s="292">
        <v>1</v>
      </c>
      <c r="I6444" s="292">
        <v>29</v>
      </c>
      <c r="J6444" s="292">
        <v>6</v>
      </c>
      <c r="K6444" s="292">
        <v>44</v>
      </c>
      <c r="L6444" s="292">
        <v>10</v>
      </c>
      <c r="M6444" s="292">
        <v>128</v>
      </c>
      <c r="N6444" s="292">
        <v>184</v>
      </c>
      <c r="O6444" s="292">
        <v>477</v>
      </c>
      <c r="P6444" s="83" t="str">
        <f t="shared" si="139"/>
        <v/>
      </c>
    </row>
    <row r="6445" spans="1:16" hidden="1" x14ac:dyDescent="0.25">
      <c r="A6445" s="83" t="s">
        <v>7486</v>
      </c>
      <c r="B6445" s="285" t="s">
        <v>85</v>
      </c>
      <c r="C6445" s="292">
        <v>88971</v>
      </c>
      <c r="D6445" s="292">
        <v>82703</v>
      </c>
      <c r="E6445" s="292">
        <v>81154</v>
      </c>
      <c r="F6445" s="292">
        <v>152930</v>
      </c>
      <c r="G6445" s="292">
        <v>89557</v>
      </c>
      <c r="H6445" s="292">
        <v>95727</v>
      </c>
      <c r="I6445" s="292">
        <v>152674</v>
      </c>
      <c r="J6445" s="292">
        <v>106199</v>
      </c>
      <c r="K6445" s="292">
        <v>101415</v>
      </c>
      <c r="L6445" s="292">
        <v>100193</v>
      </c>
      <c r="M6445" s="292">
        <v>86592</v>
      </c>
      <c r="N6445" s="292">
        <v>44414</v>
      </c>
      <c r="O6445" s="292">
        <v>1182529</v>
      </c>
      <c r="P6445" s="83" t="str">
        <f t="shared" si="139"/>
        <v/>
      </c>
    </row>
    <row r="6446" spans="1:16" hidden="1" x14ac:dyDescent="0.25">
      <c r="A6446" s="83" t="s">
        <v>7487</v>
      </c>
      <c r="B6446" s="285" t="s">
        <v>86</v>
      </c>
      <c r="C6446" s="292">
        <v>0</v>
      </c>
      <c r="D6446" s="292">
        <v>0</v>
      </c>
      <c r="E6446" s="292">
        <v>0</v>
      </c>
      <c r="F6446" s="292">
        <v>0</v>
      </c>
      <c r="G6446" s="292">
        <v>0</v>
      </c>
      <c r="H6446" s="292">
        <v>0</v>
      </c>
      <c r="I6446" s="292">
        <v>0</v>
      </c>
      <c r="J6446" s="292">
        <v>0</v>
      </c>
      <c r="K6446" s="292">
        <v>0</v>
      </c>
      <c r="L6446" s="292">
        <v>0</v>
      </c>
      <c r="M6446" s="292">
        <v>0</v>
      </c>
      <c r="N6446" s="292">
        <v>0</v>
      </c>
      <c r="O6446" s="292">
        <v>0</v>
      </c>
      <c r="P6446" s="83" t="str">
        <f t="shared" si="139"/>
        <v/>
      </c>
    </row>
    <row r="6447" spans="1:16" hidden="1" x14ac:dyDescent="0.25">
      <c r="A6447" s="83" t="s">
        <v>7488</v>
      </c>
      <c r="B6447" s="285" t="s">
        <v>87</v>
      </c>
      <c r="C6447" s="292">
        <v>0</v>
      </c>
      <c r="D6447" s="292">
        <v>0</v>
      </c>
      <c r="E6447" s="292">
        <v>0</v>
      </c>
      <c r="F6447" s="292">
        <v>0</v>
      </c>
      <c r="G6447" s="292">
        <v>0</v>
      </c>
      <c r="H6447" s="292">
        <v>0</v>
      </c>
      <c r="I6447" s="292">
        <v>0</v>
      </c>
      <c r="J6447" s="292">
        <v>0</v>
      </c>
      <c r="K6447" s="292">
        <v>0</v>
      </c>
      <c r="L6447" s="292">
        <v>0</v>
      </c>
      <c r="M6447" s="292">
        <v>0</v>
      </c>
      <c r="N6447" s="292">
        <v>0</v>
      </c>
      <c r="O6447" s="292">
        <v>0</v>
      </c>
      <c r="P6447" s="83" t="str">
        <f t="shared" si="139"/>
        <v/>
      </c>
    </row>
    <row r="6448" spans="1:16" hidden="1" x14ac:dyDescent="0.25">
      <c r="A6448" s="83" t="s">
        <v>7489</v>
      </c>
      <c r="B6448" s="285" t="s">
        <v>88</v>
      </c>
      <c r="C6448" s="292">
        <v>0</v>
      </c>
      <c r="D6448" s="292">
        <v>0</v>
      </c>
      <c r="E6448" s="292">
        <v>0</v>
      </c>
      <c r="F6448" s="292">
        <v>0</v>
      </c>
      <c r="G6448" s="292">
        <v>0</v>
      </c>
      <c r="H6448" s="292">
        <v>0</v>
      </c>
      <c r="I6448" s="292">
        <v>0</v>
      </c>
      <c r="J6448" s="292">
        <v>0</v>
      </c>
      <c r="K6448" s="292">
        <v>0</v>
      </c>
      <c r="L6448" s="292">
        <v>0</v>
      </c>
      <c r="M6448" s="292">
        <v>0</v>
      </c>
      <c r="N6448" s="292">
        <v>0</v>
      </c>
      <c r="O6448" s="292">
        <v>0</v>
      </c>
      <c r="P6448" s="83" t="str">
        <f t="shared" si="139"/>
        <v/>
      </c>
    </row>
    <row r="6449" spans="1:16" hidden="1" x14ac:dyDescent="0.25">
      <c r="A6449" s="83" t="s">
        <v>7490</v>
      </c>
      <c r="B6449" s="285" t="s">
        <v>144</v>
      </c>
      <c r="C6449" s="292">
        <v>88971</v>
      </c>
      <c r="D6449" s="292">
        <v>82703</v>
      </c>
      <c r="E6449" s="292">
        <v>81154</v>
      </c>
      <c r="F6449" s="292">
        <v>152930</v>
      </c>
      <c r="G6449" s="292">
        <v>89557</v>
      </c>
      <c r="H6449" s="292">
        <v>95727</v>
      </c>
      <c r="I6449" s="292">
        <v>152674</v>
      </c>
      <c r="J6449" s="292">
        <v>106199</v>
      </c>
      <c r="K6449" s="292">
        <v>101415</v>
      </c>
      <c r="L6449" s="292">
        <v>100193</v>
      </c>
      <c r="M6449" s="292">
        <v>86592</v>
      </c>
      <c r="N6449" s="292">
        <v>44414</v>
      </c>
      <c r="O6449" s="292">
        <v>1182529</v>
      </c>
      <c r="P6449" s="83" t="str">
        <f t="shared" si="139"/>
        <v/>
      </c>
    </row>
    <row r="6450" spans="1:16" hidden="1" x14ac:dyDescent="0.25">
      <c r="A6450" s="83" t="s">
        <v>7491</v>
      </c>
      <c r="B6450" s="285" t="s">
        <v>80</v>
      </c>
      <c r="C6450" s="292">
        <v>3271</v>
      </c>
      <c r="D6450" s="292">
        <v>1636</v>
      </c>
      <c r="E6450" s="292">
        <v>2238</v>
      </c>
      <c r="F6450" s="292">
        <v>1842</v>
      </c>
      <c r="G6450" s="292">
        <v>1636</v>
      </c>
      <c r="H6450" s="292">
        <v>1636</v>
      </c>
      <c r="I6450" s="292">
        <v>1635</v>
      </c>
      <c r="J6450" s="292">
        <v>1635</v>
      </c>
      <c r="K6450" s="292">
        <v>1636</v>
      </c>
      <c r="L6450" s="292">
        <v>1774</v>
      </c>
      <c r="M6450" s="292">
        <v>2238</v>
      </c>
      <c r="N6450" s="292">
        <v>590</v>
      </c>
      <c r="O6450" s="292">
        <v>21767</v>
      </c>
      <c r="P6450" s="83" t="str">
        <f t="shared" si="139"/>
        <v/>
      </c>
    </row>
    <row r="6451" spans="1:16" hidden="1" x14ac:dyDescent="0.25">
      <c r="A6451" s="83" t="s">
        <v>7492</v>
      </c>
      <c r="B6451" s="285" t="s">
        <v>76</v>
      </c>
      <c r="C6451" s="292">
        <v>0</v>
      </c>
      <c r="D6451" s="292">
        <v>2</v>
      </c>
      <c r="E6451" s="292">
        <v>0</v>
      </c>
      <c r="F6451" s="292">
        <v>2</v>
      </c>
      <c r="G6451" s="292">
        <v>8</v>
      </c>
      <c r="H6451" s="292">
        <v>4</v>
      </c>
      <c r="I6451" s="292">
        <v>4</v>
      </c>
      <c r="J6451" s="292">
        <v>0</v>
      </c>
      <c r="K6451" s="292">
        <v>7</v>
      </c>
      <c r="L6451" s="292">
        <v>8</v>
      </c>
      <c r="M6451" s="292">
        <v>5</v>
      </c>
      <c r="N6451" s="292">
        <v>246</v>
      </c>
      <c r="O6451" s="292">
        <v>286</v>
      </c>
      <c r="P6451" s="83" t="str">
        <f t="shared" si="139"/>
        <v/>
      </c>
    </row>
    <row r="6452" spans="1:16" hidden="1" x14ac:dyDescent="0.25">
      <c r="A6452" s="83" t="s">
        <v>7493</v>
      </c>
      <c r="B6452" s="285" t="s">
        <v>85</v>
      </c>
      <c r="C6452" s="292">
        <v>102896</v>
      </c>
      <c r="D6452" s="292">
        <v>72761</v>
      </c>
      <c r="E6452" s="292">
        <v>70030</v>
      </c>
      <c r="F6452" s="292">
        <v>145539</v>
      </c>
      <c r="G6452" s="292">
        <v>94483</v>
      </c>
      <c r="H6452" s="292">
        <v>84159</v>
      </c>
      <c r="I6452" s="292">
        <v>147867</v>
      </c>
      <c r="J6452" s="292">
        <v>117900</v>
      </c>
      <c r="K6452" s="292">
        <v>111994</v>
      </c>
      <c r="L6452" s="292">
        <v>121460</v>
      </c>
      <c r="M6452" s="292">
        <v>114900</v>
      </c>
      <c r="N6452" s="292">
        <v>202579</v>
      </c>
      <c r="O6452" s="292">
        <v>1386568</v>
      </c>
      <c r="P6452" s="83" t="str">
        <f t="shared" si="139"/>
        <v/>
      </c>
    </row>
    <row r="6453" spans="1:16" hidden="1" x14ac:dyDescent="0.25">
      <c r="A6453" s="83" t="s">
        <v>7494</v>
      </c>
      <c r="B6453" s="285" t="s">
        <v>87</v>
      </c>
      <c r="C6453" s="292">
        <v>0</v>
      </c>
      <c r="D6453" s="292">
        <v>0</v>
      </c>
      <c r="E6453" s="292">
        <v>0</v>
      </c>
      <c r="F6453" s="292">
        <v>0</v>
      </c>
      <c r="G6453" s="292">
        <v>0</v>
      </c>
      <c r="H6453" s="292">
        <v>0</v>
      </c>
      <c r="I6453" s="292">
        <v>0</v>
      </c>
      <c r="J6453" s="292">
        <v>0</v>
      </c>
      <c r="K6453" s="292">
        <v>0</v>
      </c>
      <c r="L6453" s="292">
        <v>0</v>
      </c>
      <c r="M6453" s="292">
        <v>0</v>
      </c>
      <c r="N6453" s="292">
        <v>0</v>
      </c>
      <c r="O6453" s="292">
        <v>0</v>
      </c>
      <c r="P6453" s="83" t="str">
        <f t="shared" si="139"/>
        <v/>
      </c>
    </row>
    <row r="6454" spans="1:16" hidden="1" x14ac:dyDescent="0.25">
      <c r="A6454" s="83" t="s">
        <v>7495</v>
      </c>
      <c r="B6454" s="285" t="s">
        <v>88</v>
      </c>
      <c r="C6454" s="292">
        <v>0</v>
      </c>
      <c r="D6454" s="292">
        <v>0</v>
      </c>
      <c r="E6454" s="292">
        <v>0</v>
      </c>
      <c r="F6454" s="292">
        <v>0</v>
      </c>
      <c r="G6454" s="292">
        <v>0</v>
      </c>
      <c r="H6454" s="292">
        <v>0</v>
      </c>
      <c r="I6454" s="292">
        <v>0</v>
      </c>
      <c r="J6454" s="292">
        <v>0</v>
      </c>
      <c r="K6454" s="292">
        <v>0</v>
      </c>
      <c r="L6454" s="292">
        <v>0</v>
      </c>
      <c r="M6454" s="292">
        <v>0</v>
      </c>
      <c r="N6454" s="292">
        <v>0</v>
      </c>
      <c r="O6454" s="292">
        <v>0</v>
      </c>
      <c r="P6454" s="83" t="str">
        <f t="shared" si="139"/>
        <v/>
      </c>
    </row>
    <row r="6455" spans="1:16" hidden="1" x14ac:dyDescent="0.25">
      <c r="A6455" s="83" t="s">
        <v>7496</v>
      </c>
      <c r="B6455" s="285" t="s">
        <v>89</v>
      </c>
      <c r="C6455" s="292">
        <v>2</v>
      </c>
      <c r="D6455" s="292">
        <v>2</v>
      </c>
      <c r="E6455" s="292">
        <v>0</v>
      </c>
      <c r="F6455" s="292">
        <v>0</v>
      </c>
      <c r="G6455" s="292">
        <v>0</v>
      </c>
      <c r="H6455" s="292">
        <v>0</v>
      </c>
      <c r="I6455" s="292">
        <v>0</v>
      </c>
      <c r="J6455" s="292">
        <v>0</v>
      </c>
      <c r="K6455" s="292">
        <v>3</v>
      </c>
      <c r="L6455" s="292">
        <v>0</v>
      </c>
      <c r="M6455" s="292">
        <v>0</v>
      </c>
      <c r="N6455" s="292">
        <v>369</v>
      </c>
      <c r="O6455" s="292">
        <v>376</v>
      </c>
      <c r="P6455" s="83" t="str">
        <f t="shared" si="139"/>
        <v/>
      </c>
    </row>
    <row r="6456" spans="1:16" hidden="1" x14ac:dyDescent="0.25">
      <c r="A6456" s="83" t="s">
        <v>7497</v>
      </c>
      <c r="B6456" s="285" t="s">
        <v>90</v>
      </c>
      <c r="C6456" s="292">
        <v>0</v>
      </c>
      <c r="D6456" s="292">
        <v>0</v>
      </c>
      <c r="E6456" s="292">
        <v>0</v>
      </c>
      <c r="F6456" s="292">
        <v>0</v>
      </c>
      <c r="G6456" s="292">
        <v>0</v>
      </c>
      <c r="H6456" s="292">
        <v>0</v>
      </c>
      <c r="I6456" s="292">
        <v>0</v>
      </c>
      <c r="J6456" s="292">
        <v>0</v>
      </c>
      <c r="K6456" s="292">
        <v>0</v>
      </c>
      <c r="L6456" s="292">
        <v>0</v>
      </c>
      <c r="M6456" s="292">
        <v>0</v>
      </c>
      <c r="N6456" s="292">
        <v>0</v>
      </c>
      <c r="O6456" s="292">
        <v>0</v>
      </c>
      <c r="P6456" s="83" t="str">
        <f t="shared" si="139"/>
        <v/>
      </c>
    </row>
    <row r="6457" spans="1:16" hidden="1" x14ac:dyDescent="0.25">
      <c r="A6457" s="83" t="s">
        <v>7498</v>
      </c>
      <c r="B6457" s="285" t="s">
        <v>91</v>
      </c>
      <c r="C6457" s="292">
        <v>0</v>
      </c>
      <c r="D6457" s="292">
        <v>0</v>
      </c>
      <c r="E6457" s="292">
        <v>0</v>
      </c>
      <c r="F6457" s="292">
        <v>0</v>
      </c>
      <c r="G6457" s="292">
        <v>0</v>
      </c>
      <c r="H6457" s="292">
        <v>0</v>
      </c>
      <c r="I6457" s="292">
        <v>0</v>
      </c>
      <c r="J6457" s="292">
        <v>0</v>
      </c>
      <c r="K6457" s="292">
        <v>0</v>
      </c>
      <c r="L6457" s="292">
        <v>0</v>
      </c>
      <c r="M6457" s="292">
        <v>0</v>
      </c>
      <c r="N6457" s="292">
        <v>0</v>
      </c>
      <c r="O6457" s="292">
        <v>0</v>
      </c>
      <c r="P6457" s="83" t="str">
        <f t="shared" si="139"/>
        <v/>
      </c>
    </row>
    <row r="6458" spans="1:16" hidden="1" x14ac:dyDescent="0.25">
      <c r="A6458" s="83" t="s">
        <v>7499</v>
      </c>
      <c r="B6458" s="285" t="s">
        <v>3670</v>
      </c>
      <c r="C6458" s="292">
        <v>0</v>
      </c>
      <c r="D6458" s="292">
        <v>0</v>
      </c>
      <c r="E6458" s="292">
        <v>0</v>
      </c>
      <c r="F6458" s="292">
        <v>0</v>
      </c>
      <c r="G6458" s="292">
        <v>0</v>
      </c>
      <c r="H6458" s="292">
        <v>0</v>
      </c>
      <c r="I6458" s="292">
        <v>0</v>
      </c>
      <c r="J6458" s="292">
        <v>0</v>
      </c>
      <c r="K6458" s="292">
        <v>0</v>
      </c>
      <c r="L6458" s="292">
        <v>0</v>
      </c>
      <c r="M6458" s="292">
        <v>0</v>
      </c>
      <c r="N6458" s="292">
        <v>0</v>
      </c>
      <c r="O6458" s="292">
        <v>0</v>
      </c>
      <c r="P6458" s="83" t="str">
        <f t="shared" si="139"/>
        <v/>
      </c>
    </row>
    <row r="6459" spans="1:16" hidden="1" x14ac:dyDescent="0.25">
      <c r="A6459" s="83" t="s">
        <v>7500</v>
      </c>
      <c r="B6459" s="285" t="s">
        <v>92</v>
      </c>
      <c r="C6459" s="292">
        <v>0</v>
      </c>
      <c r="D6459" s="292">
        <v>0</v>
      </c>
      <c r="E6459" s="292">
        <v>0</v>
      </c>
      <c r="F6459" s="292">
        <v>0</v>
      </c>
      <c r="G6459" s="292">
        <v>0</v>
      </c>
      <c r="H6459" s="292">
        <v>0</v>
      </c>
      <c r="I6459" s="292">
        <v>0</v>
      </c>
      <c r="J6459" s="292">
        <v>0</v>
      </c>
      <c r="K6459" s="292">
        <v>0</v>
      </c>
      <c r="L6459" s="292">
        <v>0</v>
      </c>
      <c r="M6459" s="292">
        <v>0</v>
      </c>
      <c r="N6459" s="292">
        <v>0</v>
      </c>
      <c r="O6459" s="292">
        <v>0</v>
      </c>
      <c r="P6459" s="83" t="str">
        <f t="shared" si="139"/>
        <v/>
      </c>
    </row>
    <row r="6460" spans="1:16" hidden="1" x14ac:dyDescent="0.25">
      <c r="A6460" s="83" t="s">
        <v>7501</v>
      </c>
      <c r="B6460" s="285" t="s">
        <v>93</v>
      </c>
      <c r="C6460" s="292">
        <v>0</v>
      </c>
      <c r="D6460" s="292">
        <v>0</v>
      </c>
      <c r="E6460" s="292">
        <v>0</v>
      </c>
      <c r="F6460" s="292">
        <v>0</v>
      </c>
      <c r="G6460" s="292">
        <v>0</v>
      </c>
      <c r="H6460" s="292">
        <v>0</v>
      </c>
      <c r="I6460" s="292">
        <v>0</v>
      </c>
      <c r="J6460" s="292">
        <v>0</v>
      </c>
      <c r="K6460" s="292">
        <v>0</v>
      </c>
      <c r="L6460" s="292">
        <v>0</v>
      </c>
      <c r="M6460" s="292">
        <v>0</v>
      </c>
      <c r="N6460" s="292">
        <v>0</v>
      </c>
      <c r="O6460" s="292">
        <v>0</v>
      </c>
      <c r="P6460" s="83" t="str">
        <f t="shared" si="139"/>
        <v/>
      </c>
    </row>
    <row r="6461" spans="1:16" hidden="1" x14ac:dyDescent="0.25">
      <c r="A6461" s="83" t="s">
        <v>7502</v>
      </c>
      <c r="B6461" s="285" t="s">
        <v>94</v>
      </c>
      <c r="C6461" s="292">
        <v>0</v>
      </c>
      <c r="D6461" s="292">
        <v>0</v>
      </c>
      <c r="E6461" s="292">
        <v>0</v>
      </c>
      <c r="F6461" s="292">
        <v>0</v>
      </c>
      <c r="G6461" s="292">
        <v>0</v>
      </c>
      <c r="H6461" s="292">
        <v>0</v>
      </c>
      <c r="I6461" s="292">
        <v>0</v>
      </c>
      <c r="J6461" s="292">
        <v>0</v>
      </c>
      <c r="K6461" s="292">
        <v>0</v>
      </c>
      <c r="L6461" s="292">
        <v>0</v>
      </c>
      <c r="M6461" s="292">
        <v>0</v>
      </c>
      <c r="N6461" s="292">
        <v>0</v>
      </c>
      <c r="O6461" s="292">
        <v>0</v>
      </c>
      <c r="P6461" s="83" t="str">
        <f t="shared" si="139"/>
        <v/>
      </c>
    </row>
    <row r="6462" spans="1:16" hidden="1" x14ac:dyDescent="0.25">
      <c r="A6462" s="83" t="s">
        <v>7503</v>
      </c>
      <c r="B6462" s="285" t="s">
        <v>95</v>
      </c>
      <c r="C6462" s="292">
        <v>0</v>
      </c>
      <c r="D6462" s="292">
        <v>0</v>
      </c>
      <c r="E6462" s="292">
        <v>0</v>
      </c>
      <c r="F6462" s="292">
        <v>0</v>
      </c>
      <c r="G6462" s="292">
        <v>0</v>
      </c>
      <c r="H6462" s="292">
        <v>0</v>
      </c>
      <c r="I6462" s="292">
        <v>0</v>
      </c>
      <c r="J6462" s="292">
        <v>0</v>
      </c>
      <c r="K6462" s="292">
        <v>0</v>
      </c>
      <c r="L6462" s="292">
        <v>0</v>
      </c>
      <c r="M6462" s="292">
        <v>0</v>
      </c>
      <c r="N6462" s="292">
        <v>0</v>
      </c>
      <c r="O6462" s="292">
        <v>0</v>
      </c>
      <c r="P6462" s="83" t="str">
        <f t="shared" si="139"/>
        <v/>
      </c>
    </row>
    <row r="6463" spans="1:16" hidden="1" x14ac:dyDescent="0.25">
      <c r="A6463" s="83" t="s">
        <v>7504</v>
      </c>
      <c r="B6463" s="285" t="s">
        <v>96</v>
      </c>
      <c r="C6463" s="292">
        <v>0</v>
      </c>
      <c r="D6463" s="292">
        <v>0</v>
      </c>
      <c r="E6463" s="292">
        <v>0</v>
      </c>
      <c r="F6463" s="292">
        <v>0</v>
      </c>
      <c r="G6463" s="292">
        <v>0</v>
      </c>
      <c r="H6463" s="292">
        <v>0</v>
      </c>
      <c r="I6463" s="292">
        <v>0</v>
      </c>
      <c r="J6463" s="292">
        <v>0</v>
      </c>
      <c r="K6463" s="292">
        <v>0</v>
      </c>
      <c r="L6463" s="292">
        <v>0</v>
      </c>
      <c r="M6463" s="292">
        <v>0</v>
      </c>
      <c r="N6463" s="292">
        <v>0</v>
      </c>
      <c r="O6463" s="292">
        <v>0</v>
      </c>
      <c r="P6463" s="83" t="str">
        <f t="shared" si="139"/>
        <v/>
      </c>
    </row>
    <row r="6464" spans="1:16" hidden="1" x14ac:dyDescent="0.25">
      <c r="A6464" s="83" t="s">
        <v>7505</v>
      </c>
      <c r="B6464" s="285" t="s">
        <v>155</v>
      </c>
      <c r="C6464" s="292">
        <v>102896</v>
      </c>
      <c r="D6464" s="292">
        <v>72761</v>
      </c>
      <c r="E6464" s="292">
        <v>70030</v>
      </c>
      <c r="F6464" s="292">
        <v>145539</v>
      </c>
      <c r="G6464" s="292">
        <v>94483</v>
      </c>
      <c r="H6464" s="292">
        <v>84159</v>
      </c>
      <c r="I6464" s="292">
        <v>147867</v>
      </c>
      <c r="J6464" s="292">
        <v>117900</v>
      </c>
      <c r="K6464" s="292">
        <v>111994</v>
      </c>
      <c r="L6464" s="292">
        <v>121460</v>
      </c>
      <c r="M6464" s="292">
        <v>114900</v>
      </c>
      <c r="N6464" s="292">
        <v>202579</v>
      </c>
      <c r="O6464" s="292">
        <v>1386568</v>
      </c>
      <c r="P6464" s="83" t="str">
        <f t="shared" ref="P6464:P6465" si="140">IF(COUNTBLANK(Q6464)=0,IF(RIGHT(A6464,12)=Q6464,TRUE,FALSE),"")</f>
        <v/>
      </c>
    </row>
    <row r="6465" spans="1:16" hidden="1" x14ac:dyDescent="0.25">
      <c r="A6465" s="83" t="s">
        <v>7506</v>
      </c>
      <c r="B6465" s="285" t="s">
        <v>80</v>
      </c>
      <c r="C6465" s="292">
        <v>102894</v>
      </c>
      <c r="D6465" s="292">
        <v>72757</v>
      </c>
      <c r="E6465" s="292">
        <v>70030</v>
      </c>
      <c r="F6465" s="292">
        <v>145537</v>
      </c>
      <c r="G6465" s="292">
        <v>94475</v>
      </c>
      <c r="H6465" s="292">
        <v>84155</v>
      </c>
      <c r="I6465" s="292">
        <v>147863</v>
      </c>
      <c r="J6465" s="292">
        <v>117900</v>
      </c>
      <c r="K6465" s="292">
        <v>111984</v>
      </c>
      <c r="L6465" s="292">
        <v>121452</v>
      </c>
      <c r="M6465" s="292">
        <v>114895</v>
      </c>
      <c r="N6465" s="292">
        <v>201964</v>
      </c>
      <c r="O6465" s="292">
        <v>1385906</v>
      </c>
      <c r="P6465" s="83" t="str">
        <f t="shared" si="140"/>
        <v/>
      </c>
    </row>
    <row r="6466" spans="1:16" hidden="1" x14ac:dyDescent="0.25">
      <c r="A6466" s="83" t="s">
        <v>7507</v>
      </c>
      <c r="B6466" s="285" t="s">
        <v>97</v>
      </c>
      <c r="C6466" s="292">
        <v>306870</v>
      </c>
      <c r="D6466" s="292">
        <v>-358906</v>
      </c>
      <c r="E6466" s="292">
        <v>105956</v>
      </c>
      <c r="F6466" s="292">
        <v>655393</v>
      </c>
      <c r="G6466" s="292">
        <v>709313</v>
      </c>
      <c r="P6466" s="83" t="str">
        <f t="shared" ref="P6466:P6497" si="141">IF(COUNTBLANK(Q6466)=0,IF(RIGHT(A6466,10)=Q6466,TRUE,FALSE),"")</f>
        <v/>
      </c>
    </row>
    <row r="6467" spans="1:16" hidden="1" x14ac:dyDescent="0.25">
      <c r="A6467" s="83" t="s">
        <v>7508</v>
      </c>
      <c r="B6467" s="285" t="s">
        <v>130</v>
      </c>
      <c r="C6467" s="292">
        <v>300240</v>
      </c>
      <c r="D6467" s="292">
        <v>-361435</v>
      </c>
      <c r="E6467" s="292">
        <v>22212</v>
      </c>
      <c r="F6467" s="292">
        <v>523128</v>
      </c>
      <c r="G6467" s="292">
        <v>484145</v>
      </c>
      <c r="P6467" s="83" t="str">
        <f t="shared" si="141"/>
        <v/>
      </c>
    </row>
    <row r="6468" spans="1:16" hidden="1" x14ac:dyDescent="0.25">
      <c r="A6468" s="83" t="s">
        <v>7509</v>
      </c>
      <c r="B6468" s="285" t="s">
        <v>76</v>
      </c>
      <c r="C6468" s="292">
        <v>9188</v>
      </c>
      <c r="D6468" s="292">
        <v>10232</v>
      </c>
      <c r="E6468" s="292">
        <v>16641</v>
      </c>
      <c r="F6468" s="292">
        <v>52570</v>
      </c>
      <c r="G6468" s="292">
        <v>88631</v>
      </c>
      <c r="P6468" s="83" t="str">
        <f t="shared" si="141"/>
        <v/>
      </c>
    </row>
    <row r="6469" spans="1:16" hidden="1" x14ac:dyDescent="0.25">
      <c r="A6469" s="83" t="s">
        <v>7510</v>
      </c>
      <c r="B6469" s="285" t="s">
        <v>77</v>
      </c>
      <c r="C6469" s="292">
        <v>685721</v>
      </c>
      <c r="D6469" s="292">
        <v>1029483</v>
      </c>
      <c r="E6469" s="292">
        <v>986584</v>
      </c>
      <c r="F6469" s="292">
        <v>1405693</v>
      </c>
      <c r="G6469" s="292">
        <v>4107481</v>
      </c>
      <c r="P6469" s="83" t="str">
        <f t="shared" si="141"/>
        <v/>
      </c>
    </row>
    <row r="6470" spans="1:16" hidden="1" x14ac:dyDescent="0.25">
      <c r="A6470" s="83" t="s">
        <v>7511</v>
      </c>
      <c r="B6470" s="285" t="s">
        <v>78</v>
      </c>
      <c r="C6470" s="292">
        <v>332836</v>
      </c>
      <c r="D6470" s="292">
        <v>386978</v>
      </c>
      <c r="E6470" s="292">
        <v>401356</v>
      </c>
      <c r="F6470" s="292">
        <v>596888</v>
      </c>
      <c r="G6470" s="292">
        <v>1718058</v>
      </c>
      <c r="P6470" s="83" t="str">
        <f t="shared" si="141"/>
        <v/>
      </c>
    </row>
    <row r="6471" spans="1:16" hidden="1" x14ac:dyDescent="0.25">
      <c r="A6471" s="83" t="s">
        <v>7512</v>
      </c>
      <c r="B6471" s="285" t="s">
        <v>79</v>
      </c>
      <c r="C6471" s="292">
        <v>9801</v>
      </c>
      <c r="D6471" s="292">
        <v>29186</v>
      </c>
      <c r="E6471" s="292">
        <v>41914</v>
      </c>
      <c r="F6471" s="292">
        <v>68104</v>
      </c>
      <c r="G6471" s="292">
        <v>149005</v>
      </c>
      <c r="P6471" s="83" t="str">
        <f t="shared" si="141"/>
        <v/>
      </c>
    </row>
    <row r="6472" spans="1:16" hidden="1" x14ac:dyDescent="0.25">
      <c r="A6472" s="83" t="s">
        <v>7513</v>
      </c>
      <c r="B6472" s="285" t="s">
        <v>3671</v>
      </c>
      <c r="C6472" s="292">
        <v>147603</v>
      </c>
      <c r="D6472" s="292">
        <v>143741</v>
      </c>
      <c r="E6472" s="292">
        <v>122144</v>
      </c>
      <c r="F6472" s="292">
        <v>223916</v>
      </c>
      <c r="G6472" s="292">
        <v>637404</v>
      </c>
      <c r="P6472" s="83" t="str">
        <f t="shared" si="141"/>
        <v/>
      </c>
    </row>
    <row r="6473" spans="1:16" hidden="1" x14ac:dyDescent="0.25">
      <c r="A6473" s="83" t="s">
        <v>7514</v>
      </c>
      <c r="B6473" s="285" t="s">
        <v>84</v>
      </c>
      <c r="C6473" s="292">
        <v>240443</v>
      </c>
      <c r="D6473" s="292">
        <v>334993</v>
      </c>
      <c r="E6473" s="292">
        <v>372451</v>
      </c>
      <c r="F6473" s="292">
        <v>679903</v>
      </c>
      <c r="G6473" s="292">
        <v>1627790</v>
      </c>
      <c r="P6473" s="83" t="str">
        <f t="shared" si="141"/>
        <v/>
      </c>
    </row>
    <row r="6474" spans="1:16" hidden="1" x14ac:dyDescent="0.25">
      <c r="A6474" s="83" t="s">
        <v>7515</v>
      </c>
      <c r="B6474" s="285" t="s">
        <v>85</v>
      </c>
      <c r="C6474" s="292">
        <v>1907839</v>
      </c>
      <c r="D6474" s="292">
        <v>2320972</v>
      </c>
      <c r="E6474" s="292">
        <v>2474156</v>
      </c>
      <c r="F6474" s="292">
        <v>3692817</v>
      </c>
      <c r="G6474" s="292">
        <v>10395784</v>
      </c>
      <c r="P6474" s="83" t="str">
        <f t="shared" si="141"/>
        <v/>
      </c>
    </row>
    <row r="6475" spans="1:16" hidden="1" x14ac:dyDescent="0.25">
      <c r="A6475" s="83" t="s">
        <v>7516</v>
      </c>
      <c r="B6475" s="285" t="s">
        <v>86</v>
      </c>
      <c r="C6475" s="292">
        <v>13941</v>
      </c>
      <c r="D6475" s="292">
        <v>15840</v>
      </c>
      <c r="E6475" s="292">
        <v>15681</v>
      </c>
      <c r="F6475" s="292">
        <v>109685</v>
      </c>
      <c r="G6475" s="292">
        <v>155147</v>
      </c>
      <c r="P6475" s="83" t="str">
        <f t="shared" si="141"/>
        <v/>
      </c>
    </row>
    <row r="6476" spans="1:16" hidden="1" x14ac:dyDescent="0.25">
      <c r="A6476" s="83" t="s">
        <v>7517</v>
      </c>
      <c r="B6476" s="285" t="s">
        <v>87</v>
      </c>
      <c r="C6476" s="292">
        <v>33851</v>
      </c>
      <c r="D6476" s="292">
        <v>112650</v>
      </c>
      <c r="E6476" s="292">
        <v>136466</v>
      </c>
      <c r="F6476" s="292">
        <v>327731</v>
      </c>
      <c r="G6476" s="292">
        <v>610698</v>
      </c>
      <c r="P6476" s="83" t="str">
        <f t="shared" si="141"/>
        <v/>
      </c>
    </row>
    <row r="6477" spans="1:16" hidden="1" x14ac:dyDescent="0.25">
      <c r="A6477" s="83" t="s">
        <v>7518</v>
      </c>
      <c r="B6477" s="285" t="s">
        <v>88</v>
      </c>
      <c r="D6477" s="292">
        <v>0</v>
      </c>
      <c r="E6477" s="292">
        <v>0</v>
      </c>
      <c r="F6477" s="292">
        <v>0</v>
      </c>
      <c r="G6477" s="292">
        <v>0</v>
      </c>
      <c r="P6477" s="83" t="str">
        <f t="shared" si="141"/>
        <v/>
      </c>
    </row>
    <row r="6478" spans="1:16" hidden="1" x14ac:dyDescent="0.25">
      <c r="A6478" s="83" t="s">
        <v>7519</v>
      </c>
      <c r="B6478" s="285" t="s">
        <v>144</v>
      </c>
      <c r="C6478" s="292">
        <v>1955631</v>
      </c>
      <c r="D6478" s="292">
        <v>2449462</v>
      </c>
      <c r="E6478" s="292">
        <v>2626303</v>
      </c>
      <c r="F6478" s="292">
        <v>4130233</v>
      </c>
      <c r="G6478" s="292">
        <v>11161629</v>
      </c>
      <c r="P6478" s="83" t="str">
        <f t="shared" si="141"/>
        <v/>
      </c>
    </row>
    <row r="6479" spans="1:16" hidden="1" x14ac:dyDescent="0.25">
      <c r="A6479" s="83" t="s">
        <v>7520</v>
      </c>
      <c r="B6479" s="285" t="s">
        <v>283</v>
      </c>
      <c r="C6479" s="292">
        <v>9960</v>
      </c>
      <c r="D6479" s="292">
        <v>5482</v>
      </c>
      <c r="E6479" s="292">
        <v>2367</v>
      </c>
      <c r="F6479" s="292">
        <v>12611</v>
      </c>
      <c r="G6479" s="292">
        <v>30420</v>
      </c>
      <c r="P6479" s="83" t="str">
        <f t="shared" si="141"/>
        <v/>
      </c>
    </row>
    <row r="6480" spans="1:16" hidden="1" x14ac:dyDescent="0.25">
      <c r="A6480" s="83" t="s">
        <v>7521</v>
      </c>
      <c r="B6480" s="285" t="s">
        <v>284</v>
      </c>
      <c r="C6480" s="292">
        <v>472287</v>
      </c>
      <c r="D6480" s="292">
        <v>380877</v>
      </c>
      <c r="E6480" s="292">
        <v>530699</v>
      </c>
      <c r="F6480" s="292">
        <v>653132</v>
      </c>
      <c r="G6480" s="292">
        <v>2036995</v>
      </c>
      <c r="P6480" s="83" t="str">
        <f t="shared" si="141"/>
        <v/>
      </c>
    </row>
    <row r="6481" spans="1:16" hidden="1" x14ac:dyDescent="0.25">
      <c r="A6481" s="83" t="s">
        <v>7522</v>
      </c>
      <c r="B6481" s="285" t="s">
        <v>76</v>
      </c>
      <c r="C6481" s="292">
        <v>32602</v>
      </c>
      <c r="D6481" s="292">
        <v>35316</v>
      </c>
      <c r="E6481" s="292">
        <v>38002</v>
      </c>
      <c r="F6481" s="292">
        <v>114063</v>
      </c>
      <c r="G6481" s="292">
        <v>219983</v>
      </c>
      <c r="P6481" s="83" t="str">
        <f t="shared" si="141"/>
        <v/>
      </c>
    </row>
    <row r="6482" spans="1:16" hidden="1" x14ac:dyDescent="0.25">
      <c r="A6482" s="83" t="s">
        <v>7523</v>
      </c>
      <c r="B6482" s="285" t="s">
        <v>85</v>
      </c>
      <c r="C6482" s="292">
        <v>2214709</v>
      </c>
      <c r="D6482" s="292">
        <v>1962066</v>
      </c>
      <c r="E6482" s="292">
        <v>2580112</v>
      </c>
      <c r="F6482" s="292">
        <v>4348210</v>
      </c>
      <c r="G6482" s="292">
        <v>11105097</v>
      </c>
      <c r="P6482" s="83" t="str">
        <f t="shared" si="141"/>
        <v/>
      </c>
    </row>
    <row r="6483" spans="1:16" hidden="1" x14ac:dyDescent="0.25">
      <c r="A6483" s="83" t="s">
        <v>7524</v>
      </c>
      <c r="B6483" s="285" t="s">
        <v>87</v>
      </c>
      <c r="C6483" s="292">
        <v>30824</v>
      </c>
      <c r="D6483" s="292">
        <v>110759</v>
      </c>
      <c r="E6483" s="292">
        <v>62283</v>
      </c>
      <c r="F6483" s="292">
        <v>228416</v>
      </c>
      <c r="G6483" s="292">
        <v>432282</v>
      </c>
      <c r="P6483" s="83" t="str">
        <f t="shared" si="141"/>
        <v/>
      </c>
    </row>
    <row r="6484" spans="1:16" hidden="1" x14ac:dyDescent="0.25">
      <c r="A6484" s="83" t="s">
        <v>7525</v>
      </c>
      <c r="B6484" s="285" t="s">
        <v>88</v>
      </c>
      <c r="D6484" s="292">
        <v>0</v>
      </c>
      <c r="E6484" s="292">
        <v>0</v>
      </c>
      <c r="F6484" s="292">
        <v>0</v>
      </c>
      <c r="G6484" s="292">
        <v>0</v>
      </c>
      <c r="P6484" s="83" t="str">
        <f t="shared" si="141"/>
        <v/>
      </c>
    </row>
    <row r="6485" spans="1:16" hidden="1" x14ac:dyDescent="0.25">
      <c r="A6485" s="83" t="s">
        <v>7526</v>
      </c>
      <c r="B6485" s="285" t="s">
        <v>89</v>
      </c>
      <c r="C6485" s="292">
        <v>130299</v>
      </c>
      <c r="D6485" s="292">
        <v>113032</v>
      </c>
      <c r="E6485" s="292">
        <v>147007</v>
      </c>
      <c r="F6485" s="292">
        <v>221631</v>
      </c>
      <c r="G6485" s="292">
        <v>611969</v>
      </c>
      <c r="P6485" s="83" t="str">
        <f t="shared" si="141"/>
        <v/>
      </c>
    </row>
    <row r="6486" spans="1:16" hidden="1" x14ac:dyDescent="0.25">
      <c r="A6486" s="83" t="s">
        <v>7527</v>
      </c>
      <c r="B6486" s="285" t="s">
        <v>90</v>
      </c>
      <c r="C6486" s="292">
        <v>5837</v>
      </c>
      <c r="D6486" s="292">
        <v>62537</v>
      </c>
      <c r="E6486" s="292">
        <v>31323</v>
      </c>
      <c r="F6486" s="292">
        <v>252836</v>
      </c>
      <c r="G6486" s="292">
        <v>352533</v>
      </c>
      <c r="P6486" s="83" t="str">
        <f t="shared" si="141"/>
        <v/>
      </c>
    </row>
    <row r="6487" spans="1:16" hidden="1" x14ac:dyDescent="0.25">
      <c r="A6487" s="83" t="s">
        <v>7528</v>
      </c>
      <c r="B6487" s="285" t="s">
        <v>91</v>
      </c>
      <c r="C6487" s="292">
        <v>428631</v>
      </c>
      <c r="D6487" s="292">
        <v>861479</v>
      </c>
      <c r="E6487" s="292">
        <v>1523246</v>
      </c>
      <c r="F6487" s="292">
        <v>2277149</v>
      </c>
      <c r="G6487" s="292">
        <v>5090505</v>
      </c>
      <c r="P6487" s="83" t="str">
        <f t="shared" si="141"/>
        <v/>
      </c>
    </row>
    <row r="6488" spans="1:16" hidden="1" x14ac:dyDescent="0.25">
      <c r="A6488" s="83" t="s">
        <v>7529</v>
      </c>
      <c r="B6488" s="285" t="s">
        <v>3670</v>
      </c>
      <c r="C6488" s="292">
        <v>11861</v>
      </c>
      <c r="D6488" s="292">
        <v>20503</v>
      </c>
      <c r="E6488" s="292">
        <v>11639</v>
      </c>
      <c r="F6488" s="292">
        <v>86218</v>
      </c>
      <c r="G6488" s="292">
        <v>130221</v>
      </c>
      <c r="P6488" s="83" t="str">
        <f t="shared" si="141"/>
        <v/>
      </c>
    </row>
    <row r="6489" spans="1:16" hidden="1" x14ac:dyDescent="0.25">
      <c r="A6489" s="83" t="s">
        <v>7530</v>
      </c>
      <c r="B6489" s="285" t="s">
        <v>95</v>
      </c>
      <c r="C6489" s="292">
        <v>7675</v>
      </c>
      <c r="D6489" s="292">
        <v>18626</v>
      </c>
      <c r="E6489" s="292">
        <v>25103</v>
      </c>
      <c r="F6489" s="292">
        <v>114034</v>
      </c>
      <c r="G6489" s="292">
        <v>165438</v>
      </c>
      <c r="P6489" s="83" t="str">
        <f t="shared" si="141"/>
        <v/>
      </c>
    </row>
    <row r="6490" spans="1:16" hidden="1" x14ac:dyDescent="0.25">
      <c r="A6490" s="83" t="s">
        <v>7531</v>
      </c>
      <c r="B6490" s="285" t="s">
        <v>96</v>
      </c>
      <c r="C6490" s="292">
        <v>10338</v>
      </c>
      <c r="D6490" s="292">
        <v>15202</v>
      </c>
      <c r="E6490" s="292">
        <v>6120</v>
      </c>
      <c r="F6490" s="292">
        <v>76735</v>
      </c>
      <c r="G6490" s="292">
        <v>108395</v>
      </c>
      <c r="P6490" s="83" t="str">
        <f t="shared" si="141"/>
        <v/>
      </c>
    </row>
    <row r="6491" spans="1:16" hidden="1" x14ac:dyDescent="0.25">
      <c r="A6491" s="83" t="s">
        <v>7532</v>
      </c>
      <c r="B6491" s="285" t="s">
        <v>155</v>
      </c>
      <c r="C6491" s="292">
        <v>2255871</v>
      </c>
      <c r="D6491" s="292">
        <v>2088027</v>
      </c>
      <c r="E6491" s="292">
        <v>2648515</v>
      </c>
      <c r="F6491" s="292">
        <v>4653361</v>
      </c>
      <c r="G6491" s="292">
        <v>11645774</v>
      </c>
      <c r="P6491" s="83" t="str">
        <f t="shared" si="141"/>
        <v/>
      </c>
    </row>
    <row r="6492" spans="1:16" hidden="1" x14ac:dyDescent="0.25">
      <c r="A6492" s="83" t="s">
        <v>7533</v>
      </c>
      <c r="B6492" s="285" t="s">
        <v>285</v>
      </c>
      <c r="C6492" s="292">
        <v>1592018</v>
      </c>
      <c r="D6492" s="292">
        <v>844299</v>
      </c>
      <c r="E6492" s="292">
        <v>751991</v>
      </c>
      <c r="F6492" s="292">
        <v>1247037</v>
      </c>
      <c r="G6492" s="292">
        <v>4435345</v>
      </c>
      <c r="P6492" s="83" t="str">
        <f t="shared" si="141"/>
        <v/>
      </c>
    </row>
    <row r="6493" spans="1:16" hidden="1" x14ac:dyDescent="0.25">
      <c r="A6493" s="83" t="s">
        <v>7534</v>
      </c>
      <c r="B6493" s="285" t="s">
        <v>286</v>
      </c>
      <c r="C6493" s="292">
        <v>5786</v>
      </c>
      <c r="D6493" s="292">
        <v>6274</v>
      </c>
      <c r="E6493" s="292">
        <v>51801</v>
      </c>
      <c r="F6493" s="292">
        <v>35242</v>
      </c>
      <c r="G6493" s="292">
        <v>99103</v>
      </c>
      <c r="P6493" s="83" t="str">
        <f t="shared" si="141"/>
        <v/>
      </c>
    </row>
    <row r="6494" spans="1:16" hidden="1" x14ac:dyDescent="0.25">
      <c r="A6494" s="83" t="s">
        <v>7535</v>
      </c>
      <c r="B6494" s="285" t="s">
        <v>97</v>
      </c>
      <c r="C6494" s="292">
        <v>-2229.7803600000079</v>
      </c>
      <c r="D6494" s="292">
        <v>-9956.5276299999732</v>
      </c>
      <c r="E6494" s="292">
        <v>0</v>
      </c>
      <c r="F6494" s="292">
        <v>0</v>
      </c>
      <c r="G6494" s="292">
        <v>-12186.307989999979</v>
      </c>
      <c r="P6494" s="83" t="str">
        <f t="shared" si="141"/>
        <v/>
      </c>
    </row>
    <row r="6495" spans="1:16" hidden="1" x14ac:dyDescent="0.25">
      <c r="A6495" s="83" t="s">
        <v>7536</v>
      </c>
      <c r="B6495" s="285" t="s">
        <v>130</v>
      </c>
      <c r="C6495" s="292">
        <v>14022.047239999996</v>
      </c>
      <c r="D6495" s="292">
        <v>-3482.519789999973</v>
      </c>
      <c r="E6495" s="292">
        <v>0</v>
      </c>
      <c r="F6495" s="292">
        <v>0</v>
      </c>
      <c r="G6495" s="292">
        <v>10539.527450000016</v>
      </c>
      <c r="P6495" s="83" t="str">
        <f t="shared" si="141"/>
        <v/>
      </c>
    </row>
    <row r="6496" spans="1:16" hidden="1" x14ac:dyDescent="0.25">
      <c r="A6496" s="83" t="s">
        <v>7537</v>
      </c>
      <c r="B6496" s="285" t="s">
        <v>76</v>
      </c>
      <c r="C6496" s="292">
        <v>0</v>
      </c>
      <c r="D6496" s="292">
        <v>0</v>
      </c>
      <c r="E6496" s="292">
        <v>0</v>
      </c>
      <c r="F6496" s="292">
        <v>0</v>
      </c>
      <c r="G6496" s="292">
        <v>0</v>
      </c>
      <c r="P6496" s="83" t="str">
        <f t="shared" si="141"/>
        <v/>
      </c>
    </row>
    <row r="6497" spans="1:16" hidden="1" x14ac:dyDescent="0.25">
      <c r="A6497" s="83" t="s">
        <v>7538</v>
      </c>
      <c r="B6497" s="285" t="s">
        <v>77</v>
      </c>
      <c r="C6497" s="292">
        <v>10178.666670000002</v>
      </c>
      <c r="D6497" s="292">
        <v>9121.3885200000004</v>
      </c>
      <c r="E6497" s="292">
        <v>0</v>
      </c>
      <c r="F6497" s="292">
        <v>0</v>
      </c>
      <c r="G6497" s="292">
        <v>19300.055190000003</v>
      </c>
      <c r="P6497" s="83" t="str">
        <f t="shared" si="141"/>
        <v/>
      </c>
    </row>
    <row r="6498" spans="1:16" hidden="1" x14ac:dyDescent="0.25">
      <c r="A6498" s="83" t="s">
        <v>7539</v>
      </c>
      <c r="B6498" s="285" t="s">
        <v>78</v>
      </c>
      <c r="C6498" s="292">
        <v>6180.5017000000025</v>
      </c>
      <c r="D6498" s="292">
        <v>5161.7089899999892</v>
      </c>
      <c r="E6498" s="292">
        <v>0</v>
      </c>
      <c r="F6498" s="292">
        <v>0</v>
      </c>
      <c r="G6498" s="292">
        <v>11342.210689999993</v>
      </c>
      <c r="P6498" s="83" t="str">
        <f t="shared" ref="P6498:P6521" si="142">IF(COUNTBLANK(Q6498)=0,IF(RIGHT(A6498,10)=Q6498,TRUE,FALSE),"")</f>
        <v/>
      </c>
    </row>
    <row r="6499" spans="1:16" hidden="1" x14ac:dyDescent="0.25">
      <c r="A6499" s="83" t="s">
        <v>7540</v>
      </c>
      <c r="B6499" s="285" t="s">
        <v>79</v>
      </c>
      <c r="C6499" s="292">
        <v>60.454449999999994</v>
      </c>
      <c r="D6499" s="292">
        <v>190.78937000000008</v>
      </c>
      <c r="E6499" s="292">
        <v>0</v>
      </c>
      <c r="F6499" s="292">
        <v>0</v>
      </c>
      <c r="G6499" s="292">
        <v>251.24382000000008</v>
      </c>
      <c r="P6499" s="83" t="str">
        <f t="shared" si="142"/>
        <v/>
      </c>
    </row>
    <row r="6500" spans="1:16" hidden="1" x14ac:dyDescent="0.25">
      <c r="A6500" s="83" t="s">
        <v>7541</v>
      </c>
      <c r="B6500" s="285" t="s">
        <v>3671</v>
      </c>
      <c r="C6500" s="292">
        <v>1701.02225</v>
      </c>
      <c r="D6500" s="292">
        <v>2507.8500999999997</v>
      </c>
      <c r="E6500" s="292">
        <v>0</v>
      </c>
      <c r="F6500" s="292">
        <v>0</v>
      </c>
      <c r="G6500" s="292">
        <v>4208.8723499999996</v>
      </c>
      <c r="P6500" s="83" t="str">
        <f t="shared" si="142"/>
        <v/>
      </c>
    </row>
    <row r="6501" spans="1:16" hidden="1" x14ac:dyDescent="0.25">
      <c r="A6501" s="83" t="s">
        <v>7542</v>
      </c>
      <c r="B6501" s="285" t="s">
        <v>84</v>
      </c>
      <c r="C6501" s="292">
        <v>2535.4445999999998</v>
      </c>
      <c r="D6501" s="292">
        <v>2125.875250000001</v>
      </c>
      <c r="E6501" s="292">
        <v>0</v>
      </c>
      <c r="F6501" s="292">
        <v>0</v>
      </c>
      <c r="G6501" s="292">
        <v>4661.3198500000008</v>
      </c>
      <c r="P6501" s="83" t="str">
        <f t="shared" si="142"/>
        <v/>
      </c>
    </row>
    <row r="6502" spans="1:16" hidden="1" x14ac:dyDescent="0.25">
      <c r="A6502" s="83" t="s">
        <v>7543</v>
      </c>
      <c r="B6502" s="285" t="s">
        <v>85</v>
      </c>
      <c r="C6502" s="292">
        <v>27138.569500000001</v>
      </c>
      <c r="D6502" s="292">
        <v>23011.838469999988</v>
      </c>
      <c r="E6502" s="292">
        <v>0</v>
      </c>
      <c r="F6502" s="292">
        <v>0</v>
      </c>
      <c r="G6502" s="292">
        <v>50150.407969999986</v>
      </c>
      <c r="P6502" s="83" t="str">
        <f t="shared" si="142"/>
        <v/>
      </c>
    </row>
    <row r="6503" spans="1:16" hidden="1" x14ac:dyDescent="0.25">
      <c r="A6503" s="83" t="s">
        <v>7544</v>
      </c>
      <c r="B6503" s="285" t="s">
        <v>86</v>
      </c>
      <c r="C6503" s="292">
        <v>0</v>
      </c>
      <c r="D6503" s="292">
        <v>355.90130999999997</v>
      </c>
      <c r="E6503" s="292">
        <v>0</v>
      </c>
      <c r="F6503" s="292">
        <v>0</v>
      </c>
      <c r="G6503" s="292">
        <v>355.90130999999997</v>
      </c>
      <c r="P6503" s="83" t="str">
        <f t="shared" si="142"/>
        <v/>
      </c>
    </row>
    <row r="6504" spans="1:16" hidden="1" x14ac:dyDescent="0.25">
      <c r="A6504" s="83" t="s">
        <v>7545</v>
      </c>
      <c r="B6504" s="285" t="s">
        <v>87</v>
      </c>
      <c r="C6504" s="292">
        <v>324.25261999999992</v>
      </c>
      <c r="D6504" s="292">
        <v>838.78556000000026</v>
      </c>
      <c r="E6504" s="292">
        <v>0</v>
      </c>
      <c r="F6504" s="292">
        <v>0</v>
      </c>
      <c r="G6504" s="292">
        <v>1163.0381800000002</v>
      </c>
      <c r="P6504" s="83" t="str">
        <f t="shared" si="142"/>
        <v/>
      </c>
    </row>
    <row r="6505" spans="1:16" hidden="1" x14ac:dyDescent="0.25">
      <c r="A6505" s="83" t="s">
        <v>7546</v>
      </c>
      <c r="B6505" s="285" t="s">
        <v>88</v>
      </c>
      <c r="C6505" s="292">
        <v>872.03661999999997</v>
      </c>
      <c r="D6505" s="292">
        <v>0</v>
      </c>
      <c r="E6505" s="292">
        <v>0</v>
      </c>
      <c r="F6505" s="292">
        <v>0</v>
      </c>
      <c r="G6505" s="292">
        <v>872.03661999999997</v>
      </c>
      <c r="P6505" s="83" t="str">
        <f t="shared" si="142"/>
        <v/>
      </c>
    </row>
    <row r="6506" spans="1:16" hidden="1" x14ac:dyDescent="0.25">
      <c r="A6506" s="83" t="s">
        <v>7547</v>
      </c>
      <c r="B6506" s="285" t="s">
        <v>144</v>
      </c>
      <c r="C6506" s="292">
        <v>28334.85874</v>
      </c>
      <c r="D6506" s="292">
        <v>24206.525339999989</v>
      </c>
      <c r="E6506" s="292">
        <v>0</v>
      </c>
      <c r="F6506" s="292">
        <v>0</v>
      </c>
      <c r="G6506" s="292">
        <v>52541.384079999989</v>
      </c>
      <c r="P6506" s="83" t="str">
        <f t="shared" si="142"/>
        <v/>
      </c>
    </row>
    <row r="6507" spans="1:16" hidden="1" x14ac:dyDescent="0.25">
      <c r="A6507" s="83" t="s">
        <v>7548</v>
      </c>
      <c r="B6507" s="285" t="s">
        <v>283</v>
      </c>
      <c r="C6507" s="292">
        <v>28.376069999999999</v>
      </c>
      <c r="D6507" s="292">
        <v>57.370960000000011</v>
      </c>
      <c r="E6507" s="292">
        <v>0</v>
      </c>
      <c r="F6507" s="292">
        <v>0</v>
      </c>
      <c r="G6507" s="292">
        <v>85.747030000000009</v>
      </c>
      <c r="P6507" s="83" t="str">
        <f t="shared" si="142"/>
        <v/>
      </c>
    </row>
    <row r="6508" spans="1:16" hidden="1" x14ac:dyDescent="0.25">
      <c r="A6508" s="83" t="s">
        <v>7549</v>
      </c>
      <c r="B6508" s="285" t="s">
        <v>284</v>
      </c>
      <c r="C6508" s="292">
        <v>6454.1037599999972</v>
      </c>
      <c r="D6508" s="292">
        <v>3846.8552799999989</v>
      </c>
      <c r="E6508" s="292">
        <v>0</v>
      </c>
      <c r="F6508" s="292">
        <v>0</v>
      </c>
      <c r="G6508" s="292">
        <v>10300.959039999996</v>
      </c>
      <c r="P6508" s="83" t="str">
        <f t="shared" si="142"/>
        <v/>
      </c>
    </row>
    <row r="6509" spans="1:16" hidden="1" x14ac:dyDescent="0.25">
      <c r="A6509" s="83" t="s">
        <v>7550</v>
      </c>
      <c r="B6509" s="285" t="s">
        <v>76</v>
      </c>
      <c r="C6509" s="292">
        <v>0</v>
      </c>
      <c r="D6509" s="292">
        <v>0</v>
      </c>
      <c r="E6509" s="292">
        <v>0</v>
      </c>
      <c r="F6509" s="292">
        <v>0</v>
      </c>
      <c r="G6509" s="292">
        <v>0</v>
      </c>
      <c r="P6509" s="83" t="str">
        <f t="shared" si="142"/>
        <v/>
      </c>
    </row>
    <row r="6510" spans="1:16" hidden="1" x14ac:dyDescent="0.25">
      <c r="A6510" s="83" t="s">
        <v>7551</v>
      </c>
      <c r="B6510" s="285" t="s">
        <v>85</v>
      </c>
      <c r="C6510" s="292">
        <v>24908.789139999993</v>
      </c>
      <c r="D6510" s="292">
        <v>13055.310840000015</v>
      </c>
      <c r="E6510" s="292">
        <v>0</v>
      </c>
      <c r="F6510" s="292">
        <v>0</v>
      </c>
      <c r="G6510" s="292">
        <v>37964.099980000006</v>
      </c>
      <c r="P6510" s="83" t="str">
        <f t="shared" si="142"/>
        <v/>
      </c>
    </row>
    <row r="6511" spans="1:16" hidden="1" x14ac:dyDescent="0.25">
      <c r="A6511" s="83" t="s">
        <v>7552</v>
      </c>
      <c r="B6511" s="285" t="s">
        <v>87</v>
      </c>
      <c r="C6511" s="292">
        <v>0</v>
      </c>
      <c r="D6511" s="292">
        <v>0</v>
      </c>
      <c r="E6511" s="292">
        <v>0</v>
      </c>
      <c r="F6511" s="292">
        <v>0</v>
      </c>
      <c r="G6511" s="292">
        <v>0</v>
      </c>
      <c r="P6511" s="83" t="str">
        <f t="shared" si="142"/>
        <v/>
      </c>
    </row>
    <row r="6512" spans="1:16" hidden="1" x14ac:dyDescent="0.25">
      <c r="A6512" s="83" t="s">
        <v>7553</v>
      </c>
      <c r="B6512" s="285" t="s">
        <v>88</v>
      </c>
      <c r="C6512" s="292">
        <v>17447.366839999999</v>
      </c>
      <c r="D6512" s="292">
        <v>7657.0547100000022</v>
      </c>
      <c r="E6512" s="292">
        <v>0</v>
      </c>
      <c r="F6512" s="292">
        <v>0</v>
      </c>
      <c r="G6512" s="292">
        <v>25104.421549999999</v>
      </c>
      <c r="P6512" s="83" t="str">
        <f t="shared" si="142"/>
        <v/>
      </c>
    </row>
    <row r="6513" spans="1:16" hidden="1" x14ac:dyDescent="0.25">
      <c r="A6513" s="83" t="s">
        <v>7554</v>
      </c>
      <c r="B6513" s="285" t="s">
        <v>89</v>
      </c>
      <c r="C6513" s="292">
        <v>2766.2374699999991</v>
      </c>
      <c r="D6513" s="292">
        <v>2183.545869999999</v>
      </c>
      <c r="E6513" s="292">
        <v>0</v>
      </c>
      <c r="F6513" s="292">
        <v>0</v>
      </c>
      <c r="G6513" s="292">
        <v>4949.7833399999981</v>
      </c>
      <c r="P6513" s="83" t="str">
        <f t="shared" si="142"/>
        <v/>
      </c>
    </row>
    <row r="6514" spans="1:16" hidden="1" x14ac:dyDescent="0.25">
      <c r="A6514" s="83" t="s">
        <v>7555</v>
      </c>
      <c r="B6514" s="285" t="s">
        <v>90</v>
      </c>
      <c r="C6514" s="292">
        <v>4.3761000000000001</v>
      </c>
      <c r="D6514" s="292">
        <v>951.96326999999997</v>
      </c>
      <c r="E6514" s="292">
        <v>0</v>
      </c>
      <c r="F6514" s="292">
        <v>0</v>
      </c>
      <c r="G6514" s="292">
        <v>956.33936999999992</v>
      </c>
      <c r="P6514" s="83" t="str">
        <f t="shared" si="142"/>
        <v/>
      </c>
    </row>
    <row r="6515" spans="1:16" hidden="1" x14ac:dyDescent="0.25">
      <c r="A6515" s="83" t="s">
        <v>7556</v>
      </c>
      <c r="B6515" s="285" t="s">
        <v>91</v>
      </c>
      <c r="C6515" s="292">
        <v>5720.8949400000001</v>
      </c>
      <c r="D6515" s="292">
        <v>4703.702430000003</v>
      </c>
      <c r="E6515" s="292">
        <v>0</v>
      </c>
      <c r="F6515" s="292">
        <v>0</v>
      </c>
      <c r="G6515" s="292">
        <v>10424.597370000003</v>
      </c>
      <c r="P6515" s="83" t="str">
        <f t="shared" si="142"/>
        <v/>
      </c>
    </row>
    <row r="6516" spans="1:16" hidden="1" x14ac:dyDescent="0.25">
      <c r="A6516" s="83" t="s">
        <v>7557</v>
      </c>
      <c r="B6516" s="285" t="s">
        <v>3670</v>
      </c>
      <c r="C6516" s="292">
        <v>229.14916000000002</v>
      </c>
      <c r="D6516" s="292">
        <v>224.08053999999996</v>
      </c>
      <c r="E6516" s="292">
        <v>0</v>
      </c>
      <c r="F6516" s="292">
        <v>0</v>
      </c>
      <c r="G6516" s="292">
        <v>453.22969999999998</v>
      </c>
      <c r="P6516" s="83" t="str">
        <f t="shared" si="142"/>
        <v/>
      </c>
    </row>
    <row r="6517" spans="1:16" hidden="1" x14ac:dyDescent="0.25">
      <c r="A6517" s="83" t="s">
        <v>7558</v>
      </c>
      <c r="B6517" s="285" t="s">
        <v>95</v>
      </c>
      <c r="C6517" s="292">
        <v>76.661000000000001</v>
      </c>
      <c r="D6517" s="292">
        <v>85.063000000000002</v>
      </c>
      <c r="E6517" s="292">
        <v>0</v>
      </c>
      <c r="F6517" s="292">
        <v>0</v>
      </c>
      <c r="G6517" s="292">
        <v>161.72399999999999</v>
      </c>
      <c r="P6517" s="83" t="str">
        <f t="shared" si="142"/>
        <v/>
      </c>
    </row>
    <row r="6518" spans="1:16" hidden="1" x14ac:dyDescent="0.25">
      <c r="A6518" s="83" t="s">
        <v>7559</v>
      </c>
      <c r="B6518" s="285" t="s">
        <v>96</v>
      </c>
      <c r="C6518" s="292">
        <v>0.75</v>
      </c>
      <c r="D6518" s="292">
        <v>11.64</v>
      </c>
      <c r="E6518" s="292">
        <v>0</v>
      </c>
      <c r="F6518" s="292">
        <v>0</v>
      </c>
      <c r="G6518" s="292">
        <v>12.39</v>
      </c>
      <c r="P6518" s="83" t="str">
        <f t="shared" si="142"/>
        <v/>
      </c>
    </row>
    <row r="6519" spans="1:16" hidden="1" x14ac:dyDescent="0.25">
      <c r="A6519" s="83" t="s">
        <v>7560</v>
      </c>
      <c r="B6519" s="285" t="s">
        <v>155</v>
      </c>
      <c r="C6519" s="292">
        <v>42356.905979999996</v>
      </c>
      <c r="D6519" s="292">
        <v>20724.005550000016</v>
      </c>
      <c r="E6519" s="292">
        <v>0</v>
      </c>
      <c r="F6519" s="292">
        <v>0</v>
      </c>
      <c r="G6519" s="292">
        <v>63080.911530000005</v>
      </c>
      <c r="P6519" s="83" t="str">
        <f t="shared" si="142"/>
        <v/>
      </c>
    </row>
    <row r="6520" spans="1:16" hidden="1" x14ac:dyDescent="0.25">
      <c r="A6520" s="83" t="s">
        <v>7561</v>
      </c>
      <c r="B6520" s="285" t="s">
        <v>285</v>
      </c>
      <c r="C6520" s="292">
        <v>16088.175309999993</v>
      </c>
      <c r="D6520" s="292">
        <v>4893.8071200000122</v>
      </c>
      <c r="E6520" s="292">
        <v>0</v>
      </c>
      <c r="F6520" s="292">
        <v>0</v>
      </c>
      <c r="G6520" s="292">
        <v>20981.982430000004</v>
      </c>
      <c r="P6520" s="83" t="str">
        <f t="shared" si="142"/>
        <v/>
      </c>
    </row>
    <row r="6521" spans="1:16" hidden="1" x14ac:dyDescent="0.25">
      <c r="A6521" s="83" t="s">
        <v>7562</v>
      </c>
      <c r="B6521" s="285" t="s">
        <v>286</v>
      </c>
      <c r="C6521" s="292">
        <v>23.295159999999999</v>
      </c>
      <c r="D6521" s="292">
        <v>13.148610000000001</v>
      </c>
      <c r="E6521" s="292">
        <v>0</v>
      </c>
      <c r="F6521" s="292">
        <v>0</v>
      </c>
      <c r="G6521" s="292">
        <v>36.443770000000001</v>
      </c>
      <c r="P6521" s="83" t="str">
        <f t="shared" si="142"/>
        <v/>
      </c>
    </row>
    <row r="6522" spans="1:16" hidden="1" x14ac:dyDescent="0.25">
      <c r="A6522" s="83" t="s">
        <v>7563</v>
      </c>
      <c r="B6522" s="285" t="s">
        <v>97</v>
      </c>
      <c r="C6522" s="292">
        <v>-4055201.3779899999</v>
      </c>
      <c r="D6522" s="292">
        <v>-4532933.4656499997</v>
      </c>
      <c r="E6522" s="292">
        <v>-4400659.6573700001</v>
      </c>
      <c r="F6522" s="292">
        <v>-2126963.6199099985</v>
      </c>
      <c r="G6522" s="292">
        <v>-8293254.7808056045</v>
      </c>
      <c r="H6522" s="292">
        <v>5327347.4798525125</v>
      </c>
      <c r="I6522" s="292">
        <v>3021764.3157099932</v>
      </c>
      <c r="J6522" s="292">
        <v>-1713125.5306577026</v>
      </c>
      <c r="K6522" s="292">
        <v>-2308164.2863500058</v>
      </c>
      <c r="L6522" s="292">
        <v>3263127.9210500037</v>
      </c>
      <c r="M6522" s="292">
        <v>-17223864.977799997</v>
      </c>
      <c r="N6522" s="292">
        <v>-1697075.6689200094</v>
      </c>
      <c r="O6522" s="292">
        <v>-34739003.6488408</v>
      </c>
      <c r="P6522" s="83" t="str">
        <f t="shared" ref="P6522:P6553" si="143">IF(COUNTBLANK(Q6522)=0,IF(RIGHT(A6522,12)=Q6522,TRUE,FALSE),"")</f>
        <v/>
      </c>
    </row>
    <row r="6523" spans="1:16" hidden="1" x14ac:dyDescent="0.25">
      <c r="A6523" s="83" t="s">
        <v>7564</v>
      </c>
      <c r="B6523" s="285" t="s">
        <v>130</v>
      </c>
      <c r="C6523" s="292">
        <v>569267.81394999847</v>
      </c>
      <c r="D6523" s="292">
        <v>318181.48524999898</v>
      </c>
      <c r="E6523" s="292">
        <v>6789366.5769200008</v>
      </c>
      <c r="F6523" s="292">
        <v>1042105.3371300017</v>
      </c>
      <c r="G6523" s="292">
        <v>-3160904.5680556041</v>
      </c>
      <c r="H6523" s="292">
        <v>8607142.8884925134</v>
      </c>
      <c r="I6523" s="292">
        <v>5629190.7228999939</v>
      </c>
      <c r="J6523" s="292">
        <v>387140.51659229677</v>
      </c>
      <c r="K6523" s="292">
        <v>-16377349.913050007</v>
      </c>
      <c r="L6523" s="292">
        <v>5087717.348240003</v>
      </c>
      <c r="M6523" s="292">
        <v>-14031693.67757</v>
      </c>
      <c r="N6523" s="292">
        <v>-1884322.9547600085</v>
      </c>
      <c r="O6523" s="292">
        <v>-7024158.4239608049</v>
      </c>
      <c r="P6523" s="83" t="str">
        <f t="shared" si="143"/>
        <v/>
      </c>
    </row>
    <row r="6524" spans="1:16" hidden="1" x14ac:dyDescent="0.25">
      <c r="A6524" s="83" t="s">
        <v>7565</v>
      </c>
      <c r="B6524" s="285" t="s">
        <v>76</v>
      </c>
      <c r="C6524" s="292">
        <v>0</v>
      </c>
      <c r="D6524" s="292">
        <v>3.0506099999999998</v>
      </c>
      <c r="E6524" s="292">
        <v>79.687839999999994</v>
      </c>
      <c r="F6524" s="292">
        <v>1.7360600000000099</v>
      </c>
      <c r="G6524" s="292">
        <v>1.5299400000000001</v>
      </c>
      <c r="H6524" s="292">
        <v>0</v>
      </c>
      <c r="I6524" s="292">
        <v>0</v>
      </c>
      <c r="J6524" s="292">
        <v>94.788110000000003</v>
      </c>
      <c r="K6524" s="292">
        <v>5.9066100000000104</v>
      </c>
      <c r="L6524" s="292">
        <v>14.42309</v>
      </c>
      <c r="M6524" s="292">
        <v>206.88753</v>
      </c>
      <c r="N6524" s="292">
        <v>32.41854</v>
      </c>
      <c r="O6524" s="292">
        <v>440.42832999999996</v>
      </c>
      <c r="P6524" s="83" t="str">
        <f t="shared" si="143"/>
        <v/>
      </c>
    </row>
    <row r="6525" spans="1:16" hidden="1" x14ac:dyDescent="0.25">
      <c r="A6525" s="83" t="s">
        <v>7566</v>
      </c>
      <c r="B6525" s="285" t="s">
        <v>77</v>
      </c>
      <c r="C6525" s="292">
        <v>438371.60000000015</v>
      </c>
      <c r="D6525" s="292">
        <v>428374.25064999971</v>
      </c>
      <c r="E6525" s="292">
        <v>441929.88573999988</v>
      </c>
      <c r="F6525" s="292">
        <v>449539.21547999961</v>
      </c>
      <c r="G6525" s="292">
        <v>771269.74298999959</v>
      </c>
      <c r="H6525" s="292">
        <v>456386.51716000016</v>
      </c>
      <c r="I6525" s="292">
        <v>438733.45764000021</v>
      </c>
      <c r="J6525" s="292">
        <v>434948.67229999986</v>
      </c>
      <c r="K6525" s="292">
        <v>463617.94080999959</v>
      </c>
      <c r="L6525" s="292">
        <v>444866.57472999999</v>
      </c>
      <c r="M6525" s="292">
        <v>464524.4117</v>
      </c>
      <c r="N6525" s="292">
        <v>735119.82065999997</v>
      </c>
      <c r="O6525" s="292">
        <v>5967682.0898599979</v>
      </c>
      <c r="P6525" s="83" t="str">
        <f t="shared" si="143"/>
        <v/>
      </c>
    </row>
    <row r="6526" spans="1:16" hidden="1" x14ac:dyDescent="0.25">
      <c r="A6526" s="83" t="s">
        <v>7567</v>
      </c>
      <c r="B6526" s="285" t="s">
        <v>78</v>
      </c>
      <c r="C6526" s="292">
        <v>42580.125350000002</v>
      </c>
      <c r="D6526" s="292">
        <v>132476.48165999993</v>
      </c>
      <c r="E6526" s="292">
        <v>220893.78907999996</v>
      </c>
      <c r="F6526" s="292">
        <v>477296.47116000019</v>
      </c>
      <c r="G6526" s="292">
        <v>365347.06697999977</v>
      </c>
      <c r="H6526" s="292">
        <v>272556.79128999991</v>
      </c>
      <c r="I6526" s="292">
        <v>210586.90811999989</v>
      </c>
      <c r="J6526" s="292">
        <v>153224.52817000018</v>
      </c>
      <c r="K6526" s="292">
        <v>164787.01951999991</v>
      </c>
      <c r="L6526" s="292">
        <v>172971.02295999991</v>
      </c>
      <c r="M6526" s="292">
        <v>170322.75060999999</v>
      </c>
      <c r="N6526" s="292">
        <v>521319.6776</v>
      </c>
      <c r="O6526" s="292">
        <v>2904362.6324999994</v>
      </c>
      <c r="P6526" s="83" t="str">
        <f t="shared" si="143"/>
        <v/>
      </c>
    </row>
    <row r="6527" spans="1:16" hidden="1" x14ac:dyDescent="0.25">
      <c r="A6527" s="83" t="s">
        <v>7568</v>
      </c>
      <c r="B6527" s="285" t="s">
        <v>79</v>
      </c>
      <c r="C6527" s="292">
        <v>676673.99956000003</v>
      </c>
      <c r="D6527" s="292">
        <v>637787.38580999989</v>
      </c>
      <c r="E6527" s="292">
        <v>680742.12799000007</v>
      </c>
      <c r="F6527" s="292">
        <v>666542.93051999994</v>
      </c>
      <c r="G6527" s="292">
        <v>685022.23582000006</v>
      </c>
      <c r="H6527" s="292">
        <v>687310.20441000012</v>
      </c>
      <c r="I6527" s="292">
        <v>688215.20533000096</v>
      </c>
      <c r="J6527" s="292">
        <v>691753.36160999897</v>
      </c>
      <c r="K6527" s="292">
        <v>656642.51257000014</v>
      </c>
      <c r="L6527" s="292">
        <v>633303.89512</v>
      </c>
      <c r="M6527" s="292">
        <v>613295.01200999995</v>
      </c>
      <c r="N6527" s="292">
        <v>621958.05623999995</v>
      </c>
      <c r="O6527" s="292">
        <v>7939246.9269899996</v>
      </c>
      <c r="P6527" s="83" t="str">
        <f t="shared" si="143"/>
        <v/>
      </c>
    </row>
    <row r="6528" spans="1:16" hidden="1" x14ac:dyDescent="0.25">
      <c r="A6528" s="83" t="s">
        <v>7569</v>
      </c>
      <c r="B6528" s="285" t="s">
        <v>3671</v>
      </c>
      <c r="C6528" s="292">
        <v>1753119.4657399997</v>
      </c>
      <c r="D6528" s="292">
        <v>831819.72230999998</v>
      </c>
      <c r="E6528" s="292">
        <v>735468.09743000008</v>
      </c>
      <c r="F6528" s="292">
        <v>1198758.6965300001</v>
      </c>
      <c r="G6528" s="292">
        <v>854392.07886999997</v>
      </c>
      <c r="H6528" s="292">
        <v>785733.55281999987</v>
      </c>
      <c r="I6528" s="292">
        <v>808334.44161999994</v>
      </c>
      <c r="J6528" s="292">
        <v>520660.30124000006</v>
      </c>
      <c r="K6528" s="292">
        <v>760162.61396999983</v>
      </c>
      <c r="L6528" s="292">
        <v>718029.28224999993</v>
      </c>
      <c r="M6528" s="292">
        <v>1181893.2054700002</v>
      </c>
      <c r="N6528" s="292">
        <v>1447532.2135900001</v>
      </c>
      <c r="O6528" s="292">
        <v>11595903.671839999</v>
      </c>
      <c r="P6528" s="83" t="str">
        <f t="shared" si="143"/>
        <v/>
      </c>
    </row>
    <row r="6529" spans="1:16" hidden="1" x14ac:dyDescent="0.25">
      <c r="A6529" s="83" t="s">
        <v>7570</v>
      </c>
      <c r="B6529" s="285" t="s">
        <v>120</v>
      </c>
      <c r="C6529" s="292">
        <v>213769.67259999999</v>
      </c>
      <c r="D6529" s="292">
        <v>379123.11448999995</v>
      </c>
      <c r="E6529" s="292">
        <v>291940.01042000001</v>
      </c>
      <c r="F6529" s="292">
        <v>330544.44286000001</v>
      </c>
      <c r="G6529" s="292">
        <v>47222.631640000007</v>
      </c>
      <c r="H6529" s="292">
        <v>291946.30559999996</v>
      </c>
      <c r="I6529" s="292">
        <v>562672.18495999998</v>
      </c>
      <c r="J6529" s="292">
        <v>672408.39287999994</v>
      </c>
      <c r="K6529" s="292">
        <v>327641.93857999996</v>
      </c>
      <c r="L6529" s="292">
        <v>103926.57285</v>
      </c>
      <c r="M6529" s="292">
        <v>410970.39304</v>
      </c>
      <c r="N6529" s="292">
        <v>129524.21382</v>
      </c>
      <c r="O6529" s="292">
        <v>3761689.8737399997</v>
      </c>
      <c r="P6529" s="83" t="str">
        <f t="shared" si="143"/>
        <v/>
      </c>
    </row>
    <row r="6530" spans="1:16" hidden="1" x14ac:dyDescent="0.25">
      <c r="A6530" s="83" t="s">
        <v>7571</v>
      </c>
      <c r="B6530" s="285" t="s">
        <v>121</v>
      </c>
      <c r="C6530" s="292">
        <v>3211658</v>
      </c>
      <c r="D6530" s="292">
        <v>1509373.54317</v>
      </c>
      <c r="E6530" s="292">
        <v>1536835.9050699999</v>
      </c>
      <c r="F6530" s="292">
        <v>1498209.0167399999</v>
      </c>
      <c r="G6530" s="292">
        <v>1502601.70884</v>
      </c>
      <c r="H6530" s="292">
        <v>53425.143609999999</v>
      </c>
      <c r="I6530" s="292">
        <v>2885665.4361399999</v>
      </c>
      <c r="J6530" s="292">
        <v>1481054.9301100001</v>
      </c>
      <c r="K6530" s="292">
        <v>1515145.18667</v>
      </c>
      <c r="L6530" s="292">
        <v>59241.448640000002</v>
      </c>
      <c r="M6530" s="292">
        <v>14125858.8807</v>
      </c>
      <c r="N6530" s="292">
        <v>1619334.66084</v>
      </c>
      <c r="O6530" s="292">
        <v>30998403.86053</v>
      </c>
      <c r="P6530" s="83" t="str">
        <f t="shared" si="143"/>
        <v/>
      </c>
    </row>
    <row r="6531" spans="1:16" hidden="1" x14ac:dyDescent="0.25">
      <c r="A6531" s="83" t="s">
        <v>7572</v>
      </c>
      <c r="B6531" s="285" t="s">
        <v>81</v>
      </c>
      <c r="C6531" s="292">
        <v>319294.63198999997</v>
      </c>
      <c r="D6531" s="292">
        <v>164975.40913000001</v>
      </c>
      <c r="E6531" s="292">
        <v>223034.48396999997</v>
      </c>
      <c r="F6531" s="292">
        <v>176154.27876999998</v>
      </c>
      <c r="G6531" s="292">
        <v>216077.98887</v>
      </c>
      <c r="H6531" s="292">
        <v>225064.08531999998</v>
      </c>
      <c r="I6531" s="292">
        <v>282673.39729000005</v>
      </c>
      <c r="J6531" s="292">
        <v>416348.01125000004</v>
      </c>
      <c r="K6531" s="292">
        <v>222462.90471000003</v>
      </c>
      <c r="L6531" s="292">
        <v>187915.96315000011</v>
      </c>
      <c r="M6531" s="292">
        <v>294490.76802000002</v>
      </c>
      <c r="N6531" s="292">
        <v>314768.65428999998</v>
      </c>
      <c r="O6531" s="292">
        <v>3043260.5767600001</v>
      </c>
      <c r="P6531" s="83" t="str">
        <f t="shared" si="143"/>
        <v/>
      </c>
    </row>
    <row r="6532" spans="1:16" hidden="1" x14ac:dyDescent="0.25">
      <c r="A6532" s="83" t="s">
        <v>7573</v>
      </c>
      <c r="B6532" s="285" t="s">
        <v>82</v>
      </c>
      <c r="C6532" s="292">
        <v>126</v>
      </c>
      <c r="D6532" s="292">
        <v>0</v>
      </c>
      <c r="E6532" s="292">
        <v>0</v>
      </c>
      <c r="F6532" s="292">
        <v>0</v>
      </c>
      <c r="G6532" s="292">
        <v>172</v>
      </c>
      <c r="H6532" s="292">
        <v>0</v>
      </c>
      <c r="I6532" s="292">
        <v>0</v>
      </c>
      <c r="J6532" s="292">
        <v>0</v>
      </c>
      <c r="K6532" s="292">
        <v>50</v>
      </c>
      <c r="L6532" s="292">
        <v>0</v>
      </c>
      <c r="M6532" s="292">
        <v>0</v>
      </c>
      <c r="N6532" s="292">
        <v>0</v>
      </c>
      <c r="O6532" s="292">
        <v>348</v>
      </c>
      <c r="P6532" s="83" t="str">
        <f t="shared" si="143"/>
        <v/>
      </c>
    </row>
    <row r="6533" spans="1:16" hidden="1" x14ac:dyDescent="0.25">
      <c r="A6533" s="83" t="s">
        <v>7574</v>
      </c>
      <c r="B6533" s="285" t="s">
        <v>83</v>
      </c>
      <c r="C6533" s="292">
        <v>2214716.3447599998</v>
      </c>
      <c r="D6533" s="292">
        <v>1108339.0948999999</v>
      </c>
      <c r="E6533" s="292">
        <v>1145887.1334199996</v>
      </c>
      <c r="F6533" s="292">
        <v>1128091.8756399998</v>
      </c>
      <c r="G6533" s="292">
        <v>1141417.1165</v>
      </c>
      <c r="H6533" s="292">
        <v>1139028.6514299996</v>
      </c>
      <c r="I6533" s="292">
        <v>648190.35748000012</v>
      </c>
      <c r="J6533" s="292">
        <v>1188543.3012700002</v>
      </c>
      <c r="K6533" s="292">
        <v>1103754.7003300001</v>
      </c>
      <c r="L6533" s="292">
        <v>1076058.0040500001</v>
      </c>
      <c r="M6533" s="292">
        <v>1149576.34522</v>
      </c>
      <c r="N6533" s="292">
        <v>247592.46478000001</v>
      </c>
      <c r="O6533" s="292">
        <v>13291195.389779998</v>
      </c>
      <c r="P6533" s="83" t="str">
        <f t="shared" si="143"/>
        <v/>
      </c>
    </row>
    <row r="6534" spans="1:16" hidden="1" x14ac:dyDescent="0.25">
      <c r="A6534" s="83" t="s">
        <v>7575</v>
      </c>
      <c r="B6534" s="285" t="s">
        <v>84</v>
      </c>
      <c r="C6534" s="292">
        <v>7955.0358500000002</v>
      </c>
      <c r="D6534" s="292">
        <v>66737.770280000012</v>
      </c>
      <c r="E6534" s="292">
        <v>20881.006230000006</v>
      </c>
      <c r="F6534" s="292">
        <v>30021.445090000012</v>
      </c>
      <c r="G6534" s="292">
        <v>48914.916460000008</v>
      </c>
      <c r="H6534" s="292">
        <v>18640.26555</v>
      </c>
      <c r="I6534" s="292">
        <v>32075.768230000005</v>
      </c>
      <c r="J6534" s="292">
        <v>58356.561579999987</v>
      </c>
      <c r="K6534" s="292">
        <v>26208.48689</v>
      </c>
      <c r="L6534" s="292">
        <v>21773.793530000003</v>
      </c>
      <c r="M6534" s="292">
        <v>220632.51093999998</v>
      </c>
      <c r="N6534" s="292">
        <v>275441.53088999999</v>
      </c>
      <c r="O6534" s="292">
        <v>827639.09152000002</v>
      </c>
      <c r="P6534" s="83" t="str">
        <f t="shared" si="143"/>
        <v/>
      </c>
    </row>
    <row r="6535" spans="1:16" hidden="1" x14ac:dyDescent="0.25">
      <c r="A6535" s="83" t="s">
        <v>7576</v>
      </c>
      <c r="B6535" s="285" t="s">
        <v>85</v>
      </c>
      <c r="C6535" s="292">
        <v>8878264.8758499995</v>
      </c>
      <c r="D6535" s="292">
        <v>5259009.8230099995</v>
      </c>
      <c r="E6535" s="292">
        <v>5297692.1271900004</v>
      </c>
      <c r="F6535" s="292">
        <v>5955160.1088499986</v>
      </c>
      <c r="G6535" s="292">
        <v>5632439.0169099998</v>
      </c>
      <c r="H6535" s="292">
        <v>3930091.51719</v>
      </c>
      <c r="I6535" s="292">
        <v>6557147.1568100005</v>
      </c>
      <c r="J6535" s="292">
        <v>5617392.8485199995</v>
      </c>
      <c r="K6535" s="292">
        <v>5240479.2106599994</v>
      </c>
      <c r="L6535" s="292">
        <v>3418100.98037</v>
      </c>
      <c r="M6535" s="292">
        <v>18631771.165240001</v>
      </c>
      <c r="N6535" s="292">
        <v>5912623.7112500006</v>
      </c>
      <c r="O6535" s="292">
        <v>80330172.541849986</v>
      </c>
      <c r="P6535" s="83" t="str">
        <f t="shared" si="143"/>
        <v/>
      </c>
    </row>
    <row r="6536" spans="1:16" hidden="1" x14ac:dyDescent="0.25">
      <c r="A6536" s="83" t="s">
        <v>7577</v>
      </c>
      <c r="B6536" s="285" t="s">
        <v>86</v>
      </c>
      <c r="C6536" s="292">
        <v>203942.16464999999</v>
      </c>
      <c r="D6536" s="292">
        <v>376426.88846999995</v>
      </c>
      <c r="E6536" s="292">
        <v>101775.17664999998</v>
      </c>
      <c r="F6536" s="292">
        <v>80255.865620000011</v>
      </c>
      <c r="G6536" s="292">
        <v>119093.23724999999</v>
      </c>
      <c r="H6536" s="292">
        <v>496503.42455</v>
      </c>
      <c r="I6536" s="292">
        <v>28648.64785999999</v>
      </c>
      <c r="J6536" s="292">
        <v>476.01063000000528</v>
      </c>
      <c r="K6536" s="292">
        <v>21082.045789999996</v>
      </c>
      <c r="L6536" s="292">
        <v>486170.63472999999</v>
      </c>
      <c r="M6536" s="292">
        <v>310178.43508999998</v>
      </c>
      <c r="N6536" s="292">
        <v>780896.08602999989</v>
      </c>
      <c r="O6536" s="292">
        <v>3005448.6173200002</v>
      </c>
      <c r="P6536" s="83" t="str">
        <f t="shared" si="143"/>
        <v/>
      </c>
    </row>
    <row r="6537" spans="1:16" hidden="1" x14ac:dyDescent="0.25">
      <c r="A6537" s="83" t="s">
        <v>7578</v>
      </c>
      <c r="B6537" s="285" t="s">
        <v>87</v>
      </c>
      <c r="C6537" s="292">
        <v>1277170.03739</v>
      </c>
      <c r="D6537" s="292">
        <v>250738.98316</v>
      </c>
      <c r="E6537" s="292">
        <v>16446.099999999999</v>
      </c>
      <c r="F6537" s="292">
        <v>8957.2063999999991</v>
      </c>
      <c r="G6537" s="292">
        <v>4010</v>
      </c>
      <c r="H6537" s="292">
        <v>39891.757830000002</v>
      </c>
      <c r="I6537" s="292">
        <v>8428.730129999989</v>
      </c>
      <c r="J6537" s="292">
        <v>24.100799999998902</v>
      </c>
      <c r="K6537" s="292">
        <v>19496728.883099999</v>
      </c>
      <c r="L6537" s="292">
        <v>9.4579499999985117</v>
      </c>
      <c r="M6537" s="292">
        <v>9.8138699999999996</v>
      </c>
      <c r="N6537" s="292">
        <v>14158.03867</v>
      </c>
      <c r="O6537" s="292">
        <v>21116573.109299999</v>
      </c>
      <c r="P6537" s="83" t="str">
        <f t="shared" si="143"/>
        <v/>
      </c>
    </row>
    <row r="6538" spans="1:16" hidden="1" x14ac:dyDescent="0.25">
      <c r="A6538" s="83" t="s">
        <v>7579</v>
      </c>
      <c r="B6538" s="285" t="s">
        <v>88</v>
      </c>
      <c r="C6538" s="292">
        <v>14.59596</v>
      </c>
      <c r="D6538" s="292">
        <v>64.361319999999992</v>
      </c>
      <c r="E6538" s="292">
        <v>45.304519999999997</v>
      </c>
      <c r="F6538" s="292">
        <v>58.823070000000001</v>
      </c>
      <c r="G6538" s="292">
        <v>17.601349999999996</v>
      </c>
      <c r="H6538" s="292">
        <v>31.62933</v>
      </c>
      <c r="I6538" s="292">
        <v>75.269010000000009</v>
      </c>
      <c r="J6538" s="292">
        <v>13.82745999999999</v>
      </c>
      <c r="K6538" s="292">
        <v>32.068839999999987</v>
      </c>
      <c r="L6538" s="292">
        <v>40.54460000000001</v>
      </c>
      <c r="M6538" s="292">
        <v>285.31684000000001</v>
      </c>
      <c r="N6538" s="292">
        <v>32.279800000000002</v>
      </c>
      <c r="O6538" s="292">
        <v>711.62210000000005</v>
      </c>
      <c r="P6538" s="83" t="str">
        <f t="shared" si="143"/>
        <v/>
      </c>
    </row>
    <row r="6539" spans="1:16" hidden="1" x14ac:dyDescent="0.25">
      <c r="A6539" s="83" t="s">
        <v>7580</v>
      </c>
      <c r="B6539" s="285" t="s">
        <v>144</v>
      </c>
      <c r="C6539" s="292">
        <v>10359391.67385</v>
      </c>
      <c r="D6539" s="292">
        <v>5886240.0559599996</v>
      </c>
      <c r="E6539" s="292">
        <v>5415958.7083599996</v>
      </c>
      <c r="F6539" s="292">
        <v>6044432.0039399983</v>
      </c>
      <c r="G6539" s="292">
        <v>5755559.8555100001</v>
      </c>
      <c r="H6539" s="292">
        <v>4466518.3288999991</v>
      </c>
      <c r="I6539" s="292">
        <v>6594299.8038100004</v>
      </c>
      <c r="J6539" s="292">
        <v>5617906.7874100003</v>
      </c>
      <c r="K6539" s="292">
        <v>24758322.208390001</v>
      </c>
      <c r="L6539" s="292">
        <v>3904321.6176500004</v>
      </c>
      <c r="M6539" s="292">
        <v>18942244.731040005</v>
      </c>
      <c r="N6539" s="292">
        <v>6707710.1157499999</v>
      </c>
      <c r="O6539" s="292">
        <v>104452905.89056998</v>
      </c>
      <c r="P6539" s="83" t="str">
        <f t="shared" si="143"/>
        <v/>
      </c>
    </row>
    <row r="6540" spans="1:16" hidden="1" x14ac:dyDescent="0.25">
      <c r="A6540" s="83" t="s">
        <v>7581</v>
      </c>
      <c r="B6540" s="285" t="s">
        <v>76</v>
      </c>
      <c r="C6540" s="292">
        <v>24479.843250000002</v>
      </c>
      <c r="D6540" s="292">
        <v>19378.416279999994</v>
      </c>
      <c r="E6540" s="292">
        <v>10053.324559999997</v>
      </c>
      <c r="F6540" s="292">
        <v>6959.0624100000005</v>
      </c>
      <c r="G6540" s="292">
        <v>6943.1620700000003</v>
      </c>
      <c r="H6540" s="292">
        <v>9096.9297499999993</v>
      </c>
      <c r="I6540" s="292">
        <v>8888.311270000002</v>
      </c>
      <c r="J6540" s="292">
        <v>5100.5388899999989</v>
      </c>
      <c r="K6540" s="292">
        <v>7327.7884600000016</v>
      </c>
      <c r="L6540" s="292">
        <v>52085.002789999999</v>
      </c>
      <c r="M6540" s="292">
        <v>25683.22566</v>
      </c>
      <c r="N6540" s="292">
        <v>-3879.3582799999981</v>
      </c>
      <c r="O6540" s="292">
        <v>172116.24711000003</v>
      </c>
      <c r="P6540" s="83" t="str">
        <f t="shared" si="143"/>
        <v/>
      </c>
    </row>
    <row r="6541" spans="1:16" hidden="1" x14ac:dyDescent="0.25">
      <c r="A6541" s="83" t="s">
        <v>7582</v>
      </c>
      <c r="B6541" s="285" t="s">
        <v>85</v>
      </c>
      <c r="C6541" s="292">
        <v>4823063.4978599995</v>
      </c>
      <c r="D6541" s="292">
        <v>726076.35735999944</v>
      </c>
      <c r="E6541" s="292">
        <v>897032.46982000035</v>
      </c>
      <c r="F6541" s="292">
        <v>3828196.4889400001</v>
      </c>
      <c r="G6541" s="292">
        <v>-2660815.7638956043</v>
      </c>
      <c r="H6541" s="292">
        <v>9257438.9970425125</v>
      </c>
      <c r="I6541" s="292">
        <v>9578911.4725199938</v>
      </c>
      <c r="J6541" s="292">
        <v>3904267.3178622969</v>
      </c>
      <c r="K6541" s="292">
        <v>2932314.9243099936</v>
      </c>
      <c r="L6541" s="292">
        <v>6681228.9014200037</v>
      </c>
      <c r="M6541" s="292">
        <v>1407906.1874400054</v>
      </c>
      <c r="N6541" s="292">
        <v>4215548.0423299912</v>
      </c>
      <c r="O6541" s="292">
        <v>45591168.893009186</v>
      </c>
      <c r="P6541" s="83" t="str">
        <f t="shared" si="143"/>
        <v/>
      </c>
    </row>
    <row r="6542" spans="1:16" hidden="1" x14ac:dyDescent="0.25">
      <c r="A6542" s="83" t="s">
        <v>7583</v>
      </c>
      <c r="B6542" s="285" t="s">
        <v>87</v>
      </c>
      <c r="C6542" s="292">
        <v>6000004.9249999998</v>
      </c>
      <c r="D6542" s="292">
        <v>5440000</v>
      </c>
      <c r="E6542" s="292">
        <v>11301022.4</v>
      </c>
      <c r="F6542" s="292">
        <v>3222122.6</v>
      </c>
      <c r="G6542" s="292">
        <v>5220456.7056200001</v>
      </c>
      <c r="H6542" s="292">
        <v>3780000</v>
      </c>
      <c r="I6542" s="292">
        <v>2574700</v>
      </c>
      <c r="J6542" s="292">
        <v>2099100</v>
      </c>
      <c r="K6542" s="292">
        <v>2567120</v>
      </c>
      <c r="L6542" s="292">
        <v>2308555.65</v>
      </c>
      <c r="M6542" s="292">
        <v>3494040.74</v>
      </c>
      <c r="N6542" s="292">
        <v>500009.58</v>
      </c>
      <c r="O6542" s="292">
        <v>48507132.600620002</v>
      </c>
      <c r="P6542" s="83" t="str">
        <f t="shared" si="143"/>
        <v/>
      </c>
    </row>
    <row r="6543" spans="1:16" hidden="1" x14ac:dyDescent="0.25">
      <c r="A6543" s="83" t="s">
        <v>7584</v>
      </c>
      <c r="B6543" s="285" t="s">
        <v>88</v>
      </c>
      <c r="C6543" s="292">
        <v>731.30809999999997</v>
      </c>
      <c r="D6543" s="292">
        <v>1548.4734699999999</v>
      </c>
      <c r="E6543" s="292">
        <v>1011.71946</v>
      </c>
      <c r="F6543" s="292">
        <v>1586.23323</v>
      </c>
      <c r="G6543" s="292">
        <v>424.30016999999998</v>
      </c>
      <c r="H6543" s="292">
        <v>676.98852999999997</v>
      </c>
      <c r="I6543" s="292">
        <v>1025.2243700000001</v>
      </c>
      <c r="J6543" s="292">
        <v>1008.66778</v>
      </c>
      <c r="K6543" s="292">
        <v>415.81540999999999</v>
      </c>
      <c r="L6543" s="292">
        <v>1013.1267799999998</v>
      </c>
      <c r="M6543" s="292">
        <v>361.91410000000002</v>
      </c>
      <c r="N6543" s="292">
        <v>2881.3986500000001</v>
      </c>
      <c r="O6543" s="292">
        <v>12685.170050000001</v>
      </c>
      <c r="P6543" s="83" t="str">
        <f t="shared" si="143"/>
        <v/>
      </c>
    </row>
    <row r="6544" spans="1:16" hidden="1" x14ac:dyDescent="0.25">
      <c r="A6544" s="83" t="s">
        <v>7585</v>
      </c>
      <c r="B6544" s="285" t="s">
        <v>89</v>
      </c>
      <c r="C6544" s="292">
        <v>35458.795709999977</v>
      </c>
      <c r="D6544" s="292">
        <v>34356.328529999984</v>
      </c>
      <c r="E6544" s="292">
        <v>39281.064009999995</v>
      </c>
      <c r="F6544" s="292">
        <v>24798.596180000004</v>
      </c>
      <c r="G6544" s="292">
        <v>35999.366610000019</v>
      </c>
      <c r="H6544" s="292">
        <v>44987.658200000013</v>
      </c>
      <c r="I6544" s="292">
        <v>36186.588860000003</v>
      </c>
      <c r="J6544" s="292">
        <v>27129.673930000008</v>
      </c>
      <c r="K6544" s="292">
        <v>35885.193120000025</v>
      </c>
      <c r="L6544" s="292">
        <v>37190.04733999999</v>
      </c>
      <c r="M6544" s="292">
        <v>39043.434739999968</v>
      </c>
      <c r="N6544" s="292">
        <v>516116.0079599999</v>
      </c>
      <c r="O6544" s="292">
        <v>906432.75518999994</v>
      </c>
      <c r="P6544" s="83" t="str">
        <f t="shared" si="143"/>
        <v/>
      </c>
    </row>
    <row r="6545" spans="1:16" hidden="1" x14ac:dyDescent="0.25">
      <c r="A6545" s="83" t="s">
        <v>7586</v>
      </c>
      <c r="B6545" s="285" t="s">
        <v>90</v>
      </c>
      <c r="C6545" s="292">
        <v>28189.149179999997</v>
      </c>
      <c r="D6545" s="292">
        <v>13878.759089999998</v>
      </c>
      <c r="E6545" s="292">
        <v>400965.49459999998</v>
      </c>
      <c r="F6545" s="292">
        <v>188798.54314999998</v>
      </c>
      <c r="G6545" s="292">
        <v>43465.58097000001</v>
      </c>
      <c r="H6545" s="292">
        <v>24022.698830000001</v>
      </c>
      <c r="I6545" s="292">
        <v>19912.75807</v>
      </c>
      <c r="J6545" s="292">
        <v>7844.385690000001</v>
      </c>
      <c r="K6545" s="292">
        <v>11870.168860000002</v>
      </c>
      <c r="L6545" s="292">
        <v>9398.3123500000002</v>
      </c>
      <c r="M6545" s="292">
        <v>15995.771529999998</v>
      </c>
      <c r="N6545" s="292">
        <v>93581.459170000002</v>
      </c>
      <c r="O6545" s="292">
        <v>857923.08148999989</v>
      </c>
      <c r="P6545" s="83" t="str">
        <f t="shared" si="143"/>
        <v/>
      </c>
    </row>
    <row r="6546" spans="1:16" hidden="1" x14ac:dyDescent="0.25">
      <c r="A6546" s="83" t="s">
        <v>7587</v>
      </c>
      <c r="B6546" s="285" t="s">
        <v>91</v>
      </c>
      <c r="C6546" s="292">
        <v>4577635.9463499999</v>
      </c>
      <c r="D6546" s="292">
        <v>563671.27162999951</v>
      </c>
      <c r="E6546" s="292">
        <v>355297.46753000026</v>
      </c>
      <c r="F6546" s="292">
        <v>3505569.8402700005</v>
      </c>
      <c r="G6546" s="292">
        <v>-2824660.5264156042</v>
      </c>
      <c r="H6546" s="292">
        <v>9093808.921042515</v>
      </c>
      <c r="I6546" s="292">
        <v>9516146.5476199947</v>
      </c>
      <c r="J6546" s="292">
        <v>3809571.8815422971</v>
      </c>
      <c r="K6546" s="292">
        <v>2827509.4767299942</v>
      </c>
      <c r="L6546" s="292">
        <v>6519107.6325200032</v>
      </c>
      <c r="M6546" s="292">
        <v>1263022.6594700054</v>
      </c>
      <c r="N6546" s="292">
        <v>3502990.5008899905</v>
      </c>
      <c r="O6546" s="292">
        <v>42709671.619179197</v>
      </c>
      <c r="P6546" s="83" t="str">
        <f t="shared" si="143"/>
        <v/>
      </c>
    </row>
    <row r="6547" spans="1:16" hidden="1" x14ac:dyDescent="0.25">
      <c r="A6547" s="83" t="s">
        <v>7588</v>
      </c>
      <c r="B6547" s="285" t="s">
        <v>3670</v>
      </c>
      <c r="C6547" s="292">
        <v>62941.36709</v>
      </c>
      <c r="D6547" s="292">
        <v>94144.124230000016</v>
      </c>
      <c r="E6547" s="292">
        <v>72225.157050000023</v>
      </c>
      <c r="F6547" s="292">
        <v>100179.82636999998</v>
      </c>
      <c r="G6547" s="292">
        <v>53308.595130000009</v>
      </c>
      <c r="H6547" s="292">
        <v>73419.48152999999</v>
      </c>
      <c r="I6547" s="292">
        <v>-38348.875290000004</v>
      </c>
      <c r="J6547" s="292">
        <v>54265.153919999997</v>
      </c>
      <c r="K6547" s="292">
        <v>46930.065219999989</v>
      </c>
      <c r="L6547" s="292">
        <v>49690.754199999996</v>
      </c>
      <c r="M6547" s="292">
        <v>60592.672620000012</v>
      </c>
      <c r="N6547" s="292">
        <v>75061.241949999996</v>
      </c>
      <c r="O6547" s="292">
        <v>704409.56402000005</v>
      </c>
      <c r="P6547" s="83" t="str">
        <f t="shared" si="143"/>
        <v/>
      </c>
    </row>
    <row r="6548" spans="1:16" hidden="1" x14ac:dyDescent="0.25">
      <c r="A6548" s="83" t="s">
        <v>7589</v>
      </c>
      <c r="B6548" s="285" t="s">
        <v>122</v>
      </c>
      <c r="C6548" s="292">
        <v>4306.5272299999997</v>
      </c>
      <c r="D6548" s="292">
        <v>10.52008</v>
      </c>
      <c r="E6548" s="292">
        <v>39.549560000000007</v>
      </c>
      <c r="F6548" s="292">
        <v>9.6729199999999995</v>
      </c>
      <c r="G6548" s="292">
        <v>21402.354140000003</v>
      </c>
      <c r="H6548" s="292">
        <v>21.630120000000002</v>
      </c>
      <c r="I6548" s="292">
        <v>1019.12288</v>
      </c>
      <c r="J6548" s="292">
        <v>2.4925199999999998</v>
      </c>
      <c r="K6548" s="292">
        <v>1202.2246600000001</v>
      </c>
      <c r="L6548" s="292">
        <v>53.184380000000004</v>
      </c>
      <c r="M6548" s="292">
        <v>1918.6927599999999</v>
      </c>
      <c r="N6548" s="292">
        <v>3025.3690299999998</v>
      </c>
      <c r="O6548" s="292">
        <v>33011.340280000004</v>
      </c>
      <c r="P6548" s="83" t="str">
        <f t="shared" si="143"/>
        <v/>
      </c>
    </row>
    <row r="6549" spans="1:16" hidden="1" x14ac:dyDescent="0.25">
      <c r="A6549" s="83" t="s">
        <v>7590</v>
      </c>
      <c r="B6549" s="285" t="s">
        <v>92</v>
      </c>
      <c r="C6549" s="292">
        <v>89020.800579999996</v>
      </c>
      <c r="D6549" s="292">
        <v>153.73625000000001</v>
      </c>
      <c r="E6549" s="292">
        <v>11734.620199999999</v>
      </c>
      <c r="F6549" s="292">
        <v>0</v>
      </c>
      <c r="G6549" s="292">
        <v>0</v>
      </c>
      <c r="H6549" s="292">
        <v>11737.03746</v>
      </c>
      <c r="I6549" s="292">
        <v>33859.339249999997</v>
      </c>
      <c r="J6549" s="292">
        <v>0</v>
      </c>
      <c r="K6549" s="292">
        <v>107.15062</v>
      </c>
      <c r="L6549" s="292">
        <v>11531.25</v>
      </c>
      <c r="M6549" s="292">
        <v>103.96902</v>
      </c>
      <c r="N6549" s="292">
        <v>11940.25</v>
      </c>
      <c r="O6549" s="292">
        <v>170188.15337999997</v>
      </c>
      <c r="P6549" s="83" t="str">
        <f t="shared" si="143"/>
        <v/>
      </c>
    </row>
    <row r="6550" spans="1:16" hidden="1" x14ac:dyDescent="0.25">
      <c r="A6550" s="83" t="s">
        <v>7591</v>
      </c>
      <c r="B6550" s="285" t="s">
        <v>93</v>
      </c>
      <c r="C6550" s="292">
        <v>0</v>
      </c>
      <c r="D6550" s="292">
        <v>95.016480000000001</v>
      </c>
      <c r="E6550" s="292">
        <v>0.92</v>
      </c>
      <c r="F6550" s="292">
        <v>1134.3322700000001</v>
      </c>
      <c r="G6550" s="292">
        <v>379.09339999999997</v>
      </c>
      <c r="H6550" s="292">
        <v>0</v>
      </c>
      <c r="I6550" s="292">
        <v>0</v>
      </c>
      <c r="J6550" s="292">
        <v>0</v>
      </c>
      <c r="K6550" s="292">
        <v>12.4</v>
      </c>
      <c r="L6550" s="292">
        <v>0</v>
      </c>
      <c r="M6550" s="292">
        <v>319</v>
      </c>
      <c r="N6550" s="292">
        <v>1000</v>
      </c>
      <c r="O6550" s="292">
        <v>2940.7621500000005</v>
      </c>
      <c r="P6550" s="83" t="str">
        <f t="shared" si="143"/>
        <v/>
      </c>
    </row>
    <row r="6551" spans="1:16" hidden="1" x14ac:dyDescent="0.25">
      <c r="A6551" s="83" t="s">
        <v>7592</v>
      </c>
      <c r="B6551" s="285" t="s">
        <v>94</v>
      </c>
      <c r="C6551" s="292">
        <v>0</v>
      </c>
      <c r="D6551" s="292">
        <v>0</v>
      </c>
      <c r="E6551" s="292">
        <v>0</v>
      </c>
      <c r="F6551" s="292">
        <v>0</v>
      </c>
      <c r="G6551" s="292">
        <v>0</v>
      </c>
      <c r="H6551" s="292">
        <v>0</v>
      </c>
      <c r="I6551" s="292">
        <v>0</v>
      </c>
      <c r="J6551" s="292">
        <v>0</v>
      </c>
      <c r="K6551" s="292">
        <v>0</v>
      </c>
      <c r="L6551" s="292">
        <v>500</v>
      </c>
      <c r="M6551" s="292">
        <v>0</v>
      </c>
      <c r="N6551" s="292">
        <v>0</v>
      </c>
      <c r="O6551" s="292">
        <v>500</v>
      </c>
      <c r="P6551" s="83" t="str">
        <f t="shared" si="143"/>
        <v/>
      </c>
    </row>
    <row r="6552" spans="1:16" hidden="1" x14ac:dyDescent="0.25">
      <c r="A6552" s="83" t="s">
        <v>7593</v>
      </c>
      <c r="B6552" s="285" t="s">
        <v>95</v>
      </c>
      <c r="C6552" s="292">
        <v>1031.0684700000002</v>
      </c>
      <c r="D6552" s="292">
        <v>388.18479000000002</v>
      </c>
      <c r="E6552" s="292">
        <v>7434.8723100000007</v>
      </c>
      <c r="F6552" s="292">
        <v>746.61536999999998</v>
      </c>
      <c r="G6552" s="292">
        <v>2346.6101999999996</v>
      </c>
      <c r="H6552" s="292">
        <v>344.64010999999999</v>
      </c>
      <c r="I6552" s="292">
        <v>1247.67986</v>
      </c>
      <c r="J6552" s="292">
        <v>353.19137000000001</v>
      </c>
      <c r="K6552" s="292">
        <v>1470.4566399999999</v>
      </c>
      <c r="L6552" s="292">
        <v>1672.71784</v>
      </c>
      <c r="M6552" s="292">
        <v>1226.7616399999999</v>
      </c>
      <c r="N6552" s="292">
        <v>15712.571610000001</v>
      </c>
      <c r="O6552" s="292">
        <v>33975.370210000001</v>
      </c>
      <c r="P6552" s="83" t="str">
        <f t="shared" si="143"/>
        <v/>
      </c>
    </row>
    <row r="6553" spans="1:16" hidden="1" x14ac:dyDescent="0.25">
      <c r="A6553" s="83" t="s">
        <v>7594</v>
      </c>
      <c r="B6553" s="285" t="s">
        <v>96</v>
      </c>
      <c r="C6553" s="292">
        <v>104859.75683999999</v>
      </c>
      <c r="D6553" s="292">
        <v>36796.710379999997</v>
      </c>
      <c r="E6553" s="292">
        <v>6258.6960000000008</v>
      </c>
      <c r="F6553" s="292">
        <v>34632.018900000003</v>
      </c>
      <c r="G6553" s="292">
        <v>34590.045559999999</v>
      </c>
      <c r="H6553" s="292">
        <v>35545.231820000001</v>
      </c>
      <c r="I6553" s="292">
        <v>68853.829819999999</v>
      </c>
      <c r="J6553" s="292">
        <v>671.31835999999998</v>
      </c>
      <c r="K6553" s="292">
        <v>2881121.5556199998</v>
      </c>
      <c r="L6553" s="292">
        <v>1241.2876899999999</v>
      </c>
      <c r="M6553" s="292">
        <v>8242.2119299999995</v>
      </c>
      <c r="N6553" s="292">
        <v>104948.14001</v>
      </c>
      <c r="O6553" s="292">
        <v>3317760.8029299993</v>
      </c>
      <c r="P6553" s="83" t="str">
        <f t="shared" si="143"/>
        <v/>
      </c>
    </row>
    <row r="6554" spans="1:16" hidden="1" x14ac:dyDescent="0.25">
      <c r="A6554" s="83" t="s">
        <v>7595</v>
      </c>
      <c r="B6554" s="285" t="s">
        <v>155</v>
      </c>
      <c r="C6554" s="292">
        <v>10928659.487799998</v>
      </c>
      <c r="D6554" s="292">
        <v>6204421.5412099985</v>
      </c>
      <c r="E6554" s="292">
        <v>12205325.28528</v>
      </c>
      <c r="F6554" s="292">
        <v>7086537.3410700001</v>
      </c>
      <c r="G6554" s="292">
        <v>2594655.287454396</v>
      </c>
      <c r="H6554" s="292">
        <v>13073661.217392514</v>
      </c>
      <c r="I6554" s="292">
        <v>12223490.526709994</v>
      </c>
      <c r="J6554" s="292">
        <v>6005047.3040022971</v>
      </c>
      <c r="K6554" s="292">
        <v>8380972.2953399932</v>
      </c>
      <c r="L6554" s="292">
        <v>8992038.9658900034</v>
      </c>
      <c r="M6554" s="292">
        <v>4910551.0534700053</v>
      </c>
      <c r="N6554" s="292">
        <v>4823387.1609899914</v>
      </c>
      <c r="O6554" s="292">
        <v>97428747.46660918</v>
      </c>
      <c r="P6554" s="83" t="str">
        <f t="shared" ref="P6554:P6585" si="144">IF(COUNTBLANK(Q6554)=0,IF(RIGHT(A6554,12)=Q6554,TRUE,FALSE),"")</f>
        <v/>
      </c>
    </row>
    <row r="6555" spans="1:16" hidden="1" x14ac:dyDescent="0.25">
      <c r="A6555" s="83" t="s">
        <v>7596</v>
      </c>
      <c r="B6555" s="285" t="s">
        <v>97</v>
      </c>
      <c r="C6555" s="292">
        <v>145403</v>
      </c>
      <c r="D6555" s="292">
        <v>168090</v>
      </c>
      <c r="E6555" s="292">
        <v>-320149</v>
      </c>
      <c r="F6555" s="292">
        <v>101223</v>
      </c>
      <c r="G6555" s="292">
        <v>-27299</v>
      </c>
      <c r="H6555" s="292">
        <v>-184458</v>
      </c>
      <c r="I6555" s="292">
        <v>375718</v>
      </c>
      <c r="J6555" s="292">
        <v>199363</v>
      </c>
      <c r="K6555" s="292">
        <v>-535785</v>
      </c>
      <c r="L6555" s="292">
        <v>-61308</v>
      </c>
      <c r="M6555" s="292">
        <v>264872</v>
      </c>
      <c r="N6555" s="292">
        <v>17300</v>
      </c>
      <c r="O6555" s="292">
        <v>103626</v>
      </c>
      <c r="P6555" s="83" t="str">
        <f t="shared" si="144"/>
        <v/>
      </c>
    </row>
    <row r="6556" spans="1:16" hidden="1" x14ac:dyDescent="0.25">
      <c r="A6556" s="83" t="s">
        <v>7597</v>
      </c>
      <c r="B6556" s="285" t="s">
        <v>130</v>
      </c>
      <c r="C6556" s="292">
        <v>141138</v>
      </c>
      <c r="D6556" s="292">
        <v>167541</v>
      </c>
      <c r="E6556" s="292">
        <v>-316053</v>
      </c>
      <c r="F6556" s="292">
        <v>101735</v>
      </c>
      <c r="G6556" s="292">
        <v>-37684</v>
      </c>
      <c r="H6556" s="292">
        <v>-187925</v>
      </c>
      <c r="I6556" s="292">
        <v>375189</v>
      </c>
      <c r="J6556" s="292">
        <v>197679</v>
      </c>
      <c r="K6556" s="292">
        <v>-539244</v>
      </c>
      <c r="L6556" s="292">
        <v>-62068</v>
      </c>
      <c r="M6556" s="292">
        <v>264705</v>
      </c>
      <c r="N6556" s="292">
        <v>-195760</v>
      </c>
      <c r="O6556" s="292">
        <v>-130091</v>
      </c>
      <c r="P6556" s="83" t="str">
        <f t="shared" si="144"/>
        <v/>
      </c>
    </row>
    <row r="6557" spans="1:16" hidden="1" x14ac:dyDescent="0.25">
      <c r="A6557" s="83" t="s">
        <v>7598</v>
      </c>
      <c r="B6557" s="285" t="s">
        <v>76</v>
      </c>
      <c r="C6557" s="292">
        <v>952</v>
      </c>
      <c r="D6557" s="292">
        <v>785</v>
      </c>
      <c r="E6557" s="292">
        <v>2515</v>
      </c>
      <c r="F6557" s="292">
        <v>205</v>
      </c>
      <c r="G6557" s="292">
        <v>16964</v>
      </c>
      <c r="H6557" s="292">
        <v>3153</v>
      </c>
      <c r="I6557" s="292">
        <v>1610</v>
      </c>
      <c r="J6557" s="292">
        <v>-2659</v>
      </c>
      <c r="K6557" s="292">
        <v>2086</v>
      </c>
      <c r="L6557" s="292">
        <v>2765</v>
      </c>
      <c r="M6557" s="292">
        <v>2614</v>
      </c>
      <c r="N6557" s="292">
        <v>8185</v>
      </c>
      <c r="O6557" s="292">
        <v>39175</v>
      </c>
      <c r="P6557" s="83" t="str">
        <f t="shared" si="144"/>
        <v/>
      </c>
    </row>
    <row r="6558" spans="1:16" hidden="1" x14ac:dyDescent="0.25">
      <c r="A6558" s="83" t="s">
        <v>7599</v>
      </c>
      <c r="B6558" s="285" t="s">
        <v>77</v>
      </c>
      <c r="C6558" s="292">
        <v>118549</v>
      </c>
      <c r="D6558" s="292">
        <v>123083</v>
      </c>
      <c r="E6558" s="292">
        <v>137466</v>
      </c>
      <c r="F6558" s="292">
        <v>129561</v>
      </c>
      <c r="G6558" s="292">
        <v>151926</v>
      </c>
      <c r="H6558" s="292">
        <v>135780</v>
      </c>
      <c r="I6558" s="292">
        <v>153714</v>
      </c>
      <c r="J6558" s="292">
        <v>138853</v>
      </c>
      <c r="K6558" s="292">
        <v>138250</v>
      </c>
      <c r="L6558" s="292">
        <v>137960</v>
      </c>
      <c r="M6558" s="292">
        <v>139543</v>
      </c>
      <c r="N6558" s="292">
        <v>92951</v>
      </c>
      <c r="O6558" s="292">
        <v>1597636</v>
      </c>
      <c r="P6558" s="83" t="str">
        <f t="shared" si="144"/>
        <v/>
      </c>
    </row>
    <row r="6559" spans="1:16" hidden="1" x14ac:dyDescent="0.25">
      <c r="A6559" s="83" t="s">
        <v>7600</v>
      </c>
      <c r="B6559" s="285" t="s">
        <v>78</v>
      </c>
      <c r="C6559" s="292">
        <v>107310</v>
      </c>
      <c r="D6559" s="292">
        <v>113332</v>
      </c>
      <c r="E6559" s="292">
        <v>348555</v>
      </c>
      <c r="F6559" s="292">
        <v>139962</v>
      </c>
      <c r="G6559" s="292">
        <v>126051</v>
      </c>
      <c r="H6559" s="292">
        <v>148574</v>
      </c>
      <c r="I6559" s="292">
        <v>134567</v>
      </c>
      <c r="J6559" s="292">
        <v>142433</v>
      </c>
      <c r="K6559" s="292">
        <v>357307</v>
      </c>
      <c r="L6559" s="292">
        <v>183991</v>
      </c>
      <c r="M6559" s="292">
        <v>189283</v>
      </c>
      <c r="N6559" s="292">
        <v>121142</v>
      </c>
      <c r="O6559" s="292">
        <v>2112507</v>
      </c>
      <c r="P6559" s="83" t="str">
        <f t="shared" si="144"/>
        <v/>
      </c>
    </row>
    <row r="6560" spans="1:16" hidden="1" x14ac:dyDescent="0.25">
      <c r="A6560" s="83" t="s">
        <v>7601</v>
      </c>
      <c r="B6560" s="285" t="s">
        <v>79</v>
      </c>
      <c r="C6560" s="292">
        <v>7134</v>
      </c>
      <c r="D6560" s="292">
        <v>6853</v>
      </c>
      <c r="E6560" s="292">
        <v>7598</v>
      </c>
      <c r="F6560" s="292">
        <v>7777</v>
      </c>
      <c r="G6560" s="292">
        <v>6914</v>
      </c>
      <c r="H6560" s="292">
        <v>6604</v>
      </c>
      <c r="I6560" s="292">
        <v>6455</v>
      </c>
      <c r="J6560" s="292">
        <v>7379</v>
      </c>
      <c r="K6560" s="292">
        <v>8370</v>
      </c>
      <c r="L6560" s="292">
        <v>7318</v>
      </c>
      <c r="M6560" s="292">
        <v>6410</v>
      </c>
      <c r="N6560" s="292">
        <v>2101</v>
      </c>
      <c r="O6560" s="292">
        <v>80913</v>
      </c>
      <c r="P6560" s="83" t="str">
        <f t="shared" si="144"/>
        <v/>
      </c>
    </row>
    <row r="6561" spans="1:16" hidden="1" x14ac:dyDescent="0.25">
      <c r="A6561" s="83" t="s">
        <v>7602</v>
      </c>
      <c r="B6561" s="285" t="s">
        <v>3671</v>
      </c>
      <c r="C6561" s="292">
        <v>19314</v>
      </c>
      <c r="D6561" s="292">
        <v>107154</v>
      </c>
      <c r="E6561" s="292">
        <v>48421</v>
      </c>
      <c r="F6561" s="292">
        <v>13785</v>
      </c>
      <c r="G6561" s="292">
        <v>117751</v>
      </c>
      <c r="H6561" s="292">
        <v>72096</v>
      </c>
      <c r="I6561" s="292">
        <v>85664</v>
      </c>
      <c r="J6561" s="292">
        <v>67868</v>
      </c>
      <c r="K6561" s="292">
        <v>266612</v>
      </c>
      <c r="L6561" s="292">
        <v>44107</v>
      </c>
      <c r="M6561" s="292">
        <v>86281</v>
      </c>
      <c r="N6561" s="292">
        <v>62840</v>
      </c>
      <c r="O6561" s="292">
        <v>991893</v>
      </c>
      <c r="P6561" s="83" t="str">
        <f t="shared" si="144"/>
        <v/>
      </c>
    </row>
    <row r="6562" spans="1:16" hidden="1" x14ac:dyDescent="0.25">
      <c r="A6562" s="83" t="s">
        <v>7603</v>
      </c>
      <c r="B6562" s="285" t="s">
        <v>121</v>
      </c>
      <c r="C6562" s="292">
        <v>0</v>
      </c>
      <c r="D6562" s="292">
        <v>0</v>
      </c>
      <c r="E6562" s="292">
        <v>0</v>
      </c>
      <c r="F6562" s="292">
        <v>0</v>
      </c>
      <c r="G6562" s="292">
        <v>0</v>
      </c>
      <c r="H6562" s="292">
        <v>0</v>
      </c>
      <c r="I6562" s="292">
        <v>0</v>
      </c>
      <c r="J6562" s="292">
        <v>0</v>
      </c>
      <c r="K6562" s="292">
        <v>0</v>
      </c>
      <c r="L6562" s="292">
        <v>0</v>
      </c>
      <c r="M6562" s="292">
        <v>0</v>
      </c>
      <c r="N6562" s="292">
        <v>538</v>
      </c>
      <c r="O6562" s="292">
        <v>538</v>
      </c>
      <c r="P6562" s="83" t="str">
        <f t="shared" si="144"/>
        <v/>
      </c>
    </row>
    <row r="6563" spans="1:16" hidden="1" x14ac:dyDescent="0.25">
      <c r="A6563" s="83" t="s">
        <v>7604</v>
      </c>
      <c r="B6563" s="285" t="s">
        <v>81</v>
      </c>
      <c r="C6563" s="292">
        <v>14470</v>
      </c>
      <c r="D6563" s="292">
        <v>2242</v>
      </c>
      <c r="E6563" s="292">
        <v>2504</v>
      </c>
      <c r="F6563" s="292">
        <v>22795</v>
      </c>
      <c r="G6563" s="292">
        <v>6539</v>
      </c>
      <c r="H6563" s="292">
        <v>22137</v>
      </c>
      <c r="I6563" s="292">
        <v>23536</v>
      </c>
      <c r="J6563" s="292">
        <v>2106</v>
      </c>
      <c r="K6563" s="292">
        <v>10351</v>
      </c>
      <c r="L6563" s="292">
        <v>26677</v>
      </c>
      <c r="M6563" s="292">
        <v>7233</v>
      </c>
      <c r="N6563" s="292">
        <v>5077</v>
      </c>
      <c r="O6563" s="292">
        <v>145667</v>
      </c>
      <c r="P6563" s="83" t="str">
        <f t="shared" si="144"/>
        <v/>
      </c>
    </row>
    <row r="6564" spans="1:16" hidden="1" x14ac:dyDescent="0.25">
      <c r="A6564" s="83" t="s">
        <v>7605</v>
      </c>
      <c r="B6564" s="285" t="s">
        <v>82</v>
      </c>
      <c r="C6564" s="292">
        <v>0</v>
      </c>
      <c r="D6564" s="292">
        <v>0</v>
      </c>
      <c r="E6564" s="292">
        <v>0</v>
      </c>
      <c r="F6564" s="292">
        <v>0</v>
      </c>
      <c r="G6564" s="292">
        <v>0</v>
      </c>
      <c r="H6564" s="292">
        <v>0</v>
      </c>
      <c r="I6564" s="292">
        <v>0</v>
      </c>
      <c r="J6564" s="292">
        <v>0</v>
      </c>
      <c r="K6564" s="292">
        <v>0</v>
      </c>
      <c r="L6564" s="292">
        <v>0</v>
      </c>
      <c r="M6564" s="292">
        <v>0</v>
      </c>
      <c r="N6564" s="292">
        <v>0</v>
      </c>
      <c r="O6564" s="292">
        <v>0</v>
      </c>
      <c r="P6564" s="83" t="str">
        <f t="shared" si="144"/>
        <v/>
      </c>
    </row>
    <row r="6565" spans="1:16" hidden="1" x14ac:dyDescent="0.25">
      <c r="A6565" s="83" t="s">
        <v>7606</v>
      </c>
      <c r="B6565" s="285" t="s">
        <v>83</v>
      </c>
      <c r="C6565" s="292">
        <v>4237</v>
      </c>
      <c r="D6565" s="292">
        <v>4237</v>
      </c>
      <c r="E6565" s="292">
        <v>4240</v>
      </c>
      <c r="F6565" s="292">
        <v>4237</v>
      </c>
      <c r="G6565" s="292">
        <v>4237</v>
      </c>
      <c r="H6565" s="292">
        <v>4237</v>
      </c>
      <c r="I6565" s="292">
        <v>4237</v>
      </c>
      <c r="J6565" s="292">
        <v>4237</v>
      </c>
      <c r="K6565" s="292">
        <v>4237</v>
      </c>
      <c r="L6565" s="292">
        <v>4237</v>
      </c>
      <c r="M6565" s="292">
        <v>4237</v>
      </c>
      <c r="N6565" s="292">
        <v>4699</v>
      </c>
      <c r="O6565" s="292">
        <v>51309</v>
      </c>
      <c r="P6565" s="83" t="str">
        <f t="shared" si="144"/>
        <v/>
      </c>
    </row>
    <row r="6566" spans="1:16" hidden="1" x14ac:dyDescent="0.25">
      <c r="A6566" s="83" t="s">
        <v>7607</v>
      </c>
      <c r="B6566" s="285" t="s">
        <v>84</v>
      </c>
      <c r="C6566" s="292">
        <v>30065</v>
      </c>
      <c r="D6566" s="292">
        <v>51550</v>
      </c>
      <c r="E6566" s="292">
        <v>72349</v>
      </c>
      <c r="F6566" s="292">
        <v>40283</v>
      </c>
      <c r="G6566" s="292">
        <v>45558</v>
      </c>
      <c r="H6566" s="292">
        <v>72581</v>
      </c>
      <c r="I6566" s="292">
        <v>48741</v>
      </c>
      <c r="J6566" s="292">
        <v>52823</v>
      </c>
      <c r="K6566" s="292">
        <v>83984</v>
      </c>
      <c r="L6566" s="292">
        <v>100707</v>
      </c>
      <c r="M6566" s="292">
        <v>84311</v>
      </c>
      <c r="N6566" s="292">
        <v>37151</v>
      </c>
      <c r="O6566" s="292">
        <v>720103</v>
      </c>
      <c r="P6566" s="83" t="str">
        <f t="shared" si="144"/>
        <v/>
      </c>
    </row>
    <row r="6567" spans="1:16" hidden="1" x14ac:dyDescent="0.25">
      <c r="A6567" s="83" t="s">
        <v>7608</v>
      </c>
      <c r="B6567" s="285" t="s">
        <v>85</v>
      </c>
      <c r="C6567" s="292">
        <v>327672</v>
      </c>
      <c r="D6567" s="292">
        <v>422625</v>
      </c>
      <c r="E6567" s="292">
        <v>625091</v>
      </c>
      <c r="F6567" s="292">
        <v>380720</v>
      </c>
      <c r="G6567" s="292">
        <v>497504</v>
      </c>
      <c r="H6567" s="292">
        <v>466773</v>
      </c>
      <c r="I6567" s="292">
        <v>463496</v>
      </c>
      <c r="J6567" s="292">
        <v>422549</v>
      </c>
      <c r="K6567" s="292">
        <v>891436</v>
      </c>
      <c r="L6567" s="292">
        <v>530127</v>
      </c>
      <c r="M6567" s="292">
        <v>532926</v>
      </c>
      <c r="N6567" s="292">
        <v>344896</v>
      </c>
      <c r="O6567" s="292">
        <v>5905815</v>
      </c>
      <c r="P6567" s="83" t="str">
        <f t="shared" si="144"/>
        <v/>
      </c>
    </row>
    <row r="6568" spans="1:16" hidden="1" x14ac:dyDescent="0.25">
      <c r="A6568" s="83" t="s">
        <v>7609</v>
      </c>
      <c r="B6568" s="285" t="s">
        <v>86</v>
      </c>
      <c r="C6568" s="292">
        <v>9036</v>
      </c>
      <c r="D6568" s="292">
        <v>0</v>
      </c>
      <c r="E6568" s="292">
        <v>8184</v>
      </c>
      <c r="F6568" s="292">
        <v>1894</v>
      </c>
      <c r="G6568" s="292">
        <v>16057</v>
      </c>
      <c r="H6568" s="292">
        <v>15132</v>
      </c>
      <c r="I6568" s="292">
        <v>250</v>
      </c>
      <c r="J6568" s="292">
        <v>19295</v>
      </c>
      <c r="K6568" s="292">
        <v>7052</v>
      </c>
      <c r="L6568" s="292">
        <v>0</v>
      </c>
      <c r="M6568" s="292">
        <v>10</v>
      </c>
      <c r="N6568" s="292">
        <v>277162</v>
      </c>
      <c r="O6568" s="292">
        <v>354072</v>
      </c>
      <c r="P6568" s="83" t="str">
        <f t="shared" si="144"/>
        <v/>
      </c>
    </row>
    <row r="6569" spans="1:16" hidden="1" x14ac:dyDescent="0.25">
      <c r="A6569" s="83" t="s">
        <v>7610</v>
      </c>
      <c r="B6569" s="285" t="s">
        <v>87</v>
      </c>
      <c r="C6569" s="292">
        <v>0</v>
      </c>
      <c r="D6569" s="292">
        <v>549</v>
      </c>
      <c r="E6569" s="292">
        <v>7980</v>
      </c>
      <c r="F6569" s="292">
        <v>231</v>
      </c>
      <c r="G6569" s="292">
        <v>90</v>
      </c>
      <c r="H6569" s="292">
        <v>181</v>
      </c>
      <c r="I6569" s="292">
        <v>279</v>
      </c>
      <c r="J6569" s="292">
        <v>2134</v>
      </c>
      <c r="K6569" s="292">
        <v>2942</v>
      </c>
      <c r="L6569" s="292">
        <v>760</v>
      </c>
      <c r="M6569" s="292">
        <v>172</v>
      </c>
      <c r="N6569" s="292">
        <v>3309</v>
      </c>
      <c r="O6569" s="292">
        <v>18627</v>
      </c>
      <c r="P6569" s="83" t="str">
        <f t="shared" si="144"/>
        <v/>
      </c>
    </row>
    <row r="6570" spans="1:16" hidden="1" x14ac:dyDescent="0.25">
      <c r="A6570" s="83" t="s">
        <v>7611</v>
      </c>
      <c r="B6570" s="285" t="s">
        <v>88</v>
      </c>
      <c r="C6570" s="292">
        <v>7059</v>
      </c>
      <c r="D6570" s="292">
        <v>7059</v>
      </c>
      <c r="E6570" s="292">
        <v>7059</v>
      </c>
      <c r="F6570" s="292">
        <v>7059</v>
      </c>
      <c r="G6570" s="292">
        <v>7059</v>
      </c>
      <c r="H6570" s="292">
        <v>7059</v>
      </c>
      <c r="I6570" s="292">
        <v>7059</v>
      </c>
      <c r="J6570" s="292">
        <v>7059</v>
      </c>
      <c r="K6570" s="292">
        <v>7059</v>
      </c>
      <c r="L6570" s="292">
        <v>7059</v>
      </c>
      <c r="M6570" s="292">
        <v>7059</v>
      </c>
      <c r="N6570" s="292">
        <v>7059</v>
      </c>
      <c r="O6570" s="292">
        <v>84708</v>
      </c>
      <c r="P6570" s="83" t="str">
        <f t="shared" si="144"/>
        <v/>
      </c>
    </row>
    <row r="6571" spans="1:16" hidden="1" x14ac:dyDescent="0.25">
      <c r="A6571" s="83" t="s">
        <v>7612</v>
      </c>
      <c r="B6571" s="285" t="s">
        <v>144</v>
      </c>
      <c r="C6571" s="292">
        <v>343767</v>
      </c>
      <c r="D6571" s="292">
        <v>430233</v>
      </c>
      <c r="E6571" s="292">
        <v>648314</v>
      </c>
      <c r="F6571" s="292">
        <v>389904</v>
      </c>
      <c r="G6571" s="292">
        <v>520710</v>
      </c>
      <c r="H6571" s="292">
        <v>489145</v>
      </c>
      <c r="I6571" s="292">
        <v>471084</v>
      </c>
      <c r="J6571" s="292">
        <v>451037</v>
      </c>
      <c r="K6571" s="292">
        <v>908489</v>
      </c>
      <c r="L6571" s="292">
        <v>537946</v>
      </c>
      <c r="M6571" s="292">
        <v>540167</v>
      </c>
      <c r="N6571" s="292">
        <v>632426</v>
      </c>
      <c r="O6571" s="292">
        <v>6363222</v>
      </c>
      <c r="P6571" s="83" t="str">
        <f t="shared" si="144"/>
        <v/>
      </c>
    </row>
    <row r="6572" spans="1:16" hidden="1" x14ac:dyDescent="0.25">
      <c r="A6572" s="83" t="s">
        <v>7613</v>
      </c>
      <c r="B6572" s="285" t="s">
        <v>80</v>
      </c>
      <c r="C6572" s="292">
        <v>25641</v>
      </c>
      <c r="D6572" s="292">
        <v>13389</v>
      </c>
      <c r="E6572" s="292">
        <v>1443</v>
      </c>
      <c r="F6572" s="292">
        <v>22115</v>
      </c>
      <c r="G6572" s="292">
        <v>21564</v>
      </c>
      <c r="H6572" s="292">
        <v>1611</v>
      </c>
      <c r="I6572" s="292">
        <v>4972</v>
      </c>
      <c r="J6572" s="292">
        <v>9509</v>
      </c>
      <c r="K6572" s="292">
        <v>20239</v>
      </c>
      <c r="L6572" s="292">
        <v>22365</v>
      </c>
      <c r="M6572" s="292">
        <v>13014</v>
      </c>
      <c r="N6572" s="292">
        <v>10212</v>
      </c>
      <c r="O6572" s="292">
        <v>166074</v>
      </c>
      <c r="P6572" s="83" t="str">
        <f t="shared" si="144"/>
        <v/>
      </c>
    </row>
    <row r="6573" spans="1:16" hidden="1" x14ac:dyDescent="0.25">
      <c r="A6573" s="83" t="s">
        <v>7614</v>
      </c>
      <c r="B6573" s="285" t="s">
        <v>76</v>
      </c>
      <c r="C6573" s="292">
        <v>165</v>
      </c>
      <c r="D6573" s="292">
        <v>10</v>
      </c>
      <c r="E6573" s="292">
        <v>410</v>
      </c>
      <c r="F6573" s="292">
        <v>250</v>
      </c>
      <c r="G6573" s="292">
        <v>84</v>
      </c>
      <c r="H6573" s="292">
        <v>181</v>
      </c>
      <c r="I6573" s="292">
        <v>228</v>
      </c>
      <c r="J6573" s="292">
        <v>13</v>
      </c>
      <c r="K6573" s="292">
        <v>328</v>
      </c>
      <c r="L6573" s="292">
        <v>179</v>
      </c>
      <c r="M6573" s="292">
        <v>19</v>
      </c>
      <c r="N6573" s="292">
        <v>787</v>
      </c>
      <c r="O6573" s="292">
        <v>2654</v>
      </c>
      <c r="P6573" s="83" t="str">
        <f t="shared" si="144"/>
        <v/>
      </c>
    </row>
    <row r="6574" spans="1:16" hidden="1" x14ac:dyDescent="0.25">
      <c r="A6574" s="83" t="s">
        <v>7615</v>
      </c>
      <c r="B6574" s="285" t="s">
        <v>85</v>
      </c>
      <c r="C6574" s="292">
        <v>473075</v>
      </c>
      <c r="D6574" s="292">
        <v>590715</v>
      </c>
      <c r="E6574" s="292">
        <v>304942</v>
      </c>
      <c r="F6574" s="292">
        <v>481943</v>
      </c>
      <c r="G6574" s="292">
        <v>470205</v>
      </c>
      <c r="H6574" s="292">
        <v>282315</v>
      </c>
      <c r="I6574" s="292">
        <v>839214</v>
      </c>
      <c r="J6574" s="292">
        <v>621912</v>
      </c>
      <c r="K6574" s="292">
        <v>355651</v>
      </c>
      <c r="L6574" s="292">
        <v>468819</v>
      </c>
      <c r="M6574" s="292">
        <v>797798</v>
      </c>
      <c r="N6574" s="292">
        <v>362196</v>
      </c>
      <c r="O6574" s="292">
        <v>6009441</v>
      </c>
      <c r="P6574" s="83" t="str">
        <f t="shared" si="144"/>
        <v/>
      </c>
    </row>
    <row r="6575" spans="1:16" hidden="1" x14ac:dyDescent="0.25">
      <c r="A6575" s="83" t="s">
        <v>7616</v>
      </c>
      <c r="B6575" s="285" t="s">
        <v>87</v>
      </c>
      <c r="C6575" s="292">
        <v>0</v>
      </c>
      <c r="D6575" s="292">
        <v>0</v>
      </c>
      <c r="E6575" s="292">
        <v>0</v>
      </c>
      <c r="F6575" s="292">
        <v>0</v>
      </c>
      <c r="G6575" s="292">
        <v>0</v>
      </c>
      <c r="H6575" s="292">
        <v>0</v>
      </c>
      <c r="I6575" s="292">
        <v>0</v>
      </c>
      <c r="J6575" s="292">
        <v>0</v>
      </c>
      <c r="K6575" s="292">
        <v>0</v>
      </c>
      <c r="L6575" s="292">
        <v>0</v>
      </c>
      <c r="M6575" s="292">
        <v>0</v>
      </c>
      <c r="N6575" s="292">
        <v>0</v>
      </c>
      <c r="O6575" s="292">
        <v>0</v>
      </c>
      <c r="P6575" s="83" t="str">
        <f t="shared" si="144"/>
        <v/>
      </c>
    </row>
    <row r="6576" spans="1:16" hidden="1" x14ac:dyDescent="0.25">
      <c r="A6576" s="83" t="s">
        <v>7617</v>
      </c>
      <c r="B6576" s="285" t="s">
        <v>88</v>
      </c>
      <c r="C6576" s="292">
        <v>7059</v>
      </c>
      <c r="D6576" s="292">
        <v>7059</v>
      </c>
      <c r="E6576" s="292">
        <v>7059</v>
      </c>
      <c r="F6576" s="292">
        <v>7059</v>
      </c>
      <c r="G6576" s="292">
        <v>7059</v>
      </c>
      <c r="H6576" s="292">
        <v>7059</v>
      </c>
      <c r="I6576" s="292">
        <v>7059</v>
      </c>
      <c r="J6576" s="292">
        <v>7059</v>
      </c>
      <c r="K6576" s="292">
        <v>7059</v>
      </c>
      <c r="L6576" s="292">
        <v>7059</v>
      </c>
      <c r="M6576" s="292">
        <v>7059</v>
      </c>
      <c r="N6576" s="292">
        <v>7059</v>
      </c>
      <c r="O6576" s="292">
        <v>84708</v>
      </c>
      <c r="P6576" s="83" t="str">
        <f t="shared" si="144"/>
        <v/>
      </c>
    </row>
    <row r="6577" spans="1:16" hidden="1" x14ac:dyDescent="0.25">
      <c r="A6577" s="83" t="s">
        <v>7618</v>
      </c>
      <c r="B6577" s="285" t="s">
        <v>89</v>
      </c>
      <c r="C6577" s="292">
        <v>128946</v>
      </c>
      <c r="D6577" s="292">
        <v>136944</v>
      </c>
      <c r="E6577" s="292">
        <v>149396</v>
      </c>
      <c r="F6577" s="292">
        <v>129842</v>
      </c>
      <c r="G6577" s="292">
        <v>116996</v>
      </c>
      <c r="H6577" s="292">
        <v>134659</v>
      </c>
      <c r="I6577" s="292">
        <v>156797</v>
      </c>
      <c r="J6577" s="292">
        <v>130970</v>
      </c>
      <c r="K6577" s="292">
        <v>151961</v>
      </c>
      <c r="L6577" s="292">
        <v>194796</v>
      </c>
      <c r="M6577" s="292">
        <v>126824</v>
      </c>
      <c r="N6577" s="292">
        <v>60752</v>
      </c>
      <c r="O6577" s="292">
        <v>1618883</v>
      </c>
      <c r="P6577" s="83" t="str">
        <f t="shared" si="144"/>
        <v/>
      </c>
    </row>
    <row r="6578" spans="1:16" hidden="1" x14ac:dyDescent="0.25">
      <c r="A6578" s="83" t="s">
        <v>7619</v>
      </c>
      <c r="B6578" s="285" t="s">
        <v>90</v>
      </c>
      <c r="C6578" s="292">
        <v>8443</v>
      </c>
      <c r="D6578" s="292">
        <v>3225</v>
      </c>
      <c r="E6578" s="292">
        <v>10650</v>
      </c>
      <c r="F6578" s="292">
        <v>1742</v>
      </c>
      <c r="G6578" s="292">
        <v>12864</v>
      </c>
      <c r="H6578" s="292">
        <v>9447</v>
      </c>
      <c r="I6578" s="292">
        <v>2384</v>
      </c>
      <c r="J6578" s="292">
        <v>13671</v>
      </c>
      <c r="K6578" s="292">
        <v>3023</v>
      </c>
      <c r="L6578" s="292">
        <v>10654</v>
      </c>
      <c r="M6578" s="292">
        <v>7431</v>
      </c>
      <c r="N6578" s="292">
        <v>4935</v>
      </c>
      <c r="O6578" s="292">
        <v>88469</v>
      </c>
      <c r="P6578" s="83" t="str">
        <f t="shared" si="144"/>
        <v/>
      </c>
    </row>
    <row r="6579" spans="1:16" hidden="1" x14ac:dyDescent="0.25">
      <c r="A6579" s="83" t="s">
        <v>7620</v>
      </c>
      <c r="B6579" s="285" t="s">
        <v>91</v>
      </c>
      <c r="C6579" s="292">
        <v>89288</v>
      </c>
      <c r="D6579" s="292">
        <v>93531</v>
      </c>
      <c r="E6579" s="292">
        <v>32901</v>
      </c>
      <c r="F6579" s="292">
        <v>15900</v>
      </c>
      <c r="G6579" s="292">
        <v>104960</v>
      </c>
      <c r="H6579" s="292">
        <v>27855</v>
      </c>
      <c r="I6579" s="292">
        <v>21608</v>
      </c>
      <c r="J6579" s="292">
        <v>79646</v>
      </c>
      <c r="K6579" s="292">
        <v>20862</v>
      </c>
      <c r="L6579" s="292">
        <v>37736</v>
      </c>
      <c r="M6579" s="292">
        <v>124330</v>
      </c>
      <c r="N6579" s="292">
        <v>39344</v>
      </c>
      <c r="O6579" s="292">
        <v>648617</v>
      </c>
      <c r="P6579" s="83" t="str">
        <f t="shared" si="144"/>
        <v/>
      </c>
    </row>
    <row r="6580" spans="1:16" hidden="1" x14ac:dyDescent="0.25">
      <c r="A6580" s="83" t="s">
        <v>7621</v>
      </c>
      <c r="B6580" s="285" t="s">
        <v>3670</v>
      </c>
      <c r="C6580" s="292">
        <v>1867</v>
      </c>
      <c r="D6580" s="292">
        <v>2877</v>
      </c>
      <c r="E6580" s="292">
        <v>2414</v>
      </c>
      <c r="F6580" s="292">
        <v>2937</v>
      </c>
      <c r="G6580" s="292">
        <v>2348</v>
      </c>
      <c r="H6580" s="292">
        <v>3761</v>
      </c>
      <c r="I6580" s="292">
        <v>7065</v>
      </c>
      <c r="J6580" s="292">
        <v>4775</v>
      </c>
      <c r="K6580" s="292">
        <v>3301</v>
      </c>
      <c r="L6580" s="292">
        <v>4885</v>
      </c>
      <c r="M6580" s="292">
        <v>2669</v>
      </c>
      <c r="N6580" s="292">
        <v>5122</v>
      </c>
      <c r="O6580" s="292">
        <v>44021</v>
      </c>
      <c r="P6580" s="83" t="str">
        <f t="shared" si="144"/>
        <v/>
      </c>
    </row>
    <row r="6581" spans="1:16" hidden="1" x14ac:dyDescent="0.25">
      <c r="A6581" s="83" t="s">
        <v>7622</v>
      </c>
      <c r="B6581" s="285" t="s">
        <v>92</v>
      </c>
      <c r="C6581" s="292">
        <v>0</v>
      </c>
      <c r="D6581" s="292">
        <v>0</v>
      </c>
      <c r="E6581" s="292">
        <v>0</v>
      </c>
      <c r="F6581" s="292">
        <v>0</v>
      </c>
      <c r="G6581" s="292">
        <v>0</v>
      </c>
      <c r="H6581" s="292">
        <v>0</v>
      </c>
      <c r="I6581" s="292">
        <v>0</v>
      </c>
      <c r="J6581" s="292">
        <v>0</v>
      </c>
      <c r="K6581" s="292">
        <v>0</v>
      </c>
      <c r="L6581" s="292">
        <v>0</v>
      </c>
      <c r="M6581" s="292">
        <v>0</v>
      </c>
      <c r="N6581" s="292">
        <v>2879</v>
      </c>
      <c r="O6581" s="292">
        <v>2879</v>
      </c>
      <c r="P6581" s="83" t="str">
        <f t="shared" si="144"/>
        <v/>
      </c>
    </row>
    <row r="6582" spans="1:16" hidden="1" x14ac:dyDescent="0.25">
      <c r="A6582" s="83" t="s">
        <v>7623</v>
      </c>
      <c r="B6582" s="285" t="s">
        <v>93</v>
      </c>
      <c r="C6582" s="292">
        <v>0</v>
      </c>
      <c r="D6582" s="292">
        <v>0</v>
      </c>
      <c r="E6582" s="292">
        <v>28</v>
      </c>
      <c r="F6582" s="292">
        <v>1</v>
      </c>
      <c r="G6582" s="292">
        <v>0</v>
      </c>
      <c r="H6582" s="292">
        <v>8</v>
      </c>
      <c r="I6582" s="292">
        <v>0</v>
      </c>
      <c r="J6582" s="292">
        <v>16</v>
      </c>
      <c r="K6582" s="292">
        <v>43</v>
      </c>
      <c r="L6582" s="292">
        <v>25</v>
      </c>
      <c r="M6582" s="292">
        <v>13</v>
      </c>
      <c r="N6582" s="292">
        <v>87</v>
      </c>
      <c r="O6582" s="292">
        <v>221</v>
      </c>
      <c r="P6582" s="83" t="str">
        <f t="shared" si="144"/>
        <v/>
      </c>
    </row>
    <row r="6583" spans="1:16" hidden="1" x14ac:dyDescent="0.25">
      <c r="A6583" s="83" t="s">
        <v>7624</v>
      </c>
      <c r="B6583" s="285" t="s">
        <v>94</v>
      </c>
      <c r="C6583" s="292">
        <v>874</v>
      </c>
      <c r="D6583" s="292">
        <v>744</v>
      </c>
      <c r="E6583" s="292">
        <v>189</v>
      </c>
      <c r="F6583" s="292">
        <v>898</v>
      </c>
      <c r="G6583" s="292">
        <v>1474</v>
      </c>
      <c r="H6583" s="292">
        <v>960</v>
      </c>
      <c r="I6583" s="292">
        <v>387</v>
      </c>
      <c r="J6583" s="292">
        <v>258</v>
      </c>
      <c r="K6583" s="292">
        <v>1055</v>
      </c>
      <c r="L6583" s="292">
        <v>1817</v>
      </c>
      <c r="M6583" s="292">
        <v>1451</v>
      </c>
      <c r="N6583" s="292">
        <v>966</v>
      </c>
      <c r="O6583" s="292">
        <v>11073</v>
      </c>
      <c r="P6583" s="83" t="str">
        <f t="shared" si="144"/>
        <v/>
      </c>
    </row>
    <row r="6584" spans="1:16" hidden="1" x14ac:dyDescent="0.25">
      <c r="A6584" s="83" t="s">
        <v>7625</v>
      </c>
      <c r="B6584" s="285" t="s">
        <v>95</v>
      </c>
      <c r="C6584" s="292">
        <v>244</v>
      </c>
      <c r="D6584" s="292">
        <v>144</v>
      </c>
      <c r="E6584" s="292">
        <v>817</v>
      </c>
      <c r="F6584" s="292">
        <v>0</v>
      </c>
      <c r="G6584" s="292">
        <v>14</v>
      </c>
      <c r="H6584" s="292">
        <v>1</v>
      </c>
      <c r="I6584" s="292">
        <v>395</v>
      </c>
      <c r="J6584" s="292">
        <v>53</v>
      </c>
      <c r="K6584" s="292">
        <v>8</v>
      </c>
      <c r="L6584" s="292">
        <v>377</v>
      </c>
      <c r="M6584" s="292">
        <v>6571</v>
      </c>
      <c r="N6584" s="292">
        <v>405</v>
      </c>
      <c r="O6584" s="292">
        <v>9029</v>
      </c>
      <c r="P6584" s="83" t="str">
        <f t="shared" si="144"/>
        <v/>
      </c>
    </row>
    <row r="6585" spans="1:16" hidden="1" x14ac:dyDescent="0.25">
      <c r="A6585" s="83" t="s">
        <v>7626</v>
      </c>
      <c r="B6585" s="285" t="s">
        <v>96</v>
      </c>
      <c r="C6585" s="292">
        <v>4771</v>
      </c>
      <c r="D6585" s="292">
        <v>0</v>
      </c>
      <c r="E6585" s="292">
        <v>20260</v>
      </c>
      <c r="F6585" s="292">
        <v>2637</v>
      </c>
      <c r="G6585" s="292">
        <v>5762</v>
      </c>
      <c r="H6585" s="292">
        <v>11846</v>
      </c>
      <c r="I6585" s="292">
        <v>0</v>
      </c>
      <c r="J6585" s="292">
        <v>19745</v>
      </c>
      <c r="K6585" s="292">
        <v>6535</v>
      </c>
      <c r="L6585" s="292">
        <v>0</v>
      </c>
      <c r="M6585" s="292">
        <v>15</v>
      </c>
      <c r="N6585" s="292">
        <v>67411</v>
      </c>
      <c r="O6585" s="292">
        <v>138982</v>
      </c>
      <c r="P6585" s="83" t="str">
        <f t="shared" si="144"/>
        <v/>
      </c>
    </row>
    <row r="6586" spans="1:16" hidden="1" x14ac:dyDescent="0.25">
      <c r="A6586" s="83" t="s">
        <v>7627</v>
      </c>
      <c r="B6586" s="285" t="s">
        <v>155</v>
      </c>
      <c r="C6586" s="292">
        <v>484905</v>
      </c>
      <c r="D6586" s="292">
        <v>597774</v>
      </c>
      <c r="E6586" s="292">
        <v>332261</v>
      </c>
      <c r="F6586" s="292">
        <v>491639</v>
      </c>
      <c r="G6586" s="292">
        <v>483026</v>
      </c>
      <c r="H6586" s="292">
        <v>301220</v>
      </c>
      <c r="I6586" s="292">
        <v>846273</v>
      </c>
      <c r="J6586" s="292">
        <v>648716</v>
      </c>
      <c r="K6586" s="292">
        <v>369245</v>
      </c>
      <c r="L6586" s="292">
        <v>475878</v>
      </c>
      <c r="M6586" s="292">
        <v>804872</v>
      </c>
      <c r="N6586" s="292">
        <v>436666</v>
      </c>
      <c r="O6586" s="292">
        <v>6233131</v>
      </c>
      <c r="P6586" s="83" t="str">
        <f t="shared" ref="P6586:P6587" si="145">IF(COUNTBLANK(Q6586)=0,IF(RIGHT(A6586,12)=Q6586,TRUE,FALSE),"")</f>
        <v/>
      </c>
    </row>
    <row r="6587" spans="1:16" hidden="1" x14ac:dyDescent="0.25">
      <c r="A6587" s="83" t="s">
        <v>7628</v>
      </c>
      <c r="B6587" s="285" t="s">
        <v>80</v>
      </c>
      <c r="C6587" s="292">
        <v>243248</v>
      </c>
      <c r="D6587" s="292">
        <v>353240</v>
      </c>
      <c r="E6587" s="292">
        <v>108137</v>
      </c>
      <c r="F6587" s="292">
        <v>330373</v>
      </c>
      <c r="G6587" s="292">
        <v>231465</v>
      </c>
      <c r="H6587" s="292">
        <v>105443</v>
      </c>
      <c r="I6587" s="292">
        <v>650350</v>
      </c>
      <c r="J6587" s="292">
        <v>392510</v>
      </c>
      <c r="K6587" s="292">
        <v>175070</v>
      </c>
      <c r="L6587" s="292">
        <v>218350</v>
      </c>
      <c r="M6587" s="292">
        <v>528490</v>
      </c>
      <c r="N6587" s="292">
        <v>246919</v>
      </c>
      <c r="O6587" s="292">
        <v>3583595</v>
      </c>
      <c r="P6587" s="83" t="str">
        <f t="shared" si="145"/>
        <v/>
      </c>
    </row>
    <row r="6588" spans="1:16" hidden="1" x14ac:dyDescent="0.25">
      <c r="A6588" s="83" t="s">
        <v>7629</v>
      </c>
      <c r="B6588" s="285" t="s">
        <v>97</v>
      </c>
      <c r="C6588" s="292">
        <v>81484</v>
      </c>
      <c r="D6588" s="292">
        <v>-427254</v>
      </c>
      <c r="E6588" s="292">
        <v>-442457</v>
      </c>
      <c r="F6588" s="292">
        <v>322564</v>
      </c>
      <c r="G6588" s="292">
        <v>-465663</v>
      </c>
      <c r="P6588" s="83" t="str">
        <f t="shared" ref="P6588:P6615" si="146">IF(COUNTBLANK(Q6588)=0,IF(RIGHT(A6588,10)=Q6588,TRUE,FALSE),"")</f>
        <v/>
      </c>
    </row>
    <row r="6589" spans="1:16" hidden="1" x14ac:dyDescent="0.25">
      <c r="A6589" s="83" t="s">
        <v>7630</v>
      </c>
      <c r="B6589" s="285" t="s">
        <v>130</v>
      </c>
      <c r="C6589" s="292">
        <v>1093297</v>
      </c>
      <c r="D6589" s="292">
        <v>-451128</v>
      </c>
      <c r="E6589" s="292">
        <v>-391625</v>
      </c>
      <c r="F6589" s="292">
        <v>817956</v>
      </c>
      <c r="G6589" s="292">
        <v>1068500</v>
      </c>
      <c r="P6589" s="83" t="str">
        <f t="shared" si="146"/>
        <v/>
      </c>
    </row>
    <row r="6590" spans="1:16" hidden="1" x14ac:dyDescent="0.25">
      <c r="A6590" s="83" t="s">
        <v>7631</v>
      </c>
      <c r="B6590" s="285" t="s">
        <v>76</v>
      </c>
      <c r="C6590" s="292">
        <v>0</v>
      </c>
      <c r="D6590" s="292">
        <v>0</v>
      </c>
      <c r="E6590" s="292">
        <v>0</v>
      </c>
      <c r="F6590" s="292">
        <v>0</v>
      </c>
      <c r="G6590" s="292">
        <v>0</v>
      </c>
      <c r="P6590" s="83" t="str">
        <f t="shared" si="146"/>
        <v/>
      </c>
    </row>
    <row r="6591" spans="1:16" hidden="1" x14ac:dyDescent="0.25">
      <c r="A6591" s="83" t="s">
        <v>7632</v>
      </c>
      <c r="B6591" s="285" t="s">
        <v>77</v>
      </c>
      <c r="C6591" s="292">
        <v>495311</v>
      </c>
      <c r="D6591" s="292">
        <v>540289</v>
      </c>
      <c r="E6591" s="292">
        <v>448241</v>
      </c>
      <c r="F6591" s="292">
        <v>463550</v>
      </c>
      <c r="G6591" s="292">
        <v>1947391</v>
      </c>
      <c r="P6591" s="83" t="str">
        <f t="shared" si="146"/>
        <v/>
      </c>
    </row>
    <row r="6592" spans="1:16" hidden="1" x14ac:dyDescent="0.25">
      <c r="A6592" s="83" t="s">
        <v>7633</v>
      </c>
      <c r="B6592" s="285" t="s">
        <v>78</v>
      </c>
      <c r="C6592" s="292">
        <v>155207</v>
      </c>
      <c r="D6592" s="292">
        <v>148021</v>
      </c>
      <c r="E6592" s="292">
        <v>145834</v>
      </c>
      <c r="F6592" s="292">
        <v>173962</v>
      </c>
      <c r="G6592" s="292">
        <v>623024</v>
      </c>
      <c r="P6592" s="83" t="str">
        <f t="shared" si="146"/>
        <v/>
      </c>
    </row>
    <row r="6593" spans="1:16" hidden="1" x14ac:dyDescent="0.25">
      <c r="A6593" s="83" t="s">
        <v>7634</v>
      </c>
      <c r="B6593" s="285" t="s">
        <v>79</v>
      </c>
      <c r="C6593" s="292">
        <v>2994</v>
      </c>
      <c r="D6593" s="292">
        <v>18424</v>
      </c>
      <c r="E6593" s="292">
        <v>32799</v>
      </c>
      <c r="F6593" s="292">
        <v>39751</v>
      </c>
      <c r="G6593" s="292">
        <v>93968</v>
      </c>
      <c r="P6593" s="83" t="str">
        <f t="shared" si="146"/>
        <v/>
      </c>
    </row>
    <row r="6594" spans="1:16" hidden="1" x14ac:dyDescent="0.25">
      <c r="A6594" s="83" t="s">
        <v>7635</v>
      </c>
      <c r="B6594" s="285" t="s">
        <v>3671</v>
      </c>
      <c r="C6594" s="292">
        <v>40601</v>
      </c>
      <c r="D6594" s="292">
        <v>39820</v>
      </c>
      <c r="E6594" s="292">
        <v>50449</v>
      </c>
      <c r="F6594" s="292">
        <v>73047</v>
      </c>
      <c r="G6594" s="292">
        <v>203917</v>
      </c>
      <c r="P6594" s="83" t="str">
        <f t="shared" si="146"/>
        <v/>
      </c>
    </row>
    <row r="6595" spans="1:16" hidden="1" x14ac:dyDescent="0.25">
      <c r="A6595" s="83" t="s">
        <v>7636</v>
      </c>
      <c r="B6595" s="285" t="s">
        <v>84</v>
      </c>
      <c r="C6595" s="292">
        <v>82745</v>
      </c>
      <c r="D6595" s="292">
        <v>128473</v>
      </c>
      <c r="E6595" s="292">
        <v>133136</v>
      </c>
      <c r="F6595" s="292">
        <v>177894</v>
      </c>
      <c r="G6595" s="292">
        <v>522248</v>
      </c>
      <c r="P6595" s="83" t="str">
        <f t="shared" si="146"/>
        <v/>
      </c>
    </row>
    <row r="6596" spans="1:16" hidden="1" x14ac:dyDescent="0.25">
      <c r="A6596" s="83" t="s">
        <v>7637</v>
      </c>
      <c r="B6596" s="285" t="s">
        <v>85</v>
      </c>
      <c r="C6596" s="292">
        <v>1438551</v>
      </c>
      <c r="D6596" s="292">
        <v>1192466</v>
      </c>
      <c r="E6596" s="292">
        <v>1035262</v>
      </c>
      <c r="F6596" s="292">
        <v>1182837</v>
      </c>
      <c r="G6596" s="292">
        <v>4849116</v>
      </c>
      <c r="P6596" s="83" t="str">
        <f t="shared" si="146"/>
        <v/>
      </c>
    </row>
    <row r="6597" spans="1:16" hidden="1" x14ac:dyDescent="0.25">
      <c r="A6597" s="83" t="s">
        <v>7638</v>
      </c>
      <c r="B6597" s="285" t="s">
        <v>86</v>
      </c>
      <c r="C6597" s="292">
        <v>3901</v>
      </c>
      <c r="D6597" s="292">
        <v>7052</v>
      </c>
      <c r="E6597" s="292">
        <v>5244</v>
      </c>
      <c r="F6597" s="292">
        <v>6481</v>
      </c>
      <c r="G6597" s="292">
        <v>22678</v>
      </c>
      <c r="P6597" s="83" t="str">
        <f t="shared" si="146"/>
        <v/>
      </c>
    </row>
    <row r="6598" spans="1:16" hidden="1" x14ac:dyDescent="0.25">
      <c r="A6598" s="83" t="s">
        <v>7639</v>
      </c>
      <c r="B6598" s="285" t="s">
        <v>87</v>
      </c>
      <c r="C6598" s="292">
        <v>10920</v>
      </c>
      <c r="D6598" s="292">
        <v>101439</v>
      </c>
      <c r="E6598" s="292">
        <v>89123</v>
      </c>
      <c r="F6598" s="292">
        <v>169926</v>
      </c>
      <c r="G6598" s="292">
        <v>371408</v>
      </c>
      <c r="P6598" s="83" t="str">
        <f t="shared" si="146"/>
        <v/>
      </c>
    </row>
    <row r="6599" spans="1:16" hidden="1" x14ac:dyDescent="0.25">
      <c r="A6599" s="83" t="s">
        <v>7640</v>
      </c>
      <c r="B6599" s="285" t="s">
        <v>88</v>
      </c>
      <c r="C6599" s="292">
        <v>19787</v>
      </c>
      <c r="D6599" s="292">
        <v>15541</v>
      </c>
      <c r="E6599" s="292">
        <v>33580</v>
      </c>
      <c r="F6599" s="292">
        <v>236181</v>
      </c>
      <c r="G6599" s="292">
        <v>305089</v>
      </c>
      <c r="P6599" s="83" t="str">
        <f t="shared" si="146"/>
        <v/>
      </c>
    </row>
    <row r="6600" spans="1:16" hidden="1" x14ac:dyDescent="0.25">
      <c r="A6600" s="83" t="s">
        <v>7641</v>
      </c>
      <c r="B6600" s="285" t="s">
        <v>144</v>
      </c>
      <c r="C6600" s="292">
        <v>1473159</v>
      </c>
      <c r="D6600" s="292">
        <v>1316498</v>
      </c>
      <c r="E6600" s="292">
        <v>1163209</v>
      </c>
      <c r="F6600" s="292">
        <v>1595425</v>
      </c>
      <c r="G6600" s="292">
        <v>5548291</v>
      </c>
      <c r="P6600" s="83" t="str">
        <f t="shared" si="146"/>
        <v/>
      </c>
    </row>
    <row r="6601" spans="1:16" hidden="1" x14ac:dyDescent="0.25">
      <c r="A6601" s="83" t="s">
        <v>7642</v>
      </c>
      <c r="B6601" s="285" t="s">
        <v>283</v>
      </c>
      <c r="C6601" s="292">
        <v>1202</v>
      </c>
      <c r="D6601" s="292">
        <v>4158</v>
      </c>
      <c r="E6601" s="292">
        <v>7450</v>
      </c>
      <c r="F6601" s="292">
        <v>13075</v>
      </c>
      <c r="G6601" s="292">
        <v>25885</v>
      </c>
      <c r="P6601" s="83" t="str">
        <f t="shared" si="146"/>
        <v/>
      </c>
    </row>
    <row r="6602" spans="1:16" hidden="1" x14ac:dyDescent="0.25">
      <c r="A6602" s="83" t="s">
        <v>7643</v>
      </c>
      <c r="B6602" s="285" t="s">
        <v>284</v>
      </c>
      <c r="C6602" s="292">
        <v>660491</v>
      </c>
      <c r="D6602" s="292">
        <v>313281</v>
      </c>
      <c r="E6602" s="292">
        <v>217353</v>
      </c>
      <c r="F6602" s="292">
        <v>241558</v>
      </c>
      <c r="G6602" s="292">
        <v>1432683</v>
      </c>
      <c r="P6602" s="83" t="str">
        <f t="shared" si="146"/>
        <v/>
      </c>
    </row>
    <row r="6603" spans="1:16" hidden="1" x14ac:dyDescent="0.25">
      <c r="A6603" s="83" t="s">
        <v>7644</v>
      </c>
      <c r="B6603" s="285" t="s">
        <v>76</v>
      </c>
      <c r="C6603" s="292">
        <v>103</v>
      </c>
      <c r="D6603" s="292">
        <v>43</v>
      </c>
      <c r="E6603" s="292">
        <v>1337</v>
      </c>
      <c r="F6603" s="292">
        <v>945</v>
      </c>
      <c r="G6603" s="292">
        <v>2428</v>
      </c>
      <c r="P6603" s="83" t="str">
        <f t="shared" si="146"/>
        <v/>
      </c>
    </row>
    <row r="6604" spans="1:16" hidden="1" x14ac:dyDescent="0.25">
      <c r="A6604" s="83" t="s">
        <v>7645</v>
      </c>
      <c r="B6604" s="285" t="s">
        <v>85</v>
      </c>
      <c r="C6604" s="292">
        <v>1520035</v>
      </c>
      <c r="D6604" s="292">
        <v>765212</v>
      </c>
      <c r="E6604" s="292">
        <v>592805</v>
      </c>
      <c r="F6604" s="292">
        <v>1505401</v>
      </c>
      <c r="G6604" s="292">
        <v>4383453</v>
      </c>
      <c r="P6604" s="83" t="str">
        <f t="shared" si="146"/>
        <v/>
      </c>
    </row>
    <row r="6605" spans="1:16" hidden="1" x14ac:dyDescent="0.25">
      <c r="A6605" s="83" t="s">
        <v>7646</v>
      </c>
      <c r="B6605" s="285" t="s">
        <v>87</v>
      </c>
      <c r="C6605" s="292">
        <v>29293</v>
      </c>
      <c r="D6605" s="292">
        <v>71571</v>
      </c>
      <c r="E6605" s="292">
        <v>71592</v>
      </c>
      <c r="F6605" s="292">
        <v>248008</v>
      </c>
      <c r="G6605" s="292">
        <v>420464</v>
      </c>
      <c r="P6605" s="83" t="str">
        <f t="shared" si="146"/>
        <v/>
      </c>
    </row>
    <row r="6606" spans="1:16" hidden="1" x14ac:dyDescent="0.25">
      <c r="A6606" s="83" t="s">
        <v>7647</v>
      </c>
      <c r="B6606" s="285" t="s">
        <v>88</v>
      </c>
      <c r="C6606" s="292">
        <v>1016946</v>
      </c>
      <c r="D6606" s="292">
        <v>27302</v>
      </c>
      <c r="E6606" s="292">
        <v>105522</v>
      </c>
      <c r="F6606" s="292">
        <v>656788</v>
      </c>
      <c r="G6606" s="292">
        <v>1806558</v>
      </c>
      <c r="P6606" s="83" t="str">
        <f t="shared" si="146"/>
        <v/>
      </c>
    </row>
    <row r="6607" spans="1:16" hidden="1" x14ac:dyDescent="0.25">
      <c r="A6607" s="83" t="s">
        <v>7648</v>
      </c>
      <c r="B6607" s="285" t="s">
        <v>89</v>
      </c>
      <c r="C6607" s="292">
        <v>52032</v>
      </c>
      <c r="D6607" s="292">
        <v>54463</v>
      </c>
      <c r="E6607" s="292">
        <v>41607</v>
      </c>
      <c r="F6607" s="292">
        <v>101175</v>
      </c>
      <c r="G6607" s="292">
        <v>249277</v>
      </c>
      <c r="P6607" s="83" t="str">
        <f t="shared" si="146"/>
        <v/>
      </c>
    </row>
    <row r="6608" spans="1:16" hidden="1" x14ac:dyDescent="0.25">
      <c r="A6608" s="83" t="s">
        <v>7649</v>
      </c>
      <c r="B6608" s="285" t="s">
        <v>90</v>
      </c>
      <c r="C6608" s="292">
        <v>5316</v>
      </c>
      <c r="D6608" s="292">
        <v>5972</v>
      </c>
      <c r="E6608" s="292">
        <v>30118</v>
      </c>
      <c r="F6608" s="292">
        <v>33142</v>
      </c>
      <c r="G6608" s="292">
        <v>74548</v>
      </c>
      <c r="P6608" s="83" t="str">
        <f t="shared" si="146"/>
        <v/>
      </c>
    </row>
    <row r="6609" spans="1:16" hidden="1" x14ac:dyDescent="0.25">
      <c r="A6609" s="83" t="s">
        <v>7650</v>
      </c>
      <c r="B6609" s="285" t="s">
        <v>91</v>
      </c>
      <c r="C6609" s="292">
        <v>696625</v>
      </c>
      <c r="D6609" s="292">
        <v>350552</v>
      </c>
      <c r="E6609" s="292">
        <v>247454</v>
      </c>
      <c r="F6609" s="292">
        <v>685466</v>
      </c>
      <c r="G6609" s="292">
        <v>1980097</v>
      </c>
      <c r="P6609" s="83" t="str">
        <f t="shared" si="146"/>
        <v/>
      </c>
    </row>
    <row r="6610" spans="1:16" hidden="1" x14ac:dyDescent="0.25">
      <c r="A6610" s="83" t="s">
        <v>7651</v>
      </c>
      <c r="B6610" s="285" t="s">
        <v>3670</v>
      </c>
      <c r="C6610" s="292">
        <v>8052</v>
      </c>
      <c r="D6610" s="292">
        <v>11915</v>
      </c>
      <c r="E6610" s="292">
        <v>8561</v>
      </c>
      <c r="F6610" s="292">
        <v>17109</v>
      </c>
      <c r="G6610" s="292">
        <v>45637</v>
      </c>
      <c r="P6610" s="83" t="str">
        <f t="shared" si="146"/>
        <v/>
      </c>
    </row>
    <row r="6611" spans="1:16" hidden="1" x14ac:dyDescent="0.25">
      <c r="A6611" s="83" t="s">
        <v>7652</v>
      </c>
      <c r="B6611" s="285" t="s">
        <v>95</v>
      </c>
      <c r="C6611" s="292">
        <v>1041</v>
      </c>
      <c r="D6611" s="292">
        <v>4703</v>
      </c>
      <c r="E6611" s="292">
        <v>3994</v>
      </c>
      <c r="F6611" s="292">
        <v>8348</v>
      </c>
      <c r="G6611" s="292">
        <v>18086</v>
      </c>
      <c r="P6611" s="83" t="str">
        <f t="shared" si="146"/>
        <v/>
      </c>
    </row>
    <row r="6612" spans="1:16" hidden="1" x14ac:dyDescent="0.25">
      <c r="A6612" s="83" t="s">
        <v>7653</v>
      </c>
      <c r="B6612" s="285" t="s">
        <v>96</v>
      </c>
      <c r="C6612" s="292">
        <v>182</v>
      </c>
      <c r="D6612" s="292">
        <v>1285</v>
      </c>
      <c r="E6612" s="292">
        <v>1665</v>
      </c>
      <c r="F6612" s="292">
        <v>3184</v>
      </c>
      <c r="G6612" s="292">
        <v>6316</v>
      </c>
      <c r="P6612" s="83" t="str">
        <f t="shared" si="146"/>
        <v/>
      </c>
    </row>
    <row r="6613" spans="1:16" hidden="1" x14ac:dyDescent="0.25">
      <c r="A6613" s="83" t="s">
        <v>7654</v>
      </c>
      <c r="B6613" s="285" t="s">
        <v>155</v>
      </c>
      <c r="C6613" s="292">
        <v>2566456</v>
      </c>
      <c r="D6613" s="292">
        <v>865370</v>
      </c>
      <c r="E6613" s="292">
        <v>771584</v>
      </c>
      <c r="F6613" s="292">
        <v>2413381</v>
      </c>
      <c r="G6613" s="292">
        <v>6616791</v>
      </c>
      <c r="P6613" s="83" t="str">
        <f t="shared" si="146"/>
        <v/>
      </c>
    </row>
    <row r="6614" spans="1:16" hidden="1" x14ac:dyDescent="0.25">
      <c r="A6614" s="83" t="s">
        <v>7655</v>
      </c>
      <c r="B6614" s="285" t="s">
        <v>285</v>
      </c>
      <c r="C6614" s="292">
        <v>746312</v>
      </c>
      <c r="D6614" s="292">
        <v>326888</v>
      </c>
      <c r="E6614" s="292">
        <v>252037</v>
      </c>
      <c r="F6614" s="292">
        <v>635573</v>
      </c>
      <c r="G6614" s="292">
        <v>1960810</v>
      </c>
      <c r="P6614" s="83" t="str">
        <f t="shared" si="146"/>
        <v/>
      </c>
    </row>
    <row r="6615" spans="1:16" hidden="1" x14ac:dyDescent="0.25">
      <c r="A6615" s="83" t="s">
        <v>7656</v>
      </c>
      <c r="B6615" s="285" t="s">
        <v>286</v>
      </c>
      <c r="C6615" s="292">
        <v>10554</v>
      </c>
      <c r="D6615" s="292">
        <v>10676</v>
      </c>
      <c r="E6615" s="292">
        <v>7697</v>
      </c>
      <c r="F6615" s="292">
        <v>23643</v>
      </c>
      <c r="G6615" s="292">
        <v>52570</v>
      </c>
      <c r="P6615" s="83" t="str">
        <f t="shared" si="146"/>
        <v/>
      </c>
    </row>
    <row r="6616" spans="1:16" hidden="1" x14ac:dyDescent="0.25">
      <c r="A6616" s="83" t="s">
        <v>7657</v>
      </c>
      <c r="B6616" s="285" t="s">
        <v>97</v>
      </c>
      <c r="C6616" s="292">
        <v>878279.40476423921</v>
      </c>
      <c r="D6616" s="292">
        <v>1596619.2610042342</v>
      </c>
      <c r="E6616" s="292">
        <v>1414265.8440642334</v>
      </c>
      <c r="F6616" s="292">
        <v>2010418.9660342343</v>
      </c>
      <c r="G6616" s="292">
        <v>1555769.4552242351</v>
      </c>
      <c r="H6616" s="292">
        <v>586320.71810423909</v>
      </c>
      <c r="I6616" s="292">
        <v>2252002.4534200002</v>
      </c>
      <c r="J6616" s="292">
        <v>889219.60953000048</v>
      </c>
      <c r="K6616" s="292">
        <v>1842140.6621099997</v>
      </c>
      <c r="L6616" s="292">
        <v>1272014.5323099997</v>
      </c>
      <c r="M6616" s="292">
        <v>2043802.3536633987</v>
      </c>
      <c r="N6616" s="292">
        <v>-1447743.6090112836</v>
      </c>
      <c r="O6616" s="292">
        <v>14893109.651217535</v>
      </c>
      <c r="P6616" s="83" t="str">
        <f t="shared" ref="P6616:P6647" si="147">IF(COUNTBLANK(Q6616)=0,IF(RIGHT(A6616,12)=Q6616,TRUE,FALSE),"")</f>
        <v/>
      </c>
    </row>
    <row r="6617" spans="1:16" hidden="1" x14ac:dyDescent="0.25">
      <c r="A6617" s="83" t="s">
        <v>7658</v>
      </c>
      <c r="B6617" s="285" t="s">
        <v>130</v>
      </c>
      <c r="C6617" s="292">
        <v>413361.76544423914</v>
      </c>
      <c r="D6617" s="292">
        <v>1359207.1889242341</v>
      </c>
      <c r="E6617" s="292">
        <v>1224390.6646642331</v>
      </c>
      <c r="F6617" s="292">
        <v>3234949.6977842338</v>
      </c>
      <c r="G6617" s="292">
        <v>1492923.0239742352</v>
      </c>
      <c r="H6617" s="292">
        <v>868485.73051423905</v>
      </c>
      <c r="I6617" s="292">
        <v>4252602.2932700012</v>
      </c>
      <c r="J6617" s="292">
        <v>406865.1532400006</v>
      </c>
      <c r="K6617" s="292">
        <v>1533999.8830699997</v>
      </c>
      <c r="L6617" s="292">
        <v>3357734.9268800002</v>
      </c>
      <c r="M6617" s="292">
        <v>2406813.3651133985</v>
      </c>
      <c r="N6617" s="292">
        <v>-1599770.2789212829</v>
      </c>
      <c r="O6617" s="292">
        <v>18951563.41395754</v>
      </c>
      <c r="P6617" s="83" t="str">
        <f t="shared" si="147"/>
        <v/>
      </c>
    </row>
    <row r="6618" spans="1:16" hidden="1" x14ac:dyDescent="0.25">
      <c r="A6618" s="83" t="s">
        <v>7659</v>
      </c>
      <c r="B6618" s="285" t="s">
        <v>76</v>
      </c>
      <c r="C6618" s="292">
        <v>0</v>
      </c>
      <c r="D6618" s="292">
        <v>0</v>
      </c>
      <c r="E6618" s="292">
        <v>0</v>
      </c>
      <c r="F6618" s="292">
        <v>0</v>
      </c>
      <c r="G6618" s="292">
        <v>0</v>
      </c>
      <c r="H6618" s="292">
        <v>0</v>
      </c>
      <c r="I6618" s="292">
        <v>0</v>
      </c>
      <c r="J6618" s="292">
        <v>0</v>
      </c>
      <c r="K6618" s="292">
        <v>0</v>
      </c>
      <c r="L6618" s="292">
        <v>0</v>
      </c>
      <c r="M6618" s="292">
        <v>0</v>
      </c>
      <c r="N6618" s="292">
        <v>0</v>
      </c>
      <c r="O6618" s="292">
        <v>0</v>
      </c>
      <c r="P6618" s="83" t="str">
        <f t="shared" si="147"/>
        <v/>
      </c>
    </row>
    <row r="6619" spans="1:16" hidden="1" x14ac:dyDescent="0.25">
      <c r="A6619" s="83" t="s">
        <v>7660</v>
      </c>
      <c r="B6619" s="285" t="s">
        <v>77</v>
      </c>
      <c r="C6619" s="292">
        <v>65996.312759999593</v>
      </c>
      <c r="D6619" s="292">
        <v>65655.433809999697</v>
      </c>
      <c r="E6619" s="292">
        <v>95380.742050000496</v>
      </c>
      <c r="F6619" s="292">
        <v>66514.564589999296</v>
      </c>
      <c r="G6619" s="292">
        <v>78336.550409999603</v>
      </c>
      <c r="H6619" s="292">
        <v>66525.754629999297</v>
      </c>
      <c r="I6619" s="292">
        <v>80329.922149999795</v>
      </c>
      <c r="J6619" s="292">
        <v>65605.792819999493</v>
      </c>
      <c r="K6619" s="292">
        <v>122464.44834</v>
      </c>
      <c r="L6619" s="292">
        <v>39116.414689999598</v>
      </c>
      <c r="M6619" s="292">
        <v>79179.319669999895</v>
      </c>
      <c r="N6619" s="292">
        <v>165095.217360001</v>
      </c>
      <c r="O6619" s="292">
        <v>990200.47327999794</v>
      </c>
      <c r="P6619" s="83" t="str">
        <f t="shared" si="147"/>
        <v/>
      </c>
    </row>
    <row r="6620" spans="1:16" hidden="1" x14ac:dyDescent="0.25">
      <c r="A6620" s="83" t="s">
        <v>7661</v>
      </c>
      <c r="B6620" s="285" t="s">
        <v>78</v>
      </c>
      <c r="C6620" s="292">
        <v>31486.964441666798</v>
      </c>
      <c r="D6620" s="292">
        <v>51096.580161666701</v>
      </c>
      <c r="E6620" s="292">
        <v>103496.78017166659</v>
      </c>
      <c r="F6620" s="292">
        <v>86741.870291666797</v>
      </c>
      <c r="G6620" s="292">
        <v>60894.7954916667</v>
      </c>
      <c r="H6620" s="292">
        <v>75354.452131666694</v>
      </c>
      <c r="I6620" s="292">
        <v>78095.449769999992</v>
      </c>
      <c r="J6620" s="292">
        <v>65432.260399999999</v>
      </c>
      <c r="K6620" s="292">
        <v>114520.13748000019</v>
      </c>
      <c r="L6620" s="292">
        <v>78199.957260000199</v>
      </c>
      <c r="M6620" s="292">
        <v>91003.40507000011</v>
      </c>
      <c r="N6620" s="292">
        <v>212679.95495999212</v>
      </c>
      <c r="O6620" s="292">
        <v>1049002.607629993</v>
      </c>
      <c r="P6620" s="83" t="str">
        <f t="shared" si="147"/>
        <v/>
      </c>
    </row>
    <row r="6621" spans="1:16" hidden="1" x14ac:dyDescent="0.25">
      <c r="A6621" s="83" t="s">
        <v>7662</v>
      </c>
      <c r="B6621" s="285" t="s">
        <v>79</v>
      </c>
      <c r="C6621" s="292">
        <v>-37452.210630000001</v>
      </c>
      <c r="D6621" s="292">
        <v>3917.7552599999999</v>
      </c>
      <c r="E6621" s="292">
        <v>1724.1603399999999</v>
      </c>
      <c r="F6621" s="292">
        <v>12711.35693</v>
      </c>
      <c r="G6621" s="292">
        <v>32082.41964</v>
      </c>
      <c r="H6621" s="292">
        <v>14872.73306</v>
      </c>
      <c r="I6621" s="292">
        <v>741.83727999999996</v>
      </c>
      <c r="J6621" s="292">
        <v>4893.1332700000003</v>
      </c>
      <c r="K6621" s="292">
        <v>1929.0705599999999</v>
      </c>
      <c r="L6621" s="292">
        <v>9605.6188999999904</v>
      </c>
      <c r="M6621" s="292">
        <v>13258.9665</v>
      </c>
      <c r="N6621" s="292">
        <v>58958.428110000001</v>
      </c>
      <c r="O6621" s="292">
        <v>117243.26921999999</v>
      </c>
      <c r="P6621" s="83" t="str">
        <f t="shared" si="147"/>
        <v/>
      </c>
    </row>
    <row r="6622" spans="1:16" hidden="1" x14ac:dyDescent="0.25">
      <c r="A6622" s="83" t="s">
        <v>7663</v>
      </c>
      <c r="B6622" s="285" t="s">
        <v>3671</v>
      </c>
      <c r="C6622" s="292">
        <v>580097.23850454786</v>
      </c>
      <c r="D6622" s="292">
        <v>1006062.0354545477</v>
      </c>
      <c r="E6622" s="292">
        <v>612450.73596454749</v>
      </c>
      <c r="F6622" s="292">
        <v>564186.86470454792</v>
      </c>
      <c r="G6622" s="292">
        <v>557493.04043454782</v>
      </c>
      <c r="H6622" s="292">
        <v>462527.43894454761</v>
      </c>
      <c r="I6622" s="292">
        <v>727664.19729999988</v>
      </c>
      <c r="J6622" s="292">
        <v>374837.27086999995</v>
      </c>
      <c r="K6622" s="292">
        <v>508590.91157999996</v>
      </c>
      <c r="L6622" s="292">
        <v>414222.76416000002</v>
      </c>
      <c r="M6622" s="292">
        <v>475955.86684000003</v>
      </c>
      <c r="N6622" s="292">
        <v>1269023.4317224063</v>
      </c>
      <c r="O6622" s="292">
        <v>7553111.7964796927</v>
      </c>
      <c r="P6622" s="83" t="str">
        <f t="shared" si="147"/>
        <v/>
      </c>
    </row>
    <row r="6623" spans="1:16" hidden="1" x14ac:dyDescent="0.25">
      <c r="A6623" s="83" t="s">
        <v>7664</v>
      </c>
      <c r="B6623" s="285" t="s">
        <v>120</v>
      </c>
      <c r="C6623" s="292">
        <v>0</v>
      </c>
      <c r="D6623" s="292">
        <v>0</v>
      </c>
      <c r="E6623" s="292">
        <v>0</v>
      </c>
      <c r="F6623" s="292">
        <v>0</v>
      </c>
      <c r="G6623" s="292">
        <v>0</v>
      </c>
      <c r="H6623" s="292">
        <v>0</v>
      </c>
      <c r="I6623" s="292">
        <v>0</v>
      </c>
      <c r="J6623" s="292">
        <v>0</v>
      </c>
      <c r="K6623" s="292">
        <v>0</v>
      </c>
      <c r="L6623" s="292">
        <v>0</v>
      </c>
      <c r="M6623" s="292">
        <v>0</v>
      </c>
      <c r="N6623" s="292">
        <v>10262</v>
      </c>
      <c r="O6623" s="292">
        <v>10262</v>
      </c>
      <c r="P6623" s="83" t="str">
        <f t="shared" si="147"/>
        <v/>
      </c>
    </row>
    <row r="6624" spans="1:16" hidden="1" x14ac:dyDescent="0.25">
      <c r="A6624" s="83" t="s">
        <v>7665</v>
      </c>
      <c r="B6624" s="285" t="s">
        <v>121</v>
      </c>
      <c r="C6624" s="292">
        <v>-444.43264770878397</v>
      </c>
      <c r="D6624" s="292">
        <v>810.15298229121595</v>
      </c>
      <c r="E6624" s="292">
        <v>1781.44237229122</v>
      </c>
      <c r="F6624" s="292">
        <v>10318.2740922912</v>
      </c>
      <c r="G6624" s="292">
        <v>-77.321307708783905</v>
      </c>
      <c r="H6624" s="292">
        <v>4609.8673522912204</v>
      </c>
      <c r="I6624" s="292">
        <v>1477.7559100000001</v>
      </c>
      <c r="J6624" s="292">
        <v>6.6906299999999996</v>
      </c>
      <c r="K6624" s="292">
        <v>77.456500000000005</v>
      </c>
      <c r="L6624" s="292">
        <v>5937.4601700000003</v>
      </c>
      <c r="M6624" s="292">
        <v>0</v>
      </c>
      <c r="N6624" s="292">
        <v>10594.269920000001</v>
      </c>
      <c r="O6624" s="292">
        <v>35091.615973747292</v>
      </c>
      <c r="P6624" s="83" t="str">
        <f t="shared" si="147"/>
        <v/>
      </c>
    </row>
    <row r="6625" spans="1:16" hidden="1" x14ac:dyDescent="0.25">
      <c r="A6625" s="83" t="s">
        <v>7666</v>
      </c>
      <c r="B6625" s="285" t="s">
        <v>81</v>
      </c>
      <c r="C6625" s="292">
        <v>1036625.57022457</v>
      </c>
      <c r="D6625" s="292">
        <v>141290.05671457399</v>
      </c>
      <c r="E6625" s="292">
        <v>985097.34454457497</v>
      </c>
      <c r="F6625" s="292">
        <v>97578.7900345745</v>
      </c>
      <c r="G6625" s="292">
        <v>156507.03518457399</v>
      </c>
      <c r="H6625" s="292">
        <v>1098202.0188945699</v>
      </c>
      <c r="I6625" s="292">
        <v>159742.70358999999</v>
      </c>
      <c r="J6625" s="292">
        <v>139110.87227999998</v>
      </c>
      <c r="K6625" s="292">
        <v>164151.75579000002</v>
      </c>
      <c r="L6625" s="292">
        <v>920316.83641000011</v>
      </c>
      <c r="M6625" s="292">
        <v>273570.52794</v>
      </c>
      <c r="N6625" s="292">
        <v>815693.693070004</v>
      </c>
      <c r="O6625" s="292">
        <v>5987887.2046774412</v>
      </c>
      <c r="P6625" s="83" t="str">
        <f t="shared" si="147"/>
        <v/>
      </c>
    </row>
    <row r="6626" spans="1:16" hidden="1" x14ac:dyDescent="0.25">
      <c r="A6626" s="83" t="s">
        <v>7667</v>
      </c>
      <c r="B6626" s="285" t="s">
        <v>82</v>
      </c>
      <c r="C6626" s="292">
        <v>930627.47851122799</v>
      </c>
      <c r="D6626" s="292">
        <v>489630.22189122805</v>
      </c>
      <c r="E6626" s="292">
        <v>477281.85560122802</v>
      </c>
      <c r="F6626" s="292">
        <v>471935.13466122799</v>
      </c>
      <c r="G6626" s="292">
        <v>812372.86708122795</v>
      </c>
      <c r="H6626" s="292">
        <v>941636.76455122803</v>
      </c>
      <c r="I6626" s="292">
        <v>193477.77648</v>
      </c>
      <c r="J6626" s="292">
        <v>564934.46956999996</v>
      </c>
      <c r="K6626" s="292">
        <v>543336.36341999995</v>
      </c>
      <c r="L6626" s="292">
        <v>572454.70233</v>
      </c>
      <c r="M6626" s="292">
        <v>550908.76246999996</v>
      </c>
      <c r="N6626" s="292">
        <v>1668580.7427699999</v>
      </c>
      <c r="O6626" s="292">
        <v>8217177.1393373664</v>
      </c>
      <c r="P6626" s="83" t="str">
        <f t="shared" si="147"/>
        <v/>
      </c>
    </row>
    <row r="6627" spans="1:16" hidden="1" x14ac:dyDescent="0.25">
      <c r="A6627" s="83" t="s">
        <v>7668</v>
      </c>
      <c r="B6627" s="285" t="s">
        <v>83</v>
      </c>
      <c r="C6627" s="292">
        <v>4930.59418145777</v>
      </c>
      <c r="D6627" s="292">
        <v>32900.627401457801</v>
      </c>
      <c r="E6627" s="292">
        <v>3568.8026814577702</v>
      </c>
      <c r="F6627" s="292">
        <v>23538.276961457803</v>
      </c>
      <c r="G6627" s="292">
        <v>5725.2225014577707</v>
      </c>
      <c r="H6627" s="292">
        <v>14850.272011457801</v>
      </c>
      <c r="I6627" s="292">
        <v>27221.960080000001</v>
      </c>
      <c r="J6627" s="292">
        <v>2182.5294699999999</v>
      </c>
      <c r="K6627" s="292">
        <v>4318.7499499999994</v>
      </c>
      <c r="L6627" s="292">
        <v>22616.02865</v>
      </c>
      <c r="M6627" s="292">
        <v>5434.9219499999999</v>
      </c>
      <c r="N6627" s="292">
        <v>38481.459610000413</v>
      </c>
      <c r="O6627" s="292">
        <v>185769.44544874714</v>
      </c>
      <c r="P6627" s="83" t="str">
        <f t="shared" si="147"/>
        <v/>
      </c>
    </row>
    <row r="6628" spans="1:16" hidden="1" x14ac:dyDescent="0.25">
      <c r="A6628" s="83" t="s">
        <v>7669</v>
      </c>
      <c r="B6628" s="285" t="s">
        <v>84</v>
      </c>
      <c r="C6628" s="292">
        <v>554.03369999999995</v>
      </c>
      <c r="D6628" s="292">
        <v>3428.6913199999999</v>
      </c>
      <c r="E6628" s="292">
        <v>4440.3831399999999</v>
      </c>
      <c r="F6628" s="292">
        <v>5996.1416099999997</v>
      </c>
      <c r="G6628" s="292">
        <v>2926.5048900000002</v>
      </c>
      <c r="H6628" s="292">
        <v>4883.29558</v>
      </c>
      <c r="I6628" s="292">
        <v>3298.0101800000002</v>
      </c>
      <c r="J6628" s="292">
        <v>4799.2416800000001</v>
      </c>
      <c r="K6628" s="292">
        <v>7400.1656400000002</v>
      </c>
      <c r="L6628" s="292">
        <v>4604.5349300000007</v>
      </c>
      <c r="M6628" s="292">
        <v>7076.9694400000008</v>
      </c>
      <c r="N6628" s="292">
        <v>32809.107090000005</v>
      </c>
      <c r="O6628" s="292">
        <v>82217.079200000007</v>
      </c>
      <c r="P6628" s="83" t="str">
        <f t="shared" si="147"/>
        <v/>
      </c>
    </row>
    <row r="6629" spans="1:16" hidden="1" x14ac:dyDescent="0.25">
      <c r="A6629" s="83" t="s">
        <v>7670</v>
      </c>
      <c r="B6629" s="285" t="s">
        <v>85</v>
      </c>
      <c r="C6629" s="292">
        <v>2612421.5490457611</v>
      </c>
      <c r="D6629" s="292">
        <v>1794791.5549957654</v>
      </c>
      <c r="E6629" s="292">
        <v>2285222.2468657666</v>
      </c>
      <c r="F6629" s="292">
        <v>1339521.2738757657</v>
      </c>
      <c r="G6629" s="292">
        <v>1706261.1143257651</v>
      </c>
      <c r="H6629" s="292">
        <v>2683462.597155761</v>
      </c>
      <c r="I6629" s="292">
        <v>1272049.6127399998</v>
      </c>
      <c r="J6629" s="292">
        <v>1221802.2609899994</v>
      </c>
      <c r="K6629" s="292">
        <v>1466789.0592600002</v>
      </c>
      <c r="L6629" s="292">
        <v>2067074.3174999999</v>
      </c>
      <c r="M6629" s="292">
        <v>1496388.73988</v>
      </c>
      <c r="N6629" s="292">
        <v>4282178.3046124037</v>
      </c>
      <c r="O6629" s="292">
        <v>24227962.631246984</v>
      </c>
      <c r="P6629" s="83" t="str">
        <f t="shared" si="147"/>
        <v/>
      </c>
    </row>
    <row r="6630" spans="1:16" hidden="1" x14ac:dyDescent="0.25">
      <c r="A6630" s="83" t="s">
        <v>7671</v>
      </c>
      <c r="B6630" s="285" t="s">
        <v>86</v>
      </c>
      <c r="C6630" s="292">
        <v>330107.13861000002</v>
      </c>
      <c r="D6630" s="292">
        <v>202381.19158000001</v>
      </c>
      <c r="E6630" s="292">
        <v>152153.46575999999</v>
      </c>
      <c r="F6630" s="292">
        <v>1702.78406</v>
      </c>
      <c r="G6630" s="292">
        <v>263894.56354</v>
      </c>
      <c r="H6630" s="292">
        <v>-71672.436690000002</v>
      </c>
      <c r="I6630" s="292">
        <v>-6618.0156399999996</v>
      </c>
      <c r="J6630" s="292">
        <v>311256.9277</v>
      </c>
      <c r="K6630" s="292">
        <v>241243.10502000002</v>
      </c>
      <c r="L6630" s="292">
        <v>4024.0729500000002</v>
      </c>
      <c r="M6630" s="292">
        <v>254100.61751000001</v>
      </c>
      <c r="N6630" s="292">
        <v>246396.37881999998</v>
      </c>
      <c r="O6630" s="292">
        <v>1928969.7932199999</v>
      </c>
      <c r="P6630" s="83" t="str">
        <f t="shared" si="147"/>
        <v/>
      </c>
    </row>
    <row r="6631" spans="1:16" hidden="1" x14ac:dyDescent="0.25">
      <c r="A6631" s="83" t="s">
        <v>7672</v>
      </c>
      <c r="B6631" s="285" t="s">
        <v>87</v>
      </c>
      <c r="C6631" s="292">
        <v>167029.62184000001</v>
      </c>
      <c r="D6631" s="292">
        <v>52670.369559999999</v>
      </c>
      <c r="E6631" s="292">
        <v>47027.290630000003</v>
      </c>
      <c r="F6631" s="292">
        <v>46598.109100000001</v>
      </c>
      <c r="G6631" s="292">
        <v>94432.062009999994</v>
      </c>
      <c r="H6631" s="292">
        <v>32604.27044</v>
      </c>
      <c r="I6631" s="292">
        <v>45640.096850000002</v>
      </c>
      <c r="J6631" s="292">
        <v>185758.101</v>
      </c>
      <c r="K6631" s="292">
        <v>79705.989509999999</v>
      </c>
      <c r="L6631" s="292">
        <v>39628.217770000003</v>
      </c>
      <c r="M6631" s="292">
        <v>128768.26626</v>
      </c>
      <c r="N6631" s="292">
        <v>117043.60162</v>
      </c>
      <c r="O6631" s="292">
        <v>1036905.99659</v>
      </c>
      <c r="P6631" s="83" t="str">
        <f t="shared" si="147"/>
        <v/>
      </c>
    </row>
    <row r="6632" spans="1:16" hidden="1" x14ac:dyDescent="0.25">
      <c r="A6632" s="83" t="s">
        <v>7673</v>
      </c>
      <c r="B6632" s="285" t="s">
        <v>88</v>
      </c>
      <c r="C6632" s="292">
        <v>0</v>
      </c>
      <c r="D6632" s="292">
        <v>0</v>
      </c>
      <c r="E6632" s="292">
        <v>0</v>
      </c>
      <c r="F6632" s="292">
        <v>0</v>
      </c>
      <c r="G6632" s="292">
        <v>0</v>
      </c>
      <c r="H6632" s="292">
        <v>0</v>
      </c>
      <c r="I6632" s="292">
        <v>0</v>
      </c>
      <c r="J6632" s="292">
        <v>0</v>
      </c>
      <c r="K6632" s="292">
        <v>0</v>
      </c>
      <c r="L6632" s="292">
        <v>0</v>
      </c>
      <c r="M6632" s="292">
        <v>0</v>
      </c>
      <c r="N6632" s="292">
        <v>0</v>
      </c>
      <c r="O6632" s="292">
        <v>0</v>
      </c>
      <c r="P6632" s="83" t="str">
        <f t="shared" si="147"/>
        <v/>
      </c>
    </row>
    <row r="6633" spans="1:16" hidden="1" x14ac:dyDescent="0.25">
      <c r="A6633" s="83" t="s">
        <v>7674</v>
      </c>
      <c r="B6633" s="285" t="s">
        <v>144</v>
      </c>
      <c r="C6633" s="292">
        <v>3109558.3094957611</v>
      </c>
      <c r="D6633" s="292">
        <v>2049843.1161357656</v>
      </c>
      <c r="E6633" s="292">
        <v>2484403.0032557668</v>
      </c>
      <c r="F6633" s="292">
        <v>1387822.1670357657</v>
      </c>
      <c r="G6633" s="292">
        <v>2064587.7398757651</v>
      </c>
      <c r="H6633" s="292">
        <v>2644394.4309057612</v>
      </c>
      <c r="I6633" s="292">
        <v>1311071.6939499998</v>
      </c>
      <c r="J6633" s="292">
        <v>1718817.2896899993</v>
      </c>
      <c r="K6633" s="292">
        <v>1787738.1537900001</v>
      </c>
      <c r="L6633" s="292">
        <v>2110726.6082199998</v>
      </c>
      <c r="M6633" s="292">
        <v>1879257.62365</v>
      </c>
      <c r="N6633" s="292">
        <v>4645618.2850524038</v>
      </c>
      <c r="O6633" s="292">
        <v>27193838.421056982</v>
      </c>
      <c r="P6633" s="83" t="str">
        <f t="shared" si="147"/>
        <v/>
      </c>
    </row>
    <row r="6634" spans="1:16" hidden="1" x14ac:dyDescent="0.25">
      <c r="A6634" s="83" t="s">
        <v>7675</v>
      </c>
      <c r="B6634" s="285" t="s">
        <v>76</v>
      </c>
      <c r="C6634" s="292">
        <v>0</v>
      </c>
      <c r="D6634" s="292">
        <v>0</v>
      </c>
      <c r="E6634" s="292">
        <v>0</v>
      </c>
      <c r="F6634" s="292">
        <v>0</v>
      </c>
      <c r="G6634" s="292">
        <v>0</v>
      </c>
      <c r="H6634" s="292">
        <v>0</v>
      </c>
      <c r="I6634" s="292">
        <v>0</v>
      </c>
      <c r="J6634" s="292">
        <v>0</v>
      </c>
      <c r="K6634" s="292">
        <v>0</v>
      </c>
      <c r="L6634" s="292">
        <v>0</v>
      </c>
      <c r="M6634" s="292">
        <v>0</v>
      </c>
      <c r="N6634" s="292">
        <v>0</v>
      </c>
      <c r="O6634" s="292">
        <v>0</v>
      </c>
      <c r="P6634" s="83" t="str">
        <f t="shared" si="147"/>
        <v/>
      </c>
    </row>
    <row r="6635" spans="1:16" hidden="1" x14ac:dyDescent="0.25">
      <c r="A6635" s="83" t="s">
        <v>7676</v>
      </c>
      <c r="B6635" s="285" t="s">
        <v>85</v>
      </c>
      <c r="C6635" s="292">
        <v>3490700.9538100003</v>
      </c>
      <c r="D6635" s="292">
        <v>3391410.8159999996</v>
      </c>
      <c r="E6635" s="292">
        <v>3699488.0909299999</v>
      </c>
      <c r="F6635" s="292">
        <v>3349940.23991</v>
      </c>
      <c r="G6635" s="292">
        <v>3262030.5695500001</v>
      </c>
      <c r="H6635" s="292">
        <v>3269783.3152600001</v>
      </c>
      <c r="I6635" s="292">
        <v>3524052.0661599999</v>
      </c>
      <c r="J6635" s="292">
        <v>2111021.8705199999</v>
      </c>
      <c r="K6635" s="292">
        <v>3308929.7213699999</v>
      </c>
      <c r="L6635" s="292">
        <v>3339088.8498099996</v>
      </c>
      <c r="M6635" s="292">
        <v>3540191.0935433987</v>
      </c>
      <c r="N6635" s="292">
        <v>2834434.6956011201</v>
      </c>
      <c r="O6635" s="292">
        <v>39121072.282464519</v>
      </c>
      <c r="P6635" s="83" t="str">
        <f t="shared" si="147"/>
        <v/>
      </c>
    </row>
    <row r="6636" spans="1:16" hidden="1" x14ac:dyDescent="0.25">
      <c r="A6636" s="83" t="s">
        <v>7677</v>
      </c>
      <c r="B6636" s="285" t="s">
        <v>87</v>
      </c>
      <c r="C6636" s="292">
        <v>0</v>
      </c>
      <c r="D6636" s="292">
        <v>0</v>
      </c>
      <c r="E6636" s="292">
        <v>0</v>
      </c>
      <c r="F6636" s="292">
        <v>1250000</v>
      </c>
      <c r="G6636" s="292">
        <v>275000</v>
      </c>
      <c r="H6636" s="292">
        <v>235000</v>
      </c>
      <c r="I6636" s="292">
        <v>2027320</v>
      </c>
      <c r="J6636" s="292">
        <v>0</v>
      </c>
      <c r="K6636" s="292">
        <v>-9046.8357599999999</v>
      </c>
      <c r="L6636" s="292">
        <v>2093378.5589000001</v>
      </c>
      <c r="M6636" s="292">
        <v>705385.05</v>
      </c>
      <c r="N6636" s="292">
        <v>115001.76430000085</v>
      </c>
      <c r="O6636" s="292">
        <v>6692038.5374400001</v>
      </c>
      <c r="P6636" s="83" t="str">
        <f t="shared" si="147"/>
        <v/>
      </c>
    </row>
    <row r="6637" spans="1:16" hidden="1" x14ac:dyDescent="0.25">
      <c r="A6637" s="83" t="s">
        <v>7678</v>
      </c>
      <c r="B6637" s="285" t="s">
        <v>88</v>
      </c>
      <c r="C6637" s="292">
        <v>0</v>
      </c>
      <c r="D6637" s="292">
        <v>0</v>
      </c>
      <c r="E6637" s="292">
        <v>0</v>
      </c>
      <c r="F6637" s="292">
        <v>0</v>
      </c>
      <c r="G6637" s="292">
        <v>0</v>
      </c>
      <c r="H6637" s="292">
        <v>0</v>
      </c>
      <c r="I6637" s="292">
        <v>0</v>
      </c>
      <c r="J6637" s="292">
        <v>0</v>
      </c>
      <c r="K6637" s="292">
        <v>0</v>
      </c>
      <c r="L6637" s="292">
        <v>0</v>
      </c>
      <c r="M6637" s="292">
        <v>0</v>
      </c>
      <c r="N6637" s="292">
        <v>0</v>
      </c>
      <c r="O6637" s="292">
        <v>0</v>
      </c>
      <c r="P6637" s="83" t="str">
        <f t="shared" si="147"/>
        <v/>
      </c>
    </row>
    <row r="6638" spans="1:16" hidden="1" x14ac:dyDescent="0.25">
      <c r="A6638" s="83" t="s">
        <v>7679</v>
      </c>
      <c r="B6638" s="285" t="s">
        <v>89</v>
      </c>
      <c r="C6638" s="292">
        <v>12958.431989999999</v>
      </c>
      <c r="D6638" s="292">
        <v>38671.525450000001</v>
      </c>
      <c r="E6638" s="292">
        <v>9077.1198499999991</v>
      </c>
      <c r="F6638" s="292">
        <v>4122.3368300000002</v>
      </c>
      <c r="G6638" s="292">
        <v>4101.8819599999997</v>
      </c>
      <c r="H6638" s="292">
        <v>13313.13385</v>
      </c>
      <c r="I6638" s="292">
        <v>6021.195380000001</v>
      </c>
      <c r="J6638" s="292">
        <v>1580.8984599999999</v>
      </c>
      <c r="K6638" s="292">
        <v>7101.8605500000003</v>
      </c>
      <c r="L6638" s="292">
        <v>50155.65612</v>
      </c>
      <c r="M6638" s="292">
        <v>42934.606030000003</v>
      </c>
      <c r="N6638" s="292">
        <v>-39591.370770000009</v>
      </c>
      <c r="O6638" s="292">
        <v>150447.2757</v>
      </c>
      <c r="P6638" s="83" t="str">
        <f t="shared" si="147"/>
        <v/>
      </c>
    </row>
    <row r="6639" spans="1:16" hidden="1" x14ac:dyDescent="0.25">
      <c r="A6639" s="83" t="s">
        <v>7680</v>
      </c>
      <c r="B6639" s="285" t="s">
        <v>90</v>
      </c>
      <c r="C6639" s="292">
        <v>-745.15686000000005</v>
      </c>
      <c r="D6639" s="292">
        <v>7.1565399999999997</v>
      </c>
      <c r="E6639" s="292">
        <v>1004.0432000000001</v>
      </c>
      <c r="F6639" s="292">
        <v>10179.173919999999</v>
      </c>
      <c r="G6639" s="292">
        <v>325.44947999999999</v>
      </c>
      <c r="H6639" s="292">
        <v>5326.84836</v>
      </c>
      <c r="I6639" s="292">
        <v>6450.0439100000003</v>
      </c>
      <c r="J6639" s="292">
        <v>799.36123999999995</v>
      </c>
      <c r="K6639" s="292">
        <v>2062.7067999999999</v>
      </c>
      <c r="L6639" s="292">
        <v>4760.9084800000001</v>
      </c>
      <c r="M6639" s="292">
        <v>1225.45346</v>
      </c>
      <c r="N6639" s="292">
        <v>16389.12357</v>
      </c>
      <c r="O6639" s="292">
        <v>47785.112099999998</v>
      </c>
      <c r="P6639" s="83" t="str">
        <f t="shared" si="147"/>
        <v/>
      </c>
    </row>
    <row r="6640" spans="1:16" hidden="1" x14ac:dyDescent="0.25">
      <c r="A6640" s="83" t="s">
        <v>7681</v>
      </c>
      <c r="B6640" s="285" t="s">
        <v>91</v>
      </c>
      <c r="C6640" s="292">
        <v>1293558.5228000002</v>
      </c>
      <c r="D6640" s="292">
        <v>1138016.92089</v>
      </c>
      <c r="E6640" s="292">
        <v>1500514.9778399998</v>
      </c>
      <c r="F6640" s="292">
        <v>1150868.3291999998</v>
      </c>
      <c r="G6640" s="292">
        <v>1072298.1567500001</v>
      </c>
      <c r="H6640" s="292">
        <v>1067020.3007400001</v>
      </c>
      <c r="I6640" s="292">
        <v>1323533.9466900001</v>
      </c>
      <c r="J6640" s="292">
        <v>1201848.2022299999</v>
      </c>
      <c r="K6640" s="292">
        <v>1202991.70945</v>
      </c>
      <c r="L6640" s="292">
        <v>1260813.87099</v>
      </c>
      <c r="M6640" s="292">
        <v>1477428.3658178688</v>
      </c>
      <c r="N6640" s="292">
        <v>786363.18938665092</v>
      </c>
      <c r="O6640" s="292">
        <v>14475256.492784519</v>
      </c>
      <c r="P6640" s="83" t="str">
        <f t="shared" si="147"/>
        <v/>
      </c>
    </row>
    <row r="6641" spans="1:16" hidden="1" x14ac:dyDescent="0.25">
      <c r="A6641" s="83" t="s">
        <v>7682</v>
      </c>
      <c r="B6641" s="285" t="s">
        <v>3670</v>
      </c>
      <c r="C6641" s="292">
        <v>5780.7294299999994</v>
      </c>
      <c r="D6641" s="292">
        <v>33506.07591</v>
      </c>
      <c r="E6641" s="292">
        <v>8740.6772800000017</v>
      </c>
      <c r="F6641" s="292">
        <v>3739.1607000000004</v>
      </c>
      <c r="G6641" s="292">
        <v>4874.2897999999996</v>
      </c>
      <c r="H6641" s="292">
        <v>3979.0658299999996</v>
      </c>
      <c r="I6641" s="292">
        <v>7888.6374299999998</v>
      </c>
      <c r="J6641" s="292">
        <v>105776.25928000001</v>
      </c>
      <c r="K6641" s="292">
        <v>73817.811490000007</v>
      </c>
      <c r="L6641" s="292">
        <v>9510.8926399999982</v>
      </c>
      <c r="M6641" s="292">
        <v>9278.302740000001</v>
      </c>
      <c r="N6641" s="292">
        <v>6495.9451399999989</v>
      </c>
      <c r="O6641" s="292">
        <v>273387.84766999999</v>
      </c>
      <c r="P6641" s="83" t="str">
        <f t="shared" si="147"/>
        <v/>
      </c>
    </row>
    <row r="6642" spans="1:16" hidden="1" x14ac:dyDescent="0.25">
      <c r="A6642" s="83" t="s">
        <v>7683</v>
      </c>
      <c r="B6642" s="285" t="s">
        <v>122</v>
      </c>
      <c r="C6642" s="292">
        <v>0</v>
      </c>
      <c r="D6642" s="292">
        <v>0</v>
      </c>
      <c r="E6642" s="292">
        <v>0</v>
      </c>
      <c r="F6642" s="292">
        <v>0</v>
      </c>
      <c r="G6642" s="292">
        <v>0</v>
      </c>
      <c r="H6642" s="292">
        <v>0</v>
      </c>
      <c r="I6642" s="292">
        <v>0</v>
      </c>
      <c r="J6642" s="292">
        <v>0</v>
      </c>
      <c r="K6642" s="292">
        <v>0</v>
      </c>
      <c r="L6642" s="292">
        <v>0</v>
      </c>
      <c r="M6642" s="292">
        <v>0</v>
      </c>
      <c r="N6642" s="292">
        <v>0</v>
      </c>
      <c r="O6642" s="292">
        <v>0</v>
      </c>
      <c r="P6642" s="83" t="str">
        <f t="shared" si="147"/>
        <v/>
      </c>
    </row>
    <row r="6643" spans="1:16" hidden="1" x14ac:dyDescent="0.25">
      <c r="A6643" s="83" t="s">
        <v>7684</v>
      </c>
      <c r="B6643" s="285" t="s">
        <v>92</v>
      </c>
      <c r="C6643" s="292">
        <v>0</v>
      </c>
      <c r="D6643" s="292">
        <v>0</v>
      </c>
      <c r="E6643" s="292">
        <v>0</v>
      </c>
      <c r="F6643" s="292">
        <v>0</v>
      </c>
      <c r="G6643" s="292">
        <v>82.240089999999995</v>
      </c>
      <c r="H6643" s="292">
        <v>0</v>
      </c>
      <c r="I6643" s="292">
        <v>0</v>
      </c>
      <c r="J6643" s="292">
        <v>0</v>
      </c>
      <c r="K6643" s="292">
        <v>0</v>
      </c>
      <c r="L6643" s="292">
        <v>0</v>
      </c>
      <c r="M6643" s="292">
        <v>0</v>
      </c>
      <c r="N6643" s="292">
        <v>85.257829999999998</v>
      </c>
      <c r="O6643" s="292">
        <v>167.49791999999999</v>
      </c>
      <c r="P6643" s="83" t="str">
        <f t="shared" si="147"/>
        <v/>
      </c>
    </row>
    <row r="6644" spans="1:16" hidden="1" x14ac:dyDescent="0.25">
      <c r="A6644" s="83" t="s">
        <v>7685</v>
      </c>
      <c r="B6644" s="285" t="s">
        <v>93</v>
      </c>
      <c r="C6644" s="292">
        <v>20.33737</v>
      </c>
      <c r="D6644" s="292">
        <v>49.97925</v>
      </c>
      <c r="E6644" s="292">
        <v>0</v>
      </c>
      <c r="F6644" s="292">
        <v>888.10554000000002</v>
      </c>
      <c r="G6644" s="292">
        <v>179.5728</v>
      </c>
      <c r="H6644" s="292">
        <v>0</v>
      </c>
      <c r="I6644" s="292">
        <v>0</v>
      </c>
      <c r="J6644" s="292">
        <v>2.2763599999999999</v>
      </c>
      <c r="K6644" s="292">
        <v>23.352830000000001</v>
      </c>
      <c r="L6644" s="292">
        <v>4.6608000000000001</v>
      </c>
      <c r="M6644" s="292">
        <v>0</v>
      </c>
      <c r="N6644" s="292">
        <v>46661.292139999998</v>
      </c>
      <c r="O6644" s="292">
        <v>47829.577089999999</v>
      </c>
      <c r="P6644" s="83" t="str">
        <f t="shared" si="147"/>
        <v/>
      </c>
    </row>
    <row r="6645" spans="1:16" hidden="1" x14ac:dyDescent="0.25">
      <c r="A6645" s="83" t="s">
        <v>7686</v>
      </c>
      <c r="B6645" s="285" t="s">
        <v>94</v>
      </c>
      <c r="C6645" s="292">
        <v>2179113.1247200002</v>
      </c>
      <c r="D6645" s="292">
        <v>2181120.2928399998</v>
      </c>
      <c r="E6645" s="292">
        <v>2180138.2745699999</v>
      </c>
      <c r="F6645" s="292">
        <v>2180140.91072</v>
      </c>
      <c r="G6645" s="292">
        <v>2180137.6196699999</v>
      </c>
      <c r="H6645" s="292">
        <v>2180137.62048</v>
      </c>
      <c r="I6645" s="292">
        <v>2180137.8737499998</v>
      </c>
      <c r="J6645" s="292">
        <v>801014.44995000004</v>
      </c>
      <c r="K6645" s="292">
        <v>2022932.2802500001</v>
      </c>
      <c r="L6645" s="292">
        <v>2013792.2918499999</v>
      </c>
      <c r="M6645" s="292">
        <v>2007748.2444955299</v>
      </c>
      <c r="N6645" s="292">
        <v>2017959.2058444694</v>
      </c>
      <c r="O6645" s="292">
        <v>24124372.189139999</v>
      </c>
      <c r="P6645" s="83" t="str">
        <f t="shared" si="147"/>
        <v/>
      </c>
    </row>
    <row r="6646" spans="1:16" hidden="1" x14ac:dyDescent="0.25">
      <c r="A6646" s="83" t="s">
        <v>7687</v>
      </c>
      <c r="B6646" s="285" t="s">
        <v>95</v>
      </c>
      <c r="C6646" s="292">
        <v>14.964359999999999</v>
      </c>
      <c r="D6646" s="292">
        <v>38.865119999999997</v>
      </c>
      <c r="E6646" s="292">
        <v>12.998189999999999</v>
      </c>
      <c r="F6646" s="292">
        <v>2.2229999999999999</v>
      </c>
      <c r="G6646" s="292">
        <v>31.359000000000002</v>
      </c>
      <c r="H6646" s="292">
        <v>6.3460000000000001</v>
      </c>
      <c r="I6646" s="292">
        <v>20.369</v>
      </c>
      <c r="J6646" s="292">
        <v>0.42299999999999999</v>
      </c>
      <c r="K6646" s="292">
        <v>0</v>
      </c>
      <c r="L6646" s="292">
        <v>50.568930000000002</v>
      </c>
      <c r="M6646" s="292">
        <v>1576.1210000000001</v>
      </c>
      <c r="N6646" s="292">
        <v>72.052459999999968</v>
      </c>
      <c r="O6646" s="292">
        <v>1826.29006</v>
      </c>
      <c r="P6646" s="83" t="str">
        <f t="shared" si="147"/>
        <v/>
      </c>
    </row>
    <row r="6647" spans="1:16" hidden="1" x14ac:dyDescent="0.25">
      <c r="A6647" s="83" t="s">
        <v>7688</v>
      </c>
      <c r="B6647" s="285" t="s">
        <v>96</v>
      </c>
      <c r="C6647" s="292">
        <v>32219.12113</v>
      </c>
      <c r="D6647" s="292">
        <v>17639.48906</v>
      </c>
      <c r="E6647" s="292">
        <v>9305.5769899999996</v>
      </c>
      <c r="F6647" s="292">
        <v>22831.624910000002</v>
      </c>
      <c r="G6647" s="292">
        <v>20480.194299999999</v>
      </c>
      <c r="H6647" s="292">
        <v>8096.8461600000001</v>
      </c>
      <c r="I6647" s="292">
        <v>12301.921060000001</v>
      </c>
      <c r="J6647" s="292">
        <v>14660.572410000001</v>
      </c>
      <c r="K6647" s="292">
        <v>21855.151249999999</v>
      </c>
      <c r="L6647" s="292">
        <v>35994.126389999998</v>
      </c>
      <c r="M6647" s="292">
        <v>40494.845220000003</v>
      </c>
      <c r="N6647" s="292">
        <v>96411.546229999934</v>
      </c>
      <c r="O6647" s="292">
        <v>332291.01510999998</v>
      </c>
      <c r="P6647" s="83" t="str">
        <f t="shared" si="147"/>
        <v/>
      </c>
    </row>
    <row r="6648" spans="1:16" hidden="1" x14ac:dyDescent="0.25">
      <c r="A6648" s="83" t="s">
        <v>7689</v>
      </c>
      <c r="B6648" s="285" t="s">
        <v>155</v>
      </c>
      <c r="C6648" s="292">
        <v>3522920.0749400002</v>
      </c>
      <c r="D6648" s="292">
        <v>3409050.3050599997</v>
      </c>
      <c r="E6648" s="292">
        <v>3708793.6679199999</v>
      </c>
      <c r="F6648" s="292">
        <v>4622771.8648199998</v>
      </c>
      <c r="G6648" s="292">
        <v>3557510.7638500002</v>
      </c>
      <c r="H6648" s="292">
        <v>3512880.1614200003</v>
      </c>
      <c r="I6648" s="292">
        <v>5563673.9872200005</v>
      </c>
      <c r="J6648" s="292">
        <v>2125682.4429299999</v>
      </c>
      <c r="K6648" s="292">
        <v>3321738.0368599999</v>
      </c>
      <c r="L6648" s="292">
        <v>5468461.5351</v>
      </c>
      <c r="M6648" s="292">
        <v>4286070.9887633985</v>
      </c>
      <c r="N6648" s="292">
        <v>3045848.006131121</v>
      </c>
      <c r="O6648" s="292">
        <v>46145401.835014522</v>
      </c>
      <c r="P6648" s="83" t="str">
        <f t="shared" ref="P6648:P6679" si="148">IF(COUNTBLANK(Q6648)=0,IF(RIGHT(A6648,12)=Q6648,TRUE,FALSE),"")</f>
        <v/>
      </c>
    </row>
    <row r="6649" spans="1:16" hidden="1" x14ac:dyDescent="0.25">
      <c r="A6649" s="83" t="s">
        <v>7690</v>
      </c>
      <c r="B6649" s="285" t="s">
        <v>97</v>
      </c>
      <c r="C6649" s="292">
        <v>-1551187.9888699991</v>
      </c>
      <c r="D6649" s="292">
        <v>-1648972.3587399991</v>
      </c>
      <c r="E6649" s="292">
        <v>-1654899.4574277773</v>
      </c>
      <c r="F6649" s="292">
        <v>-1663419.2056399996</v>
      </c>
      <c r="G6649" s="292">
        <v>-1680904.6806699999</v>
      </c>
      <c r="H6649" s="292">
        <v>-1580032.87427</v>
      </c>
      <c r="I6649" s="292">
        <v>-1677823.2489900005</v>
      </c>
      <c r="J6649" s="292">
        <v>-1868031.7574755559</v>
      </c>
      <c r="K6649" s="292">
        <v>-1513456.5550411111</v>
      </c>
      <c r="L6649" s="292">
        <v>-1890783.27519</v>
      </c>
      <c r="M6649" s="292">
        <v>-1690449.6020600004</v>
      </c>
      <c r="N6649" s="292">
        <v>-2745089.5199635569</v>
      </c>
      <c r="O6649" s="292">
        <v>-21165050.524338</v>
      </c>
      <c r="P6649" s="83" t="str">
        <f t="shared" si="148"/>
        <v/>
      </c>
    </row>
    <row r="6650" spans="1:16" hidden="1" x14ac:dyDescent="0.25">
      <c r="A6650" s="83" t="s">
        <v>7691</v>
      </c>
      <c r="B6650" s="285" t="s">
        <v>130</v>
      </c>
      <c r="C6650" s="292">
        <v>-1509591.5999699989</v>
      </c>
      <c r="D6650" s="292">
        <v>-1607375.9698111101</v>
      </c>
      <c r="E6650" s="292">
        <v>-1613894.0784311113</v>
      </c>
      <c r="F6650" s="292">
        <v>-1622193.5252999996</v>
      </c>
      <c r="G6650" s="292">
        <v>-1634325.5168199998</v>
      </c>
      <c r="H6650" s="292">
        <v>-1616053.2557799998</v>
      </c>
      <c r="I6650" s="292">
        <v>-1676644.5206200005</v>
      </c>
      <c r="J6650" s="292">
        <v>-1910614.9383955561</v>
      </c>
      <c r="K6650" s="292">
        <v>-1553802.4586611108</v>
      </c>
      <c r="L6650" s="292">
        <v>-1989383.5907899998</v>
      </c>
      <c r="M6650" s="292">
        <v>-1727879.3762800002</v>
      </c>
      <c r="N6650" s="292">
        <v>-3001035.1205391125</v>
      </c>
      <c r="O6650" s="292">
        <v>-21462793.951398</v>
      </c>
      <c r="P6650" s="83" t="str">
        <f t="shared" si="148"/>
        <v/>
      </c>
    </row>
    <row r="6651" spans="1:16" hidden="1" x14ac:dyDescent="0.25">
      <c r="A6651" s="83" t="s">
        <v>7692</v>
      </c>
      <c r="B6651" s="285" t="s">
        <v>76</v>
      </c>
      <c r="C6651" s="292">
        <v>3174.5</v>
      </c>
      <c r="D6651" s="292">
        <v>3174.5</v>
      </c>
      <c r="E6651" s="292">
        <v>3174.5</v>
      </c>
      <c r="F6651" s="292">
        <v>3174.5</v>
      </c>
      <c r="G6651" s="292">
        <v>3174.4999999999982</v>
      </c>
      <c r="H6651" s="292">
        <v>3174.5000000000018</v>
      </c>
      <c r="I6651" s="292">
        <v>1007.83333</v>
      </c>
      <c r="J6651" s="292">
        <v>1007.83333</v>
      </c>
      <c r="K6651" s="292">
        <v>1007.83333</v>
      </c>
      <c r="L6651" s="292">
        <v>1007.83333</v>
      </c>
      <c r="M6651" s="292">
        <v>4468.8333300000004</v>
      </c>
      <c r="N6651" s="292">
        <v>56153.833349999994</v>
      </c>
      <c r="O6651" s="292">
        <v>83701</v>
      </c>
      <c r="P6651" s="83" t="str">
        <f t="shared" si="148"/>
        <v/>
      </c>
    </row>
    <row r="6652" spans="1:16" hidden="1" x14ac:dyDescent="0.25">
      <c r="A6652" s="83" t="s">
        <v>7693</v>
      </c>
      <c r="B6652" s="285" t="s">
        <v>77</v>
      </c>
      <c r="C6652" s="292">
        <v>383133.24322999956</v>
      </c>
      <c r="D6652" s="292">
        <v>383103.15286999953</v>
      </c>
      <c r="E6652" s="292">
        <v>380147.39971999987</v>
      </c>
      <c r="F6652" s="292">
        <v>384618.77426999999</v>
      </c>
      <c r="G6652" s="292">
        <v>402141.96548999997</v>
      </c>
      <c r="H6652" s="292">
        <v>341540.73719000001</v>
      </c>
      <c r="I6652" s="292">
        <v>404454.20516000001</v>
      </c>
      <c r="J6652" s="292">
        <v>404572.46369</v>
      </c>
      <c r="K6652" s="292">
        <v>354536.70045</v>
      </c>
      <c r="L6652" s="292">
        <v>393575.17605000001</v>
      </c>
      <c r="M6652" s="292">
        <v>325943.06873</v>
      </c>
      <c r="N6652" s="292">
        <v>456442.1131500015</v>
      </c>
      <c r="O6652" s="292">
        <v>4614209</v>
      </c>
      <c r="P6652" s="83" t="str">
        <f t="shared" si="148"/>
        <v/>
      </c>
    </row>
    <row r="6653" spans="1:16" hidden="1" x14ac:dyDescent="0.25">
      <c r="A6653" s="83" t="s">
        <v>7694</v>
      </c>
      <c r="B6653" s="285" t="s">
        <v>78</v>
      </c>
      <c r="C6653" s="292">
        <v>237411.43868999998</v>
      </c>
      <c r="D6653" s="292">
        <v>248802.42123000001</v>
      </c>
      <c r="E6653" s="292">
        <v>261812.60910999999</v>
      </c>
      <c r="F6653" s="292">
        <v>256771.13516999999</v>
      </c>
      <c r="G6653" s="292">
        <v>249048.35795000001</v>
      </c>
      <c r="H6653" s="292">
        <v>207038.87379000001</v>
      </c>
      <c r="I6653" s="292">
        <v>293375.14888000005</v>
      </c>
      <c r="J6653" s="292">
        <v>269550.45256000001</v>
      </c>
      <c r="K6653" s="292">
        <v>230550.94282</v>
      </c>
      <c r="L6653" s="292">
        <v>307231.93374999997</v>
      </c>
      <c r="M6653" s="292">
        <v>232572.53367</v>
      </c>
      <c r="N6653" s="292">
        <v>328746.15237999993</v>
      </c>
      <c r="O6653" s="292">
        <v>3122912</v>
      </c>
      <c r="P6653" s="83" t="str">
        <f t="shared" si="148"/>
        <v/>
      </c>
    </row>
    <row r="6654" spans="1:16" hidden="1" x14ac:dyDescent="0.25">
      <c r="A6654" s="83" t="s">
        <v>7695</v>
      </c>
      <c r="B6654" s="285" t="s">
        <v>79</v>
      </c>
      <c r="C6654" s="292">
        <v>30543.02896</v>
      </c>
      <c r="D6654" s="292">
        <v>30899.840870000004</v>
      </c>
      <c r="E6654" s="292">
        <v>34339.972809999999</v>
      </c>
      <c r="F6654" s="292">
        <v>33349.799310000002</v>
      </c>
      <c r="G6654" s="292">
        <v>29746.010410000003</v>
      </c>
      <c r="H6654" s="292">
        <v>31149.213309999992</v>
      </c>
      <c r="I6654" s="292">
        <v>32981.35215999998</v>
      </c>
      <c r="J6654" s="292">
        <v>21390.964940000034</v>
      </c>
      <c r="K6654" s="292">
        <v>31869.066799999971</v>
      </c>
      <c r="L6654" s="292">
        <v>30834.16217</v>
      </c>
      <c r="M6654" s="292">
        <v>30969.551070000001</v>
      </c>
      <c r="N6654" s="292">
        <v>43452.037190000003</v>
      </c>
      <c r="O6654" s="292">
        <v>381525</v>
      </c>
      <c r="P6654" s="83" t="str">
        <f t="shared" si="148"/>
        <v/>
      </c>
    </row>
    <row r="6655" spans="1:16" hidden="1" x14ac:dyDescent="0.25">
      <c r="A6655" s="83" t="s">
        <v>7696</v>
      </c>
      <c r="B6655" s="285" t="s">
        <v>3671</v>
      </c>
      <c r="C6655" s="292">
        <v>1220788.6812399996</v>
      </c>
      <c r="D6655" s="292">
        <v>1130557.2299899999</v>
      </c>
      <c r="E6655" s="292">
        <v>1131320.3527899999</v>
      </c>
      <c r="F6655" s="292">
        <v>1132328.1734899997</v>
      </c>
      <c r="G6655" s="292">
        <v>1073539.95625</v>
      </c>
      <c r="H6655" s="292">
        <v>1012717.1637700001</v>
      </c>
      <c r="I6655" s="292">
        <v>1067878.5311600002</v>
      </c>
      <c r="J6655" s="292">
        <v>1191433.969</v>
      </c>
      <c r="K6655" s="292">
        <v>907810.83446000004</v>
      </c>
      <c r="L6655" s="292">
        <v>1299218.7325899999</v>
      </c>
      <c r="M6655" s="292">
        <v>1138304.3102600002</v>
      </c>
      <c r="N6655" s="292">
        <v>2085041.4392599994</v>
      </c>
      <c r="O6655" s="292">
        <v>14390939.374260001</v>
      </c>
      <c r="P6655" s="83" t="str">
        <f t="shared" si="148"/>
        <v/>
      </c>
    </row>
    <row r="6656" spans="1:16" hidden="1" x14ac:dyDescent="0.25">
      <c r="A6656" s="83" t="s">
        <v>7697</v>
      </c>
      <c r="B6656" s="285" t="s">
        <v>121</v>
      </c>
      <c r="C6656" s="292">
        <v>2133.8333299999999</v>
      </c>
      <c r="D6656" s="292">
        <v>2133.8333299999999</v>
      </c>
      <c r="E6656" s="292">
        <v>2133.8333299999999</v>
      </c>
      <c r="F6656" s="292">
        <v>2133.8333299999999</v>
      </c>
      <c r="G6656" s="292">
        <v>2133.8333299999999</v>
      </c>
      <c r="H6656" s="292">
        <v>2133.8333299999999</v>
      </c>
      <c r="I6656" s="292">
        <v>1898.1666700000001</v>
      </c>
      <c r="J6656" s="292">
        <v>1898.1666700000001</v>
      </c>
      <c r="K6656" s="292">
        <v>1961.1666700000001</v>
      </c>
      <c r="L6656" s="292">
        <v>6195.1666699999996</v>
      </c>
      <c r="M6656" s="292">
        <v>3007.1666700000001</v>
      </c>
      <c r="N6656" s="292">
        <v>4902.166670000006</v>
      </c>
      <c r="O6656" s="292">
        <v>32665</v>
      </c>
      <c r="P6656" s="83" t="str">
        <f t="shared" si="148"/>
        <v/>
      </c>
    </row>
    <row r="6657" spans="1:16" hidden="1" x14ac:dyDescent="0.25">
      <c r="A6657" s="83" t="s">
        <v>7698</v>
      </c>
      <c r="B6657" s="285" t="s">
        <v>81</v>
      </c>
      <c r="C6657" s="292">
        <v>11742.819189999998</v>
      </c>
      <c r="D6657" s="292">
        <v>9179.1023800000003</v>
      </c>
      <c r="E6657" s="292">
        <v>11207.39062</v>
      </c>
      <c r="F6657" s="292">
        <v>13885.04502</v>
      </c>
      <c r="G6657" s="292">
        <v>12140.447549999999</v>
      </c>
      <c r="H6657" s="292">
        <v>61696.626920000002</v>
      </c>
      <c r="I6657" s="292">
        <v>19660.373299999999</v>
      </c>
      <c r="J6657" s="292">
        <v>40519.06878999999</v>
      </c>
      <c r="K6657" s="292">
        <v>30685.293560000009</v>
      </c>
      <c r="L6657" s="292">
        <v>15889.39698</v>
      </c>
      <c r="M6657" s="292">
        <v>31655.142589999996</v>
      </c>
      <c r="N6657" s="292">
        <v>71609.649177999992</v>
      </c>
      <c r="O6657" s="292">
        <v>329870.35607800004</v>
      </c>
      <c r="P6657" s="83" t="str">
        <f t="shared" si="148"/>
        <v/>
      </c>
    </row>
    <row r="6658" spans="1:16" hidden="1" x14ac:dyDescent="0.25">
      <c r="A6658" s="83" t="s">
        <v>7699</v>
      </c>
      <c r="B6658" s="285" t="s">
        <v>82</v>
      </c>
      <c r="C6658" s="292">
        <v>6826.7777800000003</v>
      </c>
      <c r="D6658" s="292">
        <v>6826.7777800000003</v>
      </c>
      <c r="E6658" s="292">
        <v>6826.7777800000003</v>
      </c>
      <c r="F6658" s="292">
        <v>6886.7777800000003</v>
      </c>
      <c r="G6658" s="292">
        <v>25778.277779999997</v>
      </c>
      <c r="H6658" s="292">
        <v>25806.277779999997</v>
      </c>
      <c r="I6658" s="292">
        <v>4900.4444400000002</v>
      </c>
      <c r="J6658" s="292">
        <v>30683.444449999999</v>
      </c>
      <c r="K6658" s="292">
        <v>23855.444439999999</v>
      </c>
      <c r="L6658" s="292">
        <v>27833.666669999999</v>
      </c>
      <c r="M6658" s="292">
        <v>16454.666669999999</v>
      </c>
      <c r="N6658" s="292">
        <v>92887.666649999999</v>
      </c>
      <c r="O6658" s="292">
        <v>275567</v>
      </c>
      <c r="P6658" s="83" t="str">
        <f t="shared" si="148"/>
        <v/>
      </c>
    </row>
    <row r="6659" spans="1:16" hidden="1" x14ac:dyDescent="0.25">
      <c r="A6659" s="83" t="s">
        <v>7700</v>
      </c>
      <c r="B6659" s="285" t="s">
        <v>83</v>
      </c>
      <c r="C6659" s="292">
        <v>536.00000000000034</v>
      </c>
      <c r="D6659" s="292">
        <v>536.00000000000034</v>
      </c>
      <c r="E6659" s="292">
        <v>536.00000000000023</v>
      </c>
      <c r="F6659" s="292">
        <v>536.00000000000045</v>
      </c>
      <c r="G6659" s="292">
        <v>536</v>
      </c>
      <c r="H6659" s="292">
        <v>536.01499999999987</v>
      </c>
      <c r="I6659" s="292">
        <v>204.16665999999998</v>
      </c>
      <c r="J6659" s="292">
        <v>204.16665999999998</v>
      </c>
      <c r="K6659" s="292">
        <v>204.16665999999998</v>
      </c>
      <c r="L6659" s="292">
        <v>650.83333000000005</v>
      </c>
      <c r="M6659" s="292">
        <v>-83.166669999999996</v>
      </c>
      <c r="N6659" s="292">
        <v>1124.8183599999986</v>
      </c>
      <c r="O6659" s="292">
        <v>5521</v>
      </c>
      <c r="P6659" s="83" t="str">
        <f t="shared" si="148"/>
        <v/>
      </c>
    </row>
    <row r="6660" spans="1:16" hidden="1" x14ac:dyDescent="0.25">
      <c r="A6660" s="83" t="s">
        <v>7701</v>
      </c>
      <c r="B6660" s="285" t="s">
        <v>84</v>
      </c>
      <c r="C6660" s="292">
        <v>74608.074000000008</v>
      </c>
      <c r="D6660" s="292">
        <v>119767.72186000001</v>
      </c>
      <c r="E6660" s="292">
        <v>131279.58903999999</v>
      </c>
      <c r="F6660" s="292">
        <v>126316.60694999999</v>
      </c>
      <c r="G6660" s="292">
        <v>121428.52498999998</v>
      </c>
      <c r="H6660" s="292">
        <v>142563.70909000005</v>
      </c>
      <c r="I6660" s="292">
        <v>160040.39264000001</v>
      </c>
      <c r="J6660" s="292">
        <v>180415.46677</v>
      </c>
      <c r="K6660" s="292">
        <v>206305.97454</v>
      </c>
      <c r="L6660" s="292">
        <v>163001.62475999998</v>
      </c>
      <c r="M6660" s="292">
        <v>186250.15234999999</v>
      </c>
      <c r="N6660" s="292">
        <v>372248.9570099999</v>
      </c>
      <c r="O6660" s="292">
        <v>1984226.794</v>
      </c>
      <c r="P6660" s="83" t="str">
        <f t="shared" si="148"/>
        <v/>
      </c>
    </row>
    <row r="6661" spans="1:16" hidden="1" x14ac:dyDescent="0.25">
      <c r="A6661" s="83" t="s">
        <v>7702</v>
      </c>
      <c r="B6661" s="285" t="s">
        <v>85</v>
      </c>
      <c r="C6661" s="292">
        <v>1970898.396419999</v>
      </c>
      <c r="D6661" s="292">
        <v>1934980.5803099992</v>
      </c>
      <c r="E6661" s="292">
        <v>1962778.4251999997</v>
      </c>
      <c r="F6661" s="292">
        <v>1960000.6453199997</v>
      </c>
      <c r="G6661" s="292">
        <v>1919667.8737499998</v>
      </c>
      <c r="H6661" s="292">
        <v>1828356.9501799999</v>
      </c>
      <c r="I6661" s="292">
        <v>1986400.6144000005</v>
      </c>
      <c r="J6661" s="292">
        <v>2141675.9968600003</v>
      </c>
      <c r="K6661" s="292">
        <v>1788787.4237299999</v>
      </c>
      <c r="L6661" s="292">
        <v>2245438.5263</v>
      </c>
      <c r="M6661" s="292">
        <v>1969542.2586700004</v>
      </c>
      <c r="N6661" s="292">
        <v>3516097.8331980011</v>
      </c>
      <c r="O6661" s="292">
        <v>25224625.524338</v>
      </c>
      <c r="P6661" s="83" t="str">
        <f t="shared" si="148"/>
        <v/>
      </c>
    </row>
    <row r="6662" spans="1:16" hidden="1" x14ac:dyDescent="0.25">
      <c r="A6662" s="83" t="s">
        <v>7703</v>
      </c>
      <c r="B6662" s="285" t="s">
        <v>86</v>
      </c>
      <c r="C6662" s="292">
        <v>166341.11111</v>
      </c>
      <c r="D6662" s="292">
        <v>166341.11111111112</v>
      </c>
      <c r="E6662" s="292">
        <v>166341.11111</v>
      </c>
      <c r="F6662" s="292">
        <v>166341.11111</v>
      </c>
      <c r="G6662" s="292">
        <v>157926.36111</v>
      </c>
      <c r="H6662" s="292">
        <v>145109.36111</v>
      </c>
      <c r="I6662" s="292">
        <v>171374.30554999999</v>
      </c>
      <c r="J6662" s="292">
        <v>176876.30554999999</v>
      </c>
      <c r="K6662" s="292">
        <v>173234.30554999999</v>
      </c>
      <c r="L6662" s="292">
        <v>225105.75</v>
      </c>
      <c r="M6662" s="292">
        <v>211769.75</v>
      </c>
      <c r="N6662" s="292">
        <v>204400.41668888897</v>
      </c>
      <c r="O6662" s="292">
        <v>2131161</v>
      </c>
      <c r="P6662" s="83" t="str">
        <f t="shared" si="148"/>
        <v/>
      </c>
    </row>
    <row r="6663" spans="1:16" hidden="1" x14ac:dyDescent="0.25">
      <c r="A6663" s="83" t="s">
        <v>7704</v>
      </c>
      <c r="B6663" s="285" t="s">
        <v>87</v>
      </c>
      <c r="C6663" s="292">
        <v>144174.58332999999</v>
      </c>
      <c r="D6663" s="292">
        <v>144174.58332999999</v>
      </c>
      <c r="E6663" s="292">
        <v>144855.88983</v>
      </c>
      <c r="F6663" s="292">
        <v>144545.29188999999</v>
      </c>
      <c r="G6663" s="292">
        <v>143316.97503999999</v>
      </c>
      <c r="H6663" s="292">
        <v>237527.37715000001</v>
      </c>
      <c r="I6663" s="292">
        <v>63590.966079999998</v>
      </c>
      <c r="J6663" s="292">
        <v>101095.87538</v>
      </c>
      <c r="K6663" s="292">
        <v>104752.76204</v>
      </c>
      <c r="L6663" s="292">
        <v>134217.89895</v>
      </c>
      <c r="M6663" s="292">
        <v>70605.357560000004</v>
      </c>
      <c r="N6663" s="292">
        <v>656758.8664800002</v>
      </c>
      <c r="O6663" s="292">
        <v>2089616.4270600001</v>
      </c>
      <c r="P6663" s="83" t="str">
        <f t="shared" si="148"/>
        <v/>
      </c>
    </row>
    <row r="6664" spans="1:16" hidden="1" x14ac:dyDescent="0.25">
      <c r="A6664" s="83" t="s">
        <v>7705</v>
      </c>
      <c r="B6664" s="285" t="s">
        <v>88</v>
      </c>
      <c r="C6664" s="292">
        <v>0</v>
      </c>
      <c r="D6664" s="292">
        <v>0</v>
      </c>
      <c r="E6664" s="292">
        <v>0</v>
      </c>
      <c r="F6664" s="292">
        <v>0</v>
      </c>
      <c r="G6664" s="292">
        <v>0</v>
      </c>
      <c r="H6664" s="292">
        <v>0</v>
      </c>
      <c r="I6664" s="292">
        <v>0</v>
      </c>
      <c r="J6664" s="292">
        <v>0</v>
      </c>
      <c r="K6664" s="292">
        <v>0</v>
      </c>
      <c r="L6664" s="292">
        <v>0</v>
      </c>
      <c r="M6664" s="292">
        <v>0</v>
      </c>
      <c r="N6664" s="292">
        <v>0</v>
      </c>
      <c r="O6664" s="292">
        <v>0</v>
      </c>
      <c r="P6664" s="83" t="str">
        <f t="shared" si="148"/>
        <v/>
      </c>
    </row>
    <row r="6665" spans="1:16" hidden="1" x14ac:dyDescent="0.25">
      <c r="A6665" s="83" t="s">
        <v>7706</v>
      </c>
      <c r="B6665" s="285" t="s">
        <v>144</v>
      </c>
      <c r="C6665" s="292">
        <v>2281414.0908599989</v>
      </c>
      <c r="D6665" s="292">
        <v>2245496.27475111</v>
      </c>
      <c r="E6665" s="292">
        <v>2273975.4261400001</v>
      </c>
      <c r="F6665" s="292">
        <v>2270887.0483199996</v>
      </c>
      <c r="G6665" s="292">
        <v>2220911.2098999997</v>
      </c>
      <c r="H6665" s="292">
        <v>2210993.6884399997</v>
      </c>
      <c r="I6665" s="292">
        <v>2221365.8860300006</v>
      </c>
      <c r="J6665" s="292">
        <v>2419648.1777900006</v>
      </c>
      <c r="K6665" s="292">
        <v>2066774.4913199998</v>
      </c>
      <c r="L6665" s="292">
        <v>2604762.1752499999</v>
      </c>
      <c r="M6665" s="292">
        <v>2251917.3662300003</v>
      </c>
      <c r="N6665" s="292">
        <v>4377257.1163668903</v>
      </c>
      <c r="O6665" s="292">
        <v>29445402.951398</v>
      </c>
      <c r="P6665" s="83" t="str">
        <f t="shared" si="148"/>
        <v/>
      </c>
    </row>
    <row r="6666" spans="1:16" hidden="1" x14ac:dyDescent="0.25">
      <c r="A6666" s="83" t="s">
        <v>7707</v>
      </c>
      <c r="B6666" s="285" t="s">
        <v>80</v>
      </c>
      <c r="C6666" s="292">
        <v>0</v>
      </c>
      <c r="D6666" s="292">
        <v>0</v>
      </c>
      <c r="E6666" s="292">
        <v>0</v>
      </c>
      <c r="F6666" s="292">
        <v>0</v>
      </c>
      <c r="G6666" s="292">
        <v>0</v>
      </c>
      <c r="H6666" s="292">
        <v>0</v>
      </c>
      <c r="I6666" s="292">
        <v>0</v>
      </c>
      <c r="J6666" s="292">
        <v>0</v>
      </c>
      <c r="K6666" s="292">
        <v>0</v>
      </c>
      <c r="L6666" s="292">
        <v>0</v>
      </c>
      <c r="M6666" s="292">
        <v>0</v>
      </c>
      <c r="N6666" s="292">
        <v>3489</v>
      </c>
      <c r="O6666" s="292">
        <v>3489</v>
      </c>
      <c r="P6666" s="83" t="str">
        <f t="shared" si="148"/>
        <v/>
      </c>
    </row>
    <row r="6667" spans="1:16" hidden="1" x14ac:dyDescent="0.25">
      <c r="A6667" s="83" t="s">
        <v>7708</v>
      </c>
      <c r="B6667" s="285" t="s">
        <v>76</v>
      </c>
      <c r="C6667" s="292">
        <v>542.25</v>
      </c>
      <c r="D6667" s="292">
        <v>542.25</v>
      </c>
      <c r="E6667" s="292">
        <v>542.25</v>
      </c>
      <c r="F6667" s="292">
        <v>542.25</v>
      </c>
      <c r="G6667" s="292">
        <v>75</v>
      </c>
      <c r="H6667" s="292">
        <v>0</v>
      </c>
      <c r="I6667" s="292">
        <v>2070</v>
      </c>
      <c r="J6667" s="292">
        <v>559</v>
      </c>
      <c r="K6667" s="292">
        <v>0</v>
      </c>
      <c r="L6667" s="292">
        <v>-507</v>
      </c>
      <c r="M6667" s="292">
        <v>-4366</v>
      </c>
      <c r="N6667" s="292">
        <v>0</v>
      </c>
      <c r="O6667" s="292">
        <v>0</v>
      </c>
      <c r="P6667" s="83" t="str">
        <f t="shared" si="148"/>
        <v/>
      </c>
    </row>
    <row r="6668" spans="1:16" hidden="1" x14ac:dyDescent="0.25">
      <c r="A6668" s="83" t="s">
        <v>7709</v>
      </c>
      <c r="B6668" s="285" t="s">
        <v>85</v>
      </c>
      <c r="C6668" s="292">
        <v>419710.40755</v>
      </c>
      <c r="D6668" s="292">
        <v>286008.22156999999</v>
      </c>
      <c r="E6668" s="292">
        <v>307878.96777222224</v>
      </c>
      <c r="F6668" s="292">
        <v>296581.43968000001</v>
      </c>
      <c r="G6668" s="292">
        <v>238763.19307999997</v>
      </c>
      <c r="H6668" s="292">
        <v>248324.07590999999</v>
      </c>
      <c r="I6668" s="292">
        <v>308577.36541000003</v>
      </c>
      <c r="J6668" s="292">
        <v>273644.23938444443</v>
      </c>
      <c r="K6668" s="292">
        <v>275330.86868888891</v>
      </c>
      <c r="L6668" s="292">
        <v>354655.25111000001</v>
      </c>
      <c r="M6668" s="292">
        <v>279092.65661000001</v>
      </c>
      <c r="N6668" s="292">
        <v>771008.31323444436</v>
      </c>
      <c r="O6668" s="292">
        <v>4059575</v>
      </c>
      <c r="P6668" s="83" t="str">
        <f t="shared" si="148"/>
        <v/>
      </c>
    </row>
    <row r="6669" spans="1:16" hidden="1" x14ac:dyDescent="0.25">
      <c r="A6669" s="83" t="s">
        <v>7710</v>
      </c>
      <c r="B6669" s="285" t="s">
        <v>87</v>
      </c>
      <c r="C6669" s="292">
        <v>242466.91667000001</v>
      </c>
      <c r="D6669" s="292">
        <v>242466.91667000001</v>
      </c>
      <c r="E6669" s="292">
        <v>242557.21326666669</v>
      </c>
      <c r="F6669" s="292">
        <v>242466.91667000001</v>
      </c>
      <c r="G6669" s="292">
        <v>242466.91667000001</v>
      </c>
      <c r="H6669" s="292">
        <v>242559.10675000001</v>
      </c>
      <c r="I6669" s="292">
        <v>143798.25</v>
      </c>
      <c r="J6669" s="292">
        <v>143799.25</v>
      </c>
      <c r="K6669" s="292">
        <v>144880.41396999999</v>
      </c>
      <c r="L6669" s="292">
        <v>156529.25001000002</v>
      </c>
      <c r="M6669" s="292">
        <v>118956.25</v>
      </c>
      <c r="N6669" s="292">
        <v>359878.59932333359</v>
      </c>
      <c r="O6669" s="292">
        <v>2522826</v>
      </c>
      <c r="P6669" s="83" t="str">
        <f t="shared" si="148"/>
        <v/>
      </c>
    </row>
    <row r="6670" spans="1:16" hidden="1" x14ac:dyDescent="0.25">
      <c r="A6670" s="83" t="s">
        <v>7711</v>
      </c>
      <c r="B6670" s="285" t="s">
        <v>88</v>
      </c>
      <c r="C6670" s="292">
        <v>0</v>
      </c>
      <c r="D6670" s="292">
        <v>0</v>
      </c>
      <c r="E6670" s="292">
        <v>0</v>
      </c>
      <c r="F6670" s="292">
        <v>0</v>
      </c>
      <c r="G6670" s="292">
        <v>0</v>
      </c>
      <c r="H6670" s="292">
        <v>0</v>
      </c>
      <c r="I6670" s="292">
        <v>0</v>
      </c>
      <c r="J6670" s="292">
        <v>0</v>
      </c>
      <c r="K6670" s="292">
        <v>0</v>
      </c>
      <c r="L6670" s="292">
        <v>0</v>
      </c>
      <c r="M6670" s="292">
        <v>0</v>
      </c>
      <c r="N6670" s="292">
        <v>0</v>
      </c>
      <c r="O6670" s="292">
        <v>0</v>
      </c>
      <c r="P6670" s="83" t="str">
        <f t="shared" si="148"/>
        <v/>
      </c>
    </row>
    <row r="6671" spans="1:16" hidden="1" x14ac:dyDescent="0.25">
      <c r="A6671" s="83" t="s">
        <v>7712</v>
      </c>
      <c r="B6671" s="285" t="s">
        <v>89</v>
      </c>
      <c r="C6671" s="292">
        <v>147997.85673999999</v>
      </c>
      <c r="D6671" s="292">
        <v>147820.61014999999</v>
      </c>
      <c r="E6671" s="292">
        <v>170766.32991999999</v>
      </c>
      <c r="F6671" s="292">
        <v>147594.05661</v>
      </c>
      <c r="G6671" s="292">
        <v>139942.35333000001</v>
      </c>
      <c r="H6671" s="292">
        <v>157254.18234999999</v>
      </c>
      <c r="I6671" s="292">
        <v>145049.27011000001</v>
      </c>
      <c r="J6671" s="292">
        <v>147265.88329</v>
      </c>
      <c r="K6671" s="292">
        <v>154474.77197</v>
      </c>
      <c r="L6671" s="292">
        <v>174786.88753000001</v>
      </c>
      <c r="M6671" s="292">
        <v>159368.97741000002</v>
      </c>
      <c r="N6671" s="292">
        <v>179566.82058999984</v>
      </c>
      <c r="O6671" s="292">
        <v>1871888</v>
      </c>
      <c r="P6671" s="83" t="str">
        <f t="shared" si="148"/>
        <v/>
      </c>
    </row>
    <row r="6672" spans="1:16" hidden="1" x14ac:dyDescent="0.25">
      <c r="A6672" s="83" t="s">
        <v>7713</v>
      </c>
      <c r="B6672" s="285" t="s">
        <v>90</v>
      </c>
      <c r="C6672" s="292">
        <v>59227.671889999998</v>
      </c>
      <c r="D6672" s="292">
        <v>44480.409240000001</v>
      </c>
      <c r="E6672" s="292">
        <v>44751.835030000002</v>
      </c>
      <c r="F6672" s="292">
        <v>45512.701589999997</v>
      </c>
      <c r="G6672" s="292">
        <v>47691.808340000003</v>
      </c>
      <c r="H6672" s="292">
        <v>41956.978159999999</v>
      </c>
      <c r="I6672" s="292">
        <v>43614.18318</v>
      </c>
      <c r="J6672" s="292">
        <v>45604.764600000002</v>
      </c>
      <c r="K6672" s="292">
        <v>46898.702539999998</v>
      </c>
      <c r="L6672" s="292">
        <v>42330.547959999996</v>
      </c>
      <c r="M6672" s="292">
        <v>51258.874150000003</v>
      </c>
      <c r="N6672" s="292">
        <v>54080.523320000008</v>
      </c>
      <c r="O6672" s="292">
        <v>567409</v>
      </c>
      <c r="P6672" s="83" t="str">
        <f t="shared" si="148"/>
        <v/>
      </c>
    </row>
    <row r="6673" spans="1:16" hidden="1" x14ac:dyDescent="0.25">
      <c r="A6673" s="83" t="s">
        <v>7714</v>
      </c>
      <c r="B6673" s="285" t="s">
        <v>91</v>
      </c>
      <c r="C6673" s="292">
        <v>64075.298540000003</v>
      </c>
      <c r="D6673" s="292">
        <v>1834.4928700000005</v>
      </c>
      <c r="E6673" s="292">
        <v>428.30239</v>
      </c>
      <c r="F6673" s="292">
        <v>12481.498439999987</v>
      </c>
      <c r="G6673" s="292">
        <v>1103.40011</v>
      </c>
      <c r="H6673" s="292">
        <v>949.04644000000008</v>
      </c>
      <c r="I6673" s="292">
        <v>11788.745799999999</v>
      </c>
      <c r="J6673" s="292">
        <v>633.61847</v>
      </c>
      <c r="K6673" s="292">
        <v>2139.8834999999999</v>
      </c>
      <c r="L6673" s="292">
        <v>11215.789220000001</v>
      </c>
      <c r="M6673" s="292">
        <v>7376.0154999999995</v>
      </c>
      <c r="N6673" s="292">
        <v>66513.908720000007</v>
      </c>
      <c r="O6673" s="292">
        <v>180540</v>
      </c>
      <c r="P6673" s="83" t="str">
        <f t="shared" si="148"/>
        <v/>
      </c>
    </row>
    <row r="6674" spans="1:16" hidden="1" x14ac:dyDescent="0.25">
      <c r="A6674" s="83" t="s">
        <v>7715</v>
      </c>
      <c r="B6674" s="285" t="s">
        <v>3670</v>
      </c>
      <c r="C6674" s="292">
        <v>125215.52294000002</v>
      </c>
      <c r="D6674" s="292">
        <v>68604.319870000007</v>
      </c>
      <c r="E6674" s="292">
        <v>67729.600352222216</v>
      </c>
      <c r="F6674" s="292">
        <v>67665.732600000003</v>
      </c>
      <c r="G6674" s="292">
        <v>25402.186859999994</v>
      </c>
      <c r="H6674" s="292">
        <v>22983.269089999998</v>
      </c>
      <c r="I6674" s="292">
        <v>81130.667550000013</v>
      </c>
      <c r="J6674" s="292">
        <v>52266.342360000002</v>
      </c>
      <c r="K6674" s="292">
        <v>47027.561850000006</v>
      </c>
      <c r="L6674" s="292">
        <v>99968.25039999999</v>
      </c>
      <c r="M6674" s="292">
        <v>39851.689460000001</v>
      </c>
      <c r="N6674" s="292">
        <v>365219.85666777781</v>
      </c>
      <c r="O6674" s="292">
        <v>1063065</v>
      </c>
      <c r="P6674" s="83" t="str">
        <f t="shared" si="148"/>
        <v/>
      </c>
    </row>
    <row r="6675" spans="1:16" hidden="1" x14ac:dyDescent="0.25">
      <c r="A6675" s="83" t="s">
        <v>7716</v>
      </c>
      <c r="B6675" s="285" t="s">
        <v>92</v>
      </c>
      <c r="C6675" s="292">
        <v>730.33333000000005</v>
      </c>
      <c r="D6675" s="292">
        <v>730.33333000000005</v>
      </c>
      <c r="E6675" s="292">
        <v>730.33333000000005</v>
      </c>
      <c r="F6675" s="292">
        <v>730.33333000000005</v>
      </c>
      <c r="G6675" s="292">
        <v>471.83332999999999</v>
      </c>
      <c r="H6675" s="292">
        <v>1200.8333299999999</v>
      </c>
      <c r="I6675" s="292">
        <v>2264.3333299999999</v>
      </c>
      <c r="J6675" s="292">
        <v>4909.6666699999996</v>
      </c>
      <c r="K6675" s="292">
        <v>469</v>
      </c>
      <c r="L6675" s="292">
        <v>470</v>
      </c>
      <c r="M6675" s="292">
        <v>432</v>
      </c>
      <c r="N6675" s="292">
        <v>-1840.9999800000005</v>
      </c>
      <c r="O6675" s="292">
        <v>11298</v>
      </c>
      <c r="P6675" s="83" t="str">
        <f t="shared" si="148"/>
        <v/>
      </c>
    </row>
    <row r="6676" spans="1:16" hidden="1" x14ac:dyDescent="0.25">
      <c r="A6676" s="83" t="s">
        <v>7717</v>
      </c>
      <c r="B6676" s="285" t="s">
        <v>93</v>
      </c>
      <c r="C6676" s="292">
        <v>1794.69444</v>
      </c>
      <c r="D6676" s="292">
        <v>1784.69444</v>
      </c>
      <c r="E6676" s="292">
        <v>2444.6823199999999</v>
      </c>
      <c r="F6676" s="292">
        <v>1947.9464399999999</v>
      </c>
      <c r="G6676" s="292">
        <v>489.44443999999999</v>
      </c>
      <c r="H6676" s="292">
        <v>3886.4444400000002</v>
      </c>
      <c r="I6676" s="292">
        <v>2430.9444400000002</v>
      </c>
      <c r="J6676" s="292">
        <v>1410.13067</v>
      </c>
      <c r="K6676" s="292">
        <v>437.9444400000001</v>
      </c>
      <c r="L6676" s="292">
        <v>2924.1666700000001</v>
      </c>
      <c r="M6676" s="292">
        <v>3525.5022500000009</v>
      </c>
      <c r="N6676" s="292">
        <v>5860.4050099999968</v>
      </c>
      <c r="O6676" s="292">
        <v>28937</v>
      </c>
      <c r="P6676" s="83" t="str">
        <f t="shared" si="148"/>
        <v/>
      </c>
    </row>
    <row r="6677" spans="1:16" hidden="1" x14ac:dyDescent="0.25">
      <c r="A6677" s="83" t="s">
        <v>7718</v>
      </c>
      <c r="B6677" s="285" t="s">
        <v>94</v>
      </c>
      <c r="C6677" s="292">
        <v>18244.138890000002</v>
      </c>
      <c r="D6677" s="292">
        <v>18244.138890000002</v>
      </c>
      <c r="E6677" s="292">
        <v>18600.75575</v>
      </c>
      <c r="F6677" s="292">
        <v>18244.138890000002</v>
      </c>
      <c r="G6677" s="292">
        <v>21310.638890000002</v>
      </c>
      <c r="H6677" s="292">
        <v>19286.79333</v>
      </c>
      <c r="I6677" s="292">
        <v>17910.972229999999</v>
      </c>
      <c r="J6677" s="292">
        <v>18304.305550000001</v>
      </c>
      <c r="K6677" s="292">
        <v>19315.643614444423</v>
      </c>
      <c r="L6677" s="292">
        <v>21443.74999</v>
      </c>
      <c r="M6677" s="292">
        <v>16964.75</v>
      </c>
      <c r="N6677" s="292">
        <v>34804.973975555564</v>
      </c>
      <c r="O6677" s="292">
        <v>242675</v>
      </c>
      <c r="P6677" s="83" t="str">
        <f t="shared" si="148"/>
        <v/>
      </c>
    </row>
    <row r="6678" spans="1:16" hidden="1" x14ac:dyDescent="0.25">
      <c r="A6678" s="83" t="s">
        <v>7719</v>
      </c>
      <c r="B6678" s="285" t="s">
        <v>95</v>
      </c>
      <c r="C6678" s="292">
        <v>1882.6407799999999</v>
      </c>
      <c r="D6678" s="292">
        <v>1966.9727800000001</v>
      </c>
      <c r="E6678" s="292">
        <v>1884.87868</v>
      </c>
      <c r="F6678" s="292">
        <v>1862.78178</v>
      </c>
      <c r="G6678" s="292">
        <v>2276.5277799999999</v>
      </c>
      <c r="H6678" s="292">
        <v>806.52876999999989</v>
      </c>
      <c r="I6678" s="292">
        <v>2318.2487699999997</v>
      </c>
      <c r="J6678" s="292">
        <v>2690.5277744444461</v>
      </c>
      <c r="K6678" s="292">
        <v>4567.3607744444471</v>
      </c>
      <c r="L6678" s="292">
        <v>2022.8593400000013</v>
      </c>
      <c r="M6678" s="292">
        <v>4680.8478400000013</v>
      </c>
      <c r="N6678" s="292">
        <v>56727.824931111107</v>
      </c>
      <c r="O6678" s="292">
        <v>83688</v>
      </c>
      <c r="P6678" s="83" t="str">
        <f t="shared" si="148"/>
        <v/>
      </c>
    </row>
    <row r="6679" spans="1:16" hidden="1" x14ac:dyDescent="0.25">
      <c r="A6679" s="83" t="s">
        <v>7720</v>
      </c>
      <c r="B6679" s="285" t="s">
        <v>96</v>
      </c>
      <c r="C6679" s="292">
        <v>109645.16667000001</v>
      </c>
      <c r="D6679" s="292">
        <v>109645.1667</v>
      </c>
      <c r="E6679" s="292">
        <v>109645.16667000001</v>
      </c>
      <c r="F6679" s="292">
        <v>109645.16667000001</v>
      </c>
      <c r="G6679" s="292">
        <v>105355.58332999999</v>
      </c>
      <c r="H6679" s="292">
        <v>104057.25</v>
      </c>
      <c r="I6679" s="292">
        <v>92345.75</v>
      </c>
      <c r="J6679" s="292">
        <v>91589.750010000003</v>
      </c>
      <c r="K6679" s="292">
        <v>92760.75</v>
      </c>
      <c r="L6679" s="292">
        <v>104194.08334</v>
      </c>
      <c r="M6679" s="292">
        <v>125989.08334000001</v>
      </c>
      <c r="N6679" s="292">
        <v>245335.08326999992</v>
      </c>
      <c r="O6679" s="292">
        <v>1400208</v>
      </c>
      <c r="P6679" s="83" t="str">
        <f t="shared" si="148"/>
        <v/>
      </c>
    </row>
    <row r="6680" spans="1:16" hidden="1" x14ac:dyDescent="0.25">
      <c r="A6680" s="83" t="s">
        <v>7721</v>
      </c>
      <c r="B6680" s="285" t="s">
        <v>155</v>
      </c>
      <c r="C6680" s="292">
        <v>771822.49089000002</v>
      </c>
      <c r="D6680" s="292">
        <v>638120.30493999994</v>
      </c>
      <c r="E6680" s="292">
        <v>660081.34770888893</v>
      </c>
      <c r="F6680" s="292">
        <v>648693.52301999996</v>
      </c>
      <c r="G6680" s="292">
        <v>586585.69307999988</v>
      </c>
      <c r="H6680" s="292">
        <v>594940.43266000005</v>
      </c>
      <c r="I6680" s="292">
        <v>544721.36541000009</v>
      </c>
      <c r="J6680" s="292">
        <v>509033.23939444445</v>
      </c>
      <c r="K6680" s="292">
        <v>512972.0326588889</v>
      </c>
      <c r="L6680" s="292">
        <v>615378.58446000004</v>
      </c>
      <c r="M6680" s="292">
        <v>524037.98995000002</v>
      </c>
      <c r="N6680" s="292">
        <v>1376221.9958277778</v>
      </c>
      <c r="O6680" s="292">
        <v>7982609</v>
      </c>
      <c r="P6680" s="83" t="str">
        <f t="shared" ref="P6680:P6681" si="149">IF(COUNTBLANK(Q6680)=0,IF(RIGHT(A6680,12)=Q6680,TRUE,FALSE),"")</f>
        <v/>
      </c>
    </row>
    <row r="6681" spans="1:16" hidden="1" x14ac:dyDescent="0.25">
      <c r="A6681" s="83" t="s">
        <v>7722</v>
      </c>
      <c r="B6681" s="285" t="s">
        <v>80</v>
      </c>
      <c r="C6681" s="292">
        <v>0</v>
      </c>
      <c r="D6681" s="292">
        <v>0</v>
      </c>
      <c r="E6681" s="292">
        <v>0</v>
      </c>
      <c r="F6681" s="292">
        <v>0</v>
      </c>
      <c r="G6681" s="292">
        <v>0</v>
      </c>
      <c r="H6681" s="292">
        <v>0</v>
      </c>
      <c r="I6681" s="292">
        <v>0</v>
      </c>
      <c r="J6681" s="292">
        <v>0</v>
      </c>
      <c r="K6681" s="292">
        <v>0</v>
      </c>
      <c r="L6681" s="292">
        <v>0</v>
      </c>
      <c r="M6681" s="292">
        <v>0</v>
      </c>
      <c r="N6681" s="292">
        <v>10075</v>
      </c>
      <c r="O6681" s="292">
        <v>10075</v>
      </c>
      <c r="P6681" s="83" t="str">
        <f t="shared" si="149"/>
        <v/>
      </c>
    </row>
    <row r="6682" spans="1:16" hidden="1" x14ac:dyDescent="0.25">
      <c r="A6682" s="83" t="s">
        <v>7723</v>
      </c>
      <c r="B6682" s="285" t="s">
        <v>97</v>
      </c>
      <c r="C6682" s="292">
        <v>81406.909409999993</v>
      </c>
      <c r="D6682" s="292">
        <v>-26580.518980000001</v>
      </c>
      <c r="E6682" s="292">
        <v>18043.731640000005</v>
      </c>
      <c r="F6682" s="292">
        <v>-5340.8686300000008</v>
      </c>
      <c r="G6682" s="292">
        <v>-7875.5760899999987</v>
      </c>
      <c r="H6682" s="292">
        <v>8564.1210399999982</v>
      </c>
      <c r="I6682" s="292">
        <v>-10402.418230000001</v>
      </c>
      <c r="J6682" s="292">
        <v>372.6411599999974</v>
      </c>
      <c r="K6682" s="292">
        <v>-16040.987290000001</v>
      </c>
      <c r="L6682" s="292">
        <v>-5456.9371800000008</v>
      </c>
      <c r="M6682" s="292">
        <v>-15782.941140000001</v>
      </c>
      <c r="N6682" s="292">
        <v>-74124.41713999999</v>
      </c>
      <c r="O6682" s="292">
        <v>-53217.261430000013</v>
      </c>
      <c r="P6682" s="83" t="str">
        <f t="shared" ref="P6682:P6743" si="150">IF(COUNTBLANK(Q6682)=0,IF(RIGHT(A6682,12)=Q6682,TRUE,FALSE),"")</f>
        <v/>
      </c>
    </row>
    <row r="6683" spans="1:16" hidden="1" x14ac:dyDescent="0.25">
      <c r="A6683" s="83" t="s">
        <v>7724</v>
      </c>
      <c r="B6683" s="285" t="s">
        <v>130</v>
      </c>
      <c r="C6683" s="292">
        <v>147530.71261000002</v>
      </c>
      <c r="D6683" s="292">
        <v>-26715.002619999999</v>
      </c>
      <c r="E6683" s="292">
        <v>17906.332210000004</v>
      </c>
      <c r="F6683" s="292">
        <v>-6133.4159400000008</v>
      </c>
      <c r="G6683" s="292">
        <v>-8181.2810199999985</v>
      </c>
      <c r="H6683" s="292">
        <v>7914.2072799999987</v>
      </c>
      <c r="I6683" s="292">
        <v>-11499.553870000002</v>
      </c>
      <c r="J6683" s="292">
        <v>352.86632999999711</v>
      </c>
      <c r="K6683" s="292">
        <v>-16694.111830000002</v>
      </c>
      <c r="L6683" s="292">
        <v>-6061.322282000001</v>
      </c>
      <c r="M6683" s="292">
        <v>-15991.37405</v>
      </c>
      <c r="N6683" s="292">
        <v>-12739.452369999985</v>
      </c>
      <c r="O6683" s="292">
        <v>69688.604447999969</v>
      </c>
      <c r="P6683" s="83" t="str">
        <f t="shared" si="150"/>
        <v/>
      </c>
    </row>
    <row r="6684" spans="1:16" hidden="1" x14ac:dyDescent="0.25">
      <c r="A6684" s="83" t="s">
        <v>7725</v>
      </c>
      <c r="B6684" s="285" t="s">
        <v>76</v>
      </c>
      <c r="C6684" s="292">
        <v>0</v>
      </c>
      <c r="D6684" s="292">
        <v>0</v>
      </c>
      <c r="E6684" s="292">
        <v>0</v>
      </c>
      <c r="F6684" s="292">
        <v>0</v>
      </c>
      <c r="G6684" s="292">
        <v>0</v>
      </c>
      <c r="H6684" s="292">
        <v>0</v>
      </c>
      <c r="I6684" s="292">
        <v>4.2404599999999997</v>
      </c>
      <c r="J6684" s="292">
        <v>0</v>
      </c>
      <c r="K6684" s="292">
        <v>0</v>
      </c>
      <c r="L6684" s="292">
        <v>0</v>
      </c>
      <c r="M6684" s="292">
        <v>0</v>
      </c>
      <c r="N6684" s="292">
        <v>1511.7987900000001</v>
      </c>
      <c r="O6684" s="292">
        <v>1516.03925</v>
      </c>
      <c r="P6684" s="83" t="str">
        <f t="shared" si="150"/>
        <v/>
      </c>
    </row>
    <row r="6685" spans="1:16" hidden="1" x14ac:dyDescent="0.25">
      <c r="A6685" s="83" t="s">
        <v>7726</v>
      </c>
      <c r="B6685" s="285" t="s">
        <v>77</v>
      </c>
      <c r="C6685" s="292">
        <v>3722.0041000000006</v>
      </c>
      <c r="D6685" s="292">
        <v>4174.3619200000003</v>
      </c>
      <c r="E6685" s="292">
        <v>4262.2431399999996</v>
      </c>
      <c r="F6685" s="292">
        <v>3983.2838500000003</v>
      </c>
      <c r="G6685" s="292">
        <v>5961.5761599999987</v>
      </c>
      <c r="H6685" s="292">
        <v>4037.6644200000001</v>
      </c>
      <c r="I6685" s="292">
        <v>3294.7633700000001</v>
      </c>
      <c r="J6685" s="292">
        <v>4018.4988600000001</v>
      </c>
      <c r="K6685" s="292">
        <v>4945.7091899999996</v>
      </c>
      <c r="L6685" s="292">
        <v>3608.8251599999999</v>
      </c>
      <c r="M6685" s="292">
        <v>10014.85441</v>
      </c>
      <c r="N6685" s="292">
        <v>10409.895059999999</v>
      </c>
      <c r="O6685" s="292">
        <v>62433.679640000002</v>
      </c>
      <c r="P6685" s="83" t="str">
        <f t="shared" si="150"/>
        <v/>
      </c>
    </row>
    <row r="6686" spans="1:16" hidden="1" x14ac:dyDescent="0.25">
      <c r="A6686" s="83" t="s">
        <v>7727</v>
      </c>
      <c r="B6686" s="285" t="s">
        <v>78</v>
      </c>
      <c r="C6686" s="292">
        <v>1117.8481099999999</v>
      </c>
      <c r="D6686" s="292">
        <v>758.59622999999988</v>
      </c>
      <c r="E6686" s="292">
        <v>1499.49011</v>
      </c>
      <c r="F6686" s="292">
        <v>840.84798000000001</v>
      </c>
      <c r="G6686" s="292">
        <v>662.47944999999993</v>
      </c>
      <c r="H6686" s="292">
        <v>1521.1539600000001</v>
      </c>
      <c r="I6686" s="292">
        <v>821.51436999999999</v>
      </c>
      <c r="J6686" s="292">
        <v>1383.6271200000001</v>
      </c>
      <c r="K6686" s="292">
        <v>2030.2894100000001</v>
      </c>
      <c r="L6686" s="292">
        <v>977.68438999999989</v>
      </c>
      <c r="M6686" s="292">
        <v>1142.3513200000002</v>
      </c>
      <c r="N6686" s="292">
        <v>2485.8849700000001</v>
      </c>
      <c r="O6686" s="292">
        <v>15241.76742</v>
      </c>
      <c r="P6686" s="83" t="str">
        <f t="shared" si="150"/>
        <v/>
      </c>
    </row>
    <row r="6687" spans="1:16" hidden="1" x14ac:dyDescent="0.25">
      <c r="A6687" s="83" t="s">
        <v>7728</v>
      </c>
      <c r="B6687" s="285" t="s">
        <v>79</v>
      </c>
      <c r="C6687" s="292">
        <v>60.661099999999998</v>
      </c>
      <c r="D6687" s="292">
        <v>452.86955999999998</v>
      </c>
      <c r="E6687" s="292">
        <v>7.3658799999999998</v>
      </c>
      <c r="F6687" s="292">
        <v>70.560379999999995</v>
      </c>
      <c r="G6687" s="292">
        <v>896.93002999999999</v>
      </c>
      <c r="H6687" s="292">
        <v>474.18364000000003</v>
      </c>
      <c r="I6687" s="292">
        <v>422.64974000000001</v>
      </c>
      <c r="J6687" s="292">
        <v>78.860370000000003</v>
      </c>
      <c r="K6687" s="292">
        <v>471.67473000000001</v>
      </c>
      <c r="L6687" s="292">
        <v>417.51020999999997</v>
      </c>
      <c r="M6687" s="292">
        <v>108.57326999999999</v>
      </c>
      <c r="N6687" s="292">
        <v>1417.77136</v>
      </c>
      <c r="O6687" s="292">
        <v>4879.6102700000001</v>
      </c>
      <c r="P6687" s="83" t="str">
        <f t="shared" si="150"/>
        <v/>
      </c>
    </row>
    <row r="6688" spans="1:16" hidden="1" x14ac:dyDescent="0.25">
      <c r="A6688" s="83" t="s">
        <v>7729</v>
      </c>
      <c r="B6688" s="285" t="s">
        <v>3671</v>
      </c>
      <c r="C6688" s="292">
        <v>7098.3639999999996</v>
      </c>
      <c r="D6688" s="292">
        <v>17450.48402</v>
      </c>
      <c r="E6688" s="292">
        <v>5043.6985800000002</v>
      </c>
      <c r="F6688" s="292">
        <v>1396.6332299999999</v>
      </c>
      <c r="G6688" s="292">
        <v>1657.5809999999999</v>
      </c>
      <c r="H6688" s="292">
        <v>2127.3256799999999</v>
      </c>
      <c r="I6688" s="292">
        <v>4270.1822300000003</v>
      </c>
      <c r="J6688" s="292">
        <v>829.79033000000004</v>
      </c>
      <c r="K6688" s="292">
        <v>2342.39579</v>
      </c>
      <c r="L6688" s="292">
        <v>1012.78463</v>
      </c>
      <c r="M6688" s="292">
        <v>2073.07096</v>
      </c>
      <c r="N6688" s="292">
        <v>4895.6654500000004</v>
      </c>
      <c r="O6688" s="292">
        <v>50197.975899999998</v>
      </c>
      <c r="P6688" s="83" t="str">
        <f t="shared" si="150"/>
        <v/>
      </c>
    </row>
    <row r="6689" spans="1:16" hidden="1" x14ac:dyDescent="0.25">
      <c r="A6689" s="83" t="s">
        <v>7730</v>
      </c>
      <c r="B6689" s="285" t="s">
        <v>120</v>
      </c>
      <c r="C6689" s="292">
        <v>595</v>
      </c>
      <c r="D6689" s="292">
        <v>0</v>
      </c>
      <c r="E6689" s="292">
        <v>0</v>
      </c>
      <c r="F6689" s="292">
        <v>0</v>
      </c>
      <c r="G6689" s="292">
        <v>0</v>
      </c>
      <c r="H6689" s="292">
        <v>0</v>
      </c>
      <c r="I6689" s="292">
        <v>0</v>
      </c>
      <c r="J6689" s="292">
        <v>0</v>
      </c>
      <c r="K6689" s="292">
        <v>0</v>
      </c>
      <c r="L6689" s="292">
        <v>0</v>
      </c>
      <c r="M6689" s="292">
        <v>0</v>
      </c>
      <c r="N6689" s="292">
        <v>8200</v>
      </c>
      <c r="O6689" s="292">
        <v>8795</v>
      </c>
      <c r="P6689" s="83" t="str">
        <f t="shared" si="150"/>
        <v/>
      </c>
    </row>
    <row r="6690" spans="1:16" hidden="1" x14ac:dyDescent="0.25">
      <c r="A6690" s="83" t="s">
        <v>7731</v>
      </c>
      <c r="B6690" s="285" t="s">
        <v>121</v>
      </c>
      <c r="C6690" s="292">
        <v>0</v>
      </c>
      <c r="D6690" s="292">
        <v>0</v>
      </c>
      <c r="E6690" s="292">
        <v>0</v>
      </c>
      <c r="F6690" s="292">
        <v>0</v>
      </c>
      <c r="G6690" s="292">
        <v>0</v>
      </c>
      <c r="H6690" s="292">
        <v>0</v>
      </c>
      <c r="I6690" s="292">
        <v>0</v>
      </c>
      <c r="J6690" s="292">
        <v>0</v>
      </c>
      <c r="K6690" s="292">
        <v>0</v>
      </c>
      <c r="L6690" s="292">
        <v>0</v>
      </c>
      <c r="M6690" s="292">
        <v>0</v>
      </c>
      <c r="N6690" s="292">
        <v>0</v>
      </c>
      <c r="O6690" s="292">
        <v>0</v>
      </c>
      <c r="P6690" s="83" t="str">
        <f t="shared" si="150"/>
        <v/>
      </c>
    </row>
    <row r="6691" spans="1:16" hidden="1" x14ac:dyDescent="0.25">
      <c r="A6691" s="83" t="s">
        <v>7732</v>
      </c>
      <c r="B6691" s="285" t="s">
        <v>81</v>
      </c>
      <c r="C6691" s="292">
        <v>37.100349999999999</v>
      </c>
      <c r="D6691" s="292">
        <v>0</v>
      </c>
      <c r="E6691" s="292">
        <v>0</v>
      </c>
      <c r="F6691" s="292">
        <v>0</v>
      </c>
      <c r="G6691" s="292">
        <v>0</v>
      </c>
      <c r="H6691" s="292">
        <v>0</v>
      </c>
      <c r="I6691" s="292">
        <v>0</v>
      </c>
      <c r="J6691" s="292">
        <v>0</v>
      </c>
      <c r="K6691" s="292">
        <v>0</v>
      </c>
      <c r="L6691" s="292">
        <v>0</v>
      </c>
      <c r="M6691" s="292">
        <v>0</v>
      </c>
      <c r="N6691" s="292">
        <v>0</v>
      </c>
      <c r="O6691" s="292">
        <v>37.100349999999999</v>
      </c>
      <c r="P6691" s="83" t="str">
        <f t="shared" si="150"/>
        <v/>
      </c>
    </row>
    <row r="6692" spans="1:16" hidden="1" x14ac:dyDescent="0.25">
      <c r="A6692" s="83" t="s">
        <v>7733</v>
      </c>
      <c r="B6692" s="285" t="s">
        <v>82</v>
      </c>
      <c r="C6692" s="292">
        <v>0</v>
      </c>
      <c r="D6692" s="292">
        <v>0</v>
      </c>
      <c r="E6692" s="292">
        <v>1080</v>
      </c>
      <c r="F6692" s="292">
        <v>0</v>
      </c>
      <c r="G6692" s="292">
        <v>0</v>
      </c>
      <c r="H6692" s="292">
        <v>200</v>
      </c>
      <c r="I6692" s="292">
        <v>125</v>
      </c>
      <c r="J6692" s="292">
        <v>0</v>
      </c>
      <c r="K6692" s="292">
        <v>7470</v>
      </c>
      <c r="L6692" s="292">
        <v>0</v>
      </c>
      <c r="M6692" s="292">
        <v>760</v>
      </c>
      <c r="N6692" s="292">
        <v>11173</v>
      </c>
      <c r="O6692" s="292">
        <v>20808</v>
      </c>
      <c r="P6692" s="83" t="str">
        <f t="shared" si="150"/>
        <v/>
      </c>
    </row>
    <row r="6693" spans="1:16" hidden="1" x14ac:dyDescent="0.25">
      <c r="A6693" s="83" t="s">
        <v>7734</v>
      </c>
      <c r="B6693" s="285" t="s">
        <v>83</v>
      </c>
      <c r="C6693" s="292">
        <v>8.9211799999999997</v>
      </c>
      <c r="D6693" s="292">
        <v>4805.1408899999997</v>
      </c>
      <c r="E6693" s="292">
        <v>7.5232799999999997</v>
      </c>
      <c r="F6693" s="292">
        <v>0</v>
      </c>
      <c r="G6693" s="292">
        <v>7.6012500000000003</v>
      </c>
      <c r="H6693" s="292">
        <v>0</v>
      </c>
      <c r="I6693" s="292">
        <v>92.912729999999996</v>
      </c>
      <c r="J6693" s="292">
        <v>0</v>
      </c>
      <c r="K6693" s="292">
        <v>9.2190899999999996</v>
      </c>
      <c r="L6693" s="292">
        <v>0</v>
      </c>
      <c r="M6693" s="292">
        <v>13.3649</v>
      </c>
      <c r="N6693" s="292">
        <v>5.2354200000000004</v>
      </c>
      <c r="O6693" s="292">
        <v>4949.9187399999992</v>
      </c>
      <c r="P6693" s="83" t="str">
        <f t="shared" si="150"/>
        <v/>
      </c>
    </row>
    <row r="6694" spans="1:16" hidden="1" x14ac:dyDescent="0.25">
      <c r="A6694" s="83" t="s">
        <v>7735</v>
      </c>
      <c r="B6694" s="285" t="s">
        <v>84</v>
      </c>
      <c r="C6694" s="292">
        <v>31.30132</v>
      </c>
      <c r="D6694" s="292">
        <v>596.3415</v>
      </c>
      <c r="E6694" s="292">
        <v>279.81625000000003</v>
      </c>
      <c r="F6694" s="292">
        <v>1122.4983300000001</v>
      </c>
      <c r="G6694" s="292">
        <v>309.16921000000002</v>
      </c>
      <c r="H6694" s="292">
        <v>1660.2532899999999</v>
      </c>
      <c r="I6694" s="292">
        <v>1934.2034200000001</v>
      </c>
      <c r="J6694" s="292">
        <v>178.60184000000001</v>
      </c>
      <c r="K6694" s="292">
        <v>717.95398999999998</v>
      </c>
      <c r="L6694" s="292">
        <v>338.47223000000002</v>
      </c>
      <c r="M6694" s="292">
        <v>4699.62338</v>
      </c>
      <c r="N6694" s="292">
        <v>52764.992830000003</v>
      </c>
      <c r="O6694" s="292">
        <v>64633.227589999995</v>
      </c>
      <c r="P6694" s="83" t="str">
        <f t="shared" si="150"/>
        <v/>
      </c>
    </row>
    <row r="6695" spans="1:16" hidden="1" x14ac:dyDescent="0.25">
      <c r="A6695" s="83" t="s">
        <v>7736</v>
      </c>
      <c r="B6695" s="285" t="s">
        <v>85</v>
      </c>
      <c r="C6695" s="292">
        <v>12671.20016</v>
      </c>
      <c r="D6695" s="292">
        <v>28237.794119999999</v>
      </c>
      <c r="E6695" s="292">
        <v>12180.137239999998</v>
      </c>
      <c r="F6695" s="292">
        <v>7413.8237700000009</v>
      </c>
      <c r="G6695" s="292">
        <v>9495.3370999999988</v>
      </c>
      <c r="H6695" s="292">
        <v>10020.580990000002</v>
      </c>
      <c r="I6695" s="292">
        <v>10965.466320000001</v>
      </c>
      <c r="J6695" s="292">
        <v>6489.3785200000011</v>
      </c>
      <c r="K6695" s="292">
        <v>17987.242200000001</v>
      </c>
      <c r="L6695" s="292">
        <v>6355.2766200000005</v>
      </c>
      <c r="M6695" s="292">
        <v>18811.838240000001</v>
      </c>
      <c r="N6695" s="292">
        <v>92864.243879999995</v>
      </c>
      <c r="O6695" s="292">
        <v>233492.31915999998</v>
      </c>
      <c r="P6695" s="83" t="str">
        <f t="shared" si="150"/>
        <v/>
      </c>
    </row>
    <row r="6696" spans="1:16" hidden="1" x14ac:dyDescent="0.25">
      <c r="A6696" s="83" t="s">
        <v>7737</v>
      </c>
      <c r="B6696" s="285" t="s">
        <v>86</v>
      </c>
      <c r="C6696" s="292">
        <v>0</v>
      </c>
      <c r="D6696" s="292">
        <v>0</v>
      </c>
      <c r="E6696" s="292">
        <v>0</v>
      </c>
      <c r="F6696" s="292">
        <v>0</v>
      </c>
      <c r="G6696" s="292">
        <v>0</v>
      </c>
      <c r="H6696" s="292">
        <v>0</v>
      </c>
      <c r="I6696" s="292">
        <v>0</v>
      </c>
      <c r="J6696" s="292">
        <v>0</v>
      </c>
      <c r="K6696" s="292">
        <v>0</v>
      </c>
      <c r="L6696" s="292">
        <v>0</v>
      </c>
      <c r="M6696" s="292">
        <v>0</v>
      </c>
      <c r="N6696" s="292">
        <v>0</v>
      </c>
      <c r="O6696" s="292">
        <v>0</v>
      </c>
      <c r="P6696" s="83" t="str">
        <f t="shared" si="150"/>
        <v/>
      </c>
    </row>
    <row r="6697" spans="1:16" hidden="1" x14ac:dyDescent="0.25">
      <c r="A6697" s="83" t="s">
        <v>7738</v>
      </c>
      <c r="B6697" s="285" t="s">
        <v>87</v>
      </c>
      <c r="C6697" s="292">
        <v>965.05694000000005</v>
      </c>
      <c r="D6697" s="292">
        <v>134.48364000000001</v>
      </c>
      <c r="E6697" s="292">
        <v>137.39943</v>
      </c>
      <c r="F6697" s="292">
        <v>792.54731000000004</v>
      </c>
      <c r="G6697" s="292">
        <v>305.70492999999999</v>
      </c>
      <c r="H6697" s="292">
        <v>649.91376000000002</v>
      </c>
      <c r="I6697" s="292">
        <v>1097.13564</v>
      </c>
      <c r="J6697" s="292">
        <v>19.774830000000001</v>
      </c>
      <c r="K6697" s="292">
        <v>653.12454000000002</v>
      </c>
      <c r="L6697" s="292">
        <v>604.38510199999996</v>
      </c>
      <c r="M6697" s="292">
        <v>208.43290999999999</v>
      </c>
      <c r="N6697" s="292">
        <v>1039.0909099999999</v>
      </c>
      <c r="O6697" s="292">
        <v>6607.0499420000006</v>
      </c>
      <c r="P6697" s="83" t="str">
        <f t="shared" si="150"/>
        <v/>
      </c>
    </row>
    <row r="6698" spans="1:16" hidden="1" x14ac:dyDescent="0.25">
      <c r="A6698" s="83" t="s">
        <v>7739</v>
      </c>
      <c r="B6698" s="285" t="s">
        <v>88</v>
      </c>
      <c r="C6698" s="292">
        <v>0</v>
      </c>
      <c r="D6698" s="292">
        <v>0</v>
      </c>
      <c r="E6698" s="292">
        <v>0</v>
      </c>
      <c r="F6698" s="292">
        <v>0</v>
      </c>
      <c r="G6698" s="292">
        <v>0</v>
      </c>
      <c r="H6698" s="292">
        <v>0</v>
      </c>
      <c r="I6698" s="292">
        <v>0</v>
      </c>
      <c r="J6698" s="292">
        <v>0</v>
      </c>
      <c r="K6698" s="292">
        <v>0</v>
      </c>
      <c r="L6698" s="292">
        <v>0</v>
      </c>
      <c r="M6698" s="292">
        <v>0</v>
      </c>
      <c r="N6698" s="292">
        <v>67065.129960000006</v>
      </c>
      <c r="O6698" s="292">
        <v>67065.129960000006</v>
      </c>
      <c r="P6698" s="83" t="str">
        <f t="shared" si="150"/>
        <v/>
      </c>
    </row>
    <row r="6699" spans="1:16" hidden="1" x14ac:dyDescent="0.25">
      <c r="A6699" s="83" t="s">
        <v>7740</v>
      </c>
      <c r="B6699" s="285" t="s">
        <v>144</v>
      </c>
      <c r="C6699" s="292">
        <v>13636.257100000001</v>
      </c>
      <c r="D6699" s="292">
        <v>28372.277759999997</v>
      </c>
      <c r="E6699" s="292">
        <v>12317.536669999998</v>
      </c>
      <c r="F6699" s="292">
        <v>8206.3710800000008</v>
      </c>
      <c r="G6699" s="292">
        <v>9801.0420299999987</v>
      </c>
      <c r="H6699" s="292">
        <v>10670.494750000002</v>
      </c>
      <c r="I6699" s="292">
        <v>12062.601960000002</v>
      </c>
      <c r="J6699" s="292">
        <v>6509.1533500000014</v>
      </c>
      <c r="K6699" s="292">
        <v>18640.366740000001</v>
      </c>
      <c r="L6699" s="292">
        <v>6959.6617220000007</v>
      </c>
      <c r="M6699" s="292">
        <v>19020.27115</v>
      </c>
      <c r="N6699" s="292">
        <v>160968.46474999998</v>
      </c>
      <c r="O6699" s="292">
        <v>307164.49906200002</v>
      </c>
      <c r="P6699" s="83" t="str">
        <f t="shared" si="150"/>
        <v/>
      </c>
    </row>
    <row r="6700" spans="1:16" hidden="1" x14ac:dyDescent="0.25">
      <c r="A6700" s="83" t="s">
        <v>7741</v>
      </c>
      <c r="B6700" s="285" t="s">
        <v>76</v>
      </c>
      <c r="C6700" s="292">
        <v>0</v>
      </c>
      <c r="D6700" s="292">
        <v>0</v>
      </c>
      <c r="E6700" s="292">
        <v>0</v>
      </c>
      <c r="F6700" s="292">
        <v>0</v>
      </c>
      <c r="G6700" s="292">
        <v>0</v>
      </c>
      <c r="H6700" s="292">
        <v>8.9938300000000009</v>
      </c>
      <c r="I6700" s="292">
        <v>0</v>
      </c>
      <c r="J6700" s="292">
        <v>0</v>
      </c>
      <c r="K6700" s="292">
        <v>0</v>
      </c>
      <c r="L6700" s="292">
        <v>0</v>
      </c>
      <c r="M6700" s="292">
        <v>0</v>
      </c>
      <c r="N6700" s="292">
        <v>0</v>
      </c>
      <c r="O6700" s="292">
        <v>8.9938300000000009</v>
      </c>
      <c r="P6700" s="83" t="str">
        <f t="shared" si="150"/>
        <v/>
      </c>
    </row>
    <row r="6701" spans="1:16" hidden="1" x14ac:dyDescent="0.25">
      <c r="A6701" s="83" t="s">
        <v>7742</v>
      </c>
      <c r="B6701" s="285" t="s">
        <v>85</v>
      </c>
      <c r="C6701" s="292">
        <v>94078.109570000001</v>
      </c>
      <c r="D6701" s="292">
        <v>1657.2751399999997</v>
      </c>
      <c r="E6701" s="292">
        <v>30223.868880000002</v>
      </c>
      <c r="F6701" s="292">
        <v>2072.95514</v>
      </c>
      <c r="G6701" s="292">
        <v>1619.7610099999999</v>
      </c>
      <c r="H6701" s="292">
        <v>18584.70203</v>
      </c>
      <c r="I6701" s="292">
        <v>563.04809</v>
      </c>
      <c r="J6701" s="292">
        <v>6862.0196799999985</v>
      </c>
      <c r="K6701" s="292">
        <v>1946.2549099999999</v>
      </c>
      <c r="L6701" s="292">
        <v>898.33943999999997</v>
      </c>
      <c r="M6701" s="292">
        <v>3028.8971000000001</v>
      </c>
      <c r="N6701" s="292">
        <v>18739.82674</v>
      </c>
      <c r="O6701" s="292">
        <v>180275.05772999997</v>
      </c>
      <c r="P6701" s="83" t="str">
        <f t="shared" si="150"/>
        <v/>
      </c>
    </row>
    <row r="6702" spans="1:16" hidden="1" x14ac:dyDescent="0.25">
      <c r="A6702" s="83" t="s">
        <v>7743</v>
      </c>
      <c r="B6702" s="285" t="s">
        <v>87</v>
      </c>
      <c r="C6702" s="292">
        <v>0</v>
      </c>
      <c r="D6702" s="292">
        <v>0</v>
      </c>
      <c r="E6702" s="292">
        <v>0</v>
      </c>
      <c r="F6702" s="292">
        <v>0</v>
      </c>
      <c r="G6702" s="292">
        <v>0</v>
      </c>
      <c r="H6702" s="292">
        <v>0</v>
      </c>
      <c r="I6702" s="292">
        <v>0</v>
      </c>
      <c r="J6702" s="292">
        <v>0</v>
      </c>
      <c r="K6702" s="292">
        <v>0</v>
      </c>
      <c r="L6702" s="292">
        <v>0</v>
      </c>
      <c r="M6702" s="292">
        <v>0</v>
      </c>
      <c r="N6702" s="292">
        <v>48289.34835</v>
      </c>
      <c r="O6702" s="292">
        <v>48289.34835</v>
      </c>
      <c r="P6702" s="83" t="str">
        <f t="shared" si="150"/>
        <v/>
      </c>
    </row>
    <row r="6703" spans="1:16" hidden="1" x14ac:dyDescent="0.25">
      <c r="A6703" s="83" t="s">
        <v>7744</v>
      </c>
      <c r="B6703" s="285" t="s">
        <v>88</v>
      </c>
      <c r="C6703" s="292">
        <v>67088.860140000004</v>
      </c>
      <c r="D6703" s="292">
        <v>0</v>
      </c>
      <c r="E6703" s="292">
        <v>0</v>
      </c>
      <c r="F6703" s="292">
        <v>0</v>
      </c>
      <c r="G6703" s="292">
        <v>0</v>
      </c>
      <c r="H6703" s="292">
        <v>0</v>
      </c>
      <c r="I6703" s="292">
        <v>0</v>
      </c>
      <c r="J6703" s="292">
        <v>0</v>
      </c>
      <c r="K6703" s="292">
        <v>0</v>
      </c>
      <c r="L6703" s="292">
        <v>0</v>
      </c>
      <c r="M6703" s="292">
        <v>0</v>
      </c>
      <c r="N6703" s="292">
        <v>81199.837289999996</v>
      </c>
      <c r="O6703" s="292">
        <v>148288.69743</v>
      </c>
      <c r="P6703" s="83" t="str">
        <f t="shared" si="150"/>
        <v/>
      </c>
    </row>
    <row r="6704" spans="1:16" hidden="1" x14ac:dyDescent="0.25">
      <c r="A6704" s="83" t="s">
        <v>7745</v>
      </c>
      <c r="B6704" s="285" t="s">
        <v>89</v>
      </c>
      <c r="C6704" s="292">
        <v>294.30577</v>
      </c>
      <c r="D6704" s="292">
        <v>199.80670000000001</v>
      </c>
      <c r="E6704" s="292">
        <v>118.96341000000001</v>
      </c>
      <c r="F6704" s="292">
        <v>129.6919</v>
      </c>
      <c r="G6704" s="292">
        <v>63.919439999999994</v>
      </c>
      <c r="H6704" s="292">
        <v>136.67995999999999</v>
      </c>
      <c r="I6704" s="292">
        <v>128.98827</v>
      </c>
      <c r="J6704" s="292">
        <v>251.42352</v>
      </c>
      <c r="K6704" s="292">
        <v>104.66995</v>
      </c>
      <c r="L6704" s="292">
        <v>363.18655000000001</v>
      </c>
      <c r="M6704" s="292">
        <v>329.47301999999996</v>
      </c>
      <c r="N6704" s="292">
        <v>765.34865999999988</v>
      </c>
      <c r="O6704" s="292">
        <v>2886.4571500000002</v>
      </c>
      <c r="P6704" s="83" t="str">
        <f t="shared" si="150"/>
        <v/>
      </c>
    </row>
    <row r="6705" spans="1:16" hidden="1" x14ac:dyDescent="0.25">
      <c r="A6705" s="83" t="s">
        <v>7746</v>
      </c>
      <c r="B6705" s="285" t="s">
        <v>90</v>
      </c>
      <c r="C6705" s="292">
        <v>0.90437000000000001</v>
      </c>
      <c r="D6705" s="292">
        <v>0.17479</v>
      </c>
      <c r="E6705" s="292">
        <v>0.72682999999999998</v>
      </c>
      <c r="F6705" s="292">
        <v>6.4579999999999999E-2</v>
      </c>
      <c r="G6705" s="292">
        <v>0.45627000000000001</v>
      </c>
      <c r="H6705" s="292">
        <v>1.35822</v>
      </c>
      <c r="I6705" s="292">
        <v>0.23602999999999999</v>
      </c>
      <c r="J6705" s="292">
        <v>0.6401</v>
      </c>
      <c r="K6705" s="292">
        <v>1.4791700000000001</v>
      </c>
      <c r="L6705" s="292">
        <v>0.38366</v>
      </c>
      <c r="M6705" s="292">
        <v>0.88190000000000002</v>
      </c>
      <c r="N6705" s="292">
        <v>5.8892499999999997</v>
      </c>
      <c r="O6705" s="292">
        <v>13.195169999999999</v>
      </c>
      <c r="P6705" s="83" t="str">
        <f t="shared" si="150"/>
        <v/>
      </c>
    </row>
    <row r="6706" spans="1:16" hidden="1" x14ac:dyDescent="0.25">
      <c r="A6706" s="83" t="s">
        <v>7747</v>
      </c>
      <c r="B6706" s="285" t="s">
        <v>91</v>
      </c>
      <c r="C6706" s="292">
        <v>0</v>
      </c>
      <c r="D6706" s="292">
        <v>0</v>
      </c>
      <c r="E6706" s="292">
        <v>0</v>
      </c>
      <c r="F6706" s="292">
        <v>0</v>
      </c>
      <c r="G6706" s="292">
        <v>0</v>
      </c>
      <c r="H6706" s="292">
        <v>0</v>
      </c>
      <c r="I6706" s="292">
        <v>0</v>
      </c>
      <c r="J6706" s="292">
        <v>0</v>
      </c>
      <c r="K6706" s="292">
        <v>0</v>
      </c>
      <c r="L6706" s="292">
        <v>0</v>
      </c>
      <c r="M6706" s="292">
        <v>0</v>
      </c>
      <c r="N6706" s="292">
        <v>0</v>
      </c>
      <c r="O6706" s="292">
        <v>0</v>
      </c>
      <c r="P6706" s="83" t="str">
        <f t="shared" si="150"/>
        <v/>
      </c>
    </row>
    <row r="6707" spans="1:16" hidden="1" x14ac:dyDescent="0.25">
      <c r="A6707" s="83" t="s">
        <v>7748</v>
      </c>
      <c r="B6707" s="285" t="s">
        <v>3670</v>
      </c>
      <c r="C6707" s="292">
        <v>21.596080000000001</v>
      </c>
      <c r="D6707" s="292">
        <v>4.7353100000000001</v>
      </c>
      <c r="E6707" s="292">
        <v>89.171729999999997</v>
      </c>
      <c r="F6707" s="292">
        <v>9.0440100000000001</v>
      </c>
      <c r="G6707" s="292">
        <v>1.8197000000000001</v>
      </c>
      <c r="H6707" s="292">
        <v>0</v>
      </c>
      <c r="I6707" s="292">
        <v>30.094270000000002</v>
      </c>
      <c r="J6707" s="292">
        <v>6.6614100000000001</v>
      </c>
      <c r="K6707" s="292">
        <v>1.9009499999999999</v>
      </c>
      <c r="L6707" s="292">
        <v>1.61856</v>
      </c>
      <c r="M6707" s="292">
        <v>1.57572</v>
      </c>
      <c r="N6707" s="292">
        <v>57.03586</v>
      </c>
      <c r="O6707" s="292">
        <v>225.25360000000001</v>
      </c>
      <c r="P6707" s="83" t="str">
        <f t="shared" si="150"/>
        <v/>
      </c>
    </row>
    <row r="6708" spans="1:16" hidden="1" x14ac:dyDescent="0.25">
      <c r="A6708" s="83" t="s">
        <v>7749</v>
      </c>
      <c r="B6708" s="285" t="s">
        <v>122</v>
      </c>
      <c r="C6708" s="292">
        <v>0</v>
      </c>
      <c r="D6708" s="292">
        <v>0</v>
      </c>
      <c r="E6708" s="292">
        <v>0</v>
      </c>
      <c r="F6708" s="292">
        <v>0</v>
      </c>
      <c r="G6708" s="292">
        <v>0</v>
      </c>
      <c r="H6708" s="292">
        <v>0</v>
      </c>
      <c r="I6708" s="292">
        <v>0</v>
      </c>
      <c r="J6708" s="292">
        <v>0</v>
      </c>
      <c r="K6708" s="292">
        <v>0</v>
      </c>
      <c r="L6708" s="292">
        <v>0</v>
      </c>
      <c r="M6708" s="292">
        <v>0</v>
      </c>
      <c r="N6708" s="292">
        <v>423.88233000000002</v>
      </c>
      <c r="O6708" s="292">
        <v>423.88233000000002</v>
      </c>
      <c r="P6708" s="83" t="str">
        <f t="shared" si="150"/>
        <v/>
      </c>
    </row>
    <row r="6709" spans="1:16" hidden="1" x14ac:dyDescent="0.25">
      <c r="A6709" s="83" t="s">
        <v>7750</v>
      </c>
      <c r="B6709" s="285" t="s">
        <v>92</v>
      </c>
      <c r="C6709" s="292">
        <v>0</v>
      </c>
      <c r="D6709" s="292">
        <v>0</v>
      </c>
      <c r="E6709" s="292">
        <v>0</v>
      </c>
      <c r="F6709" s="292">
        <v>0</v>
      </c>
      <c r="G6709" s="292">
        <v>0</v>
      </c>
      <c r="H6709" s="292">
        <v>0</v>
      </c>
      <c r="I6709" s="292">
        <v>0</v>
      </c>
      <c r="J6709" s="292">
        <v>0</v>
      </c>
      <c r="K6709" s="292">
        <v>0</v>
      </c>
      <c r="L6709" s="292">
        <v>0</v>
      </c>
      <c r="M6709" s="292">
        <v>0</v>
      </c>
      <c r="N6709" s="292">
        <v>0</v>
      </c>
      <c r="O6709" s="292">
        <v>0</v>
      </c>
      <c r="P6709" s="83" t="str">
        <f t="shared" si="150"/>
        <v/>
      </c>
    </row>
    <row r="6710" spans="1:16" hidden="1" x14ac:dyDescent="0.25">
      <c r="A6710" s="83" t="s">
        <v>7751</v>
      </c>
      <c r="B6710" s="285" t="s">
        <v>93</v>
      </c>
      <c r="C6710" s="292">
        <v>0</v>
      </c>
      <c r="D6710" s="292">
        <v>0</v>
      </c>
      <c r="E6710" s="292">
        <v>0</v>
      </c>
      <c r="F6710" s="292">
        <v>0</v>
      </c>
      <c r="G6710" s="292">
        <v>0</v>
      </c>
      <c r="H6710" s="292">
        <v>0</v>
      </c>
      <c r="I6710" s="292">
        <v>0</v>
      </c>
      <c r="J6710" s="292">
        <v>0</v>
      </c>
      <c r="K6710" s="292">
        <v>0</v>
      </c>
      <c r="L6710" s="292">
        <v>0</v>
      </c>
      <c r="M6710" s="292">
        <v>0</v>
      </c>
      <c r="N6710" s="292">
        <v>0</v>
      </c>
      <c r="O6710" s="292">
        <v>0</v>
      </c>
      <c r="P6710" s="83" t="str">
        <f t="shared" si="150"/>
        <v/>
      </c>
    </row>
    <row r="6711" spans="1:16" hidden="1" x14ac:dyDescent="0.25">
      <c r="A6711" s="83" t="s">
        <v>7752</v>
      </c>
      <c r="B6711" s="285" t="s">
        <v>94</v>
      </c>
      <c r="C6711" s="292">
        <v>93761.303350000002</v>
      </c>
      <c r="D6711" s="292">
        <v>1452.5583399999998</v>
      </c>
      <c r="E6711" s="292">
        <v>30015.00691</v>
      </c>
      <c r="F6711" s="292">
        <v>1934.1546500000002</v>
      </c>
      <c r="G6711" s="292">
        <v>1553.5655999999999</v>
      </c>
      <c r="H6711" s="292">
        <v>18437.670020000001</v>
      </c>
      <c r="I6711" s="292">
        <v>403.72951999999998</v>
      </c>
      <c r="J6711" s="292">
        <v>6603.2946499999989</v>
      </c>
      <c r="K6711" s="292">
        <v>1838.2048399999999</v>
      </c>
      <c r="L6711" s="292">
        <v>533.15066999999999</v>
      </c>
      <c r="M6711" s="292">
        <v>2696.9664600000001</v>
      </c>
      <c r="N6711" s="292">
        <v>17487.67064</v>
      </c>
      <c r="O6711" s="292">
        <v>176717.27564999997</v>
      </c>
      <c r="P6711" s="83" t="str">
        <f t="shared" si="150"/>
        <v/>
      </c>
    </row>
    <row r="6712" spans="1:16" hidden="1" x14ac:dyDescent="0.25">
      <c r="A6712" s="83" t="s">
        <v>7753</v>
      </c>
      <c r="B6712" s="285" t="s">
        <v>95</v>
      </c>
      <c r="C6712" s="292">
        <v>0</v>
      </c>
      <c r="D6712" s="292">
        <v>0</v>
      </c>
      <c r="E6712" s="292">
        <v>0</v>
      </c>
      <c r="F6712" s="292">
        <v>0</v>
      </c>
      <c r="G6712" s="292">
        <v>0</v>
      </c>
      <c r="H6712" s="292">
        <v>0</v>
      </c>
      <c r="I6712" s="292">
        <v>0</v>
      </c>
      <c r="J6712" s="292">
        <v>0</v>
      </c>
      <c r="K6712" s="292">
        <v>0</v>
      </c>
      <c r="L6712" s="292">
        <v>0</v>
      </c>
      <c r="M6712" s="292">
        <v>0</v>
      </c>
      <c r="N6712" s="292">
        <v>0</v>
      </c>
      <c r="O6712" s="292">
        <v>0</v>
      </c>
      <c r="P6712" s="83" t="str">
        <f t="shared" si="150"/>
        <v/>
      </c>
    </row>
    <row r="6713" spans="1:16" hidden="1" x14ac:dyDescent="0.25">
      <c r="A6713" s="83" t="s">
        <v>7754</v>
      </c>
      <c r="B6713" s="285" t="s">
        <v>96</v>
      </c>
      <c r="C6713" s="292">
        <v>0</v>
      </c>
      <c r="D6713" s="292">
        <v>0</v>
      </c>
      <c r="E6713" s="292">
        <v>0</v>
      </c>
      <c r="F6713" s="292">
        <v>0</v>
      </c>
      <c r="G6713" s="292">
        <v>0</v>
      </c>
      <c r="H6713" s="292">
        <v>0</v>
      </c>
      <c r="I6713" s="292">
        <v>0</v>
      </c>
      <c r="J6713" s="292">
        <v>0</v>
      </c>
      <c r="K6713" s="292">
        <v>0</v>
      </c>
      <c r="L6713" s="292">
        <v>0</v>
      </c>
      <c r="M6713" s="292">
        <v>0</v>
      </c>
      <c r="N6713" s="292">
        <v>0</v>
      </c>
      <c r="O6713" s="292">
        <v>0</v>
      </c>
      <c r="P6713" s="83" t="str">
        <f t="shared" si="150"/>
        <v/>
      </c>
    </row>
    <row r="6714" spans="1:16" hidden="1" x14ac:dyDescent="0.25">
      <c r="A6714" s="83" t="s">
        <v>7755</v>
      </c>
      <c r="B6714" s="285" t="s">
        <v>155</v>
      </c>
      <c r="C6714" s="292">
        <v>161166.96971</v>
      </c>
      <c r="D6714" s="292">
        <v>1657.2751399999997</v>
      </c>
      <c r="E6714" s="292">
        <v>30223.868880000002</v>
      </c>
      <c r="F6714" s="292">
        <v>2072.95514</v>
      </c>
      <c r="G6714" s="292">
        <v>1619.7610099999999</v>
      </c>
      <c r="H6714" s="292">
        <v>18584.70203</v>
      </c>
      <c r="I6714" s="292">
        <v>563.04809</v>
      </c>
      <c r="J6714" s="292">
        <v>6862.0196799999985</v>
      </c>
      <c r="K6714" s="292">
        <v>1946.2549099999999</v>
      </c>
      <c r="L6714" s="292">
        <v>898.33943999999997</v>
      </c>
      <c r="M6714" s="292">
        <v>3028.8971000000001</v>
      </c>
      <c r="N6714" s="292">
        <v>148229.01238</v>
      </c>
      <c r="O6714" s="292">
        <v>376853.10350999999</v>
      </c>
      <c r="P6714" s="83" t="str">
        <f t="shared" si="150"/>
        <v/>
      </c>
    </row>
    <row r="6715" spans="1:16" hidden="1" x14ac:dyDescent="0.25">
      <c r="A6715" s="83" t="s">
        <v>7756</v>
      </c>
      <c r="B6715" s="285" t="s">
        <v>97</v>
      </c>
      <c r="P6715" s="83" t="str">
        <f t="shared" si="150"/>
        <v/>
      </c>
    </row>
    <row r="6716" spans="1:16" hidden="1" x14ac:dyDescent="0.25">
      <c r="A6716" s="83" t="s">
        <v>7757</v>
      </c>
      <c r="B6716" s="285" t="s">
        <v>130</v>
      </c>
      <c r="P6716" s="83" t="str">
        <f t="shared" si="150"/>
        <v/>
      </c>
    </row>
    <row r="6717" spans="1:16" hidden="1" x14ac:dyDescent="0.25">
      <c r="A6717" s="83" t="s">
        <v>7758</v>
      </c>
      <c r="B6717" s="285" t="s">
        <v>76</v>
      </c>
      <c r="P6717" s="83" t="str">
        <f t="shared" si="150"/>
        <v/>
      </c>
    </row>
    <row r="6718" spans="1:16" hidden="1" x14ac:dyDescent="0.25">
      <c r="A6718" s="83" t="s">
        <v>7759</v>
      </c>
      <c r="B6718" s="285" t="s">
        <v>77</v>
      </c>
      <c r="P6718" s="83" t="str">
        <f t="shared" si="150"/>
        <v/>
      </c>
    </row>
    <row r="6719" spans="1:16" hidden="1" x14ac:dyDescent="0.25">
      <c r="A6719" s="83" t="s">
        <v>7760</v>
      </c>
      <c r="B6719" s="285" t="s">
        <v>78</v>
      </c>
      <c r="P6719" s="83" t="str">
        <f t="shared" si="150"/>
        <v/>
      </c>
    </row>
    <row r="6720" spans="1:16" hidden="1" x14ac:dyDescent="0.25">
      <c r="A6720" s="83" t="s">
        <v>7761</v>
      </c>
      <c r="B6720" s="285" t="s">
        <v>79</v>
      </c>
      <c r="P6720" s="83" t="str">
        <f t="shared" si="150"/>
        <v/>
      </c>
    </row>
    <row r="6721" spans="1:16" hidden="1" x14ac:dyDescent="0.25">
      <c r="A6721" s="83" t="s">
        <v>7762</v>
      </c>
      <c r="B6721" s="285" t="s">
        <v>3671</v>
      </c>
      <c r="P6721" s="83" t="str">
        <f t="shared" si="150"/>
        <v/>
      </c>
    </row>
    <row r="6722" spans="1:16" hidden="1" x14ac:dyDescent="0.25">
      <c r="A6722" s="83" t="s">
        <v>7763</v>
      </c>
      <c r="B6722" s="285" t="s">
        <v>121</v>
      </c>
      <c r="P6722" s="83" t="str">
        <f t="shared" si="150"/>
        <v/>
      </c>
    </row>
    <row r="6723" spans="1:16" hidden="1" x14ac:dyDescent="0.25">
      <c r="A6723" s="83" t="s">
        <v>7764</v>
      </c>
      <c r="B6723" s="285" t="s">
        <v>81</v>
      </c>
      <c r="P6723" s="83" t="str">
        <f t="shared" si="150"/>
        <v/>
      </c>
    </row>
    <row r="6724" spans="1:16" hidden="1" x14ac:dyDescent="0.25">
      <c r="A6724" s="83" t="s">
        <v>7765</v>
      </c>
      <c r="B6724" s="285" t="s">
        <v>82</v>
      </c>
      <c r="P6724" s="83" t="str">
        <f t="shared" si="150"/>
        <v/>
      </c>
    </row>
    <row r="6725" spans="1:16" hidden="1" x14ac:dyDescent="0.25">
      <c r="A6725" s="83" t="s">
        <v>7766</v>
      </c>
      <c r="B6725" s="285" t="s">
        <v>83</v>
      </c>
      <c r="P6725" s="83" t="str">
        <f t="shared" si="150"/>
        <v/>
      </c>
    </row>
    <row r="6726" spans="1:16" hidden="1" x14ac:dyDescent="0.25">
      <c r="A6726" s="83" t="s">
        <v>7767</v>
      </c>
      <c r="B6726" s="285" t="s">
        <v>84</v>
      </c>
      <c r="P6726" s="83" t="str">
        <f t="shared" si="150"/>
        <v/>
      </c>
    </row>
    <row r="6727" spans="1:16" hidden="1" x14ac:dyDescent="0.25">
      <c r="A6727" s="83" t="s">
        <v>7768</v>
      </c>
      <c r="B6727" s="285" t="s">
        <v>85</v>
      </c>
      <c r="P6727" s="83" t="str">
        <f t="shared" si="150"/>
        <v/>
      </c>
    </row>
    <row r="6728" spans="1:16" hidden="1" x14ac:dyDescent="0.25">
      <c r="A6728" s="83" t="s">
        <v>7769</v>
      </c>
      <c r="B6728" s="285" t="s">
        <v>86</v>
      </c>
      <c r="P6728" s="83" t="str">
        <f t="shared" si="150"/>
        <v/>
      </c>
    </row>
    <row r="6729" spans="1:16" hidden="1" x14ac:dyDescent="0.25">
      <c r="A6729" s="83" t="s">
        <v>7770</v>
      </c>
      <c r="B6729" s="285" t="s">
        <v>87</v>
      </c>
      <c r="P6729" s="83" t="str">
        <f t="shared" si="150"/>
        <v/>
      </c>
    </row>
    <row r="6730" spans="1:16" hidden="1" x14ac:dyDescent="0.25">
      <c r="A6730" s="83" t="s">
        <v>7771</v>
      </c>
      <c r="B6730" s="285" t="s">
        <v>88</v>
      </c>
      <c r="P6730" s="83" t="str">
        <f t="shared" si="150"/>
        <v/>
      </c>
    </row>
    <row r="6731" spans="1:16" hidden="1" x14ac:dyDescent="0.25">
      <c r="A6731" s="83" t="s">
        <v>7772</v>
      </c>
      <c r="B6731" s="285" t="s">
        <v>144</v>
      </c>
      <c r="P6731" s="83" t="str">
        <f t="shared" si="150"/>
        <v/>
      </c>
    </row>
    <row r="6732" spans="1:16" hidden="1" x14ac:dyDescent="0.25">
      <c r="A6732" s="83" t="s">
        <v>7773</v>
      </c>
      <c r="B6732" s="285" t="s">
        <v>80</v>
      </c>
      <c r="P6732" s="83" t="str">
        <f t="shared" si="150"/>
        <v/>
      </c>
    </row>
    <row r="6733" spans="1:16" hidden="1" x14ac:dyDescent="0.25">
      <c r="A6733" s="83" t="s">
        <v>7774</v>
      </c>
      <c r="B6733" s="285" t="s">
        <v>76</v>
      </c>
      <c r="P6733" s="83" t="str">
        <f t="shared" si="150"/>
        <v/>
      </c>
    </row>
    <row r="6734" spans="1:16" hidden="1" x14ac:dyDescent="0.25">
      <c r="A6734" s="83" t="s">
        <v>7775</v>
      </c>
      <c r="B6734" s="285" t="s">
        <v>85</v>
      </c>
      <c r="P6734" s="83" t="str">
        <f t="shared" si="150"/>
        <v/>
      </c>
    </row>
    <row r="6735" spans="1:16" hidden="1" x14ac:dyDescent="0.25">
      <c r="A6735" s="83" t="s">
        <v>7776</v>
      </c>
      <c r="B6735" s="285" t="s">
        <v>87</v>
      </c>
      <c r="P6735" s="83" t="str">
        <f t="shared" si="150"/>
        <v/>
      </c>
    </row>
    <row r="6736" spans="1:16" hidden="1" x14ac:dyDescent="0.25">
      <c r="A6736" s="83" t="s">
        <v>7777</v>
      </c>
      <c r="B6736" s="285" t="s">
        <v>88</v>
      </c>
      <c r="P6736" s="83" t="str">
        <f t="shared" si="150"/>
        <v/>
      </c>
    </row>
    <row r="6737" spans="1:16" hidden="1" x14ac:dyDescent="0.25">
      <c r="A6737" s="83" t="s">
        <v>7778</v>
      </c>
      <c r="B6737" s="285" t="s">
        <v>89</v>
      </c>
      <c r="P6737" s="83" t="str">
        <f t="shared" si="150"/>
        <v/>
      </c>
    </row>
    <row r="6738" spans="1:16" hidden="1" x14ac:dyDescent="0.25">
      <c r="A6738" s="83" t="s">
        <v>7779</v>
      </c>
      <c r="B6738" s="285" t="s">
        <v>90</v>
      </c>
      <c r="P6738" s="83" t="str">
        <f t="shared" si="150"/>
        <v/>
      </c>
    </row>
    <row r="6739" spans="1:16" hidden="1" x14ac:dyDescent="0.25">
      <c r="A6739" s="83" t="s">
        <v>7780</v>
      </c>
      <c r="B6739" s="285" t="s">
        <v>91</v>
      </c>
      <c r="P6739" s="83" t="str">
        <f t="shared" si="150"/>
        <v/>
      </c>
    </row>
    <row r="6740" spans="1:16" hidden="1" x14ac:dyDescent="0.25">
      <c r="A6740" s="83" t="s">
        <v>7781</v>
      </c>
      <c r="B6740" s="285" t="s">
        <v>3670</v>
      </c>
      <c r="P6740" s="83" t="str">
        <f t="shared" si="150"/>
        <v/>
      </c>
    </row>
    <row r="6741" spans="1:16" hidden="1" x14ac:dyDescent="0.25">
      <c r="A6741" s="83" t="s">
        <v>7782</v>
      </c>
      <c r="B6741" s="285" t="s">
        <v>92</v>
      </c>
      <c r="P6741" s="83" t="str">
        <f t="shared" si="150"/>
        <v/>
      </c>
    </row>
    <row r="6742" spans="1:16" hidden="1" x14ac:dyDescent="0.25">
      <c r="A6742" s="83" t="s">
        <v>7783</v>
      </c>
      <c r="B6742" s="285" t="s">
        <v>93</v>
      </c>
      <c r="P6742" s="83" t="str">
        <f t="shared" si="150"/>
        <v/>
      </c>
    </row>
    <row r="6743" spans="1:16" hidden="1" x14ac:dyDescent="0.25">
      <c r="A6743" s="83" t="s">
        <v>7784</v>
      </c>
      <c r="B6743" s="285" t="s">
        <v>94</v>
      </c>
      <c r="P6743" s="83" t="str">
        <f t="shared" si="150"/>
        <v/>
      </c>
    </row>
    <row r="6744" spans="1:16" hidden="1" x14ac:dyDescent="0.25">
      <c r="A6744" s="83" t="s">
        <v>7785</v>
      </c>
      <c r="B6744" s="285" t="s">
        <v>95</v>
      </c>
      <c r="P6744" s="83" t="str">
        <f t="shared" ref="P6744:P6807" si="151">IF(COUNTBLANK(Q6744)=0,IF(RIGHT(A6744,12)=Q6744,TRUE,FALSE),"")</f>
        <v/>
      </c>
    </row>
    <row r="6745" spans="1:16" hidden="1" x14ac:dyDescent="0.25">
      <c r="A6745" s="83" t="s">
        <v>7786</v>
      </c>
      <c r="B6745" s="285" t="s">
        <v>96</v>
      </c>
      <c r="P6745" s="83" t="str">
        <f t="shared" si="151"/>
        <v/>
      </c>
    </row>
    <row r="6746" spans="1:16" hidden="1" x14ac:dyDescent="0.25">
      <c r="A6746" s="83" t="s">
        <v>7787</v>
      </c>
      <c r="B6746" s="285" t="s">
        <v>155</v>
      </c>
      <c r="P6746" s="83" t="str">
        <f t="shared" si="151"/>
        <v/>
      </c>
    </row>
    <row r="6747" spans="1:16" hidden="1" x14ac:dyDescent="0.25">
      <c r="A6747" s="83" t="s">
        <v>7788</v>
      </c>
      <c r="B6747" s="285" t="s">
        <v>80</v>
      </c>
      <c r="P6747" s="83" t="str">
        <f t="shared" si="151"/>
        <v/>
      </c>
    </row>
    <row r="6748" spans="1:16" hidden="1" x14ac:dyDescent="0.25">
      <c r="A6748" s="83" t="s">
        <v>7789</v>
      </c>
      <c r="B6748" s="285" t="s">
        <v>97</v>
      </c>
      <c r="C6748" s="292">
        <v>-703998.56654999708</v>
      </c>
      <c r="D6748" s="292">
        <v>10431.603389999829</v>
      </c>
      <c r="E6748" s="292">
        <v>-148993.39459000062</v>
      </c>
      <c r="F6748" s="292">
        <v>-60841.698129999917</v>
      </c>
      <c r="G6748" s="292">
        <v>-340875.64394000033</v>
      </c>
      <c r="H6748" s="292">
        <v>14929.935730000725</v>
      </c>
      <c r="I6748" s="292">
        <v>-18088.716290000128</v>
      </c>
      <c r="J6748" s="292">
        <v>-467662.77825999988</v>
      </c>
      <c r="K6748" s="292">
        <v>-137311.39246</v>
      </c>
      <c r="L6748" s="292">
        <v>87473.013570005307</v>
      </c>
      <c r="M6748" s="292">
        <v>-142383.40937999962</v>
      </c>
      <c r="N6748" s="292">
        <v>-125161.83802000014</v>
      </c>
      <c r="O6748" s="292">
        <v>-2032482.8849299904</v>
      </c>
      <c r="P6748" s="83" t="str">
        <f t="shared" si="151"/>
        <v/>
      </c>
    </row>
    <row r="6749" spans="1:16" hidden="1" x14ac:dyDescent="0.25">
      <c r="A6749" s="83" t="s">
        <v>7790</v>
      </c>
      <c r="B6749" s="285" t="s">
        <v>130</v>
      </c>
      <c r="C6749" s="292">
        <v>-703998.56654999708</v>
      </c>
      <c r="D6749" s="292">
        <v>10441.603389999829</v>
      </c>
      <c r="E6749" s="292">
        <v>-149039.19459000067</v>
      </c>
      <c r="F6749" s="292">
        <v>-60841.698129999917</v>
      </c>
      <c r="G6749" s="292">
        <v>-340875.64394000033</v>
      </c>
      <c r="H6749" s="292">
        <v>14929.935730000725</v>
      </c>
      <c r="I6749" s="292">
        <v>-18088.716290000128</v>
      </c>
      <c r="J6749" s="292">
        <v>-467662.77825999988</v>
      </c>
      <c r="K6749" s="292">
        <v>-137311.39246</v>
      </c>
      <c r="L6749" s="292">
        <v>87433.464570005308</v>
      </c>
      <c r="M6749" s="292">
        <v>-142409.57137999963</v>
      </c>
      <c r="N6749" s="292">
        <v>-130913.85182000021</v>
      </c>
      <c r="O6749" s="292">
        <v>-2038336.4097299892</v>
      </c>
      <c r="P6749" s="83" t="str">
        <f t="shared" si="151"/>
        <v/>
      </c>
    </row>
    <row r="6750" spans="1:16" hidden="1" x14ac:dyDescent="0.25">
      <c r="A6750" s="83" t="s">
        <v>7791</v>
      </c>
      <c r="B6750" s="285" t="s">
        <v>76</v>
      </c>
      <c r="C6750" s="292">
        <v>0</v>
      </c>
      <c r="D6750" s="292">
        <v>0</v>
      </c>
      <c r="E6750" s="292">
        <v>0</v>
      </c>
      <c r="F6750" s="292">
        <v>0</v>
      </c>
      <c r="G6750" s="292">
        <v>0</v>
      </c>
      <c r="H6750" s="292">
        <v>0</v>
      </c>
      <c r="I6750" s="292">
        <v>0</v>
      </c>
      <c r="J6750" s="292">
        <v>0</v>
      </c>
      <c r="K6750" s="292">
        <v>0</v>
      </c>
      <c r="L6750" s="292">
        <v>0</v>
      </c>
      <c r="M6750" s="292">
        <v>0</v>
      </c>
      <c r="N6750" s="292">
        <v>32928</v>
      </c>
      <c r="O6750" s="292">
        <v>32928</v>
      </c>
      <c r="P6750" s="83" t="str">
        <f t="shared" si="151"/>
        <v/>
      </c>
    </row>
    <row r="6751" spans="1:16" hidden="1" x14ac:dyDescent="0.25">
      <c r="A6751" s="83" t="s">
        <v>7792</v>
      </c>
      <c r="B6751" s="285" t="s">
        <v>77</v>
      </c>
      <c r="C6751" s="292">
        <v>208533.80392999991</v>
      </c>
      <c r="D6751" s="292">
        <v>130006.64917999995</v>
      </c>
      <c r="E6751" s="292">
        <v>131285.47955999992</v>
      </c>
      <c r="F6751" s="292">
        <v>132199.03659999996</v>
      </c>
      <c r="G6751" s="292">
        <v>205623.86369000014</v>
      </c>
      <c r="H6751" s="292">
        <v>134086.96287999992</v>
      </c>
      <c r="I6751" s="292">
        <v>124147.22793999997</v>
      </c>
      <c r="J6751" s="292">
        <v>124591.55606000006</v>
      </c>
      <c r="K6751" s="292">
        <v>127582.34504999997</v>
      </c>
      <c r="L6751" s="292">
        <v>138230.93700999999</v>
      </c>
      <c r="M6751" s="292">
        <v>136349.13253999996</v>
      </c>
      <c r="N6751" s="292">
        <v>199213.39128000208</v>
      </c>
      <c r="O6751" s="292">
        <v>1791850.3857200015</v>
      </c>
      <c r="P6751" s="83" t="str">
        <f t="shared" si="151"/>
        <v/>
      </c>
    </row>
    <row r="6752" spans="1:16" hidden="1" x14ac:dyDescent="0.25">
      <c r="A6752" s="83" t="s">
        <v>7793</v>
      </c>
      <c r="B6752" s="285" t="s">
        <v>78</v>
      </c>
      <c r="C6752" s="292">
        <v>22298.823470000068</v>
      </c>
      <c r="D6752" s="292">
        <v>11570.141090000012</v>
      </c>
      <c r="E6752" s="292">
        <v>8510.9116300000132</v>
      </c>
      <c r="F6752" s="292">
        <v>6459.8106799998432</v>
      </c>
      <c r="G6752" s="292">
        <v>8930.0004100003771</v>
      </c>
      <c r="H6752" s="292">
        <v>6413.5403399999668</v>
      </c>
      <c r="I6752" s="292">
        <v>10264.785959999899</v>
      </c>
      <c r="J6752" s="292">
        <v>5961.1001199998618</v>
      </c>
      <c r="K6752" s="292">
        <v>13086.74374</v>
      </c>
      <c r="L6752" s="292">
        <v>8476.1814299999787</v>
      </c>
      <c r="M6752" s="292">
        <v>37828.81</v>
      </c>
      <c r="N6752" s="292">
        <v>-19014.357720004398</v>
      </c>
      <c r="O6752" s="292">
        <v>120786.49114999562</v>
      </c>
      <c r="P6752" s="83" t="str">
        <f t="shared" si="151"/>
        <v/>
      </c>
    </row>
    <row r="6753" spans="1:16" hidden="1" x14ac:dyDescent="0.25">
      <c r="A6753" s="83" t="s">
        <v>7794</v>
      </c>
      <c r="B6753" s="285" t="s">
        <v>79</v>
      </c>
      <c r="C6753" s="292">
        <v>29215.357780000002</v>
      </c>
      <c r="D6753" s="292">
        <v>25070.410319999995</v>
      </c>
      <c r="E6753" s="292">
        <v>32946.566750000005</v>
      </c>
      <c r="F6753" s="292">
        <v>16487.517829999997</v>
      </c>
      <c r="G6753" s="292">
        <v>1480.51133</v>
      </c>
      <c r="H6753" s="292">
        <v>22058.665690000002</v>
      </c>
      <c r="I6753" s="292">
        <v>6003.2416900000007</v>
      </c>
      <c r="J6753" s="292">
        <v>3341.49</v>
      </c>
      <c r="K6753" s="292">
        <v>7186.5228999999999</v>
      </c>
      <c r="L6753" s="292">
        <v>12077.408799999997</v>
      </c>
      <c r="M6753" s="292">
        <v>240.00466</v>
      </c>
      <c r="N6753" s="292">
        <v>12816.515319999991</v>
      </c>
      <c r="O6753" s="292">
        <v>168924.21307</v>
      </c>
      <c r="P6753" s="83" t="str">
        <f t="shared" si="151"/>
        <v/>
      </c>
    </row>
    <row r="6754" spans="1:16" hidden="1" x14ac:dyDescent="0.25">
      <c r="A6754" s="83" t="s">
        <v>7795</v>
      </c>
      <c r="B6754" s="285" t="s">
        <v>3671</v>
      </c>
      <c r="C6754" s="292">
        <v>45637.461840000222</v>
      </c>
      <c r="D6754" s="292">
        <v>52697.690429999944</v>
      </c>
      <c r="E6754" s="292">
        <v>183317.99300000013</v>
      </c>
      <c r="F6754" s="292">
        <v>101030.22565000025</v>
      </c>
      <c r="G6754" s="292">
        <v>72288.185500000036</v>
      </c>
      <c r="H6754" s="292">
        <v>57542.710180000046</v>
      </c>
      <c r="I6754" s="292">
        <v>62050.324070000061</v>
      </c>
      <c r="J6754" s="292">
        <v>46497.214549999946</v>
      </c>
      <c r="K6754" s="292">
        <v>40084.481039999999</v>
      </c>
      <c r="L6754" s="292">
        <v>60875.969319998243</v>
      </c>
      <c r="M6754" s="292">
        <v>76133.581140000009</v>
      </c>
      <c r="N6754" s="292">
        <v>296051.74914000818</v>
      </c>
      <c r="O6754" s="292">
        <v>1094207.585860007</v>
      </c>
      <c r="P6754" s="83" t="str">
        <f t="shared" si="151"/>
        <v/>
      </c>
    </row>
    <row r="6755" spans="1:16" hidden="1" x14ac:dyDescent="0.25">
      <c r="A6755" s="83" t="s">
        <v>7796</v>
      </c>
      <c r="B6755" s="285" t="s">
        <v>120</v>
      </c>
      <c r="C6755" s="292">
        <v>149594.78901999965</v>
      </c>
      <c r="D6755" s="292">
        <v>120927.19257999994</v>
      </c>
      <c r="E6755" s="292">
        <v>198509.20175000024</v>
      </c>
      <c r="F6755" s="292">
        <v>154501.44665999996</v>
      </c>
      <c r="G6755" s="292">
        <v>250283.48571000001</v>
      </c>
      <c r="H6755" s="292">
        <v>162988.42521999992</v>
      </c>
      <c r="I6755" s="292">
        <v>156748.45497999992</v>
      </c>
      <c r="J6755" s="292">
        <v>149872.35493999999</v>
      </c>
      <c r="K6755" s="292">
        <v>146637.62047999998</v>
      </c>
      <c r="L6755" s="292">
        <v>28385.24011999998</v>
      </c>
      <c r="M6755" s="292">
        <v>205996.84512999991</v>
      </c>
      <c r="N6755" s="292">
        <v>287421.04063999525</v>
      </c>
      <c r="O6755" s="292">
        <v>2011866.0972299951</v>
      </c>
      <c r="P6755" s="83" t="str">
        <f t="shared" si="151"/>
        <v/>
      </c>
    </row>
    <row r="6756" spans="1:16" hidden="1" x14ac:dyDescent="0.25">
      <c r="A6756" s="83" t="s">
        <v>7797</v>
      </c>
      <c r="B6756" s="285" t="s">
        <v>121</v>
      </c>
      <c r="C6756" s="292">
        <v>0</v>
      </c>
      <c r="D6756" s="292">
        <v>0</v>
      </c>
      <c r="E6756" s="292">
        <v>0</v>
      </c>
      <c r="F6756" s="292">
        <v>0</v>
      </c>
      <c r="G6756" s="292">
        <v>0</v>
      </c>
      <c r="H6756" s="292">
        <v>0</v>
      </c>
      <c r="I6756" s="292">
        <v>0</v>
      </c>
      <c r="J6756" s="292">
        <v>0</v>
      </c>
      <c r="K6756" s="292">
        <v>0</v>
      </c>
      <c r="L6756" s="292">
        <v>0</v>
      </c>
      <c r="M6756" s="292">
        <v>0</v>
      </c>
      <c r="N6756" s="292">
        <v>0</v>
      </c>
      <c r="O6756" s="292">
        <v>0</v>
      </c>
      <c r="P6756" s="83" t="str">
        <f t="shared" si="151"/>
        <v/>
      </c>
    </row>
    <row r="6757" spans="1:16" hidden="1" x14ac:dyDescent="0.25">
      <c r="A6757" s="83" t="s">
        <v>7798</v>
      </c>
      <c r="B6757" s="285" t="s">
        <v>81</v>
      </c>
      <c r="C6757" s="292">
        <v>353491.85589000047</v>
      </c>
      <c r="D6757" s="292">
        <v>158554.62906000015</v>
      </c>
      <c r="E6757" s="292">
        <v>161223.05536000009</v>
      </c>
      <c r="F6757" s="292">
        <v>163578.11366999993</v>
      </c>
      <c r="G6757" s="292">
        <v>232220.43937000004</v>
      </c>
      <c r="H6757" s="292">
        <v>152770.79518999998</v>
      </c>
      <c r="I6757" s="292">
        <v>152952.06827999998</v>
      </c>
      <c r="J6757" s="292">
        <v>144411.12367000006</v>
      </c>
      <c r="K6757" s="292">
        <v>203188.31041999991</v>
      </c>
      <c r="L6757" s="292">
        <v>166612.80563999782</v>
      </c>
      <c r="M6757" s="292">
        <v>162336.05481999999</v>
      </c>
      <c r="N6757" s="292">
        <v>155875.6365199904</v>
      </c>
      <c r="O6757" s="292">
        <v>2207214.8878899892</v>
      </c>
      <c r="P6757" s="83" t="str">
        <f t="shared" si="151"/>
        <v/>
      </c>
    </row>
    <row r="6758" spans="1:16" hidden="1" x14ac:dyDescent="0.25">
      <c r="A6758" s="83" t="s">
        <v>7799</v>
      </c>
      <c r="B6758" s="285" t="s">
        <v>82</v>
      </c>
      <c r="C6758" s="292">
        <v>655494.87992999656</v>
      </c>
      <c r="D6758" s="292">
        <v>299706.87802000029</v>
      </c>
      <c r="E6758" s="292">
        <v>278072.58582000044</v>
      </c>
      <c r="F6758" s="292">
        <v>291965.87839999993</v>
      </c>
      <c r="G6758" s="292">
        <v>383318.45066999987</v>
      </c>
      <c r="H6758" s="292">
        <v>265655.89308999974</v>
      </c>
      <c r="I6758" s="292">
        <v>324594.51812999998</v>
      </c>
      <c r="J6758" s="292">
        <v>256854.64238999996</v>
      </c>
      <c r="K6758" s="292">
        <v>371321.62497000012</v>
      </c>
      <c r="L6758" s="292">
        <v>251649.25097999818</v>
      </c>
      <c r="M6758" s="292">
        <v>274265.58</v>
      </c>
      <c r="N6758" s="292">
        <v>203508.5102200094</v>
      </c>
      <c r="O6758" s="292">
        <v>3856408.6926200045</v>
      </c>
      <c r="P6758" s="83" t="str">
        <f t="shared" si="151"/>
        <v/>
      </c>
    </row>
    <row r="6759" spans="1:16" hidden="1" x14ac:dyDescent="0.25">
      <c r="A6759" s="83" t="s">
        <v>7800</v>
      </c>
      <c r="B6759" s="285" t="s">
        <v>83</v>
      </c>
      <c r="C6759" s="292">
        <v>400374.54372000007</v>
      </c>
      <c r="D6759" s="292">
        <v>350145.25734000007</v>
      </c>
      <c r="E6759" s="292">
        <v>311121.50591999997</v>
      </c>
      <c r="F6759" s="292">
        <v>409216.41268000007</v>
      </c>
      <c r="G6759" s="292">
        <v>351303.71246999997</v>
      </c>
      <c r="H6759" s="292">
        <v>366102.62564999994</v>
      </c>
      <c r="I6759" s="292">
        <v>350087.2424000001</v>
      </c>
      <c r="J6759" s="292">
        <v>221673.21857000006</v>
      </c>
      <c r="K6759" s="292">
        <v>349897.68140999996</v>
      </c>
      <c r="L6759" s="292">
        <v>336764.1303800004</v>
      </c>
      <c r="M6759" s="292">
        <v>337979.23940999998</v>
      </c>
      <c r="N6759" s="292">
        <v>453580.50855999882</v>
      </c>
      <c r="O6759" s="292">
        <v>4238246.0785099985</v>
      </c>
      <c r="P6759" s="83" t="str">
        <f t="shared" si="151"/>
        <v/>
      </c>
    </row>
    <row r="6760" spans="1:16" hidden="1" x14ac:dyDescent="0.25">
      <c r="A6760" s="83" t="s">
        <v>7801</v>
      </c>
      <c r="B6760" s="285" t="s">
        <v>84</v>
      </c>
      <c r="C6760" s="292">
        <v>641.48630000000003</v>
      </c>
      <c r="D6760" s="292">
        <v>2157.06819</v>
      </c>
      <c r="E6760" s="292">
        <v>1515.1728399999997</v>
      </c>
      <c r="F6760" s="292">
        <v>858.14677000000006</v>
      </c>
      <c r="G6760" s="292">
        <v>1456.0644800000002</v>
      </c>
      <c r="H6760" s="292">
        <v>1195.2091300000006</v>
      </c>
      <c r="I6760" s="292">
        <v>2124.1528399999997</v>
      </c>
      <c r="J6760" s="292">
        <v>2020.6180700000007</v>
      </c>
      <c r="K6760" s="292">
        <v>998.00597000000016</v>
      </c>
      <c r="L6760" s="292">
        <v>2691.9578899999997</v>
      </c>
      <c r="M6760" s="292">
        <v>2420.4899999999998</v>
      </c>
      <c r="N6760" s="292">
        <v>7975.3952699999927</v>
      </c>
      <c r="O6760" s="292">
        <v>26053.767749999995</v>
      </c>
      <c r="P6760" s="83" t="str">
        <f t="shared" si="151"/>
        <v/>
      </c>
    </row>
    <row r="6761" spans="1:16" hidden="1" x14ac:dyDescent="0.25">
      <c r="A6761" s="83" t="s">
        <v>7802</v>
      </c>
      <c r="B6761" s="285" t="s">
        <v>85</v>
      </c>
      <c r="C6761" s="292">
        <v>1865283.0018799971</v>
      </c>
      <c r="D6761" s="292">
        <v>1150835.9162100004</v>
      </c>
      <c r="E6761" s="292">
        <v>1306502.4726300007</v>
      </c>
      <c r="F6761" s="292">
        <v>1276296.5889399999</v>
      </c>
      <c r="G6761" s="292">
        <v>1506904.7136300004</v>
      </c>
      <c r="H6761" s="292">
        <v>1168814.8273699994</v>
      </c>
      <c r="I6761" s="292">
        <v>1188972.0162900002</v>
      </c>
      <c r="J6761" s="292">
        <v>955223.31836999988</v>
      </c>
      <c r="K6761" s="292">
        <v>1259983.33598</v>
      </c>
      <c r="L6761" s="292">
        <v>1005763.8815699946</v>
      </c>
      <c r="M6761" s="292">
        <v>1233549.7376999997</v>
      </c>
      <c r="N6761" s="292">
        <v>1630356.3892299996</v>
      </c>
      <c r="O6761" s="292">
        <v>15548486.19979999</v>
      </c>
      <c r="P6761" s="83" t="str">
        <f t="shared" si="151"/>
        <v/>
      </c>
    </row>
    <row r="6762" spans="1:16" hidden="1" x14ac:dyDescent="0.25">
      <c r="A6762" s="83" t="s">
        <v>7803</v>
      </c>
      <c r="B6762" s="285" t="s">
        <v>86</v>
      </c>
      <c r="C6762" s="292">
        <v>0</v>
      </c>
      <c r="D6762" s="292">
        <v>0</v>
      </c>
      <c r="E6762" s="292">
        <v>45.8</v>
      </c>
      <c r="F6762" s="292">
        <v>0</v>
      </c>
      <c r="G6762" s="292">
        <v>0</v>
      </c>
      <c r="H6762" s="292">
        <v>0</v>
      </c>
      <c r="I6762" s="292">
        <v>0</v>
      </c>
      <c r="J6762" s="292">
        <v>0</v>
      </c>
      <c r="K6762" s="292">
        <v>0</v>
      </c>
      <c r="L6762" s="292">
        <v>39.548999999999999</v>
      </c>
      <c r="M6762" s="292">
        <v>26.161999999999999</v>
      </c>
      <c r="N6762" s="292">
        <v>12.5</v>
      </c>
      <c r="O6762" s="292">
        <v>124.011</v>
      </c>
      <c r="P6762" s="83" t="str">
        <f t="shared" si="151"/>
        <v/>
      </c>
    </row>
    <row r="6763" spans="1:16" hidden="1" x14ac:dyDescent="0.25">
      <c r="A6763" s="83" t="s">
        <v>7804</v>
      </c>
      <c r="B6763" s="285" t="s">
        <v>87</v>
      </c>
      <c r="C6763" s="292">
        <v>0</v>
      </c>
      <c r="D6763" s="292">
        <v>0</v>
      </c>
      <c r="E6763" s="292">
        <v>0</v>
      </c>
      <c r="F6763" s="292">
        <v>0</v>
      </c>
      <c r="G6763" s="292">
        <v>0</v>
      </c>
      <c r="H6763" s="292">
        <v>0</v>
      </c>
      <c r="I6763" s="292">
        <v>0</v>
      </c>
      <c r="J6763" s="292">
        <v>0</v>
      </c>
      <c r="K6763" s="292">
        <v>0</v>
      </c>
      <c r="L6763" s="292">
        <v>0</v>
      </c>
      <c r="M6763" s="292">
        <v>0</v>
      </c>
      <c r="N6763" s="292">
        <v>5741.1327999999994</v>
      </c>
      <c r="O6763" s="292">
        <v>5741.1327999999994</v>
      </c>
      <c r="P6763" s="83" t="str">
        <f t="shared" si="151"/>
        <v/>
      </c>
    </row>
    <row r="6764" spans="1:16" hidden="1" x14ac:dyDescent="0.25">
      <c r="A6764" s="83" t="s">
        <v>7805</v>
      </c>
      <c r="B6764" s="285" t="s">
        <v>88</v>
      </c>
      <c r="C6764" s="292">
        <v>0</v>
      </c>
      <c r="D6764" s="292">
        <v>0</v>
      </c>
      <c r="E6764" s="292">
        <v>0</v>
      </c>
      <c r="F6764" s="292">
        <v>0</v>
      </c>
      <c r="G6764" s="292">
        <v>0</v>
      </c>
      <c r="H6764" s="292">
        <v>0</v>
      </c>
      <c r="I6764" s="292">
        <v>0</v>
      </c>
      <c r="J6764" s="292">
        <v>0</v>
      </c>
      <c r="K6764" s="292">
        <v>0</v>
      </c>
      <c r="L6764" s="292">
        <v>0</v>
      </c>
      <c r="M6764" s="292">
        <v>0</v>
      </c>
      <c r="N6764" s="292">
        <v>0</v>
      </c>
      <c r="O6764" s="292">
        <v>0</v>
      </c>
      <c r="P6764" s="83" t="str">
        <f t="shared" si="151"/>
        <v/>
      </c>
    </row>
    <row r="6765" spans="1:16" hidden="1" x14ac:dyDescent="0.25">
      <c r="A6765" s="83" t="s">
        <v>7806</v>
      </c>
      <c r="B6765" s="285" t="s">
        <v>144</v>
      </c>
      <c r="C6765" s="292">
        <v>1865283.0018799971</v>
      </c>
      <c r="D6765" s="292">
        <v>1150835.9162100004</v>
      </c>
      <c r="E6765" s="292">
        <v>1306548.2726300007</v>
      </c>
      <c r="F6765" s="292">
        <v>1276296.5889399999</v>
      </c>
      <c r="G6765" s="292">
        <v>1506904.7136300004</v>
      </c>
      <c r="H6765" s="292">
        <v>1168814.8273699994</v>
      </c>
      <c r="I6765" s="292">
        <v>1188972.0162900002</v>
      </c>
      <c r="J6765" s="292">
        <v>955223.31836999988</v>
      </c>
      <c r="K6765" s="292">
        <v>1259983.33598</v>
      </c>
      <c r="L6765" s="292">
        <v>1005803.4305699946</v>
      </c>
      <c r="M6765" s="292">
        <v>1233575.8996999997</v>
      </c>
      <c r="N6765" s="292">
        <v>1636110.0220299996</v>
      </c>
      <c r="O6765" s="292">
        <v>15554351.34359999</v>
      </c>
      <c r="P6765" s="83" t="str">
        <f t="shared" si="151"/>
        <v/>
      </c>
    </row>
    <row r="6766" spans="1:16" hidden="1" x14ac:dyDescent="0.25">
      <c r="A6766" s="83" t="s">
        <v>7807</v>
      </c>
      <c r="B6766" s="285" t="s">
        <v>76</v>
      </c>
      <c r="C6766" s="292">
        <v>5360.0022900000004</v>
      </c>
      <c r="D6766" s="292">
        <v>6645.9585200000001</v>
      </c>
      <c r="E6766" s="292">
        <v>5459.1978300000001</v>
      </c>
      <c r="F6766" s="292">
        <v>2764.00191</v>
      </c>
      <c r="G6766" s="292">
        <v>4027.06792</v>
      </c>
      <c r="H6766" s="292">
        <v>3016.2629700000002</v>
      </c>
      <c r="I6766" s="292">
        <v>2331.0499999999997</v>
      </c>
      <c r="J6766" s="292">
        <v>2890.36067</v>
      </c>
      <c r="K6766" s="292">
        <v>9032.068409999998</v>
      </c>
      <c r="L6766" s="292">
        <v>4268.9504800000004</v>
      </c>
      <c r="M6766" s="292">
        <v>4095.1531799999998</v>
      </c>
      <c r="N6766" s="292">
        <v>6940.4685700000027</v>
      </c>
      <c r="O6766" s="292">
        <v>56830.542750000008</v>
      </c>
      <c r="P6766" s="83" t="str">
        <f t="shared" si="151"/>
        <v/>
      </c>
    </row>
    <row r="6767" spans="1:16" hidden="1" x14ac:dyDescent="0.25">
      <c r="A6767" s="83" t="s">
        <v>7808</v>
      </c>
      <c r="B6767" s="285" t="s">
        <v>85</v>
      </c>
      <c r="C6767" s="292">
        <v>1161284.43533</v>
      </c>
      <c r="D6767" s="292">
        <v>1161267.5196000002</v>
      </c>
      <c r="E6767" s="292">
        <v>1157509.0780400001</v>
      </c>
      <c r="F6767" s="292">
        <v>1215454.89081</v>
      </c>
      <c r="G6767" s="292">
        <v>1166029.06969</v>
      </c>
      <c r="H6767" s="292">
        <v>1183744.7631000001</v>
      </c>
      <c r="I6767" s="292">
        <v>1170883.3</v>
      </c>
      <c r="J6767" s="292">
        <v>487560.54011</v>
      </c>
      <c r="K6767" s="292">
        <v>1122671.94352</v>
      </c>
      <c r="L6767" s="292">
        <v>1093236.8951399999</v>
      </c>
      <c r="M6767" s="292">
        <v>1091166.3283200001</v>
      </c>
      <c r="N6767" s="292">
        <v>1505194.5512099995</v>
      </c>
      <c r="O6767" s="292">
        <v>13516003.31487</v>
      </c>
      <c r="P6767" s="83" t="str">
        <f t="shared" si="151"/>
        <v/>
      </c>
    </row>
    <row r="6768" spans="1:16" hidden="1" x14ac:dyDescent="0.25">
      <c r="A6768" s="83" t="s">
        <v>7809</v>
      </c>
      <c r="B6768" s="285" t="s">
        <v>87</v>
      </c>
      <c r="C6768" s="292">
        <v>0</v>
      </c>
      <c r="D6768" s="292">
        <v>0</v>
      </c>
      <c r="E6768" s="292">
        <v>0</v>
      </c>
      <c r="F6768" s="292">
        <v>0</v>
      </c>
      <c r="G6768" s="292">
        <v>0</v>
      </c>
      <c r="H6768" s="292">
        <v>0</v>
      </c>
      <c r="I6768" s="292">
        <v>0</v>
      </c>
      <c r="J6768" s="292">
        <v>0</v>
      </c>
      <c r="K6768" s="292">
        <v>0</v>
      </c>
      <c r="L6768" s="292">
        <v>0</v>
      </c>
      <c r="M6768" s="292">
        <v>0</v>
      </c>
      <c r="N6768" s="292">
        <v>0</v>
      </c>
      <c r="O6768" s="292">
        <v>0</v>
      </c>
      <c r="P6768" s="83" t="str">
        <f t="shared" si="151"/>
        <v/>
      </c>
    </row>
    <row r="6769" spans="1:16" hidden="1" x14ac:dyDescent="0.25">
      <c r="A6769" s="83" t="s">
        <v>7810</v>
      </c>
      <c r="B6769" s="285" t="s">
        <v>88</v>
      </c>
      <c r="C6769" s="292">
        <v>0</v>
      </c>
      <c r="D6769" s="292">
        <v>0</v>
      </c>
      <c r="E6769" s="292">
        <v>0</v>
      </c>
      <c r="F6769" s="292">
        <v>0</v>
      </c>
      <c r="G6769" s="292">
        <v>0</v>
      </c>
      <c r="H6769" s="292">
        <v>0</v>
      </c>
      <c r="I6769" s="292">
        <v>0</v>
      </c>
      <c r="J6769" s="292">
        <v>0</v>
      </c>
      <c r="K6769" s="292">
        <v>0</v>
      </c>
      <c r="L6769" s="292">
        <v>0</v>
      </c>
      <c r="M6769" s="292">
        <v>0</v>
      </c>
      <c r="N6769" s="292">
        <v>0</v>
      </c>
      <c r="O6769" s="292">
        <v>0</v>
      </c>
      <c r="P6769" s="83" t="str">
        <f t="shared" si="151"/>
        <v/>
      </c>
    </row>
    <row r="6770" spans="1:16" hidden="1" x14ac:dyDescent="0.25">
      <c r="A6770" s="83" t="s">
        <v>7811</v>
      </c>
      <c r="B6770" s="285" t="s">
        <v>89</v>
      </c>
      <c r="C6770" s="292">
        <v>937.25097000000005</v>
      </c>
      <c r="D6770" s="292">
        <v>1257.96489</v>
      </c>
      <c r="E6770" s="292">
        <v>1310.3407199999999</v>
      </c>
      <c r="F6770" s="292">
        <v>1292.646</v>
      </c>
      <c r="G6770" s="292">
        <v>502.23111999999998</v>
      </c>
      <c r="H6770" s="292">
        <v>1291.62238</v>
      </c>
      <c r="I6770" s="292">
        <v>1276.5899999999999</v>
      </c>
      <c r="J6770" s="292">
        <v>2018.771</v>
      </c>
      <c r="K6770" s="292">
        <v>604.15972999999997</v>
      </c>
      <c r="L6770" s="292">
        <v>414.44434000000001</v>
      </c>
      <c r="M6770" s="292">
        <v>4774.8493600000002</v>
      </c>
      <c r="N6770" s="292">
        <v>15344.755039999993</v>
      </c>
      <c r="O6770" s="292">
        <v>31025.625549999993</v>
      </c>
      <c r="P6770" s="83" t="str">
        <f t="shared" si="151"/>
        <v/>
      </c>
    </row>
    <row r="6771" spans="1:16" hidden="1" x14ac:dyDescent="0.25">
      <c r="A6771" s="83" t="s">
        <v>7812</v>
      </c>
      <c r="B6771" s="285" t="s">
        <v>90</v>
      </c>
      <c r="C6771" s="292">
        <v>278.55347999999998</v>
      </c>
      <c r="D6771" s="292">
        <v>277.61067000000003</v>
      </c>
      <c r="E6771" s="292">
        <v>84.563000000000002</v>
      </c>
      <c r="F6771" s="292">
        <v>24.446999999999999</v>
      </c>
      <c r="G6771" s="292">
        <v>12.5</v>
      </c>
      <c r="H6771" s="292">
        <v>3.99011</v>
      </c>
      <c r="I6771" s="292">
        <v>321.52999999999997</v>
      </c>
      <c r="J6771" s="292">
        <v>171.15799999999999</v>
      </c>
      <c r="K6771" s="292">
        <v>0</v>
      </c>
      <c r="L6771" s="292">
        <v>30.11927</v>
      </c>
      <c r="M6771" s="292">
        <v>14.438330000000001</v>
      </c>
      <c r="N6771" s="292">
        <v>716.2945900000002</v>
      </c>
      <c r="O6771" s="292">
        <v>1935.20445</v>
      </c>
      <c r="P6771" s="83" t="str">
        <f t="shared" si="151"/>
        <v/>
      </c>
    </row>
    <row r="6772" spans="1:16" hidden="1" x14ac:dyDescent="0.25">
      <c r="A6772" s="83" t="s">
        <v>7813</v>
      </c>
      <c r="B6772" s="285" t="s">
        <v>91</v>
      </c>
      <c r="C6772" s="292">
        <v>0</v>
      </c>
      <c r="D6772" s="292">
        <v>420.73252000000002</v>
      </c>
      <c r="E6772" s="292">
        <v>0</v>
      </c>
      <c r="F6772" s="292">
        <v>0</v>
      </c>
      <c r="G6772" s="292">
        <v>0</v>
      </c>
      <c r="H6772" s="292">
        <v>0</v>
      </c>
      <c r="I6772" s="292">
        <v>0</v>
      </c>
      <c r="J6772" s="292">
        <v>0</v>
      </c>
      <c r="K6772" s="292">
        <v>1005.16991</v>
      </c>
      <c r="L6772" s="292">
        <v>0</v>
      </c>
      <c r="M6772" s="292">
        <v>0</v>
      </c>
      <c r="N6772" s="292">
        <v>0</v>
      </c>
      <c r="O6772" s="292">
        <v>1425.9024300000001</v>
      </c>
      <c r="P6772" s="83" t="str">
        <f t="shared" si="151"/>
        <v/>
      </c>
    </row>
    <row r="6773" spans="1:16" hidden="1" x14ac:dyDescent="0.25">
      <c r="A6773" s="83" t="s">
        <v>7814</v>
      </c>
      <c r="B6773" s="285" t="s">
        <v>3670</v>
      </c>
      <c r="C6773" s="292">
        <v>888.49034000000006</v>
      </c>
      <c r="D6773" s="292">
        <v>162.15</v>
      </c>
      <c r="E6773" s="292">
        <v>21.72749</v>
      </c>
      <c r="F6773" s="292">
        <v>12755.519899999999</v>
      </c>
      <c r="G6773" s="292">
        <v>119.96557</v>
      </c>
      <c r="H6773" s="292">
        <v>766.48563999999999</v>
      </c>
      <c r="I6773" s="292">
        <v>3180.5800000000004</v>
      </c>
      <c r="J6773" s="292">
        <v>1058.5889999999999</v>
      </c>
      <c r="K6773" s="292">
        <v>12017.89819</v>
      </c>
      <c r="L6773" s="292">
        <v>4048.4052100000004</v>
      </c>
      <c r="M6773" s="292">
        <v>5285.6736799999999</v>
      </c>
      <c r="N6773" s="292">
        <v>19978.494930000001</v>
      </c>
      <c r="O6773" s="292">
        <v>60283.979950000001</v>
      </c>
      <c r="P6773" s="83" t="str">
        <f t="shared" si="151"/>
        <v/>
      </c>
    </row>
    <row r="6774" spans="1:16" hidden="1" x14ac:dyDescent="0.25">
      <c r="A6774" s="83" t="s">
        <v>7815</v>
      </c>
      <c r="B6774" s="285" t="s">
        <v>122</v>
      </c>
      <c r="C6774" s="292">
        <v>0</v>
      </c>
      <c r="D6774" s="292">
        <v>0</v>
      </c>
      <c r="E6774" s="292">
        <v>0</v>
      </c>
      <c r="F6774" s="292">
        <v>34006</v>
      </c>
      <c r="G6774" s="292">
        <v>10000</v>
      </c>
      <c r="H6774" s="292">
        <v>28004.422999999999</v>
      </c>
      <c r="I6774" s="292">
        <v>5.42</v>
      </c>
      <c r="J6774" s="292">
        <v>782.279</v>
      </c>
      <c r="K6774" s="292">
        <v>32000</v>
      </c>
      <c r="L6774" s="292">
        <v>0</v>
      </c>
      <c r="M6774" s="292">
        <v>7642.1571100000001</v>
      </c>
      <c r="N6774" s="292">
        <v>157908.46545999998</v>
      </c>
      <c r="O6774" s="292">
        <v>270348.74456999998</v>
      </c>
      <c r="P6774" s="83" t="str">
        <f t="shared" si="151"/>
        <v/>
      </c>
    </row>
    <row r="6775" spans="1:16" hidden="1" x14ac:dyDescent="0.25">
      <c r="A6775" s="83" t="s">
        <v>7816</v>
      </c>
      <c r="B6775" s="285" t="s">
        <v>92</v>
      </c>
      <c r="C6775" s="292">
        <v>0</v>
      </c>
      <c r="D6775" s="292">
        <v>0</v>
      </c>
      <c r="E6775" s="292">
        <v>0</v>
      </c>
      <c r="F6775" s="292">
        <v>0</v>
      </c>
      <c r="G6775" s="292">
        <v>0</v>
      </c>
      <c r="H6775" s="292">
        <v>0</v>
      </c>
      <c r="I6775" s="292">
        <v>0</v>
      </c>
      <c r="J6775" s="292">
        <v>0</v>
      </c>
      <c r="K6775" s="292">
        <v>0</v>
      </c>
      <c r="L6775" s="292">
        <v>0</v>
      </c>
      <c r="M6775" s="292">
        <v>0</v>
      </c>
      <c r="N6775" s="292">
        <v>0</v>
      </c>
      <c r="O6775" s="292">
        <v>0</v>
      </c>
      <c r="P6775" s="83" t="str">
        <f t="shared" si="151"/>
        <v/>
      </c>
    </row>
    <row r="6776" spans="1:16" hidden="1" x14ac:dyDescent="0.25">
      <c r="A6776" s="83" t="s">
        <v>7817</v>
      </c>
      <c r="B6776" s="285" t="s">
        <v>93</v>
      </c>
      <c r="C6776" s="292">
        <v>0</v>
      </c>
      <c r="D6776" s="292">
        <v>0</v>
      </c>
      <c r="E6776" s="292">
        <v>0</v>
      </c>
      <c r="F6776" s="292">
        <v>0</v>
      </c>
      <c r="G6776" s="292">
        <v>0</v>
      </c>
      <c r="H6776" s="292">
        <v>0</v>
      </c>
      <c r="I6776" s="292">
        <v>0</v>
      </c>
      <c r="J6776" s="292">
        <v>0</v>
      </c>
      <c r="K6776" s="292">
        <v>0</v>
      </c>
      <c r="L6776" s="292">
        <v>0</v>
      </c>
      <c r="M6776" s="292">
        <v>0</v>
      </c>
      <c r="N6776" s="292">
        <v>0</v>
      </c>
      <c r="O6776" s="292">
        <v>0</v>
      </c>
      <c r="P6776" s="83" t="str">
        <f t="shared" si="151"/>
        <v/>
      </c>
    </row>
    <row r="6777" spans="1:16" hidden="1" x14ac:dyDescent="0.25">
      <c r="A6777" s="83" t="s">
        <v>7818</v>
      </c>
      <c r="B6777" s="285" t="s">
        <v>94</v>
      </c>
      <c r="C6777" s="292">
        <v>1153820.1382500001</v>
      </c>
      <c r="D6777" s="292">
        <v>1152503.1030000001</v>
      </c>
      <c r="E6777" s="292">
        <v>1150633.2490000001</v>
      </c>
      <c r="F6777" s="292">
        <v>1164612.2760000001</v>
      </c>
      <c r="G6777" s="292">
        <v>1151367.3050800001</v>
      </c>
      <c r="H6777" s="292">
        <v>1150661.9790000001</v>
      </c>
      <c r="I6777" s="292">
        <v>1163768.1300000001</v>
      </c>
      <c r="J6777" s="292">
        <v>480639.38244000002</v>
      </c>
      <c r="K6777" s="292">
        <v>1068012.6472799999</v>
      </c>
      <c r="L6777" s="292">
        <v>1084474.97584</v>
      </c>
      <c r="M6777" s="292">
        <v>1069354.05666</v>
      </c>
      <c r="N6777" s="292">
        <v>1304306.0726199995</v>
      </c>
      <c r="O6777" s="292">
        <v>13094153.315169999</v>
      </c>
      <c r="P6777" s="83" t="str">
        <f t="shared" si="151"/>
        <v/>
      </c>
    </row>
    <row r="6778" spans="1:16" hidden="1" x14ac:dyDescent="0.25">
      <c r="A6778" s="83" t="s">
        <v>7819</v>
      </c>
      <c r="B6778" s="285" t="s">
        <v>95</v>
      </c>
      <c r="C6778" s="292">
        <v>0</v>
      </c>
      <c r="D6778" s="292">
        <v>0</v>
      </c>
      <c r="E6778" s="292">
        <v>0</v>
      </c>
      <c r="F6778" s="292">
        <v>0</v>
      </c>
      <c r="G6778" s="292">
        <v>0</v>
      </c>
      <c r="H6778" s="292">
        <v>0</v>
      </c>
      <c r="I6778" s="292">
        <v>0</v>
      </c>
      <c r="J6778" s="292">
        <v>0</v>
      </c>
      <c r="K6778" s="292">
        <v>0</v>
      </c>
      <c r="L6778" s="292">
        <v>0</v>
      </c>
      <c r="M6778" s="292">
        <v>0</v>
      </c>
      <c r="N6778" s="292">
        <v>0</v>
      </c>
      <c r="O6778" s="292">
        <v>0</v>
      </c>
      <c r="P6778" s="83" t="str">
        <f t="shared" si="151"/>
        <v/>
      </c>
    </row>
    <row r="6779" spans="1:16" hidden="1" x14ac:dyDescent="0.25">
      <c r="A6779" s="83" t="s">
        <v>7820</v>
      </c>
      <c r="B6779" s="285" t="s">
        <v>96</v>
      </c>
      <c r="C6779" s="292">
        <v>0</v>
      </c>
      <c r="D6779" s="292">
        <v>10</v>
      </c>
      <c r="E6779" s="292">
        <v>0</v>
      </c>
      <c r="F6779" s="292">
        <v>0</v>
      </c>
      <c r="G6779" s="292">
        <v>0</v>
      </c>
      <c r="H6779" s="292">
        <v>0</v>
      </c>
      <c r="I6779" s="292">
        <v>0</v>
      </c>
      <c r="J6779" s="292">
        <v>0</v>
      </c>
      <c r="K6779" s="292">
        <v>0</v>
      </c>
      <c r="L6779" s="292">
        <v>0</v>
      </c>
      <c r="M6779" s="292">
        <v>0</v>
      </c>
      <c r="N6779" s="292">
        <v>1.6189999999999998</v>
      </c>
      <c r="O6779" s="292">
        <v>11.619</v>
      </c>
      <c r="P6779" s="83" t="str">
        <f t="shared" si="151"/>
        <v/>
      </c>
    </row>
    <row r="6780" spans="1:16" hidden="1" x14ac:dyDescent="0.25">
      <c r="A6780" s="83" t="s">
        <v>7821</v>
      </c>
      <c r="B6780" s="285" t="s">
        <v>155</v>
      </c>
      <c r="C6780" s="292">
        <v>1161284.43533</v>
      </c>
      <c r="D6780" s="292">
        <v>1161277.5196000002</v>
      </c>
      <c r="E6780" s="292">
        <v>1157509.0780400001</v>
      </c>
      <c r="F6780" s="292">
        <v>1215454.89081</v>
      </c>
      <c r="G6780" s="292">
        <v>1166029.06969</v>
      </c>
      <c r="H6780" s="292">
        <v>1183744.7631000001</v>
      </c>
      <c r="I6780" s="292">
        <v>1170883.3</v>
      </c>
      <c r="J6780" s="292">
        <v>487560.54011</v>
      </c>
      <c r="K6780" s="292">
        <v>1122671.94352</v>
      </c>
      <c r="L6780" s="292">
        <v>1093236.8951399999</v>
      </c>
      <c r="M6780" s="292">
        <v>1091166.3283200001</v>
      </c>
      <c r="N6780" s="292">
        <v>1505196.1702099994</v>
      </c>
      <c r="O6780" s="292">
        <v>13516014.933870001</v>
      </c>
      <c r="P6780" s="83" t="str">
        <f t="shared" si="151"/>
        <v/>
      </c>
    </row>
    <row r="6781" spans="1:16" hidden="1" x14ac:dyDescent="0.25">
      <c r="A6781" s="83" t="s">
        <v>7822</v>
      </c>
      <c r="B6781" s="285" t="s">
        <v>97</v>
      </c>
      <c r="C6781" s="292">
        <v>-118617.07903090003</v>
      </c>
      <c r="D6781" s="292">
        <v>-27668.378260900034</v>
      </c>
      <c r="E6781" s="292">
        <v>-238124.21084090002</v>
      </c>
      <c r="F6781" s="292">
        <v>550663.24055909994</v>
      </c>
      <c r="G6781" s="292">
        <v>-6597.0484409001074</v>
      </c>
      <c r="H6781" s="292">
        <v>-100551.18457089999</v>
      </c>
      <c r="I6781" s="292">
        <v>-30590.444100899942</v>
      </c>
      <c r="J6781" s="292">
        <v>-5533.6075309000444</v>
      </c>
      <c r="K6781" s="292">
        <v>-8712.7601208999986</v>
      </c>
      <c r="L6781" s="292">
        <v>-34155.144400899764</v>
      </c>
      <c r="M6781" s="292">
        <v>-41215.171420899918</v>
      </c>
      <c r="N6781" s="292">
        <v>316794.15770119929</v>
      </c>
      <c r="O6781" s="292">
        <v>255692.36954129953</v>
      </c>
      <c r="P6781" s="83" t="str">
        <f t="shared" si="151"/>
        <v/>
      </c>
    </row>
    <row r="6782" spans="1:16" hidden="1" x14ac:dyDescent="0.25">
      <c r="A6782" s="83" t="s">
        <v>7823</v>
      </c>
      <c r="B6782" s="285" t="s">
        <v>130</v>
      </c>
      <c r="C6782" s="292">
        <v>56280.761905699852</v>
      </c>
      <c r="D6782" s="292">
        <v>-31870.799474300002</v>
      </c>
      <c r="E6782" s="292">
        <v>-244674.23150430003</v>
      </c>
      <c r="F6782" s="292">
        <v>544541.06137569994</v>
      </c>
      <c r="G6782" s="292">
        <v>-13425.506164300139</v>
      </c>
      <c r="H6782" s="292">
        <v>-68299.230084299983</v>
      </c>
      <c r="I6782" s="292">
        <v>-38319.174814299942</v>
      </c>
      <c r="J6782" s="292">
        <v>-11805.543764300062</v>
      </c>
      <c r="K6782" s="292">
        <v>1684.3814757000655</v>
      </c>
      <c r="L6782" s="292">
        <v>-28846.557644299726</v>
      </c>
      <c r="M6782" s="292">
        <v>-52960.81790429994</v>
      </c>
      <c r="N6782" s="292">
        <v>794232.37945859984</v>
      </c>
      <c r="O6782" s="292">
        <v>906536.72286130022</v>
      </c>
      <c r="P6782" s="83" t="str">
        <f t="shared" si="151"/>
        <v/>
      </c>
    </row>
    <row r="6783" spans="1:16" hidden="1" x14ac:dyDescent="0.25">
      <c r="A6783" s="83" t="s">
        <v>7824</v>
      </c>
      <c r="B6783" s="285" t="s">
        <v>76</v>
      </c>
      <c r="C6783" s="292">
        <v>5448.6044321999998</v>
      </c>
      <c r="D6783" s="292">
        <v>118.03531579999999</v>
      </c>
      <c r="E6783" s="292">
        <v>170.27371579999999</v>
      </c>
      <c r="F6783" s="292">
        <v>232.98761579999999</v>
      </c>
      <c r="G6783" s="292">
        <v>356.4958158</v>
      </c>
      <c r="H6783" s="292">
        <v>7716.3263158</v>
      </c>
      <c r="I6783" s="292">
        <v>7.4518158000000003</v>
      </c>
      <c r="J6783" s="292">
        <v>10.8270158</v>
      </c>
      <c r="K6783" s="292">
        <v>15.055815800000001</v>
      </c>
      <c r="L6783" s="292">
        <v>10.8306158</v>
      </c>
      <c r="M6783" s="292">
        <v>13.1256158</v>
      </c>
      <c r="N6783" s="292">
        <v>-14100.014090199998</v>
      </c>
      <c r="O6783" s="292">
        <v>0</v>
      </c>
      <c r="P6783" s="83" t="str">
        <f t="shared" si="151"/>
        <v/>
      </c>
    </row>
    <row r="6784" spans="1:16" hidden="1" x14ac:dyDescent="0.25">
      <c r="A6784" s="83" t="s">
        <v>7825</v>
      </c>
      <c r="B6784" s="285" t="s">
        <v>77</v>
      </c>
      <c r="C6784" s="292">
        <v>122000.25673010001</v>
      </c>
      <c r="D6784" s="292">
        <v>140105.37182009997</v>
      </c>
      <c r="E6784" s="292">
        <v>115116.73279010001</v>
      </c>
      <c r="F6784" s="292">
        <v>116249.83667010003</v>
      </c>
      <c r="G6784" s="292">
        <v>132616.05429010003</v>
      </c>
      <c r="H6784" s="292">
        <v>171597.98272010003</v>
      </c>
      <c r="I6784" s="292">
        <v>128056.31290010002</v>
      </c>
      <c r="J6784" s="292">
        <v>126905.81015010002</v>
      </c>
      <c r="K6784" s="292">
        <v>133386.41689010008</v>
      </c>
      <c r="L6784" s="292">
        <v>131404.21600010002</v>
      </c>
      <c r="M6784" s="292">
        <v>129250.88155010002</v>
      </c>
      <c r="N6784" s="292">
        <v>341773.71791830088</v>
      </c>
      <c r="O6784" s="292">
        <v>1788463.590429401</v>
      </c>
      <c r="P6784" s="83" t="str">
        <f t="shared" si="151"/>
        <v/>
      </c>
    </row>
    <row r="6785" spans="1:16" hidden="1" x14ac:dyDescent="0.25">
      <c r="A6785" s="83" t="s">
        <v>7826</v>
      </c>
      <c r="B6785" s="285" t="s">
        <v>78</v>
      </c>
      <c r="C6785" s="292">
        <v>52910.756734000031</v>
      </c>
      <c r="D6785" s="292">
        <v>65785.509704000026</v>
      </c>
      <c r="E6785" s="292">
        <v>50542.304474000033</v>
      </c>
      <c r="F6785" s="292">
        <v>55888.952164000024</v>
      </c>
      <c r="G6785" s="292">
        <v>45215.738464000031</v>
      </c>
      <c r="H6785" s="292">
        <v>55907.056684000017</v>
      </c>
      <c r="I6785" s="292">
        <v>63356.759304000028</v>
      </c>
      <c r="J6785" s="292">
        <v>50499.932534000058</v>
      </c>
      <c r="K6785" s="292">
        <v>66706.74773399999</v>
      </c>
      <c r="L6785" s="292">
        <v>81862.053483999785</v>
      </c>
      <c r="M6785" s="292">
        <v>62665.554204000015</v>
      </c>
      <c r="N6785" s="292">
        <v>111692.21616940013</v>
      </c>
      <c r="O6785" s="292">
        <v>763033.58165340021</v>
      </c>
      <c r="P6785" s="83" t="str">
        <f t="shared" si="151"/>
        <v/>
      </c>
    </row>
    <row r="6786" spans="1:16" hidden="1" x14ac:dyDescent="0.25">
      <c r="A6786" s="83" t="s">
        <v>7827</v>
      </c>
      <c r="B6786" s="285" t="s">
        <v>79</v>
      </c>
      <c r="C6786" s="292">
        <v>959.10073739999996</v>
      </c>
      <c r="D6786" s="292">
        <v>248.00419739999998</v>
      </c>
      <c r="E6786" s="292">
        <v>541.45655740000007</v>
      </c>
      <c r="F6786" s="292">
        <v>296.47893739999989</v>
      </c>
      <c r="G6786" s="292">
        <v>137.8249074</v>
      </c>
      <c r="H6786" s="292">
        <v>441.4430473999999</v>
      </c>
      <c r="I6786" s="292">
        <v>3128.9637773999993</v>
      </c>
      <c r="J6786" s="292">
        <v>248.11326739999998</v>
      </c>
      <c r="K6786" s="292">
        <v>611.29762740000001</v>
      </c>
      <c r="L6786" s="292">
        <v>0</v>
      </c>
      <c r="M6786" s="292">
        <v>183.50819739999997</v>
      </c>
      <c r="N6786" s="292">
        <v>25889.235524300002</v>
      </c>
      <c r="O6786" s="292">
        <v>32685.426778300003</v>
      </c>
      <c r="P6786" s="83" t="str">
        <f t="shared" si="151"/>
        <v/>
      </c>
    </row>
    <row r="6787" spans="1:16" hidden="1" x14ac:dyDescent="0.25">
      <c r="A6787" s="83" t="s">
        <v>7828</v>
      </c>
      <c r="B6787" s="285" t="s">
        <v>3671</v>
      </c>
      <c r="C6787" s="292">
        <v>126406.50170330002</v>
      </c>
      <c r="D6787" s="292">
        <v>15772.593793299997</v>
      </c>
      <c r="E6787" s="292">
        <v>13079.1429333</v>
      </c>
      <c r="F6787" s="292">
        <v>24323.9055333</v>
      </c>
      <c r="G6787" s="292">
        <v>14443.183503300002</v>
      </c>
      <c r="H6787" s="292">
        <v>16529.456043300001</v>
      </c>
      <c r="I6787" s="292">
        <v>16810.995093299996</v>
      </c>
      <c r="J6787" s="292">
        <v>16228.907943300001</v>
      </c>
      <c r="K6787" s="292">
        <v>12657.4617733</v>
      </c>
      <c r="L6787" s="292">
        <v>18772.326943299995</v>
      </c>
      <c r="M6787" s="292">
        <v>21557.140023299999</v>
      </c>
      <c r="N6787" s="292">
        <v>-89713.422084200021</v>
      </c>
      <c r="O6787" s="292">
        <v>206868.19320209997</v>
      </c>
      <c r="P6787" s="83" t="str">
        <f t="shared" si="151"/>
        <v/>
      </c>
    </row>
    <row r="6788" spans="1:16" hidden="1" x14ac:dyDescent="0.25">
      <c r="A6788" s="83" t="s">
        <v>7829</v>
      </c>
      <c r="B6788" s="285" t="s">
        <v>121</v>
      </c>
      <c r="C6788" s="292">
        <v>0</v>
      </c>
      <c r="D6788" s="292">
        <v>0</v>
      </c>
      <c r="E6788" s="292">
        <v>0</v>
      </c>
      <c r="F6788" s="292">
        <v>0</v>
      </c>
      <c r="G6788" s="292">
        <v>0</v>
      </c>
      <c r="H6788" s="292">
        <v>0</v>
      </c>
      <c r="I6788" s="292">
        <v>0</v>
      </c>
      <c r="J6788" s="292">
        <v>0</v>
      </c>
      <c r="K6788" s="292">
        <v>0</v>
      </c>
      <c r="L6788" s="292">
        <v>0</v>
      </c>
      <c r="M6788" s="292">
        <v>0</v>
      </c>
      <c r="N6788" s="292">
        <v>0</v>
      </c>
      <c r="O6788" s="292">
        <v>0</v>
      </c>
      <c r="P6788" s="83" t="str">
        <f t="shared" si="151"/>
        <v/>
      </c>
    </row>
    <row r="6789" spans="1:16" hidden="1" x14ac:dyDescent="0.25">
      <c r="A6789" s="83" t="s">
        <v>7830</v>
      </c>
      <c r="B6789" s="285" t="s">
        <v>81</v>
      </c>
      <c r="C6789" s="292">
        <v>13670.4002</v>
      </c>
      <c r="D6789" s="292">
        <v>14795.7724</v>
      </c>
      <c r="E6789" s="292">
        <v>8294.6592000000001</v>
      </c>
      <c r="F6789" s="292">
        <v>14711.337600000001</v>
      </c>
      <c r="G6789" s="292">
        <v>11615.790999999999</v>
      </c>
      <c r="H6789" s="292">
        <v>17183.5563</v>
      </c>
      <c r="I6789" s="292">
        <v>13460.8565</v>
      </c>
      <c r="J6789" s="292">
        <v>14226.590700000001</v>
      </c>
      <c r="K6789" s="292">
        <v>9961.7507000000005</v>
      </c>
      <c r="L6789" s="292">
        <v>17582.140300000003</v>
      </c>
      <c r="M6789" s="292">
        <v>19203.021199999999</v>
      </c>
      <c r="N6789" s="292">
        <v>16247.953559999985</v>
      </c>
      <c r="O6789" s="292">
        <v>170953.82965999999</v>
      </c>
      <c r="P6789" s="83" t="str">
        <f t="shared" si="151"/>
        <v/>
      </c>
    </row>
    <row r="6790" spans="1:16" hidden="1" x14ac:dyDescent="0.25">
      <c r="A6790" s="83" t="s">
        <v>7831</v>
      </c>
      <c r="B6790" s="285" t="s">
        <v>82</v>
      </c>
      <c r="C6790" s="292">
        <v>63.006500000000003</v>
      </c>
      <c r="D6790" s="292">
        <v>255.89968999999996</v>
      </c>
      <c r="E6790" s="292">
        <v>36.643440000000005</v>
      </c>
      <c r="F6790" s="292">
        <v>2028.11952</v>
      </c>
      <c r="G6790" s="292">
        <v>16.819929999999999</v>
      </c>
      <c r="H6790" s="292">
        <v>44.842569999999995</v>
      </c>
      <c r="I6790" s="292">
        <v>328.54142000000002</v>
      </c>
      <c r="J6790" s="292">
        <v>30.38064</v>
      </c>
      <c r="K6790" s="292">
        <v>0</v>
      </c>
      <c r="L6790" s="292">
        <v>0</v>
      </c>
      <c r="M6790" s="292">
        <v>139.33000000000001</v>
      </c>
      <c r="N6790" s="292">
        <v>886.42658000000029</v>
      </c>
      <c r="O6790" s="292">
        <v>3830.0102900000002</v>
      </c>
      <c r="P6790" s="83" t="str">
        <f t="shared" si="151"/>
        <v/>
      </c>
    </row>
    <row r="6791" spans="1:16" hidden="1" x14ac:dyDescent="0.25">
      <c r="A6791" s="83" t="s">
        <v>7832</v>
      </c>
      <c r="B6791" s="285" t="s">
        <v>83</v>
      </c>
      <c r="C6791" s="292">
        <v>512.56150000000002</v>
      </c>
      <c r="D6791" s="292">
        <v>0</v>
      </c>
      <c r="E6791" s="292">
        <v>383.65710000000001</v>
      </c>
      <c r="F6791" s="292">
        <v>5.7099999999999998E-2</v>
      </c>
      <c r="G6791" s="292">
        <v>5.7099999999999998E-2</v>
      </c>
      <c r="H6791" s="292">
        <v>219.25709999999998</v>
      </c>
      <c r="I6791" s="292">
        <v>0.1143</v>
      </c>
      <c r="J6791" s="292">
        <v>133.08879999999999</v>
      </c>
      <c r="K6791" s="292">
        <v>109.6571</v>
      </c>
      <c r="L6791" s="292">
        <v>0</v>
      </c>
      <c r="M6791" s="292">
        <v>23.484599999999997</v>
      </c>
      <c r="N6791" s="292">
        <v>5824.7647300000008</v>
      </c>
      <c r="O6791" s="292">
        <v>7206.6994300000006</v>
      </c>
      <c r="P6791" s="83" t="str">
        <f t="shared" si="151"/>
        <v/>
      </c>
    </row>
    <row r="6792" spans="1:16" hidden="1" x14ac:dyDescent="0.25">
      <c r="A6792" s="83" t="s">
        <v>7833</v>
      </c>
      <c r="B6792" s="285" t="s">
        <v>84</v>
      </c>
      <c r="C6792" s="292">
        <v>14044.019415700001</v>
      </c>
      <c r="D6792" s="292">
        <v>7591.5267057000001</v>
      </c>
      <c r="E6792" s="292">
        <v>224912.15565569999</v>
      </c>
      <c r="F6792" s="292">
        <v>5150.9366756999998</v>
      </c>
      <c r="G6792" s="292">
        <v>7308.4813756999993</v>
      </c>
      <c r="H6792" s="292">
        <v>6496.9958757000004</v>
      </c>
      <c r="I6792" s="292">
        <v>5083.7005257000001</v>
      </c>
      <c r="J6792" s="292">
        <v>7854.6617557</v>
      </c>
      <c r="K6792" s="292">
        <v>7288.8652856999979</v>
      </c>
      <c r="L6792" s="292">
        <v>8119.4227157000005</v>
      </c>
      <c r="M6792" s="292">
        <v>7250.6351656999996</v>
      </c>
      <c r="N6792" s="292">
        <v>-144962.83503270004</v>
      </c>
      <c r="O6792" s="292">
        <v>156138.56612</v>
      </c>
      <c r="P6792" s="83" t="str">
        <f t="shared" si="151"/>
        <v/>
      </c>
    </row>
    <row r="6793" spans="1:16" hidden="1" x14ac:dyDescent="0.25">
      <c r="A6793" s="83" t="s">
        <v>7834</v>
      </c>
      <c r="B6793" s="285" t="s">
        <v>85</v>
      </c>
      <c r="C6793" s="292">
        <v>344164.44152800011</v>
      </c>
      <c r="D6793" s="292">
        <v>253474.49250159998</v>
      </c>
      <c r="E6793" s="292">
        <v>420071.34174160007</v>
      </c>
      <c r="F6793" s="292">
        <v>231471.25099160007</v>
      </c>
      <c r="G6793" s="292">
        <v>230288.6252616001</v>
      </c>
      <c r="H6793" s="292">
        <v>288813.56783160003</v>
      </c>
      <c r="I6793" s="292">
        <v>239225.45271160002</v>
      </c>
      <c r="J6793" s="292">
        <v>223644.74118160008</v>
      </c>
      <c r="K6793" s="292">
        <v>238604.57000160008</v>
      </c>
      <c r="L6793" s="292">
        <v>264916.37323419983</v>
      </c>
      <c r="M6793" s="292">
        <v>249116.11843159999</v>
      </c>
      <c r="N6793" s="292">
        <v>310154.79563160101</v>
      </c>
      <c r="O6793" s="292">
        <v>3293945.7710482012</v>
      </c>
      <c r="P6793" s="83" t="str">
        <f t="shared" si="151"/>
        <v/>
      </c>
    </row>
    <row r="6794" spans="1:16" hidden="1" x14ac:dyDescent="0.25">
      <c r="A6794" s="83" t="s">
        <v>7835</v>
      </c>
      <c r="B6794" s="285" t="s">
        <v>86</v>
      </c>
      <c r="C6794" s="292">
        <v>1323.7449267000002</v>
      </c>
      <c r="D6794" s="292">
        <v>1075.7491267</v>
      </c>
      <c r="E6794" s="292">
        <v>483.44312669999999</v>
      </c>
      <c r="F6794" s="292">
        <v>1014.8477267</v>
      </c>
      <c r="G6794" s="292">
        <v>1239.8529266999999</v>
      </c>
      <c r="H6794" s="292">
        <v>860.71232670000006</v>
      </c>
      <c r="I6794" s="292">
        <v>1235.3850266999998</v>
      </c>
      <c r="J6794" s="292">
        <v>136.31082670000001</v>
      </c>
      <c r="K6794" s="292">
        <v>1853.8037267</v>
      </c>
      <c r="L6794" s="292">
        <v>708.52362670000002</v>
      </c>
      <c r="M6794" s="292">
        <v>254.8233267</v>
      </c>
      <c r="N6794" s="292">
        <v>-2858.6403736999996</v>
      </c>
      <c r="O6794" s="292">
        <v>7328.5563200000006</v>
      </c>
      <c r="P6794" s="83" t="str">
        <f t="shared" si="151"/>
        <v/>
      </c>
    </row>
    <row r="6795" spans="1:16" hidden="1" x14ac:dyDescent="0.25">
      <c r="A6795" s="83" t="s">
        <v>7836</v>
      </c>
      <c r="B6795" s="285" t="s">
        <v>87</v>
      </c>
      <c r="C6795" s="292">
        <v>10282.118630000001</v>
      </c>
      <c r="D6795" s="292">
        <v>70.820650000000001</v>
      </c>
      <c r="E6795" s="292">
        <v>138.52271999999999</v>
      </c>
      <c r="F6795" s="292">
        <v>106.47869</v>
      </c>
      <c r="G6795" s="292">
        <v>60.332380000000001</v>
      </c>
      <c r="H6795" s="292">
        <v>100.41593</v>
      </c>
      <c r="I6795" s="292">
        <v>2544.5961499999999</v>
      </c>
      <c r="J6795" s="292">
        <v>60.380879999999998</v>
      </c>
      <c r="K6795" s="292">
        <v>60.185180000000003</v>
      </c>
      <c r="L6795" s="292">
        <v>105.81632</v>
      </c>
      <c r="M6795" s="292">
        <v>89.180519999999987</v>
      </c>
      <c r="N6795" s="292">
        <v>-7858.6885199999988</v>
      </c>
      <c r="O6795" s="292">
        <v>5760.1595300000017</v>
      </c>
      <c r="P6795" s="83" t="str">
        <f t="shared" si="151"/>
        <v/>
      </c>
    </row>
    <row r="6796" spans="1:16" hidden="1" x14ac:dyDescent="0.25">
      <c r="A6796" s="83" t="s">
        <v>7837</v>
      </c>
      <c r="B6796" s="285" t="s">
        <v>88</v>
      </c>
      <c r="C6796" s="292">
        <v>286689.59294000006</v>
      </c>
      <c r="D6796" s="292">
        <v>12877.186240000003</v>
      </c>
      <c r="E6796" s="292">
        <v>25559.963719999989</v>
      </c>
      <c r="F6796" s="292">
        <v>19583.533569999992</v>
      </c>
      <c r="G6796" s="292">
        <v>12513.881530000002</v>
      </c>
      <c r="H6796" s="292">
        <v>0</v>
      </c>
      <c r="I6796" s="292">
        <v>12294.645740000002</v>
      </c>
      <c r="J6796" s="292">
        <v>12891.752429999999</v>
      </c>
      <c r="K6796" s="292">
        <v>26707.723699999991</v>
      </c>
      <c r="L6796" s="292">
        <v>11089.055899999999</v>
      </c>
      <c r="M6796" s="292">
        <v>35113.714240000016</v>
      </c>
      <c r="N6796" s="292">
        <v>95283.787139999651</v>
      </c>
      <c r="O6796" s="292">
        <v>550604.83714999969</v>
      </c>
      <c r="P6796" s="83" t="str">
        <f t="shared" si="151"/>
        <v/>
      </c>
    </row>
    <row r="6797" spans="1:16" hidden="1" x14ac:dyDescent="0.25">
      <c r="A6797" s="83" t="s">
        <v>7838</v>
      </c>
      <c r="B6797" s="285" t="s">
        <v>144</v>
      </c>
      <c r="C6797" s="292">
        <v>642459.89802470012</v>
      </c>
      <c r="D6797" s="292">
        <v>267498.24851829995</v>
      </c>
      <c r="E6797" s="292">
        <v>446253.27130830009</v>
      </c>
      <c r="F6797" s="292">
        <v>252176.11097830007</v>
      </c>
      <c r="G6797" s="292">
        <v>244102.69209830012</v>
      </c>
      <c r="H6797" s="292">
        <v>289774.69608830003</v>
      </c>
      <c r="I6797" s="292">
        <v>255300.07962830004</v>
      </c>
      <c r="J6797" s="292">
        <v>236733.18531830009</v>
      </c>
      <c r="K6797" s="292">
        <v>267226.28260830004</v>
      </c>
      <c r="L6797" s="292">
        <v>276819.76908089977</v>
      </c>
      <c r="M6797" s="292">
        <v>284573.8365183</v>
      </c>
      <c r="N6797" s="292">
        <v>394721.25387790066</v>
      </c>
      <c r="O6797" s="292">
        <v>3857639.3240482006</v>
      </c>
      <c r="P6797" s="83" t="str">
        <f t="shared" si="151"/>
        <v/>
      </c>
    </row>
    <row r="6798" spans="1:16" hidden="1" x14ac:dyDescent="0.25">
      <c r="A6798" s="83" t="s">
        <v>7839</v>
      </c>
      <c r="B6798" s="285" t="s">
        <v>80</v>
      </c>
      <c r="C6798" s="292">
        <v>8149.2335753000016</v>
      </c>
      <c r="D6798" s="292">
        <v>8801.7788753000004</v>
      </c>
      <c r="E6798" s="292">
        <v>6994.3158753000007</v>
      </c>
      <c r="F6798" s="292">
        <v>12588.639175300001</v>
      </c>
      <c r="G6798" s="292">
        <v>18578.1788753</v>
      </c>
      <c r="H6798" s="292">
        <v>12676.6511753</v>
      </c>
      <c r="I6798" s="292">
        <v>8991.7570753000018</v>
      </c>
      <c r="J6798" s="292">
        <v>7506.4283753000009</v>
      </c>
      <c r="K6798" s="292">
        <v>7867.3170753000004</v>
      </c>
      <c r="L6798" s="292">
        <v>7165.3831753000004</v>
      </c>
      <c r="M6798" s="292">
        <v>8829.4378753000001</v>
      </c>
      <c r="N6798" s="292">
        <v>56616.752356700003</v>
      </c>
      <c r="O6798" s="292">
        <v>164765.87348500002</v>
      </c>
      <c r="P6798" s="83" t="str">
        <f t="shared" si="151"/>
        <v/>
      </c>
    </row>
    <row r="6799" spans="1:16" hidden="1" x14ac:dyDescent="0.25">
      <c r="A6799" s="83" t="s">
        <v>7840</v>
      </c>
      <c r="B6799" s="285" t="s">
        <v>76</v>
      </c>
      <c r="C6799" s="292">
        <v>65.527929999999998</v>
      </c>
      <c r="D6799" s="292">
        <v>697.9504300000001</v>
      </c>
      <c r="E6799" s="292">
        <v>7891.1881100000001</v>
      </c>
      <c r="F6799" s="292">
        <v>17970.440119999999</v>
      </c>
      <c r="G6799" s="292">
        <v>34463.577389999999</v>
      </c>
      <c r="H6799" s="292">
        <v>3703.7388799999999</v>
      </c>
      <c r="I6799" s="292">
        <v>2589.3632299999999</v>
      </c>
      <c r="J6799" s="292">
        <v>11037.01626</v>
      </c>
      <c r="K6799" s="292">
        <v>897.61306999999988</v>
      </c>
      <c r="L6799" s="292">
        <v>8941.6434226000019</v>
      </c>
      <c r="M6799" s="292">
        <v>2040.8855899999999</v>
      </c>
      <c r="N6799" s="292">
        <v>-90298.944432599994</v>
      </c>
      <c r="O6799" s="292">
        <v>0</v>
      </c>
      <c r="P6799" s="83" t="str">
        <f t="shared" si="151"/>
        <v/>
      </c>
    </row>
    <row r="6800" spans="1:16" hidden="1" x14ac:dyDescent="0.25">
      <c r="A6800" s="83" t="s">
        <v>7841</v>
      </c>
      <c r="B6800" s="285" t="s">
        <v>85</v>
      </c>
      <c r="C6800" s="292">
        <v>225547.36249710008</v>
      </c>
      <c r="D6800" s="292">
        <v>225806.11424069994</v>
      </c>
      <c r="E6800" s="292">
        <v>181947.13090070005</v>
      </c>
      <c r="F6800" s="292">
        <v>782134.49155070004</v>
      </c>
      <c r="G6800" s="292">
        <v>223691.57682069999</v>
      </c>
      <c r="H6800" s="292">
        <v>188262.38326070004</v>
      </c>
      <c r="I6800" s="292">
        <v>208635.00861070008</v>
      </c>
      <c r="J6800" s="292">
        <v>218111.13365070004</v>
      </c>
      <c r="K6800" s="292">
        <v>229891.80988070008</v>
      </c>
      <c r="L6800" s="292">
        <v>230761.22883330006</v>
      </c>
      <c r="M6800" s="292">
        <v>207900.94701070007</v>
      </c>
      <c r="N6800" s="292">
        <v>626948.9533328003</v>
      </c>
      <c r="O6800" s="292">
        <v>3549638.1405895008</v>
      </c>
      <c r="P6800" s="83" t="str">
        <f t="shared" si="151"/>
        <v/>
      </c>
    </row>
    <row r="6801" spans="1:16" hidden="1" x14ac:dyDescent="0.25">
      <c r="A6801" s="83" t="s">
        <v>7842</v>
      </c>
      <c r="B6801" s="285" t="s">
        <v>87</v>
      </c>
      <c r="C6801" s="292">
        <v>0</v>
      </c>
      <c r="D6801" s="292">
        <v>0</v>
      </c>
      <c r="E6801" s="292">
        <v>0</v>
      </c>
      <c r="F6801" s="292">
        <v>0</v>
      </c>
      <c r="G6801" s="292">
        <v>0</v>
      </c>
      <c r="H6801" s="292">
        <v>0</v>
      </c>
      <c r="I6801" s="292">
        <v>0</v>
      </c>
      <c r="J6801" s="292">
        <v>0</v>
      </c>
      <c r="K6801" s="292">
        <v>0</v>
      </c>
      <c r="L6801" s="292">
        <v>0</v>
      </c>
      <c r="M6801" s="292">
        <v>0</v>
      </c>
      <c r="N6801" s="292">
        <v>4419.2378100000005</v>
      </c>
      <c r="O6801" s="292">
        <v>4419.2378100000005</v>
      </c>
      <c r="P6801" s="83" t="str">
        <f t="shared" si="151"/>
        <v/>
      </c>
    </row>
    <row r="6802" spans="1:16" hidden="1" x14ac:dyDescent="0.25">
      <c r="A6802" s="83" t="s">
        <v>7843</v>
      </c>
      <c r="B6802" s="285" t="s">
        <v>88</v>
      </c>
      <c r="C6802" s="292">
        <v>472741.83268499991</v>
      </c>
      <c r="D6802" s="292">
        <v>9618.5031550000003</v>
      </c>
      <c r="E6802" s="292">
        <v>17929.168454999995</v>
      </c>
      <c r="F6802" s="292">
        <v>13933.879955</v>
      </c>
      <c r="G6802" s="292">
        <v>6640.8970649999992</v>
      </c>
      <c r="H6802" s="292">
        <v>32043.089795000007</v>
      </c>
      <c r="I6802" s="292">
        <v>7768.1017549999988</v>
      </c>
      <c r="J6802" s="292">
        <v>5072.1915549999985</v>
      </c>
      <c r="K6802" s="292">
        <v>38265.715955000014</v>
      </c>
      <c r="L6802" s="292">
        <v>15095.996055000003</v>
      </c>
      <c r="M6802" s="292">
        <v>21338.801155000001</v>
      </c>
      <c r="N6802" s="292">
        <v>562294.98729500023</v>
      </c>
      <c r="O6802" s="292">
        <v>1202743.1648800001</v>
      </c>
      <c r="P6802" s="83" t="str">
        <f t="shared" si="151"/>
        <v/>
      </c>
    </row>
    <row r="6803" spans="1:16" hidden="1" x14ac:dyDescent="0.25">
      <c r="A6803" s="83" t="s">
        <v>7844</v>
      </c>
      <c r="B6803" s="285" t="s">
        <v>89</v>
      </c>
      <c r="C6803" s="292">
        <v>32817.336846700011</v>
      </c>
      <c r="D6803" s="292">
        <v>24137.420896699998</v>
      </c>
      <c r="E6803" s="292">
        <v>23144.751616699999</v>
      </c>
      <c r="F6803" s="292">
        <v>18437.698406700001</v>
      </c>
      <c r="G6803" s="292">
        <v>17788.957416699999</v>
      </c>
      <c r="H6803" s="292">
        <v>24517.049516699997</v>
      </c>
      <c r="I6803" s="292">
        <v>33737.276066700011</v>
      </c>
      <c r="J6803" s="292">
        <v>29706.998516699998</v>
      </c>
      <c r="K6803" s="292">
        <v>61162.610676699995</v>
      </c>
      <c r="L6803" s="292">
        <v>54880.5328467</v>
      </c>
      <c r="M6803" s="292">
        <v>39244.125326699999</v>
      </c>
      <c r="N6803" s="292">
        <v>30721.741589799989</v>
      </c>
      <c r="O6803" s="292">
        <v>390296.49972349999</v>
      </c>
      <c r="P6803" s="83" t="str">
        <f t="shared" si="151"/>
        <v/>
      </c>
    </row>
    <row r="6804" spans="1:16" hidden="1" x14ac:dyDescent="0.25">
      <c r="A6804" s="83" t="s">
        <v>7845</v>
      </c>
      <c r="B6804" s="285" t="s">
        <v>90</v>
      </c>
      <c r="C6804" s="292">
        <v>0</v>
      </c>
      <c r="D6804" s="292">
        <v>175.92484429999996</v>
      </c>
      <c r="E6804" s="292">
        <v>740.46992429999989</v>
      </c>
      <c r="F6804" s="292">
        <v>247.00027429999994</v>
      </c>
      <c r="G6804" s="292">
        <v>1074.1449342999999</v>
      </c>
      <c r="H6804" s="292">
        <v>357.94636429999986</v>
      </c>
      <c r="I6804" s="292">
        <v>243.71816429999996</v>
      </c>
      <c r="J6804" s="292">
        <v>232.72693430000001</v>
      </c>
      <c r="K6804" s="292">
        <v>714.96470429999999</v>
      </c>
      <c r="L6804" s="292">
        <v>1541.2304942999999</v>
      </c>
      <c r="M6804" s="292">
        <v>349.18754429999984</v>
      </c>
      <c r="N6804" s="292">
        <v>913.52616700000078</v>
      </c>
      <c r="O6804" s="292">
        <v>6590.8403499999995</v>
      </c>
      <c r="P6804" s="83" t="str">
        <f t="shared" si="151"/>
        <v/>
      </c>
    </row>
    <row r="6805" spans="1:16" hidden="1" x14ac:dyDescent="0.25">
      <c r="A6805" s="83" t="s">
        <v>7846</v>
      </c>
      <c r="B6805" s="285" t="s">
        <v>91</v>
      </c>
      <c r="C6805" s="292">
        <v>0</v>
      </c>
      <c r="D6805" s="292">
        <v>0</v>
      </c>
      <c r="E6805" s="292">
        <v>0</v>
      </c>
      <c r="F6805" s="292">
        <v>0</v>
      </c>
      <c r="G6805" s="292">
        <v>0</v>
      </c>
      <c r="H6805" s="292">
        <v>0</v>
      </c>
      <c r="I6805" s="292">
        <v>0</v>
      </c>
      <c r="J6805" s="292">
        <v>0</v>
      </c>
      <c r="K6805" s="292">
        <v>0</v>
      </c>
      <c r="L6805" s="292">
        <v>0</v>
      </c>
      <c r="M6805" s="292">
        <v>0</v>
      </c>
      <c r="N6805" s="292">
        <v>0</v>
      </c>
      <c r="O6805" s="292">
        <v>0</v>
      </c>
      <c r="P6805" s="83" t="str">
        <f t="shared" si="151"/>
        <v/>
      </c>
    </row>
    <row r="6806" spans="1:16" hidden="1" x14ac:dyDescent="0.25">
      <c r="A6806" s="83" t="s">
        <v>7847</v>
      </c>
      <c r="B6806" s="285" t="s">
        <v>3670</v>
      </c>
      <c r="C6806" s="292">
        <v>7974.4758175999996</v>
      </c>
      <c r="D6806" s="292">
        <v>17455.306746900002</v>
      </c>
      <c r="E6806" s="292">
        <v>15867.273526900004</v>
      </c>
      <c r="F6806" s="292">
        <v>19936.502356900004</v>
      </c>
      <c r="G6806" s="292">
        <v>14422.022356900001</v>
      </c>
      <c r="H6806" s="292">
        <v>21271.420726900004</v>
      </c>
      <c r="I6806" s="292">
        <v>19623.142956899999</v>
      </c>
      <c r="J6806" s="292">
        <v>19000.791356900001</v>
      </c>
      <c r="K6806" s="292">
        <v>19974.609456900005</v>
      </c>
      <c r="L6806" s="292">
        <v>17724.2441569</v>
      </c>
      <c r="M6806" s="292">
        <v>18805.385176900003</v>
      </c>
      <c r="N6806" s="292">
        <v>31244.594131400034</v>
      </c>
      <c r="O6806" s="292">
        <v>223299.76876800001</v>
      </c>
      <c r="P6806" s="83" t="str">
        <f t="shared" si="151"/>
        <v/>
      </c>
    </row>
    <row r="6807" spans="1:16" hidden="1" x14ac:dyDescent="0.25">
      <c r="A6807" s="83" t="s">
        <v>7848</v>
      </c>
      <c r="B6807" s="285" t="s">
        <v>92</v>
      </c>
      <c r="C6807" s="292">
        <v>0</v>
      </c>
      <c r="D6807" s="292">
        <v>0</v>
      </c>
      <c r="E6807" s="292">
        <v>0</v>
      </c>
      <c r="F6807" s="292">
        <v>0</v>
      </c>
      <c r="G6807" s="292">
        <v>0</v>
      </c>
      <c r="H6807" s="292">
        <v>0</v>
      </c>
      <c r="I6807" s="292">
        <v>0</v>
      </c>
      <c r="J6807" s="292">
        <v>0</v>
      </c>
      <c r="K6807" s="292">
        <v>0</v>
      </c>
      <c r="L6807" s="292">
        <v>0</v>
      </c>
      <c r="M6807" s="292">
        <v>0</v>
      </c>
      <c r="N6807" s="292">
        <v>0</v>
      </c>
      <c r="O6807" s="292">
        <v>0</v>
      </c>
      <c r="P6807" s="83" t="str">
        <f t="shared" si="151"/>
        <v/>
      </c>
    </row>
    <row r="6808" spans="1:16" hidden="1" x14ac:dyDescent="0.25">
      <c r="A6808" s="83" t="s">
        <v>7849</v>
      </c>
      <c r="B6808" s="285" t="s">
        <v>93</v>
      </c>
      <c r="C6808" s="292">
        <v>179.85164999999998</v>
      </c>
      <c r="D6808" s="292">
        <v>449.25274999999999</v>
      </c>
      <c r="E6808" s="292">
        <v>466.80694999999997</v>
      </c>
      <c r="F6808" s="292">
        <v>214.68244999999999</v>
      </c>
      <c r="G6808" s="292">
        <v>207.34484999999998</v>
      </c>
      <c r="H6808" s="292">
        <v>468.55805000000004</v>
      </c>
      <c r="I6808" s="292">
        <v>293.36465000000004</v>
      </c>
      <c r="J6808" s="292">
        <v>217.40234999999998</v>
      </c>
      <c r="K6808" s="292">
        <v>212.45644999999999</v>
      </c>
      <c r="L6808" s="292">
        <v>495.00095000000005</v>
      </c>
      <c r="M6808" s="292">
        <v>272.37035000000003</v>
      </c>
      <c r="N6808" s="292">
        <v>300.02569150000011</v>
      </c>
      <c r="O6808" s="292">
        <v>3777.1171415000003</v>
      </c>
      <c r="P6808" s="83" t="str">
        <f t="shared" ref="P6808:P6871" si="152">IF(COUNTBLANK(Q6808)=0,IF(RIGHT(A6808,12)=Q6808,TRUE,FALSE),"")</f>
        <v/>
      </c>
    </row>
    <row r="6809" spans="1:16" hidden="1" x14ac:dyDescent="0.25">
      <c r="A6809" s="83" t="s">
        <v>7850</v>
      </c>
      <c r="B6809" s="285" t="s">
        <v>94</v>
      </c>
      <c r="C6809" s="292">
        <v>36652.441084000027</v>
      </c>
      <c r="D6809" s="292">
        <v>9083.3298840000025</v>
      </c>
      <c r="E6809" s="292">
        <v>8040.8519839999999</v>
      </c>
      <c r="F6809" s="292">
        <v>9398.8683840000012</v>
      </c>
      <c r="G6809" s="292">
        <v>8134.0998839999993</v>
      </c>
      <c r="H6809" s="292">
        <v>14461.277964000001</v>
      </c>
      <c r="I6809" s="292">
        <v>8875.1360840000034</v>
      </c>
      <c r="J6809" s="292">
        <v>8074.1224839999986</v>
      </c>
      <c r="K6809" s="292">
        <v>16786.067784000003</v>
      </c>
      <c r="L6809" s="292">
        <v>14167.362684000009</v>
      </c>
      <c r="M6809" s="292">
        <v>15436.460984000007</v>
      </c>
      <c r="N6809" s="292">
        <v>106157.16833149991</v>
      </c>
      <c r="O6809" s="292">
        <v>255267.18753549995</v>
      </c>
      <c r="P6809" s="83" t="str">
        <f t="shared" si="152"/>
        <v/>
      </c>
    </row>
    <row r="6810" spans="1:16" hidden="1" x14ac:dyDescent="0.25">
      <c r="A6810" s="83" t="s">
        <v>7851</v>
      </c>
      <c r="B6810" s="285" t="s">
        <v>95</v>
      </c>
      <c r="C6810" s="292">
        <v>2050.92</v>
      </c>
      <c r="D6810" s="292">
        <v>0</v>
      </c>
      <c r="E6810" s="292">
        <v>630.35020999999995</v>
      </c>
      <c r="F6810" s="292">
        <v>13661.0345</v>
      </c>
      <c r="G6810" s="292">
        <v>56.488999999999997</v>
      </c>
      <c r="H6810" s="292">
        <v>0.05</v>
      </c>
      <c r="I6810" s="292">
        <v>397.7</v>
      </c>
      <c r="J6810" s="292">
        <v>12.3</v>
      </c>
      <c r="K6810" s="292">
        <v>0</v>
      </c>
      <c r="L6810" s="292">
        <v>168.505</v>
      </c>
      <c r="M6810" s="292">
        <v>7.15</v>
      </c>
      <c r="N6810" s="292">
        <v>1442.910430000001</v>
      </c>
      <c r="O6810" s="292">
        <v>18427.409140000003</v>
      </c>
      <c r="P6810" s="83" t="str">
        <f t="shared" si="152"/>
        <v/>
      </c>
    </row>
    <row r="6811" spans="1:16" hidden="1" x14ac:dyDescent="0.25">
      <c r="A6811" s="83" t="s">
        <v>7852</v>
      </c>
      <c r="B6811" s="285" t="s">
        <v>96</v>
      </c>
      <c r="C6811" s="292">
        <v>451.46474829999994</v>
      </c>
      <c r="D6811" s="292">
        <v>202.83164829999998</v>
      </c>
      <c r="E6811" s="292">
        <v>1702.7404483</v>
      </c>
      <c r="F6811" s="292">
        <v>648.80084829999998</v>
      </c>
      <c r="G6811" s="292">
        <v>344.71204829999994</v>
      </c>
      <c r="H6811" s="292">
        <v>1169.9929483000001</v>
      </c>
      <c r="I6811" s="292">
        <v>577.7944483</v>
      </c>
      <c r="J6811" s="292">
        <v>1744.3163482999998</v>
      </c>
      <c r="K6811" s="292">
        <v>753.13824829999999</v>
      </c>
      <c r="L6811" s="292">
        <v>2115.9865482999999</v>
      </c>
      <c r="M6811" s="292">
        <v>2373.2704482999998</v>
      </c>
      <c r="N6811" s="292">
        <v>-4709.5451012999974</v>
      </c>
      <c r="O6811" s="292">
        <v>7375.5036300000011</v>
      </c>
      <c r="P6811" s="83" t="str">
        <f t="shared" si="152"/>
        <v/>
      </c>
    </row>
    <row r="6812" spans="1:16" hidden="1" x14ac:dyDescent="0.25">
      <c r="A6812" s="83" t="s">
        <v>7853</v>
      </c>
      <c r="B6812" s="285" t="s">
        <v>155</v>
      </c>
      <c r="C6812" s="292">
        <v>698740.65993039997</v>
      </c>
      <c r="D6812" s="292">
        <v>235627.44904399995</v>
      </c>
      <c r="E6812" s="292">
        <v>201579.03980400006</v>
      </c>
      <c r="F6812" s="292">
        <v>796717.17235400004</v>
      </c>
      <c r="G6812" s="292">
        <v>230677.18593399998</v>
      </c>
      <c r="H6812" s="292">
        <v>221475.46600400005</v>
      </c>
      <c r="I6812" s="292">
        <v>216980.9048140001</v>
      </c>
      <c r="J6812" s="292">
        <v>224927.64155400003</v>
      </c>
      <c r="K6812" s="292">
        <v>268910.66408400011</v>
      </c>
      <c r="L6812" s="292">
        <v>247973.21143660005</v>
      </c>
      <c r="M6812" s="292">
        <v>231613.01861400006</v>
      </c>
      <c r="N6812" s="292">
        <v>1188953.6333365005</v>
      </c>
      <c r="O6812" s="292">
        <v>4764176.0469095008</v>
      </c>
      <c r="P6812" s="83" t="str">
        <f t="shared" si="152"/>
        <v/>
      </c>
    </row>
    <row r="6813" spans="1:16" hidden="1" x14ac:dyDescent="0.25">
      <c r="A6813" s="83" t="s">
        <v>7854</v>
      </c>
      <c r="B6813" s="285" t="s">
        <v>80</v>
      </c>
      <c r="C6813" s="292">
        <v>145806.80916880004</v>
      </c>
      <c r="D6813" s="292">
        <v>173806.92868879993</v>
      </c>
      <c r="E6813" s="292">
        <v>125165.43857880005</v>
      </c>
      <c r="F6813" s="292">
        <v>702268.26505880011</v>
      </c>
      <c r="G6813" s="292">
        <v>147544.94098879999</v>
      </c>
      <c r="H6813" s="292">
        <v>123482.34175880003</v>
      </c>
      <c r="I6813" s="292">
        <v>142875.30745880006</v>
      </c>
      <c r="J6813" s="292">
        <v>149829.77574880005</v>
      </c>
      <c r="K6813" s="292">
        <v>130143.48773880006</v>
      </c>
      <c r="L6813" s="292">
        <v>132842.70927880006</v>
      </c>
      <c r="M6813" s="292">
        <v>131745.38203880005</v>
      </c>
      <c r="N6813" s="292">
        <v>546467.9314242003</v>
      </c>
      <c r="O6813" s="292">
        <v>2651979.3179310001</v>
      </c>
      <c r="P6813" s="83" t="str">
        <f t="shared" si="152"/>
        <v/>
      </c>
    </row>
    <row r="6814" spans="1:16" hidden="1" x14ac:dyDescent="0.25">
      <c r="A6814" s="83" t="s">
        <v>7855</v>
      </c>
      <c r="B6814" s="285" t="s">
        <v>97</v>
      </c>
      <c r="C6814" s="292">
        <v>407737</v>
      </c>
      <c r="D6814" s="292">
        <v>-26893</v>
      </c>
      <c r="E6814" s="292">
        <v>-29345</v>
      </c>
      <c r="F6814" s="292">
        <v>-63642</v>
      </c>
      <c r="G6814" s="292">
        <v>-30549</v>
      </c>
      <c r="H6814" s="292">
        <v>-29354</v>
      </c>
      <c r="I6814" s="292">
        <v>-65547</v>
      </c>
      <c r="J6814" s="292">
        <v>-25371</v>
      </c>
      <c r="K6814" s="292">
        <v>-30774</v>
      </c>
      <c r="L6814" s="292">
        <v>-37819</v>
      </c>
      <c r="M6814" s="292">
        <v>-30196</v>
      </c>
      <c r="N6814" s="292">
        <v>-32559</v>
      </c>
      <c r="O6814" s="292">
        <v>5688</v>
      </c>
      <c r="P6814" s="83" t="str">
        <f t="shared" si="152"/>
        <v/>
      </c>
    </row>
    <row r="6815" spans="1:16" hidden="1" x14ac:dyDescent="0.25">
      <c r="A6815" s="83" t="s">
        <v>7856</v>
      </c>
      <c r="B6815" s="285" t="s">
        <v>130</v>
      </c>
      <c r="C6815" s="292">
        <v>407737</v>
      </c>
      <c r="D6815" s="292">
        <v>-26893</v>
      </c>
      <c r="E6815" s="292">
        <v>-29345</v>
      </c>
      <c r="F6815" s="292">
        <v>-63642</v>
      </c>
      <c r="G6815" s="292">
        <v>-30549</v>
      </c>
      <c r="H6815" s="292">
        <v>-29380</v>
      </c>
      <c r="I6815" s="292">
        <v>-65547</v>
      </c>
      <c r="J6815" s="292">
        <v>-25371</v>
      </c>
      <c r="K6815" s="292">
        <v>-30774</v>
      </c>
      <c r="L6815" s="292">
        <v>-37819</v>
      </c>
      <c r="M6815" s="292">
        <v>-31359</v>
      </c>
      <c r="N6815" s="292">
        <v>-32559</v>
      </c>
      <c r="O6815" s="292">
        <v>4499</v>
      </c>
      <c r="P6815" s="83" t="str">
        <f t="shared" si="152"/>
        <v/>
      </c>
    </row>
    <row r="6816" spans="1:16" hidden="1" x14ac:dyDescent="0.25">
      <c r="A6816" s="83" t="s">
        <v>7857</v>
      </c>
      <c r="B6816" s="285" t="s">
        <v>76</v>
      </c>
      <c r="C6816" s="292">
        <v>0</v>
      </c>
      <c r="D6816" s="292">
        <v>0</v>
      </c>
      <c r="E6816" s="292">
        <v>0</v>
      </c>
      <c r="F6816" s="292">
        <v>154</v>
      </c>
      <c r="G6816" s="292">
        <v>10</v>
      </c>
      <c r="H6816" s="292">
        <v>4383</v>
      </c>
      <c r="I6816" s="292">
        <v>21</v>
      </c>
      <c r="J6816" s="292">
        <v>374</v>
      </c>
      <c r="K6816" s="292">
        <v>0</v>
      </c>
      <c r="L6816" s="292">
        <v>10</v>
      </c>
      <c r="M6816" s="292">
        <v>10</v>
      </c>
      <c r="N6816" s="292">
        <v>15671</v>
      </c>
      <c r="O6816" s="292">
        <v>20633</v>
      </c>
      <c r="P6816" s="83" t="str">
        <f t="shared" si="152"/>
        <v/>
      </c>
    </row>
    <row r="6817" spans="1:16" hidden="1" x14ac:dyDescent="0.25">
      <c r="A6817" s="83" t="s">
        <v>7858</v>
      </c>
      <c r="B6817" s="285" t="s">
        <v>77</v>
      </c>
      <c r="C6817" s="292">
        <v>4308</v>
      </c>
      <c r="D6817" s="292">
        <v>4400</v>
      </c>
      <c r="E6817" s="292">
        <v>7510</v>
      </c>
      <c r="F6817" s="292">
        <v>4893</v>
      </c>
      <c r="G6817" s="292">
        <v>8400</v>
      </c>
      <c r="H6817" s="292">
        <v>4807</v>
      </c>
      <c r="I6817" s="292">
        <v>4334</v>
      </c>
      <c r="J6817" s="292">
        <v>5175</v>
      </c>
      <c r="K6817" s="292">
        <v>4343</v>
      </c>
      <c r="L6817" s="292">
        <v>6818</v>
      </c>
      <c r="M6817" s="292">
        <v>4251</v>
      </c>
      <c r="N6817" s="292">
        <v>8323</v>
      </c>
      <c r="O6817" s="292">
        <v>67562</v>
      </c>
      <c r="P6817" s="83" t="str">
        <f t="shared" si="152"/>
        <v/>
      </c>
    </row>
    <row r="6818" spans="1:16" hidden="1" x14ac:dyDescent="0.25">
      <c r="A6818" s="83" t="s">
        <v>7859</v>
      </c>
      <c r="B6818" s="285" t="s">
        <v>78</v>
      </c>
      <c r="C6818" s="292">
        <v>2104</v>
      </c>
      <c r="D6818" s="292">
        <v>2621</v>
      </c>
      <c r="E6818" s="292">
        <v>1986</v>
      </c>
      <c r="F6818" s="292">
        <v>888</v>
      </c>
      <c r="G6818" s="292">
        <v>794</v>
      </c>
      <c r="H6818" s="292">
        <v>2522</v>
      </c>
      <c r="I6818" s="292">
        <v>1336</v>
      </c>
      <c r="J6818" s="292">
        <v>546</v>
      </c>
      <c r="K6818" s="292">
        <v>2738</v>
      </c>
      <c r="L6818" s="292">
        <v>1987</v>
      </c>
      <c r="M6818" s="292">
        <v>2225</v>
      </c>
      <c r="N6818" s="292">
        <v>2854</v>
      </c>
      <c r="O6818" s="292">
        <v>22601</v>
      </c>
      <c r="P6818" s="83" t="str">
        <f t="shared" si="152"/>
        <v/>
      </c>
    </row>
    <row r="6819" spans="1:16" hidden="1" x14ac:dyDescent="0.25">
      <c r="A6819" s="83" t="s">
        <v>7860</v>
      </c>
      <c r="B6819" s="285" t="s">
        <v>79</v>
      </c>
      <c r="C6819" s="292">
        <v>0</v>
      </c>
      <c r="D6819" s="292">
        <v>0</v>
      </c>
      <c r="E6819" s="292">
        <v>1</v>
      </c>
      <c r="F6819" s="292">
        <v>1</v>
      </c>
      <c r="G6819" s="292">
        <v>1</v>
      </c>
      <c r="H6819" s="292">
        <v>1</v>
      </c>
      <c r="I6819" s="292">
        <v>1</v>
      </c>
      <c r="J6819" s="292">
        <v>2</v>
      </c>
      <c r="K6819" s="292">
        <v>2</v>
      </c>
      <c r="L6819" s="292">
        <v>2</v>
      </c>
      <c r="M6819" s="292">
        <v>535</v>
      </c>
      <c r="N6819" s="292">
        <v>1</v>
      </c>
      <c r="O6819" s="292">
        <v>547</v>
      </c>
      <c r="P6819" s="83" t="str">
        <f t="shared" si="152"/>
        <v/>
      </c>
    </row>
    <row r="6820" spans="1:16" hidden="1" x14ac:dyDescent="0.25">
      <c r="A6820" s="83" t="s">
        <v>7861</v>
      </c>
      <c r="B6820" s="285" t="s">
        <v>3671</v>
      </c>
      <c r="C6820" s="292">
        <v>60112</v>
      </c>
      <c r="D6820" s="292">
        <v>18582</v>
      </c>
      <c r="E6820" s="292">
        <v>17182</v>
      </c>
      <c r="F6820" s="292">
        <v>40548</v>
      </c>
      <c r="G6820" s="292">
        <v>18795</v>
      </c>
      <c r="H6820" s="292">
        <v>18790</v>
      </c>
      <c r="I6820" s="292">
        <v>46430</v>
      </c>
      <c r="J6820" s="292">
        <v>18253</v>
      </c>
      <c r="K6820" s="292">
        <v>21055</v>
      </c>
      <c r="L6820" s="292">
        <v>41381</v>
      </c>
      <c r="M6820" s="292">
        <v>18123</v>
      </c>
      <c r="N6820" s="292">
        <v>20565</v>
      </c>
      <c r="O6820" s="292">
        <v>339816</v>
      </c>
      <c r="P6820" s="83" t="str">
        <f t="shared" si="152"/>
        <v/>
      </c>
    </row>
    <row r="6821" spans="1:16" hidden="1" x14ac:dyDescent="0.25">
      <c r="A6821" s="83" t="s">
        <v>7862</v>
      </c>
      <c r="B6821" s="285" t="s">
        <v>120</v>
      </c>
      <c r="C6821" s="292">
        <v>15966</v>
      </c>
      <c r="D6821" s="292">
        <v>6</v>
      </c>
      <c r="E6821" s="292">
        <v>0</v>
      </c>
      <c r="F6821" s="292">
        <v>16004</v>
      </c>
      <c r="G6821" s="292">
        <v>0</v>
      </c>
      <c r="H6821" s="292">
        <v>29</v>
      </c>
      <c r="I6821" s="292">
        <v>12010</v>
      </c>
      <c r="J6821" s="292">
        <v>0</v>
      </c>
      <c r="K6821" s="292">
        <v>0</v>
      </c>
      <c r="L6821" s="292">
        <v>29</v>
      </c>
      <c r="M6821" s="292">
        <v>3986</v>
      </c>
      <c r="N6821" s="292">
        <v>1520</v>
      </c>
      <c r="O6821" s="292">
        <v>49550</v>
      </c>
      <c r="P6821" s="83" t="str">
        <f t="shared" si="152"/>
        <v/>
      </c>
    </row>
    <row r="6822" spans="1:16" hidden="1" x14ac:dyDescent="0.25">
      <c r="A6822" s="83" t="s">
        <v>7863</v>
      </c>
      <c r="B6822" s="285" t="s">
        <v>121</v>
      </c>
      <c r="C6822" s="292">
        <v>0</v>
      </c>
      <c r="D6822" s="292">
        <v>0</v>
      </c>
      <c r="E6822" s="292">
        <v>0</v>
      </c>
      <c r="F6822" s="292">
        <v>0</v>
      </c>
      <c r="G6822" s="292">
        <v>0</v>
      </c>
      <c r="H6822" s="292">
        <v>0</v>
      </c>
      <c r="I6822" s="292">
        <v>0</v>
      </c>
      <c r="J6822" s="292">
        <v>0</v>
      </c>
      <c r="K6822" s="292">
        <v>0</v>
      </c>
      <c r="L6822" s="292">
        <v>0</v>
      </c>
      <c r="M6822" s="292">
        <v>0</v>
      </c>
      <c r="N6822" s="292">
        <v>0</v>
      </c>
      <c r="O6822" s="292">
        <v>0</v>
      </c>
      <c r="P6822" s="83" t="str">
        <f t="shared" si="152"/>
        <v/>
      </c>
    </row>
    <row r="6823" spans="1:16" hidden="1" x14ac:dyDescent="0.25">
      <c r="A6823" s="83" t="s">
        <v>7864</v>
      </c>
      <c r="B6823" s="285" t="s">
        <v>81</v>
      </c>
      <c r="C6823" s="292">
        <v>0</v>
      </c>
      <c r="D6823" s="292">
        <v>22</v>
      </c>
      <c r="E6823" s="292">
        <v>1212</v>
      </c>
      <c r="F6823" s="292">
        <v>273</v>
      </c>
      <c r="G6823" s="292">
        <v>506</v>
      </c>
      <c r="H6823" s="292">
        <v>219</v>
      </c>
      <c r="I6823" s="292">
        <v>674</v>
      </c>
      <c r="J6823" s="292">
        <v>246</v>
      </c>
      <c r="K6823" s="292">
        <v>845</v>
      </c>
      <c r="L6823" s="292">
        <v>124</v>
      </c>
      <c r="M6823" s="292">
        <v>601</v>
      </c>
      <c r="N6823" s="292">
        <v>980</v>
      </c>
      <c r="O6823" s="292">
        <v>5702</v>
      </c>
      <c r="P6823" s="83" t="str">
        <f t="shared" si="152"/>
        <v/>
      </c>
    </row>
    <row r="6824" spans="1:16" hidden="1" x14ac:dyDescent="0.25">
      <c r="A6824" s="83" t="s">
        <v>7865</v>
      </c>
      <c r="B6824" s="285" t="s">
        <v>82</v>
      </c>
      <c r="C6824" s="292">
        <v>0</v>
      </c>
      <c r="D6824" s="292">
        <v>0</v>
      </c>
      <c r="E6824" s="292">
        <v>0</v>
      </c>
      <c r="F6824" s="292">
        <v>0</v>
      </c>
      <c r="G6824" s="292">
        <v>0</v>
      </c>
      <c r="H6824" s="292">
        <v>0</v>
      </c>
      <c r="I6824" s="292">
        <v>0</v>
      </c>
      <c r="J6824" s="292">
        <v>0</v>
      </c>
      <c r="K6824" s="292">
        <v>0</v>
      </c>
      <c r="L6824" s="292">
        <v>0</v>
      </c>
      <c r="M6824" s="292">
        <v>0</v>
      </c>
      <c r="N6824" s="292">
        <v>0</v>
      </c>
      <c r="O6824" s="292">
        <v>0</v>
      </c>
      <c r="P6824" s="83" t="str">
        <f t="shared" si="152"/>
        <v/>
      </c>
    </row>
    <row r="6825" spans="1:16" hidden="1" x14ac:dyDescent="0.25">
      <c r="A6825" s="83" t="s">
        <v>7866</v>
      </c>
      <c r="B6825" s="285" t="s">
        <v>83</v>
      </c>
      <c r="C6825" s="292">
        <v>50</v>
      </c>
      <c r="D6825" s="292">
        <v>0</v>
      </c>
      <c r="E6825" s="292">
        <v>0</v>
      </c>
      <c r="F6825" s="292">
        <v>50</v>
      </c>
      <c r="G6825" s="292">
        <v>0</v>
      </c>
      <c r="H6825" s="292">
        <v>50</v>
      </c>
      <c r="I6825" s="292">
        <v>201</v>
      </c>
      <c r="J6825" s="292">
        <v>0</v>
      </c>
      <c r="K6825" s="292">
        <v>0</v>
      </c>
      <c r="L6825" s="292">
        <v>101</v>
      </c>
      <c r="M6825" s="292">
        <v>0</v>
      </c>
      <c r="N6825" s="292">
        <v>0</v>
      </c>
      <c r="O6825" s="292">
        <v>452</v>
      </c>
      <c r="P6825" s="83" t="str">
        <f t="shared" si="152"/>
        <v/>
      </c>
    </row>
    <row r="6826" spans="1:16" hidden="1" x14ac:dyDescent="0.25">
      <c r="A6826" s="83" t="s">
        <v>7867</v>
      </c>
      <c r="B6826" s="285" t="s">
        <v>84</v>
      </c>
      <c r="C6826" s="292">
        <v>178</v>
      </c>
      <c r="D6826" s="292">
        <v>1560</v>
      </c>
      <c r="E6826" s="292">
        <v>1629</v>
      </c>
      <c r="F6826" s="292">
        <v>887</v>
      </c>
      <c r="G6826" s="292">
        <v>2091</v>
      </c>
      <c r="H6826" s="292">
        <v>959</v>
      </c>
      <c r="I6826" s="292">
        <v>647</v>
      </c>
      <c r="J6826" s="292">
        <v>1251</v>
      </c>
      <c r="K6826" s="292">
        <v>2251</v>
      </c>
      <c r="L6826" s="292">
        <v>2986</v>
      </c>
      <c r="M6826" s="292">
        <v>566</v>
      </c>
      <c r="N6826" s="292">
        <v>5086</v>
      </c>
      <c r="O6826" s="292">
        <v>20091</v>
      </c>
      <c r="P6826" s="83" t="str">
        <f t="shared" si="152"/>
        <v/>
      </c>
    </row>
    <row r="6827" spans="1:16" hidden="1" x14ac:dyDescent="0.25">
      <c r="A6827" s="83" t="s">
        <v>7868</v>
      </c>
      <c r="B6827" s="285" t="s">
        <v>85</v>
      </c>
      <c r="C6827" s="292">
        <v>82718</v>
      </c>
      <c r="D6827" s="292">
        <v>27191</v>
      </c>
      <c r="E6827" s="292">
        <v>29520</v>
      </c>
      <c r="F6827" s="292">
        <v>63698</v>
      </c>
      <c r="G6827" s="292">
        <v>30597</v>
      </c>
      <c r="H6827" s="292">
        <v>31760</v>
      </c>
      <c r="I6827" s="292">
        <v>65654</v>
      </c>
      <c r="J6827" s="292">
        <v>25847</v>
      </c>
      <c r="K6827" s="292">
        <v>31234</v>
      </c>
      <c r="L6827" s="292">
        <v>53438</v>
      </c>
      <c r="M6827" s="292">
        <v>30297</v>
      </c>
      <c r="N6827" s="292">
        <v>55000</v>
      </c>
      <c r="O6827" s="292">
        <v>526954</v>
      </c>
      <c r="P6827" s="83" t="str">
        <f t="shared" si="152"/>
        <v/>
      </c>
    </row>
    <row r="6828" spans="1:16" hidden="1" x14ac:dyDescent="0.25">
      <c r="A6828" s="83" t="s">
        <v>7869</v>
      </c>
      <c r="B6828" s="285" t="s">
        <v>86</v>
      </c>
      <c r="C6828" s="292">
        <v>0</v>
      </c>
      <c r="D6828" s="292">
        <v>0</v>
      </c>
      <c r="E6828" s="292">
        <v>0</v>
      </c>
      <c r="F6828" s="292">
        <v>0</v>
      </c>
      <c r="G6828" s="292">
        <v>0</v>
      </c>
      <c r="H6828" s="292">
        <v>0</v>
      </c>
      <c r="I6828" s="292">
        <v>0</v>
      </c>
      <c r="J6828" s="292">
        <v>0</v>
      </c>
      <c r="K6828" s="292">
        <v>0</v>
      </c>
      <c r="L6828" s="292">
        <v>0</v>
      </c>
      <c r="M6828" s="292">
        <v>0</v>
      </c>
      <c r="N6828" s="292">
        <v>0</v>
      </c>
      <c r="O6828" s="292">
        <v>0</v>
      </c>
      <c r="P6828" s="83" t="str">
        <f t="shared" si="152"/>
        <v/>
      </c>
    </row>
    <row r="6829" spans="1:16" hidden="1" x14ac:dyDescent="0.25">
      <c r="A6829" s="83" t="s">
        <v>7870</v>
      </c>
      <c r="B6829" s="285" t="s">
        <v>87</v>
      </c>
      <c r="C6829" s="292">
        <v>0</v>
      </c>
      <c r="D6829" s="292">
        <v>0</v>
      </c>
      <c r="E6829" s="292">
        <v>0</v>
      </c>
      <c r="F6829" s="292">
        <v>0</v>
      </c>
      <c r="G6829" s="292">
        <v>0</v>
      </c>
      <c r="H6829" s="292">
        <v>26</v>
      </c>
      <c r="I6829" s="292">
        <v>0</v>
      </c>
      <c r="J6829" s="292">
        <v>0</v>
      </c>
      <c r="K6829" s="292">
        <v>0</v>
      </c>
      <c r="L6829" s="292">
        <v>0</v>
      </c>
      <c r="M6829" s="292">
        <v>1163</v>
      </c>
      <c r="N6829" s="292">
        <v>0</v>
      </c>
      <c r="O6829" s="292">
        <v>1189</v>
      </c>
      <c r="P6829" s="83" t="str">
        <f t="shared" si="152"/>
        <v/>
      </c>
    </row>
    <row r="6830" spans="1:16" hidden="1" x14ac:dyDescent="0.25">
      <c r="A6830" s="83" t="s">
        <v>7871</v>
      </c>
      <c r="B6830" s="285" t="s">
        <v>88</v>
      </c>
      <c r="C6830" s="292">
        <v>0</v>
      </c>
      <c r="D6830" s="292">
        <v>0</v>
      </c>
      <c r="E6830" s="292">
        <v>0</v>
      </c>
      <c r="F6830" s="292">
        <v>0</v>
      </c>
      <c r="G6830" s="292">
        <v>0</v>
      </c>
      <c r="H6830" s="292">
        <v>0</v>
      </c>
      <c r="I6830" s="292">
        <v>0</v>
      </c>
      <c r="J6830" s="292">
        <v>0</v>
      </c>
      <c r="K6830" s="292">
        <v>0</v>
      </c>
      <c r="L6830" s="292">
        <v>0</v>
      </c>
      <c r="M6830" s="292">
        <v>0</v>
      </c>
      <c r="N6830" s="292">
        <v>0</v>
      </c>
      <c r="O6830" s="292">
        <v>0</v>
      </c>
      <c r="P6830" s="83" t="str">
        <f t="shared" si="152"/>
        <v/>
      </c>
    </row>
    <row r="6831" spans="1:16" hidden="1" x14ac:dyDescent="0.25">
      <c r="A6831" s="83" t="s">
        <v>7872</v>
      </c>
      <c r="B6831" s="285" t="s">
        <v>144</v>
      </c>
      <c r="C6831" s="292">
        <v>82718</v>
      </c>
      <c r="D6831" s="292">
        <v>27191</v>
      </c>
      <c r="E6831" s="292">
        <v>29520</v>
      </c>
      <c r="F6831" s="292">
        <v>63698</v>
      </c>
      <c r="G6831" s="292">
        <v>30597</v>
      </c>
      <c r="H6831" s="292">
        <v>31786</v>
      </c>
      <c r="I6831" s="292">
        <v>65654</v>
      </c>
      <c r="J6831" s="292">
        <v>25847</v>
      </c>
      <c r="K6831" s="292">
        <v>31234</v>
      </c>
      <c r="L6831" s="292">
        <v>53438</v>
      </c>
      <c r="M6831" s="292">
        <v>31460</v>
      </c>
      <c r="N6831" s="292">
        <v>55000</v>
      </c>
      <c r="O6831" s="292">
        <v>528143</v>
      </c>
      <c r="P6831" s="83" t="str">
        <f t="shared" si="152"/>
        <v/>
      </c>
    </row>
    <row r="6832" spans="1:16" hidden="1" x14ac:dyDescent="0.25">
      <c r="A6832" s="83" t="s">
        <v>7873</v>
      </c>
      <c r="B6832" s="285" t="s">
        <v>76</v>
      </c>
      <c r="C6832" s="292">
        <v>86</v>
      </c>
      <c r="D6832" s="292">
        <v>22</v>
      </c>
      <c r="E6832" s="292">
        <v>3</v>
      </c>
      <c r="F6832" s="292">
        <v>39</v>
      </c>
      <c r="G6832" s="292">
        <v>33</v>
      </c>
      <c r="H6832" s="292">
        <v>228</v>
      </c>
      <c r="I6832" s="292">
        <v>88</v>
      </c>
      <c r="J6832" s="292">
        <v>98</v>
      </c>
      <c r="K6832" s="292">
        <v>269</v>
      </c>
      <c r="L6832" s="292">
        <v>62</v>
      </c>
      <c r="M6832" s="292">
        <v>68</v>
      </c>
      <c r="N6832" s="292">
        <v>2247</v>
      </c>
      <c r="O6832" s="292">
        <v>3243</v>
      </c>
      <c r="P6832" s="83" t="str">
        <f t="shared" si="152"/>
        <v/>
      </c>
    </row>
    <row r="6833" spans="1:16" hidden="1" x14ac:dyDescent="0.25">
      <c r="A6833" s="83" t="s">
        <v>7874</v>
      </c>
      <c r="B6833" s="285" t="s">
        <v>85</v>
      </c>
      <c r="C6833" s="292">
        <v>490455</v>
      </c>
      <c r="D6833" s="292">
        <v>298</v>
      </c>
      <c r="E6833" s="292">
        <v>175</v>
      </c>
      <c r="F6833" s="292">
        <v>56</v>
      </c>
      <c r="G6833" s="292">
        <v>48</v>
      </c>
      <c r="H6833" s="292">
        <v>2406</v>
      </c>
      <c r="I6833" s="292">
        <v>107</v>
      </c>
      <c r="J6833" s="292">
        <v>476</v>
      </c>
      <c r="K6833" s="292">
        <v>460</v>
      </c>
      <c r="L6833" s="292">
        <v>15619</v>
      </c>
      <c r="M6833" s="292">
        <v>101</v>
      </c>
      <c r="N6833" s="292">
        <v>22441</v>
      </c>
      <c r="O6833" s="292">
        <v>532642</v>
      </c>
      <c r="P6833" s="83" t="str">
        <f t="shared" si="152"/>
        <v/>
      </c>
    </row>
    <row r="6834" spans="1:16" hidden="1" x14ac:dyDescent="0.25">
      <c r="A6834" s="83" t="s">
        <v>7875</v>
      </c>
      <c r="B6834" s="285" t="s">
        <v>87</v>
      </c>
      <c r="C6834" s="292">
        <v>0</v>
      </c>
      <c r="D6834" s="292">
        <v>0</v>
      </c>
      <c r="E6834" s="292">
        <v>0</v>
      </c>
      <c r="F6834" s="292">
        <v>0</v>
      </c>
      <c r="G6834" s="292">
        <v>0</v>
      </c>
      <c r="H6834" s="292">
        <v>0</v>
      </c>
      <c r="I6834" s="292">
        <v>0</v>
      </c>
      <c r="J6834" s="292">
        <v>0</v>
      </c>
      <c r="K6834" s="292">
        <v>0</v>
      </c>
      <c r="L6834" s="292">
        <v>0</v>
      </c>
      <c r="M6834" s="292">
        <v>0</v>
      </c>
      <c r="N6834" s="292">
        <v>0</v>
      </c>
      <c r="O6834" s="292">
        <v>0</v>
      </c>
      <c r="P6834" s="83" t="str">
        <f t="shared" si="152"/>
        <v/>
      </c>
    </row>
    <row r="6835" spans="1:16" hidden="1" x14ac:dyDescent="0.25">
      <c r="A6835" s="83" t="s">
        <v>7876</v>
      </c>
      <c r="B6835" s="285" t="s">
        <v>88</v>
      </c>
      <c r="C6835" s="292">
        <v>0</v>
      </c>
      <c r="D6835" s="292">
        <v>0</v>
      </c>
      <c r="E6835" s="292">
        <v>0</v>
      </c>
      <c r="F6835" s="292">
        <v>0</v>
      </c>
      <c r="G6835" s="292">
        <v>0</v>
      </c>
      <c r="H6835" s="292">
        <v>0</v>
      </c>
      <c r="I6835" s="292">
        <v>0</v>
      </c>
      <c r="J6835" s="292">
        <v>0</v>
      </c>
      <c r="K6835" s="292">
        <v>0</v>
      </c>
      <c r="L6835" s="292">
        <v>0</v>
      </c>
      <c r="M6835" s="292">
        <v>0</v>
      </c>
      <c r="N6835" s="292">
        <v>0</v>
      </c>
      <c r="O6835" s="292">
        <v>0</v>
      </c>
      <c r="P6835" s="83" t="str">
        <f t="shared" si="152"/>
        <v/>
      </c>
    </row>
    <row r="6836" spans="1:16" hidden="1" x14ac:dyDescent="0.25">
      <c r="A6836" s="83" t="s">
        <v>7877</v>
      </c>
      <c r="B6836" s="285" t="s">
        <v>89</v>
      </c>
      <c r="C6836" s="292">
        <v>0</v>
      </c>
      <c r="D6836" s="292">
        <v>0</v>
      </c>
      <c r="E6836" s="292">
        <v>74</v>
      </c>
      <c r="F6836" s="292">
        <v>16</v>
      </c>
      <c r="G6836" s="292">
        <v>15</v>
      </c>
      <c r="H6836" s="292">
        <v>9</v>
      </c>
      <c r="I6836" s="292">
        <v>19</v>
      </c>
      <c r="J6836" s="292">
        <v>1</v>
      </c>
      <c r="K6836" s="292">
        <v>0</v>
      </c>
      <c r="L6836" s="292">
        <v>13</v>
      </c>
      <c r="M6836" s="292">
        <v>7</v>
      </c>
      <c r="N6836" s="292">
        <v>19</v>
      </c>
      <c r="O6836" s="292">
        <v>173</v>
      </c>
      <c r="P6836" s="83" t="str">
        <f t="shared" si="152"/>
        <v/>
      </c>
    </row>
    <row r="6837" spans="1:16" hidden="1" x14ac:dyDescent="0.25">
      <c r="A6837" s="83" t="s">
        <v>7878</v>
      </c>
      <c r="B6837" s="285" t="s">
        <v>90</v>
      </c>
      <c r="C6837" s="292">
        <v>1</v>
      </c>
      <c r="D6837" s="292">
        <v>0</v>
      </c>
      <c r="E6837" s="292">
        <v>0</v>
      </c>
      <c r="F6837" s="292">
        <v>1</v>
      </c>
      <c r="G6837" s="292">
        <v>0</v>
      </c>
      <c r="H6837" s="292">
        <v>0</v>
      </c>
      <c r="I6837" s="292">
        <v>0</v>
      </c>
      <c r="J6837" s="292">
        <v>0</v>
      </c>
      <c r="K6837" s="292">
        <v>0</v>
      </c>
      <c r="L6837" s="292">
        <v>1</v>
      </c>
      <c r="M6837" s="292">
        <v>0</v>
      </c>
      <c r="N6837" s="292">
        <v>0</v>
      </c>
      <c r="O6837" s="292">
        <v>3</v>
      </c>
      <c r="P6837" s="83" t="str">
        <f t="shared" si="152"/>
        <v/>
      </c>
    </row>
    <row r="6838" spans="1:16" hidden="1" x14ac:dyDescent="0.25">
      <c r="A6838" s="83" t="s">
        <v>7879</v>
      </c>
      <c r="B6838" s="285" t="s">
        <v>91</v>
      </c>
      <c r="C6838" s="292">
        <v>0</v>
      </c>
      <c r="D6838" s="292">
        <v>0</v>
      </c>
      <c r="E6838" s="292">
        <v>0</v>
      </c>
      <c r="F6838" s="292">
        <v>0</v>
      </c>
      <c r="G6838" s="292">
        <v>0</v>
      </c>
      <c r="H6838" s="292">
        <v>0</v>
      </c>
      <c r="I6838" s="292">
        <v>0</v>
      </c>
      <c r="J6838" s="292">
        <v>0</v>
      </c>
      <c r="K6838" s="292">
        <v>0</v>
      </c>
      <c r="L6838" s="292">
        <v>0</v>
      </c>
      <c r="M6838" s="292">
        <v>0</v>
      </c>
      <c r="N6838" s="292">
        <v>0</v>
      </c>
      <c r="O6838" s="292">
        <v>0</v>
      </c>
      <c r="P6838" s="83" t="str">
        <f t="shared" si="152"/>
        <v/>
      </c>
    </row>
    <row r="6839" spans="1:16" hidden="1" x14ac:dyDescent="0.25">
      <c r="A6839" s="83" t="s">
        <v>7880</v>
      </c>
      <c r="B6839" s="285" t="s">
        <v>3670</v>
      </c>
      <c r="C6839" s="292">
        <v>0</v>
      </c>
      <c r="D6839" s="292">
        <v>0</v>
      </c>
      <c r="E6839" s="292">
        <v>0</v>
      </c>
      <c r="F6839" s="292">
        <v>0</v>
      </c>
      <c r="G6839" s="292">
        <v>0</v>
      </c>
      <c r="H6839" s="292">
        <v>0</v>
      </c>
      <c r="I6839" s="292">
        <v>0</v>
      </c>
      <c r="J6839" s="292">
        <v>0</v>
      </c>
      <c r="K6839" s="292">
        <v>0</v>
      </c>
      <c r="L6839" s="292">
        <v>29</v>
      </c>
      <c r="M6839" s="292">
        <v>0</v>
      </c>
      <c r="N6839" s="292">
        <v>0</v>
      </c>
      <c r="O6839" s="292">
        <v>29</v>
      </c>
      <c r="P6839" s="83" t="str">
        <f t="shared" si="152"/>
        <v/>
      </c>
    </row>
    <row r="6840" spans="1:16" hidden="1" x14ac:dyDescent="0.25">
      <c r="A6840" s="83" t="s">
        <v>7881</v>
      </c>
      <c r="B6840" s="285" t="s">
        <v>122</v>
      </c>
      <c r="C6840" s="292">
        <v>0</v>
      </c>
      <c r="D6840" s="292">
        <v>0</v>
      </c>
      <c r="E6840" s="292">
        <v>0</v>
      </c>
      <c r="F6840" s="292">
        <v>0</v>
      </c>
      <c r="G6840" s="292">
        <v>0</v>
      </c>
      <c r="H6840" s="292">
        <v>0</v>
      </c>
      <c r="I6840" s="292">
        <v>0</v>
      </c>
      <c r="J6840" s="292">
        <v>0</v>
      </c>
      <c r="K6840" s="292">
        <v>0</v>
      </c>
      <c r="L6840" s="292">
        <v>0</v>
      </c>
      <c r="M6840" s="292">
        <v>0</v>
      </c>
      <c r="N6840" s="292">
        <v>0</v>
      </c>
      <c r="O6840" s="292">
        <v>0</v>
      </c>
      <c r="P6840" s="83" t="str">
        <f t="shared" si="152"/>
        <v/>
      </c>
    </row>
    <row r="6841" spans="1:16" hidden="1" x14ac:dyDescent="0.25">
      <c r="A6841" s="83" t="s">
        <v>7882</v>
      </c>
      <c r="B6841" s="285" t="s">
        <v>92</v>
      </c>
      <c r="C6841" s="292">
        <v>0</v>
      </c>
      <c r="D6841" s="292">
        <v>0</v>
      </c>
      <c r="E6841" s="292">
        <v>0</v>
      </c>
      <c r="F6841" s="292">
        <v>0</v>
      </c>
      <c r="G6841" s="292">
        <v>0</v>
      </c>
      <c r="H6841" s="292">
        <v>0</v>
      </c>
      <c r="I6841" s="292">
        <v>0</v>
      </c>
      <c r="J6841" s="292">
        <v>0</v>
      </c>
      <c r="K6841" s="292">
        <v>0</v>
      </c>
      <c r="L6841" s="292">
        <v>0</v>
      </c>
      <c r="M6841" s="292">
        <v>0</v>
      </c>
      <c r="N6841" s="292">
        <v>0</v>
      </c>
      <c r="O6841" s="292">
        <v>0</v>
      </c>
      <c r="P6841" s="83" t="str">
        <f t="shared" si="152"/>
        <v/>
      </c>
    </row>
    <row r="6842" spans="1:16" hidden="1" x14ac:dyDescent="0.25">
      <c r="A6842" s="83" t="s">
        <v>7883</v>
      </c>
      <c r="B6842" s="285" t="s">
        <v>93</v>
      </c>
      <c r="C6842" s="292">
        <v>0</v>
      </c>
      <c r="D6842" s="292">
        <v>0</v>
      </c>
      <c r="E6842" s="292">
        <v>0</v>
      </c>
      <c r="F6842" s="292">
        <v>0</v>
      </c>
      <c r="G6842" s="292">
        <v>0</v>
      </c>
      <c r="H6842" s="292">
        <v>0</v>
      </c>
      <c r="I6842" s="292">
        <v>0</v>
      </c>
      <c r="J6842" s="292">
        <v>0</v>
      </c>
      <c r="K6842" s="292">
        <v>0</v>
      </c>
      <c r="L6842" s="292">
        <v>0</v>
      </c>
      <c r="M6842" s="292">
        <v>0</v>
      </c>
      <c r="N6842" s="292">
        <v>0</v>
      </c>
      <c r="O6842" s="292">
        <v>0</v>
      </c>
      <c r="P6842" s="83" t="str">
        <f t="shared" si="152"/>
        <v/>
      </c>
    </row>
    <row r="6843" spans="1:16" hidden="1" x14ac:dyDescent="0.25">
      <c r="A6843" s="83" t="s">
        <v>7884</v>
      </c>
      <c r="B6843" s="285" t="s">
        <v>94</v>
      </c>
      <c r="C6843" s="292">
        <v>490368</v>
      </c>
      <c r="D6843" s="292">
        <v>276</v>
      </c>
      <c r="E6843" s="292">
        <v>98</v>
      </c>
      <c r="F6843" s="292">
        <v>0</v>
      </c>
      <c r="G6843" s="292">
        <v>0</v>
      </c>
      <c r="H6843" s="292">
        <v>2169</v>
      </c>
      <c r="I6843" s="292">
        <v>0</v>
      </c>
      <c r="J6843" s="292">
        <v>377</v>
      </c>
      <c r="K6843" s="292">
        <v>191</v>
      </c>
      <c r="L6843" s="292">
        <v>15514</v>
      </c>
      <c r="M6843" s="292">
        <v>26</v>
      </c>
      <c r="N6843" s="292">
        <v>20175</v>
      </c>
      <c r="O6843" s="292">
        <v>529194</v>
      </c>
      <c r="P6843" s="83" t="str">
        <f t="shared" si="152"/>
        <v/>
      </c>
    </row>
    <row r="6844" spans="1:16" hidden="1" x14ac:dyDescent="0.25">
      <c r="A6844" s="83" t="s">
        <v>7885</v>
      </c>
      <c r="B6844" s="285" t="s">
        <v>95</v>
      </c>
      <c r="C6844" s="292">
        <v>0</v>
      </c>
      <c r="D6844" s="292">
        <v>0</v>
      </c>
      <c r="E6844" s="292">
        <v>0</v>
      </c>
      <c r="F6844" s="292">
        <v>0</v>
      </c>
      <c r="G6844" s="292">
        <v>0</v>
      </c>
      <c r="H6844" s="292">
        <v>0</v>
      </c>
      <c r="I6844" s="292">
        <v>0</v>
      </c>
      <c r="J6844" s="292">
        <v>0</v>
      </c>
      <c r="K6844" s="292">
        <v>0</v>
      </c>
      <c r="L6844" s="292">
        <v>0</v>
      </c>
      <c r="M6844" s="292">
        <v>0</v>
      </c>
      <c r="N6844" s="292">
        <v>0</v>
      </c>
      <c r="O6844" s="292">
        <v>0</v>
      </c>
      <c r="P6844" s="83" t="str">
        <f t="shared" si="152"/>
        <v/>
      </c>
    </row>
    <row r="6845" spans="1:16" hidden="1" x14ac:dyDescent="0.25">
      <c r="A6845" s="83" t="s">
        <v>7886</v>
      </c>
      <c r="B6845" s="285" t="s">
        <v>96</v>
      </c>
      <c r="C6845" s="292">
        <v>0</v>
      </c>
      <c r="D6845" s="292">
        <v>0</v>
      </c>
      <c r="E6845" s="292">
        <v>0</v>
      </c>
      <c r="F6845" s="292">
        <v>0</v>
      </c>
      <c r="G6845" s="292">
        <v>0</v>
      </c>
      <c r="H6845" s="292">
        <v>0</v>
      </c>
      <c r="I6845" s="292">
        <v>0</v>
      </c>
      <c r="J6845" s="292">
        <v>0</v>
      </c>
      <c r="K6845" s="292">
        <v>0</v>
      </c>
      <c r="L6845" s="292">
        <v>0</v>
      </c>
      <c r="M6845" s="292">
        <v>0</v>
      </c>
      <c r="N6845" s="292">
        <v>0</v>
      </c>
      <c r="O6845" s="292">
        <v>0</v>
      </c>
      <c r="P6845" s="83" t="str">
        <f t="shared" si="152"/>
        <v/>
      </c>
    </row>
    <row r="6846" spans="1:16" hidden="1" x14ac:dyDescent="0.25">
      <c r="A6846" s="83" t="s">
        <v>7887</v>
      </c>
      <c r="B6846" s="285" t="s">
        <v>155</v>
      </c>
      <c r="C6846" s="292">
        <v>490455</v>
      </c>
      <c r="D6846" s="292">
        <v>298</v>
      </c>
      <c r="E6846" s="292">
        <v>175</v>
      </c>
      <c r="F6846" s="292">
        <v>56</v>
      </c>
      <c r="G6846" s="292">
        <v>48</v>
      </c>
      <c r="H6846" s="292">
        <v>2406</v>
      </c>
      <c r="I6846" s="292">
        <v>107</v>
      </c>
      <c r="J6846" s="292">
        <v>476</v>
      </c>
      <c r="K6846" s="292">
        <v>460</v>
      </c>
      <c r="L6846" s="292">
        <v>15619</v>
      </c>
      <c r="M6846" s="292">
        <v>101</v>
      </c>
      <c r="N6846" s="292">
        <v>22441</v>
      </c>
      <c r="O6846" s="292">
        <v>532642</v>
      </c>
      <c r="P6846" s="83" t="str">
        <f t="shared" si="152"/>
        <v/>
      </c>
    </row>
    <row r="6847" spans="1:16" hidden="1" x14ac:dyDescent="0.25">
      <c r="A6847" s="83" t="s">
        <v>7888</v>
      </c>
      <c r="B6847" s="285" t="s">
        <v>97</v>
      </c>
      <c r="C6847" s="292">
        <v>-13531</v>
      </c>
      <c r="D6847" s="292">
        <v>-4346</v>
      </c>
      <c r="E6847" s="292">
        <v>42159</v>
      </c>
      <c r="F6847" s="292">
        <v>-2475</v>
      </c>
      <c r="G6847" s="292">
        <v>-4677</v>
      </c>
      <c r="H6847" s="292">
        <v>-3419</v>
      </c>
      <c r="I6847" s="292">
        <v>-912</v>
      </c>
      <c r="J6847" s="292">
        <v>-3680</v>
      </c>
      <c r="K6847" s="292">
        <v>-6799</v>
      </c>
      <c r="L6847" s="292">
        <v>-4311</v>
      </c>
      <c r="M6847" s="292">
        <v>-6768</v>
      </c>
      <c r="N6847" s="292">
        <v>-5846</v>
      </c>
      <c r="O6847" s="292">
        <v>-14605</v>
      </c>
      <c r="P6847" s="83" t="str">
        <f t="shared" si="152"/>
        <v/>
      </c>
    </row>
    <row r="6848" spans="1:16" hidden="1" x14ac:dyDescent="0.25">
      <c r="A6848" s="83" t="s">
        <v>7889</v>
      </c>
      <c r="B6848" s="285" t="s">
        <v>130</v>
      </c>
      <c r="C6848" s="292">
        <v>-13585</v>
      </c>
      <c r="D6848" s="292">
        <v>-4346</v>
      </c>
      <c r="E6848" s="292">
        <v>42159</v>
      </c>
      <c r="F6848" s="292">
        <v>-2746</v>
      </c>
      <c r="G6848" s="292">
        <v>-4677</v>
      </c>
      <c r="H6848" s="292">
        <v>-3419</v>
      </c>
      <c r="I6848" s="292">
        <v>-912</v>
      </c>
      <c r="J6848" s="292">
        <v>-3697</v>
      </c>
      <c r="K6848" s="292">
        <v>-6799</v>
      </c>
      <c r="L6848" s="292">
        <v>-4517</v>
      </c>
      <c r="M6848" s="292">
        <v>-6972</v>
      </c>
      <c r="N6848" s="292">
        <v>-5846</v>
      </c>
      <c r="O6848" s="292">
        <v>-15357</v>
      </c>
      <c r="P6848" s="83" t="str">
        <f t="shared" si="152"/>
        <v/>
      </c>
    </row>
    <row r="6849" spans="1:16" hidden="1" x14ac:dyDescent="0.25">
      <c r="A6849" s="83" t="s">
        <v>7890</v>
      </c>
      <c r="B6849" s="285" t="s">
        <v>76</v>
      </c>
      <c r="C6849" s="292">
        <v>0</v>
      </c>
      <c r="D6849" s="292">
        <v>0</v>
      </c>
      <c r="E6849" s="292">
        <v>0</v>
      </c>
      <c r="F6849" s="292">
        <v>0</v>
      </c>
      <c r="G6849" s="292">
        <v>0</v>
      </c>
      <c r="H6849" s="292">
        <v>0</v>
      </c>
      <c r="I6849" s="292">
        <v>0</v>
      </c>
      <c r="J6849" s="292">
        <v>0</v>
      </c>
      <c r="K6849" s="292">
        <v>0</v>
      </c>
      <c r="L6849" s="292">
        <v>0</v>
      </c>
      <c r="M6849" s="292">
        <v>0</v>
      </c>
      <c r="N6849" s="292">
        <v>0</v>
      </c>
      <c r="O6849" s="292">
        <v>0</v>
      </c>
      <c r="P6849" s="83" t="str">
        <f t="shared" si="152"/>
        <v/>
      </c>
    </row>
    <row r="6850" spans="1:16" hidden="1" x14ac:dyDescent="0.25">
      <c r="A6850" s="83" t="s">
        <v>7891</v>
      </c>
      <c r="B6850" s="285" t="s">
        <v>77</v>
      </c>
      <c r="C6850" s="292">
        <v>3063</v>
      </c>
      <c r="D6850" s="292">
        <v>2811</v>
      </c>
      <c r="E6850" s="292">
        <v>3131</v>
      </c>
      <c r="F6850" s="292">
        <v>3671</v>
      </c>
      <c r="G6850" s="292">
        <v>3937</v>
      </c>
      <c r="H6850" s="292">
        <v>2837</v>
      </c>
      <c r="I6850" s="292">
        <v>69</v>
      </c>
      <c r="J6850" s="292">
        <v>2862</v>
      </c>
      <c r="K6850" s="292">
        <v>5763</v>
      </c>
      <c r="L6850" s="292">
        <v>3099</v>
      </c>
      <c r="M6850" s="292">
        <v>4613</v>
      </c>
      <c r="N6850" s="292">
        <v>4227</v>
      </c>
      <c r="O6850" s="292">
        <v>40083</v>
      </c>
      <c r="P6850" s="83" t="str">
        <f t="shared" si="152"/>
        <v/>
      </c>
    </row>
    <row r="6851" spans="1:16" hidden="1" x14ac:dyDescent="0.25">
      <c r="A6851" s="83" t="s">
        <v>7892</v>
      </c>
      <c r="B6851" s="285" t="s">
        <v>78</v>
      </c>
      <c r="C6851" s="292">
        <v>5666</v>
      </c>
      <c r="D6851" s="292">
        <v>357</v>
      </c>
      <c r="E6851" s="292">
        <v>1350</v>
      </c>
      <c r="F6851" s="292">
        <v>371</v>
      </c>
      <c r="G6851" s="292">
        <v>475</v>
      </c>
      <c r="H6851" s="292">
        <v>263</v>
      </c>
      <c r="I6851" s="292">
        <v>735</v>
      </c>
      <c r="J6851" s="292">
        <v>205</v>
      </c>
      <c r="K6851" s="292">
        <v>772</v>
      </c>
      <c r="L6851" s="292">
        <v>585</v>
      </c>
      <c r="M6851" s="292">
        <v>1184</v>
      </c>
      <c r="N6851" s="292">
        <v>2409</v>
      </c>
      <c r="O6851" s="292">
        <v>14372</v>
      </c>
      <c r="P6851" s="83" t="str">
        <f t="shared" si="152"/>
        <v/>
      </c>
    </row>
    <row r="6852" spans="1:16" hidden="1" x14ac:dyDescent="0.25">
      <c r="A6852" s="83" t="s">
        <v>7893</v>
      </c>
      <c r="B6852" s="285" t="s">
        <v>79</v>
      </c>
      <c r="C6852" s="292">
        <v>48</v>
      </c>
      <c r="D6852" s="292">
        <v>0</v>
      </c>
      <c r="E6852" s="292">
        <v>1</v>
      </c>
      <c r="F6852" s="292">
        <v>30</v>
      </c>
      <c r="G6852" s="292">
        <v>0</v>
      </c>
      <c r="H6852" s="292">
        <v>0</v>
      </c>
      <c r="I6852" s="292">
        <v>0</v>
      </c>
      <c r="J6852" s="292">
        <v>0</v>
      </c>
      <c r="K6852" s="292">
        <v>0</v>
      </c>
      <c r="L6852" s="292">
        <v>0</v>
      </c>
      <c r="M6852" s="292">
        <v>0</v>
      </c>
      <c r="N6852" s="292">
        <v>0</v>
      </c>
      <c r="O6852" s="292">
        <v>79</v>
      </c>
      <c r="P6852" s="83" t="str">
        <f t="shared" si="152"/>
        <v/>
      </c>
    </row>
    <row r="6853" spans="1:16" hidden="1" x14ac:dyDescent="0.25">
      <c r="A6853" s="83" t="s">
        <v>7894</v>
      </c>
      <c r="B6853" s="285" t="s">
        <v>3671</v>
      </c>
      <c r="C6853" s="292">
        <v>4657</v>
      </c>
      <c r="D6853" s="292">
        <v>1177</v>
      </c>
      <c r="E6853" s="292">
        <v>1206</v>
      </c>
      <c r="F6853" s="292">
        <v>262</v>
      </c>
      <c r="G6853" s="292">
        <v>179</v>
      </c>
      <c r="H6853" s="292">
        <v>159</v>
      </c>
      <c r="I6853" s="292">
        <v>441</v>
      </c>
      <c r="J6853" s="292">
        <v>355</v>
      </c>
      <c r="K6853" s="292">
        <v>247</v>
      </c>
      <c r="L6853" s="292">
        <v>643</v>
      </c>
      <c r="M6853" s="292">
        <v>1007</v>
      </c>
      <c r="N6853" s="292">
        <v>59</v>
      </c>
      <c r="O6853" s="292">
        <v>10392</v>
      </c>
      <c r="P6853" s="83" t="str">
        <f t="shared" si="152"/>
        <v/>
      </c>
    </row>
    <row r="6854" spans="1:16" hidden="1" x14ac:dyDescent="0.25">
      <c r="A6854" s="83" t="s">
        <v>7895</v>
      </c>
      <c r="B6854" s="285" t="s">
        <v>121</v>
      </c>
      <c r="C6854" s="292">
        <v>0</v>
      </c>
      <c r="D6854" s="292">
        <v>0</v>
      </c>
      <c r="E6854" s="292">
        <v>0</v>
      </c>
      <c r="F6854" s="292">
        <v>0</v>
      </c>
      <c r="G6854" s="292">
        <v>0</v>
      </c>
      <c r="H6854" s="292">
        <v>0</v>
      </c>
      <c r="I6854" s="292">
        <v>0</v>
      </c>
      <c r="J6854" s="292">
        <v>0</v>
      </c>
      <c r="K6854" s="292">
        <v>0</v>
      </c>
      <c r="L6854" s="292">
        <v>0</v>
      </c>
      <c r="M6854" s="292">
        <v>0</v>
      </c>
      <c r="N6854" s="292">
        <v>0</v>
      </c>
      <c r="O6854" s="292">
        <v>0</v>
      </c>
      <c r="P6854" s="83" t="str">
        <f t="shared" si="152"/>
        <v/>
      </c>
    </row>
    <row r="6855" spans="1:16" hidden="1" x14ac:dyDescent="0.25">
      <c r="A6855" s="83" t="s">
        <v>7896</v>
      </c>
      <c r="B6855" s="285" t="s">
        <v>81</v>
      </c>
      <c r="C6855" s="292">
        <v>0</v>
      </c>
      <c r="D6855" s="292">
        <v>0</v>
      </c>
      <c r="E6855" s="292">
        <v>0</v>
      </c>
      <c r="F6855" s="292">
        <v>0</v>
      </c>
      <c r="G6855" s="292">
        <v>0</v>
      </c>
      <c r="H6855" s="292">
        <v>0</v>
      </c>
      <c r="I6855" s="292">
        <v>0</v>
      </c>
      <c r="J6855" s="292">
        <v>0</v>
      </c>
      <c r="K6855" s="292">
        <v>0</v>
      </c>
      <c r="L6855" s="292">
        <v>0</v>
      </c>
      <c r="M6855" s="292">
        <v>0</v>
      </c>
      <c r="N6855" s="292">
        <v>0</v>
      </c>
      <c r="O6855" s="292">
        <v>0</v>
      </c>
      <c r="P6855" s="83" t="str">
        <f t="shared" si="152"/>
        <v/>
      </c>
    </row>
    <row r="6856" spans="1:16" hidden="1" x14ac:dyDescent="0.25">
      <c r="A6856" s="83" t="s">
        <v>7897</v>
      </c>
      <c r="B6856" s="285" t="s">
        <v>82</v>
      </c>
      <c r="C6856" s="292">
        <v>0</v>
      </c>
      <c r="D6856" s="292">
        <v>0</v>
      </c>
      <c r="E6856" s="292">
        <v>0</v>
      </c>
      <c r="F6856" s="292">
        <v>0</v>
      </c>
      <c r="G6856" s="292">
        <v>0</v>
      </c>
      <c r="H6856" s="292">
        <v>0</v>
      </c>
      <c r="I6856" s="292">
        <v>0</v>
      </c>
      <c r="J6856" s="292">
        <v>0</v>
      </c>
      <c r="K6856" s="292">
        <v>0</v>
      </c>
      <c r="L6856" s="292">
        <v>0</v>
      </c>
      <c r="M6856" s="292">
        <v>0</v>
      </c>
      <c r="N6856" s="292">
        <v>0</v>
      </c>
      <c r="O6856" s="292">
        <v>0</v>
      </c>
      <c r="P6856" s="83" t="str">
        <f t="shared" si="152"/>
        <v/>
      </c>
    </row>
    <row r="6857" spans="1:16" hidden="1" x14ac:dyDescent="0.25">
      <c r="A6857" s="83" t="s">
        <v>7898</v>
      </c>
      <c r="B6857" s="285" t="s">
        <v>83</v>
      </c>
      <c r="C6857" s="292">
        <v>0</v>
      </c>
      <c r="D6857" s="292">
        <v>0</v>
      </c>
      <c r="E6857" s="292">
        <v>0</v>
      </c>
      <c r="F6857" s="292">
        <v>0</v>
      </c>
      <c r="G6857" s="292">
        <v>0</v>
      </c>
      <c r="H6857" s="292">
        <v>0</v>
      </c>
      <c r="I6857" s="292">
        <v>0</v>
      </c>
      <c r="J6857" s="292">
        <v>0</v>
      </c>
      <c r="K6857" s="292">
        <v>0</v>
      </c>
      <c r="L6857" s="292">
        <v>0</v>
      </c>
      <c r="M6857" s="292">
        <v>0</v>
      </c>
      <c r="N6857" s="292">
        <v>0</v>
      </c>
      <c r="O6857" s="292">
        <v>0</v>
      </c>
      <c r="P6857" s="83" t="str">
        <f t="shared" si="152"/>
        <v/>
      </c>
    </row>
    <row r="6858" spans="1:16" hidden="1" x14ac:dyDescent="0.25">
      <c r="A6858" s="83" t="s">
        <v>7899</v>
      </c>
      <c r="B6858" s="285" t="s">
        <v>84</v>
      </c>
      <c r="C6858" s="292">
        <v>131</v>
      </c>
      <c r="D6858" s="292">
        <v>72</v>
      </c>
      <c r="E6858" s="292">
        <v>20</v>
      </c>
      <c r="F6858" s="292">
        <v>98</v>
      </c>
      <c r="G6858" s="292">
        <v>103</v>
      </c>
      <c r="H6858" s="292">
        <v>242</v>
      </c>
      <c r="I6858" s="292">
        <v>149</v>
      </c>
      <c r="J6858" s="292">
        <v>303</v>
      </c>
      <c r="K6858" s="292">
        <v>72</v>
      </c>
      <c r="L6858" s="292">
        <v>438</v>
      </c>
      <c r="M6858" s="292">
        <v>34</v>
      </c>
      <c r="N6858" s="292">
        <v>649</v>
      </c>
      <c r="O6858" s="292">
        <v>2311</v>
      </c>
      <c r="P6858" s="83" t="str">
        <f t="shared" si="152"/>
        <v/>
      </c>
    </row>
    <row r="6859" spans="1:16" hidden="1" x14ac:dyDescent="0.25">
      <c r="A6859" s="83" t="s">
        <v>7900</v>
      </c>
      <c r="B6859" s="285" t="s">
        <v>85</v>
      </c>
      <c r="C6859" s="292">
        <v>13565</v>
      </c>
      <c r="D6859" s="292">
        <v>4417</v>
      </c>
      <c r="E6859" s="292">
        <v>5708</v>
      </c>
      <c r="F6859" s="292">
        <v>4432</v>
      </c>
      <c r="G6859" s="292">
        <v>4694</v>
      </c>
      <c r="H6859" s="292">
        <v>3501</v>
      </c>
      <c r="I6859" s="292">
        <v>1394</v>
      </c>
      <c r="J6859" s="292">
        <v>3725</v>
      </c>
      <c r="K6859" s="292">
        <v>6854</v>
      </c>
      <c r="L6859" s="292">
        <v>4765</v>
      </c>
      <c r="M6859" s="292">
        <v>6838</v>
      </c>
      <c r="N6859" s="292">
        <v>7344</v>
      </c>
      <c r="O6859" s="292">
        <v>67237</v>
      </c>
      <c r="P6859" s="83" t="str">
        <f t="shared" si="152"/>
        <v/>
      </c>
    </row>
    <row r="6860" spans="1:16" hidden="1" x14ac:dyDescent="0.25">
      <c r="A6860" s="83" t="s">
        <v>7901</v>
      </c>
      <c r="B6860" s="285" t="s">
        <v>86</v>
      </c>
      <c r="C6860" s="292">
        <v>-356</v>
      </c>
      <c r="D6860" s="292">
        <v>0</v>
      </c>
      <c r="E6860" s="292">
        <v>0</v>
      </c>
      <c r="F6860" s="292">
        <v>0</v>
      </c>
      <c r="G6860" s="292">
        <v>0</v>
      </c>
      <c r="H6860" s="292">
        <v>0</v>
      </c>
      <c r="I6860" s="292">
        <v>0</v>
      </c>
      <c r="J6860" s="292">
        <v>17</v>
      </c>
      <c r="K6860" s="292">
        <v>0</v>
      </c>
      <c r="L6860" s="292">
        <v>206</v>
      </c>
      <c r="M6860" s="292">
        <v>204</v>
      </c>
      <c r="N6860" s="292">
        <v>0</v>
      </c>
      <c r="O6860" s="292">
        <v>71</v>
      </c>
      <c r="P6860" s="83" t="str">
        <f t="shared" si="152"/>
        <v/>
      </c>
    </row>
    <row r="6861" spans="1:16" hidden="1" x14ac:dyDescent="0.25">
      <c r="A6861" s="83" t="s">
        <v>7902</v>
      </c>
      <c r="B6861" s="285" t="s">
        <v>87</v>
      </c>
      <c r="C6861" s="292">
        <v>410</v>
      </c>
      <c r="D6861" s="292">
        <v>0</v>
      </c>
      <c r="E6861" s="292">
        <v>0</v>
      </c>
      <c r="F6861" s="292">
        <v>271</v>
      </c>
      <c r="G6861" s="292">
        <v>0</v>
      </c>
      <c r="H6861" s="292">
        <v>0</v>
      </c>
      <c r="I6861" s="292">
        <v>0</v>
      </c>
      <c r="J6861" s="292">
        <v>0</v>
      </c>
      <c r="K6861" s="292">
        <v>0</v>
      </c>
      <c r="L6861" s="292">
        <v>0</v>
      </c>
      <c r="M6861" s="292">
        <v>0</v>
      </c>
      <c r="N6861" s="292">
        <v>0</v>
      </c>
      <c r="O6861" s="292">
        <v>681</v>
      </c>
      <c r="P6861" s="83" t="str">
        <f t="shared" si="152"/>
        <v/>
      </c>
    </row>
    <row r="6862" spans="1:16" hidden="1" x14ac:dyDescent="0.25">
      <c r="A6862" s="83" t="s">
        <v>7903</v>
      </c>
      <c r="B6862" s="285" t="s">
        <v>88</v>
      </c>
      <c r="C6862" s="292">
        <v>0</v>
      </c>
      <c r="D6862" s="292">
        <v>0</v>
      </c>
      <c r="E6862" s="292">
        <v>0</v>
      </c>
      <c r="F6862" s="292">
        <v>0</v>
      </c>
      <c r="G6862" s="292">
        <v>0</v>
      </c>
      <c r="H6862" s="292">
        <v>0</v>
      </c>
      <c r="I6862" s="292">
        <v>0</v>
      </c>
      <c r="J6862" s="292">
        <v>0</v>
      </c>
      <c r="K6862" s="292">
        <v>0</v>
      </c>
      <c r="L6862" s="292">
        <v>0</v>
      </c>
      <c r="M6862" s="292">
        <v>0</v>
      </c>
      <c r="N6862" s="292">
        <v>0</v>
      </c>
      <c r="O6862" s="292">
        <v>0</v>
      </c>
      <c r="P6862" s="83" t="str">
        <f t="shared" si="152"/>
        <v/>
      </c>
    </row>
    <row r="6863" spans="1:16" hidden="1" x14ac:dyDescent="0.25">
      <c r="A6863" s="83" t="s">
        <v>7904</v>
      </c>
      <c r="B6863" s="285" t="s">
        <v>144</v>
      </c>
      <c r="C6863" s="292">
        <v>13619</v>
      </c>
      <c r="D6863" s="292">
        <v>4417</v>
      </c>
      <c r="E6863" s="292">
        <v>5708</v>
      </c>
      <c r="F6863" s="292">
        <v>4703</v>
      </c>
      <c r="G6863" s="292">
        <v>4694</v>
      </c>
      <c r="H6863" s="292">
        <v>3501</v>
      </c>
      <c r="I6863" s="292">
        <v>1394</v>
      </c>
      <c r="J6863" s="292">
        <v>3742</v>
      </c>
      <c r="K6863" s="292">
        <v>6854</v>
      </c>
      <c r="L6863" s="292">
        <v>4971</v>
      </c>
      <c r="M6863" s="292">
        <v>7042</v>
      </c>
      <c r="N6863" s="292">
        <v>7344</v>
      </c>
      <c r="O6863" s="292">
        <v>67989</v>
      </c>
      <c r="P6863" s="83" t="str">
        <f t="shared" si="152"/>
        <v/>
      </c>
    </row>
    <row r="6864" spans="1:16" hidden="1" x14ac:dyDescent="0.25">
      <c r="A6864" s="83" t="s">
        <v>7905</v>
      </c>
      <c r="B6864" s="285" t="s">
        <v>80</v>
      </c>
      <c r="C6864" s="292">
        <v>0</v>
      </c>
      <c r="D6864" s="292">
        <v>0</v>
      </c>
      <c r="E6864" s="292">
        <v>0</v>
      </c>
      <c r="F6864" s="292">
        <v>0</v>
      </c>
      <c r="G6864" s="292">
        <v>0</v>
      </c>
      <c r="H6864" s="292">
        <v>0</v>
      </c>
      <c r="I6864" s="292">
        <v>0</v>
      </c>
      <c r="J6864" s="292">
        <v>0</v>
      </c>
      <c r="K6864" s="292">
        <v>0</v>
      </c>
      <c r="L6864" s="292">
        <v>0</v>
      </c>
      <c r="M6864" s="292">
        <v>0</v>
      </c>
      <c r="N6864" s="292">
        <v>0</v>
      </c>
      <c r="O6864" s="292">
        <v>0</v>
      </c>
      <c r="P6864" s="83" t="str">
        <f t="shared" si="152"/>
        <v/>
      </c>
    </row>
    <row r="6865" spans="1:16" hidden="1" x14ac:dyDescent="0.25">
      <c r="A6865" s="83" t="s">
        <v>7906</v>
      </c>
      <c r="B6865" s="285" t="s">
        <v>76</v>
      </c>
      <c r="C6865" s="292">
        <v>0</v>
      </c>
      <c r="D6865" s="292">
        <v>0</v>
      </c>
      <c r="E6865" s="292">
        <v>0</v>
      </c>
      <c r="F6865" s="292">
        <v>0</v>
      </c>
      <c r="G6865" s="292">
        <v>0</v>
      </c>
      <c r="H6865" s="292">
        <v>0</v>
      </c>
      <c r="I6865" s="292">
        <v>0</v>
      </c>
      <c r="J6865" s="292">
        <v>0</v>
      </c>
      <c r="K6865" s="292">
        <v>0</v>
      </c>
      <c r="L6865" s="292">
        <v>0</v>
      </c>
      <c r="M6865" s="292">
        <v>0</v>
      </c>
      <c r="N6865" s="292">
        <v>0</v>
      </c>
      <c r="O6865" s="292">
        <v>0</v>
      </c>
      <c r="P6865" s="83" t="str">
        <f t="shared" si="152"/>
        <v/>
      </c>
    </row>
    <row r="6866" spans="1:16" hidden="1" x14ac:dyDescent="0.25">
      <c r="A6866" s="83" t="s">
        <v>7907</v>
      </c>
      <c r="B6866" s="285" t="s">
        <v>85</v>
      </c>
      <c r="C6866" s="292">
        <v>34</v>
      </c>
      <c r="D6866" s="292">
        <v>71</v>
      </c>
      <c r="E6866" s="292">
        <v>47867</v>
      </c>
      <c r="F6866" s="292">
        <v>1957</v>
      </c>
      <c r="G6866" s="292">
        <v>17</v>
      </c>
      <c r="H6866" s="292">
        <v>82</v>
      </c>
      <c r="I6866" s="292">
        <v>482</v>
      </c>
      <c r="J6866" s="292">
        <v>45</v>
      </c>
      <c r="K6866" s="292">
        <v>55</v>
      </c>
      <c r="L6866" s="292">
        <v>454</v>
      </c>
      <c r="M6866" s="292">
        <v>70</v>
      </c>
      <c r="N6866" s="292">
        <v>1498</v>
      </c>
      <c r="O6866" s="292">
        <v>52632</v>
      </c>
      <c r="P6866" s="83" t="str">
        <f t="shared" si="152"/>
        <v/>
      </c>
    </row>
    <row r="6867" spans="1:16" hidden="1" x14ac:dyDescent="0.25">
      <c r="A6867" s="83" t="s">
        <v>7908</v>
      </c>
      <c r="B6867" s="285" t="s">
        <v>87</v>
      </c>
      <c r="C6867" s="292">
        <v>0</v>
      </c>
      <c r="D6867" s="292">
        <v>0</v>
      </c>
      <c r="E6867" s="292">
        <v>0</v>
      </c>
      <c r="F6867" s="292">
        <v>0</v>
      </c>
      <c r="G6867" s="292">
        <v>0</v>
      </c>
      <c r="H6867" s="292">
        <v>0</v>
      </c>
      <c r="I6867" s="292">
        <v>0</v>
      </c>
      <c r="J6867" s="292">
        <v>0</v>
      </c>
      <c r="K6867" s="292">
        <v>0</v>
      </c>
      <c r="L6867" s="292">
        <v>0</v>
      </c>
      <c r="M6867" s="292">
        <v>0</v>
      </c>
      <c r="N6867" s="292">
        <v>0</v>
      </c>
      <c r="O6867" s="292">
        <v>0</v>
      </c>
      <c r="P6867" s="83" t="str">
        <f t="shared" si="152"/>
        <v/>
      </c>
    </row>
    <row r="6868" spans="1:16" hidden="1" x14ac:dyDescent="0.25">
      <c r="A6868" s="83" t="s">
        <v>7909</v>
      </c>
      <c r="B6868" s="285" t="s">
        <v>88</v>
      </c>
      <c r="C6868" s="292">
        <v>0</v>
      </c>
      <c r="D6868" s="292">
        <v>0</v>
      </c>
      <c r="E6868" s="292">
        <v>0</v>
      </c>
      <c r="F6868" s="292">
        <v>0</v>
      </c>
      <c r="G6868" s="292">
        <v>0</v>
      </c>
      <c r="H6868" s="292">
        <v>0</v>
      </c>
      <c r="I6868" s="292">
        <v>0</v>
      </c>
      <c r="J6868" s="292">
        <v>0</v>
      </c>
      <c r="K6868" s="292">
        <v>0</v>
      </c>
      <c r="L6868" s="292">
        <v>0</v>
      </c>
      <c r="M6868" s="292">
        <v>0</v>
      </c>
      <c r="N6868" s="292">
        <v>0</v>
      </c>
      <c r="O6868" s="292">
        <v>0</v>
      </c>
      <c r="P6868" s="83" t="str">
        <f t="shared" si="152"/>
        <v/>
      </c>
    </row>
    <row r="6869" spans="1:16" hidden="1" x14ac:dyDescent="0.25">
      <c r="A6869" s="83" t="s">
        <v>7910</v>
      </c>
      <c r="B6869" s="285" t="s">
        <v>89</v>
      </c>
      <c r="C6869" s="292">
        <v>33</v>
      </c>
      <c r="D6869" s="292">
        <v>71</v>
      </c>
      <c r="E6869" s="292">
        <v>34</v>
      </c>
      <c r="F6869" s="292">
        <v>34</v>
      </c>
      <c r="G6869" s="292">
        <v>17</v>
      </c>
      <c r="H6869" s="292">
        <v>34</v>
      </c>
      <c r="I6869" s="292">
        <v>12</v>
      </c>
      <c r="J6869" s="292">
        <v>44</v>
      </c>
      <c r="K6869" s="292">
        <v>49</v>
      </c>
      <c r="L6869" s="292">
        <v>418</v>
      </c>
      <c r="M6869" s="292">
        <v>65</v>
      </c>
      <c r="N6869" s="292">
        <v>380</v>
      </c>
      <c r="O6869" s="292">
        <v>1191</v>
      </c>
      <c r="P6869" s="83" t="str">
        <f t="shared" si="152"/>
        <v/>
      </c>
    </row>
    <row r="6870" spans="1:16" hidden="1" x14ac:dyDescent="0.25">
      <c r="A6870" s="83" t="s">
        <v>7911</v>
      </c>
      <c r="B6870" s="285" t="s">
        <v>90</v>
      </c>
      <c r="C6870" s="292">
        <v>0</v>
      </c>
      <c r="D6870" s="292">
        <v>0</v>
      </c>
      <c r="E6870" s="292">
        <v>2</v>
      </c>
      <c r="F6870" s="292">
        <v>3</v>
      </c>
      <c r="G6870" s="292">
        <v>0</v>
      </c>
      <c r="H6870" s="292">
        <v>47</v>
      </c>
      <c r="I6870" s="292">
        <v>9</v>
      </c>
      <c r="J6870" s="292">
        <v>0</v>
      </c>
      <c r="K6870" s="292">
        <v>6</v>
      </c>
      <c r="L6870" s="292">
        <v>0</v>
      </c>
      <c r="M6870" s="292">
        <v>0</v>
      </c>
      <c r="N6870" s="292">
        <v>27</v>
      </c>
      <c r="O6870" s="292">
        <v>94</v>
      </c>
      <c r="P6870" s="83" t="str">
        <f t="shared" si="152"/>
        <v/>
      </c>
    </row>
    <row r="6871" spans="1:16" hidden="1" x14ac:dyDescent="0.25">
      <c r="A6871" s="83" t="s">
        <v>7912</v>
      </c>
      <c r="B6871" s="285" t="s">
        <v>91</v>
      </c>
      <c r="C6871" s="292">
        <v>0</v>
      </c>
      <c r="D6871" s="292">
        <v>0</v>
      </c>
      <c r="E6871" s="292">
        <v>0</v>
      </c>
      <c r="F6871" s="292">
        <v>0</v>
      </c>
      <c r="G6871" s="292">
        <v>0</v>
      </c>
      <c r="H6871" s="292">
        <v>0</v>
      </c>
      <c r="I6871" s="292">
        <v>0</v>
      </c>
      <c r="J6871" s="292">
        <v>0</v>
      </c>
      <c r="K6871" s="292">
        <v>0</v>
      </c>
      <c r="L6871" s="292">
        <v>0</v>
      </c>
      <c r="M6871" s="292">
        <v>0</v>
      </c>
      <c r="N6871" s="292">
        <v>0</v>
      </c>
      <c r="O6871" s="292">
        <v>0</v>
      </c>
      <c r="P6871" s="83" t="str">
        <f t="shared" si="152"/>
        <v/>
      </c>
    </row>
    <row r="6872" spans="1:16" hidden="1" x14ac:dyDescent="0.25">
      <c r="A6872" s="83" t="s">
        <v>7913</v>
      </c>
      <c r="B6872" s="285" t="s">
        <v>3670</v>
      </c>
      <c r="C6872" s="292">
        <v>0</v>
      </c>
      <c r="D6872" s="292">
        <v>0</v>
      </c>
      <c r="E6872" s="292">
        <v>0</v>
      </c>
      <c r="F6872" s="292">
        <v>0</v>
      </c>
      <c r="G6872" s="292">
        <v>0</v>
      </c>
      <c r="H6872" s="292">
        <v>0</v>
      </c>
      <c r="I6872" s="292">
        <v>0</v>
      </c>
      <c r="J6872" s="292">
        <v>0</v>
      </c>
      <c r="K6872" s="292">
        <v>0</v>
      </c>
      <c r="L6872" s="292">
        <v>0</v>
      </c>
      <c r="M6872" s="292">
        <v>0</v>
      </c>
      <c r="N6872" s="292">
        <v>174</v>
      </c>
      <c r="O6872" s="292">
        <v>174</v>
      </c>
      <c r="P6872" s="83" t="str">
        <f t="shared" ref="P6872:P6879" si="153">IF(COUNTBLANK(Q6872)=0,IF(RIGHT(A6872,12)=Q6872,TRUE,FALSE),"")</f>
        <v/>
      </c>
    </row>
    <row r="6873" spans="1:16" hidden="1" x14ac:dyDescent="0.25">
      <c r="A6873" s="83" t="s">
        <v>7914</v>
      </c>
      <c r="B6873" s="285" t="s">
        <v>92</v>
      </c>
      <c r="C6873" s="292">
        <v>0</v>
      </c>
      <c r="D6873" s="292">
        <v>0</v>
      </c>
      <c r="E6873" s="292">
        <v>0</v>
      </c>
      <c r="F6873" s="292">
        <v>0</v>
      </c>
      <c r="G6873" s="292">
        <v>0</v>
      </c>
      <c r="H6873" s="292">
        <v>0</v>
      </c>
      <c r="I6873" s="292">
        <v>0</v>
      </c>
      <c r="J6873" s="292">
        <v>0</v>
      </c>
      <c r="K6873" s="292">
        <v>0</v>
      </c>
      <c r="L6873" s="292">
        <v>0</v>
      </c>
      <c r="M6873" s="292">
        <v>0</v>
      </c>
      <c r="N6873" s="292">
        <v>0</v>
      </c>
      <c r="O6873" s="292">
        <v>0</v>
      </c>
      <c r="P6873" s="83" t="str">
        <f t="shared" si="153"/>
        <v/>
      </c>
    </row>
    <row r="6874" spans="1:16" hidden="1" x14ac:dyDescent="0.25">
      <c r="A6874" s="83" t="s">
        <v>7915</v>
      </c>
      <c r="B6874" s="285" t="s">
        <v>93</v>
      </c>
      <c r="C6874" s="292">
        <v>0</v>
      </c>
      <c r="D6874" s="292">
        <v>0</v>
      </c>
      <c r="E6874" s="292">
        <v>0</v>
      </c>
      <c r="F6874" s="292">
        <v>0</v>
      </c>
      <c r="G6874" s="292">
        <v>0</v>
      </c>
      <c r="H6874" s="292">
        <v>0</v>
      </c>
      <c r="I6874" s="292">
        <v>0</v>
      </c>
      <c r="J6874" s="292">
        <v>0</v>
      </c>
      <c r="K6874" s="292">
        <v>0</v>
      </c>
      <c r="L6874" s="292">
        <v>0</v>
      </c>
      <c r="M6874" s="292">
        <v>0</v>
      </c>
      <c r="N6874" s="292">
        <v>0</v>
      </c>
      <c r="O6874" s="292">
        <v>0</v>
      </c>
      <c r="P6874" s="83" t="str">
        <f t="shared" si="153"/>
        <v/>
      </c>
    </row>
    <row r="6875" spans="1:16" hidden="1" x14ac:dyDescent="0.25">
      <c r="A6875" s="83" t="s">
        <v>7916</v>
      </c>
      <c r="B6875" s="285" t="s">
        <v>94</v>
      </c>
      <c r="C6875" s="292">
        <v>1</v>
      </c>
      <c r="D6875" s="292">
        <v>0</v>
      </c>
      <c r="E6875" s="292">
        <v>3</v>
      </c>
      <c r="F6875" s="292">
        <v>1920</v>
      </c>
      <c r="G6875" s="292">
        <v>0</v>
      </c>
      <c r="H6875" s="292">
        <v>1</v>
      </c>
      <c r="I6875" s="292">
        <v>461</v>
      </c>
      <c r="J6875" s="292">
        <v>1</v>
      </c>
      <c r="K6875" s="292">
        <v>-2</v>
      </c>
      <c r="L6875" s="292">
        <v>36</v>
      </c>
      <c r="M6875" s="292">
        <v>1</v>
      </c>
      <c r="N6875" s="292">
        <v>217</v>
      </c>
      <c r="O6875" s="292">
        <v>2639</v>
      </c>
      <c r="P6875" s="83" t="str">
        <f t="shared" si="153"/>
        <v/>
      </c>
    </row>
    <row r="6876" spans="1:16" hidden="1" x14ac:dyDescent="0.25">
      <c r="A6876" s="83" t="s">
        <v>7917</v>
      </c>
      <c r="B6876" s="285" t="s">
        <v>95</v>
      </c>
      <c r="C6876" s="292">
        <v>0</v>
      </c>
      <c r="D6876" s="292">
        <v>0</v>
      </c>
      <c r="E6876" s="292">
        <v>0</v>
      </c>
      <c r="F6876" s="292">
        <v>0</v>
      </c>
      <c r="G6876" s="292">
        <v>0</v>
      </c>
      <c r="H6876" s="292">
        <v>0</v>
      </c>
      <c r="I6876" s="292">
        <v>0</v>
      </c>
      <c r="J6876" s="292">
        <v>0</v>
      </c>
      <c r="K6876" s="292">
        <v>2</v>
      </c>
      <c r="L6876" s="292">
        <v>0</v>
      </c>
      <c r="M6876" s="292">
        <v>4</v>
      </c>
      <c r="N6876" s="292">
        <v>0</v>
      </c>
      <c r="O6876" s="292">
        <v>6</v>
      </c>
      <c r="P6876" s="83" t="str">
        <f t="shared" si="153"/>
        <v/>
      </c>
    </row>
    <row r="6877" spans="1:16" hidden="1" x14ac:dyDescent="0.25">
      <c r="A6877" s="83" t="s">
        <v>7918</v>
      </c>
      <c r="B6877" s="285" t="s">
        <v>96</v>
      </c>
      <c r="C6877" s="292">
        <v>0</v>
      </c>
      <c r="D6877" s="292">
        <v>0</v>
      </c>
      <c r="E6877" s="292">
        <v>0</v>
      </c>
      <c r="F6877" s="292">
        <v>0</v>
      </c>
      <c r="G6877" s="292">
        <v>0</v>
      </c>
      <c r="H6877" s="292">
        <v>0</v>
      </c>
      <c r="I6877" s="292">
        <v>0</v>
      </c>
      <c r="J6877" s="292">
        <v>0</v>
      </c>
      <c r="K6877" s="292">
        <v>0</v>
      </c>
      <c r="L6877" s="292">
        <v>0</v>
      </c>
      <c r="M6877" s="292">
        <v>0</v>
      </c>
      <c r="N6877" s="292">
        <v>0</v>
      </c>
      <c r="O6877" s="292">
        <v>0</v>
      </c>
      <c r="P6877" s="83" t="str">
        <f t="shared" si="153"/>
        <v/>
      </c>
    </row>
    <row r="6878" spans="1:16" hidden="1" x14ac:dyDescent="0.25">
      <c r="A6878" s="83" t="s">
        <v>7919</v>
      </c>
      <c r="B6878" s="285" t="s">
        <v>155</v>
      </c>
      <c r="C6878" s="292">
        <v>34</v>
      </c>
      <c r="D6878" s="292">
        <v>71</v>
      </c>
      <c r="E6878" s="292">
        <v>47867</v>
      </c>
      <c r="F6878" s="292">
        <v>1957</v>
      </c>
      <c r="G6878" s="292">
        <v>17</v>
      </c>
      <c r="H6878" s="292">
        <v>82</v>
      </c>
      <c r="I6878" s="292">
        <v>482</v>
      </c>
      <c r="J6878" s="292">
        <v>45</v>
      </c>
      <c r="K6878" s="292">
        <v>55</v>
      </c>
      <c r="L6878" s="292">
        <v>454</v>
      </c>
      <c r="M6878" s="292">
        <v>70</v>
      </c>
      <c r="N6878" s="292">
        <v>1498</v>
      </c>
      <c r="O6878" s="292">
        <v>52632</v>
      </c>
      <c r="P6878" s="83" t="str">
        <f t="shared" si="153"/>
        <v/>
      </c>
    </row>
    <row r="6879" spans="1:16" hidden="1" x14ac:dyDescent="0.25">
      <c r="A6879" s="83" t="s">
        <v>7920</v>
      </c>
      <c r="B6879" s="285" t="s">
        <v>80</v>
      </c>
      <c r="C6879" s="292">
        <v>0</v>
      </c>
      <c r="D6879" s="292">
        <v>0</v>
      </c>
      <c r="E6879" s="292">
        <v>47828</v>
      </c>
      <c r="F6879" s="292">
        <v>0</v>
      </c>
      <c r="G6879" s="292">
        <v>0</v>
      </c>
      <c r="H6879" s="292">
        <v>0</v>
      </c>
      <c r="I6879" s="292">
        <v>0</v>
      </c>
      <c r="J6879" s="292">
        <v>0</v>
      </c>
      <c r="K6879" s="292">
        <v>0</v>
      </c>
      <c r="L6879" s="292">
        <v>0</v>
      </c>
      <c r="M6879" s="292">
        <v>0</v>
      </c>
      <c r="N6879" s="292">
        <v>700</v>
      </c>
      <c r="O6879" s="292">
        <v>48528</v>
      </c>
      <c r="P6879" s="83" t="str">
        <f t="shared" si="153"/>
        <v/>
      </c>
    </row>
    <row r="6880" spans="1:16" hidden="1" x14ac:dyDescent="0.25">
      <c r="A6880" s="83" t="s">
        <v>7921</v>
      </c>
      <c r="B6880" s="285" t="s">
        <v>97</v>
      </c>
      <c r="C6880" s="292">
        <v>-2912.8746400000018</v>
      </c>
      <c r="D6880" s="292">
        <v>-6837.226749999998</v>
      </c>
      <c r="E6880" s="292">
        <v>-6528.7557099999976</v>
      </c>
      <c r="F6880" s="292">
        <v>19697.845310000001</v>
      </c>
      <c r="G6880" s="292">
        <v>-13010.303259999993</v>
      </c>
      <c r="H6880" s="292">
        <v>-5513.7468499999923</v>
      </c>
      <c r="I6880" s="292">
        <v>-5337.3728699999992</v>
      </c>
      <c r="J6880" s="292">
        <v>-17873.710569999996</v>
      </c>
      <c r="K6880" s="292">
        <v>-7764.8048099999978</v>
      </c>
      <c r="L6880" s="292">
        <v>-3809.745469999998</v>
      </c>
      <c r="M6880" s="292">
        <v>20502.940430000002</v>
      </c>
      <c r="N6880" s="292">
        <v>-19256.187649999993</v>
      </c>
      <c r="O6880" s="292">
        <v>-48643.942840000091</v>
      </c>
      <c r="P6880" s="83" t="str">
        <f t="shared" ref="P6880:P6911" si="154">IF(COUNTBLANK(Q6880)=0,IF(RIGHT(A6880,12)=Q6880,TRUE,FALSE),"")</f>
        <v/>
      </c>
    </row>
    <row r="6881" spans="1:16" hidden="1" x14ac:dyDescent="0.25">
      <c r="A6881" s="83" t="s">
        <v>7922</v>
      </c>
      <c r="B6881" s="285" t="s">
        <v>130</v>
      </c>
      <c r="C6881" s="292">
        <v>-9595.9171499999975</v>
      </c>
      <c r="D6881" s="292">
        <v>-33776.784240000001</v>
      </c>
      <c r="E6881" s="292">
        <v>-12289.631429999998</v>
      </c>
      <c r="F6881" s="292">
        <v>98205.85</v>
      </c>
      <c r="G6881" s="292">
        <v>-13537.947479999988</v>
      </c>
      <c r="H6881" s="292">
        <v>-58616.233069999995</v>
      </c>
      <c r="I6881" s="292">
        <v>-7546.5172899999998</v>
      </c>
      <c r="J6881" s="292">
        <v>289.32617000000391</v>
      </c>
      <c r="K6881" s="292">
        <v>-8339.8567699999985</v>
      </c>
      <c r="L6881" s="292">
        <v>-5469.133469999997</v>
      </c>
      <c r="M6881" s="292">
        <v>67562.560720000009</v>
      </c>
      <c r="N6881" s="292">
        <v>-14595.304709999989</v>
      </c>
      <c r="O6881" s="292">
        <v>2290.4112799998838</v>
      </c>
      <c r="P6881" s="83" t="str">
        <f t="shared" si="154"/>
        <v/>
      </c>
    </row>
    <row r="6882" spans="1:16" hidden="1" x14ac:dyDescent="0.25">
      <c r="A6882" s="83" t="s">
        <v>7923</v>
      </c>
      <c r="B6882" s="285" t="s">
        <v>76</v>
      </c>
      <c r="C6882" s="292">
        <v>0</v>
      </c>
      <c r="D6882" s="292">
        <v>0</v>
      </c>
      <c r="E6882" s="292">
        <v>0</v>
      </c>
      <c r="F6882" s="292">
        <v>0</v>
      </c>
      <c r="G6882" s="292">
        <v>0</v>
      </c>
      <c r="H6882" s="292">
        <v>0</v>
      </c>
      <c r="I6882" s="292">
        <v>0</v>
      </c>
      <c r="J6882" s="292">
        <v>0</v>
      </c>
      <c r="K6882" s="292">
        <v>0</v>
      </c>
      <c r="L6882" s="292">
        <v>0</v>
      </c>
      <c r="M6882" s="292">
        <v>0</v>
      </c>
      <c r="N6882" s="292">
        <v>0</v>
      </c>
      <c r="O6882" s="292">
        <v>0</v>
      </c>
      <c r="P6882" s="83" t="str">
        <f t="shared" si="154"/>
        <v/>
      </c>
    </row>
    <row r="6883" spans="1:16" hidden="1" x14ac:dyDescent="0.25">
      <c r="A6883" s="83" t="s">
        <v>7924</v>
      </c>
      <c r="B6883" s="285" t="s">
        <v>77</v>
      </c>
      <c r="C6883" s="292">
        <v>6144.444300000001</v>
      </c>
      <c r="D6883" s="292">
        <v>5849.6063300000014</v>
      </c>
      <c r="E6883" s="292">
        <v>6407.066170000001</v>
      </c>
      <c r="F6883" s="292">
        <v>6211.9057999999995</v>
      </c>
      <c r="G6883" s="292">
        <v>9695.6839099999997</v>
      </c>
      <c r="H6883" s="292">
        <v>5794.0251500000004</v>
      </c>
      <c r="I6883" s="292">
        <v>4245.7575400000005</v>
      </c>
      <c r="J6883" s="292">
        <v>4398.09004</v>
      </c>
      <c r="K6883" s="292">
        <v>6309.2390099999993</v>
      </c>
      <c r="L6883" s="292">
        <v>6219.0156399999987</v>
      </c>
      <c r="M6883" s="292">
        <v>6378.153690000001</v>
      </c>
      <c r="N6883" s="292">
        <v>9155.275639999998</v>
      </c>
      <c r="O6883" s="292">
        <v>76808.263219999993</v>
      </c>
      <c r="P6883" s="83" t="str">
        <f t="shared" si="154"/>
        <v/>
      </c>
    </row>
    <row r="6884" spans="1:16" hidden="1" x14ac:dyDescent="0.25">
      <c r="A6884" s="83" t="s">
        <v>7925</v>
      </c>
      <c r="B6884" s="285" t="s">
        <v>78</v>
      </c>
      <c r="C6884" s="292">
        <v>1285.3067499999995</v>
      </c>
      <c r="D6884" s="292">
        <v>1252.8536400000005</v>
      </c>
      <c r="E6884" s="292">
        <v>1875.1307100000004</v>
      </c>
      <c r="F6884" s="292">
        <v>3441.056419999999</v>
      </c>
      <c r="G6884" s="292">
        <v>2793.8428700000004</v>
      </c>
      <c r="H6884" s="292">
        <v>2248.3126899999993</v>
      </c>
      <c r="I6884" s="292">
        <v>1478.8459099999993</v>
      </c>
      <c r="J6884" s="292">
        <v>1979.7545499999997</v>
      </c>
      <c r="K6884" s="292">
        <v>1866.7471600000001</v>
      </c>
      <c r="L6884" s="292">
        <v>1758.1403700000008</v>
      </c>
      <c r="M6884" s="292">
        <v>1984.6456399999997</v>
      </c>
      <c r="N6884" s="292">
        <v>3575.3187700000003</v>
      </c>
      <c r="O6884" s="292">
        <v>25539.955480000001</v>
      </c>
      <c r="P6884" s="83" t="str">
        <f t="shared" si="154"/>
        <v/>
      </c>
    </row>
    <row r="6885" spans="1:16" hidden="1" x14ac:dyDescent="0.25">
      <c r="A6885" s="83" t="s">
        <v>7926</v>
      </c>
      <c r="B6885" s="285" t="s">
        <v>79</v>
      </c>
      <c r="C6885" s="292">
        <v>687.58450000000005</v>
      </c>
      <c r="D6885" s="292">
        <v>1638.2725899999998</v>
      </c>
      <c r="E6885" s="292">
        <v>442.57683000000009</v>
      </c>
      <c r="F6885" s="292">
        <v>870.97829999999999</v>
      </c>
      <c r="G6885" s="292">
        <v>17.974899999999998</v>
      </c>
      <c r="H6885" s="292">
        <v>437.27789999999999</v>
      </c>
      <c r="I6885" s="292">
        <v>292.17171999999999</v>
      </c>
      <c r="J6885" s="292">
        <v>999.34906000000001</v>
      </c>
      <c r="K6885" s="292">
        <v>97.713440000000006</v>
      </c>
      <c r="L6885" s="292">
        <v>950.47461999999996</v>
      </c>
      <c r="M6885" s="292">
        <v>258.53091999999998</v>
      </c>
      <c r="N6885" s="292">
        <v>156.02213</v>
      </c>
      <c r="O6885" s="292">
        <v>6848.926910000002</v>
      </c>
      <c r="P6885" s="83" t="str">
        <f t="shared" si="154"/>
        <v/>
      </c>
    </row>
    <row r="6886" spans="1:16" hidden="1" x14ac:dyDescent="0.25">
      <c r="A6886" s="83" t="s">
        <v>7927</v>
      </c>
      <c r="B6886" s="285" t="s">
        <v>3671</v>
      </c>
      <c r="C6886" s="292">
        <v>6764.3251299999993</v>
      </c>
      <c r="D6886" s="292">
        <v>6964.3821600000001</v>
      </c>
      <c r="E6886" s="292">
        <v>7710.0180399999999</v>
      </c>
      <c r="F6886" s="292">
        <v>7865.1337800000001</v>
      </c>
      <c r="G6886" s="292">
        <v>6803.1928099999996</v>
      </c>
      <c r="H6886" s="292">
        <v>7853.03856</v>
      </c>
      <c r="I6886" s="292">
        <v>8488.4044400000002</v>
      </c>
      <c r="J6886" s="292">
        <v>7241.7963499999996</v>
      </c>
      <c r="K6886" s="292">
        <v>7873.3351400000001</v>
      </c>
      <c r="L6886" s="292">
        <v>7515.5156100000004</v>
      </c>
      <c r="M6886" s="292">
        <v>7174.9995800000006</v>
      </c>
      <c r="N6886" s="292">
        <v>12654.81007</v>
      </c>
      <c r="O6886" s="292">
        <v>94908.951669999995</v>
      </c>
      <c r="P6886" s="83" t="str">
        <f t="shared" si="154"/>
        <v/>
      </c>
    </row>
    <row r="6887" spans="1:16" hidden="1" x14ac:dyDescent="0.25">
      <c r="A6887" s="83" t="s">
        <v>7928</v>
      </c>
      <c r="B6887" s="285" t="s">
        <v>120</v>
      </c>
      <c r="C6887" s="292">
        <v>3242.7150300000003</v>
      </c>
      <c r="D6887" s="292">
        <v>4481.8792299999996</v>
      </c>
      <c r="E6887" s="292">
        <v>3615.0335500000001</v>
      </c>
      <c r="F6887" s="292">
        <v>3267.74503</v>
      </c>
      <c r="G6887" s="292">
        <v>3277.7450299999996</v>
      </c>
      <c r="H6887" s="292">
        <v>3358.1735999999996</v>
      </c>
      <c r="I6887" s="292">
        <v>3792.4236000000001</v>
      </c>
      <c r="J6887" s="292">
        <v>3313.4235600000006</v>
      </c>
      <c r="K6887" s="292">
        <v>3310.45156</v>
      </c>
      <c r="L6887" s="292">
        <v>3259.0926599999998</v>
      </c>
      <c r="M6887" s="292">
        <v>5034.3866599999992</v>
      </c>
      <c r="N6887" s="292">
        <v>3989.0713399999986</v>
      </c>
      <c r="O6887" s="292">
        <v>43942.140849999996</v>
      </c>
      <c r="P6887" s="83" t="str">
        <f t="shared" si="154"/>
        <v/>
      </c>
    </row>
    <row r="6888" spans="1:16" hidden="1" x14ac:dyDescent="0.25">
      <c r="A6888" s="83" t="s">
        <v>7929</v>
      </c>
      <c r="B6888" s="285" t="s">
        <v>121</v>
      </c>
      <c r="C6888" s="292">
        <v>1047.1543799999999</v>
      </c>
      <c r="D6888" s="292">
        <v>1047.1543799999999</v>
      </c>
      <c r="E6888" s="292">
        <v>0</v>
      </c>
      <c r="F6888" s="292">
        <v>0</v>
      </c>
      <c r="G6888" s="292">
        <v>1047.1543799999999</v>
      </c>
      <c r="H6888" s="292">
        <v>0</v>
      </c>
      <c r="I6888" s="292">
        <v>0</v>
      </c>
      <c r="J6888" s="292">
        <v>1047.1543799999999</v>
      </c>
      <c r="K6888" s="292">
        <v>0</v>
      </c>
      <c r="L6888" s="292">
        <v>0</v>
      </c>
      <c r="M6888" s="292">
        <v>5392.375</v>
      </c>
      <c r="N6888" s="292">
        <v>0</v>
      </c>
      <c r="O6888" s="292">
        <v>9580.9925199999998</v>
      </c>
      <c r="P6888" s="83" t="str">
        <f t="shared" si="154"/>
        <v/>
      </c>
    </row>
    <row r="6889" spans="1:16" hidden="1" x14ac:dyDescent="0.25">
      <c r="A6889" s="83" t="s">
        <v>7930</v>
      </c>
      <c r="B6889" s="285" t="s">
        <v>81</v>
      </c>
      <c r="C6889" s="292">
        <v>6666.94661</v>
      </c>
      <c r="D6889" s="292">
        <v>6611.3518699999995</v>
      </c>
      <c r="E6889" s="292">
        <v>6537.3460099999975</v>
      </c>
      <c r="F6889" s="292">
        <v>6590.9765799999996</v>
      </c>
      <c r="G6889" s="292">
        <v>8450.3389800000004</v>
      </c>
      <c r="H6889" s="292">
        <v>7048.1885300000013</v>
      </c>
      <c r="I6889" s="292">
        <v>8352.26728</v>
      </c>
      <c r="J6889" s="292">
        <v>5776.7117199999993</v>
      </c>
      <c r="K6889" s="292">
        <v>6928.6995099999995</v>
      </c>
      <c r="L6889" s="292">
        <v>6897.4078299999983</v>
      </c>
      <c r="M6889" s="292">
        <v>6855.73801</v>
      </c>
      <c r="N6889" s="292">
        <v>13771.388579999999</v>
      </c>
      <c r="O6889" s="292">
        <v>90487.361510000002</v>
      </c>
      <c r="P6889" s="83" t="str">
        <f t="shared" si="154"/>
        <v/>
      </c>
    </row>
    <row r="6890" spans="1:16" hidden="1" x14ac:dyDescent="0.25">
      <c r="A6890" s="83" t="s">
        <v>7931</v>
      </c>
      <c r="B6890" s="285" t="s">
        <v>82</v>
      </c>
      <c r="C6890" s="292">
        <v>1945.93469</v>
      </c>
      <c r="D6890" s="292">
        <v>2055.16417</v>
      </c>
      <c r="E6890" s="292">
        <v>2038.0208400000001</v>
      </c>
      <c r="F6890" s="292">
        <v>1961.0599599999998</v>
      </c>
      <c r="G6890" s="292">
        <v>3168.84337</v>
      </c>
      <c r="H6890" s="292">
        <v>2128.1112399999997</v>
      </c>
      <c r="I6890" s="292">
        <v>1544.9253900000001</v>
      </c>
      <c r="J6890" s="292">
        <v>1379.5266299999996</v>
      </c>
      <c r="K6890" s="292">
        <v>1979.73911</v>
      </c>
      <c r="L6890" s="292">
        <v>2157.2381099999998</v>
      </c>
      <c r="M6890" s="292">
        <v>1971.00686</v>
      </c>
      <c r="N6890" s="292">
        <v>2852.7339999999995</v>
      </c>
      <c r="O6890" s="292">
        <v>25182.304370000002</v>
      </c>
      <c r="P6890" s="83" t="str">
        <f t="shared" si="154"/>
        <v/>
      </c>
    </row>
    <row r="6891" spans="1:16" hidden="1" x14ac:dyDescent="0.25">
      <c r="A6891" s="83" t="s">
        <v>7932</v>
      </c>
      <c r="B6891" s="285" t="s">
        <v>83</v>
      </c>
      <c r="C6891" s="292">
        <v>98.830520000000007</v>
      </c>
      <c r="D6891" s="292">
        <v>98.830520000000007</v>
      </c>
      <c r="E6891" s="292">
        <v>98.830520000000007</v>
      </c>
      <c r="F6891" s="292">
        <v>98.830520000000007</v>
      </c>
      <c r="G6891" s="292">
        <v>104.52909</v>
      </c>
      <c r="H6891" s="292">
        <v>98.830520000000007</v>
      </c>
      <c r="I6891" s="292">
        <v>98.830520000000007</v>
      </c>
      <c r="J6891" s="292">
        <v>98.830520000000007</v>
      </c>
      <c r="K6891" s="292">
        <v>98.830520000000007</v>
      </c>
      <c r="L6891" s="292">
        <v>98.830520000000007</v>
      </c>
      <c r="M6891" s="292">
        <v>98.830520000000007</v>
      </c>
      <c r="N6891" s="292">
        <v>140.72874999999999</v>
      </c>
      <c r="O6891" s="292">
        <v>1233.56304</v>
      </c>
      <c r="P6891" s="83" t="str">
        <f t="shared" si="154"/>
        <v/>
      </c>
    </row>
    <row r="6892" spans="1:16" hidden="1" x14ac:dyDescent="0.25">
      <c r="A6892" s="83" t="s">
        <v>7933</v>
      </c>
      <c r="B6892" s="285" t="s">
        <v>84</v>
      </c>
      <c r="C6892" s="292">
        <v>9.785029999999999</v>
      </c>
      <c r="D6892" s="292">
        <v>184.37367</v>
      </c>
      <c r="E6892" s="292">
        <v>182.70382000000001</v>
      </c>
      <c r="F6892" s="292">
        <v>106.94181</v>
      </c>
      <c r="G6892" s="292">
        <v>260.02458999999999</v>
      </c>
      <c r="H6892" s="292">
        <v>313.07762999999994</v>
      </c>
      <c r="I6892" s="292">
        <v>132.05330000000001</v>
      </c>
      <c r="J6892" s="292">
        <v>258.20308</v>
      </c>
      <c r="K6892" s="292">
        <v>417.13454000000002</v>
      </c>
      <c r="L6892" s="292">
        <v>224.40937000000002</v>
      </c>
      <c r="M6892" s="292">
        <v>387.51549</v>
      </c>
      <c r="N6892" s="292">
        <v>1122.7107000000001</v>
      </c>
      <c r="O6892" s="292">
        <v>3598.9330299999997</v>
      </c>
      <c r="P6892" s="83" t="str">
        <f t="shared" si="154"/>
        <v/>
      </c>
    </row>
    <row r="6893" spans="1:16" hidden="1" x14ac:dyDescent="0.25">
      <c r="A6893" s="83" t="s">
        <v>7934</v>
      </c>
      <c r="B6893" s="285" t="s">
        <v>85</v>
      </c>
      <c r="C6893" s="292">
        <v>27893.02694</v>
      </c>
      <c r="D6893" s="292">
        <v>30183.868559999999</v>
      </c>
      <c r="E6893" s="292">
        <v>28906.726489999997</v>
      </c>
      <c r="F6893" s="292">
        <v>30414.628199999996</v>
      </c>
      <c r="G6893" s="292">
        <v>35619.329929999993</v>
      </c>
      <c r="H6893" s="292">
        <v>29279.035819999994</v>
      </c>
      <c r="I6893" s="292">
        <v>28425.679700000001</v>
      </c>
      <c r="J6893" s="292">
        <v>26492.839889999996</v>
      </c>
      <c r="K6893" s="292">
        <v>28881.889989999996</v>
      </c>
      <c r="L6893" s="292">
        <v>29080.12473</v>
      </c>
      <c r="M6893" s="292">
        <v>35536.182370000002</v>
      </c>
      <c r="N6893" s="292">
        <v>47418.059979999991</v>
      </c>
      <c r="O6893" s="292">
        <v>378131.39260000002</v>
      </c>
      <c r="P6893" s="83" t="str">
        <f t="shared" si="154"/>
        <v/>
      </c>
    </row>
    <row r="6894" spans="1:16" hidden="1" x14ac:dyDescent="0.25">
      <c r="A6894" s="83" t="s">
        <v>7935</v>
      </c>
      <c r="B6894" s="285" t="s">
        <v>86</v>
      </c>
      <c r="C6894" s="292">
        <v>5470</v>
      </c>
      <c r="D6894" s="292">
        <v>470</v>
      </c>
      <c r="E6894" s="292">
        <v>5520</v>
      </c>
      <c r="F6894" s="292">
        <v>470</v>
      </c>
      <c r="G6894" s="292">
        <v>481.2</v>
      </c>
      <c r="H6894" s="292">
        <v>3143.8</v>
      </c>
      <c r="I6894" s="292">
        <v>1686.9</v>
      </c>
      <c r="J6894" s="292">
        <v>653.20000000000005</v>
      </c>
      <c r="K6894" s="292">
        <v>535</v>
      </c>
      <c r="L6894" s="292">
        <v>470</v>
      </c>
      <c r="M6894" s="292">
        <v>731.5</v>
      </c>
      <c r="N6894" s="292">
        <v>661.28741000000002</v>
      </c>
      <c r="O6894" s="292">
        <v>20292.887410000003</v>
      </c>
      <c r="P6894" s="83" t="str">
        <f t="shared" si="154"/>
        <v/>
      </c>
    </row>
    <row r="6895" spans="1:16" hidden="1" x14ac:dyDescent="0.25">
      <c r="A6895" s="83" t="s">
        <v>7936</v>
      </c>
      <c r="B6895" s="285" t="s">
        <v>87</v>
      </c>
      <c r="C6895" s="292">
        <v>1213.04251</v>
      </c>
      <c r="D6895" s="292">
        <v>26469.557490000003</v>
      </c>
      <c r="E6895" s="292">
        <v>240.87572</v>
      </c>
      <c r="F6895" s="292">
        <v>1021.9953099999999</v>
      </c>
      <c r="G6895" s="292">
        <v>46.444220000000001</v>
      </c>
      <c r="H6895" s="292">
        <v>69958.686220000003</v>
      </c>
      <c r="I6895" s="292">
        <v>622.26129000000003</v>
      </c>
      <c r="J6895" s="292">
        <v>1183.7632599999999</v>
      </c>
      <c r="K6895" s="292">
        <v>208.80196000000001</v>
      </c>
      <c r="L6895" s="292">
        <v>1189.3879999999999</v>
      </c>
      <c r="M6895" s="292">
        <v>208.87971000000002</v>
      </c>
      <c r="N6895" s="292">
        <v>234.50606999999999</v>
      </c>
      <c r="O6895" s="292">
        <v>102598.20176000001</v>
      </c>
      <c r="P6895" s="83" t="str">
        <f t="shared" si="154"/>
        <v/>
      </c>
    </row>
    <row r="6896" spans="1:16" hidden="1" x14ac:dyDescent="0.25">
      <c r="A6896" s="83" t="s">
        <v>7937</v>
      </c>
      <c r="B6896" s="285" t="s">
        <v>88</v>
      </c>
      <c r="C6896" s="292">
        <v>0</v>
      </c>
      <c r="D6896" s="292">
        <v>0</v>
      </c>
      <c r="E6896" s="292">
        <v>0</v>
      </c>
      <c r="F6896" s="292">
        <v>0</v>
      </c>
      <c r="G6896" s="292">
        <v>0</v>
      </c>
      <c r="H6896" s="292">
        <v>0</v>
      </c>
      <c r="I6896" s="292">
        <v>0</v>
      </c>
      <c r="J6896" s="292">
        <v>0</v>
      </c>
      <c r="K6896" s="292">
        <v>0</v>
      </c>
      <c r="L6896" s="292">
        <v>0</v>
      </c>
      <c r="M6896" s="292">
        <v>0</v>
      </c>
      <c r="N6896" s="292">
        <v>0</v>
      </c>
      <c r="O6896" s="292">
        <v>0</v>
      </c>
      <c r="P6896" s="83" t="str">
        <f t="shared" si="154"/>
        <v/>
      </c>
    </row>
    <row r="6897" spans="1:16" hidden="1" x14ac:dyDescent="0.25">
      <c r="A6897" s="83" t="s">
        <v>7938</v>
      </c>
      <c r="B6897" s="285" t="s">
        <v>144</v>
      </c>
      <c r="C6897" s="292">
        <v>34576.069449999995</v>
      </c>
      <c r="D6897" s="292">
        <v>57123.426050000002</v>
      </c>
      <c r="E6897" s="292">
        <v>34667.602209999997</v>
      </c>
      <c r="F6897" s="292">
        <v>31906.623509999994</v>
      </c>
      <c r="G6897" s="292">
        <v>36146.974149999987</v>
      </c>
      <c r="H6897" s="292">
        <v>102381.52204</v>
      </c>
      <c r="I6897" s="292">
        <v>30734.840990000001</v>
      </c>
      <c r="J6897" s="292">
        <v>28329.803149999996</v>
      </c>
      <c r="K6897" s="292">
        <v>29625.691949999997</v>
      </c>
      <c r="L6897" s="292">
        <v>30739.512729999999</v>
      </c>
      <c r="M6897" s="292">
        <v>36476.562080000003</v>
      </c>
      <c r="N6897" s="292">
        <v>48313.853459999991</v>
      </c>
      <c r="O6897" s="292">
        <v>501022.48177000007</v>
      </c>
      <c r="P6897" s="83" t="str">
        <f t="shared" si="154"/>
        <v/>
      </c>
    </row>
    <row r="6898" spans="1:16" hidden="1" x14ac:dyDescent="0.25">
      <c r="A6898" s="83" t="s">
        <v>7939</v>
      </c>
      <c r="B6898" s="285" t="s">
        <v>76</v>
      </c>
      <c r="C6898" s="292">
        <v>0</v>
      </c>
      <c r="D6898" s="292">
        <v>0.30651</v>
      </c>
      <c r="E6898" s="292">
        <v>0.55085000000000006</v>
      </c>
      <c r="F6898" s="292">
        <v>0.31229000000000001</v>
      </c>
      <c r="G6898" s="292">
        <v>5.4971199999999998</v>
      </c>
      <c r="H6898" s="292">
        <v>0.35</v>
      </c>
      <c r="I6898" s="292">
        <v>0.40009</v>
      </c>
      <c r="J6898" s="292">
        <v>0.70750000000000002</v>
      </c>
      <c r="K6898" s="292">
        <v>0.31661</v>
      </c>
      <c r="L6898" s="292">
        <v>0.57162000000000002</v>
      </c>
      <c r="M6898" s="292">
        <v>2.8398499999999998</v>
      </c>
      <c r="N6898" s="292">
        <v>1.6490499999999999</v>
      </c>
      <c r="O6898" s="292">
        <v>13.50149</v>
      </c>
      <c r="P6898" s="83" t="str">
        <f t="shared" si="154"/>
        <v/>
      </c>
    </row>
    <row r="6899" spans="1:16" hidden="1" x14ac:dyDescent="0.25">
      <c r="A6899" s="83" t="s">
        <v>7940</v>
      </c>
      <c r="B6899" s="285" t="s">
        <v>85</v>
      </c>
      <c r="C6899" s="292">
        <v>24980.152299999998</v>
      </c>
      <c r="D6899" s="292">
        <v>23346.641810000001</v>
      </c>
      <c r="E6899" s="292">
        <v>22377.97078</v>
      </c>
      <c r="F6899" s="292">
        <v>50112.473509999996</v>
      </c>
      <c r="G6899" s="292">
        <v>22609.026669999999</v>
      </c>
      <c r="H6899" s="292">
        <v>23765.288970000001</v>
      </c>
      <c r="I6899" s="292">
        <v>23088.306830000001</v>
      </c>
      <c r="J6899" s="292">
        <v>8619.12932</v>
      </c>
      <c r="K6899" s="292">
        <v>21117.085179999998</v>
      </c>
      <c r="L6899" s="292">
        <v>25270.379260000002</v>
      </c>
      <c r="M6899" s="292">
        <v>56039.122800000005</v>
      </c>
      <c r="N6899" s="292">
        <v>28161.872329999998</v>
      </c>
      <c r="O6899" s="292">
        <v>329487.44975999993</v>
      </c>
      <c r="P6899" s="83" t="str">
        <f t="shared" si="154"/>
        <v/>
      </c>
    </row>
    <row r="6900" spans="1:16" hidden="1" x14ac:dyDescent="0.25">
      <c r="A6900" s="83" t="s">
        <v>7941</v>
      </c>
      <c r="B6900" s="285" t="s">
        <v>87</v>
      </c>
      <c r="C6900" s="292">
        <v>0</v>
      </c>
      <c r="D6900" s="292">
        <v>0</v>
      </c>
      <c r="E6900" s="292">
        <v>0</v>
      </c>
      <c r="F6900" s="292">
        <v>80000</v>
      </c>
      <c r="G6900" s="292">
        <v>0</v>
      </c>
      <c r="H6900" s="292">
        <v>20000</v>
      </c>
      <c r="I6900" s="292">
        <v>0</v>
      </c>
      <c r="J6900" s="292">
        <v>20000</v>
      </c>
      <c r="K6900" s="292">
        <v>0</v>
      </c>
      <c r="L6900" s="292">
        <v>0</v>
      </c>
      <c r="M6900" s="292">
        <v>48000</v>
      </c>
      <c r="N6900" s="292">
        <v>0</v>
      </c>
      <c r="O6900" s="292">
        <v>168000</v>
      </c>
      <c r="P6900" s="83" t="str">
        <f t="shared" si="154"/>
        <v/>
      </c>
    </row>
    <row r="6901" spans="1:16" hidden="1" x14ac:dyDescent="0.25">
      <c r="A6901" s="83" t="s">
        <v>7942</v>
      </c>
      <c r="B6901" s="285" t="s">
        <v>88</v>
      </c>
      <c r="C6901" s="292">
        <v>0</v>
      </c>
      <c r="D6901" s="292">
        <v>0</v>
      </c>
      <c r="E6901" s="292">
        <v>0</v>
      </c>
      <c r="F6901" s="292">
        <v>0</v>
      </c>
      <c r="G6901" s="292">
        <v>0</v>
      </c>
      <c r="H6901" s="292">
        <v>0</v>
      </c>
      <c r="I6901" s="292">
        <v>0</v>
      </c>
      <c r="J6901" s="292">
        <v>0</v>
      </c>
      <c r="K6901" s="292">
        <v>0</v>
      </c>
      <c r="L6901" s="292">
        <v>0</v>
      </c>
      <c r="M6901" s="292">
        <v>0</v>
      </c>
      <c r="N6901" s="292">
        <v>0</v>
      </c>
      <c r="O6901" s="292">
        <v>0</v>
      </c>
      <c r="P6901" s="83" t="str">
        <f t="shared" si="154"/>
        <v/>
      </c>
    </row>
    <row r="6902" spans="1:16" hidden="1" x14ac:dyDescent="0.25">
      <c r="A6902" s="83" t="s">
        <v>7943</v>
      </c>
      <c r="B6902" s="285" t="s">
        <v>89</v>
      </c>
      <c r="C6902" s="292">
        <v>324.12407999999999</v>
      </c>
      <c r="D6902" s="292">
        <v>119.11076999999999</v>
      </c>
      <c r="E6902" s="292">
        <v>312.74913999999995</v>
      </c>
      <c r="F6902" s="292">
        <v>167.93084000000002</v>
      </c>
      <c r="G6902" s="292">
        <v>255.59334999999999</v>
      </c>
      <c r="H6902" s="292">
        <v>287.04648000000009</v>
      </c>
      <c r="I6902" s="292">
        <v>156.76627999999997</v>
      </c>
      <c r="J6902" s="292">
        <v>145.60474000000002</v>
      </c>
      <c r="K6902" s="292">
        <v>262.01925999999997</v>
      </c>
      <c r="L6902" s="292">
        <v>346.35636999999991</v>
      </c>
      <c r="M6902" s="292">
        <v>260.37482999999997</v>
      </c>
      <c r="N6902" s="292">
        <v>794.33603999999991</v>
      </c>
      <c r="O6902" s="292">
        <v>3432.0121799999997</v>
      </c>
      <c r="P6902" s="83" t="str">
        <f t="shared" si="154"/>
        <v/>
      </c>
    </row>
    <row r="6903" spans="1:16" hidden="1" x14ac:dyDescent="0.25">
      <c r="A6903" s="83" t="s">
        <v>7944</v>
      </c>
      <c r="B6903" s="285" t="s">
        <v>90</v>
      </c>
      <c r="C6903" s="292">
        <v>4.3299999999999996E-3</v>
      </c>
      <c r="D6903" s="292">
        <v>6.46</v>
      </c>
      <c r="E6903" s="292">
        <v>0.48612</v>
      </c>
      <c r="F6903" s="292">
        <v>11.5242</v>
      </c>
      <c r="G6903" s="292">
        <v>0</v>
      </c>
      <c r="H6903" s="292">
        <v>27.104710000000001</v>
      </c>
      <c r="I6903" s="292">
        <v>11.520290000000001</v>
      </c>
      <c r="J6903" s="292">
        <v>0</v>
      </c>
      <c r="K6903" s="292">
        <v>1.3125</v>
      </c>
      <c r="L6903" s="292">
        <v>11.520290000000001</v>
      </c>
      <c r="M6903" s="292">
        <v>0</v>
      </c>
      <c r="N6903" s="292">
        <v>493.65330999999998</v>
      </c>
      <c r="O6903" s="292">
        <v>563.58574999999996</v>
      </c>
      <c r="P6903" s="83" t="str">
        <f t="shared" si="154"/>
        <v/>
      </c>
    </row>
    <row r="6904" spans="1:16" hidden="1" x14ac:dyDescent="0.25">
      <c r="A6904" s="83" t="s">
        <v>7945</v>
      </c>
      <c r="B6904" s="285" t="s">
        <v>91</v>
      </c>
      <c r="C6904" s="292">
        <v>0</v>
      </c>
      <c r="D6904" s="292">
        <v>0</v>
      </c>
      <c r="E6904" s="292">
        <v>0</v>
      </c>
      <c r="F6904" s="292">
        <v>0</v>
      </c>
      <c r="G6904" s="292">
        <v>0</v>
      </c>
      <c r="H6904" s="292">
        <v>0</v>
      </c>
      <c r="I6904" s="292">
        <v>0</v>
      </c>
      <c r="J6904" s="292">
        <v>0</v>
      </c>
      <c r="K6904" s="292">
        <v>0</v>
      </c>
      <c r="L6904" s="292">
        <v>0</v>
      </c>
      <c r="M6904" s="292">
        <v>0</v>
      </c>
      <c r="N6904" s="292">
        <v>0</v>
      </c>
      <c r="O6904" s="292">
        <v>0</v>
      </c>
      <c r="P6904" s="83" t="str">
        <f t="shared" si="154"/>
        <v/>
      </c>
    </row>
    <row r="6905" spans="1:16" hidden="1" x14ac:dyDescent="0.25">
      <c r="A6905" s="83" t="s">
        <v>7946</v>
      </c>
      <c r="B6905" s="285" t="s">
        <v>3670</v>
      </c>
      <c r="C6905" s="292">
        <v>0</v>
      </c>
      <c r="D6905" s="292">
        <v>0</v>
      </c>
      <c r="E6905" s="292">
        <v>0</v>
      </c>
      <c r="F6905" s="292">
        <v>1.19442</v>
      </c>
      <c r="G6905" s="292">
        <v>310.2</v>
      </c>
      <c r="H6905" s="292">
        <v>1014.4790300000001</v>
      </c>
      <c r="I6905" s="292">
        <v>0</v>
      </c>
      <c r="J6905" s="292">
        <v>0</v>
      </c>
      <c r="K6905" s="292">
        <v>0</v>
      </c>
      <c r="L6905" s="292">
        <v>0</v>
      </c>
      <c r="M6905" s="292">
        <v>0</v>
      </c>
      <c r="N6905" s="292">
        <v>2111.7403399999998</v>
      </c>
      <c r="O6905" s="292">
        <v>3437.6137899999994</v>
      </c>
      <c r="P6905" s="83" t="str">
        <f t="shared" si="154"/>
        <v/>
      </c>
    </row>
    <row r="6906" spans="1:16" hidden="1" x14ac:dyDescent="0.25">
      <c r="A6906" s="83" t="s">
        <v>7947</v>
      </c>
      <c r="B6906" s="285" t="s">
        <v>122</v>
      </c>
      <c r="C6906" s="292">
        <v>1929.5850800000001</v>
      </c>
      <c r="D6906" s="292">
        <v>1705.82863</v>
      </c>
      <c r="E6906" s="292">
        <v>540.82161999999994</v>
      </c>
      <c r="F6906" s="292">
        <v>538.83333000000005</v>
      </c>
      <c r="G6906" s="292">
        <v>522.83333000000005</v>
      </c>
      <c r="H6906" s="292">
        <v>522.83333000000005</v>
      </c>
      <c r="I6906" s="292">
        <v>1070.8333300000002</v>
      </c>
      <c r="J6906" s="292">
        <v>555.83333000000005</v>
      </c>
      <c r="K6906" s="292">
        <v>584.83332999999993</v>
      </c>
      <c r="L6906" s="292">
        <v>522.83333000000005</v>
      </c>
      <c r="M6906" s="292">
        <v>526.82801000000006</v>
      </c>
      <c r="N6906" s="292">
        <v>557.30561</v>
      </c>
      <c r="O6906" s="292">
        <v>9579.2022600000018</v>
      </c>
      <c r="P6906" s="83" t="str">
        <f t="shared" si="154"/>
        <v/>
      </c>
    </row>
    <row r="6907" spans="1:16" hidden="1" x14ac:dyDescent="0.25">
      <c r="A6907" s="83" t="s">
        <v>7948</v>
      </c>
      <c r="B6907" s="285" t="s">
        <v>92</v>
      </c>
      <c r="C6907" s="292">
        <v>0.48281000000000002</v>
      </c>
      <c r="D6907" s="292">
        <v>2.4359000000000002</v>
      </c>
      <c r="E6907" s="292">
        <v>15.863050000000001</v>
      </c>
      <c r="F6907" s="292">
        <v>5.3114600000000003</v>
      </c>
      <c r="G6907" s="292">
        <v>7.4028700000000001</v>
      </c>
      <c r="H6907" s="292">
        <v>220.77622</v>
      </c>
      <c r="I6907" s="292">
        <v>0.27200000000000002</v>
      </c>
      <c r="J6907" s="292">
        <v>4.9477500000000001</v>
      </c>
      <c r="K6907" s="292">
        <v>7.4434800000000001</v>
      </c>
      <c r="L6907" s="292">
        <v>5.1383299999999998</v>
      </c>
      <c r="M6907" s="292">
        <v>4.8365499999999999</v>
      </c>
      <c r="N6907" s="292">
        <v>7.3352899999999996</v>
      </c>
      <c r="O6907" s="292">
        <v>282.24570999999997</v>
      </c>
      <c r="P6907" s="83" t="str">
        <f t="shared" si="154"/>
        <v/>
      </c>
    </row>
    <row r="6908" spans="1:16" hidden="1" x14ac:dyDescent="0.25">
      <c r="A6908" s="83" t="s">
        <v>7949</v>
      </c>
      <c r="B6908" s="285" t="s">
        <v>93</v>
      </c>
      <c r="C6908" s="292">
        <v>410</v>
      </c>
      <c r="D6908" s="292">
        <v>0</v>
      </c>
      <c r="E6908" s="292">
        <v>0</v>
      </c>
      <c r="F6908" s="292">
        <v>0</v>
      </c>
      <c r="G6908" s="292">
        <v>0</v>
      </c>
      <c r="H6908" s="292">
        <v>0</v>
      </c>
      <c r="I6908" s="292">
        <v>0</v>
      </c>
      <c r="J6908" s="292">
        <v>0</v>
      </c>
      <c r="K6908" s="292">
        <v>0</v>
      </c>
      <c r="L6908" s="292">
        <v>0</v>
      </c>
      <c r="M6908" s="292">
        <v>0</v>
      </c>
      <c r="N6908" s="292">
        <v>8</v>
      </c>
      <c r="O6908" s="292">
        <v>418</v>
      </c>
      <c r="P6908" s="83" t="str">
        <f t="shared" si="154"/>
        <v/>
      </c>
    </row>
    <row r="6909" spans="1:16" hidden="1" x14ac:dyDescent="0.25">
      <c r="A6909" s="83" t="s">
        <v>7950</v>
      </c>
      <c r="B6909" s="285" t="s">
        <v>94</v>
      </c>
      <c r="C6909" s="292">
        <v>22315.955999999998</v>
      </c>
      <c r="D6909" s="292">
        <v>21512.5</v>
      </c>
      <c r="E6909" s="292">
        <v>21507.5</v>
      </c>
      <c r="F6909" s="292">
        <v>49387.366969999995</v>
      </c>
      <c r="G6909" s="292">
        <v>21507.5</v>
      </c>
      <c r="H6909" s="292">
        <v>21692.699199999999</v>
      </c>
      <c r="I6909" s="292">
        <v>21848.51484</v>
      </c>
      <c r="J6909" s="292">
        <v>7912.0360000000001</v>
      </c>
      <c r="K6909" s="292">
        <v>20261.16</v>
      </c>
      <c r="L6909" s="292">
        <v>24381.079320000001</v>
      </c>
      <c r="M6909" s="292">
        <v>55244.243560000003</v>
      </c>
      <c r="N6909" s="292">
        <v>24047.85269</v>
      </c>
      <c r="O6909" s="292">
        <v>311618.40857999993</v>
      </c>
      <c r="P6909" s="83" t="str">
        <f t="shared" si="154"/>
        <v/>
      </c>
    </row>
    <row r="6910" spans="1:16" hidden="1" x14ac:dyDescent="0.25">
      <c r="A6910" s="83" t="s">
        <v>7951</v>
      </c>
      <c r="B6910" s="285" t="s">
        <v>95</v>
      </c>
      <c r="C6910" s="292">
        <v>0</v>
      </c>
      <c r="D6910" s="292">
        <v>0</v>
      </c>
      <c r="E6910" s="292">
        <v>0</v>
      </c>
      <c r="F6910" s="292">
        <v>0</v>
      </c>
      <c r="G6910" s="292">
        <v>0</v>
      </c>
      <c r="H6910" s="292">
        <v>0</v>
      </c>
      <c r="I6910" s="292">
        <v>0</v>
      </c>
      <c r="J6910" s="292">
        <v>0</v>
      </c>
      <c r="K6910" s="292">
        <v>0</v>
      </c>
      <c r="L6910" s="292">
        <v>2.88</v>
      </c>
      <c r="M6910" s="292">
        <v>0</v>
      </c>
      <c r="N6910" s="292">
        <v>140</v>
      </c>
      <c r="O6910" s="292">
        <v>142.88</v>
      </c>
      <c r="P6910" s="83" t="str">
        <f t="shared" si="154"/>
        <v/>
      </c>
    </row>
    <row r="6911" spans="1:16" hidden="1" x14ac:dyDescent="0.25">
      <c r="A6911" s="83" t="s">
        <v>7952</v>
      </c>
      <c r="B6911" s="285" t="s">
        <v>96</v>
      </c>
      <c r="C6911" s="292">
        <v>0</v>
      </c>
      <c r="D6911" s="292">
        <v>0</v>
      </c>
      <c r="E6911" s="292">
        <v>0</v>
      </c>
      <c r="F6911" s="292">
        <v>0</v>
      </c>
      <c r="G6911" s="292">
        <v>0</v>
      </c>
      <c r="H6911" s="292">
        <v>0</v>
      </c>
      <c r="I6911" s="292">
        <v>100.01687</v>
      </c>
      <c r="J6911" s="292">
        <v>0</v>
      </c>
      <c r="K6911" s="292">
        <v>168.75</v>
      </c>
      <c r="L6911" s="292">
        <v>0</v>
      </c>
      <c r="M6911" s="292">
        <v>0</v>
      </c>
      <c r="N6911" s="292">
        <v>5556.6764199999998</v>
      </c>
      <c r="O6911" s="292">
        <v>5825.4432900000002</v>
      </c>
      <c r="P6911" s="83" t="str">
        <f t="shared" si="154"/>
        <v/>
      </c>
    </row>
    <row r="6912" spans="1:16" hidden="1" x14ac:dyDescent="0.25">
      <c r="A6912" s="83" t="s">
        <v>7953</v>
      </c>
      <c r="B6912" s="285" t="s">
        <v>155</v>
      </c>
      <c r="C6912" s="292">
        <v>24980.152299999998</v>
      </c>
      <c r="D6912" s="292">
        <v>23346.641810000001</v>
      </c>
      <c r="E6912" s="292">
        <v>22377.97078</v>
      </c>
      <c r="F6912" s="292">
        <v>130112.47351</v>
      </c>
      <c r="G6912" s="292">
        <v>22609.026669999999</v>
      </c>
      <c r="H6912" s="292">
        <v>43765.288970000001</v>
      </c>
      <c r="I6912" s="292">
        <v>23188.323700000001</v>
      </c>
      <c r="J6912" s="292">
        <v>28619.12932</v>
      </c>
      <c r="K6912" s="292">
        <v>21285.835179999998</v>
      </c>
      <c r="L6912" s="292">
        <v>25270.379260000002</v>
      </c>
      <c r="M6912" s="292">
        <v>104039.12280000001</v>
      </c>
      <c r="N6912" s="292">
        <v>33718.548750000002</v>
      </c>
      <c r="O6912" s="292">
        <v>503312.89304999996</v>
      </c>
      <c r="P6912" s="83" t="str">
        <f t="shared" ref="P6912:P6943" si="155">IF(COUNTBLANK(Q6912)=0,IF(RIGHT(A6912,12)=Q6912,TRUE,FALSE),"")</f>
        <v/>
      </c>
    </row>
    <row r="6913" spans="1:16" hidden="1" x14ac:dyDescent="0.25">
      <c r="A6913" s="83" t="s">
        <v>7954</v>
      </c>
      <c r="B6913" s="285" t="s">
        <v>97</v>
      </c>
      <c r="C6913" s="292">
        <v>12072.26282</v>
      </c>
      <c r="D6913" s="292">
        <v>5670.7425299999986</v>
      </c>
      <c r="E6913" s="292">
        <v>-1640.23615</v>
      </c>
      <c r="F6913" s="292">
        <v>-1265.7456299999997</v>
      </c>
      <c r="G6913" s="292">
        <v>-1784.9901399999992</v>
      </c>
      <c r="H6913" s="292">
        <v>-696.77518000000009</v>
      </c>
      <c r="I6913" s="292">
        <v>-1028.9684900000004</v>
      </c>
      <c r="J6913" s="292">
        <v>-993.83102999999983</v>
      </c>
      <c r="K6913" s="292">
        <v>-1656.1580599999998</v>
      </c>
      <c r="L6913" s="292">
        <v>-1468.5693800000001</v>
      </c>
      <c r="M6913" s="292">
        <v>-1599.0092200000001</v>
      </c>
      <c r="N6913" s="292">
        <v>-4411.2633999999998</v>
      </c>
      <c r="O6913" s="292">
        <v>1197.45867</v>
      </c>
      <c r="P6913" s="83" t="str">
        <f t="shared" si="155"/>
        <v/>
      </c>
    </row>
    <row r="6914" spans="1:16" hidden="1" x14ac:dyDescent="0.25">
      <c r="A6914" s="83" t="s">
        <v>7955</v>
      </c>
      <c r="B6914" s="285" t="s">
        <v>130</v>
      </c>
      <c r="C6914" s="292">
        <v>12085.935600000001</v>
      </c>
      <c r="D6914" s="292">
        <v>5685.1643299999987</v>
      </c>
      <c r="E6914" s="292">
        <v>-1640.6448600000001</v>
      </c>
      <c r="F6914" s="292">
        <v>-1265.6228399999998</v>
      </c>
      <c r="G6914" s="292">
        <v>-2036.6610099999991</v>
      </c>
      <c r="H6914" s="292">
        <v>-294.1228799999999</v>
      </c>
      <c r="I6914" s="292">
        <v>-1014.8151700000001</v>
      </c>
      <c r="J6914" s="292">
        <v>-995.02856999999995</v>
      </c>
      <c r="K6914" s="292">
        <v>-1825.81612</v>
      </c>
      <c r="L6914" s="292">
        <v>-1477.8022400000002</v>
      </c>
      <c r="M6914" s="292">
        <v>-1618.1207499999998</v>
      </c>
      <c r="N6914" s="292">
        <v>-4645.9725200000003</v>
      </c>
      <c r="O6914" s="292">
        <v>956.49296999999933</v>
      </c>
      <c r="P6914" s="83" t="str">
        <f t="shared" si="155"/>
        <v/>
      </c>
    </row>
    <row r="6915" spans="1:16" hidden="1" x14ac:dyDescent="0.25">
      <c r="A6915" s="83" t="s">
        <v>7956</v>
      </c>
      <c r="B6915" s="285" t="s">
        <v>76</v>
      </c>
      <c r="C6915" s="292">
        <v>0</v>
      </c>
      <c r="D6915" s="292">
        <v>0</v>
      </c>
      <c r="E6915" s="292">
        <v>0</v>
      </c>
      <c r="F6915" s="292">
        <v>0</v>
      </c>
      <c r="G6915" s="292">
        <v>0</v>
      </c>
      <c r="H6915" s="292">
        <v>0</v>
      </c>
      <c r="I6915" s="292">
        <v>0</v>
      </c>
      <c r="J6915" s="292">
        <v>0</v>
      </c>
      <c r="K6915" s="292">
        <v>0</v>
      </c>
      <c r="L6915" s="292">
        <v>0</v>
      </c>
      <c r="M6915" s="292">
        <v>0</v>
      </c>
      <c r="N6915" s="292">
        <v>0</v>
      </c>
      <c r="O6915" s="292">
        <v>0</v>
      </c>
      <c r="P6915" s="83" t="str">
        <f t="shared" si="155"/>
        <v/>
      </c>
    </row>
    <row r="6916" spans="1:16" hidden="1" x14ac:dyDescent="0.25">
      <c r="A6916" s="83" t="s">
        <v>7957</v>
      </c>
      <c r="B6916" s="285" t="s">
        <v>77</v>
      </c>
      <c r="C6916" s="292">
        <v>1266.3111399999998</v>
      </c>
      <c r="D6916" s="292">
        <v>1270.2359199999999</v>
      </c>
      <c r="E6916" s="292">
        <v>1262.4555399999999</v>
      </c>
      <c r="F6916" s="292">
        <v>1286.7659499999997</v>
      </c>
      <c r="G6916" s="292">
        <v>1923.9310399999997</v>
      </c>
      <c r="H6916" s="292">
        <v>1292.44406</v>
      </c>
      <c r="I6916" s="292">
        <v>1305.2666400000001</v>
      </c>
      <c r="J6916" s="292">
        <v>1310.9050799999995</v>
      </c>
      <c r="K6916" s="292">
        <v>1313.9962499999999</v>
      </c>
      <c r="L6916" s="292">
        <v>1319.2298000000001</v>
      </c>
      <c r="M6916" s="292">
        <v>1415.05198</v>
      </c>
      <c r="N6916" s="292">
        <v>1661.12591</v>
      </c>
      <c r="O6916" s="292">
        <v>16627.71931</v>
      </c>
      <c r="P6916" s="83" t="str">
        <f t="shared" si="155"/>
        <v/>
      </c>
    </row>
    <row r="6917" spans="1:16" hidden="1" x14ac:dyDescent="0.25">
      <c r="A6917" s="83" t="s">
        <v>7958</v>
      </c>
      <c r="B6917" s="285" t="s">
        <v>78</v>
      </c>
      <c r="C6917" s="292">
        <v>754.04989999999998</v>
      </c>
      <c r="D6917" s="292">
        <v>418.03197999999992</v>
      </c>
      <c r="E6917" s="292">
        <v>472.95125000000002</v>
      </c>
      <c r="F6917" s="292">
        <v>362.62738999999999</v>
      </c>
      <c r="G6917" s="292">
        <v>324.52722999999997</v>
      </c>
      <c r="H6917" s="292">
        <v>411.27979000000005</v>
      </c>
      <c r="I6917" s="292">
        <v>340.65395000000007</v>
      </c>
      <c r="J6917" s="292">
        <v>441.38928999999996</v>
      </c>
      <c r="K6917" s="292">
        <v>377.76096999999999</v>
      </c>
      <c r="L6917" s="292">
        <v>545.33443999999997</v>
      </c>
      <c r="M6917" s="292">
        <v>500.19821999999994</v>
      </c>
      <c r="N6917" s="292">
        <v>661.2115</v>
      </c>
      <c r="O6917" s="292">
        <v>5610.0159100000001</v>
      </c>
      <c r="P6917" s="83" t="str">
        <f t="shared" si="155"/>
        <v/>
      </c>
    </row>
    <row r="6918" spans="1:16" hidden="1" x14ac:dyDescent="0.25">
      <c r="A6918" s="83" t="s">
        <v>7959</v>
      </c>
      <c r="B6918" s="285" t="s">
        <v>79</v>
      </c>
      <c r="C6918" s="292">
        <v>0.68567</v>
      </c>
      <c r="D6918" s="292">
        <v>0.87995000000000001</v>
      </c>
      <c r="E6918" s="292">
        <v>0.86819000000000002</v>
      </c>
      <c r="F6918" s="292">
        <v>0.84277000000000002</v>
      </c>
      <c r="G6918" s="292">
        <v>1.0217700000000001</v>
      </c>
      <c r="H6918" s="292">
        <v>0.62227999999999994</v>
      </c>
      <c r="I6918" s="292">
        <v>0.83802999999999994</v>
      </c>
      <c r="J6918" s="292">
        <v>1.0084600000000001</v>
      </c>
      <c r="K6918" s="292">
        <v>52.119800000000005</v>
      </c>
      <c r="L6918" s="292">
        <v>0.24704000000000001</v>
      </c>
      <c r="M6918" s="292">
        <v>0.76567999999999992</v>
      </c>
      <c r="N6918" s="292">
        <v>2.8819500000000002</v>
      </c>
      <c r="O6918" s="292">
        <v>62.781590000000008</v>
      </c>
      <c r="P6918" s="83" t="str">
        <f t="shared" si="155"/>
        <v/>
      </c>
    </row>
    <row r="6919" spans="1:16" hidden="1" x14ac:dyDescent="0.25">
      <c r="A6919" s="83" t="s">
        <v>7960</v>
      </c>
      <c r="B6919" s="285" t="s">
        <v>3671</v>
      </c>
      <c r="C6919" s="292">
        <v>1294.1885300000001</v>
      </c>
      <c r="D6919" s="292">
        <v>645.62457999999992</v>
      </c>
      <c r="E6919" s="292">
        <v>982.49279000000001</v>
      </c>
      <c r="F6919" s="292">
        <v>725.33863999999994</v>
      </c>
      <c r="G6919" s="292">
        <v>647.63243999999997</v>
      </c>
      <c r="H6919" s="292">
        <v>822.26202999999998</v>
      </c>
      <c r="I6919" s="292">
        <v>542.53778000000011</v>
      </c>
      <c r="J6919" s="292">
        <v>310.51462999999995</v>
      </c>
      <c r="K6919" s="292">
        <v>1073.8859999999997</v>
      </c>
      <c r="L6919" s="292">
        <v>778.23457999999994</v>
      </c>
      <c r="M6919" s="292">
        <v>710.13646000000006</v>
      </c>
      <c r="N6919" s="292">
        <v>3455.2174299999997</v>
      </c>
      <c r="O6919" s="292">
        <v>11988.06589</v>
      </c>
      <c r="P6919" s="83" t="str">
        <f t="shared" si="155"/>
        <v/>
      </c>
    </row>
    <row r="6920" spans="1:16" hidden="1" x14ac:dyDescent="0.25">
      <c r="A6920" s="83" t="s">
        <v>7961</v>
      </c>
      <c r="B6920" s="285" t="s">
        <v>121</v>
      </c>
      <c r="C6920" s="292">
        <v>0</v>
      </c>
      <c r="D6920" s="292">
        <v>0</v>
      </c>
      <c r="E6920" s="292">
        <v>0</v>
      </c>
      <c r="F6920" s="292">
        <v>0</v>
      </c>
      <c r="G6920" s="292">
        <v>0</v>
      </c>
      <c r="H6920" s="292">
        <v>0</v>
      </c>
      <c r="I6920" s="292">
        <v>0</v>
      </c>
      <c r="J6920" s="292">
        <v>0</v>
      </c>
      <c r="K6920" s="292">
        <v>0</v>
      </c>
      <c r="L6920" s="292">
        <v>0</v>
      </c>
      <c r="M6920" s="292">
        <v>0</v>
      </c>
      <c r="N6920" s="292">
        <v>0</v>
      </c>
      <c r="O6920" s="292">
        <v>0</v>
      </c>
      <c r="P6920" s="83" t="str">
        <f t="shared" si="155"/>
        <v/>
      </c>
    </row>
    <row r="6921" spans="1:16" hidden="1" x14ac:dyDescent="0.25">
      <c r="A6921" s="83" t="s">
        <v>7962</v>
      </c>
      <c r="B6921" s="285" t="s">
        <v>81</v>
      </c>
      <c r="C6921" s="292">
        <v>0</v>
      </c>
      <c r="D6921" s="292">
        <v>0</v>
      </c>
      <c r="E6921" s="292">
        <v>0</v>
      </c>
      <c r="F6921" s="292">
        <v>0</v>
      </c>
      <c r="G6921" s="292">
        <v>0</v>
      </c>
      <c r="H6921" s="292">
        <v>0</v>
      </c>
      <c r="I6921" s="292">
        <v>0</v>
      </c>
      <c r="J6921" s="292">
        <v>0</v>
      </c>
      <c r="K6921" s="292">
        <v>0</v>
      </c>
      <c r="L6921" s="292">
        <v>0</v>
      </c>
      <c r="M6921" s="292">
        <v>0</v>
      </c>
      <c r="N6921" s="292">
        <v>0</v>
      </c>
      <c r="O6921" s="292">
        <v>0</v>
      </c>
      <c r="P6921" s="83" t="str">
        <f t="shared" si="155"/>
        <v/>
      </c>
    </row>
    <row r="6922" spans="1:16" hidden="1" x14ac:dyDescent="0.25">
      <c r="A6922" s="83" t="s">
        <v>7963</v>
      </c>
      <c r="B6922" s="285" t="s">
        <v>82</v>
      </c>
      <c r="C6922" s="292">
        <v>0</v>
      </c>
      <c r="D6922" s="292">
        <v>0</v>
      </c>
      <c r="E6922" s="292">
        <v>0</v>
      </c>
      <c r="F6922" s="292">
        <v>0</v>
      </c>
      <c r="G6922" s="292">
        <v>0</v>
      </c>
      <c r="H6922" s="292">
        <v>0</v>
      </c>
      <c r="I6922" s="292">
        <v>0</v>
      </c>
      <c r="J6922" s="292">
        <v>0</v>
      </c>
      <c r="K6922" s="292">
        <v>0</v>
      </c>
      <c r="L6922" s="292">
        <v>0</v>
      </c>
      <c r="M6922" s="292">
        <v>0</v>
      </c>
      <c r="N6922" s="292">
        <v>0</v>
      </c>
      <c r="O6922" s="292">
        <v>0</v>
      </c>
      <c r="P6922" s="83" t="str">
        <f t="shared" si="155"/>
        <v/>
      </c>
    </row>
    <row r="6923" spans="1:16" hidden="1" x14ac:dyDescent="0.25">
      <c r="A6923" s="83" t="s">
        <v>7964</v>
      </c>
      <c r="B6923" s="285" t="s">
        <v>83</v>
      </c>
      <c r="C6923" s="292">
        <v>464.41609999999997</v>
      </c>
      <c r="D6923" s="292">
        <v>0</v>
      </c>
      <c r="E6923" s="292">
        <v>0</v>
      </c>
      <c r="F6923" s="292">
        <v>0</v>
      </c>
      <c r="G6923" s="292">
        <v>0</v>
      </c>
      <c r="H6923" s="292">
        <v>0</v>
      </c>
      <c r="I6923" s="292">
        <v>0</v>
      </c>
      <c r="J6923" s="292">
        <v>0</v>
      </c>
      <c r="K6923" s="292">
        <v>0</v>
      </c>
      <c r="L6923" s="292">
        <v>0</v>
      </c>
      <c r="M6923" s="292">
        <v>0</v>
      </c>
      <c r="N6923" s="292">
        <v>0</v>
      </c>
      <c r="O6923" s="292">
        <v>464.41609999999997</v>
      </c>
      <c r="P6923" s="83" t="str">
        <f t="shared" si="155"/>
        <v/>
      </c>
    </row>
    <row r="6924" spans="1:16" hidden="1" x14ac:dyDescent="0.25">
      <c r="A6924" s="83" t="s">
        <v>7965</v>
      </c>
      <c r="B6924" s="285" t="s">
        <v>84</v>
      </c>
      <c r="C6924" s="292">
        <v>26.882279999999998</v>
      </c>
      <c r="D6924" s="292">
        <v>46.462490000000003</v>
      </c>
      <c r="E6924" s="292">
        <v>57.27122</v>
      </c>
      <c r="F6924" s="292">
        <v>28.51979</v>
      </c>
      <c r="G6924" s="292">
        <v>42.423250000000003</v>
      </c>
      <c r="H6924" s="292">
        <v>69.031420000000011</v>
      </c>
      <c r="I6924" s="292">
        <v>42.338090000000001</v>
      </c>
      <c r="J6924" s="292">
        <v>39.284479999999995</v>
      </c>
      <c r="K6924" s="292">
        <v>87.322239999999994</v>
      </c>
      <c r="L6924" s="292">
        <v>70.45089999999999</v>
      </c>
      <c r="M6924" s="292">
        <v>111.26183</v>
      </c>
      <c r="N6924" s="292">
        <v>396.93126999999998</v>
      </c>
      <c r="O6924" s="292">
        <v>1018.17926</v>
      </c>
      <c r="P6924" s="83" t="str">
        <f t="shared" si="155"/>
        <v/>
      </c>
    </row>
    <row r="6925" spans="1:16" hidden="1" x14ac:dyDescent="0.25">
      <c r="A6925" s="83" t="s">
        <v>7966</v>
      </c>
      <c r="B6925" s="285" t="s">
        <v>85</v>
      </c>
      <c r="C6925" s="292">
        <v>3806.5336199999997</v>
      </c>
      <c r="D6925" s="292">
        <v>2381.2349199999999</v>
      </c>
      <c r="E6925" s="292">
        <v>2776.03899</v>
      </c>
      <c r="F6925" s="292">
        <v>2404.0945399999996</v>
      </c>
      <c r="G6925" s="292">
        <v>2939.5357299999991</v>
      </c>
      <c r="H6925" s="292">
        <v>2595.63958</v>
      </c>
      <c r="I6925" s="292">
        <v>2231.6344900000004</v>
      </c>
      <c r="J6925" s="292">
        <v>2103.1019399999996</v>
      </c>
      <c r="K6925" s="292">
        <v>2905.0852599999994</v>
      </c>
      <c r="L6925" s="292">
        <v>2713.49676</v>
      </c>
      <c r="M6925" s="292">
        <v>2737.41417</v>
      </c>
      <c r="N6925" s="292">
        <v>6177.3680599999998</v>
      </c>
      <c r="O6925" s="292">
        <v>35771.178059999998</v>
      </c>
      <c r="P6925" s="83" t="str">
        <f t="shared" si="155"/>
        <v/>
      </c>
    </row>
    <row r="6926" spans="1:16" hidden="1" x14ac:dyDescent="0.25">
      <c r="A6926" s="83" t="s">
        <v>7967</v>
      </c>
      <c r="B6926" s="285" t="s">
        <v>86</v>
      </c>
      <c r="C6926" s="292">
        <v>454.29614000000004</v>
      </c>
      <c r="D6926" s="292">
        <v>453.62788</v>
      </c>
      <c r="E6926" s="292">
        <v>468.45151999999996</v>
      </c>
      <c r="F6926" s="292">
        <v>467.91310999999996</v>
      </c>
      <c r="G6926" s="292">
        <v>719.69983999999999</v>
      </c>
      <c r="H6926" s="292">
        <v>495.36971</v>
      </c>
      <c r="I6926" s="292">
        <v>453.86171999999999</v>
      </c>
      <c r="J6926" s="292">
        <v>469.20557000000002</v>
      </c>
      <c r="K6926" s="292">
        <v>519.60320000000002</v>
      </c>
      <c r="L6926" s="292">
        <v>477.22682000000003</v>
      </c>
      <c r="M6926" s="292">
        <v>487.09843999999998</v>
      </c>
      <c r="N6926" s="292">
        <v>1132.7825699999999</v>
      </c>
      <c r="O6926" s="292">
        <v>6599.1365199999982</v>
      </c>
      <c r="P6926" s="83" t="str">
        <f t="shared" si="155"/>
        <v/>
      </c>
    </row>
    <row r="6927" spans="1:16" hidden="1" x14ac:dyDescent="0.25">
      <c r="A6927" s="83" t="s">
        <v>7968</v>
      </c>
      <c r="B6927" s="285" t="s">
        <v>87</v>
      </c>
      <c r="C6927" s="292">
        <v>2.0310799999999998</v>
      </c>
      <c r="D6927" s="292">
        <v>1.9503199999999998</v>
      </c>
      <c r="E6927" s="292">
        <v>1.9571899999999998</v>
      </c>
      <c r="F6927" s="292">
        <v>1.9641</v>
      </c>
      <c r="G6927" s="292">
        <v>1.9710300000000001</v>
      </c>
      <c r="H6927" s="292">
        <v>1.9779899999999999</v>
      </c>
      <c r="I6927" s="292">
        <v>1.9849599999999998</v>
      </c>
      <c r="J6927" s="292">
        <v>1.9919699999999998</v>
      </c>
      <c r="K6927" s="292">
        <v>120.05486000000001</v>
      </c>
      <c r="L6927" s="292">
        <v>2.00604</v>
      </c>
      <c r="M6927" s="292">
        <v>2.01309</v>
      </c>
      <c r="N6927" s="292">
        <v>1.92655</v>
      </c>
      <c r="O6927" s="292">
        <v>141.82918000000001</v>
      </c>
      <c r="P6927" s="83" t="str">
        <f t="shared" si="155"/>
        <v/>
      </c>
    </row>
    <row r="6928" spans="1:16" hidden="1" x14ac:dyDescent="0.25">
      <c r="A6928" s="83" t="s">
        <v>7969</v>
      </c>
      <c r="B6928" s="285" t="s">
        <v>88</v>
      </c>
      <c r="C6928" s="292">
        <v>0</v>
      </c>
      <c r="D6928" s="292">
        <v>0</v>
      </c>
      <c r="E6928" s="292">
        <v>0</v>
      </c>
      <c r="F6928" s="292">
        <v>0</v>
      </c>
      <c r="G6928" s="292">
        <v>0</v>
      </c>
      <c r="H6928" s="292">
        <v>0</v>
      </c>
      <c r="I6928" s="292">
        <v>0</v>
      </c>
      <c r="J6928" s="292">
        <v>0</v>
      </c>
      <c r="K6928" s="292">
        <v>0</v>
      </c>
      <c r="L6928" s="292">
        <v>0</v>
      </c>
      <c r="M6928" s="292">
        <v>0</v>
      </c>
      <c r="N6928" s="292">
        <v>0</v>
      </c>
      <c r="O6928" s="292">
        <v>0</v>
      </c>
      <c r="P6928" s="83" t="str">
        <f t="shared" si="155"/>
        <v/>
      </c>
    </row>
    <row r="6929" spans="1:16" hidden="1" x14ac:dyDescent="0.25">
      <c r="A6929" s="83" t="s">
        <v>7970</v>
      </c>
      <c r="B6929" s="285" t="s">
        <v>144</v>
      </c>
      <c r="C6929" s="292">
        <v>4262.8608399999994</v>
      </c>
      <c r="D6929" s="292">
        <v>2836.8131199999998</v>
      </c>
      <c r="E6929" s="292">
        <v>3246.4477000000002</v>
      </c>
      <c r="F6929" s="292">
        <v>2873.9717499999997</v>
      </c>
      <c r="G6929" s="292">
        <v>3661.2065999999991</v>
      </c>
      <c r="H6929" s="292">
        <v>3092.9872799999998</v>
      </c>
      <c r="I6929" s="292">
        <v>2687.48117</v>
      </c>
      <c r="J6929" s="292">
        <v>2574.2994799999997</v>
      </c>
      <c r="K6929" s="292">
        <v>3544.7433199999996</v>
      </c>
      <c r="L6929" s="292">
        <v>3192.7296200000001</v>
      </c>
      <c r="M6929" s="292">
        <v>3226.5256999999997</v>
      </c>
      <c r="N6929" s="292">
        <v>7312.0771800000002</v>
      </c>
      <c r="O6929" s="292">
        <v>42512.143759999999</v>
      </c>
      <c r="P6929" s="83" t="str">
        <f t="shared" si="155"/>
        <v/>
      </c>
    </row>
    <row r="6930" spans="1:16" hidden="1" x14ac:dyDescent="0.25">
      <c r="A6930" s="83" t="s">
        <v>7971</v>
      </c>
      <c r="B6930" s="285" t="s">
        <v>80</v>
      </c>
      <c r="C6930" s="292">
        <v>0</v>
      </c>
      <c r="D6930" s="292">
        <v>0</v>
      </c>
      <c r="E6930" s="292">
        <v>0</v>
      </c>
      <c r="F6930" s="292">
        <v>0</v>
      </c>
      <c r="G6930" s="292">
        <v>0</v>
      </c>
      <c r="H6930" s="292">
        <v>0</v>
      </c>
      <c r="I6930" s="292">
        <v>0</v>
      </c>
      <c r="J6930" s="292">
        <v>0</v>
      </c>
      <c r="K6930" s="292">
        <v>0</v>
      </c>
      <c r="L6930" s="292">
        <v>0</v>
      </c>
      <c r="M6930" s="292">
        <v>0</v>
      </c>
      <c r="N6930" s="292">
        <v>0</v>
      </c>
      <c r="O6930" s="292">
        <v>0</v>
      </c>
      <c r="P6930" s="83" t="str">
        <f t="shared" si="155"/>
        <v/>
      </c>
    </row>
    <row r="6931" spans="1:16" hidden="1" x14ac:dyDescent="0.25">
      <c r="A6931" s="83" t="s">
        <v>7972</v>
      </c>
      <c r="B6931" s="285" t="s">
        <v>76</v>
      </c>
      <c r="C6931" s="292">
        <v>0</v>
      </c>
      <c r="D6931" s="292">
        <v>0</v>
      </c>
      <c r="E6931" s="292">
        <v>0</v>
      </c>
      <c r="F6931" s="292">
        <v>0</v>
      </c>
      <c r="G6931" s="292">
        <v>0</v>
      </c>
      <c r="H6931" s="292">
        <v>0</v>
      </c>
      <c r="I6931" s="292">
        <v>0</v>
      </c>
      <c r="J6931" s="292">
        <v>0</v>
      </c>
      <c r="K6931" s="292">
        <v>0</v>
      </c>
      <c r="L6931" s="292">
        <v>0</v>
      </c>
      <c r="M6931" s="292">
        <v>0</v>
      </c>
      <c r="N6931" s="292">
        <v>0</v>
      </c>
      <c r="O6931" s="292">
        <v>0</v>
      </c>
      <c r="P6931" s="83" t="str">
        <f t="shared" si="155"/>
        <v/>
      </c>
    </row>
    <row r="6932" spans="1:16" hidden="1" x14ac:dyDescent="0.25">
      <c r="A6932" s="83" t="s">
        <v>7973</v>
      </c>
      <c r="B6932" s="285" t="s">
        <v>85</v>
      </c>
      <c r="C6932" s="292">
        <v>15878.79644</v>
      </c>
      <c r="D6932" s="292">
        <v>8051.9774499999985</v>
      </c>
      <c r="E6932" s="292">
        <v>1135.8028400000001</v>
      </c>
      <c r="F6932" s="292">
        <v>1138.3489099999999</v>
      </c>
      <c r="G6932" s="292">
        <v>1154.5455899999999</v>
      </c>
      <c r="H6932" s="292">
        <v>1898.8643999999999</v>
      </c>
      <c r="I6932" s="292">
        <v>1202.6659999999999</v>
      </c>
      <c r="J6932" s="292">
        <v>1109.2709099999997</v>
      </c>
      <c r="K6932" s="292">
        <v>1248.9271999999996</v>
      </c>
      <c r="L6932" s="292">
        <v>1244.9273799999999</v>
      </c>
      <c r="M6932" s="292">
        <v>1138.4049499999999</v>
      </c>
      <c r="N6932" s="292">
        <v>1766.1046599999997</v>
      </c>
      <c r="O6932" s="292">
        <v>36968.636729999998</v>
      </c>
      <c r="P6932" s="83" t="str">
        <f t="shared" si="155"/>
        <v/>
      </c>
    </row>
    <row r="6933" spans="1:16" hidden="1" x14ac:dyDescent="0.25">
      <c r="A6933" s="83" t="s">
        <v>7974</v>
      </c>
      <c r="B6933" s="285" t="s">
        <v>87</v>
      </c>
      <c r="C6933" s="292">
        <v>470</v>
      </c>
      <c r="D6933" s="292">
        <v>470</v>
      </c>
      <c r="E6933" s="292">
        <v>470</v>
      </c>
      <c r="F6933" s="292">
        <v>470</v>
      </c>
      <c r="G6933" s="292">
        <v>470</v>
      </c>
      <c r="H6933" s="292">
        <v>900</v>
      </c>
      <c r="I6933" s="292">
        <v>470</v>
      </c>
      <c r="J6933" s="292">
        <v>470</v>
      </c>
      <c r="K6933" s="292">
        <v>470</v>
      </c>
      <c r="L6933" s="292">
        <v>470</v>
      </c>
      <c r="M6933" s="292">
        <v>470</v>
      </c>
      <c r="N6933" s="292">
        <v>900</v>
      </c>
      <c r="O6933" s="292">
        <v>6500</v>
      </c>
      <c r="P6933" s="83" t="str">
        <f t="shared" si="155"/>
        <v/>
      </c>
    </row>
    <row r="6934" spans="1:16" hidden="1" x14ac:dyDescent="0.25">
      <c r="A6934" s="83" t="s">
        <v>7975</v>
      </c>
      <c r="B6934" s="285" t="s">
        <v>88</v>
      </c>
      <c r="C6934" s="292">
        <v>0</v>
      </c>
      <c r="D6934" s="292">
        <v>0</v>
      </c>
      <c r="E6934" s="292">
        <v>0</v>
      </c>
      <c r="F6934" s="292">
        <v>0</v>
      </c>
      <c r="G6934" s="292">
        <v>0</v>
      </c>
      <c r="H6934" s="292">
        <v>0</v>
      </c>
      <c r="I6934" s="292">
        <v>0</v>
      </c>
      <c r="J6934" s="292">
        <v>0</v>
      </c>
      <c r="K6934" s="292">
        <v>0</v>
      </c>
      <c r="L6934" s="292">
        <v>0</v>
      </c>
      <c r="M6934" s="292">
        <v>0</v>
      </c>
      <c r="N6934" s="292">
        <v>0</v>
      </c>
      <c r="O6934" s="292">
        <v>0</v>
      </c>
      <c r="P6934" s="83" t="str">
        <f t="shared" si="155"/>
        <v/>
      </c>
    </row>
    <row r="6935" spans="1:16" hidden="1" x14ac:dyDescent="0.25">
      <c r="A6935" s="83" t="s">
        <v>7976</v>
      </c>
      <c r="B6935" s="285" t="s">
        <v>89</v>
      </c>
      <c r="C6935" s="292">
        <v>505.62061</v>
      </c>
      <c r="D6935" s="292">
        <v>177.69903000000002</v>
      </c>
      <c r="E6935" s="292">
        <v>94.483829999999998</v>
      </c>
      <c r="F6935" s="292">
        <v>96.956960000000009</v>
      </c>
      <c r="G6935" s="292">
        <v>94.398320000000012</v>
      </c>
      <c r="H6935" s="292">
        <v>167.65269000000001</v>
      </c>
      <c r="I6935" s="292">
        <v>91.091819999999998</v>
      </c>
      <c r="J6935" s="292">
        <v>66.415589999999995</v>
      </c>
      <c r="K6935" s="292">
        <v>195.39435999999998</v>
      </c>
      <c r="L6935" s="292">
        <v>155.82286000000002</v>
      </c>
      <c r="M6935" s="292">
        <v>96.727700000000013</v>
      </c>
      <c r="N6935" s="292">
        <v>262.45961999999997</v>
      </c>
      <c r="O6935" s="292">
        <v>2004.7233900000001</v>
      </c>
      <c r="P6935" s="83" t="str">
        <f t="shared" si="155"/>
        <v/>
      </c>
    </row>
    <row r="6936" spans="1:16" hidden="1" x14ac:dyDescent="0.25">
      <c r="A6936" s="83" t="s">
        <v>7977</v>
      </c>
      <c r="B6936" s="285" t="s">
        <v>90</v>
      </c>
      <c r="C6936" s="292">
        <v>0</v>
      </c>
      <c r="D6936" s="292">
        <v>0</v>
      </c>
      <c r="E6936" s="292">
        <v>0</v>
      </c>
      <c r="F6936" s="292">
        <v>0</v>
      </c>
      <c r="G6936" s="292">
        <v>0</v>
      </c>
      <c r="H6936" s="292">
        <v>0</v>
      </c>
      <c r="I6936" s="292">
        <v>0</v>
      </c>
      <c r="J6936" s="292">
        <v>0</v>
      </c>
      <c r="K6936" s="292">
        <v>0</v>
      </c>
      <c r="L6936" s="292">
        <v>0</v>
      </c>
      <c r="M6936" s="292">
        <v>0</v>
      </c>
      <c r="N6936" s="292">
        <v>0</v>
      </c>
      <c r="O6936" s="292">
        <v>0</v>
      </c>
      <c r="P6936" s="83" t="str">
        <f t="shared" si="155"/>
        <v/>
      </c>
    </row>
    <row r="6937" spans="1:16" hidden="1" x14ac:dyDescent="0.25">
      <c r="A6937" s="83" t="s">
        <v>7978</v>
      </c>
      <c r="B6937" s="285" t="s">
        <v>91</v>
      </c>
      <c r="C6937" s="292">
        <v>0</v>
      </c>
      <c r="D6937" s="292">
        <v>0</v>
      </c>
      <c r="E6937" s="292">
        <v>0</v>
      </c>
      <c r="F6937" s="292">
        <v>0</v>
      </c>
      <c r="G6937" s="292">
        <v>0</v>
      </c>
      <c r="H6937" s="292">
        <v>0</v>
      </c>
      <c r="I6937" s="292">
        <v>0</v>
      </c>
      <c r="J6937" s="292">
        <v>0</v>
      </c>
      <c r="K6937" s="292">
        <v>0</v>
      </c>
      <c r="L6937" s="292">
        <v>0</v>
      </c>
      <c r="M6937" s="292">
        <v>0</v>
      </c>
      <c r="N6937" s="292">
        <v>0</v>
      </c>
      <c r="O6937" s="292">
        <v>0</v>
      </c>
      <c r="P6937" s="83" t="str">
        <f t="shared" si="155"/>
        <v/>
      </c>
    </row>
    <row r="6938" spans="1:16" hidden="1" x14ac:dyDescent="0.25">
      <c r="A6938" s="83" t="s">
        <v>7979</v>
      </c>
      <c r="B6938" s="285" t="s">
        <v>3670</v>
      </c>
      <c r="C6938" s="292">
        <v>261.61438999999996</v>
      </c>
      <c r="D6938" s="292">
        <v>12.566419999999999</v>
      </c>
      <c r="E6938" s="292">
        <v>0.75712999999999997</v>
      </c>
      <c r="F6938" s="292">
        <v>0</v>
      </c>
      <c r="G6938" s="292">
        <v>0</v>
      </c>
      <c r="H6938" s="292">
        <v>0</v>
      </c>
      <c r="I6938" s="292">
        <v>0</v>
      </c>
      <c r="J6938" s="292">
        <v>0.16</v>
      </c>
      <c r="K6938" s="292">
        <v>11.803890000000001</v>
      </c>
      <c r="L6938" s="292">
        <v>31.430919999999997</v>
      </c>
      <c r="M6938" s="292">
        <v>4.9446699999999995</v>
      </c>
      <c r="N6938" s="292">
        <v>1.85192</v>
      </c>
      <c r="O6938" s="292">
        <v>325.12933999999996</v>
      </c>
      <c r="P6938" s="83" t="str">
        <f t="shared" si="155"/>
        <v/>
      </c>
    </row>
    <row r="6939" spans="1:16" hidden="1" x14ac:dyDescent="0.25">
      <c r="A6939" s="83" t="s">
        <v>7980</v>
      </c>
      <c r="B6939" s="285" t="s">
        <v>92</v>
      </c>
      <c r="C6939" s="292">
        <v>8.7289300000000001</v>
      </c>
      <c r="D6939" s="292">
        <v>11.47269</v>
      </c>
      <c r="E6939" s="292">
        <v>2.9389099999999999</v>
      </c>
      <c r="F6939" s="292">
        <v>3.76898</v>
      </c>
      <c r="G6939" s="292">
        <v>2.5243000000000002</v>
      </c>
      <c r="H6939" s="292">
        <v>8.7088400000000004</v>
      </c>
      <c r="I6939" s="292">
        <v>4.2248100000000006</v>
      </c>
      <c r="J6939" s="292">
        <v>5.0723500000000001</v>
      </c>
      <c r="K6939" s="292">
        <v>2.5059800000000001</v>
      </c>
      <c r="L6939" s="292">
        <v>5.4686400000000006</v>
      </c>
      <c r="M6939" s="292">
        <v>0.50961000000000001</v>
      </c>
      <c r="N6939" s="292">
        <v>0.26668000000000003</v>
      </c>
      <c r="O6939" s="292">
        <v>56.190719999999999</v>
      </c>
      <c r="P6939" s="83" t="str">
        <f t="shared" si="155"/>
        <v/>
      </c>
    </row>
    <row r="6940" spans="1:16" hidden="1" x14ac:dyDescent="0.25">
      <c r="A6940" s="83" t="s">
        <v>7981</v>
      </c>
      <c r="B6940" s="285" t="s">
        <v>93</v>
      </c>
      <c r="C6940" s="292">
        <v>89.340980000000002</v>
      </c>
      <c r="D6940" s="292">
        <v>0</v>
      </c>
      <c r="E6940" s="292">
        <v>0</v>
      </c>
      <c r="F6940" s="292">
        <v>0</v>
      </c>
      <c r="G6940" s="292">
        <v>0</v>
      </c>
      <c r="H6940" s="292">
        <v>9.0730000000000005E-2</v>
      </c>
      <c r="I6940" s="292">
        <v>0</v>
      </c>
      <c r="J6940" s="292">
        <v>0</v>
      </c>
      <c r="K6940" s="292">
        <v>0</v>
      </c>
      <c r="L6940" s="292">
        <v>0</v>
      </c>
      <c r="M6940" s="292">
        <v>0</v>
      </c>
      <c r="N6940" s="292">
        <v>90</v>
      </c>
      <c r="O6940" s="292">
        <v>179.43171000000001</v>
      </c>
      <c r="P6940" s="83" t="str">
        <f t="shared" si="155"/>
        <v/>
      </c>
    </row>
    <row r="6941" spans="1:16" hidden="1" x14ac:dyDescent="0.25">
      <c r="A6941" s="83" t="s">
        <v>7982</v>
      </c>
      <c r="B6941" s="285" t="s">
        <v>94</v>
      </c>
      <c r="C6941" s="292">
        <v>1045.2306800000001</v>
      </c>
      <c r="D6941" s="292">
        <v>11.949680000000001</v>
      </c>
      <c r="E6941" s="292">
        <v>0</v>
      </c>
      <c r="F6941" s="292">
        <v>0</v>
      </c>
      <c r="G6941" s="292">
        <v>0</v>
      </c>
      <c r="H6941" s="292">
        <v>85.638460000000009</v>
      </c>
      <c r="I6941" s="292">
        <v>69.726399999999998</v>
      </c>
      <c r="J6941" s="292">
        <v>0</v>
      </c>
      <c r="K6941" s="292">
        <v>-8.4</v>
      </c>
      <c r="L6941" s="292">
        <v>14.581989999999999</v>
      </c>
      <c r="M6941" s="292">
        <v>-1.4</v>
      </c>
      <c r="N6941" s="292">
        <v>-172.09653</v>
      </c>
      <c r="O6941" s="292">
        <v>1045.2306799999997</v>
      </c>
      <c r="P6941" s="83" t="str">
        <f t="shared" si="155"/>
        <v/>
      </c>
    </row>
    <row r="6942" spans="1:16" hidden="1" x14ac:dyDescent="0.25">
      <c r="A6942" s="83" t="s">
        <v>7983</v>
      </c>
      <c r="B6942" s="285" t="s">
        <v>95</v>
      </c>
      <c r="C6942" s="292">
        <v>0</v>
      </c>
      <c r="D6942" s="292">
        <v>0</v>
      </c>
      <c r="E6942" s="292">
        <v>0</v>
      </c>
      <c r="F6942" s="292">
        <v>0</v>
      </c>
      <c r="G6942" s="292">
        <v>0</v>
      </c>
      <c r="H6942" s="292">
        <v>0</v>
      </c>
      <c r="I6942" s="292">
        <v>0</v>
      </c>
      <c r="J6942" s="292">
        <v>0</v>
      </c>
      <c r="K6942" s="292">
        <v>0</v>
      </c>
      <c r="L6942" s="292">
        <v>0</v>
      </c>
      <c r="M6942" s="292">
        <v>0</v>
      </c>
      <c r="N6942" s="292">
        <v>0</v>
      </c>
      <c r="O6942" s="292">
        <v>0</v>
      </c>
      <c r="P6942" s="83" t="str">
        <f t="shared" si="155"/>
        <v/>
      </c>
    </row>
    <row r="6943" spans="1:16" hidden="1" x14ac:dyDescent="0.25">
      <c r="A6943" s="83" t="s">
        <v>7984</v>
      </c>
      <c r="B6943" s="285" t="s">
        <v>96</v>
      </c>
      <c r="C6943" s="292">
        <v>0</v>
      </c>
      <c r="D6943" s="292">
        <v>0</v>
      </c>
      <c r="E6943" s="292">
        <v>0</v>
      </c>
      <c r="F6943" s="292">
        <v>0</v>
      </c>
      <c r="G6943" s="292">
        <v>0</v>
      </c>
      <c r="H6943" s="292">
        <v>0</v>
      </c>
      <c r="I6943" s="292">
        <v>0</v>
      </c>
      <c r="J6943" s="292">
        <v>0</v>
      </c>
      <c r="K6943" s="292">
        <v>0</v>
      </c>
      <c r="L6943" s="292">
        <v>0</v>
      </c>
      <c r="M6943" s="292">
        <v>0</v>
      </c>
      <c r="N6943" s="292">
        <v>0</v>
      </c>
      <c r="O6943" s="292">
        <v>0</v>
      </c>
      <c r="P6943" s="83" t="str">
        <f t="shared" si="155"/>
        <v/>
      </c>
    </row>
    <row r="6944" spans="1:16" hidden="1" x14ac:dyDescent="0.25">
      <c r="A6944" s="83" t="s">
        <v>7985</v>
      </c>
      <c r="B6944" s="285" t="s">
        <v>155</v>
      </c>
      <c r="C6944" s="292">
        <v>16348.79644</v>
      </c>
      <c r="D6944" s="292">
        <v>8521.9774499999985</v>
      </c>
      <c r="E6944" s="292">
        <v>1605.8028400000001</v>
      </c>
      <c r="F6944" s="292">
        <v>1608.3489099999999</v>
      </c>
      <c r="G6944" s="292">
        <v>1624.5455899999999</v>
      </c>
      <c r="H6944" s="292">
        <v>2798.8643999999999</v>
      </c>
      <c r="I6944" s="292">
        <v>1672.6659999999999</v>
      </c>
      <c r="J6944" s="292">
        <v>1579.2709099999997</v>
      </c>
      <c r="K6944" s="292">
        <v>1718.9271999999996</v>
      </c>
      <c r="L6944" s="292">
        <v>1714.9273799999999</v>
      </c>
      <c r="M6944" s="292">
        <v>1608.4049499999999</v>
      </c>
      <c r="N6944" s="292">
        <v>2666.10466</v>
      </c>
      <c r="O6944" s="292">
        <v>43468.636729999998</v>
      </c>
      <c r="P6944" s="83" t="str">
        <f t="shared" ref="P6944:P6945" si="156">IF(COUNTBLANK(Q6944)=0,IF(RIGHT(A6944,12)=Q6944,TRUE,FALSE),"")</f>
        <v/>
      </c>
    </row>
    <row r="6945" spans="1:16" hidden="1" x14ac:dyDescent="0.25">
      <c r="A6945" s="83" t="s">
        <v>7986</v>
      </c>
      <c r="B6945" s="285" t="s">
        <v>80</v>
      </c>
      <c r="C6945" s="292">
        <v>13968.260849999999</v>
      </c>
      <c r="D6945" s="292">
        <v>7838.2896299999993</v>
      </c>
      <c r="E6945" s="292">
        <v>1037.6229699999999</v>
      </c>
      <c r="F6945" s="292">
        <v>1037.6229699999999</v>
      </c>
      <c r="G6945" s="292">
        <v>1057.6229699999999</v>
      </c>
      <c r="H6945" s="292">
        <v>1636.77368</v>
      </c>
      <c r="I6945" s="292">
        <v>1037.6229699999999</v>
      </c>
      <c r="J6945" s="292">
        <v>1037.6229699999999</v>
      </c>
      <c r="K6945" s="292">
        <v>1047.6229699999999</v>
      </c>
      <c r="L6945" s="292">
        <v>1037.6229699999999</v>
      </c>
      <c r="M6945" s="292">
        <v>1037.6229699999999</v>
      </c>
      <c r="N6945" s="292">
        <v>1583.6229699999999</v>
      </c>
      <c r="O6945" s="292">
        <v>33357.930890000003</v>
      </c>
      <c r="P6945" s="83" t="str">
        <f t="shared" si="156"/>
        <v/>
      </c>
    </row>
    <row r="6946" spans="1:16" hidden="1" x14ac:dyDescent="0.25">
      <c r="A6946" s="83" t="s">
        <v>7987</v>
      </c>
      <c r="B6946" s="285" t="s">
        <v>97</v>
      </c>
      <c r="C6946" s="292">
        <v>-131463</v>
      </c>
      <c r="D6946" s="292">
        <v>134672</v>
      </c>
      <c r="E6946" s="292">
        <v>21992</v>
      </c>
      <c r="F6946" s="292">
        <v>-134813</v>
      </c>
      <c r="G6946" s="292">
        <v>-109612</v>
      </c>
      <c r="P6946" s="83" t="str">
        <f t="shared" ref="P6946:P7009" si="157">IF(COUNTBLANK(Q6946)=0,IF(RIGHT(A6946,10)=Q6946,TRUE,FALSE),"")</f>
        <v/>
      </c>
    </row>
    <row r="6947" spans="1:16" hidden="1" x14ac:dyDescent="0.25">
      <c r="A6947" s="83" t="s">
        <v>7988</v>
      </c>
      <c r="B6947" s="285" t="s">
        <v>130</v>
      </c>
      <c r="C6947" s="292">
        <v>-133519</v>
      </c>
      <c r="D6947" s="292">
        <v>125604</v>
      </c>
      <c r="E6947" s="292">
        <v>12487</v>
      </c>
      <c r="F6947" s="292">
        <v>-150159</v>
      </c>
      <c r="G6947" s="292">
        <v>-145587</v>
      </c>
      <c r="P6947" s="83" t="str">
        <f t="shared" si="157"/>
        <v/>
      </c>
    </row>
    <row r="6948" spans="1:16" hidden="1" x14ac:dyDescent="0.25">
      <c r="A6948" s="83" t="s">
        <v>7989</v>
      </c>
      <c r="B6948" s="285" t="s">
        <v>76</v>
      </c>
      <c r="C6948" s="292">
        <v>1971</v>
      </c>
      <c r="D6948" s="292">
        <v>320</v>
      </c>
      <c r="E6948" s="292">
        <v>123665</v>
      </c>
      <c r="F6948" s="292">
        <v>2090</v>
      </c>
      <c r="G6948" s="292">
        <v>128046</v>
      </c>
      <c r="P6948" s="83" t="str">
        <f t="shared" si="157"/>
        <v/>
      </c>
    </row>
    <row r="6949" spans="1:16" hidden="1" x14ac:dyDescent="0.25">
      <c r="A6949" s="83" t="s">
        <v>7990</v>
      </c>
      <c r="B6949" s="285" t="s">
        <v>77</v>
      </c>
      <c r="C6949" s="292">
        <v>84532</v>
      </c>
      <c r="D6949" s="292">
        <v>70131</v>
      </c>
      <c r="E6949" s="292">
        <v>74432</v>
      </c>
      <c r="F6949" s="292">
        <v>211346</v>
      </c>
      <c r="G6949" s="292">
        <v>440441</v>
      </c>
      <c r="P6949" s="83" t="str">
        <f t="shared" si="157"/>
        <v/>
      </c>
    </row>
    <row r="6950" spans="1:16" hidden="1" x14ac:dyDescent="0.25">
      <c r="A6950" s="83" t="s">
        <v>7991</v>
      </c>
      <c r="B6950" s="285" t="s">
        <v>78</v>
      </c>
      <c r="C6950" s="292">
        <v>28363</v>
      </c>
      <c r="D6950" s="292">
        <v>31566</v>
      </c>
      <c r="E6950" s="292">
        <v>29473</v>
      </c>
      <c r="F6950" s="292">
        <v>60910</v>
      </c>
      <c r="G6950" s="292">
        <v>150312</v>
      </c>
      <c r="P6950" s="83" t="str">
        <f t="shared" si="157"/>
        <v/>
      </c>
    </row>
    <row r="6951" spans="1:16" hidden="1" x14ac:dyDescent="0.25">
      <c r="A6951" s="83" t="s">
        <v>7992</v>
      </c>
      <c r="B6951" s="285" t="s">
        <v>79</v>
      </c>
      <c r="C6951" s="292">
        <v>706</v>
      </c>
      <c r="D6951" s="292">
        <v>1613</v>
      </c>
      <c r="E6951" s="292">
        <v>1770</v>
      </c>
      <c r="F6951" s="292">
        <v>2847</v>
      </c>
      <c r="G6951" s="292">
        <v>6936</v>
      </c>
      <c r="P6951" s="83" t="str">
        <f t="shared" si="157"/>
        <v/>
      </c>
    </row>
    <row r="6952" spans="1:16" hidden="1" x14ac:dyDescent="0.25">
      <c r="A6952" s="83" t="s">
        <v>7993</v>
      </c>
      <c r="B6952" s="285" t="s">
        <v>3671</v>
      </c>
      <c r="C6952" s="292">
        <v>19817</v>
      </c>
      <c r="D6952" s="292">
        <v>17309</v>
      </c>
      <c r="E6952" s="292">
        <v>30023</v>
      </c>
      <c r="F6952" s="292">
        <v>32331</v>
      </c>
      <c r="G6952" s="292">
        <v>99480</v>
      </c>
      <c r="P6952" s="83" t="str">
        <f t="shared" si="157"/>
        <v/>
      </c>
    </row>
    <row r="6953" spans="1:16" hidden="1" x14ac:dyDescent="0.25">
      <c r="A6953" s="83" t="s">
        <v>7994</v>
      </c>
      <c r="B6953" s="285" t="s">
        <v>84</v>
      </c>
      <c r="C6953" s="292">
        <v>16657</v>
      </c>
      <c r="D6953" s="292">
        <v>24899</v>
      </c>
      <c r="E6953" s="292">
        <v>28753</v>
      </c>
      <c r="F6953" s="292">
        <v>83758</v>
      </c>
      <c r="G6953" s="292">
        <v>154067</v>
      </c>
      <c r="P6953" s="83" t="str">
        <f t="shared" si="157"/>
        <v/>
      </c>
    </row>
    <row r="6954" spans="1:16" hidden="1" x14ac:dyDescent="0.25">
      <c r="A6954" s="83" t="s">
        <v>7995</v>
      </c>
      <c r="B6954" s="285" t="s">
        <v>85</v>
      </c>
      <c r="C6954" s="292">
        <v>184200</v>
      </c>
      <c r="D6954" s="292">
        <v>156725</v>
      </c>
      <c r="E6954" s="292">
        <v>326849</v>
      </c>
      <c r="F6954" s="292">
        <v>426625</v>
      </c>
      <c r="G6954" s="292">
        <v>1094399</v>
      </c>
      <c r="P6954" s="83" t="str">
        <f t="shared" si="157"/>
        <v/>
      </c>
    </row>
    <row r="6955" spans="1:16" hidden="1" x14ac:dyDescent="0.25">
      <c r="A6955" s="83" t="s">
        <v>7996</v>
      </c>
      <c r="B6955" s="285" t="s">
        <v>86</v>
      </c>
      <c r="C6955" s="292">
        <v>1464</v>
      </c>
      <c r="D6955" s="292">
        <v>873</v>
      </c>
      <c r="E6955" s="292">
        <v>1094</v>
      </c>
      <c r="F6955" s="292">
        <v>4371</v>
      </c>
      <c r="G6955" s="292">
        <v>7802</v>
      </c>
      <c r="P6955" s="83" t="str">
        <f t="shared" si="157"/>
        <v/>
      </c>
    </row>
    <row r="6956" spans="1:16" hidden="1" x14ac:dyDescent="0.25">
      <c r="A6956" s="83" t="s">
        <v>7997</v>
      </c>
      <c r="B6956" s="285" t="s">
        <v>87</v>
      </c>
      <c r="C6956" s="292">
        <v>3020</v>
      </c>
      <c r="D6956" s="292">
        <v>22294</v>
      </c>
      <c r="E6956" s="292">
        <v>23763</v>
      </c>
      <c r="F6956" s="292">
        <v>13046</v>
      </c>
      <c r="G6956" s="292">
        <v>62123</v>
      </c>
      <c r="P6956" s="83" t="str">
        <f t="shared" si="157"/>
        <v/>
      </c>
    </row>
    <row r="6957" spans="1:16" hidden="1" x14ac:dyDescent="0.25">
      <c r="A6957" s="83" t="s">
        <v>7998</v>
      </c>
      <c r="B6957" s="285" t="s">
        <v>88</v>
      </c>
      <c r="D6957" s="292">
        <v>0</v>
      </c>
      <c r="E6957" s="292">
        <v>0</v>
      </c>
      <c r="F6957" s="292">
        <v>0</v>
      </c>
      <c r="G6957" s="292">
        <v>0</v>
      </c>
      <c r="P6957" s="83" t="str">
        <f t="shared" si="157"/>
        <v/>
      </c>
    </row>
    <row r="6958" spans="1:16" hidden="1" x14ac:dyDescent="0.25">
      <c r="A6958" s="83" t="s">
        <v>7999</v>
      </c>
      <c r="B6958" s="285" t="s">
        <v>144</v>
      </c>
      <c r="C6958" s="292">
        <v>188684</v>
      </c>
      <c r="D6958" s="292">
        <v>179892</v>
      </c>
      <c r="E6958" s="292">
        <v>351706</v>
      </c>
      <c r="F6958" s="292">
        <v>444042</v>
      </c>
      <c r="G6958" s="292">
        <v>1164324</v>
      </c>
      <c r="P6958" s="83" t="str">
        <f t="shared" si="157"/>
        <v/>
      </c>
    </row>
    <row r="6959" spans="1:16" hidden="1" x14ac:dyDescent="0.25">
      <c r="A6959" s="83" t="s">
        <v>8000</v>
      </c>
      <c r="B6959" s="285" t="s">
        <v>283</v>
      </c>
      <c r="C6959" s="292">
        <v>45</v>
      </c>
      <c r="D6959" s="292">
        <v>465</v>
      </c>
      <c r="E6959" s="292">
        <v>603</v>
      </c>
      <c r="F6959" s="292">
        <v>3195</v>
      </c>
      <c r="G6959" s="292">
        <v>4308</v>
      </c>
      <c r="P6959" s="83" t="str">
        <f t="shared" si="157"/>
        <v/>
      </c>
    </row>
    <row r="6960" spans="1:16" hidden="1" x14ac:dyDescent="0.25">
      <c r="A6960" s="83" t="s">
        <v>8001</v>
      </c>
      <c r="B6960" s="285" t="s">
        <v>284</v>
      </c>
      <c r="C6960" s="292">
        <v>32109</v>
      </c>
      <c r="D6960" s="292">
        <v>10422</v>
      </c>
      <c r="E6960" s="292">
        <v>38130</v>
      </c>
      <c r="F6960" s="292">
        <v>30148</v>
      </c>
      <c r="G6960" s="292">
        <v>110809</v>
      </c>
      <c r="P6960" s="83" t="str">
        <f t="shared" si="157"/>
        <v/>
      </c>
    </row>
    <row r="6961" spans="1:16" hidden="1" x14ac:dyDescent="0.25">
      <c r="A6961" s="83" t="s">
        <v>8002</v>
      </c>
      <c r="B6961" s="285" t="s">
        <v>76</v>
      </c>
      <c r="C6961" s="292">
        <v>3522</v>
      </c>
      <c r="D6961" s="292">
        <v>1583</v>
      </c>
      <c r="E6961" s="292">
        <v>4671</v>
      </c>
      <c r="F6961" s="292">
        <v>4104</v>
      </c>
      <c r="G6961" s="292">
        <v>13880</v>
      </c>
      <c r="P6961" s="83" t="str">
        <f t="shared" si="157"/>
        <v/>
      </c>
    </row>
    <row r="6962" spans="1:16" hidden="1" x14ac:dyDescent="0.25">
      <c r="A6962" s="83" t="s">
        <v>8003</v>
      </c>
      <c r="B6962" s="285" t="s">
        <v>85</v>
      </c>
      <c r="C6962" s="292">
        <v>52737</v>
      </c>
      <c r="D6962" s="292">
        <v>291397</v>
      </c>
      <c r="E6962" s="292">
        <v>348841</v>
      </c>
      <c r="F6962" s="292">
        <v>291812</v>
      </c>
      <c r="G6962" s="292">
        <v>984787</v>
      </c>
      <c r="P6962" s="83" t="str">
        <f t="shared" si="157"/>
        <v/>
      </c>
    </row>
    <row r="6963" spans="1:16" hidden="1" x14ac:dyDescent="0.25">
      <c r="A6963" s="83" t="s">
        <v>8004</v>
      </c>
      <c r="B6963" s="285" t="s">
        <v>87</v>
      </c>
      <c r="C6963" s="292">
        <v>0</v>
      </c>
      <c r="D6963" s="292">
        <v>12000</v>
      </c>
      <c r="E6963" s="292">
        <v>15000</v>
      </c>
      <c r="F6963" s="292">
        <v>0</v>
      </c>
      <c r="G6963" s="292">
        <v>27000</v>
      </c>
      <c r="P6963" s="83" t="str">
        <f t="shared" si="157"/>
        <v/>
      </c>
    </row>
    <row r="6964" spans="1:16" hidden="1" x14ac:dyDescent="0.25">
      <c r="A6964" s="83" t="s">
        <v>8005</v>
      </c>
      <c r="B6964" s="285" t="s">
        <v>88</v>
      </c>
      <c r="D6964" s="292">
        <v>0</v>
      </c>
      <c r="E6964" s="292">
        <v>0</v>
      </c>
      <c r="F6964" s="292">
        <v>0</v>
      </c>
      <c r="G6964" s="292">
        <v>0</v>
      </c>
      <c r="P6964" s="83" t="str">
        <f t="shared" si="157"/>
        <v/>
      </c>
    </row>
    <row r="6965" spans="1:16" hidden="1" x14ac:dyDescent="0.25">
      <c r="A6965" s="83" t="s">
        <v>8006</v>
      </c>
      <c r="B6965" s="285" t="s">
        <v>89</v>
      </c>
      <c r="C6965" s="292">
        <v>8170</v>
      </c>
      <c r="D6965" s="292">
        <v>6057</v>
      </c>
      <c r="E6965" s="292">
        <v>8638</v>
      </c>
      <c r="F6965" s="292">
        <v>11932</v>
      </c>
      <c r="G6965" s="292">
        <v>34797</v>
      </c>
      <c r="P6965" s="83" t="str">
        <f t="shared" si="157"/>
        <v/>
      </c>
    </row>
    <row r="6966" spans="1:16" hidden="1" x14ac:dyDescent="0.25">
      <c r="A6966" s="83" t="s">
        <v>8007</v>
      </c>
      <c r="B6966" s="285" t="s">
        <v>90</v>
      </c>
      <c r="C6966" s="292">
        <v>498</v>
      </c>
      <c r="D6966" s="292">
        <v>589</v>
      </c>
      <c r="E6966" s="292">
        <v>581</v>
      </c>
      <c r="F6966" s="292">
        <v>1431</v>
      </c>
      <c r="G6966" s="292">
        <v>3099</v>
      </c>
      <c r="P6966" s="83" t="str">
        <f t="shared" si="157"/>
        <v/>
      </c>
    </row>
    <row r="6967" spans="1:16" hidden="1" x14ac:dyDescent="0.25">
      <c r="A6967" s="83" t="s">
        <v>8008</v>
      </c>
      <c r="B6967" s="285" t="s">
        <v>91</v>
      </c>
      <c r="C6967" s="292">
        <v>15202</v>
      </c>
      <c r="D6967" s="292">
        <v>271275</v>
      </c>
      <c r="E6967" s="292">
        <v>308303</v>
      </c>
      <c r="F6967" s="292">
        <v>81912</v>
      </c>
      <c r="G6967" s="292">
        <v>676692</v>
      </c>
      <c r="P6967" s="83" t="str">
        <f t="shared" si="157"/>
        <v/>
      </c>
    </row>
    <row r="6968" spans="1:16" hidden="1" x14ac:dyDescent="0.25">
      <c r="A6968" s="83" t="s">
        <v>8009</v>
      </c>
      <c r="B6968" s="285" t="s">
        <v>3670</v>
      </c>
      <c r="C6968" s="292">
        <v>1816</v>
      </c>
      <c r="D6968" s="292">
        <v>2323</v>
      </c>
      <c r="E6968" s="292">
        <v>2437</v>
      </c>
      <c r="F6968" s="292">
        <v>7781</v>
      </c>
      <c r="G6968" s="292">
        <v>14357</v>
      </c>
      <c r="P6968" s="83" t="str">
        <f t="shared" si="157"/>
        <v/>
      </c>
    </row>
    <row r="6969" spans="1:16" hidden="1" x14ac:dyDescent="0.25">
      <c r="A6969" s="83" t="s">
        <v>8010</v>
      </c>
      <c r="B6969" s="285" t="s">
        <v>95</v>
      </c>
      <c r="C6969" s="292">
        <v>18</v>
      </c>
      <c r="D6969" s="292">
        <v>184</v>
      </c>
      <c r="E6969" s="292">
        <v>5531</v>
      </c>
      <c r="F6969" s="292">
        <v>13587</v>
      </c>
      <c r="G6969" s="292">
        <v>19320</v>
      </c>
      <c r="P6969" s="83" t="str">
        <f t="shared" si="157"/>
        <v/>
      </c>
    </row>
    <row r="6970" spans="1:16" hidden="1" x14ac:dyDescent="0.25">
      <c r="A6970" s="83" t="s">
        <v>8011</v>
      </c>
      <c r="B6970" s="285" t="s">
        <v>96</v>
      </c>
      <c r="C6970" s="292">
        <v>2428</v>
      </c>
      <c r="D6970" s="292">
        <v>2099</v>
      </c>
      <c r="E6970" s="292">
        <v>352</v>
      </c>
      <c r="F6970" s="292">
        <v>2071</v>
      </c>
      <c r="G6970" s="292">
        <v>6950</v>
      </c>
      <c r="P6970" s="83" t="str">
        <f t="shared" si="157"/>
        <v/>
      </c>
    </row>
    <row r="6971" spans="1:16" hidden="1" x14ac:dyDescent="0.25">
      <c r="A6971" s="83" t="s">
        <v>8012</v>
      </c>
      <c r="B6971" s="285" t="s">
        <v>155</v>
      </c>
      <c r="C6971" s="292">
        <v>55165</v>
      </c>
      <c r="D6971" s="292">
        <v>305496</v>
      </c>
      <c r="E6971" s="292">
        <v>364193</v>
      </c>
      <c r="F6971" s="292">
        <v>293883</v>
      </c>
      <c r="G6971" s="292">
        <v>1018737</v>
      </c>
      <c r="P6971" s="83" t="str">
        <f t="shared" si="157"/>
        <v/>
      </c>
    </row>
    <row r="6972" spans="1:16" hidden="1" x14ac:dyDescent="0.25">
      <c r="A6972" s="83" t="s">
        <v>8013</v>
      </c>
      <c r="B6972" s="285" t="s">
        <v>285</v>
      </c>
      <c r="C6972" s="292">
        <v>22561</v>
      </c>
      <c r="D6972" s="292">
        <v>7835</v>
      </c>
      <c r="E6972" s="292">
        <v>16807</v>
      </c>
      <c r="F6972" s="292">
        <v>154319</v>
      </c>
      <c r="G6972" s="292">
        <v>201522</v>
      </c>
      <c r="P6972" s="83" t="str">
        <f t="shared" si="157"/>
        <v/>
      </c>
    </row>
    <row r="6973" spans="1:16" hidden="1" x14ac:dyDescent="0.25">
      <c r="A6973" s="83" t="s">
        <v>8014</v>
      </c>
      <c r="B6973" s="285" t="s">
        <v>286</v>
      </c>
      <c r="C6973" s="292">
        <v>950</v>
      </c>
      <c r="D6973" s="292">
        <v>1551</v>
      </c>
      <c r="E6973" s="292">
        <v>1873</v>
      </c>
      <c r="F6973" s="292">
        <v>16746</v>
      </c>
      <c r="G6973" s="292">
        <v>21120</v>
      </c>
      <c r="P6973" s="83" t="str">
        <f t="shared" si="157"/>
        <v/>
      </c>
    </row>
    <row r="6974" spans="1:16" hidden="1" x14ac:dyDescent="0.25">
      <c r="A6974" s="83" t="s">
        <v>8015</v>
      </c>
      <c r="B6974" s="285" t="s">
        <v>97</v>
      </c>
      <c r="C6974" s="292">
        <v>163252.05807000009</v>
      </c>
      <c r="D6974" s="292">
        <v>-73652.419959999999</v>
      </c>
      <c r="E6974" s="292">
        <v>-17364.944290000043</v>
      </c>
      <c r="F6974" s="292">
        <v>0</v>
      </c>
      <c r="G6974" s="292">
        <v>72234.693820000044</v>
      </c>
      <c r="P6974" s="83" t="str">
        <f t="shared" si="157"/>
        <v/>
      </c>
    </row>
    <row r="6975" spans="1:16" hidden="1" x14ac:dyDescent="0.25">
      <c r="A6975" s="83" t="s">
        <v>8016</v>
      </c>
      <c r="B6975" s="285" t="s">
        <v>130</v>
      </c>
      <c r="C6975" s="292">
        <v>110976.85681000008</v>
      </c>
      <c r="D6975" s="292">
        <v>-79407.469289999979</v>
      </c>
      <c r="E6975" s="292">
        <v>-21502.811539999966</v>
      </c>
      <c r="F6975" s="292">
        <v>0</v>
      </c>
      <c r="G6975" s="292">
        <v>10066.575979999965</v>
      </c>
      <c r="P6975" s="83" t="str">
        <f t="shared" si="157"/>
        <v/>
      </c>
    </row>
    <row r="6976" spans="1:16" hidden="1" x14ac:dyDescent="0.25">
      <c r="A6976" s="83" t="s">
        <v>8017</v>
      </c>
      <c r="B6976" s="285" t="s">
        <v>76</v>
      </c>
      <c r="C6976" s="292">
        <v>0</v>
      </c>
      <c r="D6976" s="292">
        <v>0</v>
      </c>
      <c r="E6976" s="292">
        <v>0</v>
      </c>
      <c r="F6976" s="292">
        <v>0</v>
      </c>
      <c r="G6976" s="292">
        <v>0</v>
      </c>
      <c r="P6976" s="83" t="str">
        <f t="shared" si="157"/>
        <v/>
      </c>
    </row>
    <row r="6977" spans="1:16" hidden="1" x14ac:dyDescent="0.25">
      <c r="A6977" s="83" t="s">
        <v>8018</v>
      </c>
      <c r="B6977" s="285" t="s">
        <v>77</v>
      </c>
      <c r="C6977" s="292">
        <v>61997.630819999897</v>
      </c>
      <c r="D6977" s="292">
        <v>115982.72043</v>
      </c>
      <c r="E6977" s="292">
        <v>103840.52347</v>
      </c>
      <c r="F6977" s="292">
        <v>0</v>
      </c>
      <c r="G6977" s="292">
        <v>281820.87471999991</v>
      </c>
      <c r="P6977" s="83" t="str">
        <f t="shared" si="157"/>
        <v/>
      </c>
    </row>
    <row r="6978" spans="1:16" hidden="1" x14ac:dyDescent="0.25">
      <c r="A6978" s="83" t="s">
        <v>8019</v>
      </c>
      <c r="B6978" s="285" t="s">
        <v>78</v>
      </c>
      <c r="C6978" s="292">
        <v>22664.14731</v>
      </c>
      <c r="D6978" s="292">
        <v>23167.307779999999</v>
      </c>
      <c r="E6978" s="292">
        <v>18251.923480000001</v>
      </c>
      <c r="F6978" s="292">
        <v>0</v>
      </c>
      <c r="G6978" s="292">
        <v>64083.378570000001</v>
      </c>
      <c r="P6978" s="83" t="str">
        <f t="shared" si="157"/>
        <v/>
      </c>
    </row>
    <row r="6979" spans="1:16" hidden="1" x14ac:dyDescent="0.25">
      <c r="A6979" s="83" t="s">
        <v>8020</v>
      </c>
      <c r="B6979" s="285" t="s">
        <v>79</v>
      </c>
      <c r="C6979" s="292">
        <v>3278.52018</v>
      </c>
      <c r="D6979" s="292">
        <v>815.88012000000003</v>
      </c>
      <c r="E6979" s="292">
        <v>2583.8977</v>
      </c>
      <c r="F6979" s="292">
        <v>0</v>
      </c>
      <c r="G6979" s="292">
        <v>6678.2980000000007</v>
      </c>
      <c r="P6979" s="83" t="str">
        <f t="shared" si="157"/>
        <v/>
      </c>
    </row>
    <row r="6980" spans="1:16" hidden="1" x14ac:dyDescent="0.25">
      <c r="A6980" s="83" t="s">
        <v>8021</v>
      </c>
      <c r="B6980" s="285" t="s">
        <v>3671</v>
      </c>
      <c r="C6980" s="292">
        <v>114796.10787000001</v>
      </c>
      <c r="D6980" s="292">
        <v>116565.50931000001</v>
      </c>
      <c r="E6980" s="292">
        <v>139120.04138000001</v>
      </c>
      <c r="F6980" s="292">
        <v>0</v>
      </c>
      <c r="G6980" s="292">
        <v>370481.65856000001</v>
      </c>
      <c r="P6980" s="83" t="str">
        <f t="shared" si="157"/>
        <v/>
      </c>
    </row>
    <row r="6981" spans="1:16" hidden="1" x14ac:dyDescent="0.25">
      <c r="A6981" s="83" t="s">
        <v>8022</v>
      </c>
      <c r="B6981" s="285" t="s">
        <v>84</v>
      </c>
      <c r="C6981" s="292">
        <v>8642.5199099999991</v>
      </c>
      <c r="D6981" s="292">
        <v>9274.4471300000005</v>
      </c>
      <c r="E6981" s="292">
        <v>7200.9398200000005</v>
      </c>
      <c r="F6981" s="292">
        <v>0</v>
      </c>
      <c r="G6981" s="292">
        <v>25117.906859999999</v>
      </c>
      <c r="P6981" s="83" t="str">
        <f t="shared" si="157"/>
        <v/>
      </c>
    </row>
    <row r="6982" spans="1:16" hidden="1" x14ac:dyDescent="0.25">
      <c r="A6982" s="83" t="s">
        <v>8023</v>
      </c>
      <c r="B6982" s="285" t="s">
        <v>85</v>
      </c>
      <c r="C6982" s="292">
        <v>212778.32945999992</v>
      </c>
      <c r="D6982" s="292">
        <v>267447.52369</v>
      </c>
      <c r="E6982" s="292">
        <v>271736.54586000007</v>
      </c>
      <c r="F6982" s="292">
        <v>0</v>
      </c>
      <c r="G6982" s="292">
        <v>751962.39900999994</v>
      </c>
      <c r="P6982" s="83" t="str">
        <f t="shared" si="157"/>
        <v/>
      </c>
    </row>
    <row r="6983" spans="1:16" hidden="1" x14ac:dyDescent="0.25">
      <c r="A6983" s="83" t="s">
        <v>8024</v>
      </c>
      <c r="B6983" s="285" t="s">
        <v>86</v>
      </c>
      <c r="C6983" s="292">
        <v>0</v>
      </c>
      <c r="D6983" s="292">
        <v>0</v>
      </c>
      <c r="E6983" s="292">
        <v>8.5500000000000007</v>
      </c>
      <c r="F6983" s="292">
        <v>0</v>
      </c>
      <c r="G6983" s="292">
        <v>8.5500000000000007</v>
      </c>
      <c r="P6983" s="83" t="str">
        <f t="shared" si="157"/>
        <v/>
      </c>
    </row>
    <row r="6984" spans="1:16" hidden="1" x14ac:dyDescent="0.25">
      <c r="A6984" s="83" t="s">
        <v>8025</v>
      </c>
      <c r="B6984" s="285" t="s">
        <v>87</v>
      </c>
      <c r="C6984" s="292">
        <v>5170.4616999999998</v>
      </c>
      <c r="D6984" s="292">
        <v>7877.7917299999999</v>
      </c>
      <c r="E6984" s="292">
        <v>3684.5374999999999</v>
      </c>
      <c r="F6984" s="292">
        <v>0</v>
      </c>
      <c r="G6984" s="292">
        <v>16732.790929999999</v>
      </c>
      <c r="P6984" s="83" t="str">
        <f t="shared" si="157"/>
        <v/>
      </c>
    </row>
    <row r="6985" spans="1:16" hidden="1" x14ac:dyDescent="0.25">
      <c r="A6985" s="83" t="s">
        <v>8026</v>
      </c>
      <c r="B6985" s="285" t="s">
        <v>88</v>
      </c>
      <c r="C6985" s="292">
        <v>47104.739560000002</v>
      </c>
      <c r="D6985" s="292">
        <v>5.3048599999999997</v>
      </c>
      <c r="E6985" s="292">
        <v>765.26760999999999</v>
      </c>
      <c r="F6985" s="292">
        <v>0</v>
      </c>
      <c r="G6985" s="292">
        <v>47875.312030000001</v>
      </c>
      <c r="P6985" s="83" t="str">
        <f t="shared" si="157"/>
        <v/>
      </c>
    </row>
    <row r="6986" spans="1:16" hidden="1" x14ac:dyDescent="0.25">
      <c r="A6986" s="83" t="s">
        <v>8027</v>
      </c>
      <c r="B6986" s="285" t="s">
        <v>144</v>
      </c>
      <c r="C6986" s="292">
        <v>265053.53071999992</v>
      </c>
      <c r="D6986" s="292">
        <v>275330.62027999997</v>
      </c>
      <c r="E6986" s="292">
        <v>276194.90097000002</v>
      </c>
      <c r="F6986" s="292">
        <v>0</v>
      </c>
      <c r="G6986" s="292">
        <v>816579.05197000003</v>
      </c>
      <c r="P6986" s="83" t="str">
        <f t="shared" si="157"/>
        <v/>
      </c>
    </row>
    <row r="6987" spans="1:16" hidden="1" x14ac:dyDescent="0.25">
      <c r="A6987" s="83" t="s">
        <v>8028</v>
      </c>
      <c r="B6987" s="285" t="s">
        <v>283</v>
      </c>
      <c r="C6987" s="292">
        <v>74.958560000000006</v>
      </c>
      <c r="D6987" s="292">
        <v>0</v>
      </c>
      <c r="E6987" s="292">
        <v>5.7956700000000003</v>
      </c>
      <c r="F6987" s="292">
        <v>0</v>
      </c>
      <c r="G6987" s="292">
        <v>80.754230000000007</v>
      </c>
      <c r="P6987" s="83" t="str">
        <f t="shared" si="157"/>
        <v/>
      </c>
    </row>
    <row r="6988" spans="1:16" hidden="1" x14ac:dyDescent="0.25">
      <c r="A6988" s="83" t="s">
        <v>8029</v>
      </c>
      <c r="B6988" s="285" t="s">
        <v>284</v>
      </c>
      <c r="C6988" s="292">
        <v>1324.44481</v>
      </c>
      <c r="D6988" s="292">
        <v>1641.6589200000001</v>
      </c>
      <c r="E6988" s="292">
        <v>733.42434000000003</v>
      </c>
      <c r="F6988" s="292">
        <v>0</v>
      </c>
      <c r="G6988" s="292">
        <v>3699.5280699999998</v>
      </c>
      <c r="P6988" s="83" t="str">
        <f t="shared" si="157"/>
        <v/>
      </c>
    </row>
    <row r="6989" spans="1:16" hidden="1" x14ac:dyDescent="0.25">
      <c r="A6989" s="83" t="s">
        <v>8030</v>
      </c>
      <c r="B6989" s="285" t="s">
        <v>76</v>
      </c>
      <c r="C6989" s="292">
        <v>0</v>
      </c>
      <c r="D6989" s="292">
        <v>0</v>
      </c>
      <c r="E6989" s="292">
        <v>0</v>
      </c>
      <c r="F6989" s="292">
        <v>0</v>
      </c>
      <c r="G6989" s="292">
        <v>0</v>
      </c>
      <c r="P6989" s="83" t="str">
        <f t="shared" si="157"/>
        <v/>
      </c>
    </row>
    <row r="6990" spans="1:16" hidden="1" x14ac:dyDescent="0.25">
      <c r="A6990" s="83" t="s">
        <v>8031</v>
      </c>
      <c r="B6990" s="285" t="s">
        <v>85</v>
      </c>
      <c r="C6990" s="292">
        <v>376030.38753000001</v>
      </c>
      <c r="D6990" s="292">
        <v>193795.10373</v>
      </c>
      <c r="E6990" s="292">
        <v>254371.60157000003</v>
      </c>
      <c r="F6990" s="292">
        <v>0</v>
      </c>
      <c r="G6990" s="292">
        <v>824197.09282999998</v>
      </c>
      <c r="P6990" s="83" t="str">
        <f t="shared" si="157"/>
        <v/>
      </c>
    </row>
    <row r="6991" spans="1:16" hidden="1" x14ac:dyDescent="0.25">
      <c r="A6991" s="83" t="s">
        <v>8032</v>
      </c>
      <c r="B6991" s="285" t="s">
        <v>87</v>
      </c>
      <c r="C6991" s="292">
        <v>0</v>
      </c>
      <c r="D6991" s="292">
        <v>-9.3583300000000005</v>
      </c>
      <c r="E6991" s="292">
        <v>168.87504000000001</v>
      </c>
      <c r="F6991" s="292">
        <v>0</v>
      </c>
      <c r="G6991" s="292">
        <v>159.51671000000002</v>
      </c>
      <c r="P6991" s="83" t="str">
        <f t="shared" si="157"/>
        <v/>
      </c>
    </row>
    <row r="6992" spans="1:16" hidden="1" x14ac:dyDescent="0.25">
      <c r="A6992" s="83" t="s">
        <v>8033</v>
      </c>
      <c r="B6992" s="285" t="s">
        <v>88</v>
      </c>
      <c r="C6992" s="292">
        <v>0</v>
      </c>
      <c r="D6992" s="292">
        <v>2128.8555900000001</v>
      </c>
      <c r="E6992" s="292">
        <v>151.61282</v>
      </c>
      <c r="F6992" s="292">
        <v>0</v>
      </c>
      <c r="G6992" s="292">
        <v>2280.4684099999999</v>
      </c>
      <c r="P6992" s="83" t="str">
        <f t="shared" si="157"/>
        <v/>
      </c>
    </row>
    <row r="6993" spans="1:16" hidden="1" x14ac:dyDescent="0.25">
      <c r="A6993" s="83" t="s">
        <v>8034</v>
      </c>
      <c r="B6993" s="285" t="s">
        <v>89</v>
      </c>
      <c r="C6993" s="292">
        <v>23440.411400000001</v>
      </c>
      <c r="D6993" s="292">
        <v>28112.408439999999</v>
      </c>
      <c r="E6993" s="292">
        <v>26094.677319999999</v>
      </c>
      <c r="F6993" s="292">
        <v>0</v>
      </c>
      <c r="G6993" s="292">
        <v>77647.497159999999</v>
      </c>
      <c r="P6993" s="83" t="str">
        <f t="shared" si="157"/>
        <v/>
      </c>
    </row>
    <row r="6994" spans="1:16" hidden="1" x14ac:dyDescent="0.25">
      <c r="A6994" s="83" t="s">
        <v>8035</v>
      </c>
      <c r="B6994" s="285" t="s">
        <v>90</v>
      </c>
      <c r="C6994" s="292">
        <v>4.6503500000000004</v>
      </c>
      <c r="D6994" s="292">
        <v>21.694959999999998</v>
      </c>
      <c r="E6994" s="292">
        <v>111.07953999999999</v>
      </c>
      <c r="F6994" s="292">
        <v>0</v>
      </c>
      <c r="G6994" s="292">
        <v>137.42484999999999</v>
      </c>
      <c r="P6994" s="83" t="str">
        <f t="shared" si="157"/>
        <v/>
      </c>
    </row>
    <row r="6995" spans="1:16" hidden="1" x14ac:dyDescent="0.25">
      <c r="A6995" s="83" t="s">
        <v>8036</v>
      </c>
      <c r="B6995" s="285" t="s">
        <v>91</v>
      </c>
      <c r="C6995" s="292">
        <v>0</v>
      </c>
      <c r="D6995" s="292">
        <v>0</v>
      </c>
      <c r="E6995" s="292">
        <v>0</v>
      </c>
      <c r="F6995" s="292">
        <v>0</v>
      </c>
      <c r="G6995" s="292">
        <v>0</v>
      </c>
      <c r="P6995" s="83" t="str">
        <f t="shared" si="157"/>
        <v/>
      </c>
    </row>
    <row r="6996" spans="1:16" hidden="1" x14ac:dyDescent="0.25">
      <c r="A6996" s="83" t="s">
        <v>8037</v>
      </c>
      <c r="B6996" s="285" t="s">
        <v>3670</v>
      </c>
      <c r="C6996" s="292">
        <v>1843.7049500000001</v>
      </c>
      <c r="D6996" s="292">
        <v>4723.0578800000003</v>
      </c>
      <c r="E6996" s="292">
        <v>2969.5368900000003</v>
      </c>
      <c r="F6996" s="292">
        <v>0</v>
      </c>
      <c r="G6996" s="292">
        <v>9536.2997200000009</v>
      </c>
      <c r="P6996" s="83" t="str">
        <f t="shared" si="157"/>
        <v/>
      </c>
    </row>
    <row r="6997" spans="1:16" hidden="1" x14ac:dyDescent="0.25">
      <c r="A6997" s="83" t="s">
        <v>8038</v>
      </c>
      <c r="B6997" s="285" t="s">
        <v>95</v>
      </c>
      <c r="C6997" s="292">
        <v>164.17305999999999</v>
      </c>
      <c r="D6997" s="292">
        <v>2300</v>
      </c>
      <c r="E6997" s="292">
        <v>781.11581999999999</v>
      </c>
      <c r="F6997" s="292">
        <v>0</v>
      </c>
      <c r="G6997" s="292">
        <v>3245.2888800000001</v>
      </c>
      <c r="P6997" s="83" t="str">
        <f t="shared" si="157"/>
        <v/>
      </c>
    </row>
    <row r="6998" spans="1:16" hidden="1" x14ac:dyDescent="0.25">
      <c r="A6998" s="83" t="s">
        <v>8039</v>
      </c>
      <c r="B6998" s="285" t="s">
        <v>96</v>
      </c>
      <c r="C6998" s="292">
        <v>0</v>
      </c>
      <c r="D6998" s="292">
        <v>8.5500000000000007</v>
      </c>
      <c r="E6998" s="292">
        <v>0</v>
      </c>
      <c r="F6998" s="292">
        <v>0</v>
      </c>
      <c r="G6998" s="292">
        <v>8.5500000000000007</v>
      </c>
      <c r="P6998" s="83" t="str">
        <f t="shared" si="157"/>
        <v/>
      </c>
    </row>
    <row r="6999" spans="1:16" hidden="1" x14ac:dyDescent="0.25">
      <c r="A6999" s="83" t="s">
        <v>8040</v>
      </c>
      <c r="B6999" s="285" t="s">
        <v>155</v>
      </c>
      <c r="C6999" s="292">
        <v>376030.38753000001</v>
      </c>
      <c r="D6999" s="292">
        <v>195923.15098999999</v>
      </c>
      <c r="E6999" s="292">
        <v>254692.08943000005</v>
      </c>
      <c r="F6999" s="292">
        <v>0</v>
      </c>
      <c r="G6999" s="292">
        <v>826645.62794999999</v>
      </c>
      <c r="P6999" s="83" t="str">
        <f t="shared" si="157"/>
        <v/>
      </c>
    </row>
    <row r="7000" spans="1:16" hidden="1" x14ac:dyDescent="0.25">
      <c r="A7000" s="83" t="s">
        <v>8041</v>
      </c>
      <c r="B7000" s="285" t="s">
        <v>285</v>
      </c>
      <c r="C7000" s="292">
        <v>89725.452160000001</v>
      </c>
      <c r="D7000" s="292">
        <v>125700.46459999999</v>
      </c>
      <c r="E7000" s="292">
        <v>177168.83668000001</v>
      </c>
      <c r="F7000" s="292">
        <v>0</v>
      </c>
      <c r="G7000" s="292">
        <v>392594.75344</v>
      </c>
      <c r="P7000" s="83" t="str">
        <f t="shared" si="157"/>
        <v/>
      </c>
    </row>
    <row r="7001" spans="1:16" hidden="1" x14ac:dyDescent="0.25">
      <c r="A7001" s="83" t="s">
        <v>8042</v>
      </c>
      <c r="B7001" s="285" t="s">
        <v>286</v>
      </c>
      <c r="C7001" s="292">
        <v>260851.99561000001</v>
      </c>
      <c r="D7001" s="292">
        <v>32937.477849999996</v>
      </c>
      <c r="E7001" s="292">
        <v>47246.355320000002</v>
      </c>
      <c r="F7001" s="292">
        <v>0</v>
      </c>
      <c r="G7001" s="292">
        <v>341035.82877999998</v>
      </c>
      <c r="P7001" s="83" t="str">
        <f t="shared" si="157"/>
        <v/>
      </c>
    </row>
    <row r="7002" spans="1:16" hidden="1" x14ac:dyDescent="0.25">
      <c r="A7002" s="83" t="s">
        <v>8043</v>
      </c>
      <c r="B7002" s="285" t="s">
        <v>97</v>
      </c>
      <c r="C7002" s="292">
        <v>-228284</v>
      </c>
      <c r="D7002" s="292">
        <v>-251680</v>
      </c>
      <c r="E7002" s="292">
        <v>-139247</v>
      </c>
      <c r="F7002" s="292">
        <v>-138947</v>
      </c>
      <c r="G7002" s="292">
        <v>-758158</v>
      </c>
      <c r="P7002" s="83" t="str">
        <f t="shared" si="157"/>
        <v/>
      </c>
    </row>
    <row r="7003" spans="1:16" hidden="1" x14ac:dyDescent="0.25">
      <c r="A7003" s="83" t="s">
        <v>8044</v>
      </c>
      <c r="B7003" s="285" t="s">
        <v>130</v>
      </c>
      <c r="C7003" s="292">
        <v>-236446</v>
      </c>
      <c r="D7003" s="292">
        <v>-245394</v>
      </c>
      <c r="E7003" s="292">
        <v>-183808</v>
      </c>
      <c r="F7003" s="292">
        <v>-157995</v>
      </c>
      <c r="G7003" s="292">
        <v>-823643</v>
      </c>
      <c r="P7003" s="83" t="str">
        <f t="shared" si="157"/>
        <v/>
      </c>
    </row>
    <row r="7004" spans="1:16" hidden="1" x14ac:dyDescent="0.25">
      <c r="A7004" s="83" t="s">
        <v>8045</v>
      </c>
      <c r="B7004" s="285" t="s">
        <v>76</v>
      </c>
      <c r="C7004" s="292">
        <v>1751</v>
      </c>
      <c r="D7004" s="292">
        <v>1955</v>
      </c>
      <c r="E7004" s="292">
        <v>3071</v>
      </c>
      <c r="F7004" s="292">
        <v>9929</v>
      </c>
      <c r="G7004" s="292">
        <v>16706</v>
      </c>
      <c r="P7004" s="83" t="str">
        <f t="shared" si="157"/>
        <v/>
      </c>
    </row>
    <row r="7005" spans="1:16" hidden="1" x14ac:dyDescent="0.25">
      <c r="A7005" s="83" t="s">
        <v>8046</v>
      </c>
      <c r="B7005" s="285" t="s">
        <v>77</v>
      </c>
      <c r="C7005" s="292">
        <v>350206</v>
      </c>
      <c r="D7005" s="292">
        <v>479571</v>
      </c>
      <c r="E7005" s="292">
        <v>436445</v>
      </c>
      <c r="F7005" s="292">
        <v>547217</v>
      </c>
      <c r="G7005" s="292">
        <v>1813439</v>
      </c>
      <c r="P7005" s="83" t="str">
        <f t="shared" si="157"/>
        <v/>
      </c>
    </row>
    <row r="7006" spans="1:16" hidden="1" x14ac:dyDescent="0.25">
      <c r="A7006" s="83" t="s">
        <v>8047</v>
      </c>
      <c r="B7006" s="285" t="s">
        <v>78</v>
      </c>
      <c r="C7006" s="292">
        <v>73011</v>
      </c>
      <c r="D7006" s="292">
        <v>78957</v>
      </c>
      <c r="E7006" s="292">
        <v>78158</v>
      </c>
      <c r="F7006" s="292">
        <v>105346</v>
      </c>
      <c r="G7006" s="292">
        <v>335472</v>
      </c>
      <c r="P7006" s="83" t="str">
        <f t="shared" si="157"/>
        <v/>
      </c>
    </row>
    <row r="7007" spans="1:16" hidden="1" x14ac:dyDescent="0.25">
      <c r="A7007" s="83" t="s">
        <v>8048</v>
      </c>
      <c r="B7007" s="285" t="s">
        <v>79</v>
      </c>
      <c r="C7007" s="292">
        <v>4820</v>
      </c>
      <c r="D7007" s="292">
        <v>8362</v>
      </c>
      <c r="E7007" s="292">
        <v>11484</v>
      </c>
      <c r="F7007" s="292">
        <v>13418</v>
      </c>
      <c r="G7007" s="292">
        <v>38084</v>
      </c>
      <c r="P7007" s="83" t="str">
        <f t="shared" si="157"/>
        <v/>
      </c>
    </row>
    <row r="7008" spans="1:16" hidden="1" x14ac:dyDescent="0.25">
      <c r="A7008" s="83" t="s">
        <v>8049</v>
      </c>
      <c r="B7008" s="285" t="s">
        <v>3671</v>
      </c>
      <c r="C7008" s="292">
        <v>141304</v>
      </c>
      <c r="D7008" s="292">
        <v>160600</v>
      </c>
      <c r="E7008" s="292">
        <v>157310</v>
      </c>
      <c r="F7008" s="292">
        <v>173615</v>
      </c>
      <c r="G7008" s="292">
        <v>632829</v>
      </c>
      <c r="P7008" s="83" t="str">
        <f t="shared" si="157"/>
        <v/>
      </c>
    </row>
    <row r="7009" spans="1:16" hidden="1" x14ac:dyDescent="0.25">
      <c r="A7009" s="83" t="s">
        <v>8050</v>
      </c>
      <c r="B7009" s="285" t="s">
        <v>84</v>
      </c>
      <c r="C7009" s="292">
        <v>21352</v>
      </c>
      <c r="D7009" s="292">
        <v>28553</v>
      </c>
      <c r="E7009" s="292">
        <v>35557</v>
      </c>
      <c r="F7009" s="292">
        <v>54132</v>
      </c>
      <c r="G7009" s="292">
        <v>139594</v>
      </c>
      <c r="P7009" s="83" t="str">
        <f t="shared" si="157"/>
        <v/>
      </c>
    </row>
    <row r="7010" spans="1:16" hidden="1" x14ac:dyDescent="0.25">
      <c r="A7010" s="83" t="s">
        <v>8051</v>
      </c>
      <c r="B7010" s="285" t="s">
        <v>85</v>
      </c>
      <c r="C7010" s="292">
        <v>606514</v>
      </c>
      <c r="D7010" s="292">
        <v>764747</v>
      </c>
      <c r="E7010" s="292">
        <v>730908</v>
      </c>
      <c r="F7010" s="292">
        <v>939105</v>
      </c>
      <c r="G7010" s="292">
        <v>3041274</v>
      </c>
      <c r="P7010" s="83" t="str">
        <f t="shared" ref="P7010:P7073" si="158">IF(COUNTBLANK(Q7010)=0,IF(RIGHT(A7010,10)=Q7010,TRUE,FALSE),"")</f>
        <v/>
      </c>
    </row>
    <row r="7011" spans="1:16" hidden="1" x14ac:dyDescent="0.25">
      <c r="A7011" s="83" t="s">
        <v>8052</v>
      </c>
      <c r="B7011" s="285" t="s">
        <v>86</v>
      </c>
      <c r="C7011" s="292">
        <v>234</v>
      </c>
      <c r="D7011" s="292">
        <v>363</v>
      </c>
      <c r="E7011" s="292">
        <v>8</v>
      </c>
      <c r="F7011" s="292">
        <v>79194</v>
      </c>
      <c r="G7011" s="292">
        <v>79799</v>
      </c>
      <c r="P7011" s="83" t="str">
        <f t="shared" si="158"/>
        <v/>
      </c>
    </row>
    <row r="7012" spans="1:16" hidden="1" x14ac:dyDescent="0.25">
      <c r="A7012" s="83" t="s">
        <v>8053</v>
      </c>
      <c r="B7012" s="285" t="s">
        <v>87</v>
      </c>
      <c r="C7012" s="292">
        <v>14613</v>
      </c>
      <c r="D7012" s="292">
        <v>29736</v>
      </c>
      <c r="E7012" s="292">
        <v>50762</v>
      </c>
      <c r="F7012" s="292">
        <v>44471</v>
      </c>
      <c r="G7012" s="292">
        <v>139582</v>
      </c>
      <c r="P7012" s="83" t="str">
        <f t="shared" si="158"/>
        <v/>
      </c>
    </row>
    <row r="7013" spans="1:16" hidden="1" x14ac:dyDescent="0.25">
      <c r="A7013" s="83" t="s">
        <v>8054</v>
      </c>
      <c r="B7013" s="285" t="s">
        <v>88</v>
      </c>
      <c r="D7013" s="292">
        <v>0</v>
      </c>
      <c r="E7013" s="292">
        <v>0</v>
      </c>
      <c r="F7013" s="292">
        <v>0</v>
      </c>
      <c r="G7013" s="292">
        <v>0</v>
      </c>
      <c r="P7013" s="83" t="str">
        <f t="shared" si="158"/>
        <v/>
      </c>
    </row>
    <row r="7014" spans="1:16" hidden="1" x14ac:dyDescent="0.25">
      <c r="A7014" s="83" t="s">
        <v>8055</v>
      </c>
      <c r="B7014" s="285" t="s">
        <v>144</v>
      </c>
      <c r="C7014" s="292">
        <v>621361</v>
      </c>
      <c r="D7014" s="292">
        <v>794846</v>
      </c>
      <c r="E7014" s="292">
        <v>781678</v>
      </c>
      <c r="F7014" s="292">
        <v>1062770</v>
      </c>
      <c r="G7014" s="292">
        <v>3260655</v>
      </c>
      <c r="P7014" s="83" t="str">
        <f t="shared" si="158"/>
        <v/>
      </c>
    </row>
    <row r="7015" spans="1:16" hidden="1" x14ac:dyDescent="0.25">
      <c r="A7015" s="83" t="s">
        <v>8056</v>
      </c>
      <c r="B7015" s="285" t="s">
        <v>283</v>
      </c>
      <c r="C7015" s="292">
        <v>503</v>
      </c>
      <c r="D7015" s="292">
        <v>527</v>
      </c>
      <c r="E7015" s="292">
        <v>-6</v>
      </c>
      <c r="F7015" s="292">
        <v>30</v>
      </c>
      <c r="G7015" s="292">
        <v>1054</v>
      </c>
      <c r="P7015" s="83" t="str">
        <f t="shared" si="158"/>
        <v/>
      </c>
    </row>
    <row r="7016" spans="1:16" hidden="1" x14ac:dyDescent="0.25">
      <c r="A7016" s="83" t="s">
        <v>8057</v>
      </c>
      <c r="B7016" s="285" t="s">
        <v>284</v>
      </c>
      <c r="C7016" s="292">
        <v>13567</v>
      </c>
      <c r="D7016" s="292">
        <v>6222</v>
      </c>
      <c r="E7016" s="292">
        <v>8889</v>
      </c>
      <c r="F7016" s="292">
        <v>35418</v>
      </c>
      <c r="G7016" s="292">
        <v>64096</v>
      </c>
      <c r="P7016" s="83" t="str">
        <f t="shared" si="158"/>
        <v/>
      </c>
    </row>
    <row r="7017" spans="1:16" hidden="1" x14ac:dyDescent="0.25">
      <c r="A7017" s="83" t="s">
        <v>8058</v>
      </c>
      <c r="B7017" s="285" t="s">
        <v>76</v>
      </c>
      <c r="C7017" s="292">
        <v>74010</v>
      </c>
      <c r="D7017" s="292">
        <v>50775</v>
      </c>
      <c r="E7017" s="292">
        <v>77768</v>
      </c>
      <c r="F7017" s="292">
        <v>98237</v>
      </c>
      <c r="G7017" s="292">
        <v>300790</v>
      </c>
      <c r="P7017" s="83" t="str">
        <f t="shared" si="158"/>
        <v/>
      </c>
    </row>
    <row r="7018" spans="1:16" hidden="1" x14ac:dyDescent="0.25">
      <c r="A7018" s="83" t="s">
        <v>8059</v>
      </c>
      <c r="B7018" s="285" t="s">
        <v>85</v>
      </c>
      <c r="C7018" s="292">
        <v>378230</v>
      </c>
      <c r="D7018" s="292">
        <v>513067</v>
      </c>
      <c r="E7018" s="292">
        <v>591661</v>
      </c>
      <c r="F7018" s="292">
        <v>800158</v>
      </c>
      <c r="G7018" s="292">
        <v>2283116</v>
      </c>
      <c r="P7018" s="83" t="str">
        <f t="shared" si="158"/>
        <v/>
      </c>
    </row>
    <row r="7019" spans="1:16" hidden="1" x14ac:dyDescent="0.25">
      <c r="A7019" s="83" t="s">
        <v>8060</v>
      </c>
      <c r="B7019" s="285" t="s">
        <v>87</v>
      </c>
      <c r="C7019" s="292">
        <v>0</v>
      </c>
      <c r="D7019" s="292">
        <v>25426</v>
      </c>
      <c r="E7019" s="292">
        <v>-133</v>
      </c>
      <c r="F7019" s="292">
        <v>90113</v>
      </c>
      <c r="G7019" s="292">
        <v>115406</v>
      </c>
      <c r="P7019" s="83" t="str">
        <f t="shared" si="158"/>
        <v/>
      </c>
    </row>
    <row r="7020" spans="1:16" hidden="1" x14ac:dyDescent="0.25">
      <c r="A7020" s="83" t="s">
        <v>8061</v>
      </c>
      <c r="B7020" s="285" t="s">
        <v>88</v>
      </c>
      <c r="D7020" s="292">
        <v>0</v>
      </c>
      <c r="E7020" s="292">
        <v>0</v>
      </c>
      <c r="F7020" s="292">
        <v>0</v>
      </c>
      <c r="G7020" s="292">
        <v>0</v>
      </c>
      <c r="P7020" s="83" t="str">
        <f t="shared" si="158"/>
        <v/>
      </c>
    </row>
    <row r="7021" spans="1:16" hidden="1" x14ac:dyDescent="0.25">
      <c r="A7021" s="83" t="s">
        <v>8062</v>
      </c>
      <c r="B7021" s="285" t="s">
        <v>89</v>
      </c>
      <c r="C7021" s="292">
        <v>129866</v>
      </c>
      <c r="D7021" s="292">
        <v>193296</v>
      </c>
      <c r="E7021" s="292">
        <v>226483</v>
      </c>
      <c r="F7021" s="292">
        <v>257087</v>
      </c>
      <c r="G7021" s="292">
        <v>806732</v>
      </c>
      <c r="P7021" s="83" t="str">
        <f t="shared" si="158"/>
        <v/>
      </c>
    </row>
    <row r="7022" spans="1:16" hidden="1" x14ac:dyDescent="0.25">
      <c r="A7022" s="83" t="s">
        <v>8063</v>
      </c>
      <c r="B7022" s="285" t="s">
        <v>90</v>
      </c>
      <c r="C7022" s="292">
        <v>34</v>
      </c>
      <c r="D7022" s="292">
        <v>63</v>
      </c>
      <c r="E7022" s="292">
        <v>165</v>
      </c>
      <c r="F7022" s="292">
        <v>316</v>
      </c>
      <c r="G7022" s="292">
        <v>578</v>
      </c>
      <c r="P7022" s="83" t="str">
        <f t="shared" si="158"/>
        <v/>
      </c>
    </row>
    <row r="7023" spans="1:16" hidden="1" x14ac:dyDescent="0.25">
      <c r="A7023" s="83" t="s">
        <v>8064</v>
      </c>
      <c r="B7023" s="285" t="s">
        <v>91</v>
      </c>
      <c r="C7023" s="292">
        <v>0</v>
      </c>
      <c r="D7023" s="292">
        <v>0</v>
      </c>
      <c r="E7023" s="292">
        <v>0</v>
      </c>
      <c r="F7023" s="292">
        <v>0</v>
      </c>
      <c r="G7023" s="292">
        <v>0</v>
      </c>
      <c r="P7023" s="83" t="str">
        <f t="shared" si="158"/>
        <v/>
      </c>
    </row>
    <row r="7024" spans="1:16" hidden="1" x14ac:dyDescent="0.25">
      <c r="A7024" s="83" t="s">
        <v>8065</v>
      </c>
      <c r="B7024" s="285" t="s">
        <v>3670</v>
      </c>
      <c r="C7024" s="292">
        <v>15019</v>
      </c>
      <c r="D7024" s="292">
        <v>31429</v>
      </c>
      <c r="E7024" s="292">
        <v>22249</v>
      </c>
      <c r="F7024" s="292">
        <v>28341</v>
      </c>
      <c r="G7024" s="292">
        <v>97038</v>
      </c>
      <c r="P7024" s="83" t="str">
        <f t="shared" si="158"/>
        <v/>
      </c>
    </row>
    <row r="7025" spans="1:16" hidden="1" x14ac:dyDescent="0.25">
      <c r="A7025" s="83" t="s">
        <v>8066</v>
      </c>
      <c r="B7025" s="285" t="s">
        <v>95</v>
      </c>
      <c r="C7025" s="292">
        <v>96</v>
      </c>
      <c r="D7025" s="292">
        <v>1325</v>
      </c>
      <c r="E7025" s="292">
        <v>4055</v>
      </c>
      <c r="F7025" s="292">
        <v>32478</v>
      </c>
      <c r="G7025" s="292">
        <v>37954</v>
      </c>
      <c r="P7025" s="83" t="str">
        <f t="shared" si="158"/>
        <v/>
      </c>
    </row>
    <row r="7026" spans="1:16" hidden="1" x14ac:dyDescent="0.25">
      <c r="A7026" s="83" t="s">
        <v>8067</v>
      </c>
      <c r="B7026" s="285" t="s">
        <v>96</v>
      </c>
      <c r="C7026" s="292">
        <v>6685</v>
      </c>
      <c r="D7026" s="292">
        <v>10959</v>
      </c>
      <c r="E7026" s="292">
        <v>6342</v>
      </c>
      <c r="F7026" s="292">
        <v>14504</v>
      </c>
      <c r="G7026" s="292">
        <v>38490</v>
      </c>
      <c r="P7026" s="83" t="str">
        <f t="shared" si="158"/>
        <v/>
      </c>
    </row>
    <row r="7027" spans="1:16" hidden="1" x14ac:dyDescent="0.25">
      <c r="A7027" s="83" t="s">
        <v>8068</v>
      </c>
      <c r="B7027" s="285" t="s">
        <v>155</v>
      </c>
      <c r="C7027" s="292">
        <v>384915</v>
      </c>
      <c r="D7027" s="292">
        <v>549452</v>
      </c>
      <c r="E7027" s="292">
        <v>597870</v>
      </c>
      <c r="F7027" s="292">
        <v>904775</v>
      </c>
      <c r="G7027" s="292">
        <v>2437012</v>
      </c>
      <c r="P7027" s="83" t="str">
        <f t="shared" si="158"/>
        <v/>
      </c>
    </row>
    <row r="7028" spans="1:16" hidden="1" x14ac:dyDescent="0.25">
      <c r="A7028" s="83" t="s">
        <v>8069</v>
      </c>
      <c r="B7028" s="285" t="s">
        <v>285</v>
      </c>
      <c r="C7028" s="292">
        <v>156855</v>
      </c>
      <c r="D7028" s="292">
        <v>230291</v>
      </c>
      <c r="E7028" s="292">
        <v>261791</v>
      </c>
      <c r="F7028" s="292">
        <v>375446</v>
      </c>
      <c r="G7028" s="292">
        <v>1024383</v>
      </c>
      <c r="P7028" s="83" t="str">
        <f t="shared" si="158"/>
        <v/>
      </c>
    </row>
    <row r="7029" spans="1:16" hidden="1" x14ac:dyDescent="0.25">
      <c r="A7029" s="83" t="s">
        <v>8070</v>
      </c>
      <c r="B7029" s="285" t="s">
        <v>286</v>
      </c>
      <c r="C7029" s="292">
        <v>2350</v>
      </c>
      <c r="D7029" s="292">
        <v>5888</v>
      </c>
      <c r="E7029" s="292">
        <v>-850</v>
      </c>
      <c r="F7029" s="292">
        <v>8253</v>
      </c>
      <c r="G7029" s="292">
        <v>15641</v>
      </c>
      <c r="P7029" s="83" t="str">
        <f t="shared" si="158"/>
        <v/>
      </c>
    </row>
    <row r="7030" spans="1:16" hidden="1" x14ac:dyDescent="0.25">
      <c r="A7030" s="83" t="s">
        <v>8071</v>
      </c>
      <c r="B7030" s="285" t="s">
        <v>97</v>
      </c>
      <c r="C7030" s="292">
        <v>-1116.3375900000001</v>
      </c>
      <c r="D7030" s="292">
        <v>372.97874000000411</v>
      </c>
      <c r="E7030" s="292">
        <v>0</v>
      </c>
      <c r="F7030" s="292">
        <v>0</v>
      </c>
      <c r="G7030" s="292">
        <v>-743.35884999999689</v>
      </c>
      <c r="P7030" s="83" t="str">
        <f t="shared" si="158"/>
        <v/>
      </c>
    </row>
    <row r="7031" spans="1:16" hidden="1" x14ac:dyDescent="0.25">
      <c r="A7031" s="83" t="s">
        <v>8072</v>
      </c>
      <c r="B7031" s="285" t="s">
        <v>130</v>
      </c>
      <c r="C7031" s="292">
        <v>-615.40473999999995</v>
      </c>
      <c r="D7031" s="292">
        <v>2074.796500000004</v>
      </c>
      <c r="E7031" s="292">
        <v>0</v>
      </c>
      <c r="F7031" s="292">
        <v>0</v>
      </c>
      <c r="G7031" s="292">
        <v>1459.3917600000023</v>
      </c>
      <c r="P7031" s="83" t="str">
        <f t="shared" si="158"/>
        <v/>
      </c>
    </row>
    <row r="7032" spans="1:16" hidden="1" x14ac:dyDescent="0.25">
      <c r="A7032" s="83" t="s">
        <v>8073</v>
      </c>
      <c r="B7032" s="285" t="s">
        <v>76</v>
      </c>
      <c r="C7032" s="292">
        <v>0</v>
      </c>
      <c r="D7032" s="292">
        <v>0</v>
      </c>
      <c r="E7032" s="292">
        <v>0</v>
      </c>
      <c r="F7032" s="292">
        <v>0</v>
      </c>
      <c r="G7032" s="292">
        <v>0</v>
      </c>
      <c r="P7032" s="83" t="str">
        <f t="shared" si="158"/>
        <v/>
      </c>
    </row>
    <row r="7033" spans="1:16" hidden="1" x14ac:dyDescent="0.25">
      <c r="A7033" s="83" t="s">
        <v>8074</v>
      </c>
      <c r="B7033" s="285" t="s">
        <v>77</v>
      </c>
      <c r="C7033" s="292">
        <v>3601.8097299999977</v>
      </c>
      <c r="D7033" s="292">
        <v>3249.8063700000039</v>
      </c>
      <c r="E7033" s="292">
        <v>0</v>
      </c>
      <c r="F7033" s="292">
        <v>0</v>
      </c>
      <c r="G7033" s="292">
        <v>6851.6161000000011</v>
      </c>
      <c r="P7033" s="83" t="str">
        <f t="shared" si="158"/>
        <v/>
      </c>
    </row>
    <row r="7034" spans="1:16" hidden="1" x14ac:dyDescent="0.25">
      <c r="A7034" s="83" t="s">
        <v>8075</v>
      </c>
      <c r="B7034" s="285" t="s">
        <v>78</v>
      </c>
      <c r="C7034" s="292">
        <v>682.03407000000095</v>
      </c>
      <c r="D7034" s="292">
        <v>581.12617999999736</v>
      </c>
      <c r="E7034" s="292">
        <v>0</v>
      </c>
      <c r="F7034" s="292">
        <v>0</v>
      </c>
      <c r="G7034" s="292">
        <v>1263.1602499999983</v>
      </c>
      <c r="P7034" s="83" t="str">
        <f t="shared" si="158"/>
        <v/>
      </c>
    </row>
    <row r="7035" spans="1:16" hidden="1" x14ac:dyDescent="0.25">
      <c r="A7035" s="83" t="s">
        <v>8076</v>
      </c>
      <c r="B7035" s="285" t="s">
        <v>79</v>
      </c>
      <c r="C7035" s="292">
        <v>0.30213000000000001</v>
      </c>
      <c r="D7035" s="292">
        <v>1.1504099999999999</v>
      </c>
      <c r="E7035" s="292">
        <v>0</v>
      </c>
      <c r="F7035" s="292">
        <v>0</v>
      </c>
      <c r="G7035" s="292">
        <v>1.4525399999999999</v>
      </c>
      <c r="P7035" s="83" t="str">
        <f t="shared" si="158"/>
        <v/>
      </c>
    </row>
    <row r="7036" spans="1:16" hidden="1" x14ac:dyDescent="0.25">
      <c r="A7036" s="83" t="s">
        <v>8077</v>
      </c>
      <c r="B7036" s="285" t="s">
        <v>3671</v>
      </c>
      <c r="C7036" s="292">
        <v>2861.9935700000024</v>
      </c>
      <c r="D7036" s="292">
        <v>2531.1839199999945</v>
      </c>
      <c r="E7036" s="292">
        <v>0</v>
      </c>
      <c r="F7036" s="292">
        <v>0</v>
      </c>
      <c r="G7036" s="292">
        <v>5393.1774899999964</v>
      </c>
      <c r="P7036" s="83" t="str">
        <f t="shared" si="158"/>
        <v/>
      </c>
    </row>
    <row r="7037" spans="1:16" hidden="1" x14ac:dyDescent="0.25">
      <c r="A7037" s="83" t="s">
        <v>8078</v>
      </c>
      <c r="B7037" s="285" t="s">
        <v>84</v>
      </c>
      <c r="C7037" s="292">
        <v>23.909700000000001</v>
      </c>
      <c r="D7037" s="292">
        <v>200.06701999999996</v>
      </c>
      <c r="E7037" s="292">
        <v>0</v>
      </c>
      <c r="F7037" s="292">
        <v>0</v>
      </c>
      <c r="G7037" s="292">
        <v>223.97671999999994</v>
      </c>
      <c r="P7037" s="83" t="str">
        <f t="shared" si="158"/>
        <v/>
      </c>
    </row>
    <row r="7038" spans="1:16" hidden="1" x14ac:dyDescent="0.25">
      <c r="A7038" s="83" t="s">
        <v>8079</v>
      </c>
      <c r="B7038" s="285" t="s">
        <v>85</v>
      </c>
      <c r="C7038" s="292">
        <v>7171.6858100000009</v>
      </c>
      <c r="D7038" s="292">
        <v>6564.7295799999956</v>
      </c>
      <c r="E7038" s="292">
        <v>0</v>
      </c>
      <c r="F7038" s="292">
        <v>0</v>
      </c>
      <c r="G7038" s="292">
        <v>13736.415389999996</v>
      </c>
      <c r="P7038" s="83" t="str">
        <f t="shared" si="158"/>
        <v/>
      </c>
    </row>
    <row r="7039" spans="1:16" hidden="1" x14ac:dyDescent="0.25">
      <c r="A7039" s="83" t="s">
        <v>8080</v>
      </c>
      <c r="B7039" s="285" t="s">
        <v>86</v>
      </c>
      <c r="C7039" s="292">
        <v>0</v>
      </c>
      <c r="D7039" s="292">
        <v>0</v>
      </c>
      <c r="E7039" s="292">
        <v>0</v>
      </c>
      <c r="F7039" s="292">
        <v>0</v>
      </c>
      <c r="G7039" s="292">
        <v>0</v>
      </c>
      <c r="P7039" s="83" t="str">
        <f t="shared" si="158"/>
        <v/>
      </c>
    </row>
    <row r="7040" spans="1:16" hidden="1" x14ac:dyDescent="0.25">
      <c r="A7040" s="83" t="s">
        <v>8081</v>
      </c>
      <c r="B7040" s="285" t="s">
        <v>87</v>
      </c>
      <c r="C7040" s="292">
        <v>184.79114999999999</v>
      </c>
      <c r="D7040" s="292">
        <v>7.8813099999999974</v>
      </c>
      <c r="E7040" s="292">
        <v>0</v>
      </c>
      <c r="F7040" s="292">
        <v>0</v>
      </c>
      <c r="G7040" s="292">
        <v>192.67245999999997</v>
      </c>
      <c r="P7040" s="83" t="str">
        <f t="shared" si="158"/>
        <v/>
      </c>
    </row>
    <row r="7041" spans="1:16" hidden="1" x14ac:dyDescent="0.25">
      <c r="A7041" s="83" t="s">
        <v>8082</v>
      </c>
      <c r="B7041" s="285" t="s">
        <v>88</v>
      </c>
      <c r="C7041" s="292">
        <v>867.50759000000005</v>
      </c>
      <c r="D7041" s="292">
        <v>1237.2753799999996</v>
      </c>
      <c r="E7041" s="292">
        <v>0</v>
      </c>
      <c r="F7041" s="292">
        <v>0</v>
      </c>
      <c r="G7041" s="292">
        <v>2104.7829699999998</v>
      </c>
      <c r="P7041" s="83" t="str">
        <f t="shared" si="158"/>
        <v/>
      </c>
    </row>
    <row r="7042" spans="1:16" hidden="1" x14ac:dyDescent="0.25">
      <c r="A7042" s="83" t="s">
        <v>8083</v>
      </c>
      <c r="B7042" s="285" t="s">
        <v>144</v>
      </c>
      <c r="C7042" s="292">
        <v>8223.984550000001</v>
      </c>
      <c r="D7042" s="292">
        <v>7809.8862699999954</v>
      </c>
      <c r="E7042" s="292">
        <v>0</v>
      </c>
      <c r="F7042" s="292">
        <v>0</v>
      </c>
      <c r="G7042" s="292">
        <v>16033.870819999996</v>
      </c>
      <c r="P7042" s="83" t="str">
        <f t="shared" si="158"/>
        <v/>
      </c>
    </row>
    <row r="7043" spans="1:16" hidden="1" x14ac:dyDescent="0.25">
      <c r="A7043" s="83" t="s">
        <v>8084</v>
      </c>
      <c r="B7043" s="285" t="s">
        <v>283</v>
      </c>
      <c r="C7043" s="292">
        <v>1.6366100000000001</v>
      </c>
      <c r="D7043" s="292">
        <v>1.0531999999999999</v>
      </c>
      <c r="E7043" s="292">
        <v>0</v>
      </c>
      <c r="F7043" s="292">
        <v>0</v>
      </c>
      <c r="G7043" s="292">
        <v>2.68981</v>
      </c>
      <c r="P7043" s="83" t="str">
        <f t="shared" si="158"/>
        <v/>
      </c>
    </row>
    <row r="7044" spans="1:16" hidden="1" x14ac:dyDescent="0.25">
      <c r="A7044" s="83" t="s">
        <v>8085</v>
      </c>
      <c r="B7044" s="285" t="s">
        <v>284</v>
      </c>
      <c r="C7044" s="292">
        <v>0</v>
      </c>
      <c r="D7044" s="292">
        <v>0.34248000000000001</v>
      </c>
      <c r="E7044" s="292">
        <v>0</v>
      </c>
      <c r="F7044" s="292">
        <v>0</v>
      </c>
      <c r="G7044" s="292">
        <v>0.34248000000000001</v>
      </c>
      <c r="P7044" s="83" t="str">
        <f t="shared" si="158"/>
        <v/>
      </c>
    </row>
    <row r="7045" spans="1:16" hidden="1" x14ac:dyDescent="0.25">
      <c r="A7045" s="83" t="s">
        <v>8086</v>
      </c>
      <c r="B7045" s="285" t="s">
        <v>76</v>
      </c>
      <c r="C7045" s="292">
        <v>0</v>
      </c>
      <c r="D7045" s="292">
        <v>0</v>
      </c>
      <c r="E7045" s="292">
        <v>0</v>
      </c>
      <c r="F7045" s="292">
        <v>0</v>
      </c>
      <c r="G7045" s="292">
        <v>0</v>
      </c>
      <c r="P7045" s="83" t="str">
        <f t="shared" si="158"/>
        <v/>
      </c>
    </row>
    <row r="7046" spans="1:16" hidden="1" x14ac:dyDescent="0.25">
      <c r="A7046" s="83" t="s">
        <v>8087</v>
      </c>
      <c r="B7046" s="285" t="s">
        <v>85</v>
      </c>
      <c r="C7046" s="292">
        <v>6055.3482200000008</v>
      </c>
      <c r="D7046" s="292">
        <v>6937.7083199999997</v>
      </c>
      <c r="E7046" s="292">
        <v>0</v>
      </c>
      <c r="F7046" s="292">
        <v>0</v>
      </c>
      <c r="G7046" s="292">
        <v>12993.05654</v>
      </c>
      <c r="P7046" s="83" t="str">
        <f t="shared" si="158"/>
        <v/>
      </c>
    </row>
    <row r="7047" spans="1:16" hidden="1" x14ac:dyDescent="0.25">
      <c r="A7047" s="83" t="s">
        <v>8088</v>
      </c>
      <c r="B7047" s="285" t="s">
        <v>87</v>
      </c>
      <c r="C7047" s="292">
        <v>0</v>
      </c>
      <c r="D7047" s="292">
        <v>67</v>
      </c>
      <c r="E7047" s="292">
        <v>0</v>
      </c>
      <c r="F7047" s="292">
        <v>0</v>
      </c>
      <c r="G7047" s="292">
        <v>67</v>
      </c>
      <c r="P7047" s="83" t="str">
        <f t="shared" si="158"/>
        <v/>
      </c>
    </row>
    <row r="7048" spans="1:16" hidden="1" x14ac:dyDescent="0.25">
      <c r="A7048" s="83" t="s">
        <v>8089</v>
      </c>
      <c r="B7048" s="285" t="s">
        <v>88</v>
      </c>
      <c r="C7048" s="292">
        <v>1553.2315899999999</v>
      </c>
      <c r="D7048" s="292">
        <v>2879.9744499999993</v>
      </c>
      <c r="E7048" s="292">
        <v>0</v>
      </c>
      <c r="F7048" s="292">
        <v>0</v>
      </c>
      <c r="G7048" s="292">
        <v>4433.2060399999991</v>
      </c>
      <c r="P7048" s="83" t="str">
        <f t="shared" si="158"/>
        <v/>
      </c>
    </row>
    <row r="7049" spans="1:16" hidden="1" x14ac:dyDescent="0.25">
      <c r="A7049" s="83" t="s">
        <v>8090</v>
      </c>
      <c r="B7049" s="285" t="s">
        <v>89</v>
      </c>
      <c r="C7049" s="292">
        <v>859.53046000000006</v>
      </c>
      <c r="D7049" s="292">
        <v>619.89232000000015</v>
      </c>
      <c r="E7049" s="292">
        <v>0</v>
      </c>
      <c r="F7049" s="292">
        <v>0</v>
      </c>
      <c r="G7049" s="292">
        <v>1479.4227800000003</v>
      </c>
      <c r="P7049" s="83" t="str">
        <f t="shared" si="158"/>
        <v/>
      </c>
    </row>
    <row r="7050" spans="1:16" hidden="1" x14ac:dyDescent="0.25">
      <c r="A7050" s="83" t="s">
        <v>8091</v>
      </c>
      <c r="B7050" s="285" t="s">
        <v>90</v>
      </c>
      <c r="C7050" s="292">
        <v>8.3280000000000007E-2</v>
      </c>
      <c r="D7050" s="292">
        <v>1.5659999999999997E-2</v>
      </c>
      <c r="E7050" s="292">
        <v>0</v>
      </c>
      <c r="F7050" s="292">
        <v>0</v>
      </c>
      <c r="G7050" s="292">
        <v>9.894E-2</v>
      </c>
      <c r="P7050" s="83" t="str">
        <f t="shared" si="158"/>
        <v/>
      </c>
    </row>
    <row r="7051" spans="1:16" hidden="1" x14ac:dyDescent="0.25">
      <c r="A7051" s="83" t="s">
        <v>8092</v>
      </c>
      <c r="B7051" s="285" t="s">
        <v>91</v>
      </c>
      <c r="C7051" s="292">
        <v>0</v>
      </c>
      <c r="D7051" s="292">
        <v>0</v>
      </c>
      <c r="E7051" s="292">
        <v>0</v>
      </c>
      <c r="F7051" s="292">
        <v>0</v>
      </c>
      <c r="G7051" s="292">
        <v>0</v>
      </c>
      <c r="P7051" s="83" t="str">
        <f t="shared" si="158"/>
        <v/>
      </c>
    </row>
    <row r="7052" spans="1:16" hidden="1" x14ac:dyDescent="0.25">
      <c r="A7052" s="83" t="s">
        <v>8093</v>
      </c>
      <c r="B7052" s="285" t="s">
        <v>3670</v>
      </c>
      <c r="C7052" s="292">
        <v>16.15194</v>
      </c>
      <c r="D7052" s="292">
        <v>93.817949999999996</v>
      </c>
      <c r="E7052" s="292">
        <v>0</v>
      </c>
      <c r="F7052" s="292">
        <v>0</v>
      </c>
      <c r="G7052" s="292">
        <v>109.96988999999999</v>
      </c>
      <c r="P7052" s="83" t="str">
        <f t="shared" si="158"/>
        <v/>
      </c>
    </row>
    <row r="7053" spans="1:16" hidden="1" x14ac:dyDescent="0.25">
      <c r="A7053" s="83" t="s">
        <v>8094</v>
      </c>
      <c r="B7053" s="285" t="s">
        <v>95</v>
      </c>
      <c r="C7053" s="292">
        <v>3.6439699999999999</v>
      </c>
      <c r="D7053" s="292">
        <v>3.0532699999999999</v>
      </c>
      <c r="E7053" s="292">
        <v>0</v>
      </c>
      <c r="F7053" s="292">
        <v>0</v>
      </c>
      <c r="G7053" s="292">
        <v>6.6972399999999999</v>
      </c>
      <c r="P7053" s="83" t="str">
        <f t="shared" si="158"/>
        <v/>
      </c>
    </row>
    <row r="7054" spans="1:16" hidden="1" x14ac:dyDescent="0.25">
      <c r="A7054" s="83" t="s">
        <v>8095</v>
      </c>
      <c r="B7054" s="285" t="s">
        <v>96</v>
      </c>
      <c r="C7054" s="292">
        <v>0</v>
      </c>
      <c r="D7054" s="292">
        <v>0</v>
      </c>
      <c r="E7054" s="292">
        <v>0</v>
      </c>
      <c r="F7054" s="292">
        <v>0</v>
      </c>
      <c r="G7054" s="292">
        <v>0</v>
      </c>
      <c r="P7054" s="83" t="str">
        <f t="shared" si="158"/>
        <v/>
      </c>
    </row>
    <row r="7055" spans="1:16" hidden="1" x14ac:dyDescent="0.25">
      <c r="A7055" s="83" t="s">
        <v>8096</v>
      </c>
      <c r="B7055" s="285" t="s">
        <v>155</v>
      </c>
      <c r="C7055" s="292">
        <v>7608.5798100000011</v>
      </c>
      <c r="D7055" s="292">
        <v>9884.6827699999994</v>
      </c>
      <c r="E7055" s="292">
        <v>0</v>
      </c>
      <c r="F7055" s="292">
        <v>0</v>
      </c>
      <c r="G7055" s="292">
        <v>17493.262579999999</v>
      </c>
      <c r="P7055" s="83" t="str">
        <f t="shared" si="158"/>
        <v/>
      </c>
    </row>
    <row r="7056" spans="1:16" hidden="1" x14ac:dyDescent="0.25">
      <c r="A7056" s="83" t="s">
        <v>8097</v>
      </c>
      <c r="B7056" s="285" t="s">
        <v>285</v>
      </c>
      <c r="C7056" s="292">
        <v>4004.4385900000002</v>
      </c>
      <c r="D7056" s="292">
        <v>5119.0169899999983</v>
      </c>
      <c r="E7056" s="292">
        <v>0</v>
      </c>
      <c r="F7056" s="292">
        <v>0</v>
      </c>
      <c r="G7056" s="292">
        <v>9123.455579999998</v>
      </c>
      <c r="P7056" s="83" t="str">
        <f t="shared" si="158"/>
        <v/>
      </c>
    </row>
    <row r="7057" spans="1:16" hidden="1" x14ac:dyDescent="0.25">
      <c r="A7057" s="83" t="s">
        <v>8098</v>
      </c>
      <c r="B7057" s="285" t="s">
        <v>286</v>
      </c>
      <c r="C7057" s="292">
        <v>1171.4999800000001</v>
      </c>
      <c r="D7057" s="292">
        <v>1101.9121300000004</v>
      </c>
      <c r="E7057" s="292">
        <v>0</v>
      </c>
      <c r="F7057" s="292">
        <v>0</v>
      </c>
      <c r="G7057" s="292">
        <v>2273.4121100000002</v>
      </c>
      <c r="P7057" s="83" t="str">
        <f t="shared" si="158"/>
        <v/>
      </c>
    </row>
    <row r="7058" spans="1:16" hidden="1" x14ac:dyDescent="0.25">
      <c r="A7058" s="83" t="s">
        <v>8099</v>
      </c>
      <c r="B7058" s="285" t="s">
        <v>97</v>
      </c>
      <c r="C7058" s="292">
        <v>-29221</v>
      </c>
      <c r="D7058" s="292">
        <v>-126373</v>
      </c>
      <c r="E7058" s="292">
        <v>-76272</v>
      </c>
      <c r="F7058" s="292">
        <v>120649</v>
      </c>
      <c r="G7058" s="292">
        <v>-111217</v>
      </c>
      <c r="P7058" s="83" t="str">
        <f t="shared" si="158"/>
        <v/>
      </c>
    </row>
    <row r="7059" spans="1:16" hidden="1" x14ac:dyDescent="0.25">
      <c r="A7059" s="83" t="s">
        <v>8100</v>
      </c>
      <c r="B7059" s="285" t="s">
        <v>130</v>
      </c>
      <c r="C7059" s="292">
        <v>14920</v>
      </c>
      <c r="D7059" s="292">
        <v>-131227</v>
      </c>
      <c r="E7059" s="292">
        <v>-79000</v>
      </c>
      <c r="F7059" s="292">
        <v>138363</v>
      </c>
      <c r="G7059" s="292">
        <v>-56944</v>
      </c>
      <c r="P7059" s="83" t="str">
        <f t="shared" si="158"/>
        <v/>
      </c>
    </row>
    <row r="7060" spans="1:16" hidden="1" x14ac:dyDescent="0.25">
      <c r="A7060" s="83" t="s">
        <v>8101</v>
      </c>
      <c r="B7060" s="285" t="s">
        <v>76</v>
      </c>
      <c r="C7060" s="292">
        <v>0</v>
      </c>
      <c r="D7060" s="292">
        <v>0</v>
      </c>
      <c r="E7060" s="292">
        <v>0</v>
      </c>
      <c r="F7060" s="292">
        <v>0</v>
      </c>
      <c r="G7060" s="292">
        <v>0</v>
      </c>
      <c r="P7060" s="83" t="str">
        <f t="shared" si="158"/>
        <v/>
      </c>
    </row>
    <row r="7061" spans="1:16" hidden="1" x14ac:dyDescent="0.25">
      <c r="A7061" s="83" t="s">
        <v>8102</v>
      </c>
      <c r="B7061" s="285" t="s">
        <v>77</v>
      </c>
      <c r="C7061" s="292">
        <v>206335</v>
      </c>
      <c r="D7061" s="292">
        <v>243804</v>
      </c>
      <c r="E7061" s="292">
        <v>177433</v>
      </c>
      <c r="F7061" s="292">
        <v>191189</v>
      </c>
      <c r="G7061" s="292">
        <v>818761</v>
      </c>
      <c r="P7061" s="83" t="str">
        <f t="shared" si="158"/>
        <v/>
      </c>
    </row>
    <row r="7062" spans="1:16" hidden="1" x14ac:dyDescent="0.25">
      <c r="A7062" s="83" t="s">
        <v>8103</v>
      </c>
      <c r="B7062" s="285" t="s">
        <v>78</v>
      </c>
      <c r="C7062" s="292">
        <v>29283</v>
      </c>
      <c r="D7062" s="292">
        <v>32396</v>
      </c>
      <c r="E7062" s="292">
        <v>32284</v>
      </c>
      <c r="F7062" s="292">
        <v>35104</v>
      </c>
      <c r="G7062" s="292">
        <v>129067</v>
      </c>
      <c r="P7062" s="83" t="str">
        <f t="shared" si="158"/>
        <v/>
      </c>
    </row>
    <row r="7063" spans="1:16" hidden="1" x14ac:dyDescent="0.25">
      <c r="A7063" s="83" t="s">
        <v>8104</v>
      </c>
      <c r="B7063" s="285" t="s">
        <v>79</v>
      </c>
      <c r="C7063" s="292">
        <v>1093</v>
      </c>
      <c r="D7063" s="292">
        <v>2058</v>
      </c>
      <c r="E7063" s="292">
        <v>4742</v>
      </c>
      <c r="F7063" s="292">
        <v>4694</v>
      </c>
      <c r="G7063" s="292">
        <v>12587</v>
      </c>
      <c r="P7063" s="83" t="str">
        <f t="shared" si="158"/>
        <v/>
      </c>
    </row>
    <row r="7064" spans="1:16" hidden="1" x14ac:dyDescent="0.25">
      <c r="A7064" s="83" t="s">
        <v>8105</v>
      </c>
      <c r="B7064" s="285" t="s">
        <v>3671</v>
      </c>
      <c r="C7064" s="292">
        <v>206929</v>
      </c>
      <c r="D7064" s="292">
        <v>212847</v>
      </c>
      <c r="E7064" s="292">
        <v>196489</v>
      </c>
      <c r="F7064" s="292">
        <v>203068</v>
      </c>
      <c r="G7064" s="292">
        <v>819333</v>
      </c>
      <c r="P7064" s="83" t="str">
        <f t="shared" si="158"/>
        <v/>
      </c>
    </row>
    <row r="7065" spans="1:16" hidden="1" x14ac:dyDescent="0.25">
      <c r="A7065" s="83" t="s">
        <v>8106</v>
      </c>
      <c r="B7065" s="285" t="s">
        <v>84</v>
      </c>
      <c r="C7065" s="292">
        <v>13867</v>
      </c>
      <c r="D7065" s="292">
        <v>13672</v>
      </c>
      <c r="E7065" s="292">
        <v>17322</v>
      </c>
      <c r="F7065" s="292">
        <v>14986</v>
      </c>
      <c r="G7065" s="292">
        <v>59847</v>
      </c>
      <c r="P7065" s="83" t="str">
        <f t="shared" si="158"/>
        <v/>
      </c>
    </row>
    <row r="7066" spans="1:16" hidden="1" x14ac:dyDescent="0.25">
      <c r="A7066" s="83" t="s">
        <v>8107</v>
      </c>
      <c r="B7066" s="285" t="s">
        <v>85</v>
      </c>
      <c r="C7066" s="292">
        <v>459114</v>
      </c>
      <c r="D7066" s="292">
        <v>506301</v>
      </c>
      <c r="E7066" s="292">
        <v>433118</v>
      </c>
      <c r="F7066" s="292">
        <v>455730</v>
      </c>
      <c r="G7066" s="292">
        <v>1854263</v>
      </c>
      <c r="P7066" s="83" t="str">
        <f t="shared" si="158"/>
        <v/>
      </c>
    </row>
    <row r="7067" spans="1:16" hidden="1" x14ac:dyDescent="0.25">
      <c r="A7067" s="83" t="s">
        <v>8108</v>
      </c>
      <c r="B7067" s="285" t="s">
        <v>86</v>
      </c>
      <c r="C7067" s="292">
        <v>0</v>
      </c>
      <c r="D7067" s="292">
        <v>0</v>
      </c>
      <c r="E7067" s="292">
        <v>0</v>
      </c>
      <c r="F7067" s="292">
        <v>0</v>
      </c>
      <c r="G7067" s="292">
        <v>0</v>
      </c>
      <c r="P7067" s="83" t="str">
        <f t="shared" si="158"/>
        <v/>
      </c>
    </row>
    <row r="7068" spans="1:16" hidden="1" x14ac:dyDescent="0.25">
      <c r="A7068" s="83" t="s">
        <v>8109</v>
      </c>
      <c r="B7068" s="285" t="s">
        <v>87</v>
      </c>
      <c r="C7068" s="292">
        <v>1945</v>
      </c>
      <c r="D7068" s="292">
        <v>9584</v>
      </c>
      <c r="E7068" s="292">
        <v>8500</v>
      </c>
      <c r="F7068" s="292">
        <v>15910</v>
      </c>
      <c r="G7068" s="292">
        <v>35939</v>
      </c>
      <c r="P7068" s="83" t="str">
        <f t="shared" si="158"/>
        <v/>
      </c>
    </row>
    <row r="7069" spans="1:16" hidden="1" x14ac:dyDescent="0.25">
      <c r="A7069" s="83" t="s">
        <v>8110</v>
      </c>
      <c r="B7069" s="285" t="s">
        <v>88</v>
      </c>
      <c r="C7069" s="292">
        <v>7147</v>
      </c>
      <c r="D7069" s="292">
        <v>2462</v>
      </c>
      <c r="E7069" s="292">
        <v>7068</v>
      </c>
      <c r="F7069" s="292">
        <v>25061</v>
      </c>
      <c r="G7069" s="292">
        <v>41738</v>
      </c>
      <c r="P7069" s="83" t="str">
        <f t="shared" si="158"/>
        <v/>
      </c>
    </row>
    <row r="7070" spans="1:16" hidden="1" x14ac:dyDescent="0.25">
      <c r="A7070" s="83" t="s">
        <v>8111</v>
      </c>
      <c r="B7070" s="285" t="s">
        <v>144</v>
      </c>
      <c r="C7070" s="292">
        <v>468206</v>
      </c>
      <c r="D7070" s="292">
        <v>518347</v>
      </c>
      <c r="E7070" s="292">
        <v>448686</v>
      </c>
      <c r="F7070" s="292">
        <v>496701</v>
      </c>
      <c r="G7070" s="292">
        <v>1931940</v>
      </c>
      <c r="P7070" s="83" t="str">
        <f t="shared" si="158"/>
        <v/>
      </c>
    </row>
    <row r="7071" spans="1:16" hidden="1" x14ac:dyDescent="0.25">
      <c r="A7071" s="83" t="s">
        <v>8112</v>
      </c>
      <c r="B7071" s="285" t="s">
        <v>283</v>
      </c>
      <c r="C7071" s="292">
        <v>408</v>
      </c>
      <c r="D7071" s="292">
        <v>720</v>
      </c>
      <c r="E7071" s="292">
        <v>3942</v>
      </c>
      <c r="F7071" s="292">
        <v>5135</v>
      </c>
      <c r="G7071" s="292">
        <v>10205</v>
      </c>
      <c r="P7071" s="83" t="str">
        <f t="shared" si="158"/>
        <v/>
      </c>
    </row>
    <row r="7072" spans="1:16" hidden="1" x14ac:dyDescent="0.25">
      <c r="A7072" s="83" t="s">
        <v>8113</v>
      </c>
      <c r="B7072" s="285" t="s">
        <v>284</v>
      </c>
      <c r="C7072" s="292">
        <v>1199</v>
      </c>
      <c r="D7072" s="292">
        <v>804</v>
      </c>
      <c r="E7072" s="292">
        <v>906</v>
      </c>
      <c r="F7072" s="292">
        <v>1554</v>
      </c>
      <c r="G7072" s="292">
        <v>4463</v>
      </c>
      <c r="P7072" s="83" t="str">
        <f t="shared" si="158"/>
        <v/>
      </c>
    </row>
    <row r="7073" spans="1:16" hidden="1" x14ac:dyDescent="0.25">
      <c r="A7073" s="83" t="s">
        <v>8114</v>
      </c>
      <c r="B7073" s="285" t="s">
        <v>76</v>
      </c>
      <c r="C7073" s="292">
        <v>13</v>
      </c>
      <c r="D7073" s="292">
        <v>4</v>
      </c>
      <c r="E7073" s="292">
        <v>25</v>
      </c>
      <c r="F7073" s="292">
        <v>26</v>
      </c>
      <c r="G7073" s="292">
        <v>68</v>
      </c>
      <c r="P7073" s="83" t="str">
        <f t="shared" si="158"/>
        <v/>
      </c>
    </row>
    <row r="7074" spans="1:16" hidden="1" x14ac:dyDescent="0.25">
      <c r="A7074" s="83" t="s">
        <v>8115</v>
      </c>
      <c r="B7074" s="285" t="s">
        <v>85</v>
      </c>
      <c r="C7074" s="292">
        <v>429893</v>
      </c>
      <c r="D7074" s="292">
        <v>379928</v>
      </c>
      <c r="E7074" s="292">
        <v>356846</v>
      </c>
      <c r="F7074" s="292">
        <v>576379</v>
      </c>
      <c r="G7074" s="292">
        <v>1743046</v>
      </c>
      <c r="P7074" s="83" t="str">
        <f t="shared" ref="P7074:P7137" si="159">IF(COUNTBLANK(Q7074)=0,IF(RIGHT(A7074,10)=Q7074,TRUE,FALSE),"")</f>
        <v/>
      </c>
    </row>
    <row r="7075" spans="1:16" hidden="1" x14ac:dyDescent="0.25">
      <c r="A7075" s="83" t="s">
        <v>8116</v>
      </c>
      <c r="B7075" s="285" t="s">
        <v>87</v>
      </c>
      <c r="C7075" s="292">
        <v>1474</v>
      </c>
      <c r="D7075" s="292">
        <v>3295</v>
      </c>
      <c r="E7075" s="292">
        <v>6383</v>
      </c>
      <c r="F7075" s="292">
        <v>11144</v>
      </c>
      <c r="G7075" s="292">
        <v>22296</v>
      </c>
      <c r="P7075" s="83" t="str">
        <f t="shared" si="159"/>
        <v/>
      </c>
    </row>
    <row r="7076" spans="1:16" hidden="1" x14ac:dyDescent="0.25">
      <c r="A7076" s="83" t="s">
        <v>8117</v>
      </c>
      <c r="B7076" s="285" t="s">
        <v>88</v>
      </c>
      <c r="C7076" s="292">
        <v>51759</v>
      </c>
      <c r="D7076" s="292">
        <v>3897</v>
      </c>
      <c r="E7076" s="292">
        <v>6457</v>
      </c>
      <c r="F7076" s="292">
        <v>47541</v>
      </c>
      <c r="G7076" s="292">
        <v>109654</v>
      </c>
      <c r="P7076" s="83" t="str">
        <f t="shared" si="159"/>
        <v/>
      </c>
    </row>
    <row r="7077" spans="1:16" hidden="1" x14ac:dyDescent="0.25">
      <c r="A7077" s="83" t="s">
        <v>8118</v>
      </c>
      <c r="B7077" s="285" t="s">
        <v>89</v>
      </c>
      <c r="C7077" s="292">
        <v>51781</v>
      </c>
      <c r="D7077" s="292">
        <v>52361</v>
      </c>
      <c r="E7077" s="292">
        <v>52053</v>
      </c>
      <c r="F7077" s="292">
        <v>48121</v>
      </c>
      <c r="G7077" s="292">
        <v>204316</v>
      </c>
      <c r="P7077" s="83" t="str">
        <f t="shared" si="159"/>
        <v/>
      </c>
    </row>
    <row r="7078" spans="1:16" hidden="1" x14ac:dyDescent="0.25">
      <c r="A7078" s="83" t="s">
        <v>8119</v>
      </c>
      <c r="B7078" s="285" t="s">
        <v>90</v>
      </c>
      <c r="C7078" s="292">
        <v>5</v>
      </c>
      <c r="D7078" s="292">
        <v>75</v>
      </c>
      <c r="E7078" s="292">
        <v>12</v>
      </c>
      <c r="F7078" s="292">
        <v>12</v>
      </c>
      <c r="G7078" s="292">
        <v>104</v>
      </c>
      <c r="P7078" s="83" t="str">
        <f t="shared" si="159"/>
        <v/>
      </c>
    </row>
    <row r="7079" spans="1:16" hidden="1" x14ac:dyDescent="0.25">
      <c r="A7079" s="83" t="s">
        <v>8120</v>
      </c>
      <c r="B7079" s="285" t="s">
        <v>91</v>
      </c>
      <c r="C7079" s="292">
        <v>0</v>
      </c>
      <c r="D7079" s="292">
        <v>0</v>
      </c>
      <c r="E7079" s="292">
        <v>0</v>
      </c>
      <c r="F7079" s="292">
        <v>0</v>
      </c>
      <c r="G7079" s="292">
        <v>0</v>
      </c>
      <c r="P7079" s="83" t="str">
        <f t="shared" si="159"/>
        <v/>
      </c>
    </row>
    <row r="7080" spans="1:16" hidden="1" x14ac:dyDescent="0.25">
      <c r="A7080" s="83" t="s">
        <v>8121</v>
      </c>
      <c r="B7080" s="285" t="s">
        <v>3670</v>
      </c>
      <c r="C7080" s="292">
        <v>14391</v>
      </c>
      <c r="D7080" s="292">
        <v>16984</v>
      </c>
      <c r="E7080" s="292">
        <v>12625</v>
      </c>
      <c r="F7080" s="292">
        <v>17487</v>
      </c>
      <c r="G7080" s="292">
        <v>61487</v>
      </c>
      <c r="P7080" s="83" t="str">
        <f t="shared" si="159"/>
        <v/>
      </c>
    </row>
    <row r="7081" spans="1:16" hidden="1" x14ac:dyDescent="0.25">
      <c r="A7081" s="83" t="s">
        <v>8122</v>
      </c>
      <c r="B7081" s="285" t="s">
        <v>95</v>
      </c>
      <c r="C7081" s="292">
        <v>63</v>
      </c>
      <c r="D7081" s="292">
        <v>469</v>
      </c>
      <c r="E7081" s="292">
        <v>1448</v>
      </c>
      <c r="F7081" s="292">
        <v>851</v>
      </c>
      <c r="G7081" s="292">
        <v>2831</v>
      </c>
      <c r="P7081" s="83" t="str">
        <f t="shared" si="159"/>
        <v/>
      </c>
    </row>
    <row r="7082" spans="1:16" hidden="1" x14ac:dyDescent="0.25">
      <c r="A7082" s="83" t="s">
        <v>8123</v>
      </c>
      <c r="B7082" s="285" t="s">
        <v>96</v>
      </c>
      <c r="C7082" s="292">
        <v>0</v>
      </c>
      <c r="D7082" s="292">
        <v>0</v>
      </c>
      <c r="E7082" s="292">
        <v>0</v>
      </c>
      <c r="F7082" s="292">
        <v>0</v>
      </c>
      <c r="G7082" s="292">
        <v>0</v>
      </c>
      <c r="P7082" s="83" t="str">
        <f t="shared" si="159"/>
        <v/>
      </c>
    </row>
    <row r="7083" spans="1:16" hidden="1" x14ac:dyDescent="0.25">
      <c r="A7083" s="83" t="s">
        <v>8124</v>
      </c>
      <c r="B7083" s="285" t="s">
        <v>155</v>
      </c>
      <c r="C7083" s="292">
        <v>483126</v>
      </c>
      <c r="D7083" s="292">
        <v>387120</v>
      </c>
      <c r="E7083" s="292">
        <v>369686</v>
      </c>
      <c r="F7083" s="292">
        <v>635064</v>
      </c>
      <c r="G7083" s="292">
        <v>1874996</v>
      </c>
      <c r="P7083" s="83" t="str">
        <f t="shared" si="159"/>
        <v/>
      </c>
    </row>
    <row r="7084" spans="1:16" hidden="1" x14ac:dyDescent="0.25">
      <c r="A7084" s="83" t="s">
        <v>8125</v>
      </c>
      <c r="B7084" s="285" t="s">
        <v>285</v>
      </c>
      <c r="C7084" s="292">
        <v>136245</v>
      </c>
      <c r="D7084" s="292">
        <v>188333</v>
      </c>
      <c r="E7084" s="292">
        <v>178013</v>
      </c>
      <c r="F7084" s="292">
        <v>325996</v>
      </c>
      <c r="G7084" s="292">
        <v>828587</v>
      </c>
      <c r="P7084" s="83" t="str">
        <f t="shared" si="159"/>
        <v/>
      </c>
    </row>
    <row r="7085" spans="1:16" hidden="1" x14ac:dyDescent="0.25">
      <c r="A7085" s="83" t="s">
        <v>8126</v>
      </c>
      <c r="B7085" s="285" t="s">
        <v>286</v>
      </c>
      <c r="C7085" s="292">
        <v>227395</v>
      </c>
      <c r="D7085" s="292">
        <v>121702</v>
      </c>
      <c r="E7085" s="292">
        <v>112670</v>
      </c>
      <c r="F7085" s="292">
        <v>183886</v>
      </c>
      <c r="G7085" s="292">
        <v>645653</v>
      </c>
      <c r="P7085" s="83" t="str">
        <f t="shared" si="159"/>
        <v/>
      </c>
    </row>
    <row r="7086" spans="1:16" hidden="1" x14ac:dyDescent="0.25">
      <c r="A7086" s="83" t="s">
        <v>8127</v>
      </c>
      <c r="B7086" s="285" t="s">
        <v>97</v>
      </c>
      <c r="C7086" s="292">
        <v>-53365</v>
      </c>
      <c r="D7086" s="292">
        <v>-175953</v>
      </c>
      <c r="E7086" s="292">
        <v>-95420</v>
      </c>
      <c r="F7086" s="292">
        <v>333751</v>
      </c>
      <c r="G7086" s="292">
        <v>9013</v>
      </c>
      <c r="P7086" s="83" t="str">
        <f t="shared" si="159"/>
        <v/>
      </c>
    </row>
    <row r="7087" spans="1:16" hidden="1" x14ac:dyDescent="0.25">
      <c r="A7087" s="83" t="s">
        <v>8128</v>
      </c>
      <c r="B7087" s="285" t="s">
        <v>130</v>
      </c>
      <c r="C7087" s="292">
        <v>-62005</v>
      </c>
      <c r="D7087" s="292">
        <v>-187157</v>
      </c>
      <c r="E7087" s="292">
        <v>-91127</v>
      </c>
      <c r="F7087" s="292">
        <v>437990</v>
      </c>
      <c r="G7087" s="292">
        <v>97701</v>
      </c>
      <c r="P7087" s="83" t="str">
        <f t="shared" si="159"/>
        <v/>
      </c>
    </row>
    <row r="7088" spans="1:16" hidden="1" x14ac:dyDescent="0.25">
      <c r="A7088" s="83" t="s">
        <v>8129</v>
      </c>
      <c r="B7088" s="285" t="s">
        <v>76</v>
      </c>
      <c r="C7088" s="292">
        <v>702</v>
      </c>
      <c r="D7088" s="292">
        <v>198</v>
      </c>
      <c r="E7088" s="292">
        <v>372</v>
      </c>
      <c r="F7088" s="292">
        <v>329</v>
      </c>
      <c r="G7088" s="292">
        <v>1601</v>
      </c>
      <c r="P7088" s="83" t="str">
        <f t="shared" si="159"/>
        <v/>
      </c>
    </row>
    <row r="7089" spans="1:16" hidden="1" x14ac:dyDescent="0.25">
      <c r="A7089" s="83" t="s">
        <v>8130</v>
      </c>
      <c r="B7089" s="285" t="s">
        <v>77</v>
      </c>
      <c r="C7089" s="292">
        <v>291733</v>
      </c>
      <c r="D7089" s="292">
        <v>168094</v>
      </c>
      <c r="E7089" s="292">
        <v>173572</v>
      </c>
      <c r="F7089" s="292">
        <v>462444</v>
      </c>
      <c r="G7089" s="292">
        <v>1095843</v>
      </c>
      <c r="P7089" s="83" t="str">
        <f t="shared" si="159"/>
        <v/>
      </c>
    </row>
    <row r="7090" spans="1:16" hidden="1" x14ac:dyDescent="0.25">
      <c r="A7090" s="83" t="s">
        <v>8131</v>
      </c>
      <c r="B7090" s="285" t="s">
        <v>78</v>
      </c>
      <c r="C7090" s="292">
        <v>36235</v>
      </c>
      <c r="D7090" s="292">
        <v>33173</v>
      </c>
      <c r="E7090" s="292">
        <v>26340</v>
      </c>
      <c r="F7090" s="292">
        <v>28002</v>
      </c>
      <c r="G7090" s="292">
        <v>123750</v>
      </c>
      <c r="P7090" s="83" t="str">
        <f t="shared" si="159"/>
        <v/>
      </c>
    </row>
    <row r="7091" spans="1:16" hidden="1" x14ac:dyDescent="0.25">
      <c r="A7091" s="83" t="s">
        <v>8132</v>
      </c>
      <c r="B7091" s="285" t="s">
        <v>79</v>
      </c>
      <c r="C7091" s="292">
        <v>2197</v>
      </c>
      <c r="D7091" s="292">
        <v>2202</v>
      </c>
      <c r="E7091" s="292">
        <v>4793</v>
      </c>
      <c r="F7091" s="292">
        <v>4354</v>
      </c>
      <c r="G7091" s="292">
        <v>13546</v>
      </c>
      <c r="P7091" s="83" t="str">
        <f t="shared" si="159"/>
        <v/>
      </c>
    </row>
    <row r="7092" spans="1:16" hidden="1" x14ac:dyDescent="0.25">
      <c r="A7092" s="83" t="s">
        <v>8133</v>
      </c>
      <c r="B7092" s="285" t="s">
        <v>3671</v>
      </c>
      <c r="C7092" s="292">
        <v>15875</v>
      </c>
      <c r="D7092" s="292">
        <v>11778</v>
      </c>
      <c r="E7092" s="292">
        <v>9429</v>
      </c>
      <c r="F7092" s="292">
        <v>25546</v>
      </c>
      <c r="G7092" s="292">
        <v>62628</v>
      </c>
      <c r="P7092" s="83" t="str">
        <f t="shared" si="159"/>
        <v/>
      </c>
    </row>
    <row r="7093" spans="1:16" hidden="1" x14ac:dyDescent="0.25">
      <c r="A7093" s="83" t="s">
        <v>8134</v>
      </c>
      <c r="B7093" s="285" t="s">
        <v>84</v>
      </c>
      <c r="C7093" s="292">
        <v>32711</v>
      </c>
      <c r="D7093" s="292">
        <v>20435</v>
      </c>
      <c r="E7093" s="292">
        <v>20819</v>
      </c>
      <c r="F7093" s="292">
        <v>25491</v>
      </c>
      <c r="G7093" s="292">
        <v>99456</v>
      </c>
      <c r="P7093" s="83" t="str">
        <f t="shared" si="159"/>
        <v/>
      </c>
    </row>
    <row r="7094" spans="1:16" hidden="1" x14ac:dyDescent="0.25">
      <c r="A7094" s="83" t="s">
        <v>8135</v>
      </c>
      <c r="B7094" s="285" t="s">
        <v>85</v>
      </c>
      <c r="C7094" s="292">
        <v>384385</v>
      </c>
      <c r="D7094" s="292">
        <v>243414</v>
      </c>
      <c r="E7094" s="292">
        <v>238854</v>
      </c>
      <c r="F7094" s="292">
        <v>575247</v>
      </c>
      <c r="G7094" s="292">
        <v>1441900</v>
      </c>
      <c r="P7094" s="83" t="str">
        <f t="shared" si="159"/>
        <v/>
      </c>
    </row>
    <row r="7095" spans="1:16" hidden="1" x14ac:dyDescent="0.25">
      <c r="A7095" s="83" t="s">
        <v>8136</v>
      </c>
      <c r="B7095" s="285" t="s">
        <v>86</v>
      </c>
      <c r="C7095" s="292">
        <v>1606</v>
      </c>
      <c r="D7095" s="292">
        <v>2</v>
      </c>
      <c r="E7095" s="292">
        <v>6</v>
      </c>
      <c r="F7095" s="292">
        <v>1396</v>
      </c>
      <c r="G7095" s="292">
        <v>3010</v>
      </c>
      <c r="P7095" s="83" t="str">
        <f t="shared" si="159"/>
        <v/>
      </c>
    </row>
    <row r="7096" spans="1:16" hidden="1" x14ac:dyDescent="0.25">
      <c r="A7096" s="83" t="s">
        <v>8137</v>
      </c>
      <c r="B7096" s="285" t="s">
        <v>87</v>
      </c>
      <c r="C7096" s="292">
        <v>7083</v>
      </c>
      <c r="D7096" s="292">
        <v>14223</v>
      </c>
      <c r="E7096" s="292">
        <v>12205</v>
      </c>
      <c r="F7096" s="292">
        <v>29713</v>
      </c>
      <c r="G7096" s="292">
        <v>63224</v>
      </c>
      <c r="P7096" s="83" t="str">
        <f t="shared" si="159"/>
        <v/>
      </c>
    </row>
    <row r="7097" spans="1:16" hidden="1" x14ac:dyDescent="0.25">
      <c r="A7097" s="83" t="s">
        <v>8138</v>
      </c>
      <c r="B7097" s="285" t="s">
        <v>88</v>
      </c>
      <c r="C7097" s="292">
        <v>1075</v>
      </c>
      <c r="D7097" s="292">
        <v>366</v>
      </c>
      <c r="E7097" s="292">
        <v>464</v>
      </c>
      <c r="F7097" s="292">
        <v>17667</v>
      </c>
      <c r="G7097" s="292">
        <v>19572</v>
      </c>
      <c r="P7097" s="83" t="str">
        <f t="shared" si="159"/>
        <v/>
      </c>
    </row>
    <row r="7098" spans="1:16" hidden="1" x14ac:dyDescent="0.25">
      <c r="A7098" s="83" t="s">
        <v>8139</v>
      </c>
      <c r="B7098" s="285" t="s">
        <v>144</v>
      </c>
      <c r="C7098" s="292">
        <v>394149</v>
      </c>
      <c r="D7098" s="292">
        <v>258005</v>
      </c>
      <c r="E7098" s="292">
        <v>251529</v>
      </c>
      <c r="F7098" s="292">
        <v>624023</v>
      </c>
      <c r="G7098" s="292">
        <v>1527706</v>
      </c>
      <c r="P7098" s="83" t="str">
        <f t="shared" si="159"/>
        <v/>
      </c>
    </row>
    <row r="7099" spans="1:16" hidden="1" x14ac:dyDescent="0.25">
      <c r="A7099" s="83" t="s">
        <v>8140</v>
      </c>
      <c r="B7099" s="285" t="s">
        <v>283</v>
      </c>
      <c r="C7099" s="292">
        <v>158</v>
      </c>
      <c r="D7099" s="292">
        <v>635</v>
      </c>
      <c r="E7099" s="292">
        <v>332</v>
      </c>
      <c r="F7099" s="292">
        <v>686</v>
      </c>
      <c r="G7099" s="292">
        <v>1811</v>
      </c>
      <c r="P7099" s="83" t="str">
        <f t="shared" si="159"/>
        <v/>
      </c>
    </row>
    <row r="7100" spans="1:16" hidden="1" x14ac:dyDescent="0.25">
      <c r="A7100" s="83" t="s">
        <v>8141</v>
      </c>
      <c r="B7100" s="285" t="s">
        <v>284</v>
      </c>
      <c r="C7100" s="292">
        <v>4774</v>
      </c>
      <c r="D7100" s="292">
        <v>6899</v>
      </c>
      <c r="E7100" s="292">
        <v>3197</v>
      </c>
      <c r="F7100" s="292">
        <v>28395</v>
      </c>
      <c r="G7100" s="292">
        <v>43265</v>
      </c>
      <c r="P7100" s="83" t="str">
        <f t="shared" si="159"/>
        <v/>
      </c>
    </row>
    <row r="7101" spans="1:16" hidden="1" x14ac:dyDescent="0.25">
      <c r="A7101" s="83" t="s">
        <v>8142</v>
      </c>
      <c r="B7101" s="285" t="s">
        <v>76</v>
      </c>
      <c r="C7101" s="292">
        <v>2525</v>
      </c>
      <c r="D7101" s="292">
        <v>2835</v>
      </c>
      <c r="E7101" s="292">
        <v>3056</v>
      </c>
      <c r="F7101" s="292">
        <v>4932</v>
      </c>
      <c r="G7101" s="292">
        <v>13348</v>
      </c>
      <c r="P7101" s="83" t="str">
        <f t="shared" si="159"/>
        <v/>
      </c>
    </row>
    <row r="7102" spans="1:16" hidden="1" x14ac:dyDescent="0.25">
      <c r="A7102" s="83" t="s">
        <v>8143</v>
      </c>
      <c r="B7102" s="285" t="s">
        <v>85</v>
      </c>
      <c r="C7102" s="292">
        <v>331020</v>
      </c>
      <c r="D7102" s="292">
        <v>67461</v>
      </c>
      <c r="E7102" s="292">
        <v>143434</v>
      </c>
      <c r="F7102" s="292">
        <v>908998</v>
      </c>
      <c r="G7102" s="292">
        <v>1450913</v>
      </c>
      <c r="P7102" s="83" t="str">
        <f t="shared" si="159"/>
        <v/>
      </c>
    </row>
    <row r="7103" spans="1:16" hidden="1" x14ac:dyDescent="0.25">
      <c r="A7103" s="83" t="s">
        <v>8144</v>
      </c>
      <c r="B7103" s="285" t="s">
        <v>87</v>
      </c>
      <c r="C7103" s="292">
        <v>0</v>
      </c>
      <c r="D7103" s="292">
        <v>2866</v>
      </c>
      <c r="E7103" s="292">
        <v>15792</v>
      </c>
      <c r="F7103" s="292">
        <v>45731</v>
      </c>
      <c r="G7103" s="292">
        <v>64389</v>
      </c>
      <c r="P7103" s="83" t="str">
        <f t="shared" si="159"/>
        <v/>
      </c>
    </row>
    <row r="7104" spans="1:16" hidden="1" x14ac:dyDescent="0.25">
      <c r="A7104" s="83" t="s">
        <v>8145</v>
      </c>
      <c r="B7104" s="285" t="s">
        <v>88</v>
      </c>
      <c r="C7104" s="292">
        <v>20</v>
      </c>
      <c r="D7104" s="292">
        <v>39</v>
      </c>
      <c r="E7104" s="292">
        <v>13</v>
      </c>
      <c r="F7104" s="292">
        <v>105407</v>
      </c>
      <c r="G7104" s="292">
        <v>105479</v>
      </c>
      <c r="P7104" s="83" t="str">
        <f t="shared" si="159"/>
        <v/>
      </c>
    </row>
    <row r="7105" spans="1:16" hidden="1" x14ac:dyDescent="0.25">
      <c r="A7105" s="83" t="s">
        <v>8146</v>
      </c>
      <c r="B7105" s="285" t="s">
        <v>89</v>
      </c>
      <c r="C7105" s="292">
        <v>4600</v>
      </c>
      <c r="D7105" s="292">
        <v>3468</v>
      </c>
      <c r="E7105" s="292">
        <v>11693</v>
      </c>
      <c r="F7105" s="292">
        <v>8263</v>
      </c>
      <c r="G7105" s="292">
        <v>28024</v>
      </c>
      <c r="P7105" s="83" t="str">
        <f t="shared" si="159"/>
        <v/>
      </c>
    </row>
    <row r="7106" spans="1:16" hidden="1" x14ac:dyDescent="0.25">
      <c r="A7106" s="83" t="s">
        <v>8147</v>
      </c>
      <c r="B7106" s="285" t="s">
        <v>90</v>
      </c>
      <c r="C7106" s="292">
        <v>0</v>
      </c>
      <c r="D7106" s="292">
        <v>0</v>
      </c>
      <c r="E7106" s="292">
        <v>883</v>
      </c>
      <c r="F7106" s="292">
        <v>2</v>
      </c>
      <c r="G7106" s="292">
        <v>885</v>
      </c>
      <c r="P7106" s="83" t="str">
        <f t="shared" si="159"/>
        <v/>
      </c>
    </row>
    <row r="7107" spans="1:16" hidden="1" x14ac:dyDescent="0.25">
      <c r="A7107" s="83" t="s">
        <v>8148</v>
      </c>
      <c r="B7107" s="285" t="s">
        <v>91</v>
      </c>
      <c r="C7107" s="292">
        <v>49460</v>
      </c>
      <c r="D7107" s="292">
        <v>3453</v>
      </c>
      <c r="E7107" s="292">
        <v>68465</v>
      </c>
      <c r="F7107" s="292">
        <v>569235</v>
      </c>
      <c r="G7107" s="292">
        <v>690613</v>
      </c>
      <c r="P7107" s="83" t="str">
        <f t="shared" si="159"/>
        <v/>
      </c>
    </row>
    <row r="7108" spans="1:16" hidden="1" x14ac:dyDescent="0.25">
      <c r="A7108" s="83" t="s">
        <v>8149</v>
      </c>
      <c r="B7108" s="285" t="s">
        <v>3670</v>
      </c>
      <c r="C7108" s="292">
        <v>901</v>
      </c>
      <c r="D7108" s="292">
        <v>1221</v>
      </c>
      <c r="E7108" s="292">
        <v>1744</v>
      </c>
      <c r="F7108" s="292">
        <v>1910</v>
      </c>
      <c r="G7108" s="292">
        <v>5776</v>
      </c>
      <c r="P7108" s="83" t="str">
        <f t="shared" si="159"/>
        <v/>
      </c>
    </row>
    <row r="7109" spans="1:16" hidden="1" x14ac:dyDescent="0.25">
      <c r="A7109" s="83" t="s">
        <v>8150</v>
      </c>
      <c r="B7109" s="285" t="s">
        <v>95</v>
      </c>
      <c r="C7109" s="292">
        <v>18</v>
      </c>
      <c r="D7109" s="292">
        <v>38</v>
      </c>
      <c r="E7109" s="292">
        <v>462</v>
      </c>
      <c r="F7109" s="292">
        <v>45</v>
      </c>
      <c r="G7109" s="292">
        <v>563</v>
      </c>
      <c r="P7109" s="83" t="str">
        <f t="shared" si="159"/>
        <v/>
      </c>
    </row>
    <row r="7110" spans="1:16" hidden="1" x14ac:dyDescent="0.25">
      <c r="A7110" s="83" t="s">
        <v>8151</v>
      </c>
      <c r="B7110" s="285" t="s">
        <v>96</v>
      </c>
      <c r="C7110" s="292">
        <v>1104</v>
      </c>
      <c r="D7110" s="292">
        <v>482</v>
      </c>
      <c r="E7110" s="292">
        <v>1163</v>
      </c>
      <c r="F7110" s="292">
        <v>1877</v>
      </c>
      <c r="G7110" s="292">
        <v>4626</v>
      </c>
      <c r="P7110" s="83" t="str">
        <f t="shared" si="159"/>
        <v/>
      </c>
    </row>
    <row r="7111" spans="1:16" hidden="1" x14ac:dyDescent="0.25">
      <c r="A7111" s="83" t="s">
        <v>8152</v>
      </c>
      <c r="B7111" s="285" t="s">
        <v>155</v>
      </c>
      <c r="C7111" s="292">
        <v>332144</v>
      </c>
      <c r="D7111" s="292">
        <v>70848</v>
      </c>
      <c r="E7111" s="292">
        <v>160402</v>
      </c>
      <c r="F7111" s="292">
        <v>1062013</v>
      </c>
      <c r="G7111" s="292">
        <v>1625407</v>
      </c>
      <c r="P7111" s="83" t="str">
        <f t="shared" si="159"/>
        <v/>
      </c>
    </row>
    <row r="7112" spans="1:16" hidden="1" x14ac:dyDescent="0.25">
      <c r="A7112" s="83" t="s">
        <v>8153</v>
      </c>
      <c r="B7112" s="285" t="s">
        <v>285</v>
      </c>
      <c r="C7112" s="292">
        <v>272409</v>
      </c>
      <c r="D7112" s="292">
        <v>55096</v>
      </c>
      <c r="E7112" s="292">
        <v>56149</v>
      </c>
      <c r="F7112" s="292">
        <v>324530</v>
      </c>
      <c r="G7112" s="292">
        <v>708184</v>
      </c>
      <c r="P7112" s="83" t="str">
        <f t="shared" si="159"/>
        <v/>
      </c>
    </row>
    <row r="7113" spans="1:16" hidden="1" x14ac:dyDescent="0.25">
      <c r="A7113" s="83" t="s">
        <v>8154</v>
      </c>
      <c r="B7113" s="285" t="s">
        <v>286</v>
      </c>
      <c r="C7113" s="292">
        <v>1107</v>
      </c>
      <c r="D7113" s="292">
        <v>1350</v>
      </c>
      <c r="E7113" s="292">
        <v>982</v>
      </c>
      <c r="F7113" s="292">
        <v>81</v>
      </c>
      <c r="G7113" s="292">
        <v>3520</v>
      </c>
      <c r="P7113" s="83" t="str">
        <f t="shared" si="159"/>
        <v/>
      </c>
    </row>
    <row r="7114" spans="1:16" hidden="1" x14ac:dyDescent="0.25">
      <c r="A7114" s="83" t="s">
        <v>8155</v>
      </c>
      <c r="B7114" s="285" t="s">
        <v>97</v>
      </c>
      <c r="C7114" s="292">
        <v>443242.78090140771</v>
      </c>
      <c r="D7114" s="292">
        <v>-230280.92113125464</v>
      </c>
      <c r="E7114" s="292">
        <v>-71112.233913145028</v>
      </c>
      <c r="F7114" s="292">
        <v>-135455.59773602162</v>
      </c>
      <c r="G7114" s="292">
        <v>6394.028120986186</v>
      </c>
      <c r="P7114" s="83" t="str">
        <f t="shared" si="159"/>
        <v/>
      </c>
    </row>
    <row r="7115" spans="1:16" hidden="1" x14ac:dyDescent="0.25">
      <c r="A7115" s="83" t="s">
        <v>8156</v>
      </c>
      <c r="B7115" s="285" t="s">
        <v>130</v>
      </c>
      <c r="C7115" s="292">
        <v>598831.54115766392</v>
      </c>
      <c r="D7115" s="292">
        <v>-199855.46820193494</v>
      </c>
      <c r="E7115" s="292">
        <v>-31378.17729834374</v>
      </c>
      <c r="F7115" s="292">
        <v>-79042.942057814565</v>
      </c>
      <c r="G7115" s="292">
        <v>288554.95359957032</v>
      </c>
      <c r="P7115" s="83" t="str">
        <f t="shared" si="159"/>
        <v/>
      </c>
    </row>
    <row r="7116" spans="1:16" hidden="1" x14ac:dyDescent="0.25">
      <c r="A7116" s="83" t="s">
        <v>8157</v>
      </c>
      <c r="B7116" s="285" t="s">
        <v>76</v>
      </c>
      <c r="C7116" s="292">
        <v>0</v>
      </c>
      <c r="D7116" s="292">
        <v>0</v>
      </c>
      <c r="E7116" s="292">
        <v>0</v>
      </c>
      <c r="F7116" s="292">
        <v>0</v>
      </c>
      <c r="G7116" s="292">
        <v>0</v>
      </c>
      <c r="P7116" s="83" t="str">
        <f t="shared" si="159"/>
        <v/>
      </c>
    </row>
    <row r="7117" spans="1:16" hidden="1" x14ac:dyDescent="0.25">
      <c r="A7117" s="83" t="s">
        <v>8158</v>
      </c>
      <c r="B7117" s="285" t="s">
        <v>77</v>
      </c>
      <c r="C7117" s="292">
        <v>596931.7667178635</v>
      </c>
      <c r="D7117" s="292">
        <v>717405.48227536806</v>
      </c>
      <c r="E7117" s="292">
        <v>612731.1898202966</v>
      </c>
      <c r="F7117" s="292">
        <v>713800.0961794894</v>
      </c>
      <c r="G7117" s="292">
        <v>2640868.5349930176</v>
      </c>
      <c r="P7117" s="83" t="str">
        <f t="shared" si="159"/>
        <v/>
      </c>
    </row>
    <row r="7118" spans="1:16" hidden="1" x14ac:dyDescent="0.25">
      <c r="A7118" s="83" t="s">
        <v>8159</v>
      </c>
      <c r="B7118" s="285" t="s">
        <v>78</v>
      </c>
      <c r="C7118" s="292">
        <v>69553.91077717056</v>
      </c>
      <c r="D7118" s="292">
        <v>70352.130925594553</v>
      </c>
      <c r="E7118" s="292">
        <v>69832.900607371441</v>
      </c>
      <c r="F7118" s="292">
        <v>75877.845692933755</v>
      </c>
      <c r="G7118" s="292">
        <v>285616.78800307028</v>
      </c>
      <c r="P7118" s="83" t="str">
        <f t="shared" si="159"/>
        <v/>
      </c>
    </row>
    <row r="7119" spans="1:16" hidden="1" x14ac:dyDescent="0.25">
      <c r="A7119" s="83" t="s">
        <v>8160</v>
      </c>
      <c r="B7119" s="285" t="s">
        <v>79</v>
      </c>
      <c r="C7119" s="292">
        <v>1181.9814889565855</v>
      </c>
      <c r="D7119" s="292">
        <v>2508.5177213239699</v>
      </c>
      <c r="E7119" s="292">
        <v>4279.242684654675</v>
      </c>
      <c r="F7119" s="292">
        <v>8409.013537829198</v>
      </c>
      <c r="G7119" s="292">
        <v>16378.755432764428</v>
      </c>
      <c r="P7119" s="83" t="str">
        <f t="shared" si="159"/>
        <v/>
      </c>
    </row>
    <row r="7120" spans="1:16" hidden="1" x14ac:dyDescent="0.25">
      <c r="A7120" s="83" t="s">
        <v>8161</v>
      </c>
      <c r="B7120" s="285" t="s">
        <v>3671</v>
      </c>
      <c r="C7120" s="292">
        <v>1498.1201605469294</v>
      </c>
      <c r="D7120" s="292">
        <v>816.86962233489396</v>
      </c>
      <c r="E7120" s="292">
        <v>1609.1932519957243</v>
      </c>
      <c r="F7120" s="292">
        <v>4285.3393697789916</v>
      </c>
      <c r="G7120" s="292">
        <v>8209.5224046565381</v>
      </c>
      <c r="P7120" s="83" t="str">
        <f t="shared" si="159"/>
        <v/>
      </c>
    </row>
    <row r="7121" spans="1:16" hidden="1" x14ac:dyDescent="0.25">
      <c r="A7121" s="83" t="s">
        <v>8162</v>
      </c>
      <c r="B7121" s="285" t="s">
        <v>84</v>
      </c>
      <c r="C7121" s="292">
        <v>16087.286872825403</v>
      </c>
      <c r="D7121" s="292">
        <v>34861.185466629773</v>
      </c>
      <c r="E7121" s="292">
        <v>30798.236774490884</v>
      </c>
      <c r="F7121" s="292">
        <v>61007.178935726297</v>
      </c>
      <c r="G7121" s="292">
        <v>142753.88804967236</v>
      </c>
      <c r="P7121" s="83" t="str">
        <f t="shared" si="159"/>
        <v/>
      </c>
    </row>
    <row r="7122" spans="1:16" hidden="1" x14ac:dyDescent="0.25">
      <c r="A7122" s="83" t="s">
        <v>8163</v>
      </c>
      <c r="B7122" s="285" t="s">
        <v>85</v>
      </c>
      <c r="C7122" s="292">
        <v>687659.03602783952</v>
      </c>
      <c r="D7122" s="292">
        <v>832172.47066082025</v>
      </c>
      <c r="E7122" s="292">
        <v>721854.60102701315</v>
      </c>
      <c r="F7122" s="292">
        <v>866884.6534436068</v>
      </c>
      <c r="G7122" s="292">
        <v>3108570.7611592798</v>
      </c>
      <c r="P7122" s="83" t="str">
        <f t="shared" si="159"/>
        <v/>
      </c>
    </row>
    <row r="7123" spans="1:16" hidden="1" x14ac:dyDescent="0.25">
      <c r="A7123" s="83" t="s">
        <v>8164</v>
      </c>
      <c r="B7123" s="285" t="s">
        <v>86</v>
      </c>
      <c r="C7123" s="292">
        <v>516.10544713577872</v>
      </c>
      <c r="D7123" s="292">
        <v>656.77795858649006</v>
      </c>
      <c r="E7123" s="292">
        <v>868.09757791852451</v>
      </c>
      <c r="F7123" s="292">
        <v>449.27369807578219</v>
      </c>
      <c r="G7123" s="292">
        <v>2490.2546817165758</v>
      </c>
      <c r="P7123" s="83" t="str">
        <f t="shared" si="159"/>
        <v/>
      </c>
    </row>
    <row r="7124" spans="1:16" hidden="1" x14ac:dyDescent="0.25">
      <c r="A7124" s="83" t="s">
        <v>8165</v>
      </c>
      <c r="B7124" s="285" t="s">
        <v>87</v>
      </c>
      <c r="C7124" s="292">
        <v>1798.2852166851465</v>
      </c>
      <c r="D7124" s="292">
        <v>12294.723194564653</v>
      </c>
      <c r="E7124" s="292">
        <v>16344.371662893604</v>
      </c>
      <c r="F7124" s="292">
        <v>35319.128930891886</v>
      </c>
      <c r="G7124" s="292">
        <v>65756.509005035288</v>
      </c>
      <c r="P7124" s="83" t="str">
        <f t="shared" si="159"/>
        <v/>
      </c>
    </row>
    <row r="7125" spans="1:16" hidden="1" x14ac:dyDescent="0.25">
      <c r="A7125" s="83" t="s">
        <v>8166</v>
      </c>
      <c r="B7125" s="285" t="s">
        <v>88</v>
      </c>
      <c r="C7125" s="292">
        <v>5328.7883129223892</v>
      </c>
      <c r="D7125" s="292">
        <v>162.42973273391488</v>
      </c>
      <c r="E7125" s="292">
        <v>4667.2369179399093</v>
      </c>
      <c r="F7125" s="292">
        <v>29480.885679113886</v>
      </c>
      <c r="G7125" s="292">
        <v>39639.3406427101</v>
      </c>
      <c r="P7125" s="83" t="str">
        <f t="shared" si="159"/>
        <v/>
      </c>
    </row>
    <row r="7126" spans="1:16" hidden="1" x14ac:dyDescent="0.25">
      <c r="A7126" s="83" t="s">
        <v>8167</v>
      </c>
      <c r="B7126" s="285" t="s">
        <v>144</v>
      </c>
      <c r="C7126" s="292">
        <v>695302.21500458277</v>
      </c>
      <c r="D7126" s="292">
        <v>845286.40154670528</v>
      </c>
      <c r="E7126" s="292">
        <v>743734.30718576512</v>
      </c>
      <c r="F7126" s="292">
        <v>932133.94175168837</v>
      </c>
      <c r="G7126" s="292">
        <v>3216456.865488742</v>
      </c>
      <c r="P7126" s="83" t="str">
        <f t="shared" si="159"/>
        <v/>
      </c>
    </row>
    <row r="7127" spans="1:16" hidden="1" x14ac:dyDescent="0.25">
      <c r="A7127" s="83" t="s">
        <v>8168</v>
      </c>
      <c r="B7127" s="285" t="s">
        <v>283</v>
      </c>
      <c r="C7127" s="292">
        <v>354.20548689488891</v>
      </c>
      <c r="D7127" s="292">
        <v>491.09748079603582</v>
      </c>
      <c r="E7127" s="292">
        <v>842.03956253925844</v>
      </c>
      <c r="F7127" s="292">
        <v>856.58400522563784</v>
      </c>
      <c r="G7127" s="292">
        <v>2543.9265354558211</v>
      </c>
      <c r="P7127" s="83" t="str">
        <f t="shared" si="159"/>
        <v/>
      </c>
    </row>
    <row r="7128" spans="1:16" hidden="1" x14ac:dyDescent="0.25">
      <c r="A7128" s="83" t="s">
        <v>8169</v>
      </c>
      <c r="B7128" s="285" t="s">
        <v>284</v>
      </c>
      <c r="C7128" s="292">
        <v>2051.764523581598</v>
      </c>
      <c r="D7128" s="292">
        <v>5737.1871687728917</v>
      </c>
      <c r="E7128" s="292">
        <v>1761.7983256645055</v>
      </c>
      <c r="F7128" s="292">
        <v>2648.5957226235751</v>
      </c>
      <c r="G7128" s="292">
        <v>12199.34574064257</v>
      </c>
      <c r="P7128" s="83" t="str">
        <f t="shared" si="159"/>
        <v/>
      </c>
    </row>
    <row r="7129" spans="1:16" hidden="1" x14ac:dyDescent="0.25">
      <c r="A7129" s="83" t="s">
        <v>8170</v>
      </c>
      <c r="B7129" s="285" t="s">
        <v>76</v>
      </c>
      <c r="C7129" s="292">
        <v>1262.5900121298334</v>
      </c>
      <c r="D7129" s="292">
        <v>1569.2196343034257</v>
      </c>
      <c r="E7129" s="292">
        <v>0</v>
      </c>
      <c r="F7129" s="292">
        <v>0</v>
      </c>
      <c r="G7129" s="292">
        <v>2831.8096464332593</v>
      </c>
      <c r="P7129" s="83" t="str">
        <f t="shared" si="159"/>
        <v/>
      </c>
    </row>
    <row r="7130" spans="1:16" hidden="1" x14ac:dyDescent="0.25">
      <c r="A7130" s="83" t="s">
        <v>8171</v>
      </c>
      <c r="B7130" s="285" t="s">
        <v>85</v>
      </c>
      <c r="C7130" s="292">
        <v>1130901.8169292472</v>
      </c>
      <c r="D7130" s="292">
        <v>601891.54952956561</v>
      </c>
      <c r="E7130" s="292">
        <v>650742.36711386812</v>
      </c>
      <c r="F7130" s="292">
        <v>731429.05570758518</v>
      </c>
      <c r="G7130" s="292">
        <v>3114964.789280266</v>
      </c>
      <c r="P7130" s="83" t="str">
        <f t="shared" si="159"/>
        <v/>
      </c>
    </row>
    <row r="7131" spans="1:16" hidden="1" x14ac:dyDescent="0.25">
      <c r="A7131" s="83" t="s">
        <v>8172</v>
      </c>
      <c r="B7131" s="285" t="s">
        <v>87</v>
      </c>
      <c r="C7131" s="292">
        <v>144.26123055918262</v>
      </c>
      <c r="D7131" s="292">
        <v>16900.054641890762</v>
      </c>
      <c r="E7131" s="292">
        <v>6726.8194780003769</v>
      </c>
      <c r="F7131" s="292">
        <v>39658.975488144664</v>
      </c>
      <c r="G7131" s="292">
        <v>63430.110838594985</v>
      </c>
      <c r="P7131" s="83" t="str">
        <f t="shared" si="159"/>
        <v/>
      </c>
    </row>
    <row r="7132" spans="1:16" hidden="1" x14ac:dyDescent="0.25">
      <c r="A7132" s="83" t="s">
        <v>8173</v>
      </c>
      <c r="B7132" s="285" t="s">
        <v>88</v>
      </c>
      <c r="C7132" s="292">
        <v>163065.66958550739</v>
      </c>
      <c r="D7132" s="292">
        <v>26639.32917331397</v>
      </c>
      <c r="E7132" s="292">
        <v>53874.075351460044</v>
      </c>
      <c r="F7132" s="292">
        <v>77634.723303509149</v>
      </c>
      <c r="G7132" s="292">
        <v>321213.7974137906</v>
      </c>
      <c r="P7132" s="83" t="str">
        <f t="shared" si="159"/>
        <v/>
      </c>
    </row>
    <row r="7133" spans="1:16" hidden="1" x14ac:dyDescent="0.25">
      <c r="A7133" s="83" t="s">
        <v>8174</v>
      </c>
      <c r="B7133" s="285" t="s">
        <v>89</v>
      </c>
      <c r="C7133" s="292">
        <v>3542.8482457912864</v>
      </c>
      <c r="D7133" s="292">
        <v>4775.4572995562048</v>
      </c>
      <c r="E7133" s="292">
        <v>6914.6640165215049</v>
      </c>
      <c r="F7133" s="292">
        <v>9478.4501225282802</v>
      </c>
      <c r="G7133" s="292">
        <v>24711.419684397275</v>
      </c>
      <c r="P7133" s="83" t="str">
        <f t="shared" si="159"/>
        <v/>
      </c>
    </row>
    <row r="7134" spans="1:16" hidden="1" x14ac:dyDescent="0.25">
      <c r="A7134" s="83" t="s">
        <v>8175</v>
      </c>
      <c r="B7134" s="285" t="s">
        <v>90</v>
      </c>
      <c r="C7134" s="292">
        <v>16.96709492475464</v>
      </c>
      <c r="D7134" s="292">
        <v>15.656949430941918</v>
      </c>
      <c r="E7134" s="292">
        <v>85.412373985290429</v>
      </c>
      <c r="F7134" s="292">
        <v>1305.0614727219943</v>
      </c>
      <c r="G7134" s="292">
        <v>1423.0978910629813</v>
      </c>
      <c r="P7134" s="83" t="str">
        <f t="shared" si="159"/>
        <v/>
      </c>
    </row>
    <row r="7135" spans="1:16" hidden="1" x14ac:dyDescent="0.25">
      <c r="A7135" s="83" t="s">
        <v>8176</v>
      </c>
      <c r="B7135" s="285" t="s">
        <v>91</v>
      </c>
      <c r="C7135" s="292">
        <v>0.44190650424544164</v>
      </c>
      <c r="D7135" s="292">
        <v>0.32330387808164396</v>
      </c>
      <c r="E7135" s="292">
        <v>0.91114014577763947</v>
      </c>
      <c r="F7135" s="292">
        <v>3.2864169196026851</v>
      </c>
      <c r="G7135" s="292">
        <v>4.9627674477074102</v>
      </c>
      <c r="P7135" s="83" t="str">
        <f t="shared" si="159"/>
        <v/>
      </c>
    </row>
    <row r="7136" spans="1:16" hidden="1" x14ac:dyDescent="0.25">
      <c r="A7136" s="83" t="s">
        <v>8177</v>
      </c>
      <c r="B7136" s="285" t="s">
        <v>3670</v>
      </c>
      <c r="C7136" s="292">
        <v>3662.1749786559794</v>
      </c>
      <c r="D7136" s="292">
        <v>4741.4295987185005</v>
      </c>
      <c r="E7136" s="292">
        <v>5002.1826069489762</v>
      </c>
      <c r="F7136" s="292">
        <v>5462.482826573555</v>
      </c>
      <c r="G7136" s="292">
        <v>18868.270010897013</v>
      </c>
      <c r="P7136" s="83" t="str">
        <f t="shared" si="159"/>
        <v/>
      </c>
    </row>
    <row r="7137" spans="1:16" hidden="1" x14ac:dyDescent="0.25">
      <c r="A7137" s="83" t="s">
        <v>8178</v>
      </c>
      <c r="B7137" s="285" t="s">
        <v>95</v>
      </c>
      <c r="C7137" s="292">
        <v>22.427723076132128</v>
      </c>
      <c r="D7137" s="292">
        <v>498.14997770852909</v>
      </c>
      <c r="E7137" s="292">
        <v>222.03114251345562</v>
      </c>
      <c r="F7137" s="292">
        <v>1872.8813271562715</v>
      </c>
      <c r="G7137" s="292">
        <v>2615.4901704543881</v>
      </c>
      <c r="P7137" s="83" t="str">
        <f t="shared" si="159"/>
        <v/>
      </c>
    </row>
    <row r="7138" spans="1:16" hidden="1" x14ac:dyDescent="0.25">
      <c r="A7138" s="83" t="s">
        <v>8179</v>
      </c>
      <c r="B7138" s="285" t="s">
        <v>96</v>
      </c>
      <c r="C7138" s="292">
        <v>22.008416933103813</v>
      </c>
      <c r="D7138" s="292">
        <v>0</v>
      </c>
      <c r="E7138" s="292">
        <v>1012.8679440928303</v>
      </c>
      <c r="F7138" s="292">
        <v>4368.2451946347519</v>
      </c>
      <c r="G7138" s="292">
        <v>5403.1215556606858</v>
      </c>
      <c r="P7138" s="83" t="str">
        <f t="shared" ref="P7138:P7169" si="160">IF(COUNTBLANK(Q7138)=0,IF(RIGHT(A7138,10)=Q7138,TRUE,FALSE),"")</f>
        <v/>
      </c>
    </row>
    <row r="7139" spans="1:16" hidden="1" x14ac:dyDescent="0.25">
      <c r="A7139" s="83" t="s">
        <v>8180</v>
      </c>
      <c r="B7139" s="285" t="s">
        <v>155</v>
      </c>
      <c r="C7139" s="292">
        <v>1294133.7561622467</v>
      </c>
      <c r="D7139" s="292">
        <v>645430.93334477034</v>
      </c>
      <c r="E7139" s="292">
        <v>712356.12988742138</v>
      </c>
      <c r="F7139" s="292">
        <v>853090.9996938738</v>
      </c>
      <c r="G7139" s="292">
        <v>3505011.8190883123</v>
      </c>
      <c r="P7139" s="83" t="str">
        <f t="shared" si="160"/>
        <v/>
      </c>
    </row>
    <row r="7140" spans="1:16" hidden="1" x14ac:dyDescent="0.25">
      <c r="A7140" s="83" t="s">
        <v>8181</v>
      </c>
      <c r="B7140" s="285" t="s">
        <v>285</v>
      </c>
      <c r="C7140" s="292">
        <v>325453.32551471668</v>
      </c>
      <c r="D7140" s="292">
        <v>207141.92356706041</v>
      </c>
      <c r="E7140" s="292">
        <v>270461.31964182918</v>
      </c>
      <c r="F7140" s="292">
        <v>322604.94240456447</v>
      </c>
      <c r="G7140" s="292">
        <v>1125661.5111281706</v>
      </c>
      <c r="P7140" s="83" t="str">
        <f t="shared" si="160"/>
        <v/>
      </c>
    </row>
    <row r="7141" spans="1:16" hidden="1" x14ac:dyDescent="0.25">
      <c r="A7141" s="83" t="s">
        <v>8182</v>
      </c>
      <c r="B7141" s="285" t="s">
        <v>286</v>
      </c>
      <c r="C7141" s="292">
        <v>796941.04145344836</v>
      </c>
      <c r="D7141" s="292">
        <v>383149.38919890946</v>
      </c>
      <c r="E7141" s="292">
        <v>368055.84619192389</v>
      </c>
      <c r="F7141" s="292">
        <v>390701.95113712095</v>
      </c>
      <c r="G7141" s="292">
        <v>1938848.2279814025</v>
      </c>
      <c r="P7141" s="83" t="str">
        <f t="shared" si="160"/>
        <v/>
      </c>
    </row>
    <row r="7142" spans="1:16" hidden="1" x14ac:dyDescent="0.25">
      <c r="A7142" s="83" t="s">
        <v>8183</v>
      </c>
      <c r="B7142" s="285" t="s">
        <v>97</v>
      </c>
      <c r="C7142" s="292">
        <v>245361.17735000004</v>
      </c>
      <c r="D7142" s="292">
        <v>-38337.979709999956</v>
      </c>
      <c r="E7142" s="292">
        <v>-74883.232449999923</v>
      </c>
      <c r="F7142" s="292">
        <v>-104244.85685</v>
      </c>
      <c r="G7142" s="292">
        <v>27895.108340000152</v>
      </c>
      <c r="P7142" s="83" t="str">
        <f t="shared" si="160"/>
        <v/>
      </c>
    </row>
    <row r="7143" spans="1:16" hidden="1" x14ac:dyDescent="0.25">
      <c r="A7143" s="83" t="s">
        <v>8184</v>
      </c>
      <c r="B7143" s="285" t="s">
        <v>130</v>
      </c>
      <c r="C7143" s="292">
        <v>311591.65685000009</v>
      </c>
      <c r="D7143" s="292">
        <v>-33671.202319999953</v>
      </c>
      <c r="E7143" s="292">
        <v>-69170.699659999911</v>
      </c>
      <c r="F7143" s="292">
        <v>-46352.591039999999</v>
      </c>
      <c r="G7143" s="292">
        <v>162397.16383000021</v>
      </c>
      <c r="P7143" s="83" t="str">
        <f t="shared" si="160"/>
        <v/>
      </c>
    </row>
    <row r="7144" spans="1:16" hidden="1" x14ac:dyDescent="0.25">
      <c r="A7144" s="83" t="s">
        <v>8185</v>
      </c>
      <c r="B7144" s="285" t="s">
        <v>76</v>
      </c>
      <c r="C7144" s="292">
        <v>0</v>
      </c>
      <c r="D7144" s="292">
        <v>0</v>
      </c>
      <c r="E7144" s="292">
        <v>0</v>
      </c>
      <c r="F7144" s="292">
        <v>0</v>
      </c>
      <c r="G7144" s="292">
        <v>0</v>
      </c>
      <c r="P7144" s="83" t="str">
        <f t="shared" si="160"/>
        <v/>
      </c>
    </row>
    <row r="7145" spans="1:16" hidden="1" x14ac:dyDescent="0.25">
      <c r="A7145" s="83" t="s">
        <v>8186</v>
      </c>
      <c r="B7145" s="285" t="s">
        <v>77</v>
      </c>
      <c r="C7145" s="292">
        <v>110747.37113</v>
      </c>
      <c r="D7145" s="292">
        <v>144651.31695999997</v>
      </c>
      <c r="E7145" s="292">
        <v>117409.64971999997</v>
      </c>
      <c r="F7145" s="292">
        <v>158846.90951000003</v>
      </c>
      <c r="G7145" s="292">
        <v>531655.24731999997</v>
      </c>
      <c r="P7145" s="83" t="str">
        <f t="shared" si="160"/>
        <v/>
      </c>
    </row>
    <row r="7146" spans="1:16" hidden="1" x14ac:dyDescent="0.25">
      <c r="A7146" s="83" t="s">
        <v>8187</v>
      </c>
      <c r="B7146" s="285" t="s">
        <v>78</v>
      </c>
      <c r="C7146" s="292">
        <v>28107.442440000006</v>
      </c>
      <c r="D7146" s="292">
        <v>27578.806390000002</v>
      </c>
      <c r="E7146" s="292">
        <v>21561.80315</v>
      </c>
      <c r="F7146" s="292">
        <v>35902.208150000006</v>
      </c>
      <c r="G7146" s="292">
        <v>113150.26013000002</v>
      </c>
      <c r="P7146" s="83" t="str">
        <f t="shared" si="160"/>
        <v/>
      </c>
    </row>
    <row r="7147" spans="1:16" hidden="1" x14ac:dyDescent="0.25">
      <c r="A7147" s="83" t="s">
        <v>8188</v>
      </c>
      <c r="B7147" s="285" t="s">
        <v>79</v>
      </c>
      <c r="C7147" s="292">
        <v>73.969189999999983</v>
      </c>
      <c r="D7147" s="292">
        <v>496.92874000000006</v>
      </c>
      <c r="E7147" s="292">
        <v>827.3916700000002</v>
      </c>
      <c r="F7147" s="292">
        <v>1597.14822</v>
      </c>
      <c r="G7147" s="292">
        <v>2995.4378200000001</v>
      </c>
      <c r="P7147" s="83" t="str">
        <f t="shared" si="160"/>
        <v/>
      </c>
    </row>
    <row r="7148" spans="1:16" hidden="1" x14ac:dyDescent="0.25">
      <c r="A7148" s="83" t="s">
        <v>8189</v>
      </c>
      <c r="B7148" s="285" t="s">
        <v>3671</v>
      </c>
      <c r="C7148" s="292">
        <v>173.28353999999996</v>
      </c>
      <c r="D7148" s="292">
        <v>278.07146</v>
      </c>
      <c r="E7148" s="292">
        <v>228.88672000000003</v>
      </c>
      <c r="F7148" s="292">
        <v>3756.0462100000004</v>
      </c>
      <c r="G7148" s="292">
        <v>4436.2879300000004</v>
      </c>
      <c r="P7148" s="83" t="str">
        <f t="shared" si="160"/>
        <v/>
      </c>
    </row>
    <row r="7149" spans="1:16" hidden="1" x14ac:dyDescent="0.25">
      <c r="A7149" s="83" t="s">
        <v>8190</v>
      </c>
      <c r="B7149" s="285" t="s">
        <v>84</v>
      </c>
      <c r="C7149" s="292">
        <v>8111.5730599999997</v>
      </c>
      <c r="D7149" s="292">
        <v>17390.343229999999</v>
      </c>
      <c r="E7149" s="292">
        <v>11656.918339999998</v>
      </c>
      <c r="F7149" s="292">
        <v>29155.600090000007</v>
      </c>
      <c r="G7149" s="292">
        <v>66314.434720000005</v>
      </c>
      <c r="P7149" s="83" t="str">
        <f t="shared" si="160"/>
        <v/>
      </c>
    </row>
    <row r="7150" spans="1:16" hidden="1" x14ac:dyDescent="0.25">
      <c r="A7150" s="83" t="s">
        <v>8191</v>
      </c>
      <c r="B7150" s="285" t="s">
        <v>85</v>
      </c>
      <c r="C7150" s="292">
        <v>147431.67499</v>
      </c>
      <c r="D7150" s="292">
        <v>191665.65528000001</v>
      </c>
      <c r="E7150" s="292">
        <v>157319.66132000001</v>
      </c>
      <c r="F7150" s="292">
        <v>234385.91868000006</v>
      </c>
      <c r="G7150" s="292">
        <v>730802.91027000011</v>
      </c>
      <c r="P7150" s="83" t="str">
        <f t="shared" si="160"/>
        <v/>
      </c>
    </row>
    <row r="7151" spans="1:16" hidden="1" x14ac:dyDescent="0.25">
      <c r="A7151" s="83" t="s">
        <v>8192</v>
      </c>
      <c r="B7151" s="285" t="s">
        <v>86</v>
      </c>
      <c r="C7151" s="292">
        <v>1.25</v>
      </c>
      <c r="D7151" s="292">
        <v>0</v>
      </c>
      <c r="E7151" s="292">
        <v>3.7100000000000001E-2</v>
      </c>
      <c r="F7151" s="292">
        <v>70.098199999999991</v>
      </c>
      <c r="G7151" s="292">
        <v>71.385299999999987</v>
      </c>
      <c r="P7151" s="83" t="str">
        <f t="shared" si="160"/>
        <v/>
      </c>
    </row>
    <row r="7152" spans="1:16" hidden="1" x14ac:dyDescent="0.25">
      <c r="A7152" s="83" t="s">
        <v>8193</v>
      </c>
      <c r="B7152" s="285" t="s">
        <v>87</v>
      </c>
      <c r="C7152" s="292">
        <v>694.60264000000006</v>
      </c>
      <c r="D7152" s="292">
        <v>3247.0948200000007</v>
      </c>
      <c r="E7152" s="292">
        <v>5325.8623300000008</v>
      </c>
      <c r="F7152" s="292">
        <v>8331.7535200000002</v>
      </c>
      <c r="G7152" s="292">
        <v>17599.313310000001</v>
      </c>
      <c r="P7152" s="83" t="str">
        <f t="shared" si="160"/>
        <v/>
      </c>
    </row>
    <row r="7153" spans="1:16" hidden="1" x14ac:dyDescent="0.25">
      <c r="A7153" s="83" t="s">
        <v>8194</v>
      </c>
      <c r="B7153" s="285" t="s">
        <v>88</v>
      </c>
      <c r="C7153" s="292">
        <v>1455.4078500000001</v>
      </c>
      <c r="D7153" s="292">
        <v>0</v>
      </c>
      <c r="E7153" s="292">
        <v>0</v>
      </c>
      <c r="F7153" s="292">
        <v>12044.96154</v>
      </c>
      <c r="G7153" s="292">
        <v>13500.36939</v>
      </c>
      <c r="P7153" s="83" t="str">
        <f t="shared" si="160"/>
        <v/>
      </c>
    </row>
    <row r="7154" spans="1:16" hidden="1" x14ac:dyDescent="0.25">
      <c r="A7154" s="83" t="s">
        <v>8195</v>
      </c>
      <c r="B7154" s="285" t="s">
        <v>144</v>
      </c>
      <c r="C7154" s="292">
        <v>149582.93547999999</v>
      </c>
      <c r="D7154" s="292">
        <v>194912.7501</v>
      </c>
      <c r="E7154" s="292">
        <v>162645.56075</v>
      </c>
      <c r="F7154" s="292">
        <v>254832.73194000006</v>
      </c>
      <c r="G7154" s="292">
        <v>761973.97827000008</v>
      </c>
      <c r="P7154" s="83" t="str">
        <f t="shared" si="160"/>
        <v/>
      </c>
    </row>
    <row r="7155" spans="1:16" hidden="1" x14ac:dyDescent="0.25">
      <c r="A7155" s="83" t="s">
        <v>8196</v>
      </c>
      <c r="B7155" s="285" t="s">
        <v>283</v>
      </c>
      <c r="C7155" s="292">
        <v>51.601740000000007</v>
      </c>
      <c r="D7155" s="292">
        <v>58.724029999999999</v>
      </c>
      <c r="E7155" s="292">
        <v>105.17191</v>
      </c>
      <c r="F7155" s="292">
        <v>354.59785000000005</v>
      </c>
      <c r="G7155" s="292">
        <v>570.09553000000005</v>
      </c>
      <c r="P7155" s="83" t="str">
        <f t="shared" si="160"/>
        <v/>
      </c>
    </row>
    <row r="7156" spans="1:16" hidden="1" x14ac:dyDescent="0.25">
      <c r="A7156" s="83" t="s">
        <v>8197</v>
      </c>
      <c r="B7156" s="285" t="s">
        <v>284</v>
      </c>
      <c r="C7156" s="292">
        <v>166.43388999999999</v>
      </c>
      <c r="D7156" s="292">
        <v>1211.4644699999999</v>
      </c>
      <c r="E7156" s="292">
        <v>5529.8398100000004</v>
      </c>
      <c r="F7156" s="292">
        <v>4773.4086499999994</v>
      </c>
      <c r="G7156" s="292">
        <v>11681.14682</v>
      </c>
      <c r="P7156" s="83" t="str">
        <f t="shared" si="160"/>
        <v/>
      </c>
    </row>
    <row r="7157" spans="1:16" hidden="1" x14ac:dyDescent="0.25">
      <c r="A7157" s="83" t="s">
        <v>8198</v>
      </c>
      <c r="B7157" s="285" t="s">
        <v>76</v>
      </c>
      <c r="C7157" s="292">
        <v>0</v>
      </c>
      <c r="D7157" s="292">
        <v>518.37288999999998</v>
      </c>
      <c r="E7157" s="292">
        <v>0</v>
      </c>
      <c r="F7157" s="292">
        <v>32.927999999999997</v>
      </c>
      <c r="G7157" s="292">
        <v>551.30088999999998</v>
      </c>
      <c r="P7157" s="83" t="str">
        <f t="shared" si="160"/>
        <v/>
      </c>
    </row>
    <row r="7158" spans="1:16" hidden="1" x14ac:dyDescent="0.25">
      <c r="A7158" s="83" t="s">
        <v>8199</v>
      </c>
      <c r="B7158" s="285" t="s">
        <v>85</v>
      </c>
      <c r="C7158" s="292">
        <v>392792.85234000004</v>
      </c>
      <c r="D7158" s="292">
        <v>153327.67557000005</v>
      </c>
      <c r="E7158" s="292">
        <v>82436.428870000091</v>
      </c>
      <c r="F7158" s="292">
        <v>130141.06183000006</v>
      </c>
      <c r="G7158" s="292">
        <v>758698.01861000026</v>
      </c>
      <c r="P7158" s="83" t="str">
        <f t="shared" si="160"/>
        <v/>
      </c>
    </row>
    <row r="7159" spans="1:16" hidden="1" x14ac:dyDescent="0.25">
      <c r="A7159" s="83" t="s">
        <v>8200</v>
      </c>
      <c r="B7159" s="285" t="s">
        <v>87</v>
      </c>
      <c r="C7159" s="292">
        <v>221.374</v>
      </c>
      <c r="D7159" s="292">
        <v>6119.1880000000001</v>
      </c>
      <c r="E7159" s="292">
        <v>7480.56178</v>
      </c>
      <c r="F7159" s="292">
        <v>19973.792160000001</v>
      </c>
      <c r="G7159" s="292">
        <v>33794.915939999999</v>
      </c>
      <c r="P7159" s="83" t="str">
        <f t="shared" si="160"/>
        <v/>
      </c>
    </row>
    <row r="7160" spans="1:16" hidden="1" x14ac:dyDescent="0.25">
      <c r="A7160" s="83" t="s">
        <v>8201</v>
      </c>
      <c r="B7160" s="285" t="s">
        <v>88</v>
      </c>
      <c r="C7160" s="292">
        <v>68160.365990000006</v>
      </c>
      <c r="D7160" s="292">
        <v>1794.6842100000001</v>
      </c>
      <c r="E7160" s="292">
        <v>3557.8704399999997</v>
      </c>
      <c r="F7160" s="292">
        <v>58365.28691000001</v>
      </c>
      <c r="G7160" s="292">
        <v>131878.20755000002</v>
      </c>
      <c r="P7160" s="83" t="str">
        <f t="shared" si="160"/>
        <v/>
      </c>
    </row>
    <row r="7161" spans="1:16" hidden="1" x14ac:dyDescent="0.25">
      <c r="A7161" s="83" t="s">
        <v>8202</v>
      </c>
      <c r="B7161" s="285" t="s">
        <v>89</v>
      </c>
      <c r="C7161" s="292">
        <v>7503.5198700000301</v>
      </c>
      <c r="D7161" s="292">
        <v>9260.1412800000453</v>
      </c>
      <c r="E7161" s="292">
        <v>13299.69994000008</v>
      </c>
      <c r="F7161" s="292">
        <v>13761.35027000003</v>
      </c>
      <c r="G7161" s="292">
        <v>43824.71136000019</v>
      </c>
      <c r="P7161" s="83" t="str">
        <f t="shared" si="160"/>
        <v/>
      </c>
    </row>
    <row r="7162" spans="1:16" hidden="1" x14ac:dyDescent="0.25">
      <c r="A7162" s="83" t="s">
        <v>8203</v>
      </c>
      <c r="B7162" s="285" t="s">
        <v>90</v>
      </c>
      <c r="C7162" s="292">
        <v>4.4910299999999994</v>
      </c>
      <c r="D7162" s="292">
        <v>7.911999999999999</v>
      </c>
      <c r="E7162" s="292">
        <v>6.1923700000000004</v>
      </c>
      <c r="F7162" s="292">
        <v>18.463900000000002</v>
      </c>
      <c r="G7162" s="292">
        <v>37.0593</v>
      </c>
      <c r="P7162" s="83" t="str">
        <f t="shared" si="160"/>
        <v/>
      </c>
    </row>
    <row r="7163" spans="1:16" hidden="1" x14ac:dyDescent="0.25">
      <c r="A7163" s="83" t="s">
        <v>8204</v>
      </c>
      <c r="B7163" s="285" t="s">
        <v>91</v>
      </c>
      <c r="C7163" s="292">
        <v>0</v>
      </c>
      <c r="D7163" s="292">
        <v>0</v>
      </c>
      <c r="E7163" s="292">
        <v>0</v>
      </c>
      <c r="F7163" s="292">
        <v>0</v>
      </c>
      <c r="G7163" s="292">
        <v>0</v>
      </c>
      <c r="P7163" s="83" t="str">
        <f t="shared" si="160"/>
        <v/>
      </c>
    </row>
    <row r="7164" spans="1:16" hidden="1" x14ac:dyDescent="0.25">
      <c r="A7164" s="83" t="s">
        <v>8205</v>
      </c>
      <c r="B7164" s="285" t="s">
        <v>3670</v>
      </c>
      <c r="C7164" s="292">
        <v>2120.2391700000003</v>
      </c>
      <c r="D7164" s="292">
        <v>1107.8372999999999</v>
      </c>
      <c r="E7164" s="292">
        <v>1533.6969700000002</v>
      </c>
      <c r="F7164" s="292">
        <v>2253.7099699999999</v>
      </c>
      <c r="G7164" s="292">
        <v>7015.4834099999998</v>
      </c>
      <c r="P7164" s="83" t="str">
        <f t="shared" si="160"/>
        <v/>
      </c>
    </row>
    <row r="7165" spans="1:16" hidden="1" x14ac:dyDescent="0.25">
      <c r="A7165" s="83" t="s">
        <v>8206</v>
      </c>
      <c r="B7165" s="285" t="s">
        <v>95</v>
      </c>
      <c r="C7165" s="292">
        <v>21.084400000000002</v>
      </c>
      <c r="D7165" s="292">
        <v>58.408379999999994</v>
      </c>
      <c r="E7165" s="292">
        <v>50.192869999999999</v>
      </c>
      <c r="F7165" s="292">
        <v>589.08953000000008</v>
      </c>
      <c r="G7165" s="292">
        <v>718.77518000000009</v>
      </c>
      <c r="P7165" s="83" t="str">
        <f t="shared" si="160"/>
        <v/>
      </c>
    </row>
    <row r="7166" spans="1:16" hidden="1" x14ac:dyDescent="0.25">
      <c r="A7166" s="83" t="s">
        <v>8207</v>
      </c>
      <c r="B7166" s="285" t="s">
        <v>96</v>
      </c>
      <c r="C7166" s="292">
        <v>0</v>
      </c>
      <c r="D7166" s="292">
        <v>0</v>
      </c>
      <c r="E7166" s="292">
        <v>0</v>
      </c>
      <c r="F7166" s="292">
        <v>0</v>
      </c>
      <c r="G7166" s="292">
        <v>0</v>
      </c>
      <c r="P7166" s="83" t="str">
        <f t="shared" si="160"/>
        <v/>
      </c>
    </row>
    <row r="7167" spans="1:16" hidden="1" x14ac:dyDescent="0.25">
      <c r="A7167" s="83" t="s">
        <v>8208</v>
      </c>
      <c r="B7167" s="285" t="s">
        <v>155</v>
      </c>
      <c r="C7167" s="292">
        <v>461174.59233000007</v>
      </c>
      <c r="D7167" s="292">
        <v>161241.54778000005</v>
      </c>
      <c r="E7167" s="292">
        <v>93474.861090000093</v>
      </c>
      <c r="F7167" s="292">
        <v>208480.14090000006</v>
      </c>
      <c r="G7167" s="292">
        <v>924371.14210000029</v>
      </c>
      <c r="P7167" s="83" t="str">
        <f t="shared" si="160"/>
        <v/>
      </c>
    </row>
    <row r="7168" spans="1:16" hidden="1" x14ac:dyDescent="0.25">
      <c r="A7168" s="83" t="s">
        <v>8209</v>
      </c>
      <c r="B7168" s="285" t="s">
        <v>285</v>
      </c>
      <c r="C7168" s="292">
        <v>45331.27145</v>
      </c>
      <c r="D7168" s="292">
        <v>91940.854040000006</v>
      </c>
      <c r="E7168" s="292">
        <v>27729.230909999998</v>
      </c>
      <c r="F7168" s="292">
        <v>49956.871570000018</v>
      </c>
      <c r="G7168" s="292">
        <v>214958.22797000001</v>
      </c>
      <c r="P7168" s="83" t="str">
        <f t="shared" si="160"/>
        <v/>
      </c>
    </row>
    <row r="7169" spans="1:16" hidden="1" x14ac:dyDescent="0.25">
      <c r="A7169" s="83" t="s">
        <v>8210</v>
      </c>
      <c r="B7169" s="285" t="s">
        <v>286</v>
      </c>
      <c r="C7169" s="292">
        <v>337812.24642000004</v>
      </c>
      <c r="D7169" s="292">
        <v>50434.149680000002</v>
      </c>
      <c r="E7169" s="292">
        <v>39817.415810000006</v>
      </c>
      <c r="F7169" s="292">
        <v>63528.648590000012</v>
      </c>
      <c r="G7169" s="292">
        <v>491592.46050000004</v>
      </c>
      <c r="P7169" s="83" t="str">
        <f t="shared" si="160"/>
        <v/>
      </c>
    </row>
    <row r="7170" spans="1:16" hidden="1" x14ac:dyDescent="0.25">
      <c r="A7170" s="83" t="s">
        <v>8211</v>
      </c>
      <c r="B7170" s="285" t="s">
        <v>130</v>
      </c>
      <c r="C7170" s="292">
        <v>-269524.50061449577</v>
      </c>
      <c r="D7170" s="292">
        <v>-349624.67612312332</v>
      </c>
      <c r="E7170" s="292">
        <v>80172.358195547597</v>
      </c>
      <c r="F7170" s="292">
        <v>-926390.53047335369</v>
      </c>
      <c r="G7170" s="292">
        <v>-640645.3304606704</v>
      </c>
      <c r="H7170" s="292">
        <v>-273385.41500464227</v>
      </c>
      <c r="I7170" s="292">
        <v>-307836.62321837852</v>
      </c>
      <c r="J7170" s="292">
        <v>-421987.05092061515</v>
      </c>
      <c r="K7170" s="292">
        <v>149130.32536487476</v>
      </c>
      <c r="L7170" s="292">
        <v>-175819.79787454425</v>
      </c>
      <c r="M7170" s="292">
        <v>2790052.9915476353</v>
      </c>
      <c r="N7170" s="292">
        <v>353897.70846030198</v>
      </c>
      <c r="O7170" s="292">
        <v>8039.4588785365922</v>
      </c>
      <c r="P7170" s="83" t="str">
        <f t="shared" ref="P7170:P7234" si="161">IF(COUNTBLANK(Q7170)=0,IF(RIGHT(A7170,12)=Q7170,TRUE,FALSE),"")</f>
        <v/>
      </c>
    </row>
    <row r="7171" spans="1:16" hidden="1" x14ac:dyDescent="0.25">
      <c r="A7171" s="83" t="s">
        <v>8212</v>
      </c>
      <c r="B7171" s="285" t="s">
        <v>76</v>
      </c>
      <c r="C7171" s="292">
        <v>63.999999999999993</v>
      </c>
      <c r="D7171" s="292">
        <v>333.00990999999999</v>
      </c>
      <c r="E7171" s="292">
        <v>180.08582000000001</v>
      </c>
      <c r="F7171" s="292">
        <v>252</v>
      </c>
      <c r="G7171" s="292">
        <v>58.999999999999993</v>
      </c>
      <c r="H7171" s="292">
        <v>355.00036</v>
      </c>
      <c r="I7171" s="292">
        <v>60.999999999999993</v>
      </c>
      <c r="J7171" s="292">
        <v>262.94499999999999</v>
      </c>
      <c r="K7171" s="292">
        <v>55.999999999999993</v>
      </c>
      <c r="L7171" s="292">
        <v>524.77463</v>
      </c>
      <c r="M7171" s="292">
        <v>60.976639999999996</v>
      </c>
      <c r="N7171" s="292">
        <v>55.999999999999993</v>
      </c>
      <c r="O7171" s="292">
        <v>2264.7923599999999</v>
      </c>
      <c r="P7171" s="83" t="str">
        <f t="shared" si="161"/>
        <v/>
      </c>
    </row>
    <row r="7172" spans="1:16" hidden="1" x14ac:dyDescent="0.25">
      <c r="A7172" s="83" t="s">
        <v>8213</v>
      </c>
      <c r="B7172" s="285" t="s">
        <v>79</v>
      </c>
      <c r="P7172" s="83" t="str">
        <f t="shared" si="161"/>
        <v/>
      </c>
    </row>
    <row r="7173" spans="1:16" hidden="1" x14ac:dyDescent="0.25">
      <c r="A7173" s="83" t="s">
        <v>8214</v>
      </c>
      <c r="B7173" s="285" t="s">
        <v>144</v>
      </c>
      <c r="C7173" s="292">
        <v>980272.27835782908</v>
      </c>
      <c r="D7173" s="292">
        <v>1014295.1193764566</v>
      </c>
      <c r="E7173" s="292">
        <v>1055806.5588677858</v>
      </c>
      <c r="F7173" s="292">
        <v>2178556.8753366871</v>
      </c>
      <c r="G7173" s="292">
        <v>2120160.570304004</v>
      </c>
      <c r="H7173" s="292">
        <v>2127604.1478879754</v>
      </c>
      <c r="I7173" s="292">
        <v>1431560.3750617115</v>
      </c>
      <c r="J7173" s="292">
        <v>1230931.2111739484</v>
      </c>
      <c r="K7173" s="292">
        <v>1298325.1974484588</v>
      </c>
      <c r="L7173" s="292">
        <v>1317412.1749478774</v>
      </c>
      <c r="M7173" s="292">
        <v>1498289.3021456981</v>
      </c>
      <c r="N7173" s="292">
        <v>2006985.0498930314</v>
      </c>
      <c r="O7173" s="292">
        <v>18260198.860801462</v>
      </c>
      <c r="P7173" s="83" t="str">
        <f t="shared" si="161"/>
        <v/>
      </c>
    </row>
    <row r="7174" spans="1:16" hidden="1" x14ac:dyDescent="0.25">
      <c r="A7174" s="83" t="s">
        <v>8215</v>
      </c>
      <c r="B7174" s="285" t="s">
        <v>296</v>
      </c>
      <c r="C7174" s="292">
        <v>375017.9864027935</v>
      </c>
      <c r="D7174" s="292">
        <v>380064.45546218747</v>
      </c>
      <c r="E7174" s="292">
        <v>407079.15420365875</v>
      </c>
      <c r="F7174" s="292">
        <v>925638.82429606665</v>
      </c>
      <c r="G7174" s="292">
        <v>970197.04600359336</v>
      </c>
      <c r="H7174" s="292">
        <v>953624.69868771522</v>
      </c>
      <c r="I7174" s="292">
        <v>588096.84252265852</v>
      </c>
      <c r="J7174" s="292">
        <v>499657.02722785715</v>
      </c>
      <c r="K7174" s="292">
        <v>535491.56667859049</v>
      </c>
      <c r="L7174" s="292">
        <v>525432.09096894076</v>
      </c>
      <c r="M7174" s="292">
        <v>633467.76127506979</v>
      </c>
      <c r="N7174" s="292">
        <v>878922.94093000004</v>
      </c>
      <c r="O7174" s="292">
        <v>7672690.3946591318</v>
      </c>
      <c r="P7174" s="83" t="str">
        <f t="shared" si="161"/>
        <v/>
      </c>
    </row>
    <row r="7175" spans="1:16" hidden="1" x14ac:dyDescent="0.25">
      <c r="A7175" s="83" t="s">
        <v>8216</v>
      </c>
      <c r="B7175" s="285" t="s">
        <v>297</v>
      </c>
      <c r="C7175" s="292">
        <v>44157.972652793535</v>
      </c>
      <c r="D7175" s="292">
        <v>46499.089672187467</v>
      </c>
      <c r="E7175" s="292">
        <v>47356.200143658716</v>
      </c>
      <c r="F7175" s="292">
        <v>54174.051436066664</v>
      </c>
      <c r="G7175" s="292">
        <v>60722.477623593339</v>
      </c>
      <c r="H7175" s="292">
        <v>48849.534087715096</v>
      </c>
      <c r="I7175" s="292">
        <v>49525.859422658519</v>
      </c>
      <c r="J7175" s="292">
        <v>48431.999437857194</v>
      </c>
      <c r="K7175" s="292">
        <v>48271.651398590482</v>
      </c>
      <c r="L7175" s="292">
        <v>55153.01215894067</v>
      </c>
      <c r="M7175" s="292">
        <v>48277.533005069694</v>
      </c>
      <c r="N7175" s="292">
        <v>50378.542500000003</v>
      </c>
      <c r="O7175" s="292">
        <v>601797.9235391313</v>
      </c>
      <c r="P7175" s="83" t="str">
        <f t="shared" si="161"/>
        <v/>
      </c>
    </row>
    <row r="7176" spans="1:16" hidden="1" x14ac:dyDescent="0.25">
      <c r="A7176" s="83" t="s">
        <v>8217</v>
      </c>
      <c r="B7176" s="285" t="s">
        <v>303</v>
      </c>
      <c r="C7176" s="292">
        <v>36</v>
      </c>
      <c r="D7176" s="292">
        <v>36</v>
      </c>
      <c r="E7176" s="292">
        <v>36</v>
      </c>
      <c r="F7176" s="292">
        <v>36</v>
      </c>
      <c r="G7176" s="292">
        <v>36</v>
      </c>
      <c r="H7176" s="292">
        <v>36</v>
      </c>
      <c r="I7176" s="292">
        <v>36</v>
      </c>
      <c r="J7176" s="292">
        <v>33</v>
      </c>
      <c r="K7176" s="292">
        <v>34</v>
      </c>
      <c r="L7176" s="292">
        <v>34</v>
      </c>
      <c r="M7176" s="292">
        <v>34</v>
      </c>
      <c r="N7176" s="292">
        <v>34</v>
      </c>
      <c r="O7176" s="292">
        <v>421</v>
      </c>
      <c r="P7176" s="83" t="str">
        <f t="shared" si="161"/>
        <v/>
      </c>
    </row>
    <row r="7177" spans="1:16" hidden="1" x14ac:dyDescent="0.25">
      <c r="A7177" s="83" t="s">
        <v>8218</v>
      </c>
      <c r="B7177" s="285" t="s">
        <v>304</v>
      </c>
      <c r="C7177" s="292">
        <v>9240.9238566666681</v>
      </c>
      <c r="D7177" s="292">
        <v>9857.2089966666663</v>
      </c>
      <c r="E7177" s="292">
        <v>8922.4985466666676</v>
      </c>
      <c r="F7177" s="292">
        <v>11915.093216666666</v>
      </c>
      <c r="G7177" s="292">
        <v>11696.488116666666</v>
      </c>
      <c r="H7177" s="292">
        <v>9369.3937866666674</v>
      </c>
      <c r="I7177" s="292">
        <v>9299.7892966666677</v>
      </c>
      <c r="J7177" s="292">
        <v>9555.2025066666665</v>
      </c>
      <c r="K7177" s="292">
        <v>8224.1077866666656</v>
      </c>
      <c r="L7177" s="292">
        <v>8202.4432766666669</v>
      </c>
      <c r="M7177" s="292">
        <v>9071.7168366666683</v>
      </c>
      <c r="N7177" s="292">
        <v>9240.2826166666655</v>
      </c>
      <c r="O7177" s="292">
        <v>114595.14884000001</v>
      </c>
      <c r="P7177" s="83" t="str">
        <f t="shared" si="161"/>
        <v/>
      </c>
    </row>
    <row r="7178" spans="1:16" hidden="1" x14ac:dyDescent="0.25">
      <c r="A7178" s="83" t="s">
        <v>8219</v>
      </c>
      <c r="B7178" s="285" t="s">
        <v>305</v>
      </c>
      <c r="C7178" s="292">
        <v>214100.35434836894</v>
      </c>
      <c r="D7178" s="292">
        <v>239405.0792176025</v>
      </c>
      <c r="E7178" s="292">
        <v>229355.81123746047</v>
      </c>
      <c r="F7178" s="292">
        <v>318133.96256395365</v>
      </c>
      <c r="G7178" s="292">
        <v>176217.31340374378</v>
      </c>
      <c r="H7178" s="292">
        <v>208610.20455359365</v>
      </c>
      <c r="I7178" s="292">
        <v>249142.04274238646</v>
      </c>
      <c r="J7178" s="292">
        <v>219689.00864942465</v>
      </c>
      <c r="K7178" s="292">
        <v>205136.23630320141</v>
      </c>
      <c r="L7178" s="292">
        <v>262932.01268227026</v>
      </c>
      <c r="M7178" s="292">
        <v>218988.61322396155</v>
      </c>
      <c r="N7178" s="292">
        <v>236040.34051636484</v>
      </c>
      <c r="O7178" s="292">
        <v>2777750.9794423319</v>
      </c>
      <c r="P7178" s="83" t="str">
        <f t="shared" si="161"/>
        <v/>
      </c>
    </row>
    <row r="7179" spans="1:16" hidden="1" x14ac:dyDescent="0.25">
      <c r="A7179" s="83" t="s">
        <v>8220</v>
      </c>
      <c r="B7179" s="285" t="s">
        <v>306</v>
      </c>
      <c r="C7179" s="292">
        <v>214100.35434836894</v>
      </c>
      <c r="D7179" s="292">
        <v>239405.0792176025</v>
      </c>
      <c r="E7179" s="292">
        <v>229355.81123746047</v>
      </c>
      <c r="F7179" s="292">
        <v>318040.86640395364</v>
      </c>
      <c r="G7179" s="292">
        <v>176217.31340374378</v>
      </c>
      <c r="H7179" s="292">
        <v>208610.20455359365</v>
      </c>
      <c r="I7179" s="292">
        <v>249142.04274238646</v>
      </c>
      <c r="J7179" s="292">
        <v>219689.00864942465</v>
      </c>
      <c r="K7179" s="292">
        <v>205136.23630320141</v>
      </c>
      <c r="L7179" s="292">
        <v>262932.01268227026</v>
      </c>
      <c r="M7179" s="292">
        <v>218988.61322396155</v>
      </c>
      <c r="N7179" s="292">
        <v>236040.34051636484</v>
      </c>
      <c r="O7179" s="292">
        <v>2777657.8832823322</v>
      </c>
      <c r="P7179" s="83" t="str">
        <f t="shared" si="161"/>
        <v/>
      </c>
    </row>
    <row r="7180" spans="1:16" hidden="1" x14ac:dyDescent="0.25">
      <c r="A7180" s="83" t="s">
        <v>8221</v>
      </c>
      <c r="B7180" s="285" t="s">
        <v>307</v>
      </c>
      <c r="F7180" s="292">
        <v>93.096159999999998</v>
      </c>
      <c r="G7180" s="292">
        <v>0</v>
      </c>
      <c r="H7180" s="292">
        <v>0</v>
      </c>
      <c r="I7180" s="292">
        <v>0</v>
      </c>
      <c r="J7180" s="292">
        <v>0</v>
      </c>
      <c r="K7180" s="292">
        <v>0</v>
      </c>
      <c r="L7180" s="292">
        <v>0</v>
      </c>
      <c r="M7180" s="292">
        <v>0</v>
      </c>
      <c r="N7180" s="292">
        <v>0</v>
      </c>
      <c r="O7180" s="292">
        <v>93.096159999999998</v>
      </c>
      <c r="P7180" s="83" t="str">
        <f t="shared" si="161"/>
        <v/>
      </c>
    </row>
    <row r="7181" spans="1:16" hidden="1" x14ac:dyDescent="0.25">
      <c r="A7181" s="83" t="s">
        <v>8222</v>
      </c>
      <c r="B7181" s="285" t="s">
        <v>308</v>
      </c>
      <c r="C7181" s="292">
        <v>598459.26460782916</v>
      </c>
      <c r="D7181" s="292">
        <v>629695.75358645665</v>
      </c>
      <c r="E7181" s="292">
        <v>645573.54980778578</v>
      </c>
      <c r="F7181" s="292">
        <v>1255975.8800766869</v>
      </c>
      <c r="G7181" s="292">
        <v>1158205.8475240036</v>
      </c>
      <c r="H7181" s="292">
        <v>1171995.2973879755</v>
      </c>
      <c r="I7181" s="292">
        <v>846635.67456171173</v>
      </c>
      <c r="J7181" s="292">
        <v>729197.1833839484</v>
      </c>
      <c r="K7181" s="292">
        <v>748941.9107684585</v>
      </c>
      <c r="L7181" s="292">
        <v>797125.32155787747</v>
      </c>
      <c r="M7181" s="292">
        <v>861623.06797569804</v>
      </c>
      <c r="N7181" s="292">
        <v>1124293.5640630317</v>
      </c>
      <c r="O7181" s="292">
        <v>10567722.315301461</v>
      </c>
      <c r="P7181" s="83" t="str">
        <f t="shared" si="161"/>
        <v/>
      </c>
    </row>
    <row r="7182" spans="1:16" hidden="1" x14ac:dyDescent="0.25">
      <c r="A7182" s="83" t="s">
        <v>8223</v>
      </c>
      <c r="B7182" s="285" t="s">
        <v>311</v>
      </c>
      <c r="C7182" s="292">
        <v>381813.01374999998</v>
      </c>
      <c r="D7182" s="292">
        <v>384599.36579000001</v>
      </c>
      <c r="E7182" s="292">
        <v>410233.00906000001</v>
      </c>
      <c r="F7182" s="292">
        <v>922580.99526</v>
      </c>
      <c r="G7182" s="292">
        <v>961954.72277999995</v>
      </c>
      <c r="H7182" s="292">
        <v>955608.85050000006</v>
      </c>
      <c r="I7182" s="292">
        <v>584924.70050000004</v>
      </c>
      <c r="J7182" s="292">
        <v>501734.02778999996</v>
      </c>
      <c r="K7182" s="292">
        <v>549383.28668000002</v>
      </c>
      <c r="L7182" s="292">
        <v>520286.85339</v>
      </c>
      <c r="M7182" s="292">
        <v>636666.23417000007</v>
      </c>
      <c r="N7182" s="292">
        <v>882691.48583000002</v>
      </c>
      <c r="O7182" s="292">
        <v>7692476.5454999991</v>
      </c>
      <c r="P7182" s="83" t="str">
        <f t="shared" si="161"/>
        <v/>
      </c>
    </row>
    <row r="7183" spans="1:16" hidden="1" x14ac:dyDescent="0.25">
      <c r="A7183" s="83" t="s">
        <v>8224</v>
      </c>
      <c r="B7183" s="285" t="s">
        <v>319</v>
      </c>
      <c r="C7183" s="292">
        <v>330854</v>
      </c>
      <c r="D7183" s="292">
        <v>333535</v>
      </c>
      <c r="E7183" s="292">
        <v>337712</v>
      </c>
      <c r="F7183" s="292">
        <v>340493</v>
      </c>
      <c r="G7183" s="292">
        <v>349656</v>
      </c>
      <c r="H7183" s="292">
        <v>342737</v>
      </c>
      <c r="I7183" s="292">
        <v>342961</v>
      </c>
      <c r="J7183" s="292">
        <v>327682</v>
      </c>
      <c r="K7183" s="292">
        <v>328682</v>
      </c>
      <c r="L7183" s="292">
        <v>329682</v>
      </c>
      <c r="M7183" s="292">
        <v>327584</v>
      </c>
      <c r="N7183" s="292">
        <v>335587</v>
      </c>
      <c r="O7183" s="292">
        <v>4027165</v>
      </c>
      <c r="P7183" s="83" t="str">
        <f t="shared" si="161"/>
        <v/>
      </c>
    </row>
    <row r="7184" spans="1:16" hidden="1" x14ac:dyDescent="0.25">
      <c r="A7184" s="83" t="s">
        <v>8225</v>
      </c>
      <c r="B7184" s="285" t="s">
        <v>5952</v>
      </c>
      <c r="C7184" s="292">
        <v>6.0137499999999999</v>
      </c>
      <c r="D7184" s="292">
        <v>30.365790000000001</v>
      </c>
      <c r="E7184" s="292">
        <v>22010.00906</v>
      </c>
      <c r="F7184" s="292">
        <v>530969.99526</v>
      </c>
      <c r="G7184" s="292">
        <v>559818.56837999995</v>
      </c>
      <c r="H7184" s="292">
        <v>562034.85050000006</v>
      </c>
      <c r="I7184" s="292">
        <v>195485.80049999998</v>
      </c>
      <c r="J7184" s="292">
        <v>123543.02778999999</v>
      </c>
      <c r="K7184" s="292">
        <v>158178.20268000002</v>
      </c>
      <c r="L7184" s="292">
        <v>140440.16568999999</v>
      </c>
      <c r="M7184" s="292">
        <v>257442.15032000002</v>
      </c>
      <c r="N7184" s="292">
        <v>492802.83998000005</v>
      </c>
      <c r="O7184" s="292">
        <v>3042761.9897000003</v>
      </c>
      <c r="P7184" s="83" t="str">
        <f t="shared" si="161"/>
        <v/>
      </c>
    </row>
    <row r="7185" spans="1:16" hidden="1" x14ac:dyDescent="0.25">
      <c r="A7185" s="83" t="s">
        <v>8226</v>
      </c>
      <c r="B7185" s="285" t="s">
        <v>321</v>
      </c>
      <c r="H7185" s="292">
        <v>0</v>
      </c>
      <c r="I7185" s="292">
        <v>43.9</v>
      </c>
      <c r="J7185" s="292">
        <v>0</v>
      </c>
      <c r="K7185" s="292">
        <v>80.084000000000003</v>
      </c>
      <c r="L7185" s="292">
        <v>40.6877</v>
      </c>
      <c r="M7185" s="292">
        <v>49.083849999999998</v>
      </c>
      <c r="N7185" s="292">
        <v>48.645849999999996</v>
      </c>
      <c r="O7185" s="292">
        <v>262.40140000000002</v>
      </c>
      <c r="P7185" s="83" t="str">
        <f t="shared" si="161"/>
        <v/>
      </c>
    </row>
    <row r="7186" spans="1:16" hidden="1" x14ac:dyDescent="0.25">
      <c r="A7186" s="83" t="s">
        <v>8227</v>
      </c>
      <c r="B7186" s="285" t="s">
        <v>324</v>
      </c>
      <c r="P7186" s="83" t="str">
        <f t="shared" si="161"/>
        <v/>
      </c>
    </row>
    <row r="7187" spans="1:16" hidden="1" x14ac:dyDescent="0.25">
      <c r="A7187" s="83" t="s">
        <v>8228</v>
      </c>
      <c r="B7187" s="285" t="s">
        <v>325</v>
      </c>
      <c r="C7187" s="292">
        <v>381813.01374999998</v>
      </c>
      <c r="D7187" s="292">
        <v>384599.36579000001</v>
      </c>
      <c r="E7187" s="292">
        <v>410233.00906000001</v>
      </c>
      <c r="F7187" s="292">
        <v>922580.99526</v>
      </c>
      <c r="G7187" s="292">
        <v>961954.72277999995</v>
      </c>
      <c r="H7187" s="292">
        <v>955608.85050000006</v>
      </c>
      <c r="I7187" s="292">
        <v>584924.70050000004</v>
      </c>
      <c r="J7187" s="292">
        <v>501734.02778999996</v>
      </c>
      <c r="K7187" s="292">
        <v>549383.28668000002</v>
      </c>
      <c r="L7187" s="292">
        <v>520286.85339</v>
      </c>
      <c r="M7187" s="292">
        <v>636666.23417000007</v>
      </c>
      <c r="N7187" s="292">
        <v>882691.48583000002</v>
      </c>
      <c r="O7187" s="292">
        <v>7692476.5454999991</v>
      </c>
      <c r="P7187" s="83" t="str">
        <f t="shared" si="161"/>
        <v/>
      </c>
    </row>
    <row r="7188" spans="1:16" hidden="1" x14ac:dyDescent="0.25">
      <c r="A7188" s="83" t="s">
        <v>8229</v>
      </c>
      <c r="B7188" s="285" t="s">
        <v>76</v>
      </c>
      <c r="C7188" s="292">
        <v>119.05459666666667</v>
      </c>
      <c r="D7188" s="292">
        <v>161.75484666666665</v>
      </c>
      <c r="E7188" s="292">
        <v>308.5762866666667</v>
      </c>
      <c r="F7188" s="292">
        <v>57.632106666666658</v>
      </c>
      <c r="G7188" s="292">
        <v>63.239626666666666</v>
      </c>
      <c r="H7188" s="292">
        <v>242.58623666666665</v>
      </c>
      <c r="I7188" s="292">
        <v>104.36738666666668</v>
      </c>
      <c r="J7188" s="292">
        <v>58.131306666666667</v>
      </c>
      <c r="K7188" s="292">
        <v>101.22885666666667</v>
      </c>
      <c r="L7188" s="292">
        <v>48.775556666666667</v>
      </c>
      <c r="M7188" s="292">
        <v>70.567696666666663</v>
      </c>
      <c r="N7188" s="292">
        <v>162.58645666666666</v>
      </c>
      <c r="O7188" s="292">
        <v>1498.5009600000001</v>
      </c>
      <c r="P7188" s="83" t="str">
        <f t="shared" si="161"/>
        <v/>
      </c>
    </row>
    <row r="7189" spans="1:16" hidden="1" x14ac:dyDescent="0.25">
      <c r="A7189" s="83" t="s">
        <v>8230</v>
      </c>
      <c r="B7189" s="285" t="s">
        <v>155</v>
      </c>
      <c r="C7189" s="292">
        <v>710747.77774333337</v>
      </c>
      <c r="D7189" s="292">
        <v>664670.44325333321</v>
      </c>
      <c r="E7189" s="292">
        <v>1135978.9170633336</v>
      </c>
      <c r="F7189" s="292">
        <v>1252166.3448633333</v>
      </c>
      <c r="G7189" s="292">
        <v>1479515.2398433334</v>
      </c>
      <c r="H7189" s="292">
        <v>1854218.7328833332</v>
      </c>
      <c r="I7189" s="292">
        <v>1123723.751843333</v>
      </c>
      <c r="J7189" s="292">
        <v>808944.16025333316</v>
      </c>
      <c r="K7189" s="292">
        <v>1447455.5228133334</v>
      </c>
      <c r="L7189" s="292">
        <v>1141592.3770733334</v>
      </c>
      <c r="M7189" s="292">
        <v>4288342.2936933339</v>
      </c>
      <c r="N7189" s="292">
        <v>2360882.7583533335</v>
      </c>
      <c r="O7189" s="292">
        <v>18268238.319679998</v>
      </c>
      <c r="P7189" s="83" t="str">
        <f t="shared" si="161"/>
        <v/>
      </c>
    </row>
    <row r="7190" spans="1:16" hidden="1" x14ac:dyDescent="0.25">
      <c r="A7190" s="83" t="s">
        <v>8231</v>
      </c>
      <c r="B7190" s="285" t="s">
        <v>305</v>
      </c>
      <c r="D7190" s="292">
        <v>0</v>
      </c>
      <c r="E7190" s="292">
        <v>0</v>
      </c>
      <c r="F7190" s="292">
        <v>0</v>
      </c>
      <c r="G7190" s="292">
        <v>0</v>
      </c>
      <c r="H7190" s="292">
        <v>0</v>
      </c>
      <c r="I7190" s="292">
        <v>0</v>
      </c>
      <c r="J7190" s="292">
        <v>0</v>
      </c>
      <c r="K7190" s="292">
        <v>0</v>
      </c>
      <c r="L7190" s="292">
        <v>0</v>
      </c>
      <c r="M7190" s="292">
        <v>0</v>
      </c>
      <c r="N7190" s="292">
        <v>0</v>
      </c>
      <c r="O7190" s="292">
        <v>0</v>
      </c>
      <c r="P7190" s="83" t="str">
        <f t="shared" si="161"/>
        <v/>
      </c>
    </row>
    <row r="7191" spans="1:16" hidden="1" x14ac:dyDescent="0.25">
      <c r="A7191" s="83" t="s">
        <v>8232</v>
      </c>
      <c r="B7191" s="285" t="s">
        <v>306</v>
      </c>
      <c r="D7191" s="292">
        <v>0</v>
      </c>
      <c r="E7191" s="292">
        <v>0</v>
      </c>
      <c r="F7191" s="292">
        <v>0</v>
      </c>
      <c r="G7191" s="292">
        <v>0</v>
      </c>
      <c r="H7191" s="292">
        <v>0</v>
      </c>
      <c r="I7191" s="292">
        <v>0</v>
      </c>
      <c r="J7191" s="292">
        <v>0</v>
      </c>
      <c r="K7191" s="292">
        <v>0</v>
      </c>
      <c r="L7191" s="292">
        <v>0</v>
      </c>
      <c r="M7191" s="292">
        <v>0</v>
      </c>
      <c r="N7191" s="292">
        <v>0</v>
      </c>
      <c r="O7191" s="292">
        <v>0</v>
      </c>
      <c r="P7191" s="83" t="str">
        <f t="shared" si="161"/>
        <v/>
      </c>
    </row>
    <row r="7192" spans="1:16" hidden="1" x14ac:dyDescent="0.25">
      <c r="A7192" s="83" t="s">
        <v>8233</v>
      </c>
      <c r="B7192" s="285" t="s">
        <v>311</v>
      </c>
      <c r="C7192" s="292">
        <v>381813.01374999998</v>
      </c>
      <c r="D7192" s="292">
        <v>384599.36579000001</v>
      </c>
      <c r="E7192" s="292">
        <v>410233.00906000001</v>
      </c>
      <c r="F7192" s="292">
        <v>922580.99526</v>
      </c>
      <c r="G7192" s="292">
        <v>961954.72277999995</v>
      </c>
      <c r="H7192" s="292">
        <v>955608.85050000006</v>
      </c>
      <c r="I7192" s="292">
        <v>584924.70050000004</v>
      </c>
      <c r="J7192" s="292">
        <v>501734.02778999996</v>
      </c>
      <c r="K7192" s="292">
        <v>549383.28668000002</v>
      </c>
      <c r="L7192" s="292">
        <v>520286.85339</v>
      </c>
      <c r="M7192" s="292">
        <v>636666.23417000007</v>
      </c>
      <c r="N7192" s="292">
        <v>882691.48583000002</v>
      </c>
      <c r="O7192" s="292">
        <v>7692476.5454999991</v>
      </c>
      <c r="P7192" s="83" t="str">
        <f t="shared" si="161"/>
        <v/>
      </c>
    </row>
    <row r="7193" spans="1:16" hidden="1" x14ac:dyDescent="0.25">
      <c r="A7193" s="83" t="s">
        <v>8234</v>
      </c>
      <c r="B7193" s="285" t="s">
        <v>312</v>
      </c>
      <c r="C7193" s="292">
        <v>156819.32482000001</v>
      </c>
      <c r="D7193" s="292">
        <v>153858.49742999999</v>
      </c>
      <c r="E7193" s="292">
        <v>574596.75693000003</v>
      </c>
      <c r="F7193" s="292">
        <v>140153.00323999999</v>
      </c>
      <c r="G7193" s="292">
        <v>206502.65799000001</v>
      </c>
      <c r="H7193" s="292">
        <v>586279.21989999991</v>
      </c>
      <c r="I7193" s="292">
        <v>186915.27481999999</v>
      </c>
      <c r="J7193" s="292">
        <v>149155.73081999997</v>
      </c>
      <c r="K7193" s="292">
        <v>722016.27470000007</v>
      </c>
      <c r="L7193" s="292">
        <v>329122.5797</v>
      </c>
      <c r="M7193" s="292">
        <v>227061.69461999997</v>
      </c>
      <c r="N7193" s="292">
        <v>793194.27586000017</v>
      </c>
      <c r="O7193" s="292">
        <v>4225675.2908300003</v>
      </c>
      <c r="P7193" s="83" t="str">
        <f t="shared" si="161"/>
        <v/>
      </c>
    </row>
    <row r="7194" spans="1:16" hidden="1" x14ac:dyDescent="0.25">
      <c r="A7194" s="83" t="s">
        <v>8235</v>
      </c>
      <c r="B7194" s="285" t="s">
        <v>314</v>
      </c>
      <c r="C7194" s="292">
        <v>138394.24462000001</v>
      </c>
      <c r="D7194" s="292">
        <v>92508.408519999997</v>
      </c>
      <c r="E7194" s="292">
        <v>112772.95872</v>
      </c>
      <c r="F7194" s="292">
        <v>155799.65654</v>
      </c>
      <c r="G7194" s="292">
        <v>277344.20277999999</v>
      </c>
      <c r="H7194" s="292">
        <v>278478.65957999998</v>
      </c>
      <c r="I7194" s="292">
        <v>318718.33493999997</v>
      </c>
      <c r="J7194" s="292">
        <v>125066.85366999998</v>
      </c>
      <c r="K7194" s="292">
        <v>142943.31591</v>
      </c>
      <c r="L7194" s="292">
        <v>259076.75174000001</v>
      </c>
      <c r="M7194" s="292">
        <v>149769.38053999998</v>
      </c>
      <c r="N7194" s="292">
        <v>357171.99354</v>
      </c>
      <c r="O7194" s="292">
        <v>2408044.7611000002</v>
      </c>
      <c r="P7194" s="83" t="str">
        <f t="shared" si="161"/>
        <v/>
      </c>
    </row>
    <row r="7195" spans="1:16" hidden="1" x14ac:dyDescent="0.25">
      <c r="A7195" s="83" t="s">
        <v>8236</v>
      </c>
      <c r="B7195" s="285" t="s">
        <v>315</v>
      </c>
      <c r="C7195" s="292">
        <v>1758</v>
      </c>
      <c r="D7195" s="292">
        <v>1702</v>
      </c>
      <c r="E7195" s="292">
        <v>2172</v>
      </c>
      <c r="F7195" s="292">
        <v>1731</v>
      </c>
      <c r="G7195" s="292">
        <v>1810</v>
      </c>
      <c r="H7195" s="292">
        <v>1770</v>
      </c>
      <c r="I7195" s="292">
        <v>1756</v>
      </c>
      <c r="J7195" s="292">
        <v>1625</v>
      </c>
      <c r="K7195" s="292">
        <v>1707</v>
      </c>
      <c r="L7195" s="292">
        <v>1753</v>
      </c>
      <c r="M7195" s="292">
        <v>1680</v>
      </c>
      <c r="N7195" s="292">
        <v>1650</v>
      </c>
      <c r="O7195" s="292">
        <v>21114</v>
      </c>
      <c r="P7195" s="83" t="str">
        <f t="shared" si="161"/>
        <v/>
      </c>
    </row>
    <row r="7196" spans="1:16" hidden="1" x14ac:dyDescent="0.25">
      <c r="A7196" s="83" t="s">
        <v>8237</v>
      </c>
      <c r="B7196" s="285" t="s">
        <v>317</v>
      </c>
      <c r="C7196" s="292">
        <v>4.1399566666666665</v>
      </c>
      <c r="D7196" s="292">
        <v>0.41666666666666669</v>
      </c>
      <c r="E7196" s="292">
        <v>4056.6160666666665</v>
      </c>
      <c r="F7196" s="292">
        <v>4.0577166666666669</v>
      </c>
      <c r="G7196" s="292">
        <v>0.41666666666666669</v>
      </c>
      <c r="H7196" s="292">
        <v>0.41666666666666669</v>
      </c>
      <c r="I7196" s="292">
        <v>1.0741966666666667</v>
      </c>
      <c r="J7196" s="292">
        <v>0.41666666666666669</v>
      </c>
      <c r="K7196" s="292">
        <v>0.41666666666666669</v>
      </c>
      <c r="L7196" s="292">
        <v>0.41668666666666671</v>
      </c>
      <c r="M7196" s="292">
        <v>0.41666666666666669</v>
      </c>
      <c r="N7196" s="292">
        <v>0.41666666666666669</v>
      </c>
      <c r="O7196" s="292">
        <v>4069.2212899999986</v>
      </c>
      <c r="P7196" s="83" t="str">
        <f t="shared" si="161"/>
        <v/>
      </c>
    </row>
    <row r="7197" spans="1:16" hidden="1" x14ac:dyDescent="0.25">
      <c r="A7197" s="83" t="s">
        <v>8238</v>
      </c>
      <c r="B7197" s="285" t="s">
        <v>318</v>
      </c>
      <c r="C7197" s="292">
        <v>328934.76399333333</v>
      </c>
      <c r="D7197" s="292">
        <v>280071.07746333332</v>
      </c>
      <c r="E7197" s="292">
        <v>725745.90800333349</v>
      </c>
      <c r="F7197" s="292">
        <v>329585.34960333328</v>
      </c>
      <c r="G7197" s="292">
        <v>517560.51706333336</v>
      </c>
      <c r="H7197" s="292">
        <v>898609.88238333329</v>
      </c>
      <c r="I7197" s="292">
        <v>538799.05134333321</v>
      </c>
      <c r="J7197" s="292">
        <v>307210.13246333326</v>
      </c>
      <c r="K7197" s="292">
        <v>898072.23613333341</v>
      </c>
      <c r="L7197" s="292">
        <v>621305.52368333342</v>
      </c>
      <c r="M7197" s="292">
        <v>3651676.0595233333</v>
      </c>
      <c r="N7197" s="292">
        <v>1478191.2725233333</v>
      </c>
      <c r="O7197" s="292">
        <v>10575761.774179999</v>
      </c>
      <c r="P7197" s="83" t="str">
        <f t="shared" si="161"/>
        <v/>
      </c>
    </row>
    <row r="7198" spans="1:16" hidden="1" x14ac:dyDescent="0.25">
      <c r="A7198" s="83" t="s">
        <v>8239</v>
      </c>
      <c r="B7198" s="285" t="s">
        <v>324</v>
      </c>
      <c r="P7198" s="83" t="str">
        <f t="shared" si="161"/>
        <v/>
      </c>
    </row>
    <row r="7199" spans="1:16" hidden="1" x14ac:dyDescent="0.25">
      <c r="A7199" s="83" t="s">
        <v>8240</v>
      </c>
      <c r="B7199" s="285" t="s">
        <v>325</v>
      </c>
      <c r="C7199" s="292">
        <v>381813.01374999998</v>
      </c>
      <c r="D7199" s="292">
        <v>384599.36579000001</v>
      </c>
      <c r="E7199" s="292">
        <v>410233.00906000001</v>
      </c>
      <c r="F7199" s="292">
        <v>922580.99526</v>
      </c>
      <c r="G7199" s="292">
        <v>961954.72277999995</v>
      </c>
      <c r="H7199" s="292">
        <v>955608.85050000006</v>
      </c>
      <c r="I7199" s="292">
        <v>584924.70050000004</v>
      </c>
      <c r="J7199" s="292">
        <v>501734.02778999996</v>
      </c>
      <c r="K7199" s="292">
        <v>549383.28668000002</v>
      </c>
      <c r="L7199" s="292">
        <v>520286.85339</v>
      </c>
      <c r="M7199" s="292">
        <v>636666.23417000007</v>
      </c>
      <c r="N7199" s="292">
        <v>882691.48583000002</v>
      </c>
      <c r="O7199" s="292">
        <v>7692476.5454999991</v>
      </c>
      <c r="P7199" s="83" t="str">
        <f t="shared" si="161"/>
        <v/>
      </c>
    </row>
    <row r="7200" spans="1:16" hidden="1" x14ac:dyDescent="0.25">
      <c r="A7200" s="83" t="s">
        <v>8241</v>
      </c>
      <c r="B7200" s="285" t="s">
        <v>3364</v>
      </c>
      <c r="C7200" s="292">
        <v>31840</v>
      </c>
      <c r="D7200" s="292">
        <v>31840</v>
      </c>
      <c r="E7200" s="292">
        <v>31839</v>
      </c>
      <c r="F7200" s="292">
        <v>31840</v>
      </c>
      <c r="G7200" s="292">
        <v>31840</v>
      </c>
      <c r="H7200" s="292">
        <v>31839</v>
      </c>
      <c r="I7200" s="292">
        <v>31304</v>
      </c>
      <c r="J7200" s="292">
        <v>31304</v>
      </c>
      <c r="K7200" s="292">
        <v>31304</v>
      </c>
      <c r="L7200" s="292">
        <v>31304</v>
      </c>
      <c r="M7200" s="292">
        <v>3273094</v>
      </c>
      <c r="N7200" s="292">
        <v>326012</v>
      </c>
      <c r="O7200" s="292">
        <v>3915360</v>
      </c>
      <c r="P7200" s="83" t="str">
        <f t="shared" si="161"/>
        <v/>
      </c>
    </row>
    <row r="7201" spans="1:16" hidden="1" x14ac:dyDescent="0.25">
      <c r="A7201" s="83" t="s">
        <v>8242</v>
      </c>
      <c r="B7201" s="285" t="s">
        <v>0</v>
      </c>
      <c r="C7201" s="292">
        <v>31840</v>
      </c>
      <c r="D7201" s="292">
        <v>31840</v>
      </c>
      <c r="E7201" s="292">
        <v>31839</v>
      </c>
      <c r="F7201" s="292">
        <v>31840</v>
      </c>
      <c r="G7201" s="292">
        <v>31840</v>
      </c>
      <c r="H7201" s="292">
        <v>31839</v>
      </c>
      <c r="I7201" s="292">
        <v>31304</v>
      </c>
      <c r="J7201" s="292">
        <v>31304</v>
      </c>
      <c r="K7201" s="292">
        <v>31304</v>
      </c>
      <c r="L7201" s="292">
        <v>31304</v>
      </c>
      <c r="M7201" s="292">
        <v>3273094</v>
      </c>
      <c r="N7201" s="292">
        <v>326012</v>
      </c>
      <c r="O7201" s="292">
        <v>3915360</v>
      </c>
      <c r="P7201" s="83" t="str">
        <f t="shared" si="161"/>
        <v/>
      </c>
    </row>
    <row r="7202" spans="1:16" hidden="1" x14ac:dyDescent="0.25">
      <c r="A7202" s="83" t="s">
        <v>8243</v>
      </c>
      <c r="B7202" s="285" t="s">
        <v>3365</v>
      </c>
      <c r="P7202" s="83" t="str">
        <f t="shared" si="161"/>
        <v/>
      </c>
    </row>
    <row r="7203" spans="1:16" hidden="1" x14ac:dyDescent="0.25">
      <c r="A7203" s="83" t="s">
        <v>8244</v>
      </c>
      <c r="B7203" s="285" t="s">
        <v>130</v>
      </c>
      <c r="C7203" s="292">
        <v>-297937.94713666663</v>
      </c>
      <c r="D7203" s="292">
        <v>-25644.32622666657</v>
      </c>
      <c r="E7203" s="292">
        <v>-73740.191386666615</v>
      </c>
      <c r="F7203" s="292">
        <v>122173.88503333367</v>
      </c>
      <c r="G7203" s="292">
        <v>280019.55946333357</v>
      </c>
      <c r="H7203" s="292">
        <v>61533.205433333758</v>
      </c>
      <c r="I7203" s="292">
        <v>-83592.646906666458</v>
      </c>
      <c r="J7203" s="292">
        <v>-93536.413776666392</v>
      </c>
      <c r="K7203" s="292">
        <v>-176478.58931666659</v>
      </c>
      <c r="L7203" s="292">
        <v>-448195.77930666646</v>
      </c>
      <c r="M7203" s="292">
        <v>-243637.92373666633</v>
      </c>
      <c r="N7203" s="292">
        <v>1024583.0039733332</v>
      </c>
      <c r="O7203" s="292">
        <v>45545.836110002128</v>
      </c>
      <c r="P7203" s="83" t="str">
        <f t="shared" si="161"/>
        <v/>
      </c>
    </row>
    <row r="7204" spans="1:16" hidden="1" x14ac:dyDescent="0.25">
      <c r="A7204" s="83" t="s">
        <v>8245</v>
      </c>
      <c r="B7204" s="285" t="s">
        <v>76</v>
      </c>
      <c r="C7204" s="292">
        <v>135977.16666666666</v>
      </c>
      <c r="D7204" s="292">
        <v>216532.16666666666</v>
      </c>
      <c r="E7204" s="292">
        <v>68551.166666666657</v>
      </c>
      <c r="F7204" s="292">
        <v>69452.166666666657</v>
      </c>
      <c r="G7204" s="292">
        <v>71018.166666666657</v>
      </c>
      <c r="H7204" s="292">
        <v>245887.16666666666</v>
      </c>
      <c r="I7204" s="292">
        <v>93103.166666666657</v>
      </c>
      <c r="J7204" s="292">
        <v>211413.16666666666</v>
      </c>
      <c r="K7204" s="292">
        <v>59440.166666666664</v>
      </c>
      <c r="L7204" s="292">
        <v>66943.166666666657</v>
      </c>
      <c r="M7204" s="292">
        <v>49386.166666666664</v>
      </c>
      <c r="N7204" s="292">
        <v>120404.16666666666</v>
      </c>
      <c r="O7204" s="292">
        <v>1408108.0000000002</v>
      </c>
      <c r="P7204" s="83" t="str">
        <f t="shared" si="161"/>
        <v/>
      </c>
    </row>
    <row r="7205" spans="1:16" hidden="1" x14ac:dyDescent="0.25">
      <c r="A7205" s="83" t="s">
        <v>8246</v>
      </c>
      <c r="B7205" s="285" t="s">
        <v>79</v>
      </c>
      <c r="P7205" s="83" t="str">
        <f t="shared" si="161"/>
        <v/>
      </c>
    </row>
    <row r="7206" spans="1:16" hidden="1" x14ac:dyDescent="0.25">
      <c r="A7206" s="83" t="s">
        <v>8247</v>
      </c>
      <c r="B7206" s="285" t="s">
        <v>144</v>
      </c>
      <c r="C7206" s="292">
        <v>2917521.7804700001</v>
      </c>
      <c r="D7206" s="292">
        <v>2795285.1595600001</v>
      </c>
      <c r="E7206" s="292">
        <v>2681758.0247200001</v>
      </c>
      <c r="F7206" s="292">
        <v>3435033.9482999998</v>
      </c>
      <c r="G7206" s="292">
        <v>2052098.2738699999</v>
      </c>
      <c r="H7206" s="292">
        <v>2406475.6278999997</v>
      </c>
      <c r="I7206" s="292">
        <v>2996971.4802399999</v>
      </c>
      <c r="J7206" s="292">
        <v>2561729.2471099999</v>
      </c>
      <c r="K7206" s="292">
        <v>2505924.4226500001</v>
      </c>
      <c r="L7206" s="292">
        <v>3421829.6126399999</v>
      </c>
      <c r="M7206" s="292">
        <v>2715060.7570699998</v>
      </c>
      <c r="N7206" s="292">
        <v>2518501.8293599999</v>
      </c>
      <c r="O7206" s="292">
        <v>33008190.16389</v>
      </c>
      <c r="P7206" s="83" t="str">
        <f t="shared" si="161"/>
        <v/>
      </c>
    </row>
    <row r="7207" spans="1:16" hidden="1" x14ac:dyDescent="0.25">
      <c r="A7207" s="83" t="s">
        <v>8248</v>
      </c>
      <c r="B7207" s="285" t="s">
        <v>296</v>
      </c>
      <c r="C7207" s="292">
        <v>2372405.1</v>
      </c>
      <c r="D7207" s="292">
        <v>2341119.2000000002</v>
      </c>
      <c r="E7207" s="292">
        <v>2368084.4</v>
      </c>
      <c r="F7207" s="292">
        <v>3120611.5</v>
      </c>
      <c r="G7207" s="292">
        <v>1741393.3</v>
      </c>
      <c r="H7207" s="292">
        <v>1919694</v>
      </c>
      <c r="I7207" s="292">
        <v>2656685</v>
      </c>
      <c r="J7207" s="292">
        <v>2109565</v>
      </c>
      <c r="K7207" s="292">
        <v>2197888</v>
      </c>
      <c r="L7207" s="292">
        <v>3110571</v>
      </c>
      <c r="M7207" s="292">
        <v>2432464</v>
      </c>
      <c r="N7207" s="292">
        <v>2308946.4</v>
      </c>
      <c r="O7207" s="292">
        <v>28679426.899999999</v>
      </c>
      <c r="P7207" s="83" t="str">
        <f t="shared" si="161"/>
        <v/>
      </c>
    </row>
    <row r="7208" spans="1:16" hidden="1" x14ac:dyDescent="0.25">
      <c r="A7208" s="83" t="s">
        <v>8249</v>
      </c>
      <c r="B7208" s="285" t="s">
        <v>303</v>
      </c>
      <c r="P7208" s="83" t="str">
        <f t="shared" si="161"/>
        <v/>
      </c>
    </row>
    <row r="7209" spans="1:16" hidden="1" x14ac:dyDescent="0.25">
      <c r="A7209" s="83" t="s">
        <v>8250</v>
      </c>
      <c r="B7209" s="285" t="s">
        <v>304</v>
      </c>
      <c r="C7209" s="292">
        <v>85836.333333333328</v>
      </c>
      <c r="D7209" s="292">
        <v>74879.333333333328</v>
      </c>
      <c r="E7209" s="292">
        <v>83781.333333333328</v>
      </c>
      <c r="F7209" s="292">
        <v>82225.333333333328</v>
      </c>
      <c r="G7209" s="292">
        <v>79254.333333333328</v>
      </c>
      <c r="H7209" s="292">
        <v>79779.333333333328</v>
      </c>
      <c r="I7209" s="292">
        <v>78641.333333333328</v>
      </c>
      <c r="J7209" s="292">
        <v>80246.333333333328</v>
      </c>
      <c r="K7209" s="292">
        <v>90365.333333333328</v>
      </c>
      <c r="L7209" s="292">
        <v>85356.333333333328</v>
      </c>
      <c r="M7209" s="292">
        <v>75050.333333333328</v>
      </c>
      <c r="N7209" s="292">
        <v>83398.333333333328</v>
      </c>
      <c r="O7209" s="292">
        <v>978814.00000000012</v>
      </c>
      <c r="P7209" s="83" t="str">
        <f t="shared" si="161"/>
        <v/>
      </c>
    </row>
    <row r="7210" spans="1:16" hidden="1" x14ac:dyDescent="0.25">
      <c r="A7210" s="83" t="s">
        <v>8251</v>
      </c>
      <c r="B7210" s="285" t="s">
        <v>305</v>
      </c>
      <c r="C7210" s="292">
        <v>323303.18047000002</v>
      </c>
      <c r="D7210" s="292">
        <v>162754.45955999999</v>
      </c>
      <c r="E7210" s="292">
        <v>161341.12471999999</v>
      </c>
      <c r="F7210" s="292">
        <v>162744.94829999999</v>
      </c>
      <c r="G7210" s="292">
        <v>160432.47386999999</v>
      </c>
      <c r="H7210" s="292">
        <v>161115.12789999999</v>
      </c>
      <c r="I7210" s="292">
        <v>168541.98024</v>
      </c>
      <c r="J7210" s="292">
        <v>160504.74711</v>
      </c>
      <c r="K7210" s="292">
        <v>158230.92264999999</v>
      </c>
      <c r="L7210" s="292">
        <v>158959.11264000001</v>
      </c>
      <c r="M7210" s="292">
        <v>158160.25706999999</v>
      </c>
      <c r="N7210" s="292">
        <v>5752.9293600000001</v>
      </c>
      <c r="O7210" s="292">
        <v>1941841.2638899998</v>
      </c>
      <c r="P7210" s="83" t="str">
        <f t="shared" si="161"/>
        <v/>
      </c>
    </row>
    <row r="7211" spans="1:16" hidden="1" x14ac:dyDescent="0.25">
      <c r="A7211" s="83" t="s">
        <v>8252</v>
      </c>
      <c r="B7211" s="285" t="s">
        <v>308</v>
      </c>
      <c r="C7211" s="292">
        <v>2917521.7804700001</v>
      </c>
      <c r="D7211" s="292">
        <v>2795285.1595600001</v>
      </c>
      <c r="E7211" s="292">
        <v>2681758.0247200001</v>
      </c>
      <c r="F7211" s="292">
        <v>3435033.9482999998</v>
      </c>
      <c r="G7211" s="292">
        <v>2052098.2738699999</v>
      </c>
      <c r="H7211" s="292">
        <v>2406475.6278999997</v>
      </c>
      <c r="I7211" s="292">
        <v>2996971.4802399999</v>
      </c>
      <c r="J7211" s="292">
        <v>2561729.2471099999</v>
      </c>
      <c r="K7211" s="292">
        <v>2505924.4226500001</v>
      </c>
      <c r="L7211" s="292">
        <v>3421829.6126399999</v>
      </c>
      <c r="M7211" s="292">
        <v>2715060.7570699998</v>
      </c>
      <c r="N7211" s="292">
        <v>2518501.8293599999</v>
      </c>
      <c r="O7211" s="292">
        <v>33008190.16389</v>
      </c>
      <c r="P7211" s="83" t="str">
        <f t="shared" si="161"/>
        <v/>
      </c>
    </row>
    <row r="7212" spans="1:16" hidden="1" x14ac:dyDescent="0.25">
      <c r="A7212" s="83" t="s">
        <v>8253</v>
      </c>
      <c r="B7212" s="285" t="s">
        <v>326</v>
      </c>
      <c r="C7212" s="292">
        <v>2318640.1</v>
      </c>
      <c r="D7212" s="292">
        <v>2318316.2000000002</v>
      </c>
      <c r="E7212" s="292">
        <v>2350188.4</v>
      </c>
      <c r="F7212" s="292">
        <v>2095967.4999999998</v>
      </c>
      <c r="G7212" s="292">
        <v>1729471.3</v>
      </c>
      <c r="H7212" s="292">
        <v>1903455</v>
      </c>
      <c r="I7212" s="292">
        <v>2088225</v>
      </c>
      <c r="J7212" s="292">
        <v>2083604</v>
      </c>
      <c r="K7212" s="292">
        <v>2155365</v>
      </c>
      <c r="L7212" s="292">
        <v>2569197</v>
      </c>
      <c r="M7212" s="292">
        <v>2411544</v>
      </c>
      <c r="N7212" s="292">
        <v>1931981.4</v>
      </c>
      <c r="O7212" s="292">
        <v>25955954.899999999</v>
      </c>
      <c r="P7212" s="83" t="str">
        <f t="shared" si="161"/>
        <v/>
      </c>
    </row>
    <row r="7213" spans="1:16" hidden="1" x14ac:dyDescent="0.25">
      <c r="A7213" s="83" t="s">
        <v>8254</v>
      </c>
      <c r="B7213" s="285" t="s">
        <v>327</v>
      </c>
      <c r="C7213" s="292">
        <v>53765</v>
      </c>
      <c r="D7213" s="292">
        <v>22803</v>
      </c>
      <c r="E7213" s="292">
        <v>17896</v>
      </c>
      <c r="F7213" s="292">
        <v>1024044</v>
      </c>
      <c r="G7213" s="292">
        <v>7329</v>
      </c>
      <c r="H7213" s="292">
        <v>13082</v>
      </c>
      <c r="I7213" s="292">
        <v>562380</v>
      </c>
      <c r="J7213" s="292">
        <v>22033</v>
      </c>
      <c r="K7213" s="292">
        <v>33379</v>
      </c>
      <c r="L7213" s="292">
        <v>533630</v>
      </c>
      <c r="M7213" s="292">
        <v>13336</v>
      </c>
      <c r="N7213" s="292">
        <v>17048</v>
      </c>
      <c r="O7213" s="292">
        <v>2320725</v>
      </c>
      <c r="P7213" s="83" t="str">
        <f t="shared" si="161"/>
        <v/>
      </c>
    </row>
    <row r="7214" spans="1:16" hidden="1" x14ac:dyDescent="0.25">
      <c r="A7214" s="83" t="s">
        <v>8255</v>
      </c>
      <c r="B7214" s="285" t="s">
        <v>7341</v>
      </c>
      <c r="D7214" s="292">
        <v>0</v>
      </c>
      <c r="E7214" s="292">
        <v>0</v>
      </c>
      <c r="F7214" s="292">
        <v>0</v>
      </c>
      <c r="G7214" s="292">
        <v>0</v>
      </c>
      <c r="H7214" s="292">
        <v>0</v>
      </c>
      <c r="I7214" s="292">
        <v>0</v>
      </c>
      <c r="J7214" s="292">
        <v>0</v>
      </c>
      <c r="K7214" s="292">
        <v>0</v>
      </c>
      <c r="L7214" s="292">
        <v>0</v>
      </c>
      <c r="M7214" s="292">
        <v>0</v>
      </c>
      <c r="N7214" s="292">
        <v>0</v>
      </c>
      <c r="O7214" s="292">
        <v>0</v>
      </c>
      <c r="P7214" s="83" t="str">
        <f t="shared" si="161"/>
        <v/>
      </c>
    </row>
    <row r="7215" spans="1:16" hidden="1" x14ac:dyDescent="0.25">
      <c r="A7215" s="83" t="s">
        <v>8256</v>
      </c>
      <c r="B7215" s="285" t="s">
        <v>7342</v>
      </c>
      <c r="D7215" s="292">
        <v>0</v>
      </c>
      <c r="E7215" s="292">
        <v>0</v>
      </c>
      <c r="F7215" s="292">
        <v>0</v>
      </c>
      <c r="G7215" s="292">
        <v>0</v>
      </c>
      <c r="H7215" s="292">
        <v>0</v>
      </c>
      <c r="I7215" s="292">
        <v>0</v>
      </c>
      <c r="J7215" s="292">
        <v>0</v>
      </c>
      <c r="K7215" s="292">
        <v>0</v>
      </c>
      <c r="L7215" s="292">
        <v>0</v>
      </c>
      <c r="M7215" s="292">
        <v>0</v>
      </c>
      <c r="N7215" s="292">
        <v>0</v>
      </c>
      <c r="O7215" s="292">
        <v>0</v>
      </c>
      <c r="P7215" s="83" t="str">
        <f t="shared" si="161"/>
        <v/>
      </c>
    </row>
    <row r="7216" spans="1:16" hidden="1" x14ac:dyDescent="0.25">
      <c r="A7216" s="83" t="s">
        <v>8257</v>
      </c>
      <c r="B7216" s="285" t="s">
        <v>328</v>
      </c>
      <c r="D7216" s="292">
        <v>0</v>
      </c>
      <c r="E7216" s="292">
        <v>0</v>
      </c>
      <c r="F7216" s="292">
        <v>0</v>
      </c>
      <c r="G7216" s="292">
        <v>0</v>
      </c>
      <c r="H7216" s="292">
        <v>0</v>
      </c>
      <c r="I7216" s="292">
        <v>0</v>
      </c>
      <c r="J7216" s="292">
        <v>0</v>
      </c>
      <c r="K7216" s="292">
        <v>0</v>
      </c>
      <c r="L7216" s="292">
        <v>0</v>
      </c>
      <c r="M7216" s="292">
        <v>0</v>
      </c>
      <c r="N7216" s="292">
        <v>0</v>
      </c>
      <c r="O7216" s="292">
        <v>0</v>
      </c>
      <c r="P7216" s="83" t="str">
        <f t="shared" si="161"/>
        <v/>
      </c>
    </row>
    <row r="7217" spans="1:16" hidden="1" x14ac:dyDescent="0.25">
      <c r="A7217" s="83" t="s">
        <v>8449</v>
      </c>
      <c r="B7217" s="285" t="s">
        <v>8451</v>
      </c>
      <c r="F7217" s="292">
        <v>600</v>
      </c>
      <c r="G7217" s="292">
        <v>4593</v>
      </c>
      <c r="H7217" s="292">
        <v>3157</v>
      </c>
      <c r="I7217" s="292">
        <v>6080</v>
      </c>
      <c r="J7217" s="292">
        <v>3928</v>
      </c>
      <c r="K7217" s="292">
        <v>9144</v>
      </c>
      <c r="L7217" s="292">
        <v>7744</v>
      </c>
      <c r="M7217" s="292">
        <v>7584</v>
      </c>
      <c r="N7217" s="292">
        <v>359917</v>
      </c>
      <c r="O7217" s="292">
        <v>402747</v>
      </c>
      <c r="P7217" s="83" t="str">
        <f t="shared" si="161"/>
        <v/>
      </c>
    </row>
    <row r="7218" spans="1:16" hidden="1" x14ac:dyDescent="0.25">
      <c r="A7218" s="83" t="s">
        <v>8258</v>
      </c>
      <c r="B7218" s="285" t="s">
        <v>76</v>
      </c>
      <c r="C7218" s="292">
        <v>124842.75</v>
      </c>
      <c r="D7218" s="292">
        <v>36100.75</v>
      </c>
      <c r="E7218" s="292">
        <v>24532.75</v>
      </c>
      <c r="F7218" s="292">
        <v>20038.75</v>
      </c>
      <c r="G7218" s="292">
        <v>16511.75</v>
      </c>
      <c r="H7218" s="292">
        <v>70861.75</v>
      </c>
      <c r="I7218" s="292">
        <v>7020.75</v>
      </c>
      <c r="J7218" s="292">
        <v>-21759.25</v>
      </c>
      <c r="K7218" s="292">
        <v>44910.75</v>
      </c>
      <c r="L7218" s="292">
        <v>14457.75</v>
      </c>
      <c r="M7218" s="292">
        <v>10924.75</v>
      </c>
      <c r="N7218" s="292">
        <v>606398.75</v>
      </c>
      <c r="O7218" s="292">
        <v>954842</v>
      </c>
      <c r="P7218" s="83" t="str">
        <f t="shared" si="161"/>
        <v/>
      </c>
    </row>
    <row r="7219" spans="1:16" hidden="1" x14ac:dyDescent="0.25">
      <c r="A7219" s="83" t="s">
        <v>8259</v>
      </c>
      <c r="B7219" s="285" t="s">
        <v>155</v>
      </c>
      <c r="C7219" s="292">
        <v>2619583.8333333335</v>
      </c>
      <c r="D7219" s="292">
        <v>2769640.8333333335</v>
      </c>
      <c r="E7219" s="292">
        <v>2608017.8333333335</v>
      </c>
      <c r="F7219" s="292">
        <v>3557207.8333333335</v>
      </c>
      <c r="G7219" s="292">
        <v>2332117.8333333335</v>
      </c>
      <c r="H7219" s="292">
        <v>2468008.8333333335</v>
      </c>
      <c r="I7219" s="292">
        <v>2913378.8333333335</v>
      </c>
      <c r="J7219" s="292">
        <v>2468192.8333333335</v>
      </c>
      <c r="K7219" s="292">
        <v>2329445.8333333335</v>
      </c>
      <c r="L7219" s="292">
        <v>2973633.8333333335</v>
      </c>
      <c r="M7219" s="292">
        <v>2471422.8333333335</v>
      </c>
      <c r="N7219" s="292">
        <v>3543084.833333333</v>
      </c>
      <c r="O7219" s="292">
        <v>33053735.999999996</v>
      </c>
      <c r="P7219" s="83" t="str">
        <f t="shared" si="161"/>
        <v/>
      </c>
    </row>
    <row r="7220" spans="1:16" hidden="1" x14ac:dyDescent="0.25">
      <c r="A7220" s="83" t="s">
        <v>8260</v>
      </c>
      <c r="B7220" s="285" t="s">
        <v>305</v>
      </c>
      <c r="D7220" s="292">
        <v>2200</v>
      </c>
      <c r="E7220" s="292">
        <v>0</v>
      </c>
      <c r="F7220" s="292">
        <v>0</v>
      </c>
      <c r="G7220" s="292">
        <v>0</v>
      </c>
      <c r="H7220" s="292">
        <v>0</v>
      </c>
      <c r="I7220" s="292">
        <v>0</v>
      </c>
      <c r="J7220" s="292">
        <v>0</v>
      </c>
      <c r="K7220" s="292">
        <v>0</v>
      </c>
      <c r="L7220" s="292">
        <v>0</v>
      </c>
      <c r="M7220" s="292">
        <v>0</v>
      </c>
      <c r="N7220" s="292">
        <v>2474</v>
      </c>
      <c r="O7220" s="292">
        <v>4674</v>
      </c>
      <c r="P7220" s="83" t="str">
        <f t="shared" si="161"/>
        <v/>
      </c>
    </row>
    <row r="7221" spans="1:16" hidden="1" x14ac:dyDescent="0.25">
      <c r="A7221" s="83" t="s">
        <v>8261</v>
      </c>
      <c r="B7221" s="285" t="s">
        <v>312</v>
      </c>
      <c r="C7221" s="292">
        <v>109921.5</v>
      </c>
      <c r="D7221" s="292">
        <v>101318.5</v>
      </c>
      <c r="E7221" s="292">
        <v>114933.5</v>
      </c>
      <c r="F7221" s="292">
        <v>112685.5</v>
      </c>
      <c r="G7221" s="292">
        <v>114821.5</v>
      </c>
      <c r="H7221" s="292">
        <v>113544.5</v>
      </c>
      <c r="I7221" s="292">
        <v>128984.5</v>
      </c>
      <c r="J7221" s="292">
        <v>114033.5</v>
      </c>
      <c r="K7221" s="292">
        <v>119766.5</v>
      </c>
      <c r="L7221" s="292">
        <v>116157.5</v>
      </c>
      <c r="M7221" s="292">
        <v>116497.5</v>
      </c>
      <c r="N7221" s="292">
        <v>115990.5</v>
      </c>
      <c r="O7221" s="292">
        <v>1378655</v>
      </c>
      <c r="P7221" s="83" t="str">
        <f t="shared" si="161"/>
        <v/>
      </c>
    </row>
    <row r="7222" spans="1:16" hidden="1" x14ac:dyDescent="0.25">
      <c r="A7222" s="83" t="s">
        <v>8262</v>
      </c>
      <c r="B7222" s="285" t="s">
        <v>314</v>
      </c>
      <c r="P7222" s="83" t="str">
        <f t="shared" si="161"/>
        <v/>
      </c>
    </row>
    <row r="7223" spans="1:16" hidden="1" x14ac:dyDescent="0.25">
      <c r="A7223" s="83" t="s">
        <v>8263</v>
      </c>
      <c r="B7223" s="285" t="s">
        <v>315</v>
      </c>
      <c r="C7223" s="292">
        <v>107227</v>
      </c>
      <c r="D7223" s="292">
        <v>81730</v>
      </c>
      <c r="E7223" s="292">
        <v>87556</v>
      </c>
      <c r="F7223" s="292">
        <v>73696</v>
      </c>
      <c r="G7223" s="292">
        <v>424706</v>
      </c>
      <c r="H7223" s="292">
        <v>113197</v>
      </c>
      <c r="I7223" s="292">
        <v>120447</v>
      </c>
      <c r="J7223" s="292">
        <v>72645</v>
      </c>
      <c r="K7223" s="292">
        <v>68124</v>
      </c>
      <c r="L7223" s="292">
        <v>65972</v>
      </c>
      <c r="M7223" s="292">
        <v>67778</v>
      </c>
      <c r="N7223" s="292">
        <v>98358</v>
      </c>
      <c r="O7223" s="292">
        <v>1381436</v>
      </c>
      <c r="P7223" s="83" t="str">
        <f t="shared" si="161"/>
        <v/>
      </c>
    </row>
    <row r="7224" spans="1:16" hidden="1" x14ac:dyDescent="0.25">
      <c r="A7224" s="83" t="s">
        <v>8264</v>
      </c>
      <c r="B7224" s="285" t="s">
        <v>317</v>
      </c>
      <c r="C7224" s="292">
        <v>137.58333333333334</v>
      </c>
      <c r="D7224" s="292">
        <v>137.58333333333334</v>
      </c>
      <c r="E7224" s="292">
        <v>137.58333333333334</v>
      </c>
      <c r="F7224" s="292">
        <v>137.58333333333334</v>
      </c>
      <c r="G7224" s="292">
        <v>137.58333333333334</v>
      </c>
      <c r="H7224" s="292">
        <v>137.58333333333334</v>
      </c>
      <c r="I7224" s="292">
        <v>137.58333333333334</v>
      </c>
      <c r="J7224" s="292">
        <v>137.58333333333334</v>
      </c>
      <c r="K7224" s="292">
        <v>137.58333333333334</v>
      </c>
      <c r="L7224" s="292">
        <v>137.58333333333334</v>
      </c>
      <c r="M7224" s="292">
        <v>137.58333333333334</v>
      </c>
      <c r="N7224" s="292">
        <v>137.58333333333334</v>
      </c>
      <c r="O7224" s="292">
        <v>1650.9999999999998</v>
      </c>
      <c r="P7224" s="83" t="str">
        <f t="shared" si="161"/>
        <v/>
      </c>
    </row>
    <row r="7225" spans="1:16" hidden="1" x14ac:dyDescent="0.25">
      <c r="A7225" s="83" t="s">
        <v>8265</v>
      </c>
      <c r="B7225" s="285" t="s">
        <v>318</v>
      </c>
      <c r="C7225" s="292">
        <v>342128.83333333337</v>
      </c>
      <c r="D7225" s="292">
        <v>221486.83333333334</v>
      </c>
      <c r="E7225" s="292">
        <v>227159.83333333334</v>
      </c>
      <c r="F7225" s="292">
        <v>206557.83333333334</v>
      </c>
      <c r="G7225" s="292">
        <v>556176.83333333337</v>
      </c>
      <c r="H7225" s="292">
        <v>297740.83333333337</v>
      </c>
      <c r="I7225" s="292">
        <v>256589.83333333334</v>
      </c>
      <c r="J7225" s="292">
        <v>165056.83333333334</v>
      </c>
      <c r="K7225" s="292">
        <v>232938.83333333334</v>
      </c>
      <c r="L7225" s="292">
        <v>196724.83333333334</v>
      </c>
      <c r="M7225" s="292">
        <v>195337.83333333334</v>
      </c>
      <c r="N7225" s="292">
        <v>2065367.8333333333</v>
      </c>
      <c r="O7225" s="292">
        <v>4963267.0000000009</v>
      </c>
      <c r="P7225" s="83" t="str">
        <f t="shared" si="161"/>
        <v/>
      </c>
    </row>
    <row r="7226" spans="1:16" hidden="1" x14ac:dyDescent="0.25">
      <c r="A7226" s="83" t="s">
        <v>8266</v>
      </c>
      <c r="B7226" s="285" t="s">
        <v>7341</v>
      </c>
      <c r="C7226" s="292">
        <v>2063354.6456516311</v>
      </c>
      <c r="D7226" s="292">
        <v>2308748.9207823975</v>
      </c>
      <c r="E7226" s="292">
        <v>2151502.1887625395</v>
      </c>
      <c r="F7226" s="292">
        <v>3032609.1335960464</v>
      </c>
      <c r="G7226" s="292">
        <v>1599723.6865962562</v>
      </c>
      <c r="H7226" s="292">
        <v>1961657.7954464064</v>
      </c>
      <c r="I7226" s="292">
        <v>2407646.9572576135</v>
      </c>
      <c r="J7226" s="292">
        <v>2083446.9913505754</v>
      </c>
      <c r="K7226" s="292">
        <v>1891370.7636967986</v>
      </c>
      <c r="L7226" s="292">
        <v>2513976.9873177297</v>
      </c>
      <c r="M7226" s="292">
        <v>2057096.3867760384</v>
      </c>
      <c r="N7226" s="292">
        <v>1241676.8714836352</v>
      </c>
      <c r="O7226" s="292">
        <v>25312811.328717664</v>
      </c>
      <c r="P7226" s="83" t="str">
        <f t="shared" si="161"/>
        <v/>
      </c>
    </row>
    <row r="7227" spans="1:16" hidden="1" x14ac:dyDescent="0.25">
      <c r="A7227" s="83" t="s">
        <v>8267</v>
      </c>
      <c r="B7227" s="285" t="s">
        <v>7342</v>
      </c>
      <c r="C7227" s="292">
        <v>200725.35434836894</v>
      </c>
      <c r="D7227" s="292">
        <v>226030.0792176025</v>
      </c>
      <c r="E7227" s="292">
        <v>215980.81123746047</v>
      </c>
      <c r="F7227" s="292">
        <v>304665.86640395364</v>
      </c>
      <c r="G7227" s="292">
        <v>162842.31340374378</v>
      </c>
      <c r="H7227" s="292">
        <v>195235.20455359365</v>
      </c>
      <c r="I7227" s="292">
        <v>235767.04274238646</v>
      </c>
      <c r="J7227" s="292">
        <v>206314.00864942465</v>
      </c>
      <c r="K7227" s="292">
        <v>191761.23630320141</v>
      </c>
      <c r="L7227" s="292">
        <v>249557.01268227026</v>
      </c>
      <c r="M7227" s="292">
        <v>205613.61322396155</v>
      </c>
      <c r="N7227" s="292">
        <v>222668.12851636484</v>
      </c>
      <c r="O7227" s="292">
        <v>2617160.6712823324</v>
      </c>
      <c r="P7227" s="83" t="str">
        <f t="shared" si="161"/>
        <v/>
      </c>
    </row>
    <row r="7228" spans="1:16" hidden="1" x14ac:dyDescent="0.25">
      <c r="A7228" s="83" t="s">
        <v>8268</v>
      </c>
      <c r="B7228" s="285" t="s">
        <v>328</v>
      </c>
      <c r="C7228" s="292">
        <v>2277455</v>
      </c>
      <c r="D7228" s="292">
        <v>2548154</v>
      </c>
      <c r="E7228" s="292">
        <v>2380858</v>
      </c>
      <c r="F7228" s="292">
        <v>3350650</v>
      </c>
      <c r="G7228" s="292">
        <v>1775941</v>
      </c>
      <c r="H7228" s="292">
        <v>2170268</v>
      </c>
      <c r="I7228" s="292">
        <v>2656789</v>
      </c>
      <c r="J7228" s="292">
        <v>2303136</v>
      </c>
      <c r="K7228" s="292">
        <v>2096507</v>
      </c>
      <c r="L7228" s="292">
        <v>2776909</v>
      </c>
      <c r="M7228" s="292">
        <v>2276085</v>
      </c>
      <c r="N7228" s="292">
        <v>1477717</v>
      </c>
      <c r="O7228" s="292">
        <v>28090469</v>
      </c>
      <c r="P7228" s="83" t="str">
        <f t="shared" si="161"/>
        <v/>
      </c>
    </row>
    <row r="7229" spans="1:16" hidden="1" x14ac:dyDescent="0.25">
      <c r="A7229" s="83" t="s">
        <v>8269</v>
      </c>
      <c r="B7229" s="285" t="s">
        <v>7343</v>
      </c>
      <c r="C7229" s="292">
        <v>13375</v>
      </c>
      <c r="D7229" s="292">
        <v>13375</v>
      </c>
      <c r="E7229" s="292">
        <v>13375</v>
      </c>
      <c r="F7229" s="292">
        <v>13375</v>
      </c>
      <c r="G7229" s="292">
        <v>13375</v>
      </c>
      <c r="H7229" s="292">
        <v>13375</v>
      </c>
      <c r="I7229" s="292">
        <v>13375</v>
      </c>
      <c r="J7229" s="292">
        <v>13375</v>
      </c>
      <c r="K7229" s="292">
        <v>13375</v>
      </c>
      <c r="L7229" s="292">
        <v>13375</v>
      </c>
      <c r="M7229" s="292">
        <v>13375</v>
      </c>
      <c r="N7229" s="292">
        <v>13372</v>
      </c>
      <c r="O7229" s="292">
        <v>160497</v>
      </c>
      <c r="P7229" s="83" t="str">
        <f t="shared" si="161"/>
        <v/>
      </c>
    </row>
    <row r="7230" spans="1:16" hidden="1" x14ac:dyDescent="0.25">
      <c r="A7230" s="83" t="s">
        <v>8270</v>
      </c>
      <c r="B7230" s="285" t="s">
        <v>3364</v>
      </c>
      <c r="N7230" s="292">
        <v>1242009</v>
      </c>
      <c r="O7230" s="292">
        <v>1242009</v>
      </c>
      <c r="P7230" s="83" t="str">
        <f t="shared" si="161"/>
        <v/>
      </c>
    </row>
    <row r="7231" spans="1:16" hidden="1" x14ac:dyDescent="0.25">
      <c r="A7231" s="83" t="s">
        <v>8271</v>
      </c>
      <c r="B7231" s="285" t="s">
        <v>0</v>
      </c>
      <c r="N7231" s="292">
        <v>1242009</v>
      </c>
      <c r="O7231" s="292">
        <v>1242009</v>
      </c>
      <c r="P7231" s="83" t="str">
        <f t="shared" si="161"/>
        <v/>
      </c>
    </row>
    <row r="7232" spans="1:16" hidden="1" x14ac:dyDescent="0.25">
      <c r="A7232" s="83" t="s">
        <v>8272</v>
      </c>
      <c r="B7232" s="285" t="s">
        <v>3365</v>
      </c>
      <c r="P7232" s="83" t="str">
        <f t="shared" si="161"/>
        <v/>
      </c>
    </row>
    <row r="7233" spans="1:16" hidden="1" x14ac:dyDescent="0.25">
      <c r="A7233" s="83" t="s">
        <v>8273</v>
      </c>
      <c r="B7233" s="285" t="s">
        <v>5954</v>
      </c>
      <c r="P7233" s="83" t="str">
        <f t="shared" si="161"/>
        <v/>
      </c>
    </row>
    <row r="7234" spans="1:16" hidden="1" x14ac:dyDescent="0.25">
      <c r="A7234" s="83" t="s">
        <v>8274</v>
      </c>
      <c r="B7234" s="285" t="s">
        <v>130</v>
      </c>
      <c r="C7234" s="292">
        <v>-16230.199630000001</v>
      </c>
      <c r="D7234" s="292">
        <v>28388.731360000005</v>
      </c>
      <c r="E7234" s="292">
        <v>-19519.283590000003</v>
      </c>
      <c r="F7234" s="292">
        <v>11000.503409999998</v>
      </c>
      <c r="G7234" s="292">
        <v>-6215.2277699999968</v>
      </c>
      <c r="H7234" s="292">
        <v>-22473.004560000005</v>
      </c>
      <c r="I7234" s="292">
        <v>-2834.5172999999886</v>
      </c>
      <c r="J7234" s="292">
        <v>-20983.514149999995</v>
      </c>
      <c r="K7234" s="292">
        <v>-24648.284650000001</v>
      </c>
      <c r="L7234" s="292">
        <v>-42999.702639999996</v>
      </c>
      <c r="M7234" s="292">
        <v>-355.15659999999843</v>
      </c>
      <c r="N7234" s="292">
        <v>147996.48367000002</v>
      </c>
      <c r="O7234" s="292">
        <v>31126.827550000031</v>
      </c>
      <c r="P7234" s="83" t="str">
        <f t="shared" si="161"/>
        <v/>
      </c>
    </row>
    <row r="7235" spans="1:16" hidden="1" x14ac:dyDescent="0.25">
      <c r="A7235" s="83" t="s">
        <v>8275</v>
      </c>
      <c r="B7235" s="285" t="s">
        <v>76</v>
      </c>
      <c r="C7235" s="292">
        <v>3</v>
      </c>
      <c r="D7235" s="292">
        <v>2.06725</v>
      </c>
      <c r="E7235" s="292">
        <v>2</v>
      </c>
      <c r="F7235" s="292">
        <v>40.446219999999997</v>
      </c>
      <c r="G7235" s="292">
        <v>13.565</v>
      </c>
      <c r="H7235" s="292">
        <v>24.154910000000001</v>
      </c>
      <c r="I7235" s="292">
        <v>19</v>
      </c>
      <c r="J7235" s="292">
        <v>17</v>
      </c>
      <c r="K7235" s="292">
        <v>34.327060000000003</v>
      </c>
      <c r="L7235" s="292">
        <v>1</v>
      </c>
      <c r="M7235" s="292">
        <v>30</v>
      </c>
      <c r="N7235" s="292">
        <v>31</v>
      </c>
      <c r="O7235" s="292">
        <v>217.56044</v>
      </c>
      <c r="P7235" s="83" t="str">
        <f t="shared" ref="P7235:P7298" si="162">IF(COUNTBLANK(Q7235)=0,IF(RIGHT(A7235,12)=Q7235,TRUE,FALSE),"")</f>
        <v/>
      </c>
    </row>
    <row r="7236" spans="1:16" hidden="1" x14ac:dyDescent="0.25">
      <c r="A7236" s="83" t="s">
        <v>8276</v>
      </c>
      <c r="B7236" s="285" t="s">
        <v>79</v>
      </c>
      <c r="P7236" s="83" t="str">
        <f t="shared" si="162"/>
        <v/>
      </c>
    </row>
    <row r="7237" spans="1:16" hidden="1" x14ac:dyDescent="0.25">
      <c r="A7237" s="83" t="s">
        <v>8277</v>
      </c>
      <c r="B7237" s="285" t="s">
        <v>144</v>
      </c>
      <c r="C7237" s="292">
        <v>44887.904139999999</v>
      </c>
      <c r="D7237" s="292">
        <v>57938.242760000001</v>
      </c>
      <c r="E7237" s="292">
        <v>57426.220820000002</v>
      </c>
      <c r="F7237" s="292">
        <v>52325.977199999994</v>
      </c>
      <c r="G7237" s="292">
        <v>50501.722099999999</v>
      </c>
      <c r="H7237" s="292">
        <v>56604.570359999998</v>
      </c>
      <c r="I7237" s="292">
        <v>70240.422129999992</v>
      </c>
      <c r="J7237" s="292">
        <v>64717.208709999999</v>
      </c>
      <c r="K7237" s="292">
        <v>52467.892289999996</v>
      </c>
      <c r="L7237" s="292">
        <v>70609.68664</v>
      </c>
      <c r="M7237" s="292">
        <v>55365.343910000011</v>
      </c>
      <c r="N7237" s="292">
        <v>54040.366320000001</v>
      </c>
      <c r="O7237" s="292">
        <v>687125.55738000001</v>
      </c>
      <c r="P7237" s="83" t="str">
        <f t="shared" si="162"/>
        <v/>
      </c>
    </row>
    <row r="7238" spans="1:16" hidden="1" x14ac:dyDescent="0.25">
      <c r="A7238" s="83" t="s">
        <v>8278</v>
      </c>
      <c r="B7238" s="285" t="s">
        <v>296</v>
      </c>
      <c r="C7238" s="292">
        <v>34250.212590000003</v>
      </c>
      <c r="D7238" s="292">
        <v>45428.620589999999</v>
      </c>
      <c r="E7238" s="292">
        <v>45653.068790000005</v>
      </c>
      <c r="F7238" s="292">
        <v>41313.744180000002</v>
      </c>
      <c r="G7238" s="292">
        <v>39176.441749999998</v>
      </c>
      <c r="H7238" s="292">
        <v>43047.374190000002</v>
      </c>
      <c r="I7238" s="292">
        <v>46890.374899999995</v>
      </c>
      <c r="J7238" s="292">
        <v>43057.76283</v>
      </c>
      <c r="K7238" s="292">
        <v>39657.174899999998</v>
      </c>
      <c r="L7238" s="292">
        <v>41717.291510000003</v>
      </c>
      <c r="M7238" s="292">
        <v>51880.640139999996</v>
      </c>
      <c r="N7238" s="292">
        <v>51270.633359999993</v>
      </c>
      <c r="O7238" s="292">
        <v>523343.33972999995</v>
      </c>
      <c r="P7238" s="83" t="str">
        <f t="shared" si="162"/>
        <v/>
      </c>
    </row>
    <row r="7239" spans="1:16" hidden="1" x14ac:dyDescent="0.25">
      <c r="A7239" s="83" t="s">
        <v>8279</v>
      </c>
      <c r="B7239" s="285" t="s">
        <v>303</v>
      </c>
      <c r="C7239" s="292">
        <v>0</v>
      </c>
      <c r="D7239" s="292">
        <v>0</v>
      </c>
      <c r="E7239" s="292">
        <v>0</v>
      </c>
      <c r="F7239" s="292">
        <v>0</v>
      </c>
      <c r="G7239" s="292">
        <v>0</v>
      </c>
      <c r="H7239" s="292">
        <v>0</v>
      </c>
      <c r="I7239" s="292">
        <v>0</v>
      </c>
      <c r="J7239" s="292">
        <v>0</v>
      </c>
      <c r="K7239" s="292">
        <v>0</v>
      </c>
      <c r="L7239" s="292">
        <v>0</v>
      </c>
      <c r="M7239" s="292">
        <v>0</v>
      </c>
      <c r="N7239" s="292">
        <v>0</v>
      </c>
      <c r="O7239" s="292">
        <v>0</v>
      </c>
      <c r="P7239" s="83" t="str">
        <f t="shared" si="162"/>
        <v/>
      </c>
    </row>
    <row r="7240" spans="1:16" hidden="1" x14ac:dyDescent="0.25">
      <c r="A7240" s="83" t="s">
        <v>8280</v>
      </c>
      <c r="B7240" s="285" t="s">
        <v>304</v>
      </c>
      <c r="C7240" s="292">
        <v>969.69155000000001</v>
      </c>
      <c r="D7240" s="292">
        <v>2842.5549200000005</v>
      </c>
      <c r="E7240" s="292">
        <v>1528.20802</v>
      </c>
      <c r="F7240" s="292">
        <v>1007.7868000000001</v>
      </c>
      <c r="G7240" s="292">
        <v>878.71534999999994</v>
      </c>
      <c r="H7240" s="292">
        <v>2874.04126</v>
      </c>
      <c r="I7240" s="292">
        <v>806.04723000000013</v>
      </c>
      <c r="J7240" s="292">
        <v>1642.44588</v>
      </c>
      <c r="K7240" s="292">
        <v>775.39032999999995</v>
      </c>
      <c r="L7240" s="292">
        <v>947.39512999999999</v>
      </c>
      <c r="M7240" s="292">
        <v>1054.7037699999998</v>
      </c>
      <c r="N7240" s="292">
        <v>2738.7329600000003</v>
      </c>
      <c r="O7240" s="292">
        <v>18065.713200000002</v>
      </c>
      <c r="P7240" s="83" t="str">
        <f t="shared" si="162"/>
        <v/>
      </c>
    </row>
    <row r="7241" spans="1:16" hidden="1" x14ac:dyDescent="0.25">
      <c r="A7241" s="83" t="s">
        <v>8281</v>
      </c>
      <c r="B7241" s="285" t="s">
        <v>305</v>
      </c>
      <c r="C7241" s="292">
        <v>9665</v>
      </c>
      <c r="D7241" s="292">
        <v>9665</v>
      </c>
      <c r="E7241" s="292">
        <v>10242.944009999999</v>
      </c>
      <c r="F7241" s="292">
        <v>9964</v>
      </c>
      <c r="G7241" s="292">
        <v>10433</v>
      </c>
      <c r="H7241" s="292">
        <v>10659</v>
      </c>
      <c r="I7241" s="292">
        <v>22525</v>
      </c>
      <c r="J7241" s="292">
        <v>20000</v>
      </c>
      <c r="K7241" s="292">
        <v>12001</v>
      </c>
      <c r="L7241" s="292">
        <v>27944</v>
      </c>
      <c r="M7241" s="292">
        <v>2400</v>
      </c>
      <c r="N7241" s="292">
        <v>0</v>
      </c>
      <c r="O7241" s="292">
        <v>145498.94401000001</v>
      </c>
      <c r="P7241" s="83" t="str">
        <f t="shared" si="162"/>
        <v/>
      </c>
    </row>
    <row r="7242" spans="1:16" hidden="1" x14ac:dyDescent="0.25">
      <c r="A7242" s="83" t="s">
        <v>8282</v>
      </c>
      <c r="B7242" s="285" t="s">
        <v>308</v>
      </c>
      <c r="C7242" s="292">
        <v>44887.904139999999</v>
      </c>
      <c r="D7242" s="292">
        <v>57938.242760000001</v>
      </c>
      <c r="E7242" s="292">
        <v>57426.220820000002</v>
      </c>
      <c r="F7242" s="292">
        <v>52325.977199999994</v>
      </c>
      <c r="G7242" s="292">
        <v>50501.722099999999</v>
      </c>
      <c r="H7242" s="292">
        <v>56604.570359999998</v>
      </c>
      <c r="I7242" s="292">
        <v>70240.422129999992</v>
      </c>
      <c r="J7242" s="292">
        <v>64717.208709999999</v>
      </c>
      <c r="K7242" s="292">
        <v>52467.892289999996</v>
      </c>
      <c r="L7242" s="292">
        <v>70609.68664</v>
      </c>
      <c r="M7242" s="292">
        <v>55365.343910000011</v>
      </c>
      <c r="N7242" s="292">
        <v>54040.366320000001</v>
      </c>
      <c r="O7242" s="292">
        <v>687125.55738000001</v>
      </c>
      <c r="P7242" s="83" t="str">
        <f t="shared" si="162"/>
        <v/>
      </c>
    </row>
    <row r="7243" spans="1:16" hidden="1" x14ac:dyDescent="0.25">
      <c r="A7243" s="83" t="s">
        <v>8283</v>
      </c>
      <c r="B7243" s="285" t="s">
        <v>311</v>
      </c>
      <c r="P7243" s="83" t="str">
        <f t="shared" si="162"/>
        <v/>
      </c>
    </row>
    <row r="7244" spans="1:16" hidden="1" x14ac:dyDescent="0.25">
      <c r="A7244" s="83" t="s">
        <v>8284</v>
      </c>
      <c r="B7244" s="285" t="s">
        <v>5989</v>
      </c>
      <c r="C7244" s="292">
        <v>786.29520000000002</v>
      </c>
      <c r="D7244" s="292">
        <v>337.34797000000003</v>
      </c>
      <c r="E7244" s="292">
        <v>447.09312999999997</v>
      </c>
      <c r="F7244" s="292">
        <v>266.52041000000003</v>
      </c>
      <c r="G7244" s="292">
        <v>188.2714</v>
      </c>
      <c r="H7244" s="292">
        <v>393.00974000000002</v>
      </c>
      <c r="I7244" s="292">
        <v>234.40571</v>
      </c>
      <c r="J7244" s="292">
        <v>209.4392</v>
      </c>
      <c r="K7244" s="292">
        <v>452.14513999999997</v>
      </c>
      <c r="L7244" s="292">
        <v>323.16775999999999</v>
      </c>
      <c r="M7244" s="292">
        <v>12411.100759999999</v>
      </c>
      <c r="N7244" s="292">
        <v>1466.46976</v>
      </c>
      <c r="O7244" s="292">
        <v>17515.266179999999</v>
      </c>
      <c r="P7244" s="83" t="str">
        <f t="shared" si="162"/>
        <v/>
      </c>
    </row>
    <row r="7245" spans="1:16" hidden="1" x14ac:dyDescent="0.25">
      <c r="A7245" s="83" t="s">
        <v>8285</v>
      </c>
      <c r="B7245" s="285" t="s">
        <v>5990</v>
      </c>
      <c r="C7245" s="292">
        <v>1013</v>
      </c>
      <c r="D7245" s="292">
        <v>1478</v>
      </c>
      <c r="E7245" s="292">
        <v>2059</v>
      </c>
      <c r="F7245" s="292">
        <v>1492</v>
      </c>
      <c r="G7245" s="292">
        <v>1352</v>
      </c>
      <c r="H7245" s="292">
        <v>1627</v>
      </c>
      <c r="I7245" s="292">
        <v>1035</v>
      </c>
      <c r="J7245" s="292">
        <v>1723</v>
      </c>
      <c r="K7245" s="292">
        <v>1563</v>
      </c>
      <c r="L7245" s="292">
        <v>1591</v>
      </c>
      <c r="M7245" s="292">
        <v>1444</v>
      </c>
      <c r="N7245" s="292">
        <v>1542</v>
      </c>
      <c r="O7245" s="292">
        <v>17919</v>
      </c>
      <c r="P7245" s="83" t="str">
        <f t="shared" si="162"/>
        <v/>
      </c>
    </row>
    <row r="7246" spans="1:16" hidden="1" x14ac:dyDescent="0.25">
      <c r="A7246" s="83" t="s">
        <v>8286</v>
      </c>
      <c r="B7246" s="285" t="s">
        <v>5991</v>
      </c>
      <c r="C7246" s="292">
        <v>206</v>
      </c>
      <c r="D7246" s="292">
        <v>162</v>
      </c>
      <c r="E7246" s="292">
        <v>1614</v>
      </c>
      <c r="F7246" s="292">
        <v>130</v>
      </c>
      <c r="G7246" s="292">
        <v>135</v>
      </c>
      <c r="H7246" s="292">
        <v>1841</v>
      </c>
      <c r="I7246" s="292">
        <v>201</v>
      </c>
      <c r="J7246" s="292">
        <v>74</v>
      </c>
      <c r="K7246" s="292">
        <v>1678</v>
      </c>
      <c r="L7246" s="292">
        <v>115</v>
      </c>
      <c r="M7246" s="292">
        <v>221</v>
      </c>
      <c r="N7246" s="292">
        <v>5539</v>
      </c>
      <c r="O7246" s="292">
        <v>11916</v>
      </c>
      <c r="P7246" s="83" t="str">
        <f t="shared" si="162"/>
        <v/>
      </c>
    </row>
    <row r="7247" spans="1:16" hidden="1" x14ac:dyDescent="0.25">
      <c r="A7247" s="83" t="s">
        <v>8287</v>
      </c>
      <c r="B7247" s="285" t="s">
        <v>5992</v>
      </c>
      <c r="C7247" s="292">
        <v>16540.411909999999</v>
      </c>
      <c r="D7247" s="292">
        <v>19460.030729999999</v>
      </c>
      <c r="E7247" s="292">
        <v>19074.115700000002</v>
      </c>
      <c r="F7247" s="292">
        <v>19401.683169999997</v>
      </c>
      <c r="G7247" s="292">
        <v>19381.934089999999</v>
      </c>
      <c r="H7247" s="292">
        <v>20021.339209999998</v>
      </c>
      <c r="I7247" s="292">
        <v>22954.04147</v>
      </c>
      <c r="J7247" s="292">
        <v>20364.035169999999</v>
      </c>
      <c r="K7247" s="292">
        <v>22109.525880000001</v>
      </c>
      <c r="L7247" s="292">
        <v>22573.168010000001</v>
      </c>
      <c r="M7247" s="292">
        <v>19152.15005</v>
      </c>
      <c r="N7247" s="292">
        <v>24046.943339999998</v>
      </c>
      <c r="O7247" s="292">
        <v>245079.37872999997</v>
      </c>
      <c r="P7247" s="83" t="str">
        <f t="shared" si="162"/>
        <v/>
      </c>
    </row>
    <row r="7248" spans="1:16" hidden="1" x14ac:dyDescent="0.25">
      <c r="A7248" s="83" t="s">
        <v>8288</v>
      </c>
      <c r="B7248" s="285" t="s">
        <v>5993</v>
      </c>
      <c r="C7248" s="292">
        <v>918.62470999999994</v>
      </c>
      <c r="D7248" s="292">
        <v>1225.11058</v>
      </c>
      <c r="E7248" s="292">
        <v>1087.41516</v>
      </c>
      <c r="F7248" s="292">
        <v>1026.1488899999999</v>
      </c>
      <c r="G7248" s="292">
        <v>182.12629999999999</v>
      </c>
      <c r="H7248" s="292">
        <v>773.91547000000003</v>
      </c>
      <c r="I7248" s="292">
        <v>680.69713000000002</v>
      </c>
      <c r="J7248" s="292">
        <v>414.58617000000004</v>
      </c>
      <c r="K7248" s="292">
        <v>612.20381000000009</v>
      </c>
      <c r="L7248" s="292">
        <v>1242.5706800000003</v>
      </c>
      <c r="M7248" s="292">
        <v>278.77181000000002</v>
      </c>
      <c r="N7248" s="292">
        <v>892.58618000000001</v>
      </c>
      <c r="O7248" s="292">
        <v>9334.7568900000006</v>
      </c>
      <c r="P7248" s="83" t="str">
        <f t="shared" si="162"/>
        <v/>
      </c>
    </row>
    <row r="7249" spans="1:16" hidden="1" x14ac:dyDescent="0.25">
      <c r="A7249" s="83" t="s">
        <v>8289</v>
      </c>
      <c r="B7249" s="285" t="s">
        <v>5994</v>
      </c>
      <c r="C7249" s="292">
        <v>14566.099480000001</v>
      </c>
      <c r="D7249" s="292">
        <v>22250.935379999999</v>
      </c>
      <c r="E7249" s="292">
        <v>20788.794180000001</v>
      </c>
      <c r="F7249" s="292">
        <v>18655.362080000003</v>
      </c>
      <c r="G7249" s="292">
        <v>17693.94325</v>
      </c>
      <c r="H7249" s="292">
        <v>18208.736230000002</v>
      </c>
      <c r="I7249" s="292">
        <v>21571.834709999992</v>
      </c>
      <c r="J7249" s="292">
        <v>19939.09389</v>
      </c>
      <c r="K7249" s="292">
        <v>12937.60763</v>
      </c>
      <c r="L7249" s="292">
        <v>15549.520009999998</v>
      </c>
      <c r="M7249" s="292">
        <v>18050.418880000001</v>
      </c>
      <c r="N7249" s="292">
        <v>16916.69975</v>
      </c>
      <c r="O7249" s="292">
        <v>217129.04547000001</v>
      </c>
      <c r="P7249" s="83" t="str">
        <f t="shared" si="162"/>
        <v/>
      </c>
    </row>
    <row r="7250" spans="1:16" hidden="1" x14ac:dyDescent="0.25">
      <c r="A7250" s="83" t="s">
        <v>8290</v>
      </c>
      <c r="B7250" s="285" t="s">
        <v>5995</v>
      </c>
      <c r="C7250" s="292">
        <v>219.78129000000001</v>
      </c>
      <c r="D7250" s="292">
        <v>515.19593000000009</v>
      </c>
      <c r="E7250" s="292">
        <v>582.65062</v>
      </c>
      <c r="F7250" s="292">
        <v>342.02962999999994</v>
      </c>
      <c r="G7250" s="292">
        <v>243.16670999999997</v>
      </c>
      <c r="H7250" s="292">
        <v>182.37354000000002</v>
      </c>
      <c r="I7250" s="292">
        <v>213.39588000000001</v>
      </c>
      <c r="J7250" s="292">
        <v>333.60839999999996</v>
      </c>
      <c r="K7250" s="292">
        <v>304.69244000000003</v>
      </c>
      <c r="L7250" s="292">
        <v>322.86505</v>
      </c>
      <c r="M7250" s="292">
        <v>323.19863999999995</v>
      </c>
      <c r="N7250" s="292">
        <v>866.93432999999993</v>
      </c>
      <c r="O7250" s="292">
        <v>4449.89246</v>
      </c>
      <c r="P7250" s="83" t="str">
        <f t="shared" si="162"/>
        <v/>
      </c>
    </row>
    <row r="7251" spans="1:16" hidden="1" x14ac:dyDescent="0.25">
      <c r="A7251" s="83" t="s">
        <v>8291</v>
      </c>
      <c r="B7251" s="285" t="s">
        <v>76</v>
      </c>
      <c r="C7251" s="292">
        <v>3837.4846400000006</v>
      </c>
      <c r="D7251" s="292">
        <v>1740.2521300000003</v>
      </c>
      <c r="E7251" s="292">
        <v>7884.2919200000006</v>
      </c>
      <c r="F7251" s="292">
        <v>2283.8795199999986</v>
      </c>
      <c r="G7251" s="292">
        <v>1502.5333999999996</v>
      </c>
      <c r="H7251" s="292">
        <v>3735.3852999999981</v>
      </c>
      <c r="I7251" s="292">
        <v>4032.8315300000004</v>
      </c>
      <c r="J7251" s="292">
        <v>3293.6442899999988</v>
      </c>
      <c r="K7251" s="292">
        <v>2583.3520100000005</v>
      </c>
      <c r="L7251" s="292">
        <v>5200.668880000002</v>
      </c>
      <c r="M7251" s="292">
        <v>4554.3133599999992</v>
      </c>
      <c r="N7251" s="292">
        <v>4311.8723399999999</v>
      </c>
      <c r="O7251" s="292">
        <v>44960.509320000005</v>
      </c>
      <c r="P7251" s="83" t="str">
        <f t="shared" si="162"/>
        <v/>
      </c>
    </row>
    <row r="7252" spans="1:16" hidden="1" x14ac:dyDescent="0.25">
      <c r="A7252" s="83" t="s">
        <v>8292</v>
      </c>
      <c r="B7252" s="285" t="s">
        <v>155</v>
      </c>
      <c r="C7252" s="292">
        <v>28657.704509999996</v>
      </c>
      <c r="D7252" s="292">
        <v>86326.974119999999</v>
      </c>
      <c r="E7252" s="292">
        <v>37906.937230000003</v>
      </c>
      <c r="F7252" s="292">
        <v>63326.480609999991</v>
      </c>
      <c r="G7252" s="292">
        <v>44286.494330000001</v>
      </c>
      <c r="H7252" s="292">
        <v>34131.565799999997</v>
      </c>
      <c r="I7252" s="292">
        <v>67405.904829999999</v>
      </c>
      <c r="J7252" s="292">
        <v>43733.694560000004</v>
      </c>
      <c r="K7252" s="292">
        <v>27819.607639999998</v>
      </c>
      <c r="L7252" s="292">
        <v>27609.984000000004</v>
      </c>
      <c r="M7252" s="292">
        <v>55010.187310000001</v>
      </c>
      <c r="N7252" s="292">
        <v>202036.84999000002</v>
      </c>
      <c r="O7252" s="292">
        <v>718252.38492999994</v>
      </c>
      <c r="P7252" s="83" t="str">
        <f t="shared" si="162"/>
        <v/>
      </c>
    </row>
    <row r="7253" spans="1:16" hidden="1" x14ac:dyDescent="0.25">
      <c r="A7253" s="83" t="s">
        <v>8293</v>
      </c>
      <c r="B7253" s="285" t="s">
        <v>305</v>
      </c>
      <c r="C7253" s="292">
        <v>2211.82996</v>
      </c>
      <c r="D7253" s="292">
        <v>1672.45956</v>
      </c>
      <c r="E7253" s="292">
        <v>1620.1247199999998</v>
      </c>
      <c r="F7253" s="292">
        <v>1650.0444600000001</v>
      </c>
      <c r="G7253" s="292">
        <v>711.47387000000003</v>
      </c>
      <c r="H7253" s="292">
        <v>1317.1279</v>
      </c>
      <c r="I7253" s="292">
        <v>1088.9802400000001</v>
      </c>
      <c r="J7253" s="292">
        <v>783.74711000000002</v>
      </c>
      <c r="K7253" s="292">
        <v>1017.9226500000001</v>
      </c>
      <c r="L7253" s="292">
        <v>1736.1126400000003</v>
      </c>
      <c r="M7253" s="292">
        <v>1002.2570699999999</v>
      </c>
      <c r="N7253" s="292">
        <v>112518.92936000001</v>
      </c>
      <c r="O7253" s="292">
        <v>127331.00954000001</v>
      </c>
      <c r="P7253" s="83" t="str">
        <f t="shared" si="162"/>
        <v/>
      </c>
    </row>
    <row r="7254" spans="1:16" hidden="1" x14ac:dyDescent="0.25">
      <c r="A7254" s="83" t="s">
        <v>8294</v>
      </c>
      <c r="B7254" s="285" t="s">
        <v>311</v>
      </c>
      <c r="P7254" s="83" t="str">
        <f t="shared" si="162"/>
        <v/>
      </c>
    </row>
    <row r="7255" spans="1:16" hidden="1" x14ac:dyDescent="0.25">
      <c r="A7255" s="83" t="s">
        <v>8295</v>
      </c>
      <c r="B7255" s="285" t="s">
        <v>312</v>
      </c>
      <c r="C7255" s="292">
        <v>12087.38991</v>
      </c>
      <c r="D7255" s="292">
        <v>41973.262429999995</v>
      </c>
      <c r="E7255" s="292">
        <v>20454.52059</v>
      </c>
      <c r="F7255" s="292">
        <v>16562.443630000002</v>
      </c>
      <c r="G7255" s="292">
        <v>34355.487059999999</v>
      </c>
      <c r="H7255" s="292">
        <v>21362.052599999999</v>
      </c>
      <c r="I7255" s="292">
        <v>15068.843060000001</v>
      </c>
      <c r="J7255" s="292">
        <v>32269.303159999999</v>
      </c>
      <c r="K7255" s="292">
        <v>16831.332979999999</v>
      </c>
      <c r="L7255" s="292">
        <v>10474.20248</v>
      </c>
      <c r="M7255" s="292">
        <v>32177.616880000001</v>
      </c>
      <c r="N7255" s="292">
        <v>28634.048290000006</v>
      </c>
      <c r="O7255" s="292">
        <v>282250.50307000004</v>
      </c>
      <c r="P7255" s="83" t="str">
        <f t="shared" si="162"/>
        <v/>
      </c>
    </row>
    <row r="7256" spans="1:16" hidden="1" x14ac:dyDescent="0.25">
      <c r="A7256" s="83" t="s">
        <v>8296</v>
      </c>
      <c r="B7256" s="285" t="s">
        <v>314</v>
      </c>
      <c r="P7256" s="83" t="str">
        <f t="shared" si="162"/>
        <v/>
      </c>
    </row>
    <row r="7257" spans="1:16" hidden="1" x14ac:dyDescent="0.25">
      <c r="A7257" s="83" t="s">
        <v>8297</v>
      </c>
      <c r="B7257" s="285" t="s">
        <v>315</v>
      </c>
      <c r="P7257" s="83" t="str">
        <f t="shared" si="162"/>
        <v/>
      </c>
    </row>
    <row r="7258" spans="1:16" hidden="1" x14ac:dyDescent="0.25">
      <c r="A7258" s="83" t="s">
        <v>8298</v>
      </c>
      <c r="B7258" s="285" t="s">
        <v>317</v>
      </c>
      <c r="C7258" s="292">
        <v>0</v>
      </c>
      <c r="D7258" s="292">
        <v>15</v>
      </c>
      <c r="E7258" s="292">
        <v>0</v>
      </c>
      <c r="F7258" s="292">
        <v>0</v>
      </c>
      <c r="G7258" s="292">
        <v>0</v>
      </c>
      <c r="H7258" s="292">
        <v>0</v>
      </c>
      <c r="I7258" s="292">
        <v>0</v>
      </c>
      <c r="J7258" s="292">
        <v>0</v>
      </c>
      <c r="K7258" s="292">
        <v>0</v>
      </c>
      <c r="L7258" s="292">
        <v>23</v>
      </c>
      <c r="M7258" s="292">
        <v>0</v>
      </c>
      <c r="N7258" s="292">
        <v>0</v>
      </c>
      <c r="O7258" s="292">
        <v>38</v>
      </c>
      <c r="P7258" s="83" t="str">
        <f t="shared" si="162"/>
        <v/>
      </c>
    </row>
    <row r="7259" spans="1:16" hidden="1" x14ac:dyDescent="0.25">
      <c r="A7259" s="83" t="s">
        <v>8299</v>
      </c>
      <c r="B7259" s="285" t="s">
        <v>318</v>
      </c>
      <c r="C7259" s="292">
        <v>28657.704509999996</v>
      </c>
      <c r="D7259" s="292">
        <v>86326.974119999999</v>
      </c>
      <c r="E7259" s="292">
        <v>37906.937230000003</v>
      </c>
      <c r="F7259" s="292">
        <v>63326.480609999991</v>
      </c>
      <c r="G7259" s="292">
        <v>44286.494330000001</v>
      </c>
      <c r="H7259" s="292">
        <v>34131.565799999997</v>
      </c>
      <c r="I7259" s="292">
        <v>67405.904829999999</v>
      </c>
      <c r="J7259" s="292">
        <v>43733.694560000004</v>
      </c>
      <c r="K7259" s="292">
        <v>27819.607639999998</v>
      </c>
      <c r="L7259" s="292">
        <v>27609.984000000004</v>
      </c>
      <c r="M7259" s="292">
        <v>55010.187310000001</v>
      </c>
      <c r="N7259" s="292">
        <v>202036.84999000002</v>
      </c>
      <c r="O7259" s="292">
        <v>718252.38492999994</v>
      </c>
      <c r="P7259" s="83" t="str">
        <f t="shared" si="162"/>
        <v/>
      </c>
    </row>
    <row r="7260" spans="1:16" hidden="1" x14ac:dyDescent="0.25">
      <c r="A7260" s="83" t="s">
        <v>8300</v>
      </c>
      <c r="B7260" s="285" t="s">
        <v>3364</v>
      </c>
      <c r="C7260" s="292">
        <v>10521</v>
      </c>
      <c r="D7260" s="292">
        <v>40926</v>
      </c>
      <c r="E7260" s="292">
        <v>7948</v>
      </c>
      <c r="F7260" s="292">
        <v>42830.112999999998</v>
      </c>
      <c r="G7260" s="292">
        <v>7717</v>
      </c>
      <c r="H7260" s="292">
        <v>7717</v>
      </c>
      <c r="I7260" s="292">
        <v>47215.25</v>
      </c>
      <c r="J7260" s="292">
        <v>7387</v>
      </c>
      <c r="K7260" s="292">
        <v>7387</v>
      </c>
      <c r="L7260" s="292">
        <v>10176</v>
      </c>
      <c r="M7260" s="292">
        <v>17276</v>
      </c>
      <c r="N7260" s="292">
        <v>56572</v>
      </c>
      <c r="O7260" s="292">
        <v>263672.36300000001</v>
      </c>
      <c r="P7260" s="83" t="str">
        <f t="shared" si="162"/>
        <v/>
      </c>
    </row>
    <row r="7261" spans="1:16" hidden="1" x14ac:dyDescent="0.25">
      <c r="A7261" s="83" t="s">
        <v>8301</v>
      </c>
      <c r="B7261" s="285" t="s">
        <v>130</v>
      </c>
      <c r="C7261" s="292">
        <v>164570.25</v>
      </c>
      <c r="D7261" s="292">
        <v>62800.25</v>
      </c>
      <c r="E7261" s="292">
        <v>-25557.75</v>
      </c>
      <c r="F7261" s="292">
        <v>4952.25</v>
      </c>
      <c r="G7261" s="292">
        <v>47319.25</v>
      </c>
      <c r="H7261" s="292">
        <v>-1224.75</v>
      </c>
      <c r="I7261" s="292">
        <v>-42175.75</v>
      </c>
      <c r="J7261" s="292">
        <v>-12768.75</v>
      </c>
      <c r="K7261" s="292">
        <v>-3872.75</v>
      </c>
      <c r="L7261" s="292">
        <v>-57163.750000000015</v>
      </c>
      <c r="M7261" s="292">
        <v>-19108.749999999971</v>
      </c>
      <c r="N7261" s="292">
        <v>-71510.75</v>
      </c>
      <c r="O7261" s="292">
        <v>46259.000000000029</v>
      </c>
      <c r="P7261" s="83" t="str">
        <f t="shared" si="162"/>
        <v/>
      </c>
    </row>
    <row r="7262" spans="1:16" hidden="1" x14ac:dyDescent="0.25">
      <c r="A7262" s="83" t="s">
        <v>8302</v>
      </c>
      <c r="B7262" s="285" t="s">
        <v>76</v>
      </c>
      <c r="C7262" s="292">
        <v>12</v>
      </c>
      <c r="D7262" s="292">
        <v>0</v>
      </c>
      <c r="E7262" s="292">
        <v>0</v>
      </c>
      <c r="F7262" s="292">
        <v>8</v>
      </c>
      <c r="G7262" s="292">
        <v>4</v>
      </c>
      <c r="H7262" s="292">
        <v>18</v>
      </c>
      <c r="I7262" s="292">
        <v>0</v>
      </c>
      <c r="J7262" s="292">
        <v>2</v>
      </c>
      <c r="K7262" s="292">
        <v>0</v>
      </c>
      <c r="L7262" s="292">
        <v>47</v>
      </c>
      <c r="M7262" s="292">
        <v>0</v>
      </c>
      <c r="N7262" s="292">
        <v>4332</v>
      </c>
      <c r="O7262" s="292">
        <v>4423</v>
      </c>
      <c r="P7262" s="83" t="str">
        <f t="shared" si="162"/>
        <v/>
      </c>
    </row>
    <row r="7263" spans="1:16" hidden="1" x14ac:dyDescent="0.25">
      <c r="A7263" s="83" t="s">
        <v>8303</v>
      </c>
      <c r="B7263" s="285" t="s">
        <v>79</v>
      </c>
      <c r="P7263" s="83" t="str">
        <f t="shared" si="162"/>
        <v/>
      </c>
    </row>
    <row r="7264" spans="1:16" hidden="1" x14ac:dyDescent="0.25">
      <c r="A7264" s="83" t="s">
        <v>8304</v>
      </c>
      <c r="B7264" s="285" t="s">
        <v>144</v>
      </c>
      <c r="C7264" s="292">
        <v>1744222.2285083334</v>
      </c>
      <c r="D7264" s="292">
        <v>1955633.2285083332</v>
      </c>
      <c r="E7264" s="292">
        <v>1839771.2285083334</v>
      </c>
      <c r="F7264" s="292">
        <v>1829651.2285083332</v>
      </c>
      <c r="G7264" s="292">
        <v>2014501.2285083332</v>
      </c>
      <c r="H7264" s="292">
        <v>1884063.2285083332</v>
      </c>
      <c r="I7264" s="292">
        <v>1824120.2285083332</v>
      </c>
      <c r="J7264" s="292">
        <v>2045904.2285083332</v>
      </c>
      <c r="K7264" s="292">
        <v>1878541.2285083332</v>
      </c>
      <c r="L7264" s="292">
        <v>1885396.2285083332</v>
      </c>
      <c r="M7264" s="292">
        <v>1930332.2285083332</v>
      </c>
      <c r="N7264" s="292">
        <v>1914401.2285083334</v>
      </c>
      <c r="O7264" s="292">
        <v>22746537.7421</v>
      </c>
      <c r="P7264" s="83" t="str">
        <f t="shared" si="162"/>
        <v/>
      </c>
    </row>
    <row r="7265" spans="1:16" hidden="1" x14ac:dyDescent="0.25">
      <c r="A7265" s="83" t="s">
        <v>8305</v>
      </c>
      <c r="B7265" s="285" t="s">
        <v>296</v>
      </c>
      <c r="C7265" s="292">
        <v>1367722</v>
      </c>
      <c r="D7265" s="292">
        <v>1366591</v>
      </c>
      <c r="E7265" s="292">
        <v>1393670</v>
      </c>
      <c r="F7265" s="292">
        <v>1398316</v>
      </c>
      <c r="G7265" s="292">
        <v>1437543</v>
      </c>
      <c r="H7265" s="292">
        <v>1394186</v>
      </c>
      <c r="I7265" s="292">
        <v>1398589</v>
      </c>
      <c r="J7265" s="292">
        <v>1398218</v>
      </c>
      <c r="K7265" s="292">
        <v>1402734</v>
      </c>
      <c r="L7265" s="292">
        <v>1404734</v>
      </c>
      <c r="M7265" s="292">
        <v>1404292</v>
      </c>
      <c r="N7265" s="292">
        <v>1418774</v>
      </c>
      <c r="O7265" s="292">
        <v>16785369</v>
      </c>
      <c r="P7265" s="83" t="str">
        <f t="shared" si="162"/>
        <v/>
      </c>
    </row>
    <row r="7266" spans="1:16" hidden="1" x14ac:dyDescent="0.25">
      <c r="A7266" s="83" t="s">
        <v>8306</v>
      </c>
      <c r="B7266" s="285" t="s">
        <v>303</v>
      </c>
      <c r="P7266" s="83" t="str">
        <f t="shared" si="162"/>
        <v/>
      </c>
    </row>
    <row r="7267" spans="1:16" hidden="1" x14ac:dyDescent="0.25">
      <c r="A7267" s="83" t="s">
        <v>8307</v>
      </c>
      <c r="B7267" s="285" t="s">
        <v>304</v>
      </c>
      <c r="C7267" s="292">
        <v>5315.2285083333336</v>
      </c>
      <c r="D7267" s="292">
        <v>5315.2285083333336</v>
      </c>
      <c r="E7267" s="292">
        <v>5315.2285083333336</v>
      </c>
      <c r="F7267" s="292">
        <v>5315.2285083333336</v>
      </c>
      <c r="G7267" s="292">
        <v>5315.2285083333336</v>
      </c>
      <c r="H7267" s="292">
        <v>5315.2285083333336</v>
      </c>
      <c r="I7267" s="292">
        <v>5315.2285083333336</v>
      </c>
      <c r="J7267" s="292">
        <v>5315.2285083333336</v>
      </c>
      <c r="K7267" s="292">
        <v>5315.2285083333336</v>
      </c>
      <c r="L7267" s="292">
        <v>5315.2285083333336</v>
      </c>
      <c r="M7267" s="292">
        <v>5315.2285083333336</v>
      </c>
      <c r="N7267" s="292">
        <v>5315.2285083333336</v>
      </c>
      <c r="O7267" s="292">
        <v>63782.742100000003</v>
      </c>
      <c r="P7267" s="83" t="str">
        <f t="shared" si="162"/>
        <v/>
      </c>
    </row>
    <row r="7268" spans="1:16" hidden="1" x14ac:dyDescent="0.25">
      <c r="A7268" s="83" t="s">
        <v>8308</v>
      </c>
      <c r="B7268" s="285" t="s">
        <v>305</v>
      </c>
      <c r="C7268" s="292">
        <v>77971</v>
      </c>
      <c r="D7268" s="292">
        <v>80182</v>
      </c>
      <c r="E7268" s="292">
        <v>88601</v>
      </c>
      <c r="F7268" s="292">
        <v>77921</v>
      </c>
      <c r="G7268" s="292">
        <v>67417</v>
      </c>
      <c r="H7268" s="292">
        <v>95587</v>
      </c>
      <c r="I7268" s="292">
        <v>79675</v>
      </c>
      <c r="J7268" s="292">
        <v>98791</v>
      </c>
      <c r="K7268" s="292">
        <v>72851</v>
      </c>
      <c r="L7268" s="292">
        <v>103815</v>
      </c>
      <c r="M7268" s="292">
        <v>77717</v>
      </c>
      <c r="N7268" s="292">
        <v>100572</v>
      </c>
      <c r="O7268" s="292">
        <v>1021100</v>
      </c>
      <c r="P7268" s="83" t="str">
        <f t="shared" si="162"/>
        <v/>
      </c>
    </row>
    <row r="7269" spans="1:16" hidden="1" x14ac:dyDescent="0.25">
      <c r="A7269" s="83" t="s">
        <v>8309</v>
      </c>
      <c r="B7269" s="285" t="s">
        <v>308</v>
      </c>
      <c r="C7269" s="292">
        <v>1451020.2285083334</v>
      </c>
      <c r="D7269" s="292">
        <v>1452088.2285083332</v>
      </c>
      <c r="E7269" s="292">
        <v>1487586.2285083334</v>
      </c>
      <c r="F7269" s="292">
        <v>1481560.2285083332</v>
      </c>
      <c r="G7269" s="292">
        <v>1510279.2285083332</v>
      </c>
      <c r="H7269" s="292">
        <v>1495106.2285083332</v>
      </c>
      <c r="I7269" s="292">
        <v>1483579.2285083332</v>
      </c>
      <c r="J7269" s="292">
        <v>1502326.2285083332</v>
      </c>
      <c r="K7269" s="292">
        <v>1480900.2285083332</v>
      </c>
      <c r="L7269" s="292">
        <v>1513911.2285083332</v>
      </c>
      <c r="M7269" s="292">
        <v>1487324.2285083332</v>
      </c>
      <c r="N7269" s="292">
        <v>1528993.2285083334</v>
      </c>
      <c r="O7269" s="292">
        <v>17874674.742099997</v>
      </c>
      <c r="P7269" s="83" t="str">
        <f t="shared" si="162"/>
        <v/>
      </c>
    </row>
    <row r="7270" spans="1:16" hidden="1" x14ac:dyDescent="0.25">
      <c r="A7270" s="83" t="s">
        <v>8310</v>
      </c>
      <c r="B7270" s="285" t="s">
        <v>311</v>
      </c>
      <c r="C7270" s="292">
        <v>293202</v>
      </c>
      <c r="D7270" s="292">
        <v>503545</v>
      </c>
      <c r="E7270" s="292">
        <v>352185</v>
      </c>
      <c r="F7270" s="292">
        <v>348091</v>
      </c>
      <c r="G7270" s="292">
        <v>504222</v>
      </c>
      <c r="H7270" s="292">
        <v>388957</v>
      </c>
      <c r="I7270" s="292">
        <v>340541</v>
      </c>
      <c r="J7270" s="292">
        <v>543578</v>
      </c>
      <c r="K7270" s="292">
        <v>397641</v>
      </c>
      <c r="L7270" s="292">
        <v>371485</v>
      </c>
      <c r="M7270" s="292">
        <v>443008</v>
      </c>
      <c r="N7270" s="292">
        <v>385408</v>
      </c>
      <c r="O7270" s="292">
        <v>4871863</v>
      </c>
      <c r="P7270" s="83" t="str">
        <f t="shared" si="162"/>
        <v/>
      </c>
    </row>
    <row r="7271" spans="1:16" hidden="1" x14ac:dyDescent="0.25">
      <c r="A7271" s="83" t="s">
        <v>8311</v>
      </c>
      <c r="B7271" s="285" t="s">
        <v>5965</v>
      </c>
      <c r="C7271" s="292">
        <v>1037257</v>
      </c>
      <c r="D7271" s="292">
        <v>1044913</v>
      </c>
      <c r="E7271" s="292">
        <v>1034347</v>
      </c>
      <c r="F7271" s="292">
        <v>1055257</v>
      </c>
      <c r="G7271" s="292">
        <v>1078275</v>
      </c>
      <c r="H7271" s="292">
        <v>1048500</v>
      </c>
      <c r="I7271" s="292">
        <v>1051600</v>
      </c>
      <c r="J7271" s="292">
        <v>1064761</v>
      </c>
      <c r="K7271" s="292">
        <v>1052190</v>
      </c>
      <c r="L7271" s="292">
        <v>1071690</v>
      </c>
      <c r="M7271" s="292">
        <v>1053615</v>
      </c>
      <c r="N7271" s="292">
        <v>1037424</v>
      </c>
      <c r="O7271" s="292">
        <v>12629829</v>
      </c>
      <c r="P7271" s="83" t="str">
        <f t="shared" si="162"/>
        <v/>
      </c>
    </row>
    <row r="7272" spans="1:16" hidden="1" x14ac:dyDescent="0.25">
      <c r="A7272" s="83" t="s">
        <v>8312</v>
      </c>
      <c r="B7272" s="285" t="s">
        <v>5970</v>
      </c>
      <c r="C7272" s="292">
        <v>6150</v>
      </c>
      <c r="D7272" s="292">
        <v>6065</v>
      </c>
      <c r="E7272" s="292">
        <v>6014</v>
      </c>
      <c r="F7272" s="292">
        <v>5836</v>
      </c>
      <c r="G7272" s="292">
        <v>5713</v>
      </c>
      <c r="H7272" s="292">
        <v>5698</v>
      </c>
      <c r="I7272" s="292">
        <v>5634</v>
      </c>
      <c r="J7272" s="292">
        <v>5645</v>
      </c>
      <c r="K7272" s="292">
        <v>5518</v>
      </c>
      <c r="L7272" s="292">
        <v>5486</v>
      </c>
      <c r="M7272" s="292">
        <v>5743</v>
      </c>
      <c r="N7272" s="292">
        <v>5522</v>
      </c>
      <c r="O7272" s="292">
        <v>69024</v>
      </c>
      <c r="P7272" s="83" t="str">
        <f t="shared" si="162"/>
        <v/>
      </c>
    </row>
    <row r="7273" spans="1:16" hidden="1" x14ac:dyDescent="0.25">
      <c r="A7273" s="83" t="s">
        <v>8313</v>
      </c>
      <c r="B7273" s="285" t="s">
        <v>5966</v>
      </c>
      <c r="C7273" s="292">
        <v>2497</v>
      </c>
      <c r="D7273" s="292">
        <v>2320</v>
      </c>
      <c r="E7273" s="292">
        <v>2383</v>
      </c>
      <c r="F7273" s="292">
        <v>2357</v>
      </c>
      <c r="G7273" s="292">
        <v>2222</v>
      </c>
      <c r="H7273" s="292">
        <v>2224</v>
      </c>
      <c r="I7273" s="292">
        <v>2377</v>
      </c>
      <c r="J7273" s="292">
        <v>2380</v>
      </c>
      <c r="K7273" s="292">
        <v>2206</v>
      </c>
      <c r="L7273" s="292">
        <v>2276</v>
      </c>
      <c r="M7273" s="292">
        <v>2498</v>
      </c>
      <c r="N7273" s="292">
        <v>25304</v>
      </c>
      <c r="O7273" s="292">
        <v>51044</v>
      </c>
      <c r="P7273" s="83" t="str">
        <f t="shared" si="162"/>
        <v/>
      </c>
    </row>
    <row r="7274" spans="1:16" hidden="1" x14ac:dyDescent="0.25">
      <c r="A7274" s="83" t="s">
        <v>8314</v>
      </c>
      <c r="B7274" s="285" t="s">
        <v>5971</v>
      </c>
      <c r="C7274" s="292">
        <v>1651</v>
      </c>
      <c r="D7274" s="292">
        <v>1705</v>
      </c>
      <c r="E7274" s="292">
        <v>1711</v>
      </c>
      <c r="F7274" s="292">
        <v>1615</v>
      </c>
      <c r="G7274" s="292">
        <v>1583</v>
      </c>
      <c r="H7274" s="292">
        <v>1695</v>
      </c>
      <c r="I7274" s="292">
        <v>1637</v>
      </c>
      <c r="J7274" s="292">
        <v>1602</v>
      </c>
      <c r="K7274" s="292">
        <v>1632</v>
      </c>
      <c r="L7274" s="292">
        <v>1639</v>
      </c>
      <c r="M7274" s="292">
        <v>1746</v>
      </c>
      <c r="N7274" s="292">
        <v>1596</v>
      </c>
      <c r="O7274" s="292">
        <v>19812</v>
      </c>
      <c r="P7274" s="83" t="str">
        <f t="shared" si="162"/>
        <v/>
      </c>
    </row>
    <row r="7275" spans="1:16" hidden="1" x14ac:dyDescent="0.25">
      <c r="A7275" s="83" t="s">
        <v>8315</v>
      </c>
      <c r="B7275" s="285" t="s">
        <v>5967</v>
      </c>
      <c r="C7275" s="292">
        <v>99937</v>
      </c>
      <c r="D7275" s="292">
        <v>100625</v>
      </c>
      <c r="E7275" s="292">
        <v>102160</v>
      </c>
      <c r="F7275" s="292">
        <v>102429</v>
      </c>
      <c r="G7275" s="292">
        <v>106727</v>
      </c>
      <c r="H7275" s="292">
        <v>103416</v>
      </c>
      <c r="I7275" s="292">
        <v>103023</v>
      </c>
      <c r="J7275" s="292">
        <v>103153</v>
      </c>
      <c r="K7275" s="292">
        <v>103207</v>
      </c>
      <c r="L7275" s="292">
        <v>103356</v>
      </c>
      <c r="M7275" s="292">
        <v>103140</v>
      </c>
      <c r="N7275" s="292">
        <v>103108</v>
      </c>
      <c r="O7275" s="292">
        <v>1234281</v>
      </c>
      <c r="P7275" s="83" t="str">
        <f t="shared" si="162"/>
        <v/>
      </c>
    </row>
    <row r="7276" spans="1:16" hidden="1" x14ac:dyDescent="0.25">
      <c r="A7276" s="83" t="s">
        <v>8316</v>
      </c>
      <c r="B7276" s="285" t="s">
        <v>5968</v>
      </c>
      <c r="C7276" s="292">
        <v>43919</v>
      </c>
      <c r="D7276" s="292">
        <v>43903</v>
      </c>
      <c r="E7276" s="292">
        <v>44742</v>
      </c>
      <c r="F7276" s="292">
        <v>44713</v>
      </c>
      <c r="G7276" s="292">
        <v>46807</v>
      </c>
      <c r="H7276" s="292">
        <v>45398</v>
      </c>
      <c r="I7276" s="292">
        <v>45414</v>
      </c>
      <c r="J7276" s="292">
        <v>45401</v>
      </c>
      <c r="K7276" s="292">
        <v>45492</v>
      </c>
      <c r="L7276" s="292">
        <v>45558</v>
      </c>
      <c r="M7276" s="292">
        <v>45589</v>
      </c>
      <c r="N7276" s="292">
        <v>45543</v>
      </c>
      <c r="O7276" s="292">
        <v>542479</v>
      </c>
      <c r="P7276" s="83" t="str">
        <f t="shared" si="162"/>
        <v/>
      </c>
    </row>
    <row r="7277" spans="1:16" hidden="1" x14ac:dyDescent="0.25">
      <c r="A7277" s="83" t="s">
        <v>8317</v>
      </c>
      <c r="B7277" s="285" t="s">
        <v>5969</v>
      </c>
      <c r="C7277" s="292">
        <v>9394</v>
      </c>
      <c r="D7277" s="292">
        <v>9464</v>
      </c>
      <c r="E7277" s="292">
        <v>9646</v>
      </c>
      <c r="F7277" s="292">
        <v>14406</v>
      </c>
      <c r="G7277" s="292">
        <v>9957</v>
      </c>
      <c r="H7277" s="292">
        <v>6697</v>
      </c>
      <c r="I7277" s="292">
        <v>9901</v>
      </c>
      <c r="J7277" s="292">
        <v>9622</v>
      </c>
      <c r="K7277" s="292">
        <v>9716</v>
      </c>
      <c r="L7277" s="292">
        <v>9770</v>
      </c>
      <c r="M7277" s="292">
        <v>9769</v>
      </c>
      <c r="N7277" s="292">
        <v>9756</v>
      </c>
      <c r="O7277" s="292">
        <v>118098</v>
      </c>
      <c r="P7277" s="83" t="str">
        <f t="shared" si="162"/>
        <v/>
      </c>
    </row>
    <row r="7278" spans="1:16" hidden="1" x14ac:dyDescent="0.25">
      <c r="A7278" s="83" t="s">
        <v>8318</v>
      </c>
      <c r="B7278" s="285" t="s">
        <v>5972</v>
      </c>
      <c r="C7278" s="292">
        <v>3313</v>
      </c>
      <c r="D7278" s="292">
        <v>3260</v>
      </c>
      <c r="E7278" s="292">
        <v>3428</v>
      </c>
      <c r="F7278" s="292">
        <v>3334</v>
      </c>
      <c r="G7278" s="292">
        <v>3621</v>
      </c>
      <c r="H7278" s="292">
        <v>3320</v>
      </c>
      <c r="I7278" s="292">
        <v>3347</v>
      </c>
      <c r="J7278" s="292">
        <v>3323</v>
      </c>
      <c r="K7278" s="292">
        <v>3342</v>
      </c>
      <c r="L7278" s="292">
        <v>3334</v>
      </c>
      <c r="M7278" s="292">
        <v>3364</v>
      </c>
      <c r="N7278" s="292">
        <v>3334</v>
      </c>
      <c r="O7278" s="292">
        <v>40320</v>
      </c>
      <c r="P7278" s="83" t="str">
        <f t="shared" si="162"/>
        <v/>
      </c>
    </row>
    <row r="7279" spans="1:16" hidden="1" x14ac:dyDescent="0.25">
      <c r="A7279" s="83" t="s">
        <v>8319</v>
      </c>
      <c r="B7279" s="285" t="s">
        <v>5973</v>
      </c>
      <c r="C7279" s="292">
        <v>156433</v>
      </c>
      <c r="D7279" s="292">
        <v>156192</v>
      </c>
      <c r="E7279" s="292">
        <v>159461</v>
      </c>
      <c r="F7279" s="292">
        <v>160137</v>
      </c>
      <c r="G7279" s="292">
        <v>168350</v>
      </c>
      <c r="H7279" s="292">
        <v>161537</v>
      </c>
      <c r="I7279" s="292">
        <v>161985</v>
      </c>
      <c r="J7279" s="292">
        <v>162632</v>
      </c>
      <c r="K7279" s="292">
        <v>162776</v>
      </c>
      <c r="L7279" s="292">
        <v>163025</v>
      </c>
      <c r="M7279" s="292">
        <v>163212</v>
      </c>
      <c r="N7279" s="292">
        <v>163141</v>
      </c>
      <c r="O7279" s="292">
        <v>1938881</v>
      </c>
      <c r="P7279" s="83" t="str">
        <f t="shared" si="162"/>
        <v/>
      </c>
    </row>
    <row r="7280" spans="1:16" hidden="1" x14ac:dyDescent="0.25">
      <c r="A7280" s="83" t="s">
        <v>8320</v>
      </c>
      <c r="B7280" s="285" t="s">
        <v>5974</v>
      </c>
      <c r="C7280" s="292">
        <v>7171</v>
      </c>
      <c r="D7280" s="292">
        <v>-1856</v>
      </c>
      <c r="E7280" s="292">
        <v>29778</v>
      </c>
      <c r="F7280" s="292">
        <v>8232</v>
      </c>
      <c r="G7280" s="292">
        <v>14288</v>
      </c>
      <c r="H7280" s="292">
        <v>15701</v>
      </c>
      <c r="I7280" s="292">
        <v>13671</v>
      </c>
      <c r="J7280" s="292">
        <v>-301</v>
      </c>
      <c r="K7280" s="292">
        <v>16655</v>
      </c>
      <c r="L7280" s="292">
        <v>-1400</v>
      </c>
      <c r="M7280" s="292">
        <v>15616</v>
      </c>
      <c r="N7280" s="292">
        <v>24046</v>
      </c>
      <c r="O7280" s="292">
        <v>141601</v>
      </c>
      <c r="P7280" s="83" t="str">
        <f t="shared" si="162"/>
        <v/>
      </c>
    </row>
    <row r="7281" spans="1:16" hidden="1" x14ac:dyDescent="0.25">
      <c r="A7281" s="83" t="s">
        <v>8321</v>
      </c>
      <c r="B7281" s="285" t="s">
        <v>5975</v>
      </c>
      <c r="C7281" s="292">
        <v>88</v>
      </c>
      <c r="D7281" s="292">
        <v>2091</v>
      </c>
      <c r="E7281" s="292">
        <v>270</v>
      </c>
      <c r="F7281" s="292">
        <v>132</v>
      </c>
      <c r="G7281" s="292">
        <v>255</v>
      </c>
      <c r="H7281" s="292">
        <v>633</v>
      </c>
      <c r="I7281" s="292">
        <v>825</v>
      </c>
      <c r="J7281" s="292">
        <v>142</v>
      </c>
      <c r="K7281" s="292">
        <v>141</v>
      </c>
      <c r="L7281" s="292">
        <v>1965</v>
      </c>
      <c r="M7281" s="292">
        <v>830</v>
      </c>
      <c r="N7281" s="292">
        <v>1619</v>
      </c>
      <c r="O7281" s="292">
        <v>8991</v>
      </c>
      <c r="P7281" s="83" t="str">
        <f t="shared" si="162"/>
        <v/>
      </c>
    </row>
    <row r="7282" spans="1:16" hidden="1" x14ac:dyDescent="0.25">
      <c r="A7282" s="83" t="s">
        <v>8322</v>
      </c>
      <c r="B7282" s="285" t="s">
        <v>5976</v>
      </c>
      <c r="C7282" s="292">
        <v>77883</v>
      </c>
      <c r="D7282" s="292">
        <v>78091</v>
      </c>
      <c r="E7282" s="292">
        <v>88331</v>
      </c>
      <c r="F7282" s="292">
        <v>77789</v>
      </c>
      <c r="G7282" s="292">
        <v>67162</v>
      </c>
      <c r="H7282" s="292">
        <v>94954</v>
      </c>
      <c r="I7282" s="292">
        <v>78850</v>
      </c>
      <c r="J7282" s="292">
        <v>98649</v>
      </c>
      <c r="K7282" s="292">
        <v>72710</v>
      </c>
      <c r="L7282" s="292">
        <v>101850</v>
      </c>
      <c r="M7282" s="292">
        <v>76887</v>
      </c>
      <c r="N7282" s="292">
        <v>98953</v>
      </c>
      <c r="O7282" s="292">
        <v>1012109</v>
      </c>
      <c r="P7282" s="83" t="str">
        <f t="shared" si="162"/>
        <v/>
      </c>
    </row>
    <row r="7283" spans="1:16" hidden="1" x14ac:dyDescent="0.25">
      <c r="A7283" s="83" t="s">
        <v>8323</v>
      </c>
      <c r="B7283" s="285" t="s">
        <v>5979</v>
      </c>
      <c r="C7283" s="292">
        <v>56</v>
      </c>
      <c r="D7283" s="292">
        <v>6875</v>
      </c>
      <c r="E7283" s="292">
        <v>4</v>
      </c>
      <c r="F7283" s="292">
        <v>0</v>
      </c>
      <c r="G7283" s="292">
        <v>4</v>
      </c>
      <c r="H7283" s="292">
        <v>18</v>
      </c>
      <c r="I7283" s="292">
        <v>0</v>
      </c>
      <c r="J7283" s="292">
        <v>63749</v>
      </c>
      <c r="K7283" s="292">
        <v>0</v>
      </c>
      <c r="L7283" s="292">
        <v>32357</v>
      </c>
      <c r="M7283" s="292">
        <v>101</v>
      </c>
      <c r="N7283" s="292">
        <v>8083</v>
      </c>
      <c r="O7283" s="292">
        <v>111247</v>
      </c>
      <c r="P7283" s="83" t="str">
        <f t="shared" si="162"/>
        <v/>
      </c>
    </row>
    <row r="7284" spans="1:16" hidden="1" x14ac:dyDescent="0.25">
      <c r="A7284" s="83" t="s">
        <v>8324</v>
      </c>
      <c r="B7284" s="285" t="s">
        <v>5980</v>
      </c>
      <c r="C7284" s="292">
        <v>293146</v>
      </c>
      <c r="D7284" s="292">
        <v>496670</v>
      </c>
      <c r="E7284" s="292">
        <v>352181</v>
      </c>
      <c r="F7284" s="292">
        <v>348091</v>
      </c>
      <c r="G7284" s="292">
        <v>504218</v>
      </c>
      <c r="H7284" s="292">
        <v>388939</v>
      </c>
      <c r="I7284" s="292">
        <v>340541</v>
      </c>
      <c r="J7284" s="292">
        <v>479829</v>
      </c>
      <c r="K7284" s="292">
        <v>397641</v>
      </c>
      <c r="L7284" s="292">
        <v>339128</v>
      </c>
      <c r="M7284" s="292">
        <v>442907</v>
      </c>
      <c r="N7284" s="292">
        <v>377325</v>
      </c>
      <c r="O7284" s="292">
        <v>4760616</v>
      </c>
      <c r="P7284" s="83" t="str">
        <f t="shared" si="162"/>
        <v/>
      </c>
    </row>
    <row r="7285" spans="1:16" hidden="1" x14ac:dyDescent="0.25">
      <c r="A7285" s="83" t="s">
        <v>8325</v>
      </c>
      <c r="B7285" s="285" t="s">
        <v>76</v>
      </c>
      <c r="C7285" s="292">
        <v>1320.3333333333335</v>
      </c>
      <c r="D7285" s="292">
        <v>542.33333333333337</v>
      </c>
      <c r="E7285" s="292">
        <v>546.33333333333337</v>
      </c>
      <c r="F7285" s="292">
        <v>481.33333333333337</v>
      </c>
      <c r="G7285" s="292">
        <v>997.33333333333337</v>
      </c>
      <c r="H7285" s="292">
        <v>520.33333333333337</v>
      </c>
      <c r="I7285" s="292">
        <v>907.33333333333337</v>
      </c>
      <c r="J7285" s="292">
        <v>711.33333333333337</v>
      </c>
      <c r="K7285" s="292">
        <v>1015.3333333333334</v>
      </c>
      <c r="L7285" s="292">
        <v>532.33333333333326</v>
      </c>
      <c r="M7285" s="292">
        <v>376.33333333333337</v>
      </c>
      <c r="N7285" s="292">
        <v>1064.3333333333333</v>
      </c>
      <c r="O7285" s="292">
        <v>9015</v>
      </c>
      <c r="P7285" s="83" t="str">
        <f t="shared" si="162"/>
        <v/>
      </c>
    </row>
    <row r="7286" spans="1:16" hidden="1" x14ac:dyDescent="0.25">
      <c r="A7286" s="83" t="s">
        <v>8326</v>
      </c>
      <c r="B7286" s="285" t="s">
        <v>155</v>
      </c>
      <c r="C7286" s="292">
        <v>1908792.4785083332</v>
      </c>
      <c r="D7286" s="292">
        <v>2018433.4785083332</v>
      </c>
      <c r="E7286" s="292">
        <v>1814213.4785083332</v>
      </c>
      <c r="F7286" s="292">
        <v>1834603.4785083332</v>
      </c>
      <c r="G7286" s="292">
        <v>2061820.4785083332</v>
      </c>
      <c r="H7286" s="292">
        <v>1882838.4785083332</v>
      </c>
      <c r="I7286" s="292">
        <v>1781944.4785083334</v>
      </c>
      <c r="J7286" s="292">
        <v>2033135.4785083332</v>
      </c>
      <c r="K7286" s="292">
        <v>1874668.4785083334</v>
      </c>
      <c r="L7286" s="292">
        <v>1828232.4785083332</v>
      </c>
      <c r="M7286" s="292">
        <v>1911223.4785083332</v>
      </c>
      <c r="N7286" s="292">
        <v>1842890.4785083332</v>
      </c>
      <c r="O7286" s="292">
        <v>22792796.7421</v>
      </c>
      <c r="P7286" s="83" t="str">
        <f t="shared" si="162"/>
        <v/>
      </c>
    </row>
    <row r="7287" spans="1:16" hidden="1" x14ac:dyDescent="0.25">
      <c r="A7287" s="83" t="s">
        <v>8327</v>
      </c>
      <c r="B7287" s="285" t="s">
        <v>305</v>
      </c>
      <c r="C7287" s="292">
        <v>19970</v>
      </c>
      <c r="D7287" s="292">
        <v>26868</v>
      </c>
      <c r="E7287" s="292">
        <v>35834</v>
      </c>
      <c r="F7287" s="292">
        <v>29624</v>
      </c>
      <c r="G7287" s="292">
        <v>28830</v>
      </c>
      <c r="H7287" s="292">
        <v>28363</v>
      </c>
      <c r="I7287" s="292">
        <v>21680</v>
      </c>
      <c r="J7287" s="292">
        <v>28129</v>
      </c>
      <c r="K7287" s="292">
        <v>26940</v>
      </c>
      <c r="L7287" s="292">
        <v>28222</v>
      </c>
      <c r="M7287" s="292">
        <v>33375</v>
      </c>
      <c r="N7287" s="292">
        <v>22513</v>
      </c>
      <c r="O7287" s="292">
        <v>330348</v>
      </c>
      <c r="P7287" s="83" t="str">
        <f t="shared" si="162"/>
        <v/>
      </c>
    </row>
    <row r="7288" spans="1:16" hidden="1" x14ac:dyDescent="0.25">
      <c r="A7288" s="83" t="s">
        <v>8328</v>
      </c>
      <c r="B7288" s="285" t="s">
        <v>311</v>
      </c>
      <c r="C7288" s="292">
        <v>293146</v>
      </c>
      <c r="D7288" s="292">
        <v>505707</v>
      </c>
      <c r="E7288" s="292">
        <v>352185</v>
      </c>
      <c r="F7288" s="292">
        <v>348092</v>
      </c>
      <c r="G7288" s="292">
        <v>504218</v>
      </c>
      <c r="H7288" s="292">
        <v>388939</v>
      </c>
      <c r="I7288" s="292">
        <v>340541</v>
      </c>
      <c r="J7288" s="292">
        <v>560048</v>
      </c>
      <c r="K7288" s="292">
        <v>397641</v>
      </c>
      <c r="L7288" s="292">
        <v>379870</v>
      </c>
      <c r="M7288" s="292">
        <v>442907</v>
      </c>
      <c r="N7288" s="292">
        <v>377325</v>
      </c>
      <c r="O7288" s="292">
        <v>4890619</v>
      </c>
      <c r="P7288" s="83" t="str">
        <f t="shared" si="162"/>
        <v/>
      </c>
    </row>
    <row r="7289" spans="1:16" hidden="1" x14ac:dyDescent="0.25">
      <c r="A7289" s="83" t="s">
        <v>8329</v>
      </c>
      <c r="B7289" s="285" t="s">
        <v>312</v>
      </c>
      <c r="C7289" s="292">
        <v>312326.14517500001</v>
      </c>
      <c r="D7289" s="292">
        <v>535616.14517499995</v>
      </c>
      <c r="E7289" s="292">
        <v>388887.14517500001</v>
      </c>
      <c r="F7289" s="292">
        <v>395955.14517500001</v>
      </c>
      <c r="G7289" s="292">
        <v>535512.14517499995</v>
      </c>
      <c r="H7289" s="292">
        <v>435327.14517500001</v>
      </c>
      <c r="I7289" s="292">
        <v>381627.14517500001</v>
      </c>
      <c r="J7289" s="292">
        <v>519462.14517500001</v>
      </c>
      <c r="K7289" s="292">
        <v>436193.14517500001</v>
      </c>
      <c r="L7289" s="292">
        <v>378442.14517500001</v>
      </c>
      <c r="M7289" s="292">
        <v>486137.14517500007</v>
      </c>
      <c r="N7289" s="292">
        <v>435343.14517500001</v>
      </c>
      <c r="O7289" s="292">
        <v>5240828.7420999995</v>
      </c>
      <c r="P7289" s="83" t="str">
        <f t="shared" si="162"/>
        <v/>
      </c>
    </row>
    <row r="7290" spans="1:16" hidden="1" x14ac:dyDescent="0.25">
      <c r="A7290" s="83" t="s">
        <v>8330</v>
      </c>
      <c r="B7290" s="285" t="s">
        <v>314</v>
      </c>
      <c r="P7290" s="83" t="str">
        <f t="shared" si="162"/>
        <v/>
      </c>
    </row>
    <row r="7291" spans="1:16" hidden="1" x14ac:dyDescent="0.25">
      <c r="A7291" s="83" t="s">
        <v>8331</v>
      </c>
      <c r="B7291" s="285" t="s">
        <v>315</v>
      </c>
      <c r="P7291" s="83" t="str">
        <f t="shared" si="162"/>
        <v/>
      </c>
    </row>
    <row r="7292" spans="1:16" hidden="1" x14ac:dyDescent="0.25">
      <c r="A7292" s="83" t="s">
        <v>8332</v>
      </c>
      <c r="B7292" s="285" t="s">
        <v>317</v>
      </c>
      <c r="C7292" s="292">
        <v>0</v>
      </c>
      <c r="D7292" s="292">
        <v>0</v>
      </c>
      <c r="E7292" s="292">
        <v>0</v>
      </c>
      <c r="F7292" s="292">
        <v>0</v>
      </c>
      <c r="G7292" s="292">
        <v>0</v>
      </c>
      <c r="H7292" s="292">
        <v>0</v>
      </c>
      <c r="I7292" s="292">
        <v>0</v>
      </c>
      <c r="J7292" s="292">
        <v>0</v>
      </c>
      <c r="K7292" s="292">
        <v>0</v>
      </c>
      <c r="L7292" s="292">
        <v>0</v>
      </c>
      <c r="M7292" s="292">
        <v>0</v>
      </c>
      <c r="N7292" s="292">
        <v>0</v>
      </c>
      <c r="O7292" s="292">
        <v>0</v>
      </c>
      <c r="P7292" s="83" t="str">
        <f t="shared" si="162"/>
        <v/>
      </c>
    </row>
    <row r="7293" spans="1:16" hidden="1" x14ac:dyDescent="0.25">
      <c r="A7293" s="83" t="s">
        <v>8333</v>
      </c>
      <c r="B7293" s="285" t="s">
        <v>318</v>
      </c>
      <c r="C7293" s="292">
        <v>1615646.4785083332</v>
      </c>
      <c r="D7293" s="292">
        <v>1512726.4785083334</v>
      </c>
      <c r="E7293" s="292">
        <v>1462028.4785083334</v>
      </c>
      <c r="F7293" s="292">
        <v>1486511.4785083334</v>
      </c>
      <c r="G7293" s="292">
        <v>1557602.4785083334</v>
      </c>
      <c r="H7293" s="292">
        <v>1493899.4785083334</v>
      </c>
      <c r="I7293" s="292">
        <v>1441403.4785083334</v>
      </c>
      <c r="J7293" s="292">
        <v>1473087.4785083334</v>
      </c>
      <c r="K7293" s="292">
        <v>1477027.4785083334</v>
      </c>
      <c r="L7293" s="292">
        <v>1448362.4785083334</v>
      </c>
      <c r="M7293" s="292">
        <v>1468316.4785083334</v>
      </c>
      <c r="N7293" s="292">
        <v>1465565.4785083334</v>
      </c>
      <c r="O7293" s="292">
        <v>17902177.742099997</v>
      </c>
      <c r="P7293" s="83" t="str">
        <f t="shared" si="162"/>
        <v/>
      </c>
    </row>
    <row r="7294" spans="1:16" hidden="1" x14ac:dyDescent="0.25">
      <c r="A7294" s="83" t="s">
        <v>8334</v>
      </c>
      <c r="B7294" s="285" t="s">
        <v>3364</v>
      </c>
      <c r="C7294" s="292">
        <v>1282030</v>
      </c>
      <c r="D7294" s="292">
        <v>949700</v>
      </c>
      <c r="E7294" s="292">
        <v>1036761</v>
      </c>
      <c r="F7294" s="292">
        <v>1060451</v>
      </c>
      <c r="G7294" s="292">
        <v>992263</v>
      </c>
      <c r="H7294" s="292">
        <v>1029689</v>
      </c>
      <c r="I7294" s="292">
        <v>1037189</v>
      </c>
      <c r="J7294" s="292">
        <v>924785</v>
      </c>
      <c r="K7294" s="292">
        <v>1012879</v>
      </c>
      <c r="L7294" s="292">
        <v>1041166</v>
      </c>
      <c r="M7294" s="292">
        <v>948428</v>
      </c>
      <c r="N7294" s="292">
        <v>1006645</v>
      </c>
      <c r="O7294" s="292">
        <v>12321986</v>
      </c>
      <c r="P7294" s="83" t="str">
        <f t="shared" si="162"/>
        <v/>
      </c>
    </row>
    <row r="7295" spans="1:16" hidden="1" x14ac:dyDescent="0.25">
      <c r="A7295" s="83" t="s">
        <v>8335</v>
      </c>
      <c r="B7295" s="285" t="s">
        <v>0</v>
      </c>
      <c r="C7295" s="292">
        <v>1282030</v>
      </c>
      <c r="D7295" s="292">
        <v>949700</v>
      </c>
      <c r="E7295" s="292">
        <v>1036761</v>
      </c>
      <c r="F7295" s="292">
        <v>1060451</v>
      </c>
      <c r="G7295" s="292">
        <v>992263</v>
      </c>
      <c r="H7295" s="292">
        <v>1029689</v>
      </c>
      <c r="I7295" s="292">
        <v>1037189</v>
      </c>
      <c r="J7295" s="292">
        <v>924785</v>
      </c>
      <c r="K7295" s="292">
        <v>1012879</v>
      </c>
      <c r="L7295" s="292">
        <v>1041166</v>
      </c>
      <c r="M7295" s="292">
        <v>948428</v>
      </c>
      <c r="N7295" s="292">
        <v>1006645</v>
      </c>
      <c r="O7295" s="292">
        <v>12321986</v>
      </c>
      <c r="P7295" s="83" t="str">
        <f t="shared" si="162"/>
        <v/>
      </c>
    </row>
    <row r="7296" spans="1:16" hidden="1" x14ac:dyDescent="0.25">
      <c r="A7296" s="83" t="s">
        <v>8336</v>
      </c>
      <c r="B7296" s="285" t="s">
        <v>3365</v>
      </c>
      <c r="P7296" s="83" t="str">
        <f t="shared" si="162"/>
        <v/>
      </c>
    </row>
    <row r="7297" spans="1:16" hidden="1" x14ac:dyDescent="0.25">
      <c r="A7297" s="83" t="s">
        <v>8337</v>
      </c>
      <c r="B7297" s="285" t="s">
        <v>5979</v>
      </c>
      <c r="C7297" s="292">
        <v>0</v>
      </c>
      <c r="D7297" s="292">
        <v>9037</v>
      </c>
      <c r="E7297" s="292">
        <v>4</v>
      </c>
      <c r="F7297" s="292">
        <v>1</v>
      </c>
      <c r="G7297" s="292">
        <v>0</v>
      </c>
      <c r="H7297" s="292">
        <v>0</v>
      </c>
      <c r="I7297" s="292">
        <v>0</v>
      </c>
      <c r="J7297" s="292">
        <v>80219</v>
      </c>
      <c r="K7297" s="292">
        <v>0</v>
      </c>
      <c r="L7297" s="292">
        <v>40742</v>
      </c>
      <c r="M7297" s="292">
        <v>0</v>
      </c>
      <c r="N7297" s="292">
        <v>0</v>
      </c>
      <c r="O7297" s="292">
        <v>130003</v>
      </c>
      <c r="P7297" s="83" t="str">
        <f t="shared" si="162"/>
        <v/>
      </c>
    </row>
    <row r="7298" spans="1:16" hidden="1" x14ac:dyDescent="0.25">
      <c r="A7298" s="83" t="s">
        <v>8338</v>
      </c>
      <c r="B7298" s="285" t="s">
        <v>5980</v>
      </c>
      <c r="C7298" s="292">
        <v>293146</v>
      </c>
      <c r="D7298" s="292">
        <v>496670</v>
      </c>
      <c r="E7298" s="292">
        <v>352181</v>
      </c>
      <c r="F7298" s="292">
        <v>348091</v>
      </c>
      <c r="G7298" s="292">
        <v>504218</v>
      </c>
      <c r="H7298" s="292">
        <v>388939</v>
      </c>
      <c r="I7298" s="292">
        <v>340541</v>
      </c>
      <c r="J7298" s="292">
        <v>479829</v>
      </c>
      <c r="K7298" s="292">
        <v>397641</v>
      </c>
      <c r="L7298" s="292">
        <v>339128</v>
      </c>
      <c r="M7298" s="292">
        <v>442907</v>
      </c>
      <c r="N7298" s="292">
        <v>377325</v>
      </c>
      <c r="O7298" s="292">
        <v>4760616</v>
      </c>
      <c r="P7298" s="83" t="str">
        <f t="shared" si="162"/>
        <v/>
      </c>
    </row>
    <row r="7299" spans="1:16" hidden="1" x14ac:dyDescent="0.25">
      <c r="A7299" s="83" t="s">
        <v>8339</v>
      </c>
      <c r="B7299" s="285" t="s">
        <v>5983</v>
      </c>
      <c r="C7299" s="292">
        <v>4754</v>
      </c>
      <c r="D7299" s="292">
        <v>12171</v>
      </c>
      <c r="E7299" s="292">
        <v>7664</v>
      </c>
      <c r="F7299" s="292">
        <v>6057</v>
      </c>
      <c r="G7299" s="292">
        <v>6636</v>
      </c>
      <c r="H7299" s="292">
        <v>12640</v>
      </c>
      <c r="I7299" s="292">
        <v>6485</v>
      </c>
      <c r="J7299" s="292">
        <v>11557</v>
      </c>
      <c r="K7299" s="292">
        <v>8751</v>
      </c>
      <c r="L7299" s="292">
        <v>11173</v>
      </c>
      <c r="M7299" s="292">
        <v>5417</v>
      </c>
      <c r="N7299" s="292">
        <v>5671</v>
      </c>
      <c r="O7299" s="292">
        <v>98976</v>
      </c>
      <c r="P7299" s="83" t="str">
        <f t="shared" ref="P7299:P7341" si="163">IF(COUNTBLANK(Q7299)=0,IF(RIGHT(A7299,12)=Q7299,TRUE,FALSE),"")</f>
        <v/>
      </c>
    </row>
    <row r="7300" spans="1:16" hidden="1" x14ac:dyDescent="0.25">
      <c r="A7300" s="83" t="s">
        <v>8340</v>
      </c>
      <c r="B7300" s="285" t="s">
        <v>5984</v>
      </c>
      <c r="C7300" s="292">
        <v>14377</v>
      </c>
      <c r="D7300" s="292">
        <v>14377</v>
      </c>
      <c r="E7300" s="292">
        <v>14377</v>
      </c>
      <c r="F7300" s="292">
        <v>23267</v>
      </c>
      <c r="G7300" s="292">
        <v>14377</v>
      </c>
      <c r="H7300" s="292">
        <v>14377</v>
      </c>
      <c r="I7300" s="292">
        <v>14377</v>
      </c>
      <c r="J7300" s="292">
        <v>14377</v>
      </c>
      <c r="K7300" s="292">
        <v>14377</v>
      </c>
      <c r="L7300" s="292">
        <v>14377</v>
      </c>
      <c r="M7300" s="292">
        <v>14377</v>
      </c>
      <c r="N7300" s="292">
        <v>14386</v>
      </c>
      <c r="O7300" s="292">
        <v>181423</v>
      </c>
      <c r="P7300" s="83" t="str">
        <f t="shared" si="163"/>
        <v/>
      </c>
    </row>
    <row r="7301" spans="1:16" hidden="1" x14ac:dyDescent="0.25">
      <c r="A7301" s="83" t="s">
        <v>8341</v>
      </c>
      <c r="B7301" s="285" t="s">
        <v>5985</v>
      </c>
      <c r="C7301" s="292">
        <v>839</v>
      </c>
      <c r="D7301" s="292">
        <v>320</v>
      </c>
      <c r="E7301" s="292">
        <v>13793</v>
      </c>
      <c r="F7301" s="292">
        <v>300</v>
      </c>
      <c r="G7301" s="292">
        <v>7817</v>
      </c>
      <c r="H7301" s="292">
        <v>1346</v>
      </c>
      <c r="I7301" s="292">
        <v>818</v>
      </c>
      <c r="J7301" s="292">
        <v>2195</v>
      </c>
      <c r="K7301" s="292">
        <v>3812</v>
      </c>
      <c r="L7301" s="292">
        <v>2672</v>
      </c>
      <c r="M7301" s="292">
        <v>13581</v>
      </c>
      <c r="N7301" s="292">
        <v>2456</v>
      </c>
      <c r="O7301" s="292">
        <v>49949</v>
      </c>
      <c r="P7301" s="83" t="str">
        <f t="shared" si="163"/>
        <v/>
      </c>
    </row>
    <row r="7302" spans="1:16" hidden="1" x14ac:dyDescent="0.25">
      <c r="A7302" s="83" t="s">
        <v>8342</v>
      </c>
      <c r="B7302" s="285" t="s">
        <v>130</v>
      </c>
      <c r="C7302" s="292">
        <v>-1700526.0662955043</v>
      </c>
      <c r="D7302" s="292">
        <v>1384939.3069231233</v>
      </c>
      <c r="E7302" s="292">
        <v>-1781657.395655548</v>
      </c>
      <c r="F7302" s="292">
        <v>-4086750.2154266457</v>
      </c>
      <c r="G7302" s="292">
        <v>-304802.40956932923</v>
      </c>
      <c r="H7302" s="292">
        <v>-900828.97914535773</v>
      </c>
      <c r="I7302" s="292">
        <v>-657765.13248162181</v>
      </c>
      <c r="J7302" s="292">
        <v>-162014.14604938499</v>
      </c>
      <c r="K7302" s="292">
        <v>-1179032.0434548755</v>
      </c>
      <c r="L7302" s="292">
        <v>-1225592.2251554555</v>
      </c>
      <c r="M7302" s="292">
        <v>8164408.7369023645</v>
      </c>
      <c r="N7302" s="292">
        <v>3157563.2686996982</v>
      </c>
      <c r="O7302" s="292">
        <v>707942.69929146301</v>
      </c>
      <c r="P7302" s="83" t="str">
        <f t="shared" si="163"/>
        <v/>
      </c>
    </row>
    <row r="7303" spans="1:16" hidden="1" x14ac:dyDescent="0.25">
      <c r="A7303" s="83" t="s">
        <v>8343</v>
      </c>
      <c r="B7303" s="285" t="s">
        <v>76</v>
      </c>
      <c r="C7303" s="292">
        <v>33756.539060000003</v>
      </c>
      <c r="D7303" s="292">
        <v>15378.87614</v>
      </c>
      <c r="E7303" s="292">
        <v>2481.11987</v>
      </c>
      <c r="F7303" s="292">
        <v>8232.0631099999991</v>
      </c>
      <c r="G7303" s="292">
        <v>2621.6181299999998</v>
      </c>
      <c r="H7303" s="292">
        <v>2951.8439699999999</v>
      </c>
      <c r="I7303" s="292">
        <v>3119.5117299999997</v>
      </c>
      <c r="J7303" s="292">
        <v>8524.3349299999991</v>
      </c>
      <c r="K7303" s="292">
        <v>3040.7216699999999</v>
      </c>
      <c r="L7303" s="292">
        <v>17073.29535</v>
      </c>
      <c r="M7303" s="292">
        <v>3165.6952499999998</v>
      </c>
      <c r="N7303" s="292">
        <v>3577.8155999999999</v>
      </c>
      <c r="O7303" s="292">
        <v>103923.43481000001</v>
      </c>
      <c r="P7303" s="83" t="str">
        <f t="shared" si="163"/>
        <v/>
      </c>
    </row>
    <row r="7304" spans="1:16" hidden="1" x14ac:dyDescent="0.25">
      <c r="A7304" s="83" t="s">
        <v>8344</v>
      </c>
      <c r="B7304" s="285" t="s">
        <v>79</v>
      </c>
      <c r="C7304" s="292">
        <v>-45</v>
      </c>
      <c r="D7304" s="292">
        <v>-76</v>
      </c>
      <c r="E7304" s="292">
        <v>-45</v>
      </c>
      <c r="F7304" s="292">
        <v>-66</v>
      </c>
      <c r="G7304" s="292">
        <v>-34</v>
      </c>
      <c r="H7304" s="292">
        <v>-1077</v>
      </c>
      <c r="I7304" s="292">
        <v>-3203</v>
      </c>
      <c r="J7304" s="292">
        <v>-585</v>
      </c>
      <c r="K7304" s="292">
        <v>-1480</v>
      </c>
      <c r="L7304" s="292">
        <v>-4090</v>
      </c>
      <c r="M7304" s="292">
        <v>-1403</v>
      </c>
      <c r="N7304" s="292">
        <v>-2287</v>
      </c>
      <c r="O7304" s="292">
        <v>-14391</v>
      </c>
      <c r="P7304" s="83" t="str">
        <f t="shared" si="163"/>
        <v/>
      </c>
    </row>
    <row r="7305" spans="1:16" hidden="1" x14ac:dyDescent="0.25">
      <c r="A7305" s="83" t="s">
        <v>8345</v>
      </c>
      <c r="B7305" s="285" t="s">
        <v>144</v>
      </c>
      <c r="C7305" s="292">
        <v>9414637.0494621694</v>
      </c>
      <c r="D7305" s="292">
        <v>9577314.7662835419</v>
      </c>
      <c r="E7305" s="292">
        <v>11263498.940972215</v>
      </c>
      <c r="F7305" s="292">
        <v>13750724.967763314</v>
      </c>
      <c r="G7305" s="292">
        <v>13050496.703415994</v>
      </c>
      <c r="H7305" s="292">
        <v>10471301.681192024</v>
      </c>
      <c r="I7305" s="292">
        <v>10145438.878888289</v>
      </c>
      <c r="J7305" s="292">
        <v>9828528.9737860523</v>
      </c>
      <c r="K7305" s="292">
        <v>9963694.2678015418</v>
      </c>
      <c r="L7305" s="292">
        <v>10700586.548922122</v>
      </c>
      <c r="M7305" s="292">
        <v>10823532.539024301</v>
      </c>
      <c r="N7305" s="292">
        <v>10466538.643506968</v>
      </c>
      <c r="O7305" s="292">
        <v>129456293.96101853</v>
      </c>
      <c r="P7305" s="83" t="str">
        <f t="shared" si="163"/>
        <v/>
      </c>
    </row>
    <row r="7306" spans="1:16" hidden="1" x14ac:dyDescent="0.25">
      <c r="A7306" s="83" t="s">
        <v>8346</v>
      </c>
      <c r="B7306" s="285" t="s">
        <v>296</v>
      </c>
      <c r="C7306" s="292">
        <v>3376189.6627872065</v>
      </c>
      <c r="D7306" s="292">
        <v>3484441.2571178125</v>
      </c>
      <c r="E7306" s="292">
        <v>4411137.955736341</v>
      </c>
      <c r="F7306" s="292">
        <v>5070459.493163934</v>
      </c>
      <c r="G7306" s="292">
        <v>5745896.9116864074</v>
      </c>
      <c r="H7306" s="292">
        <v>4043153.0439022849</v>
      </c>
      <c r="I7306" s="292">
        <v>3667345.5702273413</v>
      </c>
      <c r="J7306" s="292">
        <v>3777509.6146621425</v>
      </c>
      <c r="K7306" s="292">
        <v>3865622.5879014097</v>
      </c>
      <c r="L7306" s="292">
        <v>3927814.0032110596</v>
      </c>
      <c r="M7306" s="292">
        <v>4093652.4507049299</v>
      </c>
      <c r="N7306" s="292">
        <v>4394340.6101000002</v>
      </c>
      <c r="O7306" s="292">
        <v>49857563.161200874</v>
      </c>
      <c r="P7306" s="83" t="str">
        <f t="shared" si="163"/>
        <v/>
      </c>
    </row>
    <row r="7307" spans="1:16" hidden="1" x14ac:dyDescent="0.25">
      <c r="A7307" s="83" t="s">
        <v>8347</v>
      </c>
      <c r="B7307" s="285" t="s">
        <v>297</v>
      </c>
      <c r="C7307" s="292">
        <v>699115.02734720649</v>
      </c>
      <c r="D7307" s="292">
        <v>736179.91032781254</v>
      </c>
      <c r="E7307" s="292">
        <v>749749.79985634133</v>
      </c>
      <c r="F7307" s="292">
        <v>857690.94856393337</v>
      </c>
      <c r="G7307" s="292">
        <v>961366.52237640671</v>
      </c>
      <c r="H7307" s="292">
        <v>773392.46591228491</v>
      </c>
      <c r="I7307" s="292">
        <v>784100.14057734155</v>
      </c>
      <c r="J7307" s="292">
        <v>766782.00056214281</v>
      </c>
      <c r="K7307" s="292">
        <v>764243.34860140958</v>
      </c>
      <c r="L7307" s="292">
        <v>873189.98784105934</v>
      </c>
      <c r="M7307" s="292">
        <v>764336.46699493029</v>
      </c>
      <c r="N7307" s="292">
        <v>797599.93500000006</v>
      </c>
      <c r="O7307" s="292">
        <v>9527746.5539608691</v>
      </c>
      <c r="P7307" s="83" t="str">
        <f t="shared" si="163"/>
        <v/>
      </c>
    </row>
    <row r="7308" spans="1:16" hidden="1" x14ac:dyDescent="0.25">
      <c r="A7308" s="83" t="s">
        <v>8348</v>
      </c>
      <c r="B7308" s="285" t="s">
        <v>7344</v>
      </c>
      <c r="C7308" s="292">
        <v>2178263</v>
      </c>
      <c r="D7308" s="292">
        <v>2241756</v>
      </c>
      <c r="E7308" s="292">
        <v>2284365</v>
      </c>
      <c r="F7308" s="292">
        <v>2299277</v>
      </c>
      <c r="G7308" s="292">
        <v>3629671</v>
      </c>
      <c r="H7308" s="292">
        <v>2369166</v>
      </c>
      <c r="I7308" s="292">
        <v>2280927</v>
      </c>
      <c r="J7308" s="292">
        <v>2303844</v>
      </c>
      <c r="K7308" s="292">
        <v>2331762</v>
      </c>
      <c r="L7308" s="292">
        <v>2335678</v>
      </c>
      <c r="M7308" s="292">
        <v>2348016</v>
      </c>
      <c r="N7308" s="292">
        <v>2637759</v>
      </c>
      <c r="O7308" s="292">
        <v>29240484</v>
      </c>
      <c r="P7308" s="83" t="str">
        <f t="shared" si="163"/>
        <v/>
      </c>
    </row>
    <row r="7309" spans="1:16" hidden="1" x14ac:dyDescent="0.25">
      <c r="A7309" s="83" t="s">
        <v>8349</v>
      </c>
      <c r="B7309" s="285" t="s">
        <v>7345</v>
      </c>
      <c r="C7309" s="292">
        <v>12680.635440000002</v>
      </c>
      <c r="D7309" s="292">
        <v>11081.621040000002</v>
      </c>
      <c r="E7309" s="292">
        <v>11030.15588</v>
      </c>
      <c r="F7309" s="292">
        <v>11183.544600000001</v>
      </c>
      <c r="G7309" s="292">
        <v>10943.38931</v>
      </c>
      <c r="H7309" s="292">
        <v>10851.57799</v>
      </c>
      <c r="I7309" s="292">
        <v>10874.42965</v>
      </c>
      <c r="J7309" s="292">
        <v>10720.601919999999</v>
      </c>
      <c r="K7309" s="292">
        <v>10835.239300000001</v>
      </c>
      <c r="L7309" s="292">
        <v>10781.015369999997</v>
      </c>
      <c r="M7309" s="292">
        <v>94431.98371</v>
      </c>
      <c r="N7309" s="292">
        <v>22922.675099999997</v>
      </c>
      <c r="O7309" s="292">
        <v>228336.86930999998</v>
      </c>
      <c r="P7309" s="83" t="str">
        <f t="shared" si="163"/>
        <v/>
      </c>
    </row>
    <row r="7310" spans="1:16" hidden="1" x14ac:dyDescent="0.25">
      <c r="A7310" s="83" t="s">
        <v>8350</v>
      </c>
      <c r="B7310" s="285" t="s">
        <v>7346</v>
      </c>
      <c r="C7310" s="292">
        <v>18073</v>
      </c>
      <c r="D7310" s="292">
        <v>18258</v>
      </c>
      <c r="E7310" s="292">
        <v>19807</v>
      </c>
      <c r="F7310" s="292">
        <v>17981</v>
      </c>
      <c r="G7310" s="292">
        <v>17477</v>
      </c>
      <c r="H7310" s="292">
        <v>20692</v>
      </c>
      <c r="I7310" s="292">
        <v>17275</v>
      </c>
      <c r="J7310" s="292">
        <v>16824</v>
      </c>
      <c r="K7310" s="292">
        <v>20063</v>
      </c>
      <c r="L7310" s="292">
        <v>18705</v>
      </c>
      <c r="M7310" s="292">
        <v>17009</v>
      </c>
      <c r="N7310" s="292">
        <v>18857</v>
      </c>
      <c r="O7310" s="292">
        <v>221021</v>
      </c>
      <c r="P7310" s="83" t="str">
        <f t="shared" si="163"/>
        <v/>
      </c>
    </row>
    <row r="7311" spans="1:16" hidden="1" x14ac:dyDescent="0.25">
      <c r="A7311" s="83" t="s">
        <v>8351</v>
      </c>
      <c r="B7311" s="285" t="s">
        <v>299</v>
      </c>
      <c r="C7311" s="292">
        <v>467364</v>
      </c>
      <c r="D7311" s="292">
        <v>476590.72574999998</v>
      </c>
      <c r="E7311" s="292">
        <v>1345532</v>
      </c>
      <c r="F7311" s="292">
        <v>1883395</v>
      </c>
      <c r="G7311" s="292">
        <v>1125590</v>
      </c>
      <c r="H7311" s="292">
        <v>868144</v>
      </c>
      <c r="I7311" s="292">
        <v>573239</v>
      </c>
      <c r="J7311" s="292">
        <v>678870.01217999996</v>
      </c>
      <c r="K7311" s="292">
        <v>738222</v>
      </c>
      <c r="L7311" s="292">
        <v>689038</v>
      </c>
      <c r="M7311" s="292">
        <v>869113</v>
      </c>
      <c r="N7311" s="292">
        <v>916731</v>
      </c>
      <c r="O7311" s="292">
        <v>10631828.73793</v>
      </c>
      <c r="P7311" s="83" t="str">
        <f t="shared" si="163"/>
        <v/>
      </c>
    </row>
    <row r="7312" spans="1:16" hidden="1" x14ac:dyDescent="0.25">
      <c r="A7312" s="83" t="s">
        <v>8352</v>
      </c>
      <c r="B7312" s="285" t="s">
        <v>300</v>
      </c>
      <c r="C7312" s="292">
        <v>60</v>
      </c>
      <c r="D7312" s="292">
        <v>61</v>
      </c>
      <c r="E7312" s="292">
        <v>64</v>
      </c>
      <c r="F7312" s="292">
        <v>64</v>
      </c>
      <c r="G7312" s="292">
        <v>89</v>
      </c>
      <c r="H7312" s="292">
        <v>60</v>
      </c>
      <c r="I7312" s="292">
        <v>57</v>
      </c>
      <c r="J7312" s="292">
        <v>56</v>
      </c>
      <c r="K7312" s="292">
        <v>57</v>
      </c>
      <c r="L7312" s="292">
        <v>56</v>
      </c>
      <c r="M7312" s="292">
        <v>54</v>
      </c>
      <c r="N7312" s="292">
        <v>55</v>
      </c>
      <c r="O7312" s="292">
        <v>733</v>
      </c>
      <c r="P7312" s="83" t="str">
        <f t="shared" si="163"/>
        <v/>
      </c>
    </row>
    <row r="7313" spans="1:16" hidden="1" x14ac:dyDescent="0.25">
      <c r="A7313" s="83" t="s">
        <v>8353</v>
      </c>
      <c r="B7313" s="285" t="s">
        <v>303</v>
      </c>
      <c r="C7313" s="292">
        <v>181</v>
      </c>
      <c r="D7313" s="292">
        <v>181</v>
      </c>
      <c r="E7313" s="292">
        <v>181</v>
      </c>
      <c r="F7313" s="292">
        <v>181</v>
      </c>
      <c r="G7313" s="292">
        <v>181</v>
      </c>
      <c r="H7313" s="292">
        <v>181</v>
      </c>
      <c r="I7313" s="292">
        <v>181</v>
      </c>
      <c r="J7313" s="292">
        <v>181</v>
      </c>
      <c r="K7313" s="292">
        <v>180</v>
      </c>
      <c r="L7313" s="292">
        <v>180</v>
      </c>
      <c r="M7313" s="292">
        <v>180</v>
      </c>
      <c r="N7313" s="292">
        <v>180</v>
      </c>
      <c r="O7313" s="292">
        <v>2168</v>
      </c>
      <c r="P7313" s="83" t="str">
        <f t="shared" si="163"/>
        <v/>
      </c>
    </row>
    <row r="7314" spans="1:16" hidden="1" x14ac:dyDescent="0.25">
      <c r="A7314" s="83" t="s">
        <v>8354</v>
      </c>
      <c r="B7314" s="285" t="s">
        <v>304</v>
      </c>
      <c r="C7314" s="292">
        <v>82755.063903333328</v>
      </c>
      <c r="D7314" s="292">
        <v>76609.588403333328</v>
      </c>
      <c r="E7314" s="292">
        <v>69950.507053333335</v>
      </c>
      <c r="F7314" s="292">
        <v>84414.043083333323</v>
      </c>
      <c r="G7314" s="292">
        <v>83311.453143333318</v>
      </c>
      <c r="H7314" s="292">
        <v>83205.365323333332</v>
      </c>
      <c r="I7314" s="292">
        <v>80526.233323333334</v>
      </c>
      <c r="J7314" s="292">
        <v>73909.628023333324</v>
      </c>
      <c r="K7314" s="292">
        <v>71094.590203333326</v>
      </c>
      <c r="L7314" s="292">
        <v>78581.019243333329</v>
      </c>
      <c r="M7314" s="292">
        <v>77721.639043333329</v>
      </c>
      <c r="N7314" s="292">
        <v>97374.562063333331</v>
      </c>
      <c r="O7314" s="292">
        <v>959453.69281000004</v>
      </c>
      <c r="P7314" s="83" t="str">
        <f t="shared" si="163"/>
        <v/>
      </c>
    </row>
    <row r="7315" spans="1:16" hidden="1" x14ac:dyDescent="0.25">
      <c r="A7315" s="83" t="s">
        <v>8355</v>
      </c>
      <c r="B7315" s="285" t="s">
        <v>305</v>
      </c>
      <c r="C7315" s="292">
        <v>2321769.7837116309</v>
      </c>
      <c r="D7315" s="292">
        <v>2376088.0446223975</v>
      </c>
      <c r="E7315" s="292">
        <v>2243855.3583125398</v>
      </c>
      <c r="F7315" s="292">
        <v>3338926.3684060462</v>
      </c>
      <c r="G7315" s="292">
        <v>1654098.7204562563</v>
      </c>
      <c r="H7315" s="292">
        <v>2181621.4279964063</v>
      </c>
      <c r="I7315" s="292">
        <v>2650811.5636076136</v>
      </c>
      <c r="J7315" s="292">
        <v>2156148.3961705752</v>
      </c>
      <c r="K7315" s="292">
        <v>2023099.3680267986</v>
      </c>
      <c r="L7315" s="292">
        <v>2758785.2311177296</v>
      </c>
      <c r="M7315" s="292">
        <v>2380942.7540260386</v>
      </c>
      <c r="N7315" s="292">
        <v>1441154.6557436353</v>
      </c>
      <c r="O7315" s="292">
        <v>27527301.672197662</v>
      </c>
      <c r="P7315" s="83" t="str">
        <f t="shared" si="163"/>
        <v/>
      </c>
    </row>
    <row r="7316" spans="1:16" hidden="1" x14ac:dyDescent="0.25">
      <c r="A7316" s="83" t="s">
        <v>8356</v>
      </c>
      <c r="B7316" s="285" t="s">
        <v>306</v>
      </c>
      <c r="C7316" s="292">
        <v>2063354.6456516311</v>
      </c>
      <c r="D7316" s="292">
        <v>2308748.9207823975</v>
      </c>
      <c r="E7316" s="292">
        <v>2151502.1887625395</v>
      </c>
      <c r="F7316" s="292">
        <v>3032609.1335960464</v>
      </c>
      <c r="G7316" s="292">
        <v>1599723.6865962562</v>
      </c>
      <c r="H7316" s="292">
        <v>1961657.7954464064</v>
      </c>
      <c r="I7316" s="292">
        <v>2407646.9572576135</v>
      </c>
      <c r="J7316" s="292">
        <v>2083446.9913505754</v>
      </c>
      <c r="K7316" s="292">
        <v>1891370.7636967986</v>
      </c>
      <c r="L7316" s="292">
        <v>2513976.9873177297</v>
      </c>
      <c r="M7316" s="292">
        <v>2057096.3867760384</v>
      </c>
      <c r="N7316" s="292">
        <v>1241676.8714836352</v>
      </c>
      <c r="O7316" s="292">
        <v>25312811.328717664</v>
      </c>
      <c r="P7316" s="83" t="str">
        <f t="shared" si="163"/>
        <v/>
      </c>
    </row>
    <row r="7317" spans="1:16" hidden="1" x14ac:dyDescent="0.25">
      <c r="A7317" s="83" t="s">
        <v>8357</v>
      </c>
      <c r="B7317" s="285" t="s">
        <v>307</v>
      </c>
      <c r="C7317" s="292">
        <v>258415.13806</v>
      </c>
      <c r="D7317" s="292">
        <v>67339.12384</v>
      </c>
      <c r="E7317" s="292">
        <v>92353.169550000006</v>
      </c>
      <c r="F7317" s="292">
        <v>306317.23480999999</v>
      </c>
      <c r="G7317" s="292">
        <v>54375.033860000003</v>
      </c>
      <c r="H7317" s="292">
        <v>219963.63255000001</v>
      </c>
      <c r="I7317" s="292">
        <v>243164.60634999999</v>
      </c>
      <c r="J7317" s="292">
        <v>72701.404819999996</v>
      </c>
      <c r="K7317" s="292">
        <v>131728.60433</v>
      </c>
      <c r="L7317" s="292">
        <v>244808.2438</v>
      </c>
      <c r="M7317" s="292">
        <v>323846.36725000001</v>
      </c>
      <c r="N7317" s="292">
        <v>199477.78425999999</v>
      </c>
      <c r="O7317" s="292">
        <v>2214490.3434800003</v>
      </c>
      <c r="P7317" s="83" t="str">
        <f t="shared" si="163"/>
        <v/>
      </c>
    </row>
    <row r="7318" spans="1:16" hidden="1" x14ac:dyDescent="0.25">
      <c r="A7318" s="83" t="s">
        <v>8358</v>
      </c>
      <c r="B7318" s="285" t="s">
        <v>308</v>
      </c>
      <c r="C7318" s="292">
        <v>5814607.0494621703</v>
      </c>
      <c r="D7318" s="292">
        <v>5952622.7662835438</v>
      </c>
      <c r="E7318" s="292">
        <v>6727560.9409722146</v>
      </c>
      <c r="F7318" s="292">
        <v>8502146.9677633122</v>
      </c>
      <c r="G7318" s="292">
        <v>7486075.7034159964</v>
      </c>
      <c r="H7318" s="292">
        <v>6310035.6811920237</v>
      </c>
      <c r="I7318" s="292">
        <v>6398780.8788882885</v>
      </c>
      <c r="J7318" s="292">
        <v>6015687.9737860514</v>
      </c>
      <c r="K7318" s="292">
        <v>5961557.2678015409</v>
      </c>
      <c r="L7318" s="292">
        <v>6778343.5489221225</v>
      </c>
      <c r="M7318" s="292">
        <v>6554259.5390243018</v>
      </c>
      <c r="N7318" s="292">
        <v>5934340.6435069684</v>
      </c>
      <c r="O7318" s="292">
        <v>78436018.961018533</v>
      </c>
      <c r="P7318" s="83" t="str">
        <f t="shared" si="163"/>
        <v/>
      </c>
    </row>
    <row r="7319" spans="1:16" hidden="1" x14ac:dyDescent="0.25">
      <c r="A7319" s="83" t="s">
        <v>8359</v>
      </c>
      <c r="B7319" s="285" t="s">
        <v>309</v>
      </c>
      <c r="C7319" s="292">
        <v>19845</v>
      </c>
      <c r="D7319" s="292">
        <v>23880</v>
      </c>
      <c r="E7319" s="292">
        <v>38545</v>
      </c>
      <c r="F7319" s="292">
        <v>27985</v>
      </c>
      <c r="G7319" s="292">
        <v>20260</v>
      </c>
      <c r="H7319" s="292">
        <v>31600</v>
      </c>
      <c r="I7319" s="292">
        <v>27705</v>
      </c>
      <c r="J7319" s="292">
        <v>25950</v>
      </c>
      <c r="K7319" s="292">
        <v>20890</v>
      </c>
      <c r="L7319" s="292">
        <v>22660</v>
      </c>
      <c r="M7319" s="292">
        <v>21975</v>
      </c>
      <c r="N7319" s="292">
        <v>25425</v>
      </c>
      <c r="O7319" s="292">
        <v>306720</v>
      </c>
      <c r="P7319" s="83" t="str">
        <f t="shared" si="163"/>
        <v/>
      </c>
    </row>
    <row r="7320" spans="1:16" hidden="1" x14ac:dyDescent="0.25">
      <c r="A7320" s="83" t="s">
        <v>8360</v>
      </c>
      <c r="B7320" s="285" t="s">
        <v>310</v>
      </c>
      <c r="C7320" s="292">
        <v>3580185</v>
      </c>
      <c r="D7320" s="292">
        <v>3600812</v>
      </c>
      <c r="E7320" s="292">
        <v>4497393</v>
      </c>
      <c r="F7320" s="292">
        <v>5220593</v>
      </c>
      <c r="G7320" s="292">
        <v>5544161</v>
      </c>
      <c r="H7320" s="292">
        <v>4129666</v>
      </c>
      <c r="I7320" s="292">
        <v>3718953</v>
      </c>
      <c r="J7320" s="292">
        <v>3786891</v>
      </c>
      <c r="K7320" s="292">
        <v>3981247</v>
      </c>
      <c r="L7320" s="292">
        <v>3899583</v>
      </c>
      <c r="M7320" s="292">
        <v>4247298</v>
      </c>
      <c r="N7320" s="292">
        <v>4506773</v>
      </c>
      <c r="O7320" s="292">
        <v>50713555</v>
      </c>
      <c r="P7320" s="83" t="str">
        <f t="shared" si="163"/>
        <v/>
      </c>
    </row>
    <row r="7321" spans="1:16" hidden="1" x14ac:dyDescent="0.25">
      <c r="A7321" s="83" t="s">
        <v>8361</v>
      </c>
      <c r="B7321" s="285" t="s">
        <v>311</v>
      </c>
      <c r="C7321" s="292">
        <v>3600030</v>
      </c>
      <c r="D7321" s="292">
        <v>3624692</v>
      </c>
      <c r="E7321" s="292">
        <v>4535938</v>
      </c>
      <c r="F7321" s="292">
        <v>5248578</v>
      </c>
      <c r="G7321" s="292">
        <v>5564421</v>
      </c>
      <c r="H7321" s="292">
        <v>4161266</v>
      </c>
      <c r="I7321" s="292">
        <v>3746658</v>
      </c>
      <c r="J7321" s="292">
        <v>3812841</v>
      </c>
      <c r="K7321" s="292">
        <v>4002137</v>
      </c>
      <c r="L7321" s="292">
        <v>3922243</v>
      </c>
      <c r="M7321" s="292">
        <v>4269273</v>
      </c>
      <c r="N7321" s="292">
        <v>4532198</v>
      </c>
      <c r="O7321" s="292">
        <v>51020275</v>
      </c>
      <c r="P7321" s="83" t="str">
        <f t="shared" si="163"/>
        <v/>
      </c>
    </row>
    <row r="7322" spans="1:16" hidden="1" x14ac:dyDescent="0.25">
      <c r="A7322" s="83" t="s">
        <v>8362</v>
      </c>
      <c r="B7322" s="285" t="s">
        <v>4903</v>
      </c>
      <c r="P7322" s="83" t="str">
        <f t="shared" si="163"/>
        <v/>
      </c>
    </row>
    <row r="7323" spans="1:16" hidden="1" x14ac:dyDescent="0.25">
      <c r="A7323" s="83" t="s">
        <v>8363</v>
      </c>
      <c r="B7323" s="285" t="s">
        <v>5948</v>
      </c>
      <c r="C7323" s="292">
        <v>602</v>
      </c>
      <c r="D7323" s="292">
        <v>488</v>
      </c>
      <c r="E7323" s="292">
        <v>518</v>
      </c>
      <c r="F7323" s="292">
        <v>458</v>
      </c>
      <c r="G7323" s="292">
        <v>370</v>
      </c>
      <c r="H7323" s="292">
        <v>417</v>
      </c>
      <c r="I7323" s="292">
        <v>503</v>
      </c>
      <c r="J7323" s="292">
        <v>413</v>
      </c>
      <c r="K7323" s="292">
        <v>440</v>
      </c>
      <c r="L7323" s="292">
        <v>306</v>
      </c>
      <c r="M7323" s="292">
        <v>572</v>
      </c>
      <c r="N7323" s="292">
        <v>376</v>
      </c>
      <c r="O7323" s="292">
        <v>5463</v>
      </c>
      <c r="P7323" s="83" t="str">
        <f t="shared" si="163"/>
        <v/>
      </c>
    </row>
    <row r="7324" spans="1:16" hidden="1" x14ac:dyDescent="0.25">
      <c r="A7324" s="83" t="s">
        <v>8364</v>
      </c>
      <c r="B7324" s="285" t="s">
        <v>5949</v>
      </c>
      <c r="C7324" s="292">
        <v>32</v>
      </c>
      <c r="D7324" s="292">
        <v>26</v>
      </c>
      <c r="E7324" s="292">
        <v>72</v>
      </c>
      <c r="F7324" s="292">
        <v>410</v>
      </c>
      <c r="G7324" s="292">
        <v>390</v>
      </c>
      <c r="H7324" s="292">
        <v>430</v>
      </c>
      <c r="I7324" s="292">
        <v>370</v>
      </c>
      <c r="J7324" s="292">
        <v>0</v>
      </c>
      <c r="K7324" s="292">
        <v>0</v>
      </c>
      <c r="L7324" s="292">
        <v>60</v>
      </c>
      <c r="M7324" s="292">
        <v>120</v>
      </c>
      <c r="N7324" s="292">
        <v>40</v>
      </c>
      <c r="O7324" s="292">
        <v>1950</v>
      </c>
      <c r="P7324" s="83" t="str">
        <f t="shared" si="163"/>
        <v/>
      </c>
    </row>
    <row r="7325" spans="1:16" hidden="1" x14ac:dyDescent="0.25">
      <c r="A7325" s="83" t="s">
        <v>8365</v>
      </c>
      <c r="B7325" s="285" t="s">
        <v>76</v>
      </c>
      <c r="C7325" s="292">
        <v>8562.1158866666665</v>
      </c>
      <c r="D7325" s="292">
        <v>14645.586066666669</v>
      </c>
      <c r="E7325" s="292">
        <v>11085.631986666665</v>
      </c>
      <c r="F7325" s="292">
        <v>10868.438486666668</v>
      </c>
      <c r="G7325" s="292">
        <v>5777.7498466666666</v>
      </c>
      <c r="H7325" s="292">
        <v>10465.457466666667</v>
      </c>
      <c r="I7325" s="292">
        <v>12397.995306666668</v>
      </c>
      <c r="J7325" s="292">
        <v>10201.029126666666</v>
      </c>
      <c r="K7325" s="292">
        <v>8309.6474966666665</v>
      </c>
      <c r="L7325" s="292">
        <v>10179.761396666667</v>
      </c>
      <c r="M7325" s="292">
        <v>11037.329256666666</v>
      </c>
      <c r="N7325" s="292">
        <v>14746.924406666667</v>
      </c>
      <c r="O7325" s="292">
        <v>128277.66673000001</v>
      </c>
      <c r="P7325" s="83" t="str">
        <f t="shared" si="163"/>
        <v/>
      </c>
    </row>
    <row r="7326" spans="1:16" hidden="1" x14ac:dyDescent="0.25">
      <c r="A7326" s="83" t="s">
        <v>8366</v>
      </c>
      <c r="B7326" s="285" t="s">
        <v>155</v>
      </c>
      <c r="C7326" s="292">
        <v>7714110.9831666667</v>
      </c>
      <c r="D7326" s="292">
        <v>10962254.073206667</v>
      </c>
      <c r="E7326" s="292">
        <v>9481841.5453166664</v>
      </c>
      <c r="F7326" s="292">
        <v>9663974.752336666</v>
      </c>
      <c r="G7326" s="292">
        <v>12745694.293846667</v>
      </c>
      <c r="H7326" s="292">
        <v>9570472.7020466682</v>
      </c>
      <c r="I7326" s="292">
        <v>9487673.7464066688</v>
      </c>
      <c r="J7326" s="292">
        <v>9666514.8277366664</v>
      </c>
      <c r="K7326" s="292">
        <v>8784662.2243466675</v>
      </c>
      <c r="L7326" s="292">
        <v>9474994.3237666674</v>
      </c>
      <c r="M7326" s="292">
        <v>18987941.275926664</v>
      </c>
      <c r="N7326" s="292">
        <v>13624101.912206667</v>
      </c>
      <c r="O7326" s="292">
        <v>130164236.66031</v>
      </c>
      <c r="P7326" s="83" t="str">
        <f t="shared" si="163"/>
        <v/>
      </c>
    </row>
    <row r="7327" spans="1:16" hidden="1" x14ac:dyDescent="0.25">
      <c r="A7327" s="83" t="s">
        <v>8367</v>
      </c>
      <c r="B7327" s="285" t="s">
        <v>305</v>
      </c>
      <c r="C7327" s="292">
        <v>28665.327499999999</v>
      </c>
      <c r="D7327" s="292">
        <v>33642.919390000003</v>
      </c>
      <c r="E7327" s="292">
        <v>48273.427629999998</v>
      </c>
      <c r="F7327" s="292">
        <v>38743.051179999995</v>
      </c>
      <c r="G7327" s="292">
        <v>30619.599119999999</v>
      </c>
      <c r="H7327" s="292">
        <v>41758.10972</v>
      </c>
      <c r="I7327" s="292">
        <v>47009.782590000003</v>
      </c>
      <c r="J7327" s="292">
        <v>45691.328930000003</v>
      </c>
      <c r="K7327" s="292">
        <v>32717.054169999999</v>
      </c>
      <c r="L7327" s="292">
        <v>50875.899059999996</v>
      </c>
      <c r="M7327" s="292">
        <v>20278.265960000001</v>
      </c>
      <c r="N7327" s="292">
        <v>24549.814989999999</v>
      </c>
      <c r="O7327" s="292">
        <v>442824.58024000004</v>
      </c>
      <c r="P7327" s="83" t="str">
        <f t="shared" si="163"/>
        <v/>
      </c>
    </row>
    <row r="7328" spans="1:16" hidden="1" x14ac:dyDescent="0.25">
      <c r="A7328" s="83" t="s">
        <v>8368</v>
      </c>
      <c r="B7328" s="285" t="s">
        <v>306</v>
      </c>
      <c r="P7328" s="83" t="str">
        <f t="shared" si="163"/>
        <v/>
      </c>
    </row>
    <row r="7329" spans="1:16" hidden="1" x14ac:dyDescent="0.25">
      <c r="A7329" s="83" t="s">
        <v>8369</v>
      </c>
      <c r="B7329" s="285" t="s">
        <v>307</v>
      </c>
      <c r="C7329" s="292">
        <v>28665.327499999999</v>
      </c>
      <c r="D7329" s="292">
        <v>33642.919390000003</v>
      </c>
      <c r="E7329" s="292">
        <v>48273.427629999998</v>
      </c>
      <c r="F7329" s="292">
        <v>38743.051179999995</v>
      </c>
      <c r="G7329" s="292">
        <v>30619.599119999999</v>
      </c>
      <c r="H7329" s="292">
        <v>41758.10972</v>
      </c>
      <c r="I7329" s="292">
        <v>47009.782590000003</v>
      </c>
      <c r="J7329" s="292">
        <v>45691.328930000003</v>
      </c>
      <c r="K7329" s="292">
        <v>32717.054169999999</v>
      </c>
      <c r="L7329" s="292">
        <v>50875.899059999996</v>
      </c>
      <c r="M7329" s="292">
        <v>20278.265960000001</v>
      </c>
      <c r="N7329" s="292">
        <v>24549.814989999999</v>
      </c>
      <c r="O7329" s="292">
        <v>442824.58024000004</v>
      </c>
      <c r="P7329" s="83" t="str">
        <f t="shared" si="163"/>
        <v/>
      </c>
    </row>
    <row r="7330" spans="1:16" hidden="1" x14ac:dyDescent="0.25">
      <c r="A7330" s="83" t="s">
        <v>8370</v>
      </c>
      <c r="B7330" s="285" t="s">
        <v>309</v>
      </c>
      <c r="C7330" s="292">
        <v>19845</v>
      </c>
      <c r="D7330" s="292">
        <v>23880</v>
      </c>
      <c r="E7330" s="292">
        <v>38545</v>
      </c>
      <c r="F7330" s="292">
        <v>27985</v>
      </c>
      <c r="G7330" s="292">
        <v>20260</v>
      </c>
      <c r="H7330" s="292">
        <v>31600</v>
      </c>
      <c r="I7330" s="292">
        <v>27705</v>
      </c>
      <c r="J7330" s="292">
        <v>25950</v>
      </c>
      <c r="K7330" s="292">
        <v>20890</v>
      </c>
      <c r="L7330" s="292">
        <v>22660</v>
      </c>
      <c r="M7330" s="292">
        <v>21975</v>
      </c>
      <c r="N7330" s="292">
        <v>25425</v>
      </c>
      <c r="O7330" s="292">
        <v>306720</v>
      </c>
      <c r="P7330" s="83" t="str">
        <f t="shared" si="163"/>
        <v/>
      </c>
    </row>
    <row r="7331" spans="1:16" hidden="1" x14ac:dyDescent="0.25">
      <c r="A7331" s="83" t="s">
        <v>8371</v>
      </c>
      <c r="B7331" s="285" t="s">
        <v>310</v>
      </c>
      <c r="C7331" s="292">
        <v>3580185</v>
      </c>
      <c r="D7331" s="292">
        <v>3600812</v>
      </c>
      <c r="E7331" s="292">
        <v>4497393</v>
      </c>
      <c r="F7331" s="292">
        <v>5220593</v>
      </c>
      <c r="G7331" s="292">
        <v>5544161</v>
      </c>
      <c r="H7331" s="292">
        <v>4129666</v>
      </c>
      <c r="I7331" s="292">
        <v>3718953</v>
      </c>
      <c r="J7331" s="292">
        <v>3786891</v>
      </c>
      <c r="K7331" s="292">
        <v>3981247</v>
      </c>
      <c r="L7331" s="292">
        <v>3899583</v>
      </c>
      <c r="M7331" s="292">
        <v>4247298</v>
      </c>
      <c r="N7331" s="292">
        <v>4506773</v>
      </c>
      <c r="O7331" s="292">
        <v>50713555</v>
      </c>
      <c r="P7331" s="83" t="str">
        <f t="shared" si="163"/>
        <v/>
      </c>
    </row>
    <row r="7332" spans="1:16" hidden="1" x14ac:dyDescent="0.25">
      <c r="A7332" s="83" t="s">
        <v>8372</v>
      </c>
      <c r="B7332" s="285" t="s">
        <v>311</v>
      </c>
      <c r="C7332" s="292">
        <v>3600030</v>
      </c>
      <c r="D7332" s="292">
        <v>3624692</v>
      </c>
      <c r="E7332" s="292">
        <v>4535938</v>
      </c>
      <c r="F7332" s="292">
        <v>5248578</v>
      </c>
      <c r="G7332" s="292">
        <v>5564421</v>
      </c>
      <c r="H7332" s="292">
        <v>4161266</v>
      </c>
      <c r="I7332" s="292">
        <v>3746658</v>
      </c>
      <c r="J7332" s="292">
        <v>3812841</v>
      </c>
      <c r="K7332" s="292">
        <v>4002137</v>
      </c>
      <c r="L7332" s="292">
        <v>3922243</v>
      </c>
      <c r="M7332" s="292">
        <v>4269273</v>
      </c>
      <c r="N7332" s="292">
        <v>4532198</v>
      </c>
      <c r="O7332" s="292">
        <v>51020275</v>
      </c>
      <c r="P7332" s="83" t="str">
        <f t="shared" si="163"/>
        <v/>
      </c>
    </row>
    <row r="7333" spans="1:16" hidden="1" x14ac:dyDescent="0.25">
      <c r="A7333" s="83" t="s">
        <v>8373</v>
      </c>
      <c r="B7333" s="285" t="s">
        <v>312</v>
      </c>
      <c r="C7333" s="292">
        <v>2784286.7064466667</v>
      </c>
      <c r="D7333" s="292">
        <v>6263721.9580466673</v>
      </c>
      <c r="E7333" s="292">
        <v>3492119.6523666666</v>
      </c>
      <c r="F7333" s="292">
        <v>3003887.4293366666</v>
      </c>
      <c r="G7333" s="292">
        <v>4287501.1115466673</v>
      </c>
      <c r="H7333" s="292">
        <v>3245018.3015266666</v>
      </c>
      <c r="I7333" s="292">
        <v>3223885.1351766665</v>
      </c>
      <c r="J7333" s="292">
        <v>4524366.1293466669</v>
      </c>
      <c r="K7333" s="292">
        <v>3299468.6893466664</v>
      </c>
      <c r="L7333" s="292">
        <v>3332679.8299766667</v>
      </c>
      <c r="M7333" s="292">
        <v>6154057.847376667</v>
      </c>
      <c r="N7333" s="292">
        <v>5647230.3394766673</v>
      </c>
      <c r="O7333" s="292">
        <v>49258223.129969999</v>
      </c>
      <c r="P7333" s="83" t="str">
        <f t="shared" si="163"/>
        <v/>
      </c>
    </row>
    <row r="7334" spans="1:16" hidden="1" x14ac:dyDescent="0.25">
      <c r="A7334" s="83" t="s">
        <v>8374</v>
      </c>
      <c r="B7334" s="285" t="s">
        <v>314</v>
      </c>
      <c r="C7334" s="292">
        <v>654450</v>
      </c>
      <c r="D7334" s="292">
        <v>418728</v>
      </c>
      <c r="E7334" s="292">
        <v>537826</v>
      </c>
      <c r="F7334" s="292">
        <v>768872</v>
      </c>
      <c r="G7334" s="292">
        <v>2271017</v>
      </c>
      <c r="H7334" s="292">
        <v>1523860</v>
      </c>
      <c r="I7334" s="292">
        <v>1851075</v>
      </c>
      <c r="J7334" s="292">
        <v>689037</v>
      </c>
      <c r="K7334" s="292">
        <v>862872</v>
      </c>
      <c r="L7334" s="292">
        <v>1584937</v>
      </c>
      <c r="M7334" s="292">
        <v>889336</v>
      </c>
      <c r="N7334" s="292">
        <v>2205590</v>
      </c>
      <c r="O7334" s="292">
        <v>14257600</v>
      </c>
      <c r="P7334" s="83" t="str">
        <f t="shared" si="163"/>
        <v/>
      </c>
    </row>
    <row r="7335" spans="1:16" hidden="1" x14ac:dyDescent="0.25">
      <c r="A7335" s="83" t="s">
        <v>8375</v>
      </c>
      <c r="B7335" s="285" t="s">
        <v>315</v>
      </c>
      <c r="C7335" s="292">
        <v>51395</v>
      </c>
      <c r="D7335" s="292">
        <v>53199.77637</v>
      </c>
      <c r="E7335" s="292">
        <v>50496</v>
      </c>
      <c r="F7335" s="292">
        <v>52760</v>
      </c>
      <c r="G7335" s="292">
        <v>46089</v>
      </c>
      <c r="H7335" s="292">
        <v>49208</v>
      </c>
      <c r="I7335" s="292">
        <v>70685</v>
      </c>
      <c r="J7335" s="292">
        <v>48185</v>
      </c>
      <c r="K7335" s="292">
        <v>43191</v>
      </c>
      <c r="L7335" s="292">
        <v>38005</v>
      </c>
      <c r="M7335" s="292">
        <v>40401</v>
      </c>
      <c r="N7335" s="292">
        <v>39092</v>
      </c>
      <c r="O7335" s="292">
        <v>582706.77636999998</v>
      </c>
      <c r="P7335" s="83" t="str">
        <f t="shared" si="163"/>
        <v/>
      </c>
    </row>
    <row r="7336" spans="1:16" hidden="1" x14ac:dyDescent="0.25">
      <c r="A7336" s="83" t="s">
        <v>8376</v>
      </c>
      <c r="B7336" s="285" t="s">
        <v>316</v>
      </c>
      <c r="P7336" s="83" t="str">
        <f t="shared" si="163"/>
        <v/>
      </c>
    </row>
    <row r="7337" spans="1:16" hidden="1" x14ac:dyDescent="0.25">
      <c r="A7337" s="83" t="s">
        <v>8377</v>
      </c>
      <c r="B7337" s="285" t="s">
        <v>317</v>
      </c>
      <c r="C7337" s="292">
        <v>0.83333333333333337</v>
      </c>
      <c r="D7337" s="292">
        <v>201.83333333333334</v>
      </c>
      <c r="E7337" s="292">
        <v>252681.83333333334</v>
      </c>
      <c r="F7337" s="292">
        <v>0.83333333333333337</v>
      </c>
      <c r="G7337" s="292">
        <v>0.83333333333333337</v>
      </c>
      <c r="H7337" s="292">
        <v>0.83333333333333337</v>
      </c>
      <c r="I7337" s="292">
        <v>0.83333333333333337</v>
      </c>
      <c r="J7337" s="292">
        <v>228.34033333333335</v>
      </c>
      <c r="K7337" s="292">
        <v>0.83333333333333337</v>
      </c>
      <c r="L7337" s="292">
        <v>108.83333333333333</v>
      </c>
      <c r="M7337" s="292">
        <v>0.83333333333333337</v>
      </c>
      <c r="N7337" s="292">
        <v>11.833333333333334</v>
      </c>
      <c r="O7337" s="292">
        <v>253238.50700000007</v>
      </c>
      <c r="P7337" s="83" t="str">
        <f t="shared" si="163"/>
        <v/>
      </c>
    </row>
    <row r="7338" spans="1:16" hidden="1" x14ac:dyDescent="0.25">
      <c r="A7338" s="83" t="s">
        <v>8378</v>
      </c>
      <c r="B7338" s="285" t="s">
        <v>318</v>
      </c>
      <c r="C7338" s="292">
        <v>4114080.9831666667</v>
      </c>
      <c r="D7338" s="292">
        <v>7337562.0732066678</v>
      </c>
      <c r="E7338" s="292">
        <v>4945903.5453166673</v>
      </c>
      <c r="F7338" s="292">
        <v>4415396.7523366669</v>
      </c>
      <c r="G7338" s="292">
        <v>7181273.2938466668</v>
      </c>
      <c r="H7338" s="292">
        <v>5409206.7020466663</v>
      </c>
      <c r="I7338" s="292">
        <v>5741015.7464066669</v>
      </c>
      <c r="J7338" s="292">
        <v>5853673.8277366664</v>
      </c>
      <c r="K7338" s="292">
        <v>4782525.2243466666</v>
      </c>
      <c r="L7338" s="292">
        <v>5552751.3237666665</v>
      </c>
      <c r="M7338" s="292">
        <v>14718668.275926666</v>
      </c>
      <c r="N7338" s="292">
        <v>9091903.9122066665</v>
      </c>
      <c r="O7338" s="292">
        <v>79143961.66031</v>
      </c>
      <c r="P7338" s="83" t="str">
        <f t="shared" si="163"/>
        <v/>
      </c>
    </row>
    <row r="7339" spans="1:16" hidden="1" x14ac:dyDescent="0.25">
      <c r="A7339" s="83" t="s">
        <v>8379</v>
      </c>
      <c r="B7339" s="285" t="s">
        <v>3364</v>
      </c>
      <c r="C7339" s="292">
        <v>586721</v>
      </c>
      <c r="D7339" s="292">
        <v>553422</v>
      </c>
      <c r="E7339" s="292">
        <v>553421</v>
      </c>
      <c r="F7339" s="292">
        <v>540265</v>
      </c>
      <c r="G7339" s="292">
        <v>540268</v>
      </c>
      <c r="H7339" s="292">
        <v>538896</v>
      </c>
      <c r="I7339" s="292">
        <v>535962</v>
      </c>
      <c r="J7339" s="292">
        <v>535965</v>
      </c>
      <c r="K7339" s="292">
        <v>535966</v>
      </c>
      <c r="L7339" s="292">
        <v>535965</v>
      </c>
      <c r="M7339" s="292">
        <v>7603557</v>
      </c>
      <c r="N7339" s="292">
        <v>1160683</v>
      </c>
      <c r="O7339" s="292">
        <v>14221091</v>
      </c>
      <c r="P7339" s="83" t="str">
        <f t="shared" si="163"/>
        <v/>
      </c>
    </row>
    <row r="7340" spans="1:16" hidden="1" x14ac:dyDescent="0.25">
      <c r="A7340" s="83" t="s">
        <v>8380</v>
      </c>
      <c r="B7340" s="285" t="s">
        <v>0</v>
      </c>
      <c r="C7340" s="292">
        <v>462752</v>
      </c>
      <c r="D7340" s="292">
        <v>429453</v>
      </c>
      <c r="E7340" s="292">
        <v>429452</v>
      </c>
      <c r="F7340" s="292">
        <v>429450</v>
      </c>
      <c r="G7340" s="292">
        <v>429453</v>
      </c>
      <c r="H7340" s="292">
        <v>429452</v>
      </c>
      <c r="I7340" s="292">
        <v>425147</v>
      </c>
      <c r="J7340" s="292">
        <v>425150</v>
      </c>
      <c r="K7340" s="292">
        <v>425151</v>
      </c>
      <c r="L7340" s="292">
        <v>425150</v>
      </c>
      <c r="M7340" s="292">
        <v>7513177</v>
      </c>
      <c r="N7340" s="292">
        <v>1070303</v>
      </c>
      <c r="O7340" s="292">
        <v>12894090</v>
      </c>
      <c r="P7340" s="83" t="str">
        <f t="shared" si="163"/>
        <v/>
      </c>
    </row>
    <row r="7341" spans="1:16" hidden="1" x14ac:dyDescent="0.25">
      <c r="A7341" s="83" t="s">
        <v>8381</v>
      </c>
      <c r="B7341" s="285" t="s">
        <v>3365</v>
      </c>
      <c r="C7341" s="292">
        <v>123969</v>
      </c>
      <c r="D7341" s="292">
        <v>123969</v>
      </c>
      <c r="E7341" s="292">
        <v>123969</v>
      </c>
      <c r="F7341" s="292">
        <v>110815</v>
      </c>
      <c r="G7341" s="292">
        <v>110815</v>
      </c>
      <c r="H7341" s="292">
        <v>109444</v>
      </c>
      <c r="I7341" s="292">
        <v>110815</v>
      </c>
      <c r="J7341" s="292">
        <v>110815</v>
      </c>
      <c r="K7341" s="292">
        <v>110815</v>
      </c>
      <c r="L7341" s="292">
        <v>110815</v>
      </c>
      <c r="M7341" s="292">
        <v>90380</v>
      </c>
      <c r="N7341" s="292">
        <v>90380</v>
      </c>
      <c r="O7341" s="292">
        <v>1327001</v>
      </c>
      <c r="P7341" s="83" t="str">
        <f t="shared" si="163"/>
        <v/>
      </c>
    </row>
    <row r="7342" spans="1:16" hidden="1" x14ac:dyDescent="0.25">
      <c r="A7342" s="83" t="s">
        <v>8382</v>
      </c>
      <c r="B7342" s="285" t="s">
        <v>97</v>
      </c>
      <c r="C7342" s="292">
        <v>-215074.01049000002</v>
      </c>
      <c r="D7342" s="292">
        <v>-363222.59348999977</v>
      </c>
      <c r="E7342" s="292">
        <v>544252.36311999988</v>
      </c>
      <c r="F7342" s="292">
        <v>-567182.44034999982</v>
      </c>
      <c r="G7342" s="292">
        <v>-365162.69305999996</v>
      </c>
      <c r="H7342" s="292">
        <v>-67672.913479999988</v>
      </c>
      <c r="I7342" s="292">
        <v>-508669.20890999981</v>
      </c>
      <c r="J7342" s="292">
        <v>-42081.940599999973</v>
      </c>
      <c r="K7342" s="292">
        <v>33086.73900000006</v>
      </c>
      <c r="L7342" s="292">
        <v>-324688.3632799997</v>
      </c>
      <c r="M7342" s="292">
        <v>255705.07153999992</v>
      </c>
      <c r="N7342" s="292">
        <v>-1349335.4579800004</v>
      </c>
      <c r="O7342" s="292">
        <v>-2970045.4479800034</v>
      </c>
      <c r="P7342" s="83" t="str">
        <f t="shared" ref="P7342:P7373" si="164">IF(COUNTBLANK(Q7342)=0,IF(RIGHT(A7342,12)=Q7342,TRUE,FALSE),"")</f>
        <v/>
      </c>
    </row>
    <row r="7343" spans="1:16" hidden="1" x14ac:dyDescent="0.25">
      <c r="A7343" s="83" t="s">
        <v>8383</v>
      </c>
      <c r="B7343" s="285" t="s">
        <v>130</v>
      </c>
      <c r="C7343" s="292">
        <v>-215112.25858999998</v>
      </c>
      <c r="D7343" s="292">
        <v>-363516.4392499997</v>
      </c>
      <c r="E7343" s="292">
        <v>523583.15385999985</v>
      </c>
      <c r="F7343" s="292">
        <v>119348.78418000019</v>
      </c>
      <c r="G7343" s="292">
        <v>-359927.64012999996</v>
      </c>
      <c r="H7343" s="292">
        <v>2020779.2341999998</v>
      </c>
      <c r="I7343" s="292">
        <v>503599.19210000033</v>
      </c>
      <c r="J7343" s="292">
        <v>-44597.91287</v>
      </c>
      <c r="K7343" s="292">
        <v>31306.506110000075</v>
      </c>
      <c r="L7343" s="292">
        <v>-329567.5363299998</v>
      </c>
      <c r="M7343" s="292">
        <v>248662.20054999995</v>
      </c>
      <c r="N7343" s="292">
        <v>-608362.09965000022</v>
      </c>
      <c r="O7343" s="292">
        <v>1526195.1841799971</v>
      </c>
      <c r="P7343" s="83" t="str">
        <f t="shared" si="164"/>
        <v/>
      </c>
    </row>
    <row r="7344" spans="1:16" hidden="1" x14ac:dyDescent="0.25">
      <c r="A7344" s="83" t="s">
        <v>8384</v>
      </c>
      <c r="B7344" s="285" t="s">
        <v>76</v>
      </c>
      <c r="C7344" s="292">
        <v>133.66274999999999</v>
      </c>
      <c r="D7344" s="292">
        <v>804.35128999999995</v>
      </c>
      <c r="E7344" s="292">
        <v>3191.3187200000002</v>
      </c>
      <c r="F7344" s="292">
        <v>2829.4303799999998</v>
      </c>
      <c r="G7344" s="292">
        <v>3387.7413299999998</v>
      </c>
      <c r="H7344" s="292">
        <v>1849.20533</v>
      </c>
      <c r="I7344" s="292">
        <v>2691.86573</v>
      </c>
      <c r="J7344" s="292">
        <v>801.67133000000013</v>
      </c>
      <c r="K7344" s="292">
        <v>793.78208000000006</v>
      </c>
      <c r="L7344" s="292">
        <v>2419.78271</v>
      </c>
      <c r="M7344" s="292">
        <v>1361.4818600000001</v>
      </c>
      <c r="N7344" s="292">
        <v>2156.1504500000001</v>
      </c>
      <c r="O7344" s="292">
        <v>22420.443960000001</v>
      </c>
      <c r="P7344" s="83" t="str">
        <f t="shared" si="164"/>
        <v/>
      </c>
    </row>
    <row r="7345" spans="1:16" hidden="1" x14ac:dyDescent="0.25">
      <c r="A7345" s="83" t="s">
        <v>8385</v>
      </c>
      <c r="B7345" s="285" t="s">
        <v>77</v>
      </c>
      <c r="C7345" s="292">
        <v>45852.026980000002</v>
      </c>
      <c r="D7345" s="292">
        <v>48648.788249999998</v>
      </c>
      <c r="E7345" s="292">
        <v>44029.859299999996</v>
      </c>
      <c r="F7345" s="292">
        <v>44248.222950000003</v>
      </c>
      <c r="G7345" s="292">
        <v>70842.696670000005</v>
      </c>
      <c r="H7345" s="292">
        <v>44890.704790000003</v>
      </c>
      <c r="I7345" s="292">
        <v>42905.61565</v>
      </c>
      <c r="J7345" s="292">
        <v>42845.038910000003</v>
      </c>
      <c r="K7345" s="292">
        <v>43827.33</v>
      </c>
      <c r="L7345" s="292">
        <v>44348.316420000003</v>
      </c>
      <c r="M7345" s="292">
        <v>57432.389080000001</v>
      </c>
      <c r="N7345" s="292">
        <v>68892.372759999984</v>
      </c>
      <c r="O7345" s="292">
        <v>598763.36176</v>
      </c>
      <c r="P7345" s="83" t="str">
        <f t="shared" si="164"/>
        <v/>
      </c>
    </row>
    <row r="7346" spans="1:16" hidden="1" x14ac:dyDescent="0.25">
      <c r="A7346" s="83" t="s">
        <v>8386</v>
      </c>
      <c r="B7346" s="285" t="s">
        <v>78</v>
      </c>
      <c r="C7346" s="292">
        <v>17766.068879999999</v>
      </c>
      <c r="D7346" s="292">
        <v>28824.21428</v>
      </c>
      <c r="E7346" s="292">
        <v>20095.27117</v>
      </c>
      <c r="F7346" s="292">
        <v>19868.309829999998</v>
      </c>
      <c r="G7346" s="292">
        <v>15419.814549999999</v>
      </c>
      <c r="H7346" s="292">
        <v>20394.5959</v>
      </c>
      <c r="I7346" s="292">
        <v>27755.905489999997</v>
      </c>
      <c r="J7346" s="292">
        <v>16718.50445</v>
      </c>
      <c r="K7346" s="292">
        <v>18907.10242000001</v>
      </c>
      <c r="L7346" s="292">
        <v>21537.178670000001</v>
      </c>
      <c r="M7346" s="292">
        <v>17850.906660000001</v>
      </c>
      <c r="N7346" s="292">
        <v>40703.587129999964</v>
      </c>
      <c r="O7346" s="292">
        <v>265841.45942999993</v>
      </c>
      <c r="P7346" s="83" t="str">
        <f t="shared" si="164"/>
        <v/>
      </c>
    </row>
    <row r="7347" spans="1:16" hidden="1" x14ac:dyDescent="0.25">
      <c r="A7347" s="83" t="s">
        <v>8387</v>
      </c>
      <c r="B7347" s="285" t="s">
        <v>79</v>
      </c>
      <c r="C7347" s="292">
        <v>0</v>
      </c>
      <c r="D7347" s="292">
        <v>224.29123000000001</v>
      </c>
      <c r="E7347" s="292">
        <v>168.24231</v>
      </c>
      <c r="F7347" s="292">
        <v>395.73145</v>
      </c>
      <c r="G7347" s="292">
        <v>0</v>
      </c>
      <c r="H7347" s="292">
        <v>217.65089</v>
      </c>
      <c r="I7347" s="292">
        <v>128565.44517000001</v>
      </c>
      <c r="J7347" s="292">
        <v>1107.327</v>
      </c>
      <c r="K7347" s="292">
        <v>1431.2524799999999</v>
      </c>
      <c r="L7347" s="292">
        <v>55464.192629999998</v>
      </c>
      <c r="M7347" s="292">
        <v>8.8145299999999995</v>
      </c>
      <c r="N7347" s="292">
        <v>95348.098830000003</v>
      </c>
      <c r="O7347" s="292">
        <v>282931.04652000003</v>
      </c>
      <c r="P7347" s="83" t="str">
        <f t="shared" si="164"/>
        <v/>
      </c>
    </row>
    <row r="7348" spans="1:16" hidden="1" x14ac:dyDescent="0.25">
      <c r="A7348" s="83" t="s">
        <v>8388</v>
      </c>
      <c r="B7348" s="285" t="s">
        <v>3671</v>
      </c>
      <c r="C7348" s="292">
        <v>63174.820070000002</v>
      </c>
      <c r="D7348" s="292">
        <v>37408.001189999995</v>
      </c>
      <c r="E7348" s="292">
        <v>53965.268519999998</v>
      </c>
      <c r="F7348" s="292">
        <v>311231.11614000006</v>
      </c>
      <c r="G7348" s="292">
        <v>123889.40950000001</v>
      </c>
      <c r="H7348" s="292">
        <v>246379.72218000001</v>
      </c>
      <c r="I7348" s="292">
        <v>86138.072910000003</v>
      </c>
      <c r="J7348" s="292">
        <v>33439.425579999996</v>
      </c>
      <c r="K7348" s="292">
        <v>39895.118440000006</v>
      </c>
      <c r="L7348" s="292">
        <v>81982.138879999984</v>
      </c>
      <c r="M7348" s="292">
        <v>74235.45336</v>
      </c>
      <c r="N7348" s="292">
        <v>678824.50997999997</v>
      </c>
      <c r="O7348" s="292">
        <v>1830563.05675</v>
      </c>
      <c r="P7348" s="83" t="str">
        <f t="shared" si="164"/>
        <v/>
      </c>
    </row>
    <row r="7349" spans="1:16" hidden="1" x14ac:dyDescent="0.25">
      <c r="A7349" s="83" t="s">
        <v>8389</v>
      </c>
      <c r="B7349" s="285" t="s">
        <v>120</v>
      </c>
      <c r="C7349" s="292">
        <v>765436.25380000006</v>
      </c>
      <c r="D7349" s="292">
        <v>726261.83591999998</v>
      </c>
      <c r="E7349" s="292">
        <v>170902.77135000002</v>
      </c>
      <c r="F7349" s="292">
        <v>1045992.19002</v>
      </c>
      <c r="G7349" s="292">
        <v>624878.74228000001</v>
      </c>
      <c r="H7349" s="292">
        <v>598418.63425</v>
      </c>
      <c r="I7349" s="292">
        <v>1074373.97236</v>
      </c>
      <c r="J7349" s="292">
        <v>230160.85062999994</v>
      </c>
      <c r="K7349" s="292">
        <v>740682.73686000006</v>
      </c>
      <c r="L7349" s="292">
        <v>946378.4680900001</v>
      </c>
      <c r="M7349" s="292">
        <v>441758.97534</v>
      </c>
      <c r="N7349" s="292">
        <v>1397266.1113800006</v>
      </c>
      <c r="O7349" s="292">
        <v>8762511.5422799997</v>
      </c>
      <c r="P7349" s="83" t="str">
        <f t="shared" si="164"/>
        <v/>
      </c>
    </row>
    <row r="7350" spans="1:16" hidden="1" x14ac:dyDescent="0.25">
      <c r="A7350" s="83" t="s">
        <v>8390</v>
      </c>
      <c r="B7350" s="285" t="s">
        <v>121</v>
      </c>
      <c r="C7350" s="292">
        <v>0</v>
      </c>
      <c r="D7350" s="292">
        <v>0</v>
      </c>
      <c r="E7350" s="292">
        <v>0</v>
      </c>
      <c r="F7350" s="292">
        <v>889</v>
      </c>
      <c r="G7350" s="292">
        <v>0</v>
      </c>
      <c r="H7350" s="292">
        <v>0</v>
      </c>
      <c r="I7350" s="292">
        <v>0</v>
      </c>
      <c r="J7350" s="292">
        <v>0</v>
      </c>
      <c r="K7350" s="292">
        <v>0</v>
      </c>
      <c r="L7350" s="292">
        <v>0</v>
      </c>
      <c r="M7350" s="292">
        <v>0</v>
      </c>
      <c r="N7350" s="292">
        <v>722.68528000000003</v>
      </c>
      <c r="O7350" s="292">
        <v>1611.6852800000001</v>
      </c>
      <c r="P7350" s="83" t="str">
        <f t="shared" si="164"/>
        <v/>
      </c>
    </row>
    <row r="7351" spans="1:16" hidden="1" x14ac:dyDescent="0.25">
      <c r="A7351" s="83" t="s">
        <v>8391</v>
      </c>
      <c r="B7351" s="285" t="s">
        <v>81</v>
      </c>
      <c r="C7351" s="292">
        <v>77132.984169999996</v>
      </c>
      <c r="D7351" s="292">
        <v>475496.85612999997</v>
      </c>
      <c r="E7351" s="292">
        <v>71882.73414</v>
      </c>
      <c r="F7351" s="292">
        <v>6532.6193700000003</v>
      </c>
      <c r="G7351" s="292">
        <v>434010.13784000004</v>
      </c>
      <c r="H7351" s="292">
        <v>16271.521580000001</v>
      </c>
      <c r="I7351" s="292">
        <v>79869.890570000003</v>
      </c>
      <c r="J7351" s="292">
        <v>357046.41372000013</v>
      </c>
      <c r="K7351" s="292">
        <v>8829.7376299999978</v>
      </c>
      <c r="L7351" s="292">
        <v>10786.357530000001</v>
      </c>
      <c r="M7351" s="292">
        <v>76138.106480000002</v>
      </c>
      <c r="N7351" s="292">
        <v>413725.83818000002</v>
      </c>
      <c r="O7351" s="292">
        <v>2027723.19734</v>
      </c>
      <c r="P7351" s="83" t="str">
        <f t="shared" si="164"/>
        <v/>
      </c>
    </row>
    <row r="7352" spans="1:16" hidden="1" x14ac:dyDescent="0.25">
      <c r="A7352" s="83" t="s">
        <v>8392</v>
      </c>
      <c r="B7352" s="285" t="s">
        <v>82</v>
      </c>
      <c r="C7352" s="292">
        <v>0</v>
      </c>
      <c r="D7352" s="292">
        <v>0</v>
      </c>
      <c r="E7352" s="292">
        <v>0</v>
      </c>
      <c r="F7352" s="292">
        <v>0</v>
      </c>
      <c r="G7352" s="292">
        <v>0</v>
      </c>
      <c r="H7352" s="292">
        <v>0</v>
      </c>
      <c r="I7352" s="292">
        <v>0</v>
      </c>
      <c r="J7352" s="292">
        <v>0</v>
      </c>
      <c r="K7352" s="292">
        <v>0</v>
      </c>
      <c r="L7352" s="292">
        <v>0</v>
      </c>
      <c r="M7352" s="292">
        <v>0</v>
      </c>
      <c r="N7352" s="292">
        <v>0</v>
      </c>
      <c r="O7352" s="292">
        <v>0</v>
      </c>
      <c r="P7352" s="83" t="str">
        <f t="shared" si="164"/>
        <v/>
      </c>
    </row>
    <row r="7353" spans="1:16" hidden="1" x14ac:dyDescent="0.25">
      <c r="A7353" s="83" t="s">
        <v>8393</v>
      </c>
      <c r="B7353" s="285" t="s">
        <v>83</v>
      </c>
      <c r="C7353" s="292">
        <v>5.1417799999999998</v>
      </c>
      <c r="D7353" s="292">
        <v>3727.53883</v>
      </c>
      <c r="E7353" s="292">
        <v>2329.4962699999996</v>
      </c>
      <c r="F7353" s="292">
        <v>35405.97911</v>
      </c>
      <c r="G7353" s="292">
        <v>3259.0208499999999</v>
      </c>
      <c r="H7353" s="292">
        <v>4622.8931499999999</v>
      </c>
      <c r="I7353" s="292">
        <v>5065.1402500000004</v>
      </c>
      <c r="J7353" s="292">
        <v>4672.6227899999994</v>
      </c>
      <c r="K7353" s="292">
        <v>3769.1586000000007</v>
      </c>
      <c r="L7353" s="292">
        <v>9260.5738300000012</v>
      </c>
      <c r="M7353" s="292">
        <v>35235.223079999996</v>
      </c>
      <c r="N7353" s="292">
        <v>95674.036709999986</v>
      </c>
      <c r="O7353" s="292">
        <v>203026.82524999999</v>
      </c>
      <c r="P7353" s="83" t="str">
        <f t="shared" si="164"/>
        <v/>
      </c>
    </row>
    <row r="7354" spans="1:16" hidden="1" x14ac:dyDescent="0.25">
      <c r="A7354" s="83" t="s">
        <v>8394</v>
      </c>
      <c r="B7354" s="285" t="s">
        <v>84</v>
      </c>
      <c r="C7354" s="292">
        <v>7319.7206499999993</v>
      </c>
      <c r="D7354" s="292">
        <v>18702.68434</v>
      </c>
      <c r="E7354" s="292">
        <v>16949.543590000001</v>
      </c>
      <c r="F7354" s="292">
        <v>17256.097040000001</v>
      </c>
      <c r="G7354" s="292">
        <v>20799.756630000003</v>
      </c>
      <c r="H7354" s="292">
        <v>15397.191409999999</v>
      </c>
      <c r="I7354" s="292">
        <v>17089.829829999999</v>
      </c>
      <c r="J7354" s="292">
        <v>13733.416569999999</v>
      </c>
      <c r="K7354" s="292">
        <v>20808.757580000005</v>
      </c>
      <c r="L7354" s="292">
        <v>23761.044759999997</v>
      </c>
      <c r="M7354" s="292">
        <v>22663.862860000001</v>
      </c>
      <c r="N7354" s="292">
        <v>46920.567350000005</v>
      </c>
      <c r="O7354" s="292">
        <v>241402.47260999997</v>
      </c>
      <c r="P7354" s="83" t="str">
        <f t="shared" si="164"/>
        <v/>
      </c>
    </row>
    <row r="7355" spans="1:16" hidden="1" x14ac:dyDescent="0.25">
      <c r="A7355" s="83" t="s">
        <v>8395</v>
      </c>
      <c r="B7355" s="285" t="s">
        <v>85</v>
      </c>
      <c r="C7355" s="292">
        <v>976820.67908000003</v>
      </c>
      <c r="D7355" s="292">
        <v>1340098.5614599998</v>
      </c>
      <c r="E7355" s="292">
        <v>383514.50537000009</v>
      </c>
      <c r="F7355" s="292">
        <v>1484648.6962899999</v>
      </c>
      <c r="G7355" s="292">
        <v>1296487.31965</v>
      </c>
      <c r="H7355" s="292">
        <v>948442.11947999999</v>
      </c>
      <c r="I7355" s="292">
        <v>1464455.7379599998</v>
      </c>
      <c r="J7355" s="292">
        <v>700525.27098000003</v>
      </c>
      <c r="K7355" s="292">
        <v>878944.97609000001</v>
      </c>
      <c r="L7355" s="292">
        <v>1195938.0535199998</v>
      </c>
      <c r="M7355" s="292">
        <v>726685.21325000003</v>
      </c>
      <c r="N7355" s="292">
        <v>2840233.9580500005</v>
      </c>
      <c r="O7355" s="292">
        <v>14236795.091180002</v>
      </c>
      <c r="P7355" s="83" t="str">
        <f t="shared" si="164"/>
        <v/>
      </c>
    </row>
    <row r="7356" spans="1:16" hidden="1" x14ac:dyDescent="0.25">
      <c r="A7356" s="83" t="s">
        <v>8396</v>
      </c>
      <c r="B7356" s="285" t="s">
        <v>86</v>
      </c>
      <c r="C7356" s="292">
        <v>38.248100000000001</v>
      </c>
      <c r="D7356" s="292">
        <v>2488.0556999999999</v>
      </c>
      <c r="E7356" s="292">
        <v>27024.119900000002</v>
      </c>
      <c r="F7356" s="292">
        <v>4633.5455000000002</v>
      </c>
      <c r="G7356" s="292">
        <v>7105.5438800000002</v>
      </c>
      <c r="H7356" s="292">
        <v>12708.45636</v>
      </c>
      <c r="I7356" s="292">
        <v>1793.96363</v>
      </c>
      <c r="J7356" s="292">
        <v>6824.0303999999996</v>
      </c>
      <c r="K7356" s="292">
        <v>1810.23289</v>
      </c>
      <c r="L7356" s="292">
        <v>5798.2872799999996</v>
      </c>
      <c r="M7356" s="292">
        <v>7042.8709900000003</v>
      </c>
      <c r="N7356" s="292">
        <v>364417.97654999996</v>
      </c>
      <c r="O7356" s="292">
        <v>441685.33117999998</v>
      </c>
      <c r="P7356" s="83" t="str">
        <f t="shared" si="164"/>
        <v/>
      </c>
    </row>
    <row r="7357" spans="1:16" hidden="1" x14ac:dyDescent="0.25">
      <c r="A7357" s="83" t="s">
        <v>8397</v>
      </c>
      <c r="B7357" s="285" t="s">
        <v>87</v>
      </c>
      <c r="C7357" s="292">
        <v>0</v>
      </c>
      <c r="D7357" s="292">
        <v>0</v>
      </c>
      <c r="E7357" s="292">
        <v>0</v>
      </c>
      <c r="F7357" s="292">
        <v>8835.2299700000003</v>
      </c>
      <c r="G7357" s="292">
        <v>0</v>
      </c>
      <c r="H7357" s="292">
        <v>0</v>
      </c>
      <c r="I7357" s="292">
        <v>0</v>
      </c>
      <c r="J7357" s="292">
        <v>0</v>
      </c>
      <c r="K7357" s="292">
        <v>0</v>
      </c>
      <c r="L7357" s="292">
        <v>0</v>
      </c>
      <c r="M7357" s="292">
        <v>0</v>
      </c>
      <c r="N7357" s="292">
        <v>626826.85438000003</v>
      </c>
      <c r="O7357" s="292">
        <v>635662.08435000002</v>
      </c>
      <c r="P7357" s="83" t="str">
        <f t="shared" si="164"/>
        <v/>
      </c>
    </row>
    <row r="7358" spans="1:16" hidden="1" x14ac:dyDescent="0.25">
      <c r="A7358" s="83" t="s">
        <v>8398</v>
      </c>
      <c r="B7358" s="285" t="s">
        <v>88</v>
      </c>
      <c r="C7358" s="292">
        <v>0</v>
      </c>
      <c r="D7358" s="292">
        <v>0</v>
      </c>
      <c r="E7358" s="292">
        <v>0</v>
      </c>
      <c r="F7358" s="292">
        <v>0</v>
      </c>
      <c r="G7358" s="292">
        <v>0</v>
      </c>
      <c r="H7358" s="292">
        <v>0</v>
      </c>
      <c r="I7358" s="292">
        <v>0</v>
      </c>
      <c r="J7358" s="292">
        <v>0</v>
      </c>
      <c r="K7358" s="292">
        <v>0</v>
      </c>
      <c r="L7358" s="292">
        <v>0</v>
      </c>
      <c r="M7358" s="292">
        <v>0</v>
      </c>
      <c r="N7358" s="292">
        <v>0</v>
      </c>
      <c r="O7358" s="292">
        <v>0</v>
      </c>
      <c r="P7358" s="83" t="str">
        <f t="shared" si="164"/>
        <v/>
      </c>
    </row>
    <row r="7359" spans="1:16" hidden="1" x14ac:dyDescent="0.25">
      <c r="A7359" s="83" t="s">
        <v>8399</v>
      </c>
      <c r="B7359" s="285" t="s">
        <v>144</v>
      </c>
      <c r="C7359" s="292">
        <v>976858.92718</v>
      </c>
      <c r="D7359" s="292">
        <v>1342586.6171599997</v>
      </c>
      <c r="E7359" s="292">
        <v>410538.62527000008</v>
      </c>
      <c r="F7359" s="292">
        <v>1498117.4717599999</v>
      </c>
      <c r="G7359" s="292">
        <v>1303592.86353</v>
      </c>
      <c r="H7359" s="292">
        <v>961150.57583999995</v>
      </c>
      <c r="I7359" s="292">
        <v>1466249.7015899997</v>
      </c>
      <c r="J7359" s="292">
        <v>707349.30138000008</v>
      </c>
      <c r="K7359" s="292">
        <v>880755.20898</v>
      </c>
      <c r="L7359" s="292">
        <v>1201736.3407999999</v>
      </c>
      <c r="M7359" s="292">
        <v>733728.08424</v>
      </c>
      <c r="N7359" s="292">
        <v>3831478.7889800002</v>
      </c>
      <c r="O7359" s="292">
        <v>15314142.506710002</v>
      </c>
      <c r="P7359" s="83" t="str">
        <f t="shared" si="164"/>
        <v/>
      </c>
    </row>
    <row r="7360" spans="1:16" hidden="1" x14ac:dyDescent="0.25">
      <c r="A7360" s="83" t="s">
        <v>8400</v>
      </c>
      <c r="B7360" s="285" t="s">
        <v>76</v>
      </c>
      <c r="C7360" s="292">
        <v>1876.1842300000003</v>
      </c>
      <c r="D7360" s="292">
        <v>3250.6522899999995</v>
      </c>
      <c r="E7360" s="292">
        <v>1263.72028</v>
      </c>
      <c r="F7360" s="292">
        <v>1084.5203799999999</v>
      </c>
      <c r="G7360" s="292">
        <v>895.91723999999999</v>
      </c>
      <c r="H7360" s="292">
        <v>2324.1869900000006</v>
      </c>
      <c r="I7360" s="292">
        <v>944.46408999999994</v>
      </c>
      <c r="J7360" s="292">
        <v>12097.486080000001</v>
      </c>
      <c r="K7360" s="292">
        <v>6297.4253899999994</v>
      </c>
      <c r="L7360" s="292">
        <v>5114.8028100000001</v>
      </c>
      <c r="M7360" s="292">
        <v>1058.10276</v>
      </c>
      <c r="N7360" s="292">
        <v>128206.22983</v>
      </c>
      <c r="O7360" s="292">
        <v>164413.69237</v>
      </c>
      <c r="P7360" s="83" t="str">
        <f t="shared" si="164"/>
        <v/>
      </c>
    </row>
    <row r="7361" spans="1:16" hidden="1" x14ac:dyDescent="0.25">
      <c r="A7361" s="83" t="s">
        <v>8401</v>
      </c>
      <c r="B7361" s="285" t="s">
        <v>85</v>
      </c>
      <c r="C7361" s="292">
        <v>761746.66859000002</v>
      </c>
      <c r="D7361" s="292">
        <v>976875.96797</v>
      </c>
      <c r="E7361" s="292">
        <v>927766.86848999991</v>
      </c>
      <c r="F7361" s="292">
        <v>917466.25594000006</v>
      </c>
      <c r="G7361" s="292">
        <v>931324.62659</v>
      </c>
      <c r="H7361" s="292">
        <v>880769.20600000001</v>
      </c>
      <c r="I7361" s="292">
        <v>955786.52905000001</v>
      </c>
      <c r="J7361" s="292">
        <v>658443.33038000006</v>
      </c>
      <c r="K7361" s="292">
        <v>912031.71509000007</v>
      </c>
      <c r="L7361" s="292">
        <v>871249.69024000014</v>
      </c>
      <c r="M7361" s="292">
        <v>982390.28478999995</v>
      </c>
      <c r="N7361" s="292">
        <v>1490898.5000700001</v>
      </c>
      <c r="O7361" s="292">
        <v>11266749.643199999</v>
      </c>
      <c r="P7361" s="83" t="str">
        <f t="shared" si="164"/>
        <v/>
      </c>
    </row>
    <row r="7362" spans="1:16" hidden="1" x14ac:dyDescent="0.25">
      <c r="A7362" s="83" t="s">
        <v>8402</v>
      </c>
      <c r="B7362" s="285" t="s">
        <v>87</v>
      </c>
      <c r="C7362" s="292">
        <v>0</v>
      </c>
      <c r="D7362" s="292">
        <v>0</v>
      </c>
      <c r="E7362" s="292">
        <v>0</v>
      </c>
      <c r="F7362" s="292">
        <v>700000</v>
      </c>
      <c r="G7362" s="292">
        <v>0</v>
      </c>
      <c r="H7362" s="292">
        <v>2100000</v>
      </c>
      <c r="I7362" s="292">
        <v>1014000</v>
      </c>
      <c r="J7362" s="292">
        <v>0</v>
      </c>
      <c r="K7362" s="292">
        <v>0</v>
      </c>
      <c r="L7362" s="292">
        <v>0</v>
      </c>
      <c r="M7362" s="292">
        <v>0</v>
      </c>
      <c r="N7362" s="292">
        <v>1698150</v>
      </c>
      <c r="O7362" s="292">
        <v>5512150</v>
      </c>
      <c r="P7362" s="83" t="str">
        <f t="shared" si="164"/>
        <v/>
      </c>
    </row>
    <row r="7363" spans="1:16" hidden="1" x14ac:dyDescent="0.25">
      <c r="A7363" s="83" t="s">
        <v>8403</v>
      </c>
      <c r="B7363" s="285" t="s">
        <v>88</v>
      </c>
      <c r="C7363" s="292">
        <v>0</v>
      </c>
      <c r="D7363" s="292">
        <v>0</v>
      </c>
      <c r="E7363" s="292">
        <v>0</v>
      </c>
      <c r="F7363" s="292">
        <v>0</v>
      </c>
      <c r="G7363" s="292">
        <v>0</v>
      </c>
      <c r="H7363" s="292">
        <v>0</v>
      </c>
      <c r="I7363" s="292">
        <v>0</v>
      </c>
      <c r="J7363" s="292">
        <v>0</v>
      </c>
      <c r="K7363" s="292">
        <v>0</v>
      </c>
      <c r="L7363" s="292">
        <v>0</v>
      </c>
      <c r="M7363" s="292">
        <v>0</v>
      </c>
      <c r="N7363" s="292">
        <v>0</v>
      </c>
      <c r="O7363" s="292">
        <v>0</v>
      </c>
      <c r="P7363" s="83" t="str">
        <f t="shared" si="164"/>
        <v/>
      </c>
    </row>
    <row r="7364" spans="1:16" hidden="1" x14ac:dyDescent="0.25">
      <c r="A7364" s="83" t="s">
        <v>8404</v>
      </c>
      <c r="B7364" s="285" t="s">
        <v>89</v>
      </c>
      <c r="C7364" s="292">
        <v>83.578019999999995</v>
      </c>
      <c r="D7364" s="292">
        <v>570.59586999999999</v>
      </c>
      <c r="E7364" s="292">
        <v>924.92854999999997</v>
      </c>
      <c r="F7364" s="292">
        <v>291.75069000000002</v>
      </c>
      <c r="G7364" s="292">
        <v>631.89460999999994</v>
      </c>
      <c r="H7364" s="292">
        <v>3045.6932900000002</v>
      </c>
      <c r="I7364" s="292">
        <v>1732.1890100000001</v>
      </c>
      <c r="J7364" s="292">
        <v>4706.0204199999998</v>
      </c>
      <c r="K7364" s="292">
        <v>3273.0189999999998</v>
      </c>
      <c r="L7364" s="292">
        <v>3412.7401400000003</v>
      </c>
      <c r="M7364" s="292">
        <v>1639.0016900000001</v>
      </c>
      <c r="N7364" s="292">
        <v>2611.3882999999996</v>
      </c>
      <c r="O7364" s="292">
        <v>22922.799589999999</v>
      </c>
      <c r="P7364" s="83" t="str">
        <f t="shared" si="164"/>
        <v/>
      </c>
    </row>
    <row r="7365" spans="1:16" hidden="1" x14ac:dyDescent="0.25">
      <c r="A7365" s="83" t="s">
        <v>8405</v>
      </c>
      <c r="B7365" s="285" t="s">
        <v>90</v>
      </c>
      <c r="C7365" s="292">
        <v>4.9512399999999994</v>
      </c>
      <c r="D7365" s="292">
        <v>109.21928</v>
      </c>
      <c r="E7365" s="292">
        <v>118.81658999999999</v>
      </c>
      <c r="F7365" s="292">
        <v>50.596779999999995</v>
      </c>
      <c r="G7365" s="292">
        <v>92.455090000000013</v>
      </c>
      <c r="H7365" s="292">
        <v>684.55373999999995</v>
      </c>
      <c r="I7365" s="292">
        <v>318.81974000000002</v>
      </c>
      <c r="J7365" s="292">
        <v>261.7765</v>
      </c>
      <c r="K7365" s="292">
        <v>33.268860000000004</v>
      </c>
      <c r="L7365" s="292">
        <v>697.66030999999987</v>
      </c>
      <c r="M7365" s="292">
        <v>1049.2263700000001</v>
      </c>
      <c r="N7365" s="292">
        <v>896.32736999999997</v>
      </c>
      <c r="O7365" s="292">
        <v>4317.6718700000001</v>
      </c>
      <c r="P7365" s="83" t="str">
        <f t="shared" si="164"/>
        <v/>
      </c>
    </row>
    <row r="7366" spans="1:16" hidden="1" x14ac:dyDescent="0.25">
      <c r="A7366" s="83" t="s">
        <v>8406</v>
      </c>
      <c r="B7366" s="285" t="s">
        <v>91</v>
      </c>
      <c r="C7366" s="292">
        <v>70804.66452999998</v>
      </c>
      <c r="D7366" s="292">
        <v>260367.48176</v>
      </c>
      <c r="E7366" s="292">
        <v>207239.11142999993</v>
      </c>
      <c r="F7366" s="292">
        <v>212743.12859000001</v>
      </c>
      <c r="G7366" s="292">
        <v>221253.37640999997</v>
      </c>
      <c r="H7366" s="292">
        <v>171865.55497</v>
      </c>
      <c r="I7366" s="292">
        <v>248355.49001000001</v>
      </c>
      <c r="J7366" s="292">
        <v>180227.98582000003</v>
      </c>
      <c r="K7366" s="292">
        <v>214773.23868000004</v>
      </c>
      <c r="L7366" s="292">
        <v>176210.49328999998</v>
      </c>
      <c r="M7366" s="292">
        <v>276531.18594</v>
      </c>
      <c r="N7366" s="292">
        <v>640278.14514000004</v>
      </c>
      <c r="O7366" s="292">
        <v>2880649.8565700003</v>
      </c>
      <c r="P7366" s="83" t="str">
        <f t="shared" si="164"/>
        <v/>
      </c>
    </row>
    <row r="7367" spans="1:16" hidden="1" x14ac:dyDescent="0.25">
      <c r="A7367" s="83" t="s">
        <v>8407</v>
      </c>
      <c r="B7367" s="285" t="s">
        <v>3670</v>
      </c>
      <c r="C7367" s="292">
        <v>1387.7938300000001</v>
      </c>
      <c r="D7367" s="292">
        <v>5269.8076700000001</v>
      </c>
      <c r="E7367" s="292">
        <v>7495.6055399999996</v>
      </c>
      <c r="F7367" s="292">
        <v>2302.7663300000004</v>
      </c>
      <c r="G7367" s="292">
        <v>3480.0507999999995</v>
      </c>
      <c r="H7367" s="292">
        <v>1806.9867200000001</v>
      </c>
      <c r="I7367" s="292">
        <v>2487.1405499999996</v>
      </c>
      <c r="J7367" s="292">
        <v>2543.6678400000001</v>
      </c>
      <c r="K7367" s="292">
        <v>2264.0393799999997</v>
      </c>
      <c r="L7367" s="292">
        <v>5014.6783899999991</v>
      </c>
      <c r="M7367" s="292">
        <v>3610.6950099999999</v>
      </c>
      <c r="N7367" s="292">
        <v>8404.8364299999994</v>
      </c>
      <c r="O7367" s="292">
        <v>46068.068490000005</v>
      </c>
      <c r="P7367" s="83" t="str">
        <f t="shared" si="164"/>
        <v/>
      </c>
    </row>
    <row r="7368" spans="1:16" hidden="1" x14ac:dyDescent="0.25">
      <c r="A7368" s="83" t="s">
        <v>8408</v>
      </c>
      <c r="B7368" s="285" t="s">
        <v>122</v>
      </c>
      <c r="C7368" s="292">
        <v>0</v>
      </c>
      <c r="D7368" s="292">
        <v>0</v>
      </c>
      <c r="E7368" s="292">
        <v>0</v>
      </c>
      <c r="F7368" s="292">
        <v>0</v>
      </c>
      <c r="G7368" s="292">
        <v>0</v>
      </c>
      <c r="H7368" s="292">
        <v>0</v>
      </c>
      <c r="I7368" s="292">
        <v>0</v>
      </c>
      <c r="J7368" s="292">
        <v>0</v>
      </c>
      <c r="K7368" s="292">
        <v>4.8173300000000001</v>
      </c>
      <c r="L7368" s="292">
        <v>2.0199500000000001</v>
      </c>
      <c r="M7368" s="292">
        <v>0</v>
      </c>
      <c r="N7368" s="292">
        <v>0</v>
      </c>
      <c r="O7368" s="292">
        <v>6.8372799999999998</v>
      </c>
      <c r="P7368" s="83" t="str">
        <f t="shared" si="164"/>
        <v/>
      </c>
    </row>
    <row r="7369" spans="1:16" hidden="1" x14ac:dyDescent="0.25">
      <c r="A7369" s="83" t="s">
        <v>8409</v>
      </c>
      <c r="B7369" s="285" t="s">
        <v>92</v>
      </c>
      <c r="C7369" s="292">
        <v>0</v>
      </c>
      <c r="D7369" s="292">
        <v>0</v>
      </c>
      <c r="E7369" s="292">
        <v>0</v>
      </c>
      <c r="F7369" s="292">
        <v>0</v>
      </c>
      <c r="G7369" s="292">
        <v>4595.1090000000004</v>
      </c>
      <c r="H7369" s="292">
        <v>0</v>
      </c>
      <c r="I7369" s="292">
        <v>0</v>
      </c>
      <c r="J7369" s="292">
        <v>0</v>
      </c>
      <c r="K7369" s="292">
        <v>0</v>
      </c>
      <c r="L7369" s="292">
        <v>0</v>
      </c>
      <c r="M7369" s="292">
        <v>0</v>
      </c>
      <c r="N7369" s="292">
        <v>0</v>
      </c>
      <c r="O7369" s="292">
        <v>4595.1090000000004</v>
      </c>
      <c r="P7369" s="83" t="str">
        <f t="shared" si="164"/>
        <v/>
      </c>
    </row>
    <row r="7370" spans="1:16" hidden="1" x14ac:dyDescent="0.25">
      <c r="A7370" s="83" t="s">
        <v>8410</v>
      </c>
      <c r="B7370" s="285" t="s">
        <v>93</v>
      </c>
      <c r="C7370" s="292">
        <v>0</v>
      </c>
      <c r="D7370" s="292">
        <v>0</v>
      </c>
      <c r="E7370" s="292">
        <v>0</v>
      </c>
      <c r="F7370" s="292">
        <v>0</v>
      </c>
      <c r="G7370" s="292">
        <v>0</v>
      </c>
      <c r="H7370" s="292">
        <v>0</v>
      </c>
      <c r="I7370" s="292">
        <v>0</v>
      </c>
      <c r="J7370" s="292">
        <v>0</v>
      </c>
      <c r="K7370" s="292">
        <v>0</v>
      </c>
      <c r="L7370" s="292">
        <v>0</v>
      </c>
      <c r="M7370" s="292">
        <v>0</v>
      </c>
      <c r="N7370" s="292">
        <v>0</v>
      </c>
      <c r="O7370" s="292">
        <v>0</v>
      </c>
      <c r="P7370" s="83" t="str">
        <f t="shared" si="164"/>
        <v/>
      </c>
    </row>
    <row r="7371" spans="1:16" hidden="1" x14ac:dyDescent="0.25">
      <c r="A7371" s="83" t="s">
        <v>8411</v>
      </c>
      <c r="B7371" s="285" t="s">
        <v>94</v>
      </c>
      <c r="C7371" s="292">
        <v>687589.41767000011</v>
      </c>
      <c r="D7371" s="292">
        <v>707156.32792000007</v>
      </c>
      <c r="E7371" s="292">
        <v>710594.33909999998</v>
      </c>
      <c r="F7371" s="292">
        <v>700472.37967000005</v>
      </c>
      <c r="G7371" s="292">
        <v>700375.82344000007</v>
      </c>
      <c r="H7371" s="292">
        <v>701042.23028999998</v>
      </c>
      <c r="I7371" s="292">
        <v>701790.99228000001</v>
      </c>
      <c r="J7371" s="292">
        <v>458605.89372000005</v>
      </c>
      <c r="K7371" s="292">
        <v>684836.33235000004</v>
      </c>
      <c r="L7371" s="292">
        <v>680497.96467000013</v>
      </c>
      <c r="M7371" s="292">
        <v>697782.13448000001</v>
      </c>
      <c r="N7371" s="292">
        <v>709764.52547999995</v>
      </c>
      <c r="O7371" s="292">
        <v>8140508.3610699996</v>
      </c>
      <c r="P7371" s="83" t="str">
        <f t="shared" si="164"/>
        <v/>
      </c>
    </row>
    <row r="7372" spans="1:16" hidden="1" x14ac:dyDescent="0.25">
      <c r="A7372" s="83" t="s">
        <v>8412</v>
      </c>
      <c r="B7372" s="285" t="s">
        <v>95</v>
      </c>
      <c r="C7372" s="292">
        <v>7.9070000000000001E-2</v>
      </c>
      <c r="D7372" s="292">
        <v>151.88318000000001</v>
      </c>
      <c r="E7372" s="292">
        <v>130.34699999999998</v>
      </c>
      <c r="F7372" s="292">
        <v>521.11350000000004</v>
      </c>
      <c r="G7372" s="292">
        <v>0</v>
      </c>
      <c r="H7372" s="292">
        <v>0</v>
      </c>
      <c r="I7372" s="292">
        <v>157.43336999999997</v>
      </c>
      <c r="J7372" s="292">
        <v>0.5</v>
      </c>
      <c r="K7372" s="292">
        <v>549.57409999999993</v>
      </c>
      <c r="L7372" s="292">
        <v>299.33068000000003</v>
      </c>
      <c r="M7372" s="292">
        <v>719.93853999999988</v>
      </c>
      <c r="N7372" s="292">
        <v>737.04752000000008</v>
      </c>
      <c r="O7372" s="292">
        <v>3267.2469599999999</v>
      </c>
      <c r="P7372" s="83" t="str">
        <f t="shared" si="164"/>
        <v/>
      </c>
    </row>
    <row r="7373" spans="1:16" hidden="1" x14ac:dyDescent="0.25">
      <c r="A7373" s="83" t="s">
        <v>8413</v>
      </c>
      <c r="B7373" s="285" t="s">
        <v>96</v>
      </c>
      <c r="C7373" s="292">
        <v>0</v>
      </c>
      <c r="D7373" s="292">
        <v>2194.2099399999997</v>
      </c>
      <c r="E7373" s="292">
        <v>6354.9106400000001</v>
      </c>
      <c r="F7373" s="292">
        <v>0</v>
      </c>
      <c r="G7373" s="292">
        <v>12340.596810000001</v>
      </c>
      <c r="H7373" s="292">
        <v>1160.6040399999999</v>
      </c>
      <c r="I7373" s="292">
        <v>62.364640000000001</v>
      </c>
      <c r="J7373" s="292">
        <v>4308.0581299999994</v>
      </c>
      <c r="K7373" s="292">
        <v>30</v>
      </c>
      <c r="L7373" s="292">
        <v>919.11423000000002</v>
      </c>
      <c r="M7373" s="292">
        <v>0</v>
      </c>
      <c r="N7373" s="292">
        <v>34068.189259999999</v>
      </c>
      <c r="O7373" s="292">
        <v>61438.047689999999</v>
      </c>
      <c r="P7373" s="83" t="str">
        <f t="shared" si="164"/>
        <v/>
      </c>
    </row>
    <row r="7374" spans="1:16" hidden="1" x14ac:dyDescent="0.25">
      <c r="A7374" s="83" t="s">
        <v>8414</v>
      </c>
      <c r="B7374" s="285" t="s">
        <v>155</v>
      </c>
      <c r="C7374" s="292">
        <v>761746.66859000002</v>
      </c>
      <c r="D7374" s="292">
        <v>979070.17790999997</v>
      </c>
      <c r="E7374" s="292">
        <v>934121.77912999992</v>
      </c>
      <c r="F7374" s="292">
        <v>1617466.2559400001</v>
      </c>
      <c r="G7374" s="292">
        <v>943665.22340000002</v>
      </c>
      <c r="H7374" s="292">
        <v>2981929.8100399999</v>
      </c>
      <c r="I7374" s="292">
        <v>1969848.8936900001</v>
      </c>
      <c r="J7374" s="292">
        <v>662751.38851000008</v>
      </c>
      <c r="K7374" s="292">
        <v>912061.71509000007</v>
      </c>
      <c r="L7374" s="292">
        <v>872168.80447000009</v>
      </c>
      <c r="M7374" s="292">
        <v>982390.28478999995</v>
      </c>
      <c r="N7374" s="292">
        <v>3223116.68933</v>
      </c>
      <c r="O7374" s="292">
        <v>16840337.690889999</v>
      </c>
      <c r="P7374" s="83" t="str">
        <f t="shared" ref="P7374:P7405" si="165">IF(COUNTBLANK(Q7374)=0,IF(RIGHT(A7374,12)=Q7374,TRUE,FALSE),"")</f>
        <v/>
      </c>
    </row>
    <row r="7375" spans="1:16" hidden="1" x14ac:dyDescent="0.25">
      <c r="A7375" s="83" t="s">
        <v>8415</v>
      </c>
      <c r="B7375" s="285" t="s">
        <v>97</v>
      </c>
      <c r="C7375" s="292">
        <v>-51063.490101300878</v>
      </c>
      <c r="D7375" s="292">
        <v>13153.674050499918</v>
      </c>
      <c r="E7375" s="292">
        <v>-89290.042621499626</v>
      </c>
      <c r="F7375" s="292">
        <v>207351.87053739955</v>
      </c>
      <c r="G7375" s="292">
        <v>203812.65300009982</v>
      </c>
      <c r="H7375" s="292">
        <v>214956.08630769944</v>
      </c>
      <c r="I7375" s="292">
        <v>14757.707623900147</v>
      </c>
      <c r="J7375" s="292">
        <v>387544.70760590024</v>
      </c>
      <c r="K7375" s="292">
        <v>-15024.816997100133</v>
      </c>
      <c r="L7375" s="292">
        <v>-317432.63492159976</v>
      </c>
      <c r="M7375" s="292">
        <v>147462.96366180037</v>
      </c>
      <c r="N7375" s="292">
        <v>-233702.53226259816</v>
      </c>
      <c r="O7375" s="292">
        <v>482526.14588320255</v>
      </c>
      <c r="P7375" s="83" t="str">
        <f t="shared" si="165"/>
        <v/>
      </c>
    </row>
    <row r="7376" spans="1:16" hidden="1" x14ac:dyDescent="0.25">
      <c r="A7376" s="83" t="s">
        <v>8416</v>
      </c>
      <c r="B7376" s="285" t="s">
        <v>130</v>
      </c>
      <c r="C7376" s="292">
        <v>-350194.94693300105</v>
      </c>
      <c r="D7376" s="292">
        <v>-2342.2724554002052</v>
      </c>
      <c r="E7376" s="292">
        <v>-153953.31287399959</v>
      </c>
      <c r="F7376" s="292">
        <v>-77315.723448500386</v>
      </c>
      <c r="G7376" s="292">
        <v>158231.9753441998</v>
      </c>
      <c r="H7376" s="292">
        <v>386086.92967279954</v>
      </c>
      <c r="I7376" s="292">
        <v>-189293.11349799996</v>
      </c>
      <c r="J7376" s="292">
        <v>390833.15076500026</v>
      </c>
      <c r="K7376" s="292">
        <v>159638.33521549986</v>
      </c>
      <c r="L7376" s="292">
        <v>-641702.70972559962</v>
      </c>
      <c r="M7376" s="292">
        <v>290377.75795590039</v>
      </c>
      <c r="N7376" s="292">
        <v>-190399.74534019828</v>
      </c>
      <c r="O7376" s="292">
        <v>-267075.34032129869</v>
      </c>
      <c r="P7376" s="83" t="str">
        <f t="shared" si="165"/>
        <v/>
      </c>
    </row>
    <row r="7377" spans="1:16" hidden="1" x14ac:dyDescent="0.25">
      <c r="A7377" s="83" t="s">
        <v>8417</v>
      </c>
      <c r="B7377" s="285" t="s">
        <v>76</v>
      </c>
      <c r="C7377" s="292">
        <v>372.62615670000002</v>
      </c>
      <c r="D7377" s="292">
        <v>1150.0336566999999</v>
      </c>
      <c r="E7377" s="292">
        <v>649.06321330000003</v>
      </c>
      <c r="F7377" s="292">
        <v>1101.1037633000001</v>
      </c>
      <c r="G7377" s="292">
        <v>944.70354329999998</v>
      </c>
      <c r="H7377" s="292">
        <v>307.0349033</v>
      </c>
      <c r="I7377" s="292">
        <v>800.31094329999996</v>
      </c>
      <c r="J7377" s="292">
        <v>1057.2460933</v>
      </c>
      <c r="K7377" s="292">
        <v>900.06571329999997</v>
      </c>
      <c r="L7377" s="292">
        <v>2378.4502633000002</v>
      </c>
      <c r="M7377" s="292">
        <v>1546.6172432999999</v>
      </c>
      <c r="N7377" s="292">
        <v>13421.990916899995</v>
      </c>
      <c r="O7377" s="292">
        <v>24629.246409999996</v>
      </c>
      <c r="P7377" s="83" t="str">
        <f t="shared" si="165"/>
        <v/>
      </c>
    </row>
    <row r="7378" spans="1:16" hidden="1" x14ac:dyDescent="0.25">
      <c r="A7378" s="83" t="s">
        <v>8418</v>
      </c>
      <c r="B7378" s="285" t="s">
        <v>77</v>
      </c>
      <c r="C7378" s="292">
        <v>77403.815162500046</v>
      </c>
      <c r="D7378" s="292">
        <v>76005.589556499996</v>
      </c>
      <c r="E7378" s="292">
        <v>56274.376552900037</v>
      </c>
      <c r="F7378" s="292">
        <v>47135.913216200002</v>
      </c>
      <c r="G7378" s="292">
        <v>82134.331766299976</v>
      </c>
      <c r="H7378" s="292">
        <v>75423.220524499993</v>
      </c>
      <c r="I7378" s="292">
        <v>74928.158396999934</v>
      </c>
      <c r="J7378" s="292">
        <v>76113.343373499971</v>
      </c>
      <c r="K7378" s="292">
        <v>73034.081593199939</v>
      </c>
      <c r="L7378" s="292">
        <v>54626.037469600007</v>
      </c>
      <c r="M7378" s="292">
        <v>50497.330724100008</v>
      </c>
      <c r="N7378" s="292">
        <v>283520.08</v>
      </c>
      <c r="O7378" s="292">
        <v>1027096.2783362998</v>
      </c>
      <c r="P7378" s="83" t="str">
        <f t="shared" si="165"/>
        <v/>
      </c>
    </row>
    <row r="7379" spans="1:16" hidden="1" x14ac:dyDescent="0.25">
      <c r="A7379" s="83" t="s">
        <v>8419</v>
      </c>
      <c r="B7379" s="285" t="s">
        <v>78</v>
      </c>
      <c r="C7379" s="292">
        <v>47997.90253439996</v>
      </c>
      <c r="D7379" s="292">
        <v>46307.918810899966</v>
      </c>
      <c r="E7379" s="292">
        <v>32034.37</v>
      </c>
      <c r="F7379" s="292">
        <v>27280.890948900007</v>
      </c>
      <c r="G7379" s="292">
        <v>62538.551939499972</v>
      </c>
      <c r="H7379" s="292">
        <v>53715.932950999981</v>
      </c>
      <c r="I7379" s="292">
        <v>47730.855194600008</v>
      </c>
      <c r="J7379" s="292">
        <v>54241.407052899995</v>
      </c>
      <c r="K7379" s="292">
        <v>67292.568869500043</v>
      </c>
      <c r="L7379" s="292">
        <v>40666.863028800006</v>
      </c>
      <c r="M7379" s="292">
        <v>34966.384495299979</v>
      </c>
      <c r="N7379" s="292">
        <v>263161.72267789982</v>
      </c>
      <c r="O7379" s="292">
        <v>777935.36850369966</v>
      </c>
      <c r="P7379" s="83" t="str">
        <f t="shared" si="165"/>
        <v/>
      </c>
    </row>
    <row r="7380" spans="1:16" hidden="1" x14ac:dyDescent="0.25">
      <c r="A7380" s="83" t="s">
        <v>8420</v>
      </c>
      <c r="B7380" s="285" t="s">
        <v>79</v>
      </c>
      <c r="C7380" s="292">
        <v>9790.8761483000017</v>
      </c>
      <c r="D7380" s="292">
        <v>8478.5933914999987</v>
      </c>
      <c r="E7380" s="292">
        <v>10758.769131400002</v>
      </c>
      <c r="F7380" s="292">
        <v>5651.2888882999996</v>
      </c>
      <c r="G7380" s="292">
        <v>19193.323748100003</v>
      </c>
      <c r="H7380" s="292">
        <v>17839.020308200001</v>
      </c>
      <c r="I7380" s="292">
        <v>0</v>
      </c>
      <c r="J7380" s="292">
        <v>13791.937644500002</v>
      </c>
      <c r="K7380" s="292">
        <v>18756.090834500006</v>
      </c>
      <c r="L7380" s="292">
        <v>13055.816007800006</v>
      </c>
      <c r="M7380" s="292">
        <v>13606.282868300001</v>
      </c>
      <c r="N7380" s="292">
        <v>189163.24435729999</v>
      </c>
      <c r="O7380" s="292">
        <v>320085.24332820001</v>
      </c>
      <c r="P7380" s="83" t="str">
        <f t="shared" si="165"/>
        <v/>
      </c>
    </row>
    <row r="7381" spans="1:16" hidden="1" x14ac:dyDescent="0.25">
      <c r="A7381" s="83" t="s">
        <v>8421</v>
      </c>
      <c r="B7381" s="285" t="s">
        <v>3671</v>
      </c>
      <c r="C7381" s="292">
        <v>457189.6130063</v>
      </c>
      <c r="D7381" s="292">
        <v>480306.21946629992</v>
      </c>
      <c r="E7381" s="292">
        <v>469085.81823339994</v>
      </c>
      <c r="F7381" s="292">
        <v>458325.67549300002</v>
      </c>
      <c r="G7381" s="292">
        <v>366631.26777639997</v>
      </c>
      <c r="H7381" s="292">
        <v>555902.39591319999</v>
      </c>
      <c r="I7381" s="292">
        <v>520259.62429980002</v>
      </c>
      <c r="J7381" s="292">
        <v>271385.18529300002</v>
      </c>
      <c r="K7381" s="292">
        <v>424606.84234300011</v>
      </c>
      <c r="L7381" s="292">
        <v>618552.63088669989</v>
      </c>
      <c r="M7381" s="292">
        <v>339926.76954259997</v>
      </c>
      <c r="N7381" s="292">
        <v>2259477.3036518004</v>
      </c>
      <c r="O7381" s="292">
        <v>7221649.3459054995</v>
      </c>
      <c r="P7381" s="83" t="str">
        <f t="shared" si="165"/>
        <v/>
      </c>
    </row>
    <row r="7382" spans="1:16" hidden="1" x14ac:dyDescent="0.25">
      <c r="A7382" s="83" t="s">
        <v>8422</v>
      </c>
      <c r="B7382" s="285" t="s">
        <v>121</v>
      </c>
      <c r="C7382" s="292">
        <v>165</v>
      </c>
      <c r="D7382" s="292">
        <v>0</v>
      </c>
      <c r="E7382" s="292">
        <v>165</v>
      </c>
      <c r="F7382" s="292">
        <v>0</v>
      </c>
      <c r="G7382" s="292">
        <v>140</v>
      </c>
      <c r="H7382" s="292">
        <v>163</v>
      </c>
      <c r="I7382" s="292">
        <v>0</v>
      </c>
      <c r="J7382" s="292">
        <v>0</v>
      </c>
      <c r="K7382" s="292">
        <v>0</v>
      </c>
      <c r="L7382" s="292">
        <v>163</v>
      </c>
      <c r="M7382" s="292">
        <v>0</v>
      </c>
      <c r="N7382" s="292">
        <v>226.51863000000009</v>
      </c>
      <c r="O7382" s="292">
        <v>1022.51863</v>
      </c>
      <c r="P7382" s="83" t="str">
        <f t="shared" si="165"/>
        <v/>
      </c>
    </row>
    <row r="7383" spans="1:16" hidden="1" x14ac:dyDescent="0.25">
      <c r="A7383" s="83" t="s">
        <v>8423</v>
      </c>
      <c r="B7383" s="285" t="s">
        <v>81</v>
      </c>
      <c r="C7383" s="292">
        <v>107500.3916669</v>
      </c>
      <c r="D7383" s="292">
        <v>121988.39166689997</v>
      </c>
      <c r="E7383" s="292">
        <v>2440.8028300000001</v>
      </c>
      <c r="F7383" s="292">
        <v>114850.1198533</v>
      </c>
      <c r="G7383" s="292">
        <v>89122.118143300002</v>
      </c>
      <c r="H7383" s="292">
        <v>76187.058333399997</v>
      </c>
      <c r="I7383" s="292">
        <v>106446.0583334</v>
      </c>
      <c r="J7383" s="292">
        <v>85091.119853299999</v>
      </c>
      <c r="K7383" s="292">
        <v>79559.119853299999</v>
      </c>
      <c r="L7383" s="292">
        <v>34962</v>
      </c>
      <c r="M7383" s="292">
        <v>86533.369852999982</v>
      </c>
      <c r="N7383" s="292">
        <v>60048.46</v>
      </c>
      <c r="O7383" s="292">
        <v>964729.01038680004</v>
      </c>
      <c r="P7383" s="83" t="str">
        <f t="shared" si="165"/>
        <v/>
      </c>
    </row>
    <row r="7384" spans="1:16" hidden="1" x14ac:dyDescent="0.25">
      <c r="A7384" s="83" t="s">
        <v>8424</v>
      </c>
      <c r="B7384" s="285" t="s">
        <v>82</v>
      </c>
      <c r="C7384" s="292">
        <v>2372.08527</v>
      </c>
      <c r="D7384" s="292">
        <v>2366.8217300000001</v>
      </c>
      <c r="E7384" s="292">
        <v>3634.50099</v>
      </c>
      <c r="F7384" s="292">
        <v>1425.55585</v>
      </c>
      <c r="G7384" s="292">
        <v>1677.9603400000001</v>
      </c>
      <c r="H7384" s="292">
        <v>3923.9217100000001</v>
      </c>
      <c r="I7384" s="292">
        <v>590.19471999999996</v>
      </c>
      <c r="J7384" s="292">
        <v>23.423830000000002</v>
      </c>
      <c r="K7384" s="292">
        <v>2044.5181500000001</v>
      </c>
      <c r="L7384" s="292">
        <v>2987.1601799999999</v>
      </c>
      <c r="M7384" s="292">
        <v>2355.4437500000004</v>
      </c>
      <c r="N7384" s="292">
        <v>22010.855049999998</v>
      </c>
      <c r="O7384" s="292">
        <v>45412.441569999995</v>
      </c>
      <c r="P7384" s="83" t="str">
        <f t="shared" si="165"/>
        <v/>
      </c>
    </row>
    <row r="7385" spans="1:16" hidden="1" x14ac:dyDescent="0.25">
      <c r="A7385" s="83" t="s">
        <v>8425</v>
      </c>
      <c r="B7385" s="285" t="s">
        <v>83</v>
      </c>
      <c r="C7385" s="292">
        <v>9079.6916666000016</v>
      </c>
      <c r="D7385" s="292">
        <v>8764.6916666000016</v>
      </c>
      <c r="E7385" s="292">
        <v>589.16666669999995</v>
      </c>
      <c r="F7385" s="292">
        <v>8588.9416665999997</v>
      </c>
      <c r="G7385" s="292">
        <v>10129.702666600002</v>
      </c>
      <c r="H7385" s="292">
        <v>8798.1083333000006</v>
      </c>
      <c r="I7385" s="292">
        <v>8531.1083333000006</v>
      </c>
      <c r="J7385" s="292">
        <v>8620.9416665999997</v>
      </c>
      <c r="K7385" s="292">
        <v>8770.8096666000001</v>
      </c>
      <c r="L7385" s="292">
        <v>1059.4732867</v>
      </c>
      <c r="M7385" s="292">
        <v>8664.4416664999953</v>
      </c>
      <c r="N7385" s="292">
        <v>18006.702960499999</v>
      </c>
      <c r="O7385" s="292">
        <v>99603.780246599985</v>
      </c>
      <c r="P7385" s="83" t="str">
        <f t="shared" si="165"/>
        <v/>
      </c>
    </row>
    <row r="7386" spans="1:16" hidden="1" x14ac:dyDescent="0.25">
      <c r="A7386" s="83" t="s">
        <v>8426</v>
      </c>
      <c r="B7386" s="285" t="s">
        <v>84</v>
      </c>
      <c r="C7386" s="292">
        <v>26592.044602000002</v>
      </c>
      <c r="D7386" s="292">
        <v>22253.669847000001</v>
      </c>
      <c r="E7386" s="292">
        <v>5444.3848100999994</v>
      </c>
      <c r="F7386" s="292">
        <v>19995.638353499999</v>
      </c>
      <c r="G7386" s="292">
        <v>21359.8595035</v>
      </c>
      <c r="H7386" s="292">
        <v>26213.236435999999</v>
      </c>
      <c r="I7386" s="292">
        <v>26262.033671799996</v>
      </c>
      <c r="J7386" s="292">
        <v>30444.673473499999</v>
      </c>
      <c r="K7386" s="292">
        <v>37138.769189500003</v>
      </c>
      <c r="L7386" s="292">
        <v>17181.2305184</v>
      </c>
      <c r="M7386" s="292">
        <v>27003.809701300001</v>
      </c>
      <c r="N7386" s="292">
        <v>84118.862364100001</v>
      </c>
      <c r="O7386" s="292">
        <v>344008.21247069997</v>
      </c>
      <c r="P7386" s="83" t="str">
        <f t="shared" si="165"/>
        <v/>
      </c>
    </row>
    <row r="7387" spans="1:16" hidden="1" x14ac:dyDescent="0.25">
      <c r="A7387" s="83" t="s">
        <v>8427</v>
      </c>
      <c r="B7387" s="285" t="s">
        <v>85</v>
      </c>
      <c r="C7387" s="292">
        <v>809139.79603350011</v>
      </c>
      <c r="D7387" s="292">
        <v>838157.25398159982</v>
      </c>
      <c r="E7387" s="292">
        <v>655358.04188699985</v>
      </c>
      <c r="F7387" s="292">
        <v>763754.0101523</v>
      </c>
      <c r="G7387" s="292">
        <v>727801.89003509993</v>
      </c>
      <c r="H7387" s="292">
        <v>890058.01383339998</v>
      </c>
      <c r="I7387" s="292">
        <v>882567.14446149988</v>
      </c>
      <c r="J7387" s="292">
        <v>544112.8067686999</v>
      </c>
      <c r="K7387" s="292">
        <v>877364.42330430017</v>
      </c>
      <c r="L7387" s="292">
        <v>838973.39083049982</v>
      </c>
      <c r="M7387" s="292">
        <v>630631.47622429987</v>
      </c>
      <c r="N7387" s="292">
        <v>4841398.5291762007</v>
      </c>
      <c r="O7387" s="292">
        <v>13299316.776688401</v>
      </c>
      <c r="P7387" s="83" t="str">
        <f t="shared" si="165"/>
        <v/>
      </c>
    </row>
    <row r="7388" spans="1:16" hidden="1" x14ac:dyDescent="0.25">
      <c r="A7388" s="83" t="s">
        <v>8428</v>
      </c>
      <c r="B7388" s="285" t="s">
        <v>86</v>
      </c>
      <c r="C7388" s="292">
        <v>336880.39617680002</v>
      </c>
      <c r="D7388" s="292">
        <v>66688.218674300006</v>
      </c>
      <c r="E7388" s="292">
        <v>168031.79919430002</v>
      </c>
      <c r="F7388" s="292">
        <v>314765.36577680003</v>
      </c>
      <c r="G7388" s="292">
        <v>126677.8271843</v>
      </c>
      <c r="H7388" s="292">
        <v>92874.650174300012</v>
      </c>
      <c r="I7388" s="292">
        <v>352792.56735430006</v>
      </c>
      <c r="J7388" s="292">
        <v>82290.69461430001</v>
      </c>
      <c r="K7388" s="292">
        <v>103778.60176430001</v>
      </c>
      <c r="L7388" s="292">
        <v>378537.1984008</v>
      </c>
      <c r="M7388" s="292">
        <v>91028.084816799994</v>
      </c>
      <c r="N7388" s="292">
        <v>689987.06069870002</v>
      </c>
      <c r="O7388" s="292">
        <v>2804332.4648300004</v>
      </c>
      <c r="P7388" s="83" t="str">
        <f t="shared" si="165"/>
        <v/>
      </c>
    </row>
    <row r="7389" spans="1:16" hidden="1" x14ac:dyDescent="0.25">
      <c r="A7389" s="83" t="s">
        <v>8429</v>
      </c>
      <c r="B7389" s="285" t="s">
        <v>87</v>
      </c>
      <c r="C7389" s="292">
        <v>30579.387343500002</v>
      </c>
      <c r="D7389" s="292">
        <v>19919.409693499994</v>
      </c>
      <c r="E7389" s="292">
        <v>91314.229636799995</v>
      </c>
      <c r="F7389" s="292">
        <v>13087.9532535</v>
      </c>
      <c r="G7389" s="292">
        <v>36827.010573499996</v>
      </c>
      <c r="H7389" s="292">
        <v>44021.43580349999</v>
      </c>
      <c r="I7389" s="292">
        <v>42322.062443500006</v>
      </c>
      <c r="J7389" s="292">
        <v>35109.944793499992</v>
      </c>
      <c r="K7389" s="292">
        <v>59643.439243499997</v>
      </c>
      <c r="L7389" s="292">
        <v>44879.997276800001</v>
      </c>
      <c r="M7389" s="292">
        <v>28736.155723499996</v>
      </c>
      <c r="N7389" s="292">
        <v>1000545.5483458999</v>
      </c>
      <c r="O7389" s="292">
        <v>1446986.5741309999</v>
      </c>
      <c r="P7389" s="83" t="str">
        <f t="shared" si="165"/>
        <v/>
      </c>
    </row>
    <row r="7390" spans="1:16" hidden="1" x14ac:dyDescent="0.25">
      <c r="A7390" s="83" t="s">
        <v>8430</v>
      </c>
      <c r="B7390" s="285" t="s">
        <v>88</v>
      </c>
      <c r="C7390" s="292">
        <v>2141.6362401000001</v>
      </c>
      <c r="D7390" s="292">
        <v>139.79006010000001</v>
      </c>
      <c r="E7390" s="292">
        <v>34726.710280100015</v>
      </c>
      <c r="F7390" s="292">
        <v>798.50167009999996</v>
      </c>
      <c r="G7390" s="292">
        <v>231.1323601</v>
      </c>
      <c r="H7390" s="292">
        <v>2319.5354201000005</v>
      </c>
      <c r="I7390" s="292">
        <v>2054.0154701000006</v>
      </c>
      <c r="J7390" s="292">
        <v>3579.3169800999999</v>
      </c>
      <c r="K7390" s="292">
        <v>6595.8747601000005</v>
      </c>
      <c r="L7390" s="292">
        <v>3544.0457001000004</v>
      </c>
      <c r="M7390" s="292">
        <v>225.58066009999999</v>
      </c>
      <c r="N7390" s="292">
        <v>649670.14870889985</v>
      </c>
      <c r="O7390" s="292">
        <v>706026.28830999986</v>
      </c>
      <c r="P7390" s="83" t="str">
        <f t="shared" si="165"/>
        <v/>
      </c>
    </row>
    <row r="7391" spans="1:16" hidden="1" x14ac:dyDescent="0.25">
      <c r="A7391" s="83" t="s">
        <v>8431</v>
      </c>
      <c r="B7391" s="285" t="s">
        <v>144</v>
      </c>
      <c r="C7391" s="292">
        <v>1178741.2157939002</v>
      </c>
      <c r="D7391" s="292">
        <v>924904.67240949988</v>
      </c>
      <c r="E7391" s="292">
        <v>949430.78099819983</v>
      </c>
      <c r="F7391" s="292">
        <v>1092405.8308526999</v>
      </c>
      <c r="G7391" s="292">
        <v>891537.86015299999</v>
      </c>
      <c r="H7391" s="292">
        <v>1029273.6352313</v>
      </c>
      <c r="I7391" s="292">
        <v>1279735.7897294001</v>
      </c>
      <c r="J7391" s="292">
        <v>665092.76315659995</v>
      </c>
      <c r="K7391" s="292">
        <v>1047382.3390722002</v>
      </c>
      <c r="L7391" s="292">
        <v>1265934.6322081997</v>
      </c>
      <c r="M7391" s="292">
        <v>750621.29742469976</v>
      </c>
      <c r="N7391" s="292">
        <v>7181601.2869297005</v>
      </c>
      <c r="O7391" s="292">
        <v>18256662.1039594</v>
      </c>
      <c r="P7391" s="83" t="str">
        <f t="shared" si="165"/>
        <v/>
      </c>
    </row>
    <row r="7392" spans="1:16" hidden="1" x14ac:dyDescent="0.25">
      <c r="A7392" s="83" t="s">
        <v>8432</v>
      </c>
      <c r="B7392" s="285" t="s">
        <v>80</v>
      </c>
      <c r="C7392" s="292">
        <v>70675.749819799996</v>
      </c>
      <c r="D7392" s="292">
        <v>70535.324189199993</v>
      </c>
      <c r="E7392" s="292">
        <v>74281.789459200008</v>
      </c>
      <c r="F7392" s="292">
        <v>79398.882119200003</v>
      </c>
      <c r="G7392" s="292">
        <v>73930.07060810001</v>
      </c>
      <c r="H7392" s="292">
        <v>71585.084420500018</v>
      </c>
      <c r="I7392" s="292">
        <v>97018.800568299994</v>
      </c>
      <c r="J7392" s="292">
        <v>3343.5284880999998</v>
      </c>
      <c r="K7392" s="292">
        <v>165261.55709140003</v>
      </c>
      <c r="L7392" s="292">
        <v>53340.729189200007</v>
      </c>
      <c r="M7392" s="292">
        <v>65531.026379900017</v>
      </c>
      <c r="N7392" s="292">
        <v>1648242.7885677004</v>
      </c>
      <c r="O7392" s="292">
        <v>2473145.3309006002</v>
      </c>
      <c r="P7392" s="83" t="str">
        <f t="shared" si="165"/>
        <v/>
      </c>
    </row>
    <row r="7393" spans="1:16" hidden="1" x14ac:dyDescent="0.25">
      <c r="A7393" s="83" t="s">
        <v>8433</v>
      </c>
      <c r="B7393" s="285" t="s">
        <v>76</v>
      </c>
      <c r="C7393" s="292">
        <v>2152.0843666000001</v>
      </c>
      <c r="D7393" s="292">
        <v>2158.8662666</v>
      </c>
      <c r="E7393" s="292">
        <v>399.40341330000001</v>
      </c>
      <c r="F7393" s="292">
        <v>122156.2466266</v>
      </c>
      <c r="G7393" s="292">
        <v>1959.9404766</v>
      </c>
      <c r="H7393" s="292">
        <v>2434.9597633000003</v>
      </c>
      <c r="I7393" s="292">
        <v>9393.1277133000003</v>
      </c>
      <c r="J7393" s="292">
        <v>2060.4088666000002</v>
      </c>
      <c r="K7393" s="292">
        <v>2349.0348165999999</v>
      </c>
      <c r="L7393" s="292">
        <v>242.23025999999999</v>
      </c>
      <c r="M7393" s="292">
        <v>2451.7145065000004</v>
      </c>
      <c r="N7393" s="292">
        <v>1423762.0173963998</v>
      </c>
      <c r="O7393" s="292">
        <v>1571520.0344724001</v>
      </c>
      <c r="P7393" s="83" t="str">
        <f t="shared" si="165"/>
        <v/>
      </c>
    </row>
    <row r="7394" spans="1:16" hidden="1" x14ac:dyDescent="0.25">
      <c r="A7394" s="83" t="s">
        <v>8434</v>
      </c>
      <c r="B7394" s="285" t="s">
        <v>85</v>
      </c>
      <c r="C7394" s="292">
        <v>758076.30593219923</v>
      </c>
      <c r="D7394" s="292">
        <v>851310.92803209973</v>
      </c>
      <c r="E7394" s="292">
        <v>566067.99926550023</v>
      </c>
      <c r="F7394" s="292">
        <v>971105.88068969955</v>
      </c>
      <c r="G7394" s="292">
        <v>931614.54303519975</v>
      </c>
      <c r="H7394" s="292">
        <v>1105014.1001410994</v>
      </c>
      <c r="I7394" s="292">
        <v>897324.85208540002</v>
      </c>
      <c r="J7394" s="292">
        <v>931657.51437460014</v>
      </c>
      <c r="K7394" s="292">
        <v>862339.60630720004</v>
      </c>
      <c r="L7394" s="292">
        <v>521540.75590890006</v>
      </c>
      <c r="M7394" s="292">
        <v>778094.43988610024</v>
      </c>
      <c r="N7394" s="292">
        <v>4607695.9969136026</v>
      </c>
      <c r="O7394" s="292">
        <v>13781842.922571603</v>
      </c>
      <c r="P7394" s="83" t="str">
        <f t="shared" si="165"/>
        <v/>
      </c>
    </row>
    <row r="7395" spans="1:16" hidden="1" x14ac:dyDescent="0.25">
      <c r="A7395" s="83" t="s">
        <v>8435</v>
      </c>
      <c r="B7395" s="285" t="s">
        <v>87</v>
      </c>
      <c r="C7395" s="292">
        <v>20494.0116667</v>
      </c>
      <c r="D7395" s="292">
        <v>22851.923496699997</v>
      </c>
      <c r="E7395" s="292">
        <v>65384.103063400005</v>
      </c>
      <c r="F7395" s="292">
        <v>28867.805666699998</v>
      </c>
      <c r="G7395" s="292">
        <v>25495.172856699999</v>
      </c>
      <c r="H7395" s="292">
        <v>26068.582067700001</v>
      </c>
      <c r="I7395" s="292">
        <v>91508.423295700006</v>
      </c>
      <c r="J7395" s="292">
        <v>61521.157586700007</v>
      </c>
      <c r="K7395" s="292">
        <v>49382.529126699999</v>
      </c>
      <c r="L7395" s="292">
        <v>25181.718853400002</v>
      </c>
      <c r="M7395" s="292">
        <v>177725.5256467</v>
      </c>
      <c r="N7395" s="292">
        <v>1064021.6232629002</v>
      </c>
      <c r="O7395" s="292">
        <v>1611460.9115900001</v>
      </c>
      <c r="P7395" s="83" t="str">
        <f t="shared" si="165"/>
        <v/>
      </c>
    </row>
    <row r="7396" spans="1:16" hidden="1" x14ac:dyDescent="0.25">
      <c r="A7396" s="83" t="s">
        <v>8436</v>
      </c>
      <c r="B7396" s="285" t="s">
        <v>88</v>
      </c>
      <c r="C7396" s="292">
        <v>15.381720699999997</v>
      </c>
      <c r="D7396" s="292">
        <v>28.7623365</v>
      </c>
      <c r="E7396" s="292">
        <v>60834.199216500005</v>
      </c>
      <c r="F7396" s="292">
        <v>11.725336499999999</v>
      </c>
      <c r="G7396" s="292">
        <v>3258.7068765000004</v>
      </c>
      <c r="H7396" s="292">
        <v>1913.139856499999</v>
      </c>
      <c r="I7396" s="292">
        <v>11090.301536500001</v>
      </c>
      <c r="J7396" s="292">
        <v>1452.9059665</v>
      </c>
      <c r="K7396" s="292">
        <v>0</v>
      </c>
      <c r="L7396" s="292">
        <v>6670.2712064999996</v>
      </c>
      <c r="M7396" s="292">
        <v>1619.5353465000001</v>
      </c>
      <c r="N7396" s="292">
        <v>405000.13963429985</v>
      </c>
      <c r="O7396" s="292">
        <v>491895.06903349981</v>
      </c>
      <c r="P7396" s="83" t="str">
        <f t="shared" si="165"/>
        <v/>
      </c>
    </row>
    <row r="7397" spans="1:16" hidden="1" x14ac:dyDescent="0.25">
      <c r="A7397" s="83" t="s">
        <v>8437</v>
      </c>
      <c r="B7397" s="285" t="s">
        <v>89</v>
      </c>
      <c r="C7397" s="292">
        <v>19956.963989799991</v>
      </c>
      <c r="D7397" s="292">
        <v>17589.967626399997</v>
      </c>
      <c r="E7397" s="292">
        <v>13017.514586400004</v>
      </c>
      <c r="F7397" s="292">
        <v>6139.0545613999975</v>
      </c>
      <c r="G7397" s="292">
        <v>12725.8347165</v>
      </c>
      <c r="H7397" s="292">
        <v>15098.865223100003</v>
      </c>
      <c r="I7397" s="292">
        <v>16350.095986399996</v>
      </c>
      <c r="J7397" s="292">
        <v>17280.157936500003</v>
      </c>
      <c r="K7397" s="292">
        <v>19444.097763200003</v>
      </c>
      <c r="L7397" s="292">
        <v>14052.362783099998</v>
      </c>
      <c r="M7397" s="292">
        <v>8259.6523283999995</v>
      </c>
      <c r="N7397" s="292">
        <v>55466.583487100004</v>
      </c>
      <c r="O7397" s="292">
        <v>215381.15098829998</v>
      </c>
      <c r="P7397" s="83" t="str">
        <f t="shared" si="165"/>
        <v/>
      </c>
    </row>
    <row r="7398" spans="1:16" hidden="1" x14ac:dyDescent="0.25">
      <c r="A7398" s="83" t="s">
        <v>8438</v>
      </c>
      <c r="B7398" s="285" t="s">
        <v>90</v>
      </c>
      <c r="C7398" s="292">
        <v>13057.410169800001</v>
      </c>
      <c r="D7398" s="292">
        <v>11982.582457300005</v>
      </c>
      <c r="E7398" s="292">
        <v>24519.283467300007</v>
      </c>
      <c r="F7398" s="292">
        <v>5740.8989005999983</v>
      </c>
      <c r="G7398" s="292">
        <v>21334.1938089</v>
      </c>
      <c r="H7398" s="292">
        <v>18892.077317200001</v>
      </c>
      <c r="I7398" s="292">
        <v>15843.645230599999</v>
      </c>
      <c r="J7398" s="292">
        <v>16658.317218899996</v>
      </c>
      <c r="K7398" s="292">
        <v>17535.166490599993</v>
      </c>
      <c r="L7398" s="292">
        <v>18157.451427299995</v>
      </c>
      <c r="M7398" s="292">
        <v>15575.433426399997</v>
      </c>
      <c r="N7398" s="292">
        <v>103674.82894670001</v>
      </c>
      <c r="O7398" s="292">
        <v>282971.28886160004</v>
      </c>
      <c r="P7398" s="83" t="str">
        <f t="shared" si="165"/>
        <v/>
      </c>
    </row>
    <row r="7399" spans="1:16" hidden="1" x14ac:dyDescent="0.25">
      <c r="A7399" s="83" t="s">
        <v>8439</v>
      </c>
      <c r="B7399" s="285" t="s">
        <v>91</v>
      </c>
      <c r="C7399" s="292">
        <v>0.37366000000000005</v>
      </c>
      <c r="D7399" s="292">
        <v>119.58621000000001</v>
      </c>
      <c r="E7399" s="292">
        <v>171.09536</v>
      </c>
      <c r="F7399" s="292">
        <v>258.42896999999999</v>
      </c>
      <c r="G7399" s="292">
        <v>316.72255000000001</v>
      </c>
      <c r="H7399" s="292">
        <v>47.344000000000001</v>
      </c>
      <c r="I7399" s="292">
        <v>9.5821299999999994</v>
      </c>
      <c r="J7399" s="292">
        <v>272.40753000000001</v>
      </c>
      <c r="K7399" s="292">
        <v>586.89513999999997</v>
      </c>
      <c r="L7399" s="292">
        <v>86.028720000000007</v>
      </c>
      <c r="M7399" s="292">
        <v>638.24218999999994</v>
      </c>
      <c r="N7399" s="292">
        <v>448.72145</v>
      </c>
      <c r="O7399" s="292">
        <v>2955.4279100000003</v>
      </c>
      <c r="P7399" s="83" t="str">
        <f t="shared" si="165"/>
        <v/>
      </c>
    </row>
    <row r="7400" spans="1:16" hidden="1" x14ac:dyDescent="0.25">
      <c r="A7400" s="83" t="s">
        <v>8440</v>
      </c>
      <c r="B7400" s="285" t="s">
        <v>3670</v>
      </c>
      <c r="C7400" s="292">
        <v>7531.0886566000008</v>
      </c>
      <c r="D7400" s="292">
        <v>18047.145886599999</v>
      </c>
      <c r="E7400" s="292">
        <v>2419.4198366999999</v>
      </c>
      <c r="F7400" s="292">
        <v>5455.6159033000004</v>
      </c>
      <c r="G7400" s="292">
        <v>6177.1216357999992</v>
      </c>
      <c r="H7400" s="292">
        <v>19295.242585799995</v>
      </c>
      <c r="I7400" s="292">
        <v>8220.4601933000013</v>
      </c>
      <c r="J7400" s="292">
        <v>4764.3556633000007</v>
      </c>
      <c r="K7400" s="292">
        <v>21679.693873299999</v>
      </c>
      <c r="L7400" s="292">
        <v>8715.2540267000004</v>
      </c>
      <c r="M7400" s="292">
        <v>5027.8426323000003</v>
      </c>
      <c r="N7400" s="292">
        <v>44754.147063500001</v>
      </c>
      <c r="O7400" s="292">
        <v>152087.38795719997</v>
      </c>
      <c r="P7400" s="83" t="str">
        <f t="shared" si="165"/>
        <v/>
      </c>
    </row>
    <row r="7401" spans="1:16" hidden="1" x14ac:dyDescent="0.25">
      <c r="A7401" s="83" t="s">
        <v>8441</v>
      </c>
      <c r="B7401" s="285" t="s">
        <v>92</v>
      </c>
      <c r="C7401" s="292">
        <v>250.82989330000001</v>
      </c>
      <c r="D7401" s="292">
        <v>209.3391033</v>
      </c>
      <c r="E7401" s="292">
        <v>153.38406000000001</v>
      </c>
      <c r="F7401" s="292">
        <v>213.4829933</v>
      </c>
      <c r="G7401" s="292">
        <v>429.58479329999994</v>
      </c>
      <c r="H7401" s="292">
        <v>212.5471033</v>
      </c>
      <c r="I7401" s="292">
        <v>212.65108329999993</v>
      </c>
      <c r="J7401" s="292">
        <v>206.83008329999998</v>
      </c>
      <c r="K7401" s="292">
        <v>211.61790329999999</v>
      </c>
      <c r="L7401" s="292">
        <v>154.74175</v>
      </c>
      <c r="M7401" s="292">
        <v>214.6200833</v>
      </c>
      <c r="N7401" s="292">
        <v>0</v>
      </c>
      <c r="O7401" s="292">
        <v>2469.6288496999996</v>
      </c>
      <c r="P7401" s="83" t="str">
        <f t="shared" si="165"/>
        <v/>
      </c>
    </row>
    <row r="7402" spans="1:16" hidden="1" x14ac:dyDescent="0.25">
      <c r="A7402" s="83" t="s">
        <v>8442</v>
      </c>
      <c r="B7402" s="285" t="s">
        <v>93</v>
      </c>
      <c r="C7402" s="292">
        <v>1387.9356107999999</v>
      </c>
      <c r="D7402" s="292">
        <v>895.79361080000035</v>
      </c>
      <c r="E7402" s="292">
        <v>209.9886108</v>
      </c>
      <c r="F7402" s="292">
        <v>121.82922350000004</v>
      </c>
      <c r="G7402" s="292">
        <v>313.73589049999987</v>
      </c>
      <c r="H7402" s="292">
        <v>1081.3485073000002</v>
      </c>
      <c r="I7402" s="292">
        <v>1115.6476108000002</v>
      </c>
      <c r="J7402" s="292">
        <v>523.55561080000007</v>
      </c>
      <c r="K7402" s="292">
        <v>1100.2808307999999</v>
      </c>
      <c r="L7402" s="292">
        <v>442.60761080000009</v>
      </c>
      <c r="M7402" s="292">
        <v>654.03424410000014</v>
      </c>
      <c r="N7402" s="292">
        <v>2700.7715358999999</v>
      </c>
      <c r="O7402" s="292">
        <v>10547.528896900001</v>
      </c>
      <c r="P7402" s="83" t="str">
        <f t="shared" si="165"/>
        <v/>
      </c>
    </row>
    <row r="7403" spans="1:16" hidden="1" x14ac:dyDescent="0.25">
      <c r="A7403" s="83" t="s">
        <v>8443</v>
      </c>
      <c r="B7403" s="285" t="s">
        <v>94</v>
      </c>
      <c r="C7403" s="292">
        <v>22078.463916599994</v>
      </c>
      <c r="D7403" s="292">
        <v>21744.863916599996</v>
      </c>
      <c r="E7403" s="292">
        <v>840.70188330000008</v>
      </c>
      <c r="F7403" s="292">
        <v>21944.863916599996</v>
      </c>
      <c r="G7403" s="292">
        <v>21694.863916599996</v>
      </c>
      <c r="H7403" s="292">
        <v>21694.863916599996</v>
      </c>
      <c r="I7403" s="292">
        <v>21694.863916599996</v>
      </c>
      <c r="J7403" s="292">
        <v>21694.863916599996</v>
      </c>
      <c r="K7403" s="292">
        <v>22139.863916599996</v>
      </c>
      <c r="L7403" s="292">
        <v>48.003333300000001</v>
      </c>
      <c r="M7403" s="292">
        <v>21694.863916599996</v>
      </c>
      <c r="N7403" s="292">
        <v>110900.34174600001</v>
      </c>
      <c r="O7403" s="292">
        <v>308171.422212</v>
      </c>
      <c r="P7403" s="83" t="str">
        <f t="shared" si="165"/>
        <v/>
      </c>
    </row>
    <row r="7404" spans="1:16" hidden="1" x14ac:dyDescent="0.25">
      <c r="A7404" s="83" t="s">
        <v>8444</v>
      </c>
      <c r="B7404" s="285" t="s">
        <v>95</v>
      </c>
      <c r="C7404" s="292">
        <v>123.32633329999999</v>
      </c>
      <c r="D7404" s="292">
        <v>1554.9458633000002</v>
      </c>
      <c r="E7404" s="292">
        <v>463.91347000000007</v>
      </c>
      <c r="F7404" s="292">
        <v>85.833333299999993</v>
      </c>
      <c r="G7404" s="292">
        <v>354.9963333</v>
      </c>
      <c r="H7404" s="292">
        <v>170.06511999999998</v>
      </c>
      <c r="I7404" s="292">
        <v>188.30301999999998</v>
      </c>
      <c r="J7404" s="292">
        <v>966.09957330000009</v>
      </c>
      <c r="K7404" s="292">
        <v>16521.5761833</v>
      </c>
      <c r="L7404" s="292">
        <v>320.16489000000001</v>
      </c>
      <c r="M7404" s="292">
        <v>340.83333319999997</v>
      </c>
      <c r="N7404" s="292">
        <v>8663.8213636</v>
      </c>
      <c r="O7404" s="292">
        <v>29753.878816600001</v>
      </c>
      <c r="P7404" s="83" t="str">
        <f t="shared" si="165"/>
        <v/>
      </c>
    </row>
    <row r="7405" spans="1:16" hidden="1" x14ac:dyDescent="0.25">
      <c r="A7405" s="83" t="s">
        <v>8445</v>
      </c>
      <c r="B7405" s="285" t="s">
        <v>96</v>
      </c>
      <c r="C7405" s="292">
        <v>49960.569541299999</v>
      </c>
      <c r="D7405" s="292">
        <v>48370.786088799992</v>
      </c>
      <c r="E7405" s="292">
        <v>103191.1665788</v>
      </c>
      <c r="F7405" s="292">
        <v>15104.695711300003</v>
      </c>
      <c r="G7405" s="292">
        <v>89401.412728800002</v>
      </c>
      <c r="H7405" s="292">
        <v>282364.74283880001</v>
      </c>
      <c r="I7405" s="292">
        <v>90519.09931379999</v>
      </c>
      <c r="J7405" s="292">
        <v>61294.335993799992</v>
      </c>
      <c r="K7405" s="292">
        <v>295298.53885379998</v>
      </c>
      <c r="L7405" s="292">
        <v>70839.17651379999</v>
      </c>
      <c r="M7405" s="292">
        <v>83559.554501300008</v>
      </c>
      <c r="N7405" s="292">
        <v>914483.78177869995</v>
      </c>
      <c r="O7405" s="292">
        <v>2104387.8604429998</v>
      </c>
      <c r="P7405" s="83" t="str">
        <f t="shared" si="165"/>
        <v/>
      </c>
    </row>
    <row r="7406" spans="1:16" hidden="1" x14ac:dyDescent="0.25">
      <c r="A7406" s="83" t="s">
        <v>8446</v>
      </c>
      <c r="B7406" s="285" t="s">
        <v>155</v>
      </c>
      <c r="C7406" s="292">
        <v>828546.26886089914</v>
      </c>
      <c r="D7406" s="292">
        <v>922562.39995409967</v>
      </c>
      <c r="E7406" s="292">
        <v>795477.46812420024</v>
      </c>
      <c r="F7406" s="292">
        <v>1015090.1074041995</v>
      </c>
      <c r="G7406" s="292">
        <v>1049769.8354971998</v>
      </c>
      <c r="H7406" s="292">
        <v>1415360.5649040996</v>
      </c>
      <c r="I7406" s="292">
        <v>1090442.6762314001</v>
      </c>
      <c r="J7406" s="292">
        <v>1055925.9139216002</v>
      </c>
      <c r="K7406" s="292">
        <v>1207020.6742877001</v>
      </c>
      <c r="L7406" s="292">
        <v>624231.92248260009</v>
      </c>
      <c r="M7406" s="292">
        <v>1040999.0553806002</v>
      </c>
      <c r="N7406" s="292">
        <v>6991201.5415895022</v>
      </c>
      <c r="O7406" s="292">
        <v>17989586.763638102</v>
      </c>
      <c r="P7406" s="83" t="str">
        <f t="shared" ref="P7406:P7469" si="166">IF(COUNTBLANK(Q7406)=0,IF(RIGHT(A7406,12)=Q7406,TRUE,FALSE),"")</f>
        <v/>
      </c>
    </row>
    <row r="7407" spans="1:16" hidden="1" x14ac:dyDescent="0.25">
      <c r="A7407" s="83" t="s">
        <v>8447</v>
      </c>
      <c r="B7407" s="285" t="s">
        <v>80</v>
      </c>
      <c r="C7407" s="292">
        <v>691537.82933539932</v>
      </c>
      <c r="D7407" s="292">
        <v>777007.8370911997</v>
      </c>
      <c r="E7407" s="292">
        <v>523873.2945777002</v>
      </c>
      <c r="F7407" s="292">
        <v>808989.62626109959</v>
      </c>
      <c r="G7407" s="292">
        <v>866307.54891369969</v>
      </c>
      <c r="H7407" s="292">
        <v>1026086.7866044996</v>
      </c>
      <c r="I7407" s="292">
        <v>824296.47520109999</v>
      </c>
      <c r="J7407" s="292">
        <v>867230.51797530008</v>
      </c>
      <c r="K7407" s="292">
        <v>760771.37938950013</v>
      </c>
      <c r="L7407" s="292">
        <v>479321.91110770003</v>
      </c>
      <c r="M7407" s="292">
        <v>723237.2032253003</v>
      </c>
      <c r="N7407" s="292">
        <v>2857324.7639244022</v>
      </c>
      <c r="O7407" s="292">
        <v>11205985.1736069</v>
      </c>
      <c r="P7407" s="83" t="str">
        <f t="shared" si="166"/>
        <v/>
      </c>
    </row>
    <row r="7408" spans="1:16" hidden="1" x14ac:dyDescent="0.25">
      <c r="A7408" s="83" t="s">
        <v>8453</v>
      </c>
      <c r="B7408" s="285" t="s">
        <v>97</v>
      </c>
      <c r="C7408" s="292">
        <v>218721.81417000003</v>
      </c>
      <c r="D7408" s="292">
        <v>150500.49503000005</v>
      </c>
      <c r="E7408" s="292">
        <v>-134775.42179999995</v>
      </c>
      <c r="F7408" s="292">
        <v>-379445.84625999985</v>
      </c>
      <c r="G7408" s="292">
        <v>-373231.67209999997</v>
      </c>
      <c r="H7408" s="292">
        <v>-141952.84194000001</v>
      </c>
      <c r="I7408" s="292">
        <v>-270461.46556999977</v>
      </c>
      <c r="J7408" s="292">
        <v>77838.918180000037</v>
      </c>
      <c r="K7408" s="292">
        <v>6456.8664299999946</v>
      </c>
      <c r="L7408" s="292">
        <v>14123.619070000073</v>
      </c>
      <c r="M7408" s="292">
        <v>-15235.059279999929</v>
      </c>
      <c r="N7408" s="292">
        <v>-784996.94826000009</v>
      </c>
      <c r="O7408" s="292">
        <v>-1632457.5423299996</v>
      </c>
      <c r="P7408" s="83" t="str">
        <f t="shared" si="166"/>
        <v/>
      </c>
    </row>
    <row r="7409" spans="1:16" hidden="1" x14ac:dyDescent="0.25">
      <c r="A7409" s="83" t="s">
        <v>8454</v>
      </c>
      <c r="B7409" s="285" t="s">
        <v>130</v>
      </c>
      <c r="C7409" s="292">
        <v>219705.72198000003</v>
      </c>
      <c r="D7409" s="292">
        <v>350375.27802000014</v>
      </c>
      <c r="E7409" s="292">
        <v>-132663.12924999994</v>
      </c>
      <c r="F7409" s="292">
        <v>-429447.95893999987</v>
      </c>
      <c r="G7409" s="292">
        <v>211123.73680000007</v>
      </c>
      <c r="H7409" s="292">
        <v>-17113.642389999994</v>
      </c>
      <c r="I7409" s="292">
        <v>-294348.84117999976</v>
      </c>
      <c r="J7409" s="292">
        <v>77836.918180000037</v>
      </c>
      <c r="K7409" s="292">
        <v>8536.5486600000295</v>
      </c>
      <c r="L7409" s="292">
        <v>163598.75960000005</v>
      </c>
      <c r="M7409" s="292">
        <v>-18373.504559999914</v>
      </c>
      <c r="N7409" s="292">
        <v>-798469.67782999994</v>
      </c>
      <c r="O7409" s="292">
        <v>-659239.79091000091</v>
      </c>
      <c r="P7409" s="83" t="str">
        <f t="shared" si="166"/>
        <v/>
      </c>
    </row>
    <row r="7410" spans="1:16" hidden="1" x14ac:dyDescent="0.25">
      <c r="A7410" s="83" t="s">
        <v>8455</v>
      </c>
      <c r="B7410" s="285" t="s">
        <v>76</v>
      </c>
      <c r="C7410" s="292">
        <v>452.51969000000003</v>
      </c>
      <c r="D7410" s="292">
        <v>5360.5841700000001</v>
      </c>
      <c r="E7410" s="292">
        <v>2911.4439200000002</v>
      </c>
      <c r="F7410" s="292">
        <v>2867.5927899999997</v>
      </c>
      <c r="G7410" s="292">
        <v>2323.80341</v>
      </c>
      <c r="H7410" s="292">
        <v>2843.6055900000001</v>
      </c>
      <c r="I7410" s="292">
        <v>1099.2426399999999</v>
      </c>
      <c r="J7410" s="292">
        <v>3622.2786499999997</v>
      </c>
      <c r="K7410" s="292">
        <v>3736.2671800000003</v>
      </c>
      <c r="L7410" s="292">
        <v>4257.2395700000006</v>
      </c>
      <c r="M7410" s="292">
        <v>1667.14563</v>
      </c>
      <c r="N7410" s="292">
        <v>32412.36753</v>
      </c>
      <c r="O7410" s="292">
        <v>63554.090770000003</v>
      </c>
      <c r="P7410" s="83" t="str">
        <f t="shared" si="166"/>
        <v/>
      </c>
    </row>
    <row r="7411" spans="1:16" hidden="1" x14ac:dyDescent="0.25">
      <c r="A7411" s="83" t="s">
        <v>8456</v>
      </c>
      <c r="B7411" s="285" t="s">
        <v>77</v>
      </c>
      <c r="C7411" s="292">
        <v>17577.504090000002</v>
      </c>
      <c r="D7411" s="292">
        <v>13190.427550000002</v>
      </c>
      <c r="E7411" s="292">
        <v>20173.616489999997</v>
      </c>
      <c r="F7411" s="292">
        <v>20299.11246</v>
      </c>
      <c r="G7411" s="292">
        <v>11958.90098</v>
      </c>
      <c r="H7411" s="292">
        <v>21667.477700000003</v>
      </c>
      <c r="I7411" s="292">
        <v>12098.218710000001</v>
      </c>
      <c r="J7411" s="292">
        <v>12188.747609999995</v>
      </c>
      <c r="K7411" s="292">
        <v>20781.932769999996</v>
      </c>
      <c r="L7411" s="292">
        <v>12914.476019999998</v>
      </c>
      <c r="M7411" s="292">
        <v>17972.186079999996</v>
      </c>
      <c r="N7411" s="292">
        <v>42786.903459999994</v>
      </c>
      <c r="O7411" s="292">
        <v>223609.50391999999</v>
      </c>
      <c r="P7411" s="83" t="str">
        <f t="shared" si="166"/>
        <v/>
      </c>
    </row>
    <row r="7412" spans="1:16" hidden="1" x14ac:dyDescent="0.25">
      <c r="A7412" s="83" t="s">
        <v>8457</v>
      </c>
      <c r="B7412" s="285" t="s">
        <v>78</v>
      </c>
      <c r="C7412" s="292">
        <v>2081.8622399999995</v>
      </c>
      <c r="D7412" s="292">
        <v>15547.808689999996</v>
      </c>
      <c r="E7412" s="292">
        <v>17488.047269999999</v>
      </c>
      <c r="F7412" s="292">
        <v>12806.908750000002</v>
      </c>
      <c r="G7412" s="292">
        <v>10407.743650000002</v>
      </c>
      <c r="H7412" s="292">
        <v>15019.479289999997</v>
      </c>
      <c r="I7412" s="292">
        <v>13387.58474</v>
      </c>
      <c r="J7412" s="292">
        <v>17955.927090000005</v>
      </c>
      <c r="K7412" s="292">
        <v>12805.676500000001</v>
      </c>
      <c r="L7412" s="292">
        <v>23863.077049999993</v>
      </c>
      <c r="M7412" s="292">
        <v>23648.804810000001</v>
      </c>
      <c r="N7412" s="292">
        <v>54373.634219999993</v>
      </c>
      <c r="O7412" s="292">
        <v>219386.55430000005</v>
      </c>
      <c r="P7412" s="83" t="str">
        <f t="shared" si="166"/>
        <v/>
      </c>
    </row>
    <row r="7413" spans="1:16" hidden="1" x14ac:dyDescent="0.25">
      <c r="A7413" s="83" t="s">
        <v>8458</v>
      </c>
      <c r="B7413" s="285" t="s">
        <v>79</v>
      </c>
      <c r="C7413" s="292">
        <v>5966.2270499999995</v>
      </c>
      <c r="D7413" s="292">
        <v>5157.4227099999998</v>
      </c>
      <c r="E7413" s="292">
        <v>11544.66322</v>
      </c>
      <c r="F7413" s="292">
        <v>26208.477879999999</v>
      </c>
      <c r="G7413" s="292">
        <v>15031.42751</v>
      </c>
      <c r="H7413" s="292">
        <v>16268.50605</v>
      </c>
      <c r="I7413" s="292">
        <v>10986.604589999999</v>
      </c>
      <c r="J7413" s="292">
        <v>4251.9734100000005</v>
      </c>
      <c r="K7413" s="292">
        <v>13679.76066</v>
      </c>
      <c r="L7413" s="292">
        <v>13197.27656</v>
      </c>
      <c r="M7413" s="292">
        <v>10765.062290000002</v>
      </c>
      <c r="N7413" s="292">
        <v>17338.385930000004</v>
      </c>
      <c r="O7413" s="292">
        <v>150395.78785999998</v>
      </c>
      <c r="P7413" s="83" t="str">
        <f t="shared" si="166"/>
        <v/>
      </c>
    </row>
    <row r="7414" spans="1:16" hidden="1" x14ac:dyDescent="0.25">
      <c r="A7414" s="83" t="s">
        <v>8459</v>
      </c>
      <c r="B7414" s="285" t="s">
        <v>3671</v>
      </c>
      <c r="C7414" s="292">
        <v>20881.571429999996</v>
      </c>
      <c r="D7414" s="292">
        <v>44097.709319999994</v>
      </c>
      <c r="E7414" s="292">
        <v>59167.575049999999</v>
      </c>
      <c r="F7414" s="292">
        <v>125382.25795999999</v>
      </c>
      <c r="G7414" s="292">
        <v>44588.605020000017</v>
      </c>
      <c r="H7414" s="292">
        <v>82720.294699999999</v>
      </c>
      <c r="I7414" s="292">
        <v>109674.67241000001</v>
      </c>
      <c r="J7414" s="292">
        <v>36883.159559999993</v>
      </c>
      <c r="K7414" s="292">
        <v>31779.754049999996</v>
      </c>
      <c r="L7414" s="292">
        <v>38969.058659999995</v>
      </c>
      <c r="M7414" s="292">
        <v>99664.520669999969</v>
      </c>
      <c r="N7414" s="292">
        <v>138336.93795000002</v>
      </c>
      <c r="O7414" s="292">
        <v>832146.11677999981</v>
      </c>
      <c r="P7414" s="83" t="str">
        <f t="shared" si="166"/>
        <v/>
      </c>
    </row>
    <row r="7415" spans="1:16" hidden="1" x14ac:dyDescent="0.25">
      <c r="A7415" s="83" t="s">
        <v>8460</v>
      </c>
      <c r="B7415" s="285" t="s">
        <v>120</v>
      </c>
      <c r="C7415" s="292">
        <v>48125.462</v>
      </c>
      <c r="D7415" s="292">
        <v>82819.968070000003</v>
      </c>
      <c r="E7415" s="292">
        <v>263446.00876</v>
      </c>
      <c r="F7415" s="292">
        <v>420769.79828000005</v>
      </c>
      <c r="G7415" s="292">
        <v>142719.00377000001</v>
      </c>
      <c r="H7415" s="292">
        <v>183240.21694999997</v>
      </c>
      <c r="I7415" s="292">
        <v>631125.13761999982</v>
      </c>
      <c r="J7415" s="292">
        <v>127718.63940000001</v>
      </c>
      <c r="K7415" s="292">
        <v>123197.03066000002</v>
      </c>
      <c r="L7415" s="292">
        <v>86872.94365999999</v>
      </c>
      <c r="M7415" s="292">
        <v>82745.763919999998</v>
      </c>
      <c r="N7415" s="292">
        <v>619217.05601000006</v>
      </c>
      <c r="O7415" s="292">
        <v>2811997.0290999999</v>
      </c>
      <c r="P7415" s="83" t="str">
        <f t="shared" si="166"/>
        <v/>
      </c>
    </row>
    <row r="7416" spans="1:16" hidden="1" x14ac:dyDescent="0.25">
      <c r="A7416" s="83" t="s">
        <v>8461</v>
      </c>
      <c r="B7416" s="285" t="s">
        <v>121</v>
      </c>
      <c r="C7416" s="292">
        <v>0</v>
      </c>
      <c r="D7416" s="292">
        <v>0</v>
      </c>
      <c r="E7416" s="292">
        <v>0</v>
      </c>
      <c r="F7416" s="292">
        <v>0</v>
      </c>
      <c r="G7416" s="292">
        <v>0</v>
      </c>
      <c r="H7416" s="292">
        <v>0</v>
      </c>
      <c r="I7416" s="292">
        <v>0</v>
      </c>
      <c r="J7416" s="292">
        <v>0</v>
      </c>
      <c r="K7416" s="292">
        <v>0</v>
      </c>
      <c r="L7416" s="292">
        <v>0</v>
      </c>
      <c r="M7416" s="292">
        <v>0</v>
      </c>
      <c r="N7416" s="292">
        <v>0</v>
      </c>
      <c r="O7416" s="292">
        <v>0</v>
      </c>
      <c r="P7416" s="83" t="str">
        <f t="shared" si="166"/>
        <v/>
      </c>
    </row>
    <row r="7417" spans="1:16" hidden="1" x14ac:dyDescent="0.25">
      <c r="A7417" s="83" t="s">
        <v>8462</v>
      </c>
      <c r="B7417" s="285" t="s">
        <v>81</v>
      </c>
      <c r="C7417" s="292">
        <v>11.204799999999999</v>
      </c>
      <c r="D7417" s="292">
        <v>8752.9954900000012</v>
      </c>
      <c r="E7417" s="292">
        <v>5930.8653399999994</v>
      </c>
      <c r="F7417" s="292">
        <v>5751.6366200000002</v>
      </c>
      <c r="G7417" s="292">
        <v>386238.6720599999</v>
      </c>
      <c r="H7417" s="292">
        <v>35777.089909999995</v>
      </c>
      <c r="I7417" s="292">
        <v>60281.911619999999</v>
      </c>
      <c r="J7417" s="292">
        <v>4380.5653899999998</v>
      </c>
      <c r="K7417" s="292">
        <v>7607.0114999999987</v>
      </c>
      <c r="L7417" s="292">
        <v>10766.968789999999</v>
      </c>
      <c r="M7417" s="292">
        <v>16360.066629999998</v>
      </c>
      <c r="N7417" s="292">
        <v>181786.71059999999</v>
      </c>
      <c r="O7417" s="292">
        <v>723645.69874999986</v>
      </c>
      <c r="P7417" s="83" t="str">
        <f t="shared" si="166"/>
        <v/>
      </c>
    </row>
    <row r="7418" spans="1:16" hidden="1" x14ac:dyDescent="0.25">
      <c r="A7418" s="83" t="s">
        <v>8463</v>
      </c>
      <c r="B7418" s="285" t="s">
        <v>82</v>
      </c>
      <c r="C7418" s="292">
        <v>65.605699999999999</v>
      </c>
      <c r="D7418" s="292">
        <v>0.16090000000000002</v>
      </c>
      <c r="E7418" s="292">
        <v>21.8736</v>
      </c>
      <c r="F7418" s="292">
        <v>2.8570000000000002</v>
      </c>
      <c r="G7418" s="292">
        <v>5.282</v>
      </c>
      <c r="H7418" s="292">
        <v>0.73699999999999999</v>
      </c>
      <c r="I7418" s="292">
        <v>13.321549999999998</v>
      </c>
      <c r="J7418" s="292">
        <v>5.8691499999999994</v>
      </c>
      <c r="K7418" s="292">
        <v>0</v>
      </c>
      <c r="L7418" s="292">
        <v>5.0078000000000005</v>
      </c>
      <c r="M7418" s="292">
        <v>0</v>
      </c>
      <c r="N7418" s="292">
        <v>3.5465100000000001</v>
      </c>
      <c r="O7418" s="292">
        <v>124.26121000000001</v>
      </c>
      <c r="P7418" s="83" t="str">
        <f t="shared" si="166"/>
        <v/>
      </c>
    </row>
    <row r="7419" spans="1:16" hidden="1" x14ac:dyDescent="0.25">
      <c r="A7419" s="83" t="s">
        <v>8464</v>
      </c>
      <c r="B7419" s="285" t="s">
        <v>83</v>
      </c>
      <c r="C7419" s="292">
        <v>83897.604239999986</v>
      </c>
      <c r="D7419" s="292">
        <v>42732.809869999997</v>
      </c>
      <c r="E7419" s="292">
        <v>42171.549610000002</v>
      </c>
      <c r="F7419" s="292">
        <v>43063.920689999992</v>
      </c>
      <c r="G7419" s="292">
        <v>77897.24212000001</v>
      </c>
      <c r="H7419" s="292">
        <v>84330.504279999979</v>
      </c>
      <c r="I7419" s="292">
        <v>2385.2862700000001</v>
      </c>
      <c r="J7419" s="292">
        <v>42128.021059999999</v>
      </c>
      <c r="K7419" s="292">
        <v>62282.285469999995</v>
      </c>
      <c r="L7419" s="292">
        <v>43006.495419999992</v>
      </c>
      <c r="M7419" s="292">
        <v>82753.407300000006</v>
      </c>
      <c r="N7419" s="292">
        <v>149639.26944</v>
      </c>
      <c r="O7419" s="292">
        <v>756288.39577000006</v>
      </c>
      <c r="P7419" s="83" t="str">
        <f t="shared" si="166"/>
        <v/>
      </c>
    </row>
    <row r="7420" spans="1:16" hidden="1" x14ac:dyDescent="0.25">
      <c r="A7420" s="83" t="s">
        <v>8465</v>
      </c>
      <c r="B7420" s="285" t="s">
        <v>84</v>
      </c>
      <c r="C7420" s="292">
        <v>2.2543800000000003</v>
      </c>
      <c r="D7420" s="292">
        <v>50698.491020000001</v>
      </c>
      <c r="E7420" s="292">
        <v>13161.467689999999</v>
      </c>
      <c r="F7420" s="292">
        <v>15254.788139999999</v>
      </c>
      <c r="G7420" s="292">
        <v>19966.479440000003</v>
      </c>
      <c r="H7420" s="292">
        <v>13175.30557</v>
      </c>
      <c r="I7420" s="292">
        <v>7895.2080000000005</v>
      </c>
      <c r="J7420" s="292">
        <v>19554.738299999997</v>
      </c>
      <c r="K7420" s="292">
        <v>23818.871650000001</v>
      </c>
      <c r="L7420" s="292">
        <v>63940.805799999995</v>
      </c>
      <c r="M7420" s="292">
        <v>19007.365279999998</v>
      </c>
      <c r="N7420" s="292">
        <v>88733.207080000007</v>
      </c>
      <c r="O7420" s="292">
        <v>335208.98234999995</v>
      </c>
      <c r="P7420" s="83" t="str">
        <f t="shared" si="166"/>
        <v/>
      </c>
    </row>
    <row r="7421" spans="1:16" hidden="1" x14ac:dyDescent="0.25">
      <c r="A7421" s="83" t="s">
        <v>8466</v>
      </c>
      <c r="B7421" s="285" t="s">
        <v>85</v>
      </c>
      <c r="C7421" s="292">
        <v>179061.81562000001</v>
      </c>
      <c r="D7421" s="292">
        <v>268358.37779</v>
      </c>
      <c r="E7421" s="292">
        <v>436017.11095</v>
      </c>
      <c r="F7421" s="292">
        <v>672407.35056999989</v>
      </c>
      <c r="G7421" s="292">
        <v>711137.15995999996</v>
      </c>
      <c r="H7421" s="292">
        <v>455043.21704000002</v>
      </c>
      <c r="I7421" s="292">
        <v>848947.18814999983</v>
      </c>
      <c r="J7421" s="292">
        <v>268689.91962</v>
      </c>
      <c r="K7421" s="292">
        <v>299688.59044</v>
      </c>
      <c r="L7421" s="292">
        <v>297793.34932999994</v>
      </c>
      <c r="M7421" s="292">
        <v>354584.32260999992</v>
      </c>
      <c r="N7421" s="292">
        <v>1324628.0187300001</v>
      </c>
      <c r="O7421" s="292">
        <v>6116356.42081</v>
      </c>
      <c r="P7421" s="83" t="str">
        <f t="shared" si="166"/>
        <v/>
      </c>
    </row>
    <row r="7422" spans="1:16" hidden="1" x14ac:dyDescent="0.25">
      <c r="A7422" s="83" t="s">
        <v>8467</v>
      </c>
      <c r="B7422" s="285" t="s">
        <v>86</v>
      </c>
      <c r="C7422" s="292">
        <v>0</v>
      </c>
      <c r="D7422" s="292">
        <v>156.98411999999999</v>
      </c>
      <c r="E7422" s="292">
        <v>1395.36274</v>
      </c>
      <c r="F7422" s="292">
        <v>394.50084000000004</v>
      </c>
      <c r="G7422" s="292">
        <v>618.81409999999994</v>
      </c>
      <c r="H7422" s="292">
        <v>357.58045999999996</v>
      </c>
      <c r="I7422" s="292">
        <v>50068.837919999998</v>
      </c>
      <c r="J7422" s="292">
        <v>770.57096000000001</v>
      </c>
      <c r="K7422" s="292">
        <v>221.98756</v>
      </c>
      <c r="L7422" s="292">
        <v>206.56802999999999</v>
      </c>
      <c r="M7422" s="292">
        <v>3409.02952</v>
      </c>
      <c r="N7422" s="292">
        <v>28374.221590000001</v>
      </c>
      <c r="O7422" s="292">
        <v>85974.457840000003</v>
      </c>
      <c r="P7422" s="83" t="str">
        <f t="shared" si="166"/>
        <v/>
      </c>
    </row>
    <row r="7423" spans="1:16" hidden="1" x14ac:dyDescent="0.25">
      <c r="A7423" s="83" t="s">
        <v>8468</v>
      </c>
      <c r="B7423" s="285" t="s">
        <v>87</v>
      </c>
      <c r="C7423" s="292">
        <v>0</v>
      </c>
      <c r="D7423" s="292">
        <v>0</v>
      </c>
      <c r="E7423" s="292">
        <v>42500</v>
      </c>
      <c r="F7423" s="292">
        <v>50000</v>
      </c>
      <c r="G7423" s="292">
        <v>0</v>
      </c>
      <c r="H7423" s="292">
        <v>0</v>
      </c>
      <c r="I7423" s="292">
        <v>43000</v>
      </c>
      <c r="J7423" s="292">
        <v>0</v>
      </c>
      <c r="K7423" s="292">
        <v>0</v>
      </c>
      <c r="L7423" s="292">
        <v>45000</v>
      </c>
      <c r="M7423" s="292">
        <v>0</v>
      </c>
      <c r="N7423" s="292">
        <v>0</v>
      </c>
      <c r="O7423" s="292">
        <v>180500</v>
      </c>
      <c r="P7423" s="83" t="str">
        <f t="shared" si="166"/>
        <v/>
      </c>
    </row>
    <row r="7424" spans="1:16" hidden="1" x14ac:dyDescent="0.25">
      <c r="A7424" s="83" t="s">
        <v>8469</v>
      </c>
      <c r="B7424" s="285" t="s">
        <v>88</v>
      </c>
      <c r="C7424" s="292">
        <v>0</v>
      </c>
      <c r="D7424" s="292">
        <v>396.66687999999999</v>
      </c>
      <c r="E7424" s="292">
        <v>880.80203999999992</v>
      </c>
      <c r="F7424" s="292">
        <v>0</v>
      </c>
      <c r="G7424" s="292">
        <v>10280</v>
      </c>
      <c r="H7424" s="292">
        <v>404.6</v>
      </c>
      <c r="I7424" s="292">
        <v>6240</v>
      </c>
      <c r="J7424" s="292">
        <v>0</v>
      </c>
      <c r="K7424" s="292">
        <v>-1225.5689200000002</v>
      </c>
      <c r="L7424" s="292">
        <v>6000</v>
      </c>
      <c r="M7424" s="292">
        <v>0</v>
      </c>
      <c r="N7424" s="292">
        <v>19761.891560000004</v>
      </c>
      <c r="O7424" s="292">
        <v>42738.391560000004</v>
      </c>
      <c r="P7424" s="83" t="str">
        <f t="shared" si="166"/>
        <v/>
      </c>
    </row>
    <row r="7425" spans="1:16" hidden="1" x14ac:dyDescent="0.25">
      <c r="A7425" s="83" t="s">
        <v>8470</v>
      </c>
      <c r="B7425" s="285" t="s">
        <v>144</v>
      </c>
      <c r="C7425" s="292">
        <v>179061.81562000001</v>
      </c>
      <c r="D7425" s="292">
        <v>268912.02878999995</v>
      </c>
      <c r="E7425" s="292">
        <v>480793.27572999999</v>
      </c>
      <c r="F7425" s="292">
        <v>722801.85140999989</v>
      </c>
      <c r="G7425" s="292">
        <v>722035.97405999992</v>
      </c>
      <c r="H7425" s="292">
        <v>455805.39750000002</v>
      </c>
      <c r="I7425" s="292">
        <v>948256.02606999979</v>
      </c>
      <c r="J7425" s="292">
        <v>269460.49057999998</v>
      </c>
      <c r="K7425" s="292">
        <v>298685.00907999999</v>
      </c>
      <c r="L7425" s="292">
        <v>348999.91735999996</v>
      </c>
      <c r="M7425" s="292">
        <v>357993.3521299999</v>
      </c>
      <c r="N7425" s="292">
        <v>1372764.13188</v>
      </c>
      <c r="O7425" s="292">
        <v>6425569.2702100007</v>
      </c>
      <c r="P7425" s="83" t="str">
        <f t="shared" si="166"/>
        <v/>
      </c>
    </row>
    <row r="7426" spans="1:16" hidden="1" x14ac:dyDescent="0.25">
      <c r="A7426" s="83" t="s">
        <v>8471</v>
      </c>
      <c r="B7426" s="285" t="s">
        <v>76</v>
      </c>
      <c r="C7426" s="292">
        <v>761.98814999999991</v>
      </c>
      <c r="D7426" s="292">
        <v>569.55958999999996</v>
      </c>
      <c r="E7426" s="292">
        <v>615.69984999999986</v>
      </c>
      <c r="F7426" s="292">
        <v>515.27860999999996</v>
      </c>
      <c r="G7426" s="292">
        <v>165.00330000000002</v>
      </c>
      <c r="H7426" s="292">
        <v>225.64255</v>
      </c>
      <c r="I7426" s="292">
        <v>437.51621999999998</v>
      </c>
      <c r="J7426" s="292">
        <v>282.57386000000002</v>
      </c>
      <c r="K7426" s="292">
        <v>127.5852</v>
      </c>
      <c r="L7426" s="292">
        <v>1184.4004600000001</v>
      </c>
      <c r="M7426" s="292">
        <v>745.07192000000009</v>
      </c>
      <c r="N7426" s="292">
        <v>5628.8883299999998</v>
      </c>
      <c r="O7426" s="292">
        <v>11259.208039999998</v>
      </c>
      <c r="P7426" s="83" t="str">
        <f t="shared" si="166"/>
        <v/>
      </c>
    </row>
    <row r="7427" spans="1:16" hidden="1" x14ac:dyDescent="0.25">
      <c r="A7427" s="83" t="s">
        <v>8472</v>
      </c>
      <c r="B7427" s="285" t="s">
        <v>85</v>
      </c>
      <c r="C7427" s="292">
        <v>397783.62979000004</v>
      </c>
      <c r="D7427" s="292">
        <v>418858.87282000005</v>
      </c>
      <c r="E7427" s="292">
        <v>301241.68915000005</v>
      </c>
      <c r="F7427" s="292">
        <v>292961.50431000005</v>
      </c>
      <c r="G7427" s="292">
        <v>337905.48785999999</v>
      </c>
      <c r="H7427" s="292">
        <v>313090.3751</v>
      </c>
      <c r="I7427" s="292">
        <v>578485.72258000006</v>
      </c>
      <c r="J7427" s="292">
        <v>346528.83780000004</v>
      </c>
      <c r="K7427" s="292">
        <v>306145.45686999999</v>
      </c>
      <c r="L7427" s="292">
        <v>311916.96840000001</v>
      </c>
      <c r="M7427" s="292">
        <v>339349.26332999999</v>
      </c>
      <c r="N7427" s="292">
        <v>539631.07047000004</v>
      </c>
      <c r="O7427" s="292">
        <v>4483898.8784800004</v>
      </c>
      <c r="P7427" s="83" t="str">
        <f t="shared" si="166"/>
        <v/>
      </c>
    </row>
    <row r="7428" spans="1:16" hidden="1" x14ac:dyDescent="0.25">
      <c r="A7428" s="83" t="s">
        <v>8473</v>
      </c>
      <c r="B7428" s="285" t="s">
        <v>87</v>
      </c>
      <c r="C7428" s="292">
        <v>0</v>
      </c>
      <c r="D7428" s="292">
        <v>200139.28656000001</v>
      </c>
      <c r="E7428" s="292">
        <v>46000</v>
      </c>
      <c r="F7428" s="292">
        <v>0</v>
      </c>
      <c r="G7428" s="292">
        <v>594523</v>
      </c>
      <c r="H7428" s="292">
        <v>125000</v>
      </c>
      <c r="I7428" s="292">
        <v>75000</v>
      </c>
      <c r="J7428" s="292">
        <v>0</v>
      </c>
      <c r="K7428" s="292">
        <v>0</v>
      </c>
      <c r="L7428" s="292">
        <v>200000</v>
      </c>
      <c r="M7428" s="292">
        <v>0</v>
      </c>
      <c r="N7428" s="292">
        <v>8421.4448000000011</v>
      </c>
      <c r="O7428" s="292">
        <v>1249083.7313599999</v>
      </c>
      <c r="P7428" s="83" t="str">
        <f t="shared" si="166"/>
        <v/>
      </c>
    </row>
    <row r="7429" spans="1:16" hidden="1" x14ac:dyDescent="0.25">
      <c r="A7429" s="83" t="s">
        <v>8474</v>
      </c>
      <c r="B7429" s="285" t="s">
        <v>88</v>
      </c>
      <c r="C7429" s="292">
        <v>0</v>
      </c>
      <c r="D7429" s="292">
        <v>0</v>
      </c>
      <c r="E7429" s="292">
        <v>0</v>
      </c>
      <c r="F7429" s="292">
        <v>0</v>
      </c>
      <c r="G7429" s="292">
        <v>0</v>
      </c>
      <c r="H7429" s="292">
        <v>0</v>
      </c>
      <c r="I7429" s="292">
        <v>0</v>
      </c>
      <c r="J7429" s="292">
        <v>0</v>
      </c>
      <c r="K7429" s="292">
        <v>0</v>
      </c>
      <c r="L7429" s="292">
        <v>0</v>
      </c>
      <c r="M7429" s="292">
        <v>0</v>
      </c>
      <c r="N7429" s="292">
        <v>0</v>
      </c>
      <c r="O7429" s="292">
        <v>0</v>
      </c>
      <c r="P7429" s="83" t="str">
        <f t="shared" si="166"/>
        <v/>
      </c>
    </row>
    <row r="7430" spans="1:16" hidden="1" x14ac:dyDescent="0.25">
      <c r="A7430" s="83" t="s">
        <v>8475</v>
      </c>
      <c r="B7430" s="285" t="s">
        <v>89</v>
      </c>
      <c r="C7430" s="292">
        <v>1519.1984500000001</v>
      </c>
      <c r="D7430" s="292">
        <v>1082.0063500000001</v>
      </c>
      <c r="E7430" s="292">
        <v>2335.6809699999999</v>
      </c>
      <c r="F7430" s="292">
        <v>1251.0392099999997</v>
      </c>
      <c r="G7430" s="292">
        <v>1331.8408299999999</v>
      </c>
      <c r="H7430" s="292">
        <v>1357.6945900000001</v>
      </c>
      <c r="I7430" s="292">
        <v>5498.0403900000001</v>
      </c>
      <c r="J7430" s="292">
        <v>1333.1528899999998</v>
      </c>
      <c r="K7430" s="292">
        <v>1504.4279100000001</v>
      </c>
      <c r="L7430" s="292">
        <v>1474.5734800000002</v>
      </c>
      <c r="M7430" s="292">
        <v>1518.27594</v>
      </c>
      <c r="N7430" s="292">
        <v>2091.1188500000003</v>
      </c>
      <c r="O7430" s="292">
        <v>22297.049859999996</v>
      </c>
      <c r="P7430" s="83" t="str">
        <f t="shared" si="166"/>
        <v/>
      </c>
    </row>
    <row r="7431" spans="1:16" hidden="1" x14ac:dyDescent="0.25">
      <c r="A7431" s="83" t="s">
        <v>8476</v>
      </c>
      <c r="B7431" s="285" t="s">
        <v>90</v>
      </c>
      <c r="C7431" s="292">
        <v>164.73316000000003</v>
      </c>
      <c r="D7431" s="292">
        <v>4382.8214899999994</v>
      </c>
      <c r="E7431" s="292">
        <v>962.01925000000006</v>
      </c>
      <c r="F7431" s="292">
        <v>4945.8603999999996</v>
      </c>
      <c r="G7431" s="292">
        <v>2116.4898099999996</v>
      </c>
      <c r="H7431" s="292">
        <v>3296.3791099999999</v>
      </c>
      <c r="I7431" s="292">
        <v>383.59685999999999</v>
      </c>
      <c r="J7431" s="292">
        <v>120.68197000000001</v>
      </c>
      <c r="K7431" s="292">
        <v>401.64150999999998</v>
      </c>
      <c r="L7431" s="292">
        <v>701.10115000000008</v>
      </c>
      <c r="M7431" s="292">
        <v>1253.6739399999999</v>
      </c>
      <c r="N7431" s="292">
        <v>5416.4013900000009</v>
      </c>
      <c r="O7431" s="292">
        <v>24145.40004</v>
      </c>
      <c r="P7431" s="83" t="str">
        <f t="shared" si="166"/>
        <v/>
      </c>
    </row>
    <row r="7432" spans="1:16" hidden="1" x14ac:dyDescent="0.25">
      <c r="A7432" s="83" t="s">
        <v>8477</v>
      </c>
      <c r="B7432" s="285" t="s">
        <v>91</v>
      </c>
      <c r="C7432" s="292">
        <v>198496.47843000002</v>
      </c>
      <c r="D7432" s="292">
        <v>153225.28878</v>
      </c>
      <c r="E7432" s="292">
        <v>196576.80579000001</v>
      </c>
      <c r="F7432" s="292">
        <v>182493.60152000005</v>
      </c>
      <c r="G7432" s="292">
        <v>224813.98603</v>
      </c>
      <c r="H7432" s="292">
        <v>207200.60212</v>
      </c>
      <c r="I7432" s="292">
        <v>229928.09249000004</v>
      </c>
      <c r="J7432" s="292">
        <v>246312.99509000004</v>
      </c>
      <c r="K7432" s="292">
        <v>202550.87864999997</v>
      </c>
      <c r="L7432" s="292">
        <v>205641.94192999997</v>
      </c>
      <c r="M7432" s="292">
        <v>234309.66514999999</v>
      </c>
      <c r="N7432" s="292">
        <v>200458.83814000001</v>
      </c>
      <c r="O7432" s="292">
        <v>2482009.1741200001</v>
      </c>
      <c r="P7432" s="83" t="str">
        <f t="shared" si="166"/>
        <v/>
      </c>
    </row>
    <row r="7433" spans="1:16" hidden="1" x14ac:dyDescent="0.25">
      <c r="A7433" s="83" t="s">
        <v>8478</v>
      </c>
      <c r="B7433" s="285" t="s">
        <v>3670</v>
      </c>
      <c r="C7433" s="292">
        <v>13492.736320000002</v>
      </c>
      <c r="D7433" s="292">
        <v>6220.9366099999988</v>
      </c>
      <c r="E7433" s="292">
        <v>3132.8291699999995</v>
      </c>
      <c r="F7433" s="292">
        <v>5203.5633899999993</v>
      </c>
      <c r="G7433" s="292">
        <v>10990.21329</v>
      </c>
      <c r="H7433" s="292">
        <v>2946.1499799999997</v>
      </c>
      <c r="I7433" s="292">
        <v>3611.3171499999999</v>
      </c>
      <c r="J7433" s="292">
        <v>2715.1340799999998</v>
      </c>
      <c r="K7433" s="292">
        <v>3133.80996</v>
      </c>
      <c r="L7433" s="292">
        <v>3327.5697799999998</v>
      </c>
      <c r="M7433" s="292">
        <v>3056.6743799999999</v>
      </c>
      <c r="N7433" s="292">
        <v>47718.700669999998</v>
      </c>
      <c r="O7433" s="292">
        <v>105549.63477999999</v>
      </c>
      <c r="P7433" s="83" t="str">
        <f t="shared" si="166"/>
        <v/>
      </c>
    </row>
    <row r="7434" spans="1:16" hidden="1" x14ac:dyDescent="0.25">
      <c r="A7434" s="83" t="s">
        <v>8479</v>
      </c>
      <c r="B7434" s="285" t="s">
        <v>122</v>
      </c>
      <c r="C7434" s="292">
        <v>0</v>
      </c>
      <c r="D7434" s="292">
        <v>0</v>
      </c>
      <c r="E7434" s="292">
        <v>0</v>
      </c>
      <c r="F7434" s="292">
        <v>0</v>
      </c>
      <c r="G7434" s="292">
        <v>0</v>
      </c>
      <c r="H7434" s="292">
        <v>0</v>
      </c>
      <c r="I7434" s="292">
        <v>0</v>
      </c>
      <c r="J7434" s="292">
        <v>0</v>
      </c>
      <c r="K7434" s="292">
        <v>0</v>
      </c>
      <c r="L7434" s="292">
        <v>0</v>
      </c>
      <c r="M7434" s="292">
        <v>0</v>
      </c>
      <c r="N7434" s="292">
        <v>0</v>
      </c>
      <c r="O7434" s="292">
        <v>0</v>
      </c>
      <c r="P7434" s="83" t="str">
        <f t="shared" si="166"/>
        <v/>
      </c>
    </row>
    <row r="7435" spans="1:16" hidden="1" x14ac:dyDescent="0.25">
      <c r="A7435" s="83" t="s">
        <v>8480</v>
      </c>
      <c r="B7435" s="285" t="s">
        <v>92</v>
      </c>
      <c r="C7435" s="292">
        <v>0</v>
      </c>
      <c r="D7435" s="292">
        <v>0</v>
      </c>
      <c r="E7435" s="292">
        <v>0</v>
      </c>
      <c r="F7435" s="292">
        <v>0</v>
      </c>
      <c r="G7435" s="292">
        <v>0</v>
      </c>
      <c r="H7435" s="292">
        <v>0</v>
      </c>
      <c r="I7435" s="292">
        <v>0</v>
      </c>
      <c r="J7435" s="292">
        <v>0</v>
      </c>
      <c r="K7435" s="292">
        <v>0</v>
      </c>
      <c r="L7435" s="292">
        <v>0</v>
      </c>
      <c r="M7435" s="292">
        <v>0</v>
      </c>
      <c r="N7435" s="292">
        <v>0</v>
      </c>
      <c r="O7435" s="292">
        <v>0</v>
      </c>
      <c r="P7435" s="83" t="str">
        <f t="shared" si="166"/>
        <v/>
      </c>
    </row>
    <row r="7436" spans="1:16" hidden="1" x14ac:dyDescent="0.25">
      <c r="A7436" s="83" t="s">
        <v>8481</v>
      </c>
      <c r="B7436" s="285" t="s">
        <v>93</v>
      </c>
      <c r="C7436" s="292">
        <v>84556.235280000008</v>
      </c>
      <c r="D7436" s="292">
        <v>0</v>
      </c>
      <c r="E7436" s="292">
        <v>-1173.6058799999998</v>
      </c>
      <c r="F7436" s="292">
        <v>12.90118</v>
      </c>
      <c r="G7436" s="292">
        <v>-304.30540000000002</v>
      </c>
      <c r="H7436" s="292">
        <v>-728.35325</v>
      </c>
      <c r="I7436" s="292">
        <v>239834.89947</v>
      </c>
      <c r="J7436" s="292">
        <v>12.89991</v>
      </c>
      <c r="K7436" s="292">
        <v>7.8757000000000001</v>
      </c>
      <c r="L7436" s="292">
        <v>12.005930000000001</v>
      </c>
      <c r="M7436" s="292">
        <v>0</v>
      </c>
      <c r="N7436" s="292">
        <v>2831.54513</v>
      </c>
      <c r="O7436" s="292">
        <v>325062.09806999995</v>
      </c>
      <c r="P7436" s="83" t="str">
        <f t="shared" si="166"/>
        <v/>
      </c>
    </row>
    <row r="7437" spans="1:16" hidden="1" x14ac:dyDescent="0.25">
      <c r="A7437" s="83" t="s">
        <v>8482</v>
      </c>
      <c r="B7437" s="285" t="s">
        <v>94</v>
      </c>
      <c r="C7437" s="292">
        <v>98792.26</v>
      </c>
      <c r="D7437" s="292">
        <v>253378.26</v>
      </c>
      <c r="E7437" s="292">
        <v>98792.26</v>
      </c>
      <c r="F7437" s="292">
        <v>98539.26</v>
      </c>
      <c r="G7437" s="292">
        <v>98792.26</v>
      </c>
      <c r="H7437" s="292">
        <v>98792.26</v>
      </c>
      <c r="I7437" s="292">
        <v>98792.26</v>
      </c>
      <c r="J7437" s="292">
        <v>95751.4</v>
      </c>
      <c r="K7437" s="292">
        <v>98412.150999999998</v>
      </c>
      <c r="L7437" s="292">
        <v>99572.150999999998</v>
      </c>
      <c r="M7437" s="292">
        <v>98465.902000000002</v>
      </c>
      <c r="N7437" s="292">
        <v>275485.57695999998</v>
      </c>
      <c r="O7437" s="292">
        <v>1513566.0009600001</v>
      </c>
      <c r="P7437" s="83" t="str">
        <f t="shared" si="166"/>
        <v/>
      </c>
    </row>
    <row r="7438" spans="1:16" hidden="1" x14ac:dyDescent="0.25">
      <c r="A7438" s="83" t="s">
        <v>8483</v>
      </c>
      <c r="B7438" s="285" t="s">
        <v>95</v>
      </c>
      <c r="C7438" s="292">
        <v>0</v>
      </c>
      <c r="D7438" s="292">
        <v>0</v>
      </c>
      <c r="E7438" s="292">
        <v>0</v>
      </c>
      <c r="F7438" s="292">
        <v>0</v>
      </c>
      <c r="G7438" s="292">
        <v>0</v>
      </c>
      <c r="H7438" s="292">
        <v>0</v>
      </c>
      <c r="I7438" s="292">
        <v>0</v>
      </c>
      <c r="J7438" s="292">
        <v>0</v>
      </c>
      <c r="K7438" s="292">
        <v>7.0869399999999994</v>
      </c>
      <c r="L7438" s="292">
        <v>3.2246700000000001</v>
      </c>
      <c r="M7438" s="292">
        <v>0</v>
      </c>
      <c r="N7438" s="292">
        <v>1E-3</v>
      </c>
      <c r="O7438" s="292">
        <v>10.312609999999999</v>
      </c>
      <c r="P7438" s="83" t="str">
        <f t="shared" si="166"/>
        <v/>
      </c>
    </row>
    <row r="7439" spans="1:16" hidden="1" x14ac:dyDescent="0.25">
      <c r="A7439" s="83" t="s">
        <v>8484</v>
      </c>
      <c r="B7439" s="285" t="s">
        <v>96</v>
      </c>
      <c r="C7439" s="292">
        <v>983.90781000000004</v>
      </c>
      <c r="D7439" s="292">
        <v>289.14742999999999</v>
      </c>
      <c r="E7439" s="292">
        <v>888.45732999999996</v>
      </c>
      <c r="F7439" s="292">
        <v>392.38816000000003</v>
      </c>
      <c r="G7439" s="292">
        <v>731.22299999999996</v>
      </c>
      <c r="H7439" s="292">
        <v>601.38000999999997</v>
      </c>
      <c r="I7439" s="292">
        <v>421.46231</v>
      </c>
      <c r="J7439" s="292">
        <v>768.57096000000001</v>
      </c>
      <c r="K7439" s="292">
        <v>1076.1008700000002</v>
      </c>
      <c r="L7439" s="292">
        <v>681.70856000000003</v>
      </c>
      <c r="M7439" s="292">
        <v>270.58423999999997</v>
      </c>
      <c r="N7439" s="292">
        <v>26241.93878</v>
      </c>
      <c r="O7439" s="292">
        <v>33346.869460000002</v>
      </c>
      <c r="P7439" s="83" t="str">
        <f t="shared" si="166"/>
        <v/>
      </c>
    </row>
    <row r="7440" spans="1:16" hidden="1" x14ac:dyDescent="0.25">
      <c r="A7440" s="83" t="s">
        <v>8485</v>
      </c>
      <c r="B7440" s="285" t="s">
        <v>155</v>
      </c>
      <c r="C7440" s="292">
        <v>398767.53760000004</v>
      </c>
      <c r="D7440" s="292">
        <v>619287.3068100001</v>
      </c>
      <c r="E7440" s="292">
        <v>348130.14648000005</v>
      </c>
      <c r="F7440" s="292">
        <v>293353.89247000002</v>
      </c>
      <c r="G7440" s="292">
        <v>933159.71085999999</v>
      </c>
      <c r="H7440" s="292">
        <v>438691.75511000003</v>
      </c>
      <c r="I7440" s="292">
        <v>653907.18489000003</v>
      </c>
      <c r="J7440" s="292">
        <v>347297.40876000002</v>
      </c>
      <c r="K7440" s="292">
        <v>307221.55774000002</v>
      </c>
      <c r="L7440" s="292">
        <v>512598.67696000001</v>
      </c>
      <c r="M7440" s="292">
        <v>339619.84756999998</v>
      </c>
      <c r="N7440" s="292">
        <v>574294.45405000006</v>
      </c>
      <c r="O7440" s="292">
        <v>5766329.4792999998</v>
      </c>
      <c r="P7440" s="83" t="str">
        <f t="shared" si="166"/>
        <v/>
      </c>
    </row>
    <row r="7441" spans="1:16" hidden="1" x14ac:dyDescent="0.25">
      <c r="A7441" s="83" t="s">
        <v>8486</v>
      </c>
      <c r="B7441" s="285" t="s">
        <v>97</v>
      </c>
      <c r="C7441" s="292">
        <v>7560.1873900000064</v>
      </c>
      <c r="D7441" s="292">
        <v>-72631.189329999965</v>
      </c>
      <c r="E7441" s="292">
        <v>617793.41425999999</v>
      </c>
      <c r="F7441" s="292">
        <v>-34171.072530000034</v>
      </c>
      <c r="G7441" s="292">
        <v>-17.458990000013728</v>
      </c>
      <c r="H7441" s="292">
        <v>160307.60775</v>
      </c>
      <c r="I7441" s="292">
        <v>-93937.025110000017</v>
      </c>
      <c r="J7441" s="292">
        <v>-9051.1956900000223</v>
      </c>
      <c r="K7441" s="292">
        <v>-100838.73238</v>
      </c>
      <c r="L7441" s="292">
        <v>-149716.84937000007</v>
      </c>
      <c r="M7441" s="292">
        <v>-204965.07731999998</v>
      </c>
      <c r="N7441" s="292">
        <v>19090.083340000128</v>
      </c>
      <c r="O7441" s="292">
        <v>139422.69202000042</v>
      </c>
      <c r="P7441" s="83" t="str">
        <f t="shared" si="166"/>
        <v/>
      </c>
    </row>
    <row r="7442" spans="1:16" hidden="1" x14ac:dyDescent="0.25">
      <c r="A7442" s="83" t="s">
        <v>8487</v>
      </c>
      <c r="B7442" s="285" t="s">
        <v>130</v>
      </c>
      <c r="C7442" s="292">
        <v>-2223.3597100001061</v>
      </c>
      <c r="D7442" s="292">
        <v>-94410.305729999964</v>
      </c>
      <c r="E7442" s="292">
        <v>606934.2084</v>
      </c>
      <c r="F7442" s="292">
        <v>51938.481189999962</v>
      </c>
      <c r="G7442" s="292">
        <v>-44073.251760000014</v>
      </c>
      <c r="H7442" s="292">
        <v>125732.07785999993</v>
      </c>
      <c r="I7442" s="292">
        <v>-121275.77312000003</v>
      </c>
      <c r="J7442" s="292">
        <v>-36598.901989999984</v>
      </c>
      <c r="K7442" s="292">
        <v>-132584.73535000003</v>
      </c>
      <c r="L7442" s="292">
        <v>-89108.404570000072</v>
      </c>
      <c r="M7442" s="292">
        <v>-225657.60873999997</v>
      </c>
      <c r="N7442" s="292">
        <v>58064.670830000076</v>
      </c>
      <c r="O7442" s="292">
        <v>81737.097310000099</v>
      </c>
      <c r="P7442" s="83" t="str">
        <f t="shared" si="166"/>
        <v/>
      </c>
    </row>
    <row r="7443" spans="1:16" hidden="1" x14ac:dyDescent="0.25">
      <c r="A7443" s="83" t="s">
        <v>8488</v>
      </c>
      <c r="B7443" s="285" t="s">
        <v>76</v>
      </c>
      <c r="C7443" s="292">
        <v>252.2756</v>
      </c>
      <c r="D7443" s="292">
        <v>461.88148999999999</v>
      </c>
      <c r="E7443" s="292">
        <v>280.66121999999996</v>
      </c>
      <c r="F7443" s="292">
        <v>108.46531</v>
      </c>
      <c r="G7443" s="292">
        <v>92.784600000000012</v>
      </c>
      <c r="H7443" s="292">
        <v>95.363460000000003</v>
      </c>
      <c r="I7443" s="292">
        <v>356.57123999999999</v>
      </c>
      <c r="J7443" s="292">
        <v>309.31645999999995</v>
      </c>
      <c r="K7443" s="292">
        <v>1668.28306</v>
      </c>
      <c r="L7443" s="292">
        <v>-8.3673899999999986</v>
      </c>
      <c r="M7443" s="292">
        <v>56.530610000000003</v>
      </c>
      <c r="N7443" s="292">
        <v>10415.074329999999</v>
      </c>
      <c r="O7443" s="292">
        <v>14088.83999</v>
      </c>
      <c r="P7443" s="83" t="str">
        <f t="shared" si="166"/>
        <v/>
      </c>
    </row>
    <row r="7444" spans="1:16" hidden="1" x14ac:dyDescent="0.25">
      <c r="A7444" s="83" t="s">
        <v>8489</v>
      </c>
      <c r="B7444" s="285" t="s">
        <v>77</v>
      </c>
      <c r="C7444" s="292">
        <v>98547.370569999999</v>
      </c>
      <c r="D7444" s="292">
        <v>103995.20754999999</v>
      </c>
      <c r="E7444" s="292">
        <v>103631.82505000003</v>
      </c>
      <c r="F7444" s="292">
        <v>96504.353569999992</v>
      </c>
      <c r="G7444" s="292">
        <v>130024.01921999999</v>
      </c>
      <c r="H7444" s="292">
        <v>104708.09623</v>
      </c>
      <c r="I7444" s="292">
        <v>95738.033010000014</v>
      </c>
      <c r="J7444" s="292">
        <v>100431.35576000002</v>
      </c>
      <c r="K7444" s="292">
        <v>101344.82748000004</v>
      </c>
      <c r="L7444" s="292">
        <v>105703.59957000001</v>
      </c>
      <c r="M7444" s="292">
        <v>108635.90396999998</v>
      </c>
      <c r="N7444" s="292">
        <v>145439.25106000001</v>
      </c>
      <c r="O7444" s="292">
        <v>1294703.8430399999</v>
      </c>
      <c r="P7444" s="83" t="str">
        <f t="shared" si="166"/>
        <v/>
      </c>
    </row>
    <row r="7445" spans="1:16" hidden="1" x14ac:dyDescent="0.25">
      <c r="A7445" s="83" t="s">
        <v>8490</v>
      </c>
      <c r="B7445" s="285" t="s">
        <v>78</v>
      </c>
      <c r="C7445" s="292">
        <v>22237.563679999999</v>
      </c>
      <c r="D7445" s="292">
        <v>30323.778679999999</v>
      </c>
      <c r="E7445" s="292">
        <v>51348.041090000006</v>
      </c>
      <c r="F7445" s="292">
        <v>47720.443650000001</v>
      </c>
      <c r="G7445" s="292">
        <v>39656.407159999981</v>
      </c>
      <c r="H7445" s="292">
        <v>46429.559639999985</v>
      </c>
      <c r="I7445" s="292">
        <v>35616.168739999972</v>
      </c>
      <c r="J7445" s="292">
        <v>45894.626600000003</v>
      </c>
      <c r="K7445" s="292">
        <v>49433.961600000002</v>
      </c>
      <c r="L7445" s="292">
        <v>50333.583560000021</v>
      </c>
      <c r="M7445" s="292">
        <v>42501.153199999993</v>
      </c>
      <c r="N7445" s="292">
        <v>120685.68358000011</v>
      </c>
      <c r="O7445" s="292">
        <v>582180.97118000011</v>
      </c>
      <c r="P7445" s="83" t="str">
        <f t="shared" si="166"/>
        <v/>
      </c>
    </row>
    <row r="7446" spans="1:16" hidden="1" x14ac:dyDescent="0.25">
      <c r="A7446" s="83" t="s">
        <v>8491</v>
      </c>
      <c r="B7446" s="285" t="s">
        <v>79</v>
      </c>
      <c r="C7446" s="292">
        <v>992.94937000000004</v>
      </c>
      <c r="D7446" s="292">
        <v>1016.85145</v>
      </c>
      <c r="E7446" s="292">
        <v>3621.4475200000002</v>
      </c>
      <c r="F7446" s="292">
        <v>237.35479000000001</v>
      </c>
      <c r="G7446" s="292">
        <v>555.77158000000009</v>
      </c>
      <c r="H7446" s="292">
        <v>4431.6511200000004</v>
      </c>
      <c r="I7446" s="292">
        <v>2506.4516199999998</v>
      </c>
      <c r="J7446" s="292">
        <v>4609.8827299999994</v>
      </c>
      <c r="K7446" s="292">
        <v>1189.6186699999998</v>
      </c>
      <c r="L7446" s="292">
        <v>2945.2091</v>
      </c>
      <c r="M7446" s="292">
        <v>2105.3390299999996</v>
      </c>
      <c r="N7446" s="292">
        <v>11526.419539999999</v>
      </c>
      <c r="O7446" s="292">
        <v>35738.946519999998</v>
      </c>
      <c r="P7446" s="83" t="str">
        <f t="shared" si="166"/>
        <v/>
      </c>
    </row>
    <row r="7447" spans="1:16" hidden="1" x14ac:dyDescent="0.25">
      <c r="A7447" s="83" t="s">
        <v>8492</v>
      </c>
      <c r="B7447" s="285" t="s">
        <v>3671</v>
      </c>
      <c r="C7447" s="292">
        <v>19173.461299999999</v>
      </c>
      <c r="D7447" s="292">
        <v>31633.681850000004</v>
      </c>
      <c r="E7447" s="292">
        <v>54573.977260000007</v>
      </c>
      <c r="F7447" s="292">
        <v>45365.333780000001</v>
      </c>
      <c r="G7447" s="292">
        <v>37613.89823999998</v>
      </c>
      <c r="H7447" s="292">
        <v>38316.669140000005</v>
      </c>
      <c r="I7447" s="292">
        <v>48196.410909999999</v>
      </c>
      <c r="J7447" s="292">
        <v>32674.838939999998</v>
      </c>
      <c r="K7447" s="292">
        <v>26023.10024</v>
      </c>
      <c r="L7447" s="292">
        <v>43747.723669999999</v>
      </c>
      <c r="M7447" s="292">
        <v>40238.431040000003</v>
      </c>
      <c r="N7447" s="292">
        <v>167329.51498999997</v>
      </c>
      <c r="O7447" s="292">
        <v>584887.04135999992</v>
      </c>
      <c r="P7447" s="83" t="str">
        <f t="shared" si="166"/>
        <v/>
      </c>
    </row>
    <row r="7448" spans="1:16" hidden="1" x14ac:dyDescent="0.25">
      <c r="A7448" s="83" t="s">
        <v>8493</v>
      </c>
      <c r="B7448" s="285" t="s">
        <v>121</v>
      </c>
      <c r="C7448" s="292">
        <v>0</v>
      </c>
      <c r="D7448" s="292">
        <v>0</v>
      </c>
      <c r="E7448" s="292">
        <v>0</v>
      </c>
      <c r="F7448" s="292">
        <v>0</v>
      </c>
      <c r="G7448" s="292">
        <v>0</v>
      </c>
      <c r="H7448" s="292">
        <v>0</v>
      </c>
      <c r="I7448" s="292">
        <v>7.36</v>
      </c>
      <c r="J7448" s="292">
        <v>0</v>
      </c>
      <c r="K7448" s="292">
        <v>0</v>
      </c>
      <c r="L7448" s="292">
        <v>0</v>
      </c>
      <c r="M7448" s="292">
        <v>0</v>
      </c>
      <c r="N7448" s="292">
        <v>-0.62220000000000009</v>
      </c>
      <c r="O7448" s="292">
        <v>6.7378</v>
      </c>
      <c r="P7448" s="83" t="str">
        <f t="shared" si="166"/>
        <v/>
      </c>
    </row>
    <row r="7449" spans="1:16" hidden="1" x14ac:dyDescent="0.25">
      <c r="A7449" s="83" t="s">
        <v>8494</v>
      </c>
      <c r="B7449" s="285" t="s">
        <v>81</v>
      </c>
      <c r="C7449" s="292">
        <v>13770.21506</v>
      </c>
      <c r="D7449" s="292">
        <v>12949.147149999999</v>
      </c>
      <c r="E7449" s="292">
        <v>6645.4704499999989</v>
      </c>
      <c r="F7449" s="292">
        <v>11375.415790000001</v>
      </c>
      <c r="G7449" s="292">
        <v>17820.97752</v>
      </c>
      <c r="H7449" s="292">
        <v>13984.810849999998</v>
      </c>
      <c r="I7449" s="292">
        <v>16127.89777</v>
      </c>
      <c r="J7449" s="292">
        <v>8521.1293800000003</v>
      </c>
      <c r="K7449" s="292">
        <v>21140.426360000001</v>
      </c>
      <c r="L7449" s="292">
        <v>13581.147570000001</v>
      </c>
      <c r="M7449" s="292">
        <v>8611.6034799999998</v>
      </c>
      <c r="N7449" s="292">
        <v>126582.07475</v>
      </c>
      <c r="O7449" s="292">
        <v>271110.31612999999</v>
      </c>
      <c r="P7449" s="83" t="str">
        <f t="shared" si="166"/>
        <v/>
      </c>
    </row>
    <row r="7450" spans="1:16" hidden="1" x14ac:dyDescent="0.25">
      <c r="A7450" s="83" t="s">
        <v>8495</v>
      </c>
      <c r="B7450" s="285" t="s">
        <v>82</v>
      </c>
      <c r="C7450" s="292">
        <v>0</v>
      </c>
      <c r="D7450" s="292">
        <v>544.60698000000002</v>
      </c>
      <c r="E7450" s="292">
        <v>788.69974999999999</v>
      </c>
      <c r="F7450" s="292">
        <v>34.192449999999994</v>
      </c>
      <c r="G7450" s="292">
        <v>447.82873999999998</v>
      </c>
      <c r="H7450" s="292">
        <v>901.18060000000003</v>
      </c>
      <c r="I7450" s="292">
        <v>470.17345</v>
      </c>
      <c r="J7450" s="292">
        <v>396.64433999999994</v>
      </c>
      <c r="K7450" s="292">
        <v>206.01244</v>
      </c>
      <c r="L7450" s="292">
        <v>1189.24533</v>
      </c>
      <c r="M7450" s="292">
        <v>897.81186000000014</v>
      </c>
      <c r="N7450" s="292">
        <v>7941.3097499999994</v>
      </c>
      <c r="O7450" s="292">
        <v>13817.705689999999</v>
      </c>
      <c r="P7450" s="83" t="str">
        <f t="shared" si="166"/>
        <v/>
      </c>
    </row>
    <row r="7451" spans="1:16" hidden="1" x14ac:dyDescent="0.25">
      <c r="A7451" s="83" t="s">
        <v>8496</v>
      </c>
      <c r="B7451" s="285" t="s">
        <v>83</v>
      </c>
      <c r="C7451" s="292">
        <v>1.756</v>
      </c>
      <c r="D7451" s="292">
        <v>401.91191000000003</v>
      </c>
      <c r="E7451" s="292">
        <v>1433.18976</v>
      </c>
      <c r="F7451" s="292">
        <v>2476.9145600000002</v>
      </c>
      <c r="G7451" s="292">
        <v>10132.43396</v>
      </c>
      <c r="H7451" s="292">
        <v>753.91567999999995</v>
      </c>
      <c r="I7451" s="292">
        <v>3466.2442900000001</v>
      </c>
      <c r="J7451" s="292">
        <v>1182.7828400000001</v>
      </c>
      <c r="K7451" s="292">
        <v>2484.6585500000001</v>
      </c>
      <c r="L7451" s="292">
        <v>11770.801159999999</v>
      </c>
      <c r="M7451" s="292">
        <v>4335.1950200000001</v>
      </c>
      <c r="N7451" s="292">
        <v>23541.790880000008</v>
      </c>
      <c r="O7451" s="292">
        <v>61981.594610000007</v>
      </c>
      <c r="P7451" s="83" t="str">
        <f t="shared" si="166"/>
        <v/>
      </c>
    </row>
    <row r="7452" spans="1:16" hidden="1" x14ac:dyDescent="0.25">
      <c r="A7452" s="83" t="s">
        <v>8497</v>
      </c>
      <c r="B7452" s="285" t="s">
        <v>84</v>
      </c>
      <c r="C7452" s="292">
        <v>11467.07027</v>
      </c>
      <c r="D7452" s="292">
        <v>22097.838660000001</v>
      </c>
      <c r="E7452" s="292">
        <v>25723.035940000002</v>
      </c>
      <c r="F7452" s="292">
        <v>35179.19369</v>
      </c>
      <c r="G7452" s="292">
        <v>29323.260990000002</v>
      </c>
      <c r="H7452" s="292">
        <v>48927.673299999995</v>
      </c>
      <c r="I7452" s="292">
        <v>35499.757590000001</v>
      </c>
      <c r="J7452" s="292">
        <v>26272.517810000001</v>
      </c>
      <c r="K7452" s="292">
        <v>41102.222979999999</v>
      </c>
      <c r="L7452" s="292">
        <v>29889.8017</v>
      </c>
      <c r="M7452" s="292">
        <v>51229.585560000007</v>
      </c>
      <c r="N7452" s="292">
        <v>127697.42010999999</v>
      </c>
      <c r="O7452" s="292">
        <v>484409.3786</v>
      </c>
      <c r="P7452" s="83" t="str">
        <f t="shared" si="166"/>
        <v/>
      </c>
    </row>
    <row r="7453" spans="1:16" hidden="1" x14ac:dyDescent="0.25">
      <c r="A7453" s="83" t="s">
        <v>8498</v>
      </c>
      <c r="B7453" s="285" t="s">
        <v>85</v>
      </c>
      <c r="C7453" s="292">
        <v>166442.66184999997</v>
      </c>
      <c r="D7453" s="292">
        <v>204112.46772999997</v>
      </c>
      <c r="E7453" s="292">
        <v>248933.64650000003</v>
      </c>
      <c r="F7453" s="292">
        <v>239649.18855000002</v>
      </c>
      <c r="G7453" s="292">
        <v>266162.98183999996</v>
      </c>
      <c r="H7453" s="292">
        <v>260427.71739999999</v>
      </c>
      <c r="I7453" s="292">
        <v>238438.15971000001</v>
      </c>
      <c r="J7453" s="292">
        <v>221907.44340000002</v>
      </c>
      <c r="K7453" s="292">
        <v>245139.4039</v>
      </c>
      <c r="L7453" s="292">
        <v>260681.13045000006</v>
      </c>
      <c r="M7453" s="292">
        <v>260860.08018999998</v>
      </c>
      <c r="N7453" s="292">
        <v>748851.47785999998</v>
      </c>
      <c r="O7453" s="292">
        <v>3361606.3593800003</v>
      </c>
      <c r="P7453" s="83" t="str">
        <f t="shared" si="166"/>
        <v/>
      </c>
    </row>
    <row r="7454" spans="1:16" hidden="1" x14ac:dyDescent="0.25">
      <c r="A7454" s="83" t="s">
        <v>8499</v>
      </c>
      <c r="B7454" s="285" t="s">
        <v>86</v>
      </c>
      <c r="C7454" s="292">
        <v>296598.48652999999</v>
      </c>
      <c r="D7454" s="292">
        <v>21824.36477</v>
      </c>
      <c r="E7454" s="292">
        <v>3756.7759399999959</v>
      </c>
      <c r="F7454" s="292">
        <v>123433.92555000001</v>
      </c>
      <c r="G7454" s="292">
        <v>98.822440000003553</v>
      </c>
      <c r="H7454" s="292">
        <v>-10748.40524</v>
      </c>
      <c r="I7454" s="292">
        <v>14016.297480000001</v>
      </c>
      <c r="J7454" s="292">
        <v>31340.619160000002</v>
      </c>
      <c r="K7454" s="292">
        <v>39992.773149999994</v>
      </c>
      <c r="L7454" s="292">
        <v>76530.650349999996</v>
      </c>
      <c r="M7454" s="292">
        <v>33656.621149999992</v>
      </c>
      <c r="N7454" s="292">
        <v>236328.80296</v>
      </c>
      <c r="O7454" s="292">
        <v>866829.7342399999</v>
      </c>
      <c r="P7454" s="83" t="str">
        <f t="shared" si="166"/>
        <v/>
      </c>
    </row>
    <row r="7455" spans="1:16" hidden="1" x14ac:dyDescent="0.25">
      <c r="A7455" s="83" t="s">
        <v>8500</v>
      </c>
      <c r="B7455" s="285" t="s">
        <v>87</v>
      </c>
      <c r="C7455" s="292">
        <v>440666.79807000002</v>
      </c>
      <c r="D7455" s="292">
        <v>-25492.393509999998</v>
      </c>
      <c r="E7455" s="292">
        <v>38779.441930000008</v>
      </c>
      <c r="F7455" s="292">
        <v>24347.46225</v>
      </c>
      <c r="G7455" s="292">
        <v>51720.754230000006</v>
      </c>
      <c r="H7455" s="292">
        <v>-18078.730369999997</v>
      </c>
      <c r="I7455" s="292">
        <v>-53148.887060000001</v>
      </c>
      <c r="J7455" s="292">
        <v>16528.295269999999</v>
      </c>
      <c r="K7455" s="292">
        <v>14551.292549999998</v>
      </c>
      <c r="L7455" s="292">
        <v>38173.723890000001</v>
      </c>
      <c r="M7455" s="292">
        <v>52518.314140000002</v>
      </c>
      <c r="N7455" s="292">
        <v>61062.596139999994</v>
      </c>
      <c r="O7455" s="292">
        <v>641628.66753000009</v>
      </c>
      <c r="P7455" s="83" t="str">
        <f t="shared" si="166"/>
        <v/>
      </c>
    </row>
    <row r="7456" spans="1:16" hidden="1" x14ac:dyDescent="0.25">
      <c r="A7456" s="83" t="s">
        <v>8501</v>
      </c>
      <c r="B7456" s="285" t="s">
        <v>88</v>
      </c>
      <c r="C7456" s="292">
        <v>1261.34906</v>
      </c>
      <c r="D7456" s="292">
        <v>207.63164</v>
      </c>
      <c r="E7456" s="292">
        <v>-1384.7157</v>
      </c>
      <c r="F7456" s="292">
        <v>600.30727999999999</v>
      </c>
      <c r="G7456" s="292">
        <v>346.89565000000005</v>
      </c>
      <c r="H7456" s="292">
        <v>-671.73428999999999</v>
      </c>
      <c r="I7456" s="292">
        <v>103.89344</v>
      </c>
      <c r="J7456" s="292">
        <v>881.77834999999993</v>
      </c>
      <c r="K7456" s="292">
        <v>-985.67178999999999</v>
      </c>
      <c r="L7456" s="292">
        <v>181.71758</v>
      </c>
      <c r="M7456" s="292">
        <v>697.48946000000001</v>
      </c>
      <c r="N7456" s="292">
        <v>1769.3936399999998</v>
      </c>
      <c r="O7456" s="292">
        <v>3008.3343199999999</v>
      </c>
      <c r="P7456" s="83" t="str">
        <f t="shared" si="166"/>
        <v/>
      </c>
    </row>
    <row r="7457" spans="1:16" hidden="1" x14ac:dyDescent="0.25">
      <c r="A7457" s="83" t="s">
        <v>8502</v>
      </c>
      <c r="B7457" s="285" t="s">
        <v>144</v>
      </c>
      <c r="C7457" s="292">
        <v>904969.29550999997</v>
      </c>
      <c r="D7457" s="292">
        <v>200652.07062999997</v>
      </c>
      <c r="E7457" s="292">
        <v>290085.14867000002</v>
      </c>
      <c r="F7457" s="292">
        <v>388030.88363</v>
      </c>
      <c r="G7457" s="292">
        <v>318329.45416000002</v>
      </c>
      <c r="H7457" s="292">
        <v>230928.8475</v>
      </c>
      <c r="I7457" s="292">
        <v>199409.46357000002</v>
      </c>
      <c r="J7457" s="292">
        <v>270658.13617999997</v>
      </c>
      <c r="K7457" s="292">
        <v>298697.79781000002</v>
      </c>
      <c r="L7457" s="292">
        <v>375567.22227000009</v>
      </c>
      <c r="M7457" s="292">
        <v>347732.50493999996</v>
      </c>
      <c r="N7457" s="292">
        <v>1048012.2706</v>
      </c>
      <c r="O7457" s="292">
        <v>4873073.095470001</v>
      </c>
      <c r="P7457" s="83" t="str">
        <f t="shared" si="166"/>
        <v/>
      </c>
    </row>
    <row r="7458" spans="1:16" hidden="1" x14ac:dyDescent="0.25">
      <c r="A7458" s="83" t="s">
        <v>8503</v>
      </c>
      <c r="B7458" s="285" t="s">
        <v>80</v>
      </c>
      <c r="C7458" s="292">
        <v>0</v>
      </c>
      <c r="D7458" s="292">
        <v>687.56200999999987</v>
      </c>
      <c r="E7458" s="292">
        <v>887.29845999999998</v>
      </c>
      <c r="F7458" s="292">
        <v>647.52095999999995</v>
      </c>
      <c r="G7458" s="292">
        <v>495.59982999999994</v>
      </c>
      <c r="H7458" s="292">
        <v>1878.79738</v>
      </c>
      <c r="I7458" s="292">
        <v>453.09109000000007</v>
      </c>
      <c r="J7458" s="292">
        <v>1614.3485399999997</v>
      </c>
      <c r="K7458" s="292">
        <v>546.29251999999997</v>
      </c>
      <c r="L7458" s="292">
        <v>1528.3861800000002</v>
      </c>
      <c r="M7458" s="292">
        <v>2248.5264200000006</v>
      </c>
      <c r="N7458" s="292">
        <v>7693.5610700000007</v>
      </c>
      <c r="O7458" s="292">
        <v>18680.98446</v>
      </c>
      <c r="P7458" s="83" t="str">
        <f t="shared" si="166"/>
        <v/>
      </c>
    </row>
    <row r="7459" spans="1:16" hidden="1" x14ac:dyDescent="0.25">
      <c r="A7459" s="83" t="s">
        <v>8504</v>
      </c>
      <c r="B7459" s="285" t="s">
        <v>76</v>
      </c>
      <c r="C7459" s="292">
        <v>455.31179999999995</v>
      </c>
      <c r="D7459" s="292">
        <v>497.09456999999998</v>
      </c>
      <c r="E7459" s="292">
        <v>534.23493000000008</v>
      </c>
      <c r="F7459" s="292">
        <v>1002.91653</v>
      </c>
      <c r="G7459" s="292">
        <v>505.46620999999999</v>
      </c>
      <c r="H7459" s="292">
        <v>920.15077999999994</v>
      </c>
      <c r="I7459" s="292">
        <v>525.61960999999997</v>
      </c>
      <c r="J7459" s="292">
        <v>7237.4912800000002</v>
      </c>
      <c r="K7459" s="292">
        <v>861.37527000000011</v>
      </c>
      <c r="L7459" s="292">
        <v>-5412.0513300000002</v>
      </c>
      <c r="M7459" s="292">
        <v>476.26157000000001</v>
      </c>
      <c r="N7459" s="292">
        <v>9703.9780899999987</v>
      </c>
      <c r="O7459" s="292">
        <v>17307.849310000001</v>
      </c>
      <c r="P7459" s="83" t="str">
        <f t="shared" si="166"/>
        <v/>
      </c>
    </row>
    <row r="7460" spans="1:16" hidden="1" x14ac:dyDescent="0.25">
      <c r="A7460" s="83" t="s">
        <v>8505</v>
      </c>
      <c r="B7460" s="285" t="s">
        <v>85</v>
      </c>
      <c r="C7460" s="292">
        <v>174002.84923999998</v>
      </c>
      <c r="D7460" s="292">
        <v>131481.27840000001</v>
      </c>
      <c r="E7460" s="292">
        <v>866727.06076000002</v>
      </c>
      <c r="F7460" s="292">
        <v>205478.11601999999</v>
      </c>
      <c r="G7460" s="292">
        <v>266145.52284999995</v>
      </c>
      <c r="H7460" s="292">
        <v>420735.32514999999</v>
      </c>
      <c r="I7460" s="292">
        <v>144501.13459999999</v>
      </c>
      <c r="J7460" s="292">
        <v>212856.24771</v>
      </c>
      <c r="K7460" s="292">
        <v>144300.67152</v>
      </c>
      <c r="L7460" s="292">
        <v>110964.28107999999</v>
      </c>
      <c r="M7460" s="292">
        <v>55895.002869999997</v>
      </c>
      <c r="N7460" s="292">
        <v>767941.56120000011</v>
      </c>
      <c r="O7460" s="292">
        <v>3501029.0514000007</v>
      </c>
      <c r="P7460" s="83" t="str">
        <f t="shared" si="166"/>
        <v/>
      </c>
    </row>
    <row r="7461" spans="1:16" hidden="1" x14ac:dyDescent="0.25">
      <c r="A7461" s="83" t="s">
        <v>8506</v>
      </c>
      <c r="B7461" s="285" t="s">
        <v>87</v>
      </c>
      <c r="C7461" s="292">
        <v>409081.66785999999</v>
      </c>
      <c r="D7461" s="292">
        <v>1785.82581</v>
      </c>
      <c r="E7461" s="292">
        <v>63273.695540000001</v>
      </c>
      <c r="F7461" s="292">
        <v>153013.68095999997</v>
      </c>
      <c r="G7461" s="292">
        <v>-36328.957549999999</v>
      </c>
      <c r="H7461" s="292">
        <v>-50035.562279999998</v>
      </c>
      <c r="I7461" s="292">
        <v>3437.6924300000001</v>
      </c>
      <c r="J7461" s="292">
        <v>12402.814859999999</v>
      </c>
      <c r="K7461" s="292">
        <v>33303.420879999998</v>
      </c>
      <c r="L7461" s="292">
        <v>97260.144390000001</v>
      </c>
      <c r="M7461" s="292">
        <v>45278.11284999999</v>
      </c>
      <c r="N7461" s="292">
        <v>116082.83393000001</v>
      </c>
      <c r="O7461" s="292">
        <v>833555.36968000012</v>
      </c>
      <c r="P7461" s="83" t="str">
        <f t="shared" si="166"/>
        <v/>
      </c>
    </row>
    <row r="7462" spans="1:16" hidden="1" x14ac:dyDescent="0.25">
      <c r="A7462" s="83" t="s">
        <v>8507</v>
      </c>
      <c r="B7462" s="285" t="s">
        <v>88</v>
      </c>
      <c r="C7462" s="292">
        <v>5.18337</v>
      </c>
      <c r="D7462" s="292">
        <v>79.411299999999983</v>
      </c>
      <c r="E7462" s="292">
        <v>80.258489999999995</v>
      </c>
      <c r="F7462" s="292">
        <v>80.439069999999987</v>
      </c>
      <c r="G7462" s="292">
        <v>945.22976000000006</v>
      </c>
      <c r="H7462" s="292">
        <v>819.68064000000004</v>
      </c>
      <c r="I7462" s="292">
        <v>5780.3539500000006</v>
      </c>
      <c r="J7462" s="292">
        <v>109.22131</v>
      </c>
      <c r="K7462" s="292">
        <v>111.80192</v>
      </c>
      <c r="L7462" s="292">
        <v>66.14622</v>
      </c>
      <c r="M7462" s="292">
        <v>330.17367999999999</v>
      </c>
      <c r="N7462" s="292">
        <v>36796.704720000002</v>
      </c>
      <c r="O7462" s="292">
        <v>45204.604429999999</v>
      </c>
      <c r="P7462" s="83" t="str">
        <f t="shared" si="166"/>
        <v/>
      </c>
    </row>
    <row r="7463" spans="1:16" hidden="1" x14ac:dyDescent="0.25">
      <c r="A7463" s="83" t="s">
        <v>8508</v>
      </c>
      <c r="B7463" s="285" t="s">
        <v>89</v>
      </c>
      <c r="C7463" s="292">
        <v>20267.836769999998</v>
      </c>
      <c r="D7463" s="292">
        <v>27511.089319999999</v>
      </c>
      <c r="E7463" s="292">
        <v>36833.434730000001</v>
      </c>
      <c r="F7463" s="292">
        <v>26625.044650000003</v>
      </c>
      <c r="G7463" s="292">
        <v>38652.953079999992</v>
      </c>
      <c r="H7463" s="292">
        <v>33062.575400000002</v>
      </c>
      <c r="I7463" s="292">
        <v>30833.361149999993</v>
      </c>
      <c r="J7463" s="292">
        <v>98662.332940000022</v>
      </c>
      <c r="K7463" s="292">
        <v>43479.718260000001</v>
      </c>
      <c r="L7463" s="292">
        <v>38022.929990000004</v>
      </c>
      <c r="M7463" s="292">
        <v>32997.729099999997</v>
      </c>
      <c r="N7463" s="292">
        <v>68829.972000000009</v>
      </c>
      <c r="O7463" s="292">
        <v>495778.97738999996</v>
      </c>
      <c r="P7463" s="83" t="str">
        <f t="shared" si="166"/>
        <v/>
      </c>
    </row>
    <row r="7464" spans="1:16" hidden="1" x14ac:dyDescent="0.25">
      <c r="A7464" s="83" t="s">
        <v>8509</v>
      </c>
      <c r="B7464" s="285" t="s">
        <v>90</v>
      </c>
      <c r="C7464" s="292">
        <v>2430.16921</v>
      </c>
      <c r="D7464" s="292">
        <v>2268.7146400000001</v>
      </c>
      <c r="E7464" s="292">
        <v>3845.9091599999997</v>
      </c>
      <c r="F7464" s="292">
        <v>2959.25065</v>
      </c>
      <c r="G7464" s="292">
        <v>2400.3922000000002</v>
      </c>
      <c r="H7464" s="292">
        <v>2133.7417</v>
      </c>
      <c r="I7464" s="292">
        <v>792.09159000000011</v>
      </c>
      <c r="J7464" s="292">
        <v>2669.5716399999997</v>
      </c>
      <c r="K7464" s="292">
        <v>3009.5665100000006</v>
      </c>
      <c r="L7464" s="292">
        <v>5222.0044999999982</v>
      </c>
      <c r="M7464" s="292">
        <v>2400.4148100000002</v>
      </c>
      <c r="N7464" s="292">
        <v>34429.252540000009</v>
      </c>
      <c r="O7464" s="292">
        <v>64561.079150000005</v>
      </c>
      <c r="P7464" s="83" t="str">
        <f t="shared" si="166"/>
        <v/>
      </c>
    </row>
    <row r="7465" spans="1:16" hidden="1" x14ac:dyDescent="0.25">
      <c r="A7465" s="83" t="s">
        <v>8510</v>
      </c>
      <c r="B7465" s="285" t="s">
        <v>91</v>
      </c>
      <c r="C7465" s="292">
        <v>0</v>
      </c>
      <c r="D7465" s="292">
        <v>0</v>
      </c>
      <c r="E7465" s="292">
        <v>0</v>
      </c>
      <c r="F7465" s="292">
        <v>0</v>
      </c>
      <c r="G7465" s="292">
        <v>0</v>
      </c>
      <c r="H7465" s="292">
        <v>0</v>
      </c>
      <c r="I7465" s="292">
        <v>0</v>
      </c>
      <c r="J7465" s="292">
        <v>0</v>
      </c>
      <c r="K7465" s="292">
        <v>0</v>
      </c>
      <c r="L7465" s="292">
        <v>15.247350000000001</v>
      </c>
      <c r="M7465" s="292">
        <v>0</v>
      </c>
      <c r="N7465" s="292">
        <v>0</v>
      </c>
      <c r="O7465" s="292">
        <v>15.247350000000001</v>
      </c>
      <c r="P7465" s="83" t="str">
        <f t="shared" si="166"/>
        <v/>
      </c>
    </row>
    <row r="7466" spans="1:16" hidden="1" x14ac:dyDescent="0.25">
      <c r="A7466" s="83" t="s">
        <v>8511</v>
      </c>
      <c r="B7466" s="285" t="s">
        <v>3670</v>
      </c>
      <c r="C7466" s="292">
        <v>2100.6440700000003</v>
      </c>
      <c r="D7466" s="292">
        <v>1778.86042</v>
      </c>
      <c r="E7466" s="292">
        <v>2579.7318100000002</v>
      </c>
      <c r="F7466" s="292">
        <v>1960.1127200000001</v>
      </c>
      <c r="G7466" s="292">
        <v>2297.6314400000001</v>
      </c>
      <c r="H7466" s="292">
        <v>2783.82699</v>
      </c>
      <c r="I7466" s="292">
        <v>1709.7836</v>
      </c>
      <c r="J7466" s="292">
        <v>1621.7418799999998</v>
      </c>
      <c r="K7466" s="292">
        <v>2870.4478000000004</v>
      </c>
      <c r="L7466" s="292">
        <v>2161.0723900000003</v>
      </c>
      <c r="M7466" s="292">
        <v>2246.9677999999999</v>
      </c>
      <c r="N7466" s="292">
        <v>14369.39086</v>
      </c>
      <c r="O7466" s="292">
        <v>38480.211780000005</v>
      </c>
      <c r="P7466" s="83" t="str">
        <f t="shared" si="166"/>
        <v/>
      </c>
    </row>
    <row r="7467" spans="1:16" hidden="1" x14ac:dyDescent="0.25">
      <c r="A7467" s="83" t="s">
        <v>8512</v>
      </c>
      <c r="B7467" s="285" t="s">
        <v>92</v>
      </c>
      <c r="C7467" s="292">
        <v>0</v>
      </c>
      <c r="D7467" s="292">
        <v>0</v>
      </c>
      <c r="E7467" s="292">
        <v>0</v>
      </c>
      <c r="F7467" s="292">
        <v>0</v>
      </c>
      <c r="G7467" s="292">
        <v>0</v>
      </c>
      <c r="H7467" s="292">
        <v>0</v>
      </c>
      <c r="I7467" s="292">
        <v>0</v>
      </c>
      <c r="J7467" s="292">
        <v>0</v>
      </c>
      <c r="K7467" s="292">
        <v>0</v>
      </c>
      <c r="L7467" s="292">
        <v>0</v>
      </c>
      <c r="M7467" s="292">
        <v>0</v>
      </c>
      <c r="N7467" s="292">
        <v>0</v>
      </c>
      <c r="O7467" s="292">
        <v>0</v>
      </c>
      <c r="P7467" s="83" t="str">
        <f t="shared" si="166"/>
        <v/>
      </c>
    </row>
    <row r="7468" spans="1:16" hidden="1" x14ac:dyDescent="0.25">
      <c r="A7468" s="83" t="s">
        <v>8513</v>
      </c>
      <c r="B7468" s="285" t="s">
        <v>93</v>
      </c>
      <c r="C7468" s="292">
        <v>0</v>
      </c>
      <c r="D7468" s="292">
        <v>0</v>
      </c>
      <c r="E7468" s="292">
        <v>0</v>
      </c>
      <c r="F7468" s="292">
        <v>0</v>
      </c>
      <c r="G7468" s="292">
        <v>0</v>
      </c>
      <c r="H7468" s="292">
        <v>0</v>
      </c>
      <c r="I7468" s="292">
        <v>0</v>
      </c>
      <c r="J7468" s="292">
        <v>300</v>
      </c>
      <c r="K7468" s="292">
        <v>1078.5658600000002</v>
      </c>
      <c r="L7468" s="292">
        <v>45</v>
      </c>
      <c r="M7468" s="292">
        <v>0</v>
      </c>
      <c r="N7468" s="292">
        <v>39.112180000000002</v>
      </c>
      <c r="O7468" s="292">
        <v>1462.6780400000002</v>
      </c>
      <c r="P7468" s="83" t="str">
        <f t="shared" si="166"/>
        <v/>
      </c>
    </row>
    <row r="7469" spans="1:16" hidden="1" x14ac:dyDescent="0.25">
      <c r="A7469" s="83" t="s">
        <v>8514</v>
      </c>
      <c r="B7469" s="285" t="s">
        <v>94</v>
      </c>
      <c r="C7469" s="292">
        <v>13644.3248</v>
      </c>
      <c r="D7469" s="292">
        <v>890.36303999999996</v>
      </c>
      <c r="E7469" s="292">
        <v>0</v>
      </c>
      <c r="F7469" s="292">
        <v>115.11098000000001</v>
      </c>
      <c r="G7469" s="292">
        <v>87</v>
      </c>
      <c r="H7469" s="292">
        <v>26377.275410000002</v>
      </c>
      <c r="I7469" s="292">
        <v>595.03899999999999</v>
      </c>
      <c r="J7469" s="292">
        <v>16027.57843</v>
      </c>
      <c r="K7469" s="292">
        <v>1591.2280800000001</v>
      </c>
      <c r="L7469" s="292">
        <v>3954.4270800000004</v>
      </c>
      <c r="M7469" s="292">
        <v>0</v>
      </c>
      <c r="N7469" s="292">
        <v>11070.123360000001</v>
      </c>
      <c r="O7469" s="292">
        <v>74352.470180000004</v>
      </c>
      <c r="P7469" s="83" t="str">
        <f t="shared" si="166"/>
        <v/>
      </c>
    </row>
    <row r="7470" spans="1:16" hidden="1" x14ac:dyDescent="0.25">
      <c r="A7470" s="83" t="s">
        <v>8515</v>
      </c>
      <c r="B7470" s="285" t="s">
        <v>95</v>
      </c>
      <c r="C7470" s="292">
        <v>1958.982</v>
      </c>
      <c r="D7470" s="292">
        <v>73</v>
      </c>
      <c r="E7470" s="292">
        <v>2345.1915800000002</v>
      </c>
      <c r="F7470" s="292">
        <v>1506.1718899999998</v>
      </c>
      <c r="G7470" s="292">
        <v>1457.1899599999999</v>
      </c>
      <c r="H7470" s="292">
        <v>7968.14941</v>
      </c>
      <c r="I7470" s="292">
        <v>6257.9</v>
      </c>
      <c r="J7470" s="292">
        <v>7568.20633</v>
      </c>
      <c r="K7470" s="292">
        <v>5761.0204600000006</v>
      </c>
      <c r="L7470" s="292">
        <v>-1452.7131200000001</v>
      </c>
      <c r="M7470" s="292">
        <v>1338.33764</v>
      </c>
      <c r="N7470" s="292">
        <v>61202.884219999993</v>
      </c>
      <c r="O7470" s="292">
        <v>95984.320370000001</v>
      </c>
      <c r="P7470" s="83" t="str">
        <f t="shared" ref="P7470:P7533" si="167">IF(COUNTBLANK(Q7470)=0,IF(RIGHT(A7470,12)=Q7470,TRUE,FALSE),"")</f>
        <v/>
      </c>
    </row>
    <row r="7471" spans="1:16" hidden="1" x14ac:dyDescent="0.25">
      <c r="A7471" s="83" t="s">
        <v>8516</v>
      </c>
      <c r="B7471" s="285" t="s">
        <v>96</v>
      </c>
      <c r="C7471" s="292">
        <v>319656.23533</v>
      </c>
      <c r="D7471" s="292">
        <v>-27104.750609999999</v>
      </c>
      <c r="E7471" s="292">
        <v>-33061.657720000003</v>
      </c>
      <c r="F7471" s="292">
        <v>81397.128769999996</v>
      </c>
      <c r="G7471" s="292">
        <v>43494.407340000005</v>
      </c>
      <c r="H7471" s="292">
        <v>-14858.518149999996</v>
      </c>
      <c r="I7471" s="292">
        <v>-75585.490529999995</v>
      </c>
      <c r="J7471" s="292">
        <v>8690.9503100000002</v>
      </c>
      <c r="K7471" s="292">
        <v>-11602.831860000002</v>
      </c>
      <c r="L7471" s="292">
        <v>78168.246010000003</v>
      </c>
      <c r="M7471" s="292">
        <v>20571.606799999998</v>
      </c>
      <c r="N7471" s="292">
        <v>185255.84158000001</v>
      </c>
      <c r="O7471" s="292">
        <v>575021.16727000009</v>
      </c>
      <c r="P7471" s="83" t="str">
        <f t="shared" si="167"/>
        <v/>
      </c>
    </row>
    <row r="7472" spans="1:16" hidden="1" x14ac:dyDescent="0.25">
      <c r="A7472" s="83" t="s">
        <v>8517</v>
      </c>
      <c r="B7472" s="285" t="s">
        <v>155</v>
      </c>
      <c r="C7472" s="292">
        <v>902745.93579999986</v>
      </c>
      <c r="D7472" s="292">
        <v>106241.76490000001</v>
      </c>
      <c r="E7472" s="292">
        <v>897019.35707000003</v>
      </c>
      <c r="F7472" s="292">
        <v>439969.36481999996</v>
      </c>
      <c r="G7472" s="292">
        <v>274256.20240000001</v>
      </c>
      <c r="H7472" s="292">
        <v>356660.92535999994</v>
      </c>
      <c r="I7472" s="292">
        <v>78133.690449999995</v>
      </c>
      <c r="J7472" s="292">
        <v>234059.23418999999</v>
      </c>
      <c r="K7472" s="292">
        <v>166113.06245999999</v>
      </c>
      <c r="L7472" s="292">
        <v>286458.81770000001</v>
      </c>
      <c r="M7472" s="292">
        <v>122074.89619999999</v>
      </c>
      <c r="N7472" s="292">
        <v>1106076.9414300001</v>
      </c>
      <c r="O7472" s="292">
        <v>4954810.1927800011</v>
      </c>
      <c r="P7472" s="83" t="str">
        <f t="shared" si="167"/>
        <v/>
      </c>
    </row>
    <row r="7473" spans="1:16" hidden="1" x14ac:dyDescent="0.25">
      <c r="A7473" s="83" t="s">
        <v>8518</v>
      </c>
      <c r="B7473" s="285" t="s">
        <v>80</v>
      </c>
      <c r="C7473" s="292">
        <v>133145.58059</v>
      </c>
      <c r="D7473" s="292">
        <v>98462.156409999996</v>
      </c>
      <c r="E7473" s="292">
        <v>820588.55855000007</v>
      </c>
      <c r="F7473" s="292">
        <v>171309.5086</v>
      </c>
      <c r="G7473" s="292">
        <v>220744.88996</v>
      </c>
      <c r="H7473" s="292">
        <v>347489.60545999999</v>
      </c>
      <c r="I7473" s="292">
        <v>103787.33965000001</v>
      </c>
      <c r="J7473" s="292">
        <v>78769.325209999995</v>
      </c>
      <c r="K7473" s="292">
        <v>85648.749279999989</v>
      </c>
      <c r="L7473" s="292">
        <v>68408.364219999989</v>
      </c>
      <c r="M7473" s="292">
        <v>16435.291950000003</v>
      </c>
      <c r="N7473" s="292">
        <v>568296.84795000008</v>
      </c>
      <c r="O7473" s="292">
        <v>2713086.2178300004</v>
      </c>
      <c r="P7473" s="83" t="str">
        <f t="shared" si="167"/>
        <v/>
      </c>
    </row>
    <row r="7474" spans="1:16" hidden="1" x14ac:dyDescent="0.25">
      <c r="A7474" s="83" t="s">
        <v>8519</v>
      </c>
      <c r="B7474" s="285" t="s">
        <v>97</v>
      </c>
      <c r="C7474" s="292">
        <v>-262255.08386000083</v>
      </c>
      <c r="D7474" s="292">
        <v>-103036.60466999689</v>
      </c>
      <c r="E7474" s="292">
        <v>-117762.84886000009</v>
      </c>
      <c r="F7474" s="292">
        <v>-47618.641180000268</v>
      </c>
      <c r="G7474" s="292">
        <v>-530673.1785699972</v>
      </c>
      <c r="P7474" s="83" t="str">
        <f t="shared" ref="P7474:P7501" si="168">IF(COUNTBLANK(Q7474)=0,IF(RIGHT(A7474,10)=Q7474,TRUE,FALSE),"")</f>
        <v/>
      </c>
    </row>
    <row r="7475" spans="1:16" hidden="1" x14ac:dyDescent="0.25">
      <c r="A7475" s="83" t="s">
        <v>8520</v>
      </c>
      <c r="B7475" s="285" t="s">
        <v>130</v>
      </c>
      <c r="C7475" s="292">
        <v>-124605.6526100008</v>
      </c>
      <c r="D7475" s="292">
        <v>-120157.18334999704</v>
      </c>
      <c r="E7475" s="292">
        <v>-112849.70374000008</v>
      </c>
      <c r="F7475" s="292">
        <v>-66945.657880000537</v>
      </c>
      <c r="G7475" s="292">
        <v>-424558.19757999666</v>
      </c>
      <c r="P7475" s="83" t="str">
        <f t="shared" si="168"/>
        <v/>
      </c>
    </row>
    <row r="7476" spans="1:16" hidden="1" x14ac:dyDescent="0.25">
      <c r="A7476" s="83" t="s">
        <v>8521</v>
      </c>
      <c r="B7476" s="285" t="s">
        <v>76</v>
      </c>
      <c r="C7476" s="292">
        <v>0</v>
      </c>
      <c r="D7476" s="292">
        <v>0</v>
      </c>
      <c r="E7476" s="292">
        <v>0</v>
      </c>
      <c r="F7476" s="292">
        <v>0</v>
      </c>
      <c r="G7476" s="292">
        <v>0</v>
      </c>
      <c r="P7476" s="83" t="str">
        <f t="shared" si="168"/>
        <v/>
      </c>
    </row>
    <row r="7477" spans="1:16" hidden="1" x14ac:dyDescent="0.25">
      <c r="A7477" s="83" t="s">
        <v>8522</v>
      </c>
      <c r="B7477" s="285" t="s">
        <v>77</v>
      </c>
      <c r="C7477" s="292">
        <v>206929.655430001</v>
      </c>
      <c r="D7477" s="292">
        <v>339038.61548999802</v>
      </c>
      <c r="E7477" s="292">
        <v>259024.64141000001</v>
      </c>
      <c r="F7477" s="292">
        <v>576355.39858000004</v>
      </c>
      <c r="G7477" s="292">
        <v>1381348.3109099991</v>
      </c>
      <c r="P7477" s="83" t="str">
        <f t="shared" si="168"/>
        <v/>
      </c>
    </row>
    <row r="7478" spans="1:16" hidden="1" x14ac:dyDescent="0.25">
      <c r="A7478" s="83" t="s">
        <v>8523</v>
      </c>
      <c r="B7478" s="285" t="s">
        <v>78</v>
      </c>
      <c r="C7478" s="292">
        <v>48477.6672799999</v>
      </c>
      <c r="D7478" s="292">
        <v>69779.868199999793</v>
      </c>
      <c r="E7478" s="292">
        <v>54910.233950000002</v>
      </c>
      <c r="F7478" s="292">
        <v>79468.578850000005</v>
      </c>
      <c r="G7478" s="292">
        <v>252636.34827999969</v>
      </c>
      <c r="P7478" s="83" t="str">
        <f t="shared" si="168"/>
        <v/>
      </c>
    </row>
    <row r="7479" spans="1:16" hidden="1" x14ac:dyDescent="0.25">
      <c r="A7479" s="83" t="s">
        <v>8524</v>
      </c>
      <c r="B7479" s="285" t="s">
        <v>79</v>
      </c>
      <c r="C7479" s="292">
        <v>1537.46994</v>
      </c>
      <c r="D7479" s="292">
        <v>3708.5158499999998</v>
      </c>
      <c r="E7479" s="292">
        <v>6347.4195300000001</v>
      </c>
      <c r="F7479" s="292">
        <v>15643.86399</v>
      </c>
      <c r="G7479" s="292">
        <v>27237.26931</v>
      </c>
      <c r="P7479" s="83" t="str">
        <f t="shared" si="168"/>
        <v/>
      </c>
    </row>
    <row r="7480" spans="1:16" hidden="1" x14ac:dyDescent="0.25">
      <c r="A7480" s="83" t="s">
        <v>8525</v>
      </c>
      <c r="B7480" s="285" t="s">
        <v>3671</v>
      </c>
      <c r="C7480" s="292">
        <v>19365.656019999995</v>
      </c>
      <c r="D7480" s="292">
        <v>47485.45938</v>
      </c>
      <c r="E7480" s="292">
        <v>32461.8266</v>
      </c>
      <c r="F7480" s="292">
        <v>56084.14875</v>
      </c>
      <c r="G7480" s="292">
        <v>155397.09075</v>
      </c>
      <c r="P7480" s="83" t="str">
        <f t="shared" si="168"/>
        <v/>
      </c>
    </row>
    <row r="7481" spans="1:16" hidden="1" x14ac:dyDescent="0.25">
      <c r="A7481" s="83" t="s">
        <v>8526</v>
      </c>
      <c r="B7481" s="285" t="s">
        <v>84</v>
      </c>
      <c r="C7481" s="292">
        <v>44177.027030000005</v>
      </c>
      <c r="D7481" s="292">
        <v>74299.796990000003</v>
      </c>
      <c r="E7481" s="292">
        <v>73778.708240000007</v>
      </c>
      <c r="F7481" s="292">
        <v>114810.87521000001</v>
      </c>
      <c r="G7481" s="292">
        <v>307066.40747000003</v>
      </c>
      <c r="P7481" s="83" t="str">
        <f t="shared" si="168"/>
        <v/>
      </c>
    </row>
    <row r="7482" spans="1:16" hidden="1" x14ac:dyDescent="0.25">
      <c r="A7482" s="83" t="s">
        <v>8527</v>
      </c>
      <c r="B7482" s="285" t="s">
        <v>85</v>
      </c>
      <c r="C7482" s="292">
        <v>467010.24397000088</v>
      </c>
      <c r="D7482" s="292">
        <v>742221.79276999785</v>
      </c>
      <c r="E7482" s="292">
        <v>577018.79592000006</v>
      </c>
      <c r="F7482" s="292">
        <v>1139380.0825600002</v>
      </c>
      <c r="G7482" s="292">
        <v>2925630.9152199985</v>
      </c>
      <c r="P7482" s="83" t="str">
        <f t="shared" si="168"/>
        <v/>
      </c>
    </row>
    <row r="7483" spans="1:16" hidden="1" x14ac:dyDescent="0.25">
      <c r="A7483" s="83" t="s">
        <v>8528</v>
      </c>
      <c r="B7483" s="285" t="s">
        <v>86</v>
      </c>
      <c r="C7483" s="292">
        <v>0</v>
      </c>
      <c r="D7483" s="292">
        <v>100</v>
      </c>
      <c r="E7483" s="292">
        <v>100</v>
      </c>
      <c r="F7483" s="292">
        <v>63.407899999999998</v>
      </c>
      <c r="G7483" s="292">
        <v>263.40789999999998</v>
      </c>
      <c r="P7483" s="83" t="str">
        <f t="shared" si="168"/>
        <v/>
      </c>
    </row>
    <row r="7484" spans="1:16" hidden="1" x14ac:dyDescent="0.25">
      <c r="A7484" s="83" t="s">
        <v>8529</v>
      </c>
      <c r="B7484" s="285" t="s">
        <v>87</v>
      </c>
      <c r="C7484" s="292">
        <v>10028.929770000001</v>
      </c>
      <c r="D7484" s="292">
        <v>27086.224579999998</v>
      </c>
      <c r="E7484" s="292">
        <v>39480.4107</v>
      </c>
      <c r="F7484" s="292">
        <v>75249.764380000095</v>
      </c>
      <c r="G7484" s="292">
        <v>151845.3294300001</v>
      </c>
      <c r="P7484" s="83" t="str">
        <f t="shared" si="168"/>
        <v/>
      </c>
    </row>
    <row r="7485" spans="1:16" hidden="1" x14ac:dyDescent="0.25">
      <c r="A7485" s="83" t="s">
        <v>8530</v>
      </c>
      <c r="B7485" s="285" t="s">
        <v>88</v>
      </c>
      <c r="C7485" s="292">
        <v>39593.161929999995</v>
      </c>
      <c r="D7485" s="292">
        <v>2578.4710300000002</v>
      </c>
      <c r="E7485" s="292">
        <v>7255.8362699999998</v>
      </c>
      <c r="F7485" s="292">
        <v>64132.383730000001</v>
      </c>
      <c r="G7485" s="292">
        <v>113559.85295999999</v>
      </c>
      <c r="P7485" s="83" t="str">
        <f t="shared" si="168"/>
        <v/>
      </c>
    </row>
    <row r="7486" spans="1:16" hidden="1" x14ac:dyDescent="0.25">
      <c r="A7486" s="83" t="s">
        <v>8531</v>
      </c>
      <c r="B7486" s="285" t="s">
        <v>144</v>
      </c>
      <c r="C7486" s="292">
        <v>516632.33567000087</v>
      </c>
      <c r="D7486" s="292">
        <v>771986.4883799979</v>
      </c>
      <c r="E7486" s="292">
        <v>623855.04289000004</v>
      </c>
      <c r="F7486" s="292">
        <v>1278825.6385700004</v>
      </c>
      <c r="G7486" s="292">
        <v>3191299.5055099982</v>
      </c>
      <c r="P7486" s="83" t="str">
        <f t="shared" si="168"/>
        <v/>
      </c>
    </row>
    <row r="7487" spans="1:16" hidden="1" x14ac:dyDescent="0.25">
      <c r="A7487" s="83" t="s">
        <v>8532</v>
      </c>
      <c r="B7487" s="285" t="s">
        <v>283</v>
      </c>
      <c r="C7487" s="292">
        <v>190.75031000000001</v>
      </c>
      <c r="D7487" s="292">
        <v>660.50458000000003</v>
      </c>
      <c r="E7487" s="292">
        <v>636.2722</v>
      </c>
      <c r="F7487" s="292">
        <v>3104.50245</v>
      </c>
      <c r="G7487" s="292">
        <v>4592.0295399999995</v>
      </c>
      <c r="P7487" s="83" t="str">
        <f t="shared" si="168"/>
        <v/>
      </c>
    </row>
    <row r="7488" spans="1:16" hidden="1" x14ac:dyDescent="0.25">
      <c r="A7488" s="83" t="s">
        <v>8533</v>
      </c>
      <c r="B7488" s="285" t="s">
        <v>284</v>
      </c>
      <c r="C7488" s="292">
        <v>146332.01796</v>
      </c>
      <c r="D7488" s="292">
        <v>207249.03228000001</v>
      </c>
      <c r="E7488" s="292">
        <v>149859.69399</v>
      </c>
      <c r="F7488" s="292">
        <v>293912.71473000001</v>
      </c>
      <c r="G7488" s="292">
        <v>797353.45895999996</v>
      </c>
      <c r="P7488" s="83" t="str">
        <f t="shared" si="168"/>
        <v/>
      </c>
    </row>
    <row r="7489" spans="1:16" hidden="1" x14ac:dyDescent="0.25">
      <c r="A7489" s="83" t="s">
        <v>8534</v>
      </c>
      <c r="B7489" s="285" t="s">
        <v>76</v>
      </c>
      <c r="C7489" s="292">
        <v>10.412000000000001</v>
      </c>
      <c r="D7489" s="292">
        <v>0.10657999999999999</v>
      </c>
      <c r="E7489" s="292">
        <v>0</v>
      </c>
      <c r="F7489" s="292">
        <v>9.6479800000000004</v>
      </c>
      <c r="G7489" s="292">
        <v>20.16656</v>
      </c>
      <c r="P7489" s="83" t="str">
        <f t="shared" si="168"/>
        <v/>
      </c>
    </row>
    <row r="7490" spans="1:16" hidden="1" x14ac:dyDescent="0.25">
      <c r="A7490" s="83" t="s">
        <v>8535</v>
      </c>
      <c r="B7490" s="285" t="s">
        <v>85</v>
      </c>
      <c r="C7490" s="292">
        <v>204755.16011000008</v>
      </c>
      <c r="D7490" s="292">
        <v>639185.18810000096</v>
      </c>
      <c r="E7490" s="292">
        <v>459255.94705999998</v>
      </c>
      <c r="F7490" s="292">
        <v>1091761.44138</v>
      </c>
      <c r="G7490" s="292">
        <v>2394957.7366500013</v>
      </c>
      <c r="P7490" s="83" t="str">
        <f t="shared" si="168"/>
        <v/>
      </c>
    </row>
    <row r="7491" spans="1:16" hidden="1" x14ac:dyDescent="0.25">
      <c r="A7491" s="83" t="s">
        <v>8536</v>
      </c>
      <c r="B7491" s="285" t="s">
        <v>87</v>
      </c>
      <c r="C7491" s="292">
        <v>4999.79504</v>
      </c>
      <c r="D7491" s="292">
        <v>7085.4261699999997</v>
      </c>
      <c r="E7491" s="292">
        <v>39636.46572</v>
      </c>
      <c r="F7491" s="292">
        <v>91399.689979999996</v>
      </c>
      <c r="G7491" s="292">
        <v>143121.37690999999</v>
      </c>
      <c r="P7491" s="83" t="str">
        <f t="shared" si="168"/>
        <v/>
      </c>
    </row>
    <row r="7492" spans="1:16" hidden="1" x14ac:dyDescent="0.25">
      <c r="A7492" s="83" t="s">
        <v>8537</v>
      </c>
      <c r="B7492" s="285" t="s">
        <v>88</v>
      </c>
      <c r="C7492" s="292">
        <v>182268.06555999999</v>
      </c>
      <c r="D7492" s="292">
        <v>5549.0045799999998</v>
      </c>
      <c r="E7492" s="292">
        <v>12063.65511</v>
      </c>
      <c r="F7492" s="292">
        <v>28639.65019</v>
      </c>
      <c r="G7492" s="292">
        <v>228520.37543999997</v>
      </c>
      <c r="P7492" s="83" t="str">
        <f t="shared" si="168"/>
        <v/>
      </c>
    </row>
    <row r="7493" spans="1:16" hidden="1" x14ac:dyDescent="0.25">
      <c r="A7493" s="83" t="s">
        <v>8538</v>
      </c>
      <c r="B7493" s="285" t="s">
        <v>89</v>
      </c>
      <c r="C7493" s="292">
        <v>19965.373739999999</v>
      </c>
      <c r="D7493" s="292">
        <v>26205.616150000002</v>
      </c>
      <c r="E7493" s="292">
        <v>38769.391810000001</v>
      </c>
      <c r="F7493" s="292">
        <v>67759.273760000011</v>
      </c>
      <c r="G7493" s="292">
        <v>152699.65546000001</v>
      </c>
      <c r="P7493" s="83" t="str">
        <f t="shared" si="168"/>
        <v/>
      </c>
    </row>
    <row r="7494" spans="1:16" hidden="1" x14ac:dyDescent="0.25">
      <c r="A7494" s="83" t="s">
        <v>8539</v>
      </c>
      <c r="B7494" s="285" t="s">
        <v>90</v>
      </c>
      <c r="C7494" s="292">
        <v>118.41895</v>
      </c>
      <c r="D7494" s="292">
        <v>25577.495220000001</v>
      </c>
      <c r="E7494" s="292">
        <v>25639.59636</v>
      </c>
      <c r="F7494" s="292">
        <v>8065.80026</v>
      </c>
      <c r="G7494" s="292">
        <v>59401.310790000003</v>
      </c>
      <c r="P7494" s="83" t="str">
        <f t="shared" si="168"/>
        <v/>
      </c>
    </row>
    <row r="7495" spans="1:16" hidden="1" x14ac:dyDescent="0.25">
      <c r="A7495" s="83" t="s">
        <v>8540</v>
      </c>
      <c r="B7495" s="285" t="s">
        <v>91</v>
      </c>
      <c r="C7495" s="292">
        <v>83112.687850000002</v>
      </c>
      <c r="D7495" s="292">
        <v>122159.45053</v>
      </c>
      <c r="E7495" s="292">
        <v>164475.61869</v>
      </c>
      <c r="F7495" s="292">
        <v>393046.98985999997</v>
      </c>
      <c r="G7495" s="292">
        <v>762794.74693000002</v>
      </c>
      <c r="P7495" s="83" t="str">
        <f t="shared" si="168"/>
        <v/>
      </c>
    </row>
    <row r="7496" spans="1:16" hidden="1" x14ac:dyDescent="0.25">
      <c r="A7496" s="83" t="s">
        <v>8541</v>
      </c>
      <c r="B7496" s="285" t="s">
        <v>3670</v>
      </c>
      <c r="C7496" s="292">
        <v>4906.2773899999993</v>
      </c>
      <c r="D7496" s="292">
        <v>5867.9355200000009</v>
      </c>
      <c r="E7496" s="292">
        <v>6785.4929499999998</v>
      </c>
      <c r="F7496" s="292">
        <v>13353.870279999999</v>
      </c>
      <c r="G7496" s="292">
        <v>30913.576140000001</v>
      </c>
      <c r="P7496" s="83" t="str">
        <f t="shared" si="168"/>
        <v/>
      </c>
    </row>
    <row r="7497" spans="1:16" hidden="1" x14ac:dyDescent="0.25">
      <c r="A7497" s="83" t="s">
        <v>8542</v>
      </c>
      <c r="B7497" s="285" t="s">
        <v>95</v>
      </c>
      <c r="C7497" s="292">
        <v>2725.15</v>
      </c>
      <c r="D7497" s="292">
        <v>4651.4690099999998</v>
      </c>
      <c r="E7497" s="292">
        <v>470.39796000000001</v>
      </c>
      <c r="F7497" s="292">
        <v>403.86796000000004</v>
      </c>
      <c r="G7497" s="292">
        <v>8250.8849300000002</v>
      </c>
      <c r="P7497" s="83" t="str">
        <f t="shared" si="168"/>
        <v/>
      </c>
    </row>
    <row r="7498" spans="1:16" hidden="1" x14ac:dyDescent="0.25">
      <c r="A7498" s="83" t="s">
        <v>8543</v>
      </c>
      <c r="B7498" s="285" t="s">
        <v>96</v>
      </c>
      <c r="C7498" s="292">
        <v>3.66235</v>
      </c>
      <c r="D7498" s="292">
        <v>9.6861800000000002</v>
      </c>
      <c r="E7498" s="292">
        <v>49.271259999999998</v>
      </c>
      <c r="F7498" s="292">
        <v>79.19914</v>
      </c>
      <c r="G7498" s="292">
        <v>141.81892999999999</v>
      </c>
      <c r="P7498" s="83" t="str">
        <f t="shared" si="168"/>
        <v/>
      </c>
    </row>
    <row r="7499" spans="1:16" hidden="1" x14ac:dyDescent="0.25">
      <c r="A7499" s="83" t="s">
        <v>8544</v>
      </c>
      <c r="B7499" s="285" t="s">
        <v>155</v>
      </c>
      <c r="C7499" s="292">
        <v>392026.68306000007</v>
      </c>
      <c r="D7499" s="292">
        <v>651829.30503000086</v>
      </c>
      <c r="E7499" s="292">
        <v>511005.33914999996</v>
      </c>
      <c r="F7499" s="292">
        <v>1211879.9806899999</v>
      </c>
      <c r="G7499" s="292">
        <v>2766741.3079300015</v>
      </c>
      <c r="P7499" s="83" t="str">
        <f t="shared" si="168"/>
        <v/>
      </c>
    </row>
    <row r="7500" spans="1:16" hidden="1" x14ac:dyDescent="0.25">
      <c r="A7500" s="83" t="s">
        <v>8545</v>
      </c>
      <c r="B7500" s="285" t="s">
        <v>285</v>
      </c>
      <c r="C7500" s="292">
        <v>78607.030310000089</v>
      </c>
      <c r="D7500" s="292">
        <v>445713.96422000101</v>
      </c>
      <c r="E7500" s="292">
        <v>218312.99856000001</v>
      </c>
      <c r="F7500" s="292">
        <v>595394.70497999992</v>
      </c>
      <c r="G7500" s="292">
        <v>1338028.6980700009</v>
      </c>
      <c r="P7500" s="83" t="str">
        <f t="shared" si="168"/>
        <v/>
      </c>
    </row>
    <row r="7501" spans="1:16" hidden="1" x14ac:dyDescent="0.25">
      <c r="A7501" s="83" t="s">
        <v>8546</v>
      </c>
      <c r="B7501" s="285" t="s">
        <v>286</v>
      </c>
      <c r="C7501" s="292">
        <v>15309.809869999999</v>
      </c>
      <c r="D7501" s="292">
        <v>9009.1508699999995</v>
      </c>
      <c r="E7501" s="292">
        <v>4802.4507300000005</v>
      </c>
      <c r="F7501" s="292">
        <v>13727.2863</v>
      </c>
      <c r="G7501" s="292">
        <v>42848.697769999999</v>
      </c>
      <c r="P7501" s="83" t="str">
        <f t="shared" si="168"/>
        <v/>
      </c>
    </row>
    <row r="7502" spans="1:16" hidden="1" x14ac:dyDescent="0.25">
      <c r="A7502" s="83" t="s">
        <v>8547</v>
      </c>
      <c r="B7502" s="285" t="s">
        <v>97</v>
      </c>
      <c r="C7502" s="292">
        <v>-44249</v>
      </c>
      <c r="D7502" s="292">
        <v>12361</v>
      </c>
      <c r="E7502" s="292">
        <v>-34243</v>
      </c>
      <c r="F7502" s="292">
        <v>12630</v>
      </c>
      <c r="G7502" s="292">
        <v>43412</v>
      </c>
      <c r="H7502" s="292">
        <v>-34395</v>
      </c>
      <c r="I7502" s="292">
        <v>15243</v>
      </c>
      <c r="J7502" s="292">
        <v>-37373</v>
      </c>
      <c r="K7502" s="292">
        <v>-39667</v>
      </c>
      <c r="L7502" s="292">
        <v>21748</v>
      </c>
      <c r="M7502" s="292">
        <v>-20595</v>
      </c>
      <c r="N7502" s="292">
        <v>110732</v>
      </c>
      <c r="O7502" s="292">
        <v>5604</v>
      </c>
      <c r="P7502" s="83" t="e">
        <f>IF(COUNTBLANK(#REF!)=0,IF(RIGHT(A7502,12)=#REF!,TRUE,FALSE),"")</f>
        <v>#REF!</v>
      </c>
    </row>
    <row r="7503" spans="1:16" hidden="1" x14ac:dyDescent="0.25">
      <c r="A7503" s="83" t="s">
        <v>8548</v>
      </c>
      <c r="B7503" s="285" t="s">
        <v>130</v>
      </c>
      <c r="C7503" s="292">
        <v>-44245</v>
      </c>
      <c r="D7503" s="292">
        <v>12366</v>
      </c>
      <c r="E7503" s="292">
        <v>-34239</v>
      </c>
      <c r="F7503" s="292">
        <v>12634</v>
      </c>
      <c r="G7503" s="292">
        <v>43416</v>
      </c>
      <c r="H7503" s="292">
        <v>-34391</v>
      </c>
      <c r="I7503" s="292">
        <v>15245</v>
      </c>
      <c r="J7503" s="292">
        <v>-37369</v>
      </c>
      <c r="K7503" s="292">
        <v>-39667</v>
      </c>
      <c r="L7503" s="292">
        <v>21752</v>
      </c>
      <c r="M7503" s="292">
        <v>-20595</v>
      </c>
      <c r="N7503" s="292">
        <v>110732</v>
      </c>
      <c r="O7503" s="292">
        <v>5639</v>
      </c>
      <c r="P7503" s="83" t="str">
        <f t="shared" si="167"/>
        <v/>
      </c>
    </row>
    <row r="7504" spans="1:16" hidden="1" x14ac:dyDescent="0.25">
      <c r="A7504" s="83" t="s">
        <v>8549</v>
      </c>
      <c r="B7504" s="285" t="s">
        <v>76</v>
      </c>
      <c r="C7504" s="292">
        <v>0</v>
      </c>
      <c r="D7504" s="292">
        <v>0</v>
      </c>
      <c r="E7504" s="292">
        <v>0</v>
      </c>
      <c r="F7504" s="292">
        <v>0</v>
      </c>
      <c r="G7504" s="292">
        <v>12</v>
      </c>
      <c r="H7504" s="292">
        <v>0</v>
      </c>
      <c r="I7504" s="292">
        <v>0</v>
      </c>
      <c r="J7504" s="292">
        <v>0</v>
      </c>
      <c r="K7504" s="292">
        <v>0</v>
      </c>
      <c r="L7504" s="292">
        <v>0</v>
      </c>
      <c r="M7504" s="292">
        <v>0</v>
      </c>
      <c r="N7504" s="292">
        <v>0</v>
      </c>
      <c r="O7504" s="292">
        <v>12</v>
      </c>
      <c r="P7504" s="83" t="str">
        <f t="shared" si="167"/>
        <v/>
      </c>
    </row>
    <row r="7505" spans="1:16" hidden="1" x14ac:dyDescent="0.25">
      <c r="A7505" s="83" t="s">
        <v>8550</v>
      </c>
      <c r="B7505" s="285" t="s">
        <v>77</v>
      </c>
      <c r="C7505" s="292">
        <v>76</v>
      </c>
      <c r="D7505" s="292">
        <v>1617</v>
      </c>
      <c r="E7505" s="292">
        <v>78</v>
      </c>
      <c r="F7505" s="292">
        <v>597</v>
      </c>
      <c r="G7505" s="292">
        <v>661</v>
      </c>
      <c r="H7505" s="292">
        <v>1006</v>
      </c>
      <c r="I7505" s="292">
        <v>714</v>
      </c>
      <c r="J7505" s="292">
        <v>37</v>
      </c>
      <c r="K7505" s="292">
        <v>1191</v>
      </c>
      <c r="L7505" s="292">
        <v>907</v>
      </c>
      <c r="M7505" s="292">
        <v>939</v>
      </c>
      <c r="N7505" s="292">
        <v>2170</v>
      </c>
      <c r="O7505" s="292">
        <v>9993</v>
      </c>
      <c r="P7505" s="83" t="str">
        <f t="shared" si="167"/>
        <v/>
      </c>
    </row>
    <row r="7506" spans="1:16" hidden="1" x14ac:dyDescent="0.25">
      <c r="A7506" s="83" t="s">
        <v>8551</v>
      </c>
      <c r="B7506" s="285" t="s">
        <v>78</v>
      </c>
      <c r="C7506" s="292">
        <v>3491</v>
      </c>
      <c r="D7506" s="292">
        <v>3809</v>
      </c>
      <c r="E7506" s="292">
        <v>3951</v>
      </c>
      <c r="F7506" s="292">
        <v>4089</v>
      </c>
      <c r="G7506" s="292">
        <v>6327</v>
      </c>
      <c r="H7506" s="292">
        <v>5634</v>
      </c>
      <c r="I7506" s="292">
        <v>942</v>
      </c>
      <c r="J7506" s="292">
        <v>6530</v>
      </c>
      <c r="K7506" s="292">
        <v>4530</v>
      </c>
      <c r="L7506" s="292">
        <v>5293</v>
      </c>
      <c r="M7506" s="292">
        <v>1508</v>
      </c>
      <c r="N7506" s="292">
        <v>6757</v>
      </c>
      <c r="O7506" s="292">
        <v>52861</v>
      </c>
      <c r="P7506" s="83" t="str">
        <f t="shared" si="167"/>
        <v/>
      </c>
    </row>
    <row r="7507" spans="1:16" hidden="1" x14ac:dyDescent="0.25">
      <c r="A7507" s="83" t="s">
        <v>8552</v>
      </c>
      <c r="B7507" s="285" t="s">
        <v>79</v>
      </c>
      <c r="C7507" s="292">
        <v>0</v>
      </c>
      <c r="D7507" s="292">
        <v>0</v>
      </c>
      <c r="E7507" s="292">
        <v>0</v>
      </c>
      <c r="F7507" s="292">
        <v>0</v>
      </c>
      <c r="G7507" s="292">
        <v>0</v>
      </c>
      <c r="H7507" s="292">
        <v>9</v>
      </c>
      <c r="I7507" s="292">
        <v>25</v>
      </c>
      <c r="J7507" s="292">
        <v>3</v>
      </c>
      <c r="K7507" s="292">
        <v>1</v>
      </c>
      <c r="L7507" s="292">
        <v>0</v>
      </c>
      <c r="M7507" s="292">
        <v>0</v>
      </c>
      <c r="N7507" s="292">
        <v>0</v>
      </c>
      <c r="O7507" s="292">
        <v>38</v>
      </c>
      <c r="P7507" s="83" t="str">
        <f t="shared" si="167"/>
        <v/>
      </c>
    </row>
    <row r="7508" spans="1:16" hidden="1" x14ac:dyDescent="0.25">
      <c r="A7508" s="83" t="s">
        <v>8553</v>
      </c>
      <c r="B7508" s="285" t="s">
        <v>3671</v>
      </c>
      <c r="C7508" s="292">
        <v>1233</v>
      </c>
      <c r="D7508" s="292">
        <v>5147</v>
      </c>
      <c r="E7508" s="292">
        <v>8275</v>
      </c>
      <c r="F7508" s="292">
        <v>2712</v>
      </c>
      <c r="G7508" s="292">
        <v>2437</v>
      </c>
      <c r="H7508" s="292">
        <v>8032</v>
      </c>
      <c r="I7508" s="292">
        <v>859</v>
      </c>
      <c r="J7508" s="292">
        <v>3026</v>
      </c>
      <c r="K7508" s="292">
        <v>3097</v>
      </c>
      <c r="L7508" s="292">
        <v>6202</v>
      </c>
      <c r="M7508" s="292">
        <v>4232</v>
      </c>
      <c r="N7508" s="292">
        <v>10994</v>
      </c>
      <c r="O7508" s="292">
        <v>56246</v>
      </c>
      <c r="P7508" s="83" t="str">
        <f t="shared" si="167"/>
        <v/>
      </c>
    </row>
    <row r="7509" spans="1:16" hidden="1" x14ac:dyDescent="0.25">
      <c r="A7509" s="83" t="s">
        <v>8554</v>
      </c>
      <c r="B7509" s="285" t="s">
        <v>120</v>
      </c>
      <c r="C7509" s="292">
        <v>156441</v>
      </c>
      <c r="D7509" s="292">
        <v>94167</v>
      </c>
      <c r="E7509" s="292">
        <v>138644</v>
      </c>
      <c r="F7509" s="292">
        <v>93195</v>
      </c>
      <c r="G7509" s="292">
        <v>95358</v>
      </c>
      <c r="H7509" s="292">
        <v>134527</v>
      </c>
      <c r="I7509" s="292">
        <v>97660</v>
      </c>
      <c r="J7509" s="292">
        <v>97604</v>
      </c>
      <c r="K7509" s="292">
        <v>147132</v>
      </c>
      <c r="L7509" s="292">
        <v>100574</v>
      </c>
      <c r="M7509" s="292">
        <v>128170</v>
      </c>
      <c r="N7509" s="292">
        <v>74238</v>
      </c>
      <c r="O7509" s="292">
        <v>1357710</v>
      </c>
      <c r="P7509" s="83" t="str">
        <f t="shared" si="167"/>
        <v/>
      </c>
    </row>
    <row r="7510" spans="1:16" hidden="1" x14ac:dyDescent="0.25">
      <c r="A7510" s="83" t="s">
        <v>8555</v>
      </c>
      <c r="B7510" s="285" t="s">
        <v>121</v>
      </c>
      <c r="C7510" s="292">
        <v>0</v>
      </c>
      <c r="D7510" s="292">
        <v>0</v>
      </c>
      <c r="E7510" s="292">
        <v>0</v>
      </c>
      <c r="F7510" s="292">
        <v>0</v>
      </c>
      <c r="G7510" s="292">
        <v>4821</v>
      </c>
      <c r="H7510" s="292">
        <v>2531</v>
      </c>
      <c r="I7510" s="292">
        <v>0</v>
      </c>
      <c r="J7510" s="292">
        <v>0</v>
      </c>
      <c r="K7510" s="292">
        <v>0</v>
      </c>
      <c r="L7510" s="292">
        <v>0</v>
      </c>
      <c r="M7510" s="292">
        <v>0</v>
      </c>
      <c r="N7510" s="292">
        <v>0</v>
      </c>
      <c r="O7510" s="292">
        <v>7352</v>
      </c>
      <c r="P7510" s="83" t="str">
        <f t="shared" si="167"/>
        <v/>
      </c>
    </row>
    <row r="7511" spans="1:16" hidden="1" x14ac:dyDescent="0.25">
      <c r="A7511" s="83" t="s">
        <v>8556</v>
      </c>
      <c r="B7511" s="285" t="s">
        <v>81</v>
      </c>
      <c r="C7511" s="292">
        <v>497</v>
      </c>
      <c r="D7511" s="292">
        <v>381</v>
      </c>
      <c r="E7511" s="292">
        <v>792</v>
      </c>
      <c r="F7511" s="292">
        <v>4254</v>
      </c>
      <c r="G7511" s="292">
        <v>187</v>
      </c>
      <c r="H7511" s="292">
        <v>227</v>
      </c>
      <c r="I7511" s="292">
        <v>3256</v>
      </c>
      <c r="J7511" s="292">
        <v>38516</v>
      </c>
      <c r="K7511" s="292">
        <v>78</v>
      </c>
      <c r="L7511" s="292">
        <v>1628</v>
      </c>
      <c r="M7511" s="292">
        <v>2093</v>
      </c>
      <c r="N7511" s="292">
        <v>16534</v>
      </c>
      <c r="O7511" s="292">
        <v>68443</v>
      </c>
      <c r="P7511" s="83" t="str">
        <f t="shared" si="167"/>
        <v/>
      </c>
    </row>
    <row r="7512" spans="1:16" hidden="1" x14ac:dyDescent="0.25">
      <c r="A7512" s="83" t="s">
        <v>8557</v>
      </c>
      <c r="B7512" s="285" t="s">
        <v>82</v>
      </c>
      <c r="C7512" s="292">
        <v>0</v>
      </c>
      <c r="D7512" s="292">
        <v>0</v>
      </c>
      <c r="E7512" s="292">
        <v>0</v>
      </c>
      <c r="F7512" s="292">
        <v>0</v>
      </c>
      <c r="G7512" s="292">
        <v>0</v>
      </c>
      <c r="H7512" s="292">
        <v>0</v>
      </c>
      <c r="I7512" s="292">
        <v>0</v>
      </c>
      <c r="J7512" s="292">
        <v>0</v>
      </c>
      <c r="K7512" s="292">
        <v>0</v>
      </c>
      <c r="L7512" s="292">
        <v>0</v>
      </c>
      <c r="M7512" s="292">
        <v>0</v>
      </c>
      <c r="N7512" s="292">
        <v>0</v>
      </c>
      <c r="O7512" s="292">
        <v>0</v>
      </c>
      <c r="P7512" s="83" t="str">
        <f t="shared" si="167"/>
        <v/>
      </c>
    </row>
    <row r="7513" spans="1:16" hidden="1" x14ac:dyDescent="0.25">
      <c r="A7513" s="83" t="s">
        <v>8558</v>
      </c>
      <c r="B7513" s="285" t="s">
        <v>83</v>
      </c>
      <c r="C7513" s="292">
        <v>0</v>
      </c>
      <c r="D7513" s="292">
        <v>0</v>
      </c>
      <c r="E7513" s="292">
        <v>0</v>
      </c>
      <c r="F7513" s="292">
        <v>0</v>
      </c>
      <c r="G7513" s="292">
        <v>0</v>
      </c>
      <c r="H7513" s="292">
        <v>0</v>
      </c>
      <c r="I7513" s="292">
        <v>0</v>
      </c>
      <c r="J7513" s="292">
        <v>0</v>
      </c>
      <c r="K7513" s="292">
        <v>0</v>
      </c>
      <c r="L7513" s="292">
        <v>0</v>
      </c>
      <c r="M7513" s="292">
        <v>0</v>
      </c>
      <c r="N7513" s="292">
        <v>0</v>
      </c>
      <c r="O7513" s="292">
        <v>0</v>
      </c>
      <c r="P7513" s="83" t="str">
        <f t="shared" si="167"/>
        <v/>
      </c>
    </row>
    <row r="7514" spans="1:16" hidden="1" x14ac:dyDescent="0.25">
      <c r="A7514" s="83" t="s">
        <v>8559</v>
      </c>
      <c r="B7514" s="285" t="s">
        <v>84</v>
      </c>
      <c r="C7514" s="292">
        <v>0</v>
      </c>
      <c r="D7514" s="292">
        <v>0</v>
      </c>
      <c r="E7514" s="292">
        <v>0</v>
      </c>
      <c r="F7514" s="292">
        <v>0</v>
      </c>
      <c r="G7514" s="292">
        <v>0</v>
      </c>
      <c r="H7514" s="292">
        <v>0</v>
      </c>
      <c r="I7514" s="292">
        <v>0</v>
      </c>
      <c r="J7514" s="292">
        <v>0</v>
      </c>
      <c r="K7514" s="292">
        <v>0</v>
      </c>
      <c r="L7514" s="292">
        <v>0</v>
      </c>
      <c r="M7514" s="292">
        <v>0</v>
      </c>
      <c r="N7514" s="292">
        <v>0</v>
      </c>
      <c r="O7514" s="292">
        <v>0</v>
      </c>
      <c r="P7514" s="83" t="str">
        <f t="shared" si="167"/>
        <v/>
      </c>
    </row>
    <row r="7515" spans="1:16" hidden="1" x14ac:dyDescent="0.25">
      <c r="A7515" s="83" t="s">
        <v>8560</v>
      </c>
      <c r="B7515" s="285" t="s">
        <v>85</v>
      </c>
      <c r="C7515" s="292">
        <v>161738</v>
      </c>
      <c r="D7515" s="292">
        <v>105121</v>
      </c>
      <c r="E7515" s="292">
        <v>151740</v>
      </c>
      <c r="F7515" s="292">
        <v>104847</v>
      </c>
      <c r="G7515" s="292">
        <v>109803</v>
      </c>
      <c r="H7515" s="292">
        <v>151966</v>
      </c>
      <c r="I7515" s="292">
        <v>103456</v>
      </c>
      <c r="J7515" s="292">
        <v>145716</v>
      </c>
      <c r="K7515" s="292">
        <v>156029</v>
      </c>
      <c r="L7515" s="292">
        <v>114604</v>
      </c>
      <c r="M7515" s="292">
        <v>136942</v>
      </c>
      <c r="N7515" s="292">
        <v>110693</v>
      </c>
      <c r="O7515" s="292">
        <v>1552655</v>
      </c>
      <c r="P7515" s="83" t="str">
        <f t="shared" si="167"/>
        <v/>
      </c>
    </row>
    <row r="7516" spans="1:16" hidden="1" x14ac:dyDescent="0.25">
      <c r="A7516" s="83" t="s">
        <v>8561</v>
      </c>
      <c r="B7516" s="285" t="s">
        <v>86</v>
      </c>
      <c r="C7516" s="292">
        <v>0</v>
      </c>
      <c r="D7516" s="292">
        <v>0</v>
      </c>
      <c r="E7516" s="292">
        <v>0</v>
      </c>
      <c r="F7516" s="292">
        <v>0</v>
      </c>
      <c r="G7516" s="292">
        <v>0</v>
      </c>
      <c r="H7516" s="292">
        <v>0</v>
      </c>
      <c r="I7516" s="292">
        <v>0</v>
      </c>
      <c r="J7516" s="292">
        <v>0</v>
      </c>
      <c r="K7516" s="292">
        <v>0</v>
      </c>
      <c r="L7516" s="292">
        <v>0</v>
      </c>
      <c r="M7516" s="292">
        <v>0</v>
      </c>
      <c r="N7516" s="292">
        <v>0</v>
      </c>
      <c r="O7516" s="292">
        <v>0</v>
      </c>
      <c r="P7516" s="83" t="str">
        <f t="shared" si="167"/>
        <v/>
      </c>
    </row>
    <row r="7517" spans="1:16" hidden="1" x14ac:dyDescent="0.25">
      <c r="A7517" s="83" t="s">
        <v>8562</v>
      </c>
      <c r="B7517" s="285" t="s">
        <v>87</v>
      </c>
      <c r="C7517" s="292">
        <v>0</v>
      </c>
      <c r="D7517" s="292">
        <v>0</v>
      </c>
      <c r="E7517" s="292">
        <v>0</v>
      </c>
      <c r="F7517" s="292">
        <v>0</v>
      </c>
      <c r="G7517" s="292">
        <v>0</v>
      </c>
      <c r="H7517" s="292">
        <v>0</v>
      </c>
      <c r="I7517" s="292">
        <v>0</v>
      </c>
      <c r="J7517" s="292">
        <v>0</v>
      </c>
      <c r="K7517" s="292">
        <v>0</v>
      </c>
      <c r="L7517" s="292">
        <v>0</v>
      </c>
      <c r="M7517" s="292">
        <v>0</v>
      </c>
      <c r="N7517" s="292">
        <v>0</v>
      </c>
      <c r="O7517" s="292">
        <v>0</v>
      </c>
      <c r="P7517" s="83" t="str">
        <f t="shared" si="167"/>
        <v/>
      </c>
    </row>
    <row r="7518" spans="1:16" hidden="1" x14ac:dyDescent="0.25">
      <c r="A7518" s="83" t="s">
        <v>8563</v>
      </c>
      <c r="B7518" s="285" t="s">
        <v>88</v>
      </c>
      <c r="C7518" s="292">
        <v>0</v>
      </c>
      <c r="D7518" s="292">
        <v>0</v>
      </c>
      <c r="E7518" s="292">
        <v>0</v>
      </c>
      <c r="F7518" s="292">
        <v>0</v>
      </c>
      <c r="G7518" s="292">
        <v>0</v>
      </c>
      <c r="H7518" s="292">
        <v>0</v>
      </c>
      <c r="I7518" s="292">
        <v>0</v>
      </c>
      <c r="J7518" s="292">
        <v>0</v>
      </c>
      <c r="K7518" s="292">
        <v>0</v>
      </c>
      <c r="L7518" s="292">
        <v>0</v>
      </c>
      <c r="M7518" s="292">
        <v>0</v>
      </c>
      <c r="N7518" s="292">
        <v>0</v>
      </c>
      <c r="O7518" s="292">
        <v>0</v>
      </c>
      <c r="P7518" s="83" t="str">
        <f t="shared" si="167"/>
        <v/>
      </c>
    </row>
    <row r="7519" spans="1:16" hidden="1" x14ac:dyDescent="0.25">
      <c r="A7519" s="83" t="s">
        <v>8564</v>
      </c>
      <c r="B7519" s="285" t="s">
        <v>144</v>
      </c>
      <c r="C7519" s="292">
        <v>161738</v>
      </c>
      <c r="D7519" s="292">
        <v>105121</v>
      </c>
      <c r="E7519" s="292">
        <v>151740</v>
      </c>
      <c r="F7519" s="292">
        <v>104847</v>
      </c>
      <c r="G7519" s="292">
        <v>109803</v>
      </c>
      <c r="H7519" s="292">
        <v>151966</v>
      </c>
      <c r="I7519" s="292">
        <v>103456</v>
      </c>
      <c r="J7519" s="292">
        <v>145716</v>
      </c>
      <c r="K7519" s="292">
        <v>156029</v>
      </c>
      <c r="L7519" s="292">
        <v>114604</v>
      </c>
      <c r="M7519" s="292">
        <v>136942</v>
      </c>
      <c r="N7519" s="292">
        <v>110693</v>
      </c>
      <c r="O7519" s="292">
        <v>1552655</v>
      </c>
      <c r="P7519" s="83" t="str">
        <f t="shared" si="167"/>
        <v/>
      </c>
    </row>
    <row r="7520" spans="1:16" hidden="1" x14ac:dyDescent="0.25">
      <c r="A7520" s="83" t="s">
        <v>8565</v>
      </c>
      <c r="B7520" s="285" t="s">
        <v>76</v>
      </c>
      <c r="C7520" s="292">
        <v>2</v>
      </c>
      <c r="D7520" s="292">
        <v>0</v>
      </c>
      <c r="E7520" s="292">
        <v>0</v>
      </c>
      <c r="F7520" s="292">
        <v>0</v>
      </c>
      <c r="G7520" s="292">
        <v>0</v>
      </c>
      <c r="H7520" s="292">
        <v>0</v>
      </c>
      <c r="I7520" s="292">
        <v>0</v>
      </c>
      <c r="J7520" s="292">
        <v>20</v>
      </c>
      <c r="K7520" s="292">
        <v>8</v>
      </c>
      <c r="L7520" s="292">
        <v>0</v>
      </c>
      <c r="M7520" s="292">
        <v>0</v>
      </c>
      <c r="N7520" s="292">
        <v>621</v>
      </c>
      <c r="O7520" s="292">
        <v>651</v>
      </c>
      <c r="P7520" s="83" t="str">
        <f t="shared" si="167"/>
        <v/>
      </c>
    </row>
    <row r="7521" spans="1:16" hidden="1" x14ac:dyDescent="0.25">
      <c r="A7521" s="83" t="s">
        <v>8566</v>
      </c>
      <c r="B7521" s="285" t="s">
        <v>85</v>
      </c>
      <c r="C7521" s="292">
        <v>117489</v>
      </c>
      <c r="D7521" s="292">
        <v>117482</v>
      </c>
      <c r="E7521" s="292">
        <v>117497</v>
      </c>
      <c r="F7521" s="292">
        <v>117477</v>
      </c>
      <c r="G7521" s="292">
        <v>153215</v>
      </c>
      <c r="H7521" s="292">
        <v>117571</v>
      </c>
      <c r="I7521" s="292">
        <v>118699</v>
      </c>
      <c r="J7521" s="292">
        <v>108343</v>
      </c>
      <c r="K7521" s="292">
        <v>116362</v>
      </c>
      <c r="L7521" s="292">
        <v>136352</v>
      </c>
      <c r="M7521" s="292">
        <v>116347</v>
      </c>
      <c r="N7521" s="292">
        <v>221425</v>
      </c>
      <c r="O7521" s="292">
        <v>1558259</v>
      </c>
      <c r="P7521" s="83" t="str">
        <f t="shared" si="167"/>
        <v/>
      </c>
    </row>
    <row r="7522" spans="1:16" hidden="1" x14ac:dyDescent="0.25">
      <c r="A7522" s="83" t="s">
        <v>8567</v>
      </c>
      <c r="B7522" s="285" t="s">
        <v>87</v>
      </c>
      <c r="C7522" s="292">
        <v>0</v>
      </c>
      <c r="D7522" s="292">
        <v>0</v>
      </c>
      <c r="E7522" s="292">
        <v>0</v>
      </c>
      <c r="F7522" s="292">
        <v>0</v>
      </c>
      <c r="G7522" s="292">
        <v>0</v>
      </c>
      <c r="H7522" s="292">
        <v>0</v>
      </c>
      <c r="I7522" s="292">
        <v>0</v>
      </c>
      <c r="J7522" s="292">
        <v>0</v>
      </c>
      <c r="K7522" s="292">
        <v>0</v>
      </c>
      <c r="L7522" s="292">
        <v>0</v>
      </c>
      <c r="M7522" s="292">
        <v>0</v>
      </c>
      <c r="N7522" s="292">
        <v>0</v>
      </c>
      <c r="O7522" s="292">
        <v>0</v>
      </c>
      <c r="P7522" s="83" t="str">
        <f t="shared" si="167"/>
        <v/>
      </c>
    </row>
    <row r="7523" spans="1:16" hidden="1" x14ac:dyDescent="0.25">
      <c r="A7523" s="83" t="s">
        <v>8568</v>
      </c>
      <c r="B7523" s="285" t="s">
        <v>88</v>
      </c>
      <c r="C7523" s="292">
        <v>0</v>
      </c>
      <c r="D7523" s="292">
        <v>0</v>
      </c>
      <c r="E7523" s="292">
        <v>0</v>
      </c>
      <c r="F7523" s="292">
        <v>0</v>
      </c>
      <c r="G7523" s="292">
        <v>0</v>
      </c>
      <c r="H7523" s="292">
        <v>0</v>
      </c>
      <c r="I7523" s="292">
        <v>0</v>
      </c>
      <c r="J7523" s="292">
        <v>0</v>
      </c>
      <c r="K7523" s="292">
        <v>0</v>
      </c>
      <c r="L7523" s="292">
        <v>0</v>
      </c>
      <c r="M7523" s="292">
        <v>0</v>
      </c>
      <c r="N7523" s="292">
        <v>0</v>
      </c>
      <c r="O7523" s="292">
        <v>0</v>
      </c>
      <c r="P7523" s="83" t="str">
        <f t="shared" si="167"/>
        <v/>
      </c>
    </row>
    <row r="7524" spans="1:16" hidden="1" x14ac:dyDescent="0.25">
      <c r="A7524" s="83" t="s">
        <v>8569</v>
      </c>
      <c r="B7524" s="285" t="s">
        <v>89</v>
      </c>
      <c r="C7524" s="292">
        <v>6</v>
      </c>
      <c r="D7524" s="292">
        <v>0</v>
      </c>
      <c r="E7524" s="292">
        <v>15</v>
      </c>
      <c r="F7524" s="292">
        <v>1</v>
      </c>
      <c r="G7524" s="292">
        <v>16</v>
      </c>
      <c r="H7524" s="292">
        <v>82</v>
      </c>
      <c r="I7524" s="292">
        <v>19</v>
      </c>
      <c r="J7524" s="292">
        <v>0</v>
      </c>
      <c r="K7524" s="292">
        <v>0</v>
      </c>
      <c r="L7524" s="292">
        <v>4</v>
      </c>
      <c r="M7524" s="292">
        <v>3</v>
      </c>
      <c r="N7524" s="292">
        <v>646</v>
      </c>
      <c r="O7524" s="292">
        <v>792</v>
      </c>
      <c r="P7524" s="83" t="str">
        <f t="shared" si="167"/>
        <v/>
      </c>
    </row>
    <row r="7525" spans="1:16" hidden="1" x14ac:dyDescent="0.25">
      <c r="A7525" s="83" t="s">
        <v>8570</v>
      </c>
      <c r="B7525" s="285" t="s">
        <v>90</v>
      </c>
      <c r="C7525" s="292">
        <v>0</v>
      </c>
      <c r="D7525" s="292">
        <v>0</v>
      </c>
      <c r="E7525" s="292">
        <v>0</v>
      </c>
      <c r="F7525" s="292">
        <v>0</v>
      </c>
      <c r="G7525" s="292">
        <v>0</v>
      </c>
      <c r="H7525" s="292">
        <v>0</v>
      </c>
      <c r="I7525" s="292">
        <v>0</v>
      </c>
      <c r="J7525" s="292">
        <v>1</v>
      </c>
      <c r="K7525" s="292">
        <v>0</v>
      </c>
      <c r="L7525" s="292">
        <v>0</v>
      </c>
      <c r="M7525" s="292">
        <v>0</v>
      </c>
      <c r="N7525" s="292">
        <v>1</v>
      </c>
      <c r="O7525" s="292">
        <v>2</v>
      </c>
      <c r="P7525" s="83" t="str">
        <f t="shared" si="167"/>
        <v/>
      </c>
    </row>
    <row r="7526" spans="1:16" hidden="1" x14ac:dyDescent="0.25">
      <c r="A7526" s="83" t="s">
        <v>8571</v>
      </c>
      <c r="B7526" s="285" t="s">
        <v>91</v>
      </c>
      <c r="C7526" s="292">
        <v>0</v>
      </c>
      <c r="D7526" s="292">
        <v>0</v>
      </c>
      <c r="E7526" s="292">
        <v>0</v>
      </c>
      <c r="F7526" s="292">
        <v>0</v>
      </c>
      <c r="G7526" s="292">
        <v>0</v>
      </c>
      <c r="H7526" s="292">
        <v>0</v>
      </c>
      <c r="I7526" s="292">
        <v>0</v>
      </c>
      <c r="J7526" s="292">
        <v>0</v>
      </c>
      <c r="K7526" s="292">
        <v>0</v>
      </c>
      <c r="L7526" s="292">
        <v>0</v>
      </c>
      <c r="M7526" s="292">
        <v>0</v>
      </c>
      <c r="N7526" s="292">
        <v>0</v>
      </c>
      <c r="O7526" s="292">
        <v>0</v>
      </c>
      <c r="P7526" s="83" t="str">
        <f t="shared" si="167"/>
        <v/>
      </c>
    </row>
    <row r="7527" spans="1:16" hidden="1" x14ac:dyDescent="0.25">
      <c r="A7527" s="83" t="s">
        <v>8572</v>
      </c>
      <c r="B7527" s="285" t="s">
        <v>3670</v>
      </c>
      <c r="C7527" s="292">
        <v>0</v>
      </c>
      <c r="D7527" s="292">
        <v>0</v>
      </c>
      <c r="E7527" s="292">
        <v>0</v>
      </c>
      <c r="F7527" s="292">
        <v>0</v>
      </c>
      <c r="G7527" s="292">
        <v>0</v>
      </c>
      <c r="H7527" s="292">
        <v>0</v>
      </c>
      <c r="I7527" s="292">
        <v>0</v>
      </c>
      <c r="J7527" s="292">
        <v>0</v>
      </c>
      <c r="K7527" s="292">
        <v>0</v>
      </c>
      <c r="L7527" s="292">
        <v>0</v>
      </c>
      <c r="M7527" s="292">
        <v>0</v>
      </c>
      <c r="N7527" s="292">
        <v>0</v>
      </c>
      <c r="O7527" s="292">
        <v>0</v>
      </c>
      <c r="P7527" s="83" t="str">
        <f t="shared" si="167"/>
        <v/>
      </c>
    </row>
    <row r="7528" spans="1:16" hidden="1" x14ac:dyDescent="0.25">
      <c r="A7528" s="83" t="s">
        <v>8573</v>
      </c>
      <c r="B7528" s="285" t="s">
        <v>122</v>
      </c>
      <c r="C7528" s="292">
        <v>0</v>
      </c>
      <c r="D7528" s="292">
        <v>0</v>
      </c>
      <c r="E7528" s="292">
        <v>0</v>
      </c>
      <c r="F7528" s="292">
        <v>0</v>
      </c>
      <c r="G7528" s="292">
        <v>0</v>
      </c>
      <c r="H7528" s="292">
        <v>0</v>
      </c>
      <c r="I7528" s="292">
        <v>0</v>
      </c>
      <c r="J7528" s="292">
        <v>0</v>
      </c>
      <c r="K7528" s="292">
        <v>0</v>
      </c>
      <c r="L7528" s="292">
        <v>0</v>
      </c>
      <c r="M7528" s="292">
        <v>0</v>
      </c>
      <c r="N7528" s="292">
        <v>0</v>
      </c>
      <c r="O7528" s="292">
        <v>0</v>
      </c>
      <c r="P7528" s="83" t="str">
        <f t="shared" si="167"/>
        <v/>
      </c>
    </row>
    <row r="7529" spans="1:16" hidden="1" x14ac:dyDescent="0.25">
      <c r="A7529" s="83" t="s">
        <v>8574</v>
      </c>
      <c r="B7529" s="285" t="s">
        <v>92</v>
      </c>
      <c r="C7529" s="292">
        <v>0</v>
      </c>
      <c r="D7529" s="292">
        <v>0</v>
      </c>
      <c r="E7529" s="292">
        <v>0</v>
      </c>
      <c r="F7529" s="292">
        <v>0</v>
      </c>
      <c r="G7529" s="292">
        <v>0</v>
      </c>
      <c r="H7529" s="292">
        <v>0</v>
      </c>
      <c r="I7529" s="292">
        <v>0</v>
      </c>
      <c r="J7529" s="292">
        <v>0</v>
      </c>
      <c r="K7529" s="292">
        <v>0</v>
      </c>
      <c r="L7529" s="292">
        <v>0</v>
      </c>
      <c r="M7529" s="292">
        <v>0</v>
      </c>
      <c r="N7529" s="292">
        <v>0</v>
      </c>
      <c r="O7529" s="292">
        <v>0</v>
      </c>
      <c r="P7529" s="83" t="str">
        <f t="shared" si="167"/>
        <v/>
      </c>
    </row>
    <row r="7530" spans="1:16" hidden="1" x14ac:dyDescent="0.25">
      <c r="A7530" s="83" t="s">
        <v>8575</v>
      </c>
      <c r="B7530" s="285" t="s">
        <v>93</v>
      </c>
      <c r="C7530" s="292">
        <v>0</v>
      </c>
      <c r="D7530" s="292">
        <v>0</v>
      </c>
      <c r="E7530" s="292">
        <v>0</v>
      </c>
      <c r="F7530" s="292">
        <v>0</v>
      </c>
      <c r="G7530" s="292">
        <v>0</v>
      </c>
      <c r="H7530" s="292">
        <v>0</v>
      </c>
      <c r="I7530" s="292">
        <v>0</v>
      </c>
      <c r="J7530" s="292">
        <v>0</v>
      </c>
      <c r="K7530" s="292">
        <v>0</v>
      </c>
      <c r="L7530" s="292">
        <v>0</v>
      </c>
      <c r="M7530" s="292">
        <v>0</v>
      </c>
      <c r="N7530" s="292">
        <v>0</v>
      </c>
      <c r="O7530" s="292">
        <v>0</v>
      </c>
      <c r="P7530" s="83" t="str">
        <f t="shared" si="167"/>
        <v/>
      </c>
    </row>
    <row r="7531" spans="1:16" hidden="1" x14ac:dyDescent="0.25">
      <c r="A7531" s="83" t="s">
        <v>8576</v>
      </c>
      <c r="B7531" s="285" t="s">
        <v>94</v>
      </c>
      <c r="C7531" s="292">
        <v>117481</v>
      </c>
      <c r="D7531" s="292">
        <v>117482</v>
      </c>
      <c r="E7531" s="292">
        <v>117482</v>
      </c>
      <c r="F7531" s="292">
        <v>117476</v>
      </c>
      <c r="G7531" s="292">
        <v>153199</v>
      </c>
      <c r="H7531" s="292">
        <v>117489</v>
      </c>
      <c r="I7531" s="292">
        <v>118680</v>
      </c>
      <c r="J7531" s="292">
        <v>108322</v>
      </c>
      <c r="K7531" s="292">
        <v>116354</v>
      </c>
      <c r="L7531" s="292">
        <v>136348</v>
      </c>
      <c r="M7531" s="292">
        <v>116344</v>
      </c>
      <c r="N7531" s="292">
        <v>220157</v>
      </c>
      <c r="O7531" s="292">
        <v>1556814</v>
      </c>
      <c r="P7531" s="83" t="str">
        <f t="shared" si="167"/>
        <v/>
      </c>
    </row>
    <row r="7532" spans="1:16" hidden="1" x14ac:dyDescent="0.25">
      <c r="A7532" s="83" t="s">
        <v>8577</v>
      </c>
      <c r="B7532" s="285" t="s">
        <v>95</v>
      </c>
      <c r="C7532" s="292">
        <v>0</v>
      </c>
      <c r="D7532" s="292">
        <v>0</v>
      </c>
      <c r="E7532" s="292">
        <v>0</v>
      </c>
      <c r="F7532" s="292">
        <v>0</v>
      </c>
      <c r="G7532" s="292">
        <v>0</v>
      </c>
      <c r="H7532" s="292">
        <v>0</v>
      </c>
      <c r="I7532" s="292">
        <v>0</v>
      </c>
      <c r="J7532" s="292">
        <v>0</v>
      </c>
      <c r="K7532" s="292">
        <v>0</v>
      </c>
      <c r="L7532" s="292">
        <v>0</v>
      </c>
      <c r="M7532" s="292">
        <v>0</v>
      </c>
      <c r="N7532" s="292">
        <v>0</v>
      </c>
      <c r="O7532" s="292">
        <v>0</v>
      </c>
      <c r="P7532" s="83" t="str">
        <f t="shared" si="167"/>
        <v/>
      </c>
    </row>
    <row r="7533" spans="1:16" hidden="1" x14ac:dyDescent="0.25">
      <c r="A7533" s="83" t="s">
        <v>8578</v>
      </c>
      <c r="B7533" s="285" t="s">
        <v>96</v>
      </c>
      <c r="C7533" s="292">
        <v>4</v>
      </c>
      <c r="D7533" s="292">
        <v>5</v>
      </c>
      <c r="E7533" s="292">
        <v>4</v>
      </c>
      <c r="F7533" s="292">
        <v>4</v>
      </c>
      <c r="G7533" s="292">
        <v>4</v>
      </c>
      <c r="H7533" s="292">
        <v>4</v>
      </c>
      <c r="I7533" s="292">
        <v>2</v>
      </c>
      <c r="J7533" s="292">
        <v>4</v>
      </c>
      <c r="K7533" s="292">
        <v>0</v>
      </c>
      <c r="L7533" s="292">
        <v>4</v>
      </c>
      <c r="M7533" s="292">
        <v>0</v>
      </c>
      <c r="N7533" s="292">
        <v>0</v>
      </c>
      <c r="O7533" s="292">
        <v>35</v>
      </c>
      <c r="P7533" s="83" t="str">
        <f t="shared" si="167"/>
        <v/>
      </c>
    </row>
    <row r="7534" spans="1:16" hidden="1" x14ac:dyDescent="0.25">
      <c r="A7534" s="83" t="s">
        <v>8579</v>
      </c>
      <c r="B7534" s="285" t="s">
        <v>155</v>
      </c>
      <c r="C7534" s="292">
        <v>117493</v>
      </c>
      <c r="D7534" s="292">
        <v>117487</v>
      </c>
      <c r="E7534" s="292">
        <v>117501</v>
      </c>
      <c r="F7534" s="292">
        <v>117481</v>
      </c>
      <c r="G7534" s="292">
        <v>153219</v>
      </c>
      <c r="H7534" s="292">
        <v>117575</v>
      </c>
      <c r="I7534" s="292">
        <v>118701</v>
      </c>
      <c r="J7534" s="292">
        <v>108347</v>
      </c>
      <c r="K7534" s="292">
        <v>116362</v>
      </c>
      <c r="L7534" s="292">
        <v>136356</v>
      </c>
      <c r="M7534" s="292">
        <v>116347</v>
      </c>
      <c r="N7534" s="292">
        <v>221425</v>
      </c>
      <c r="O7534" s="292">
        <v>1558294</v>
      </c>
      <c r="P7534" s="83" t="str">
        <f t="shared" ref="P7534:P7567" si="169">IF(COUNTBLANK(Q7534)=0,IF(RIGHT(A7534,12)=Q7534,TRUE,FALSE),"")</f>
        <v/>
      </c>
    </row>
    <row r="7535" spans="1:16" hidden="1" x14ac:dyDescent="0.25">
      <c r="A7535" s="83" t="s">
        <v>8580</v>
      </c>
      <c r="B7535" s="285" t="s">
        <v>97</v>
      </c>
      <c r="C7535" s="292">
        <v>-517</v>
      </c>
      <c r="D7535" s="292">
        <v>-10340</v>
      </c>
      <c r="E7535" s="292">
        <v>67239</v>
      </c>
      <c r="F7535" s="292">
        <v>-12019</v>
      </c>
      <c r="G7535" s="292">
        <v>-4383</v>
      </c>
      <c r="H7535" s="292">
        <v>14132</v>
      </c>
      <c r="I7535" s="292">
        <v>49945</v>
      </c>
      <c r="J7535" s="292">
        <v>-9400</v>
      </c>
      <c r="K7535" s="292">
        <v>20438</v>
      </c>
      <c r="L7535" s="292">
        <v>-99484</v>
      </c>
      <c r="M7535" s="292">
        <v>14448</v>
      </c>
      <c r="N7535" s="292">
        <v>100046</v>
      </c>
      <c r="O7535" s="292">
        <v>130105</v>
      </c>
      <c r="P7535" s="83" t="str">
        <f t="shared" si="169"/>
        <v/>
      </c>
    </row>
    <row r="7536" spans="1:16" hidden="1" x14ac:dyDescent="0.25">
      <c r="A7536" s="83" t="s">
        <v>8581</v>
      </c>
      <c r="B7536" s="285" t="s">
        <v>130</v>
      </c>
      <c r="C7536" s="292">
        <v>-517</v>
      </c>
      <c r="D7536" s="292">
        <v>-10340</v>
      </c>
      <c r="E7536" s="292">
        <v>67239</v>
      </c>
      <c r="F7536" s="292">
        <v>-12019</v>
      </c>
      <c r="G7536" s="292">
        <v>-4383</v>
      </c>
      <c r="H7536" s="292">
        <v>14132</v>
      </c>
      <c r="I7536" s="292">
        <v>49945</v>
      </c>
      <c r="J7536" s="292">
        <v>-9400</v>
      </c>
      <c r="K7536" s="292">
        <v>20438</v>
      </c>
      <c r="L7536" s="292">
        <v>-99484</v>
      </c>
      <c r="M7536" s="292">
        <v>14448</v>
      </c>
      <c r="N7536" s="292">
        <v>100046</v>
      </c>
      <c r="O7536" s="292">
        <v>130105</v>
      </c>
      <c r="P7536" s="83" t="str">
        <f t="shared" si="169"/>
        <v/>
      </c>
    </row>
    <row r="7537" spans="1:16" hidden="1" x14ac:dyDescent="0.25">
      <c r="A7537" s="83" t="s">
        <v>8582</v>
      </c>
      <c r="B7537" s="285" t="s">
        <v>76</v>
      </c>
      <c r="C7537" s="292">
        <v>0</v>
      </c>
      <c r="D7537" s="292">
        <v>0</v>
      </c>
      <c r="E7537" s="292">
        <v>0</v>
      </c>
      <c r="F7537" s="292">
        <v>0</v>
      </c>
      <c r="G7537" s="292">
        <v>0</v>
      </c>
      <c r="H7537" s="292">
        <v>0</v>
      </c>
      <c r="I7537" s="292">
        <v>0</v>
      </c>
      <c r="J7537" s="292">
        <v>0</v>
      </c>
      <c r="K7537" s="292">
        <v>0</v>
      </c>
      <c r="L7537" s="292">
        <v>0</v>
      </c>
      <c r="M7537" s="292">
        <v>0</v>
      </c>
      <c r="N7537" s="292">
        <v>0</v>
      </c>
      <c r="O7537" s="292">
        <v>0</v>
      </c>
      <c r="P7537" s="83" t="str">
        <f t="shared" si="169"/>
        <v/>
      </c>
    </row>
    <row r="7538" spans="1:16" hidden="1" x14ac:dyDescent="0.25">
      <c r="A7538" s="83" t="s">
        <v>8583</v>
      </c>
      <c r="B7538" s="285" t="s">
        <v>77</v>
      </c>
      <c r="C7538" s="292">
        <v>1925</v>
      </c>
      <c r="D7538" s="292">
        <v>1832</v>
      </c>
      <c r="E7538" s="292">
        <v>1853</v>
      </c>
      <c r="F7538" s="292">
        <v>1876</v>
      </c>
      <c r="G7538" s="292">
        <v>2763</v>
      </c>
      <c r="H7538" s="292">
        <v>1864</v>
      </c>
      <c r="I7538" s="292">
        <v>1826</v>
      </c>
      <c r="J7538" s="292">
        <v>1828</v>
      </c>
      <c r="K7538" s="292">
        <v>70</v>
      </c>
      <c r="L7538" s="292">
        <v>1836</v>
      </c>
      <c r="M7538" s="292">
        <v>1894</v>
      </c>
      <c r="N7538" s="292">
        <v>2706</v>
      </c>
      <c r="O7538" s="292">
        <v>22273</v>
      </c>
      <c r="P7538" s="83" t="str">
        <f t="shared" si="169"/>
        <v/>
      </c>
    </row>
    <row r="7539" spans="1:16" hidden="1" x14ac:dyDescent="0.25">
      <c r="A7539" s="83" t="s">
        <v>8584</v>
      </c>
      <c r="B7539" s="285" t="s">
        <v>78</v>
      </c>
      <c r="C7539" s="292">
        <v>401</v>
      </c>
      <c r="D7539" s="292">
        <v>1348</v>
      </c>
      <c r="E7539" s="292">
        <v>1227</v>
      </c>
      <c r="F7539" s="292">
        <v>1303</v>
      </c>
      <c r="G7539" s="292">
        <v>1116</v>
      </c>
      <c r="H7539" s="292">
        <v>859</v>
      </c>
      <c r="I7539" s="292">
        <v>998</v>
      </c>
      <c r="J7539" s="292">
        <v>842</v>
      </c>
      <c r="K7539" s="292">
        <v>1378</v>
      </c>
      <c r="L7539" s="292">
        <v>1965</v>
      </c>
      <c r="M7539" s="292">
        <v>1079</v>
      </c>
      <c r="N7539" s="292">
        <v>4553</v>
      </c>
      <c r="O7539" s="292">
        <v>17069</v>
      </c>
      <c r="P7539" s="83" t="str">
        <f t="shared" si="169"/>
        <v/>
      </c>
    </row>
    <row r="7540" spans="1:16" hidden="1" x14ac:dyDescent="0.25">
      <c r="A7540" s="83" t="s">
        <v>8585</v>
      </c>
      <c r="B7540" s="285" t="s">
        <v>79</v>
      </c>
      <c r="C7540" s="292">
        <v>0</v>
      </c>
      <c r="D7540" s="292">
        <v>0</v>
      </c>
      <c r="E7540" s="292">
        <v>0</v>
      </c>
      <c r="F7540" s="292">
        <v>0</v>
      </c>
      <c r="G7540" s="292">
        <v>0</v>
      </c>
      <c r="H7540" s="292">
        <v>0</v>
      </c>
      <c r="I7540" s="292">
        <v>0</v>
      </c>
      <c r="J7540" s="292">
        <v>0</v>
      </c>
      <c r="K7540" s="292">
        <v>0</v>
      </c>
      <c r="L7540" s="292">
        <v>0</v>
      </c>
      <c r="M7540" s="292">
        <v>0</v>
      </c>
      <c r="N7540" s="292">
        <v>2</v>
      </c>
      <c r="O7540" s="292">
        <v>2</v>
      </c>
      <c r="P7540" s="83" t="str">
        <f t="shared" si="169"/>
        <v/>
      </c>
    </row>
    <row r="7541" spans="1:16" hidden="1" x14ac:dyDescent="0.25">
      <c r="A7541" s="83" t="s">
        <v>8586</v>
      </c>
      <c r="B7541" s="285" t="s">
        <v>3671</v>
      </c>
      <c r="C7541" s="292">
        <v>65742</v>
      </c>
      <c r="D7541" s="292">
        <v>92686</v>
      </c>
      <c r="E7541" s="292">
        <v>84899</v>
      </c>
      <c r="F7541" s="292">
        <v>139245</v>
      </c>
      <c r="G7541" s="292">
        <v>87086</v>
      </c>
      <c r="H7541" s="292">
        <v>77689</v>
      </c>
      <c r="I7541" s="292">
        <v>80084</v>
      </c>
      <c r="J7541" s="292">
        <v>102824</v>
      </c>
      <c r="K7541" s="292">
        <v>76170</v>
      </c>
      <c r="L7541" s="292">
        <v>95213</v>
      </c>
      <c r="M7541" s="292">
        <v>81117</v>
      </c>
      <c r="N7541" s="292">
        <v>23265</v>
      </c>
      <c r="O7541" s="292">
        <v>1006020</v>
      </c>
      <c r="P7541" s="83" t="str">
        <f t="shared" si="169"/>
        <v/>
      </c>
    </row>
    <row r="7542" spans="1:16" hidden="1" x14ac:dyDescent="0.25">
      <c r="A7542" s="83" t="s">
        <v>8587</v>
      </c>
      <c r="B7542" s="285" t="s">
        <v>121</v>
      </c>
      <c r="C7542" s="292">
        <v>40</v>
      </c>
      <c r="D7542" s="292">
        <v>0</v>
      </c>
      <c r="E7542" s="292">
        <v>20</v>
      </c>
      <c r="F7542" s="292">
        <v>40</v>
      </c>
      <c r="G7542" s="292">
        <v>20</v>
      </c>
      <c r="H7542" s="292">
        <v>20</v>
      </c>
      <c r="I7542" s="292">
        <v>20</v>
      </c>
      <c r="J7542" s="292">
        <v>20</v>
      </c>
      <c r="K7542" s="292">
        <v>0</v>
      </c>
      <c r="L7542" s="292">
        <v>20</v>
      </c>
      <c r="M7542" s="292">
        <v>20</v>
      </c>
      <c r="N7542" s="292">
        <v>60</v>
      </c>
      <c r="O7542" s="292">
        <v>280</v>
      </c>
      <c r="P7542" s="83" t="str">
        <f t="shared" si="169"/>
        <v/>
      </c>
    </row>
    <row r="7543" spans="1:16" hidden="1" x14ac:dyDescent="0.25">
      <c r="A7543" s="83" t="s">
        <v>8588</v>
      </c>
      <c r="B7543" s="285" t="s">
        <v>81</v>
      </c>
      <c r="C7543" s="292">
        <v>13</v>
      </c>
      <c r="D7543" s="292">
        <v>13</v>
      </c>
      <c r="E7543" s="292">
        <v>13</v>
      </c>
      <c r="F7543" s="292">
        <v>87</v>
      </c>
      <c r="G7543" s="292">
        <v>61</v>
      </c>
      <c r="H7543" s="292">
        <v>37</v>
      </c>
      <c r="I7543" s="292">
        <v>13</v>
      </c>
      <c r="J7543" s="292">
        <v>13</v>
      </c>
      <c r="K7543" s="292">
        <v>62</v>
      </c>
      <c r="L7543" s="292">
        <v>63</v>
      </c>
      <c r="M7543" s="292">
        <v>168</v>
      </c>
      <c r="N7543" s="292">
        <v>606</v>
      </c>
      <c r="O7543" s="292">
        <v>1149</v>
      </c>
      <c r="P7543" s="83" t="str">
        <f t="shared" si="169"/>
        <v/>
      </c>
    </row>
    <row r="7544" spans="1:16" hidden="1" x14ac:dyDescent="0.25">
      <c r="A7544" s="83" t="s">
        <v>8589</v>
      </c>
      <c r="B7544" s="285" t="s">
        <v>82</v>
      </c>
      <c r="C7544" s="292">
        <v>0</v>
      </c>
      <c r="D7544" s="292">
        <v>0</v>
      </c>
      <c r="E7544" s="292">
        <v>0</v>
      </c>
      <c r="F7544" s="292">
        <v>0</v>
      </c>
      <c r="G7544" s="292">
        <v>0</v>
      </c>
      <c r="H7544" s="292">
        <v>0</v>
      </c>
      <c r="I7544" s="292">
        <v>0</v>
      </c>
      <c r="J7544" s="292">
        <v>0</v>
      </c>
      <c r="K7544" s="292">
        <v>0</v>
      </c>
      <c r="L7544" s="292">
        <v>0</v>
      </c>
      <c r="M7544" s="292">
        <v>0</v>
      </c>
      <c r="N7544" s="292">
        <v>0</v>
      </c>
      <c r="O7544" s="292">
        <v>0</v>
      </c>
      <c r="P7544" s="83" t="str">
        <f t="shared" si="169"/>
        <v/>
      </c>
    </row>
    <row r="7545" spans="1:16" hidden="1" x14ac:dyDescent="0.25">
      <c r="A7545" s="83" t="s">
        <v>8590</v>
      </c>
      <c r="B7545" s="285" t="s">
        <v>83</v>
      </c>
      <c r="C7545" s="292">
        <v>0</v>
      </c>
      <c r="D7545" s="292">
        <v>0</v>
      </c>
      <c r="E7545" s="292">
        <v>0</v>
      </c>
      <c r="F7545" s="292">
        <v>0</v>
      </c>
      <c r="G7545" s="292">
        <v>0</v>
      </c>
      <c r="H7545" s="292">
        <v>0</v>
      </c>
      <c r="I7545" s="292">
        <v>0</v>
      </c>
      <c r="J7545" s="292">
        <v>0</v>
      </c>
      <c r="K7545" s="292">
        <v>0</v>
      </c>
      <c r="L7545" s="292">
        <v>0</v>
      </c>
      <c r="M7545" s="292">
        <v>0</v>
      </c>
      <c r="N7545" s="292">
        <v>0</v>
      </c>
      <c r="O7545" s="292">
        <v>0</v>
      </c>
      <c r="P7545" s="83" t="str">
        <f t="shared" si="169"/>
        <v/>
      </c>
    </row>
    <row r="7546" spans="1:16" hidden="1" x14ac:dyDescent="0.25">
      <c r="A7546" s="83" t="s">
        <v>8591</v>
      </c>
      <c r="B7546" s="285" t="s">
        <v>84</v>
      </c>
      <c r="C7546" s="292">
        <v>0</v>
      </c>
      <c r="D7546" s="292">
        <v>25</v>
      </c>
      <c r="E7546" s="292">
        <v>1</v>
      </c>
      <c r="F7546" s="292">
        <v>57</v>
      </c>
      <c r="G7546" s="292">
        <v>11</v>
      </c>
      <c r="H7546" s="292">
        <v>1</v>
      </c>
      <c r="I7546" s="292">
        <v>11</v>
      </c>
      <c r="J7546" s="292">
        <v>2</v>
      </c>
      <c r="K7546" s="292">
        <v>42</v>
      </c>
      <c r="L7546" s="292">
        <v>41</v>
      </c>
      <c r="M7546" s="292">
        <v>26</v>
      </c>
      <c r="N7546" s="292">
        <v>808</v>
      </c>
      <c r="O7546" s="292">
        <v>1025</v>
      </c>
      <c r="P7546" s="83" t="str">
        <f t="shared" si="169"/>
        <v/>
      </c>
    </row>
    <row r="7547" spans="1:16" hidden="1" x14ac:dyDescent="0.25">
      <c r="A7547" s="83" t="s">
        <v>8592</v>
      </c>
      <c r="B7547" s="285" t="s">
        <v>85</v>
      </c>
      <c r="C7547" s="292">
        <v>70389</v>
      </c>
      <c r="D7547" s="292">
        <v>96962</v>
      </c>
      <c r="E7547" s="292">
        <v>89676</v>
      </c>
      <c r="F7547" s="292">
        <v>144876</v>
      </c>
      <c r="G7547" s="292">
        <v>92780</v>
      </c>
      <c r="H7547" s="292">
        <v>82133</v>
      </c>
      <c r="I7547" s="292">
        <v>84615</v>
      </c>
      <c r="J7547" s="292">
        <v>107192</v>
      </c>
      <c r="K7547" s="292">
        <v>77722</v>
      </c>
      <c r="L7547" s="292">
        <v>100908</v>
      </c>
      <c r="M7547" s="292">
        <v>87159</v>
      </c>
      <c r="N7547" s="292">
        <v>34790</v>
      </c>
      <c r="O7547" s="292">
        <v>1069202</v>
      </c>
      <c r="P7547" s="83" t="str">
        <f t="shared" si="169"/>
        <v/>
      </c>
    </row>
    <row r="7548" spans="1:16" hidden="1" x14ac:dyDescent="0.25">
      <c r="A7548" s="83" t="s">
        <v>8593</v>
      </c>
      <c r="B7548" s="285" t="s">
        <v>86</v>
      </c>
      <c r="C7548" s="292">
        <v>0</v>
      </c>
      <c r="D7548" s="292">
        <v>0</v>
      </c>
      <c r="E7548" s="292">
        <v>0</v>
      </c>
      <c r="F7548" s="292">
        <v>0</v>
      </c>
      <c r="G7548" s="292">
        <v>0</v>
      </c>
      <c r="H7548" s="292">
        <v>0</v>
      </c>
      <c r="I7548" s="292">
        <v>0</v>
      </c>
      <c r="J7548" s="292">
        <v>0</v>
      </c>
      <c r="K7548" s="292">
        <v>0</v>
      </c>
      <c r="L7548" s="292">
        <v>0</v>
      </c>
      <c r="M7548" s="292">
        <v>0</v>
      </c>
      <c r="N7548" s="292">
        <v>0</v>
      </c>
      <c r="O7548" s="292">
        <v>0</v>
      </c>
      <c r="P7548" s="83" t="str">
        <f t="shared" si="169"/>
        <v/>
      </c>
    </row>
    <row r="7549" spans="1:16" hidden="1" x14ac:dyDescent="0.25">
      <c r="A7549" s="83" t="s">
        <v>8594</v>
      </c>
      <c r="B7549" s="285" t="s">
        <v>87</v>
      </c>
      <c r="C7549" s="292">
        <v>0</v>
      </c>
      <c r="D7549" s="292">
        <v>0</v>
      </c>
      <c r="E7549" s="292">
        <v>0</v>
      </c>
      <c r="F7549" s="292">
        <v>0</v>
      </c>
      <c r="G7549" s="292">
        <v>0</v>
      </c>
      <c r="H7549" s="292">
        <v>0</v>
      </c>
      <c r="I7549" s="292">
        <v>0</v>
      </c>
      <c r="J7549" s="292">
        <v>0</v>
      </c>
      <c r="K7549" s="292">
        <v>0</v>
      </c>
      <c r="L7549" s="292">
        <v>0</v>
      </c>
      <c r="M7549" s="292">
        <v>0</v>
      </c>
      <c r="N7549" s="292">
        <v>0</v>
      </c>
      <c r="O7549" s="292">
        <v>0</v>
      </c>
      <c r="P7549" s="83" t="str">
        <f t="shared" si="169"/>
        <v/>
      </c>
    </row>
    <row r="7550" spans="1:16" hidden="1" x14ac:dyDescent="0.25">
      <c r="A7550" s="83" t="s">
        <v>8595</v>
      </c>
      <c r="B7550" s="285" t="s">
        <v>88</v>
      </c>
      <c r="C7550" s="292">
        <v>0</v>
      </c>
      <c r="D7550" s="292">
        <v>0</v>
      </c>
      <c r="E7550" s="292">
        <v>0</v>
      </c>
      <c r="F7550" s="292">
        <v>0</v>
      </c>
      <c r="G7550" s="292">
        <v>0</v>
      </c>
      <c r="H7550" s="292">
        <v>0</v>
      </c>
      <c r="I7550" s="292">
        <v>0</v>
      </c>
      <c r="J7550" s="292">
        <v>0</v>
      </c>
      <c r="K7550" s="292">
        <v>0</v>
      </c>
      <c r="L7550" s="292">
        <v>0</v>
      </c>
      <c r="M7550" s="292">
        <v>0</v>
      </c>
      <c r="N7550" s="292">
        <v>0</v>
      </c>
      <c r="O7550" s="292">
        <v>0</v>
      </c>
      <c r="P7550" s="83" t="str">
        <f t="shared" si="169"/>
        <v/>
      </c>
    </row>
    <row r="7551" spans="1:16" hidden="1" x14ac:dyDescent="0.25">
      <c r="A7551" s="83" t="s">
        <v>8596</v>
      </c>
      <c r="B7551" s="285" t="s">
        <v>144</v>
      </c>
      <c r="C7551" s="292">
        <v>70389</v>
      </c>
      <c r="D7551" s="292">
        <v>96962</v>
      </c>
      <c r="E7551" s="292">
        <v>89676</v>
      </c>
      <c r="F7551" s="292">
        <v>144876</v>
      </c>
      <c r="G7551" s="292">
        <v>92780</v>
      </c>
      <c r="H7551" s="292">
        <v>82133</v>
      </c>
      <c r="I7551" s="292">
        <v>84615</v>
      </c>
      <c r="J7551" s="292">
        <v>107192</v>
      </c>
      <c r="K7551" s="292">
        <v>77722</v>
      </c>
      <c r="L7551" s="292">
        <v>100908</v>
      </c>
      <c r="M7551" s="292">
        <v>87159</v>
      </c>
      <c r="N7551" s="292">
        <v>34790</v>
      </c>
      <c r="O7551" s="292">
        <v>1069202</v>
      </c>
      <c r="P7551" s="83" t="str">
        <f t="shared" si="169"/>
        <v/>
      </c>
    </row>
    <row r="7552" spans="1:16" hidden="1" x14ac:dyDescent="0.25">
      <c r="A7552" s="83" t="s">
        <v>8597</v>
      </c>
      <c r="B7552" s="285" t="s">
        <v>80</v>
      </c>
      <c r="C7552" s="292">
        <v>2268</v>
      </c>
      <c r="D7552" s="292">
        <v>1058</v>
      </c>
      <c r="E7552" s="292">
        <v>1663</v>
      </c>
      <c r="F7552" s="292">
        <v>2268</v>
      </c>
      <c r="G7552" s="292">
        <v>1723</v>
      </c>
      <c r="H7552" s="292">
        <v>1663</v>
      </c>
      <c r="I7552" s="292">
        <v>1663</v>
      </c>
      <c r="J7552" s="292">
        <v>1663</v>
      </c>
      <c r="K7552" s="292">
        <v>0</v>
      </c>
      <c r="L7552" s="292">
        <v>1770</v>
      </c>
      <c r="M7552" s="292">
        <v>2855</v>
      </c>
      <c r="N7552" s="292">
        <v>2790</v>
      </c>
      <c r="O7552" s="292">
        <v>21384</v>
      </c>
      <c r="P7552" s="83" t="str">
        <f t="shared" si="169"/>
        <v/>
      </c>
    </row>
    <row r="7553" spans="1:16" hidden="1" x14ac:dyDescent="0.25">
      <c r="A7553" s="83" t="s">
        <v>8598</v>
      </c>
      <c r="B7553" s="285" t="s">
        <v>76</v>
      </c>
      <c r="C7553" s="292">
        <v>8</v>
      </c>
      <c r="D7553" s="292">
        <v>28</v>
      </c>
      <c r="E7553" s="292">
        <v>156915</v>
      </c>
      <c r="F7553" s="292">
        <v>9</v>
      </c>
      <c r="G7553" s="292">
        <v>4</v>
      </c>
      <c r="H7553" s="292">
        <v>858</v>
      </c>
      <c r="I7553" s="292">
        <v>33</v>
      </c>
      <c r="J7553" s="292">
        <v>132</v>
      </c>
      <c r="K7553" s="292">
        <v>464</v>
      </c>
      <c r="L7553" s="292">
        <v>1424</v>
      </c>
      <c r="M7553" s="292">
        <v>969</v>
      </c>
      <c r="N7553" s="292">
        <v>6875</v>
      </c>
      <c r="O7553" s="292">
        <v>167719</v>
      </c>
      <c r="P7553" s="83" t="str">
        <f t="shared" si="169"/>
        <v/>
      </c>
    </row>
    <row r="7554" spans="1:16" hidden="1" x14ac:dyDescent="0.25">
      <c r="A7554" s="83" t="s">
        <v>8599</v>
      </c>
      <c r="B7554" s="285" t="s">
        <v>85</v>
      </c>
      <c r="C7554" s="292">
        <v>69872</v>
      </c>
      <c r="D7554" s="292">
        <v>86622</v>
      </c>
      <c r="E7554" s="292">
        <v>156915</v>
      </c>
      <c r="F7554" s="292">
        <v>132857</v>
      </c>
      <c r="G7554" s="292">
        <v>88397</v>
      </c>
      <c r="H7554" s="292">
        <v>96265</v>
      </c>
      <c r="I7554" s="292">
        <v>134560</v>
      </c>
      <c r="J7554" s="292">
        <v>97792</v>
      </c>
      <c r="K7554" s="292">
        <v>98160</v>
      </c>
      <c r="L7554" s="292">
        <v>1424</v>
      </c>
      <c r="M7554" s="292">
        <v>101607</v>
      </c>
      <c r="N7554" s="292">
        <v>134836</v>
      </c>
      <c r="O7554" s="292">
        <v>1199307</v>
      </c>
      <c r="P7554" s="83" t="str">
        <f t="shared" si="169"/>
        <v/>
      </c>
    </row>
    <row r="7555" spans="1:16" hidden="1" x14ac:dyDescent="0.25">
      <c r="A7555" s="83" t="s">
        <v>8600</v>
      </c>
      <c r="B7555" s="285" t="s">
        <v>87</v>
      </c>
      <c r="C7555" s="292">
        <v>0</v>
      </c>
      <c r="D7555" s="292">
        <v>0</v>
      </c>
      <c r="E7555" s="292">
        <v>0</v>
      </c>
      <c r="F7555" s="292">
        <v>0</v>
      </c>
      <c r="G7555" s="292">
        <v>0</v>
      </c>
      <c r="H7555" s="292">
        <v>0</v>
      </c>
      <c r="I7555" s="292">
        <v>0</v>
      </c>
      <c r="J7555" s="292">
        <v>0</v>
      </c>
      <c r="K7555" s="292">
        <v>0</v>
      </c>
      <c r="L7555" s="292">
        <v>0</v>
      </c>
      <c r="M7555" s="292">
        <v>0</v>
      </c>
      <c r="N7555" s="292">
        <v>0</v>
      </c>
      <c r="O7555" s="292">
        <v>0</v>
      </c>
      <c r="P7555" s="83" t="str">
        <f t="shared" si="169"/>
        <v/>
      </c>
    </row>
    <row r="7556" spans="1:16" hidden="1" x14ac:dyDescent="0.25">
      <c r="A7556" s="83" t="s">
        <v>8601</v>
      </c>
      <c r="B7556" s="285" t="s">
        <v>88</v>
      </c>
      <c r="C7556" s="292">
        <v>0</v>
      </c>
      <c r="D7556" s="292">
        <v>0</v>
      </c>
      <c r="E7556" s="292">
        <v>0</v>
      </c>
      <c r="F7556" s="292">
        <v>0</v>
      </c>
      <c r="G7556" s="292">
        <v>0</v>
      </c>
      <c r="H7556" s="292">
        <v>0</v>
      </c>
      <c r="I7556" s="292">
        <v>0</v>
      </c>
      <c r="J7556" s="292">
        <v>0</v>
      </c>
      <c r="K7556" s="292">
        <v>0</v>
      </c>
      <c r="L7556" s="292">
        <v>0</v>
      </c>
      <c r="M7556" s="292">
        <v>0</v>
      </c>
      <c r="N7556" s="292">
        <v>0</v>
      </c>
      <c r="O7556" s="292">
        <v>0</v>
      </c>
      <c r="P7556" s="83" t="str">
        <f t="shared" si="169"/>
        <v/>
      </c>
    </row>
    <row r="7557" spans="1:16" hidden="1" x14ac:dyDescent="0.25">
      <c r="A7557" s="83" t="s">
        <v>8602</v>
      </c>
      <c r="B7557" s="285" t="s">
        <v>89</v>
      </c>
      <c r="C7557" s="292">
        <v>0</v>
      </c>
      <c r="D7557" s="292">
        <v>17</v>
      </c>
      <c r="E7557" s="292">
        <v>0</v>
      </c>
      <c r="F7557" s="292">
        <v>0</v>
      </c>
      <c r="G7557" s="292">
        <v>0</v>
      </c>
      <c r="H7557" s="292">
        <v>49</v>
      </c>
      <c r="I7557" s="292">
        <v>0</v>
      </c>
      <c r="J7557" s="292">
        <v>0</v>
      </c>
      <c r="K7557" s="292">
        <v>0</v>
      </c>
      <c r="L7557" s="292">
        <v>0</v>
      </c>
      <c r="M7557" s="292">
        <v>0</v>
      </c>
      <c r="N7557" s="292">
        <v>646</v>
      </c>
      <c r="O7557" s="292">
        <v>712</v>
      </c>
      <c r="P7557" s="83" t="str">
        <f t="shared" si="169"/>
        <v/>
      </c>
    </row>
    <row r="7558" spans="1:16" hidden="1" x14ac:dyDescent="0.25">
      <c r="A7558" s="83" t="s">
        <v>8603</v>
      </c>
      <c r="B7558" s="285" t="s">
        <v>90</v>
      </c>
      <c r="C7558" s="292">
        <v>0</v>
      </c>
      <c r="D7558" s="292">
        <v>0</v>
      </c>
      <c r="E7558" s="292">
        <v>0</v>
      </c>
      <c r="F7558" s="292">
        <v>0</v>
      </c>
      <c r="G7558" s="292">
        <v>0</v>
      </c>
      <c r="H7558" s="292">
        <v>0</v>
      </c>
      <c r="I7558" s="292">
        <v>0</v>
      </c>
      <c r="J7558" s="292">
        <v>0</v>
      </c>
      <c r="K7558" s="292">
        <v>0</v>
      </c>
      <c r="L7558" s="292">
        <v>0</v>
      </c>
      <c r="M7558" s="292">
        <v>0</v>
      </c>
      <c r="N7558" s="292">
        <v>0</v>
      </c>
      <c r="O7558" s="292">
        <v>0</v>
      </c>
      <c r="P7558" s="83" t="str">
        <f t="shared" si="169"/>
        <v/>
      </c>
    </row>
    <row r="7559" spans="1:16" hidden="1" x14ac:dyDescent="0.25">
      <c r="A7559" s="83" t="s">
        <v>8604</v>
      </c>
      <c r="B7559" s="285" t="s">
        <v>91</v>
      </c>
      <c r="C7559" s="292">
        <v>0</v>
      </c>
      <c r="D7559" s="292">
        <v>0</v>
      </c>
      <c r="E7559" s="292">
        <v>0</v>
      </c>
      <c r="F7559" s="292">
        <v>0</v>
      </c>
      <c r="G7559" s="292">
        <v>0</v>
      </c>
      <c r="H7559" s="292">
        <v>0</v>
      </c>
      <c r="I7559" s="292">
        <v>0</v>
      </c>
      <c r="J7559" s="292">
        <v>0</v>
      </c>
      <c r="K7559" s="292">
        <v>0</v>
      </c>
      <c r="L7559" s="292">
        <v>0</v>
      </c>
      <c r="M7559" s="292">
        <v>0</v>
      </c>
      <c r="N7559" s="292">
        <v>0</v>
      </c>
      <c r="O7559" s="292">
        <v>0</v>
      </c>
      <c r="P7559" s="83" t="str">
        <f t="shared" si="169"/>
        <v/>
      </c>
    </row>
    <row r="7560" spans="1:16" hidden="1" x14ac:dyDescent="0.25">
      <c r="A7560" s="83" t="s">
        <v>8605</v>
      </c>
      <c r="B7560" s="285" t="s">
        <v>3670</v>
      </c>
      <c r="C7560" s="292">
        <v>0</v>
      </c>
      <c r="D7560" s="292">
        <v>0</v>
      </c>
      <c r="E7560" s="292">
        <v>0</v>
      </c>
      <c r="F7560" s="292">
        <v>0</v>
      </c>
      <c r="G7560" s="292">
        <v>0</v>
      </c>
      <c r="H7560" s="292">
        <v>0</v>
      </c>
      <c r="I7560" s="292">
        <v>0</v>
      </c>
      <c r="J7560" s="292">
        <v>0</v>
      </c>
      <c r="K7560" s="292">
        <v>0</v>
      </c>
      <c r="L7560" s="292">
        <v>0</v>
      </c>
      <c r="M7560" s="292">
        <v>0</v>
      </c>
      <c r="N7560" s="292">
        <v>1</v>
      </c>
      <c r="O7560" s="292">
        <v>1</v>
      </c>
      <c r="P7560" s="83" t="str">
        <f t="shared" si="169"/>
        <v/>
      </c>
    </row>
    <row r="7561" spans="1:16" hidden="1" x14ac:dyDescent="0.25">
      <c r="A7561" s="83" t="s">
        <v>8606</v>
      </c>
      <c r="B7561" s="285" t="s">
        <v>92</v>
      </c>
      <c r="C7561" s="292">
        <v>0</v>
      </c>
      <c r="D7561" s="292">
        <v>0</v>
      </c>
      <c r="E7561" s="292">
        <v>0</v>
      </c>
      <c r="F7561" s="292">
        <v>0</v>
      </c>
      <c r="G7561" s="292">
        <v>0</v>
      </c>
      <c r="H7561" s="292">
        <v>0</v>
      </c>
      <c r="I7561" s="292">
        <v>0</v>
      </c>
      <c r="J7561" s="292">
        <v>0</v>
      </c>
      <c r="K7561" s="292">
        <v>0</v>
      </c>
      <c r="L7561" s="292">
        <v>0</v>
      </c>
      <c r="M7561" s="292">
        <v>0</v>
      </c>
      <c r="N7561" s="292">
        <v>0</v>
      </c>
      <c r="O7561" s="292">
        <v>0</v>
      </c>
      <c r="P7561" s="83" t="str">
        <f t="shared" si="169"/>
        <v/>
      </c>
    </row>
    <row r="7562" spans="1:16" hidden="1" x14ac:dyDescent="0.25">
      <c r="A7562" s="83" t="s">
        <v>8607</v>
      </c>
      <c r="B7562" s="285" t="s">
        <v>93</v>
      </c>
      <c r="C7562" s="292">
        <v>0</v>
      </c>
      <c r="D7562" s="292">
        <v>0</v>
      </c>
      <c r="E7562" s="292">
        <v>0</v>
      </c>
      <c r="F7562" s="292">
        <v>0</v>
      </c>
      <c r="G7562" s="292">
        <v>0</v>
      </c>
      <c r="H7562" s="292">
        <v>0</v>
      </c>
      <c r="I7562" s="292">
        <v>0</v>
      </c>
      <c r="J7562" s="292">
        <v>0</v>
      </c>
      <c r="K7562" s="292">
        <v>0</v>
      </c>
      <c r="L7562" s="292">
        <v>0</v>
      </c>
      <c r="M7562" s="292">
        <v>0</v>
      </c>
      <c r="N7562" s="292">
        <v>0</v>
      </c>
      <c r="O7562" s="292">
        <v>0</v>
      </c>
      <c r="P7562" s="83" t="str">
        <f t="shared" si="169"/>
        <v/>
      </c>
    </row>
    <row r="7563" spans="1:16" hidden="1" x14ac:dyDescent="0.25">
      <c r="A7563" s="83" t="s">
        <v>8608</v>
      </c>
      <c r="B7563" s="285" t="s">
        <v>94</v>
      </c>
      <c r="C7563" s="292">
        <v>0</v>
      </c>
      <c r="D7563" s="292">
        <v>0</v>
      </c>
      <c r="E7563" s="292">
        <v>0</v>
      </c>
      <c r="F7563" s="292">
        <v>0</v>
      </c>
      <c r="G7563" s="292">
        <v>0</v>
      </c>
      <c r="H7563" s="292">
        <v>0</v>
      </c>
      <c r="I7563" s="292">
        <v>0</v>
      </c>
      <c r="J7563" s="292">
        <v>0</v>
      </c>
      <c r="K7563" s="292">
        <v>140</v>
      </c>
      <c r="L7563" s="292">
        <v>0</v>
      </c>
      <c r="M7563" s="292">
        <v>64</v>
      </c>
      <c r="N7563" s="292">
        <v>28</v>
      </c>
      <c r="O7563" s="292">
        <v>232</v>
      </c>
      <c r="P7563" s="83" t="str">
        <f t="shared" si="169"/>
        <v/>
      </c>
    </row>
    <row r="7564" spans="1:16" hidden="1" x14ac:dyDescent="0.25">
      <c r="A7564" s="83" t="s">
        <v>8609</v>
      </c>
      <c r="B7564" s="285" t="s">
        <v>95</v>
      </c>
      <c r="C7564" s="292">
        <v>0</v>
      </c>
      <c r="D7564" s="292">
        <v>0</v>
      </c>
      <c r="E7564" s="292">
        <v>0</v>
      </c>
      <c r="F7564" s="292">
        <v>0</v>
      </c>
      <c r="G7564" s="292">
        <v>0</v>
      </c>
      <c r="H7564" s="292">
        <v>0</v>
      </c>
      <c r="I7564" s="292">
        <v>0</v>
      </c>
      <c r="J7564" s="292">
        <v>0</v>
      </c>
      <c r="K7564" s="292">
        <v>0</v>
      </c>
      <c r="L7564" s="292">
        <v>0</v>
      </c>
      <c r="M7564" s="292">
        <v>0</v>
      </c>
      <c r="N7564" s="292">
        <v>0</v>
      </c>
      <c r="O7564" s="292">
        <v>0</v>
      </c>
      <c r="P7564" s="83" t="str">
        <f t="shared" si="169"/>
        <v/>
      </c>
    </row>
    <row r="7565" spans="1:16" hidden="1" x14ac:dyDescent="0.25">
      <c r="A7565" s="83" t="s">
        <v>8610</v>
      </c>
      <c r="B7565" s="285" t="s">
        <v>96</v>
      </c>
      <c r="C7565" s="292">
        <v>0</v>
      </c>
      <c r="D7565" s="292">
        <v>0</v>
      </c>
      <c r="E7565" s="292">
        <v>0</v>
      </c>
      <c r="F7565" s="292">
        <v>0</v>
      </c>
      <c r="G7565" s="292">
        <v>0</v>
      </c>
      <c r="H7565" s="292">
        <v>0</v>
      </c>
      <c r="I7565" s="292">
        <v>0</v>
      </c>
      <c r="J7565" s="292">
        <v>0</v>
      </c>
      <c r="K7565" s="292">
        <v>0</v>
      </c>
      <c r="L7565" s="292">
        <v>0</v>
      </c>
      <c r="M7565" s="292">
        <v>0</v>
      </c>
      <c r="N7565" s="292">
        <v>0</v>
      </c>
      <c r="O7565" s="292">
        <v>0</v>
      </c>
      <c r="P7565" s="83" t="str">
        <f t="shared" si="169"/>
        <v/>
      </c>
    </row>
    <row r="7566" spans="1:16" hidden="1" x14ac:dyDescent="0.25">
      <c r="A7566" s="83" t="s">
        <v>8611</v>
      </c>
      <c r="B7566" s="285" t="s">
        <v>155</v>
      </c>
      <c r="C7566" s="292">
        <v>69872</v>
      </c>
      <c r="D7566" s="292">
        <v>86622</v>
      </c>
      <c r="E7566" s="292">
        <v>156915</v>
      </c>
      <c r="F7566" s="292">
        <v>132857</v>
      </c>
      <c r="G7566" s="292">
        <v>88397</v>
      </c>
      <c r="H7566" s="292">
        <v>96265</v>
      </c>
      <c r="I7566" s="292">
        <v>134560</v>
      </c>
      <c r="J7566" s="292">
        <v>97792</v>
      </c>
      <c r="K7566" s="292">
        <v>98160</v>
      </c>
      <c r="L7566" s="292">
        <v>1424</v>
      </c>
      <c r="M7566" s="292">
        <v>101607</v>
      </c>
      <c r="N7566" s="292">
        <v>134836</v>
      </c>
      <c r="O7566" s="292">
        <v>1199307</v>
      </c>
      <c r="P7566" s="83" t="str">
        <f t="shared" si="169"/>
        <v/>
      </c>
    </row>
    <row r="7567" spans="1:16" hidden="1" x14ac:dyDescent="0.25">
      <c r="A7567" s="83" t="s">
        <v>8612</v>
      </c>
      <c r="B7567" s="285" t="s">
        <v>80</v>
      </c>
      <c r="C7567" s="292">
        <v>69864</v>
      </c>
      <c r="D7567" s="292">
        <v>86577</v>
      </c>
      <c r="E7567" s="292">
        <v>0</v>
      </c>
      <c r="F7567" s="292">
        <v>132848</v>
      </c>
      <c r="G7567" s="292">
        <v>88393</v>
      </c>
      <c r="H7567" s="292">
        <v>95358</v>
      </c>
      <c r="I7567" s="292">
        <v>134527</v>
      </c>
      <c r="J7567" s="292">
        <v>97660</v>
      </c>
      <c r="K7567" s="292">
        <v>97556</v>
      </c>
      <c r="L7567" s="292">
        <v>0</v>
      </c>
      <c r="M7567" s="292">
        <v>100574</v>
      </c>
      <c r="N7567" s="292">
        <v>127286</v>
      </c>
      <c r="O7567" s="292">
        <v>1030643</v>
      </c>
      <c r="P7567" s="83" t="str">
        <f t="shared" si="169"/>
        <v/>
      </c>
    </row>
    <row r="7568" spans="1:16" hidden="1" x14ac:dyDescent="0.25">
      <c r="A7568" s="83" t="s">
        <v>8613</v>
      </c>
      <c r="B7568" s="285" t="s">
        <v>97</v>
      </c>
      <c r="C7568" s="292">
        <v>320608</v>
      </c>
      <c r="D7568" s="292">
        <v>-415050</v>
      </c>
      <c r="E7568" s="292">
        <v>203028</v>
      </c>
      <c r="F7568" s="292">
        <v>448238</v>
      </c>
      <c r="G7568" s="292">
        <v>556824</v>
      </c>
      <c r="P7568" s="83" t="str">
        <f t="shared" ref="P7568:P7623" si="170">IF(COUNTBLANK(Q7568)=0,IF(RIGHT(A7568,10)=Q7568,TRUE,FALSE),"")</f>
        <v/>
      </c>
    </row>
    <row r="7569" spans="1:16" hidden="1" x14ac:dyDescent="0.25">
      <c r="A7569" s="83" t="s">
        <v>8614</v>
      </c>
      <c r="B7569" s="285" t="s">
        <v>130</v>
      </c>
      <c r="C7569" s="292">
        <v>292725</v>
      </c>
      <c r="D7569" s="292">
        <v>-457275</v>
      </c>
      <c r="E7569" s="292">
        <v>117052</v>
      </c>
      <c r="F7569" s="292">
        <v>324304</v>
      </c>
      <c r="G7569" s="292">
        <v>276806</v>
      </c>
      <c r="P7569" s="83" t="str">
        <f t="shared" si="170"/>
        <v/>
      </c>
    </row>
    <row r="7570" spans="1:16" hidden="1" x14ac:dyDescent="0.25">
      <c r="A7570" s="83" t="s">
        <v>8615</v>
      </c>
      <c r="B7570" s="285" t="s">
        <v>76</v>
      </c>
      <c r="C7570" s="292">
        <v>9422</v>
      </c>
      <c r="D7570" s="292">
        <v>10152</v>
      </c>
      <c r="E7570" s="292">
        <v>17832</v>
      </c>
      <c r="F7570" s="292">
        <v>24208</v>
      </c>
      <c r="G7570" s="292">
        <v>61614</v>
      </c>
      <c r="P7570" s="83" t="str">
        <f t="shared" si="170"/>
        <v/>
      </c>
    </row>
    <row r="7571" spans="1:16" hidden="1" x14ac:dyDescent="0.25">
      <c r="A7571" s="83" t="s">
        <v>8616</v>
      </c>
      <c r="B7571" s="285" t="s">
        <v>77</v>
      </c>
      <c r="C7571" s="292">
        <v>896929</v>
      </c>
      <c r="D7571" s="292">
        <v>1045378</v>
      </c>
      <c r="E7571" s="292">
        <v>896865</v>
      </c>
      <c r="F7571" s="292">
        <v>1454142</v>
      </c>
      <c r="G7571" s="292">
        <v>4293314</v>
      </c>
      <c r="P7571" s="83" t="str">
        <f t="shared" si="170"/>
        <v/>
      </c>
    </row>
    <row r="7572" spans="1:16" hidden="1" x14ac:dyDescent="0.25">
      <c r="A7572" s="83" t="s">
        <v>8617</v>
      </c>
      <c r="B7572" s="285" t="s">
        <v>78</v>
      </c>
      <c r="C7572" s="292">
        <v>381554</v>
      </c>
      <c r="D7572" s="292">
        <v>434101</v>
      </c>
      <c r="E7572" s="292">
        <v>468652</v>
      </c>
      <c r="F7572" s="292">
        <v>738214</v>
      </c>
      <c r="G7572" s="292">
        <v>2022521</v>
      </c>
      <c r="P7572" s="83" t="str">
        <f t="shared" si="170"/>
        <v/>
      </c>
    </row>
    <row r="7573" spans="1:16" hidden="1" x14ac:dyDescent="0.25">
      <c r="A7573" s="83" t="s">
        <v>8618</v>
      </c>
      <c r="B7573" s="285" t="s">
        <v>79</v>
      </c>
      <c r="C7573" s="292">
        <v>11679</v>
      </c>
      <c r="D7573" s="292">
        <v>31298</v>
      </c>
      <c r="E7573" s="292">
        <v>33821</v>
      </c>
      <c r="F7573" s="292">
        <v>61392</v>
      </c>
      <c r="G7573" s="292">
        <v>138190</v>
      </c>
      <c r="P7573" s="83" t="str">
        <f t="shared" si="170"/>
        <v/>
      </c>
    </row>
    <row r="7574" spans="1:16" hidden="1" x14ac:dyDescent="0.25">
      <c r="A7574" s="83" t="s">
        <v>8619</v>
      </c>
      <c r="B7574" s="285" t="s">
        <v>3671</v>
      </c>
      <c r="C7574" s="292">
        <v>178984</v>
      </c>
      <c r="D7574" s="292">
        <v>118162</v>
      </c>
      <c r="E7574" s="292">
        <v>94146</v>
      </c>
      <c r="F7574" s="292">
        <v>178060</v>
      </c>
      <c r="G7574" s="292">
        <v>569352</v>
      </c>
      <c r="P7574" s="83" t="str">
        <f t="shared" si="170"/>
        <v/>
      </c>
    </row>
    <row r="7575" spans="1:16" hidden="1" x14ac:dyDescent="0.25">
      <c r="A7575" s="83" t="s">
        <v>8620</v>
      </c>
      <c r="B7575" s="285" t="s">
        <v>84</v>
      </c>
      <c r="C7575" s="292">
        <v>244107</v>
      </c>
      <c r="D7575" s="292">
        <v>409631</v>
      </c>
      <c r="E7575" s="292">
        <v>393826</v>
      </c>
      <c r="F7575" s="292">
        <v>681983</v>
      </c>
      <c r="G7575" s="292">
        <v>1729547</v>
      </c>
      <c r="P7575" s="83" t="str">
        <f t="shared" si="170"/>
        <v/>
      </c>
    </row>
    <row r="7576" spans="1:16" hidden="1" x14ac:dyDescent="0.25">
      <c r="A7576" s="83" t="s">
        <v>8621</v>
      </c>
      <c r="B7576" s="285" t="s">
        <v>85</v>
      </c>
      <c r="C7576" s="292">
        <v>2205308</v>
      </c>
      <c r="D7576" s="292">
        <v>2523237</v>
      </c>
      <c r="E7576" s="292">
        <v>2443527</v>
      </c>
      <c r="F7576" s="292">
        <v>3798135</v>
      </c>
      <c r="G7576" s="292">
        <v>10970207</v>
      </c>
      <c r="P7576" s="83" t="str">
        <f t="shared" si="170"/>
        <v/>
      </c>
    </row>
    <row r="7577" spans="1:16" hidden="1" x14ac:dyDescent="0.25">
      <c r="A7577" s="83" t="s">
        <v>8622</v>
      </c>
      <c r="B7577" s="285" t="s">
        <v>86</v>
      </c>
      <c r="C7577" s="292">
        <v>18193</v>
      </c>
      <c r="D7577" s="292">
        <v>121561</v>
      </c>
      <c r="E7577" s="292">
        <v>12582</v>
      </c>
      <c r="F7577" s="292">
        <v>49028</v>
      </c>
      <c r="G7577" s="292">
        <v>201364</v>
      </c>
      <c r="P7577" s="83" t="str">
        <f t="shared" si="170"/>
        <v/>
      </c>
    </row>
    <row r="7578" spans="1:16" hidden="1" x14ac:dyDescent="0.25">
      <c r="A7578" s="83" t="s">
        <v>8623</v>
      </c>
      <c r="B7578" s="285" t="s">
        <v>87</v>
      </c>
      <c r="C7578" s="292">
        <v>44849</v>
      </c>
      <c r="D7578" s="292">
        <v>143896</v>
      </c>
      <c r="E7578" s="292">
        <v>110585</v>
      </c>
      <c r="F7578" s="292">
        <v>325646</v>
      </c>
      <c r="G7578" s="292">
        <v>624976</v>
      </c>
      <c r="P7578" s="83" t="str">
        <f t="shared" si="170"/>
        <v/>
      </c>
    </row>
    <row r="7579" spans="1:16" hidden="1" x14ac:dyDescent="0.25">
      <c r="A7579" s="83" t="s">
        <v>8624</v>
      </c>
      <c r="B7579" s="285" t="s">
        <v>88</v>
      </c>
      <c r="D7579" s="292">
        <v>0</v>
      </c>
      <c r="E7579" s="292">
        <v>0</v>
      </c>
      <c r="F7579" s="292">
        <v>0</v>
      </c>
      <c r="G7579" s="292">
        <v>0</v>
      </c>
      <c r="P7579" s="83" t="str">
        <f t="shared" si="170"/>
        <v/>
      </c>
    </row>
    <row r="7580" spans="1:16" hidden="1" x14ac:dyDescent="0.25">
      <c r="A7580" s="83" t="s">
        <v>8625</v>
      </c>
      <c r="B7580" s="285" t="s">
        <v>144</v>
      </c>
      <c r="C7580" s="292">
        <v>2268350</v>
      </c>
      <c r="D7580" s="292">
        <v>2788694</v>
      </c>
      <c r="E7580" s="292">
        <v>2566694</v>
      </c>
      <c r="F7580" s="292">
        <v>4172809</v>
      </c>
      <c r="G7580" s="292">
        <v>11796547</v>
      </c>
      <c r="P7580" s="83" t="str">
        <f t="shared" si="170"/>
        <v/>
      </c>
    </row>
    <row r="7581" spans="1:16" hidden="1" x14ac:dyDescent="0.25">
      <c r="A7581" s="83" t="s">
        <v>8626</v>
      </c>
      <c r="B7581" s="285" t="s">
        <v>283</v>
      </c>
      <c r="C7581" s="292">
        <v>3924</v>
      </c>
      <c r="D7581" s="292">
        <v>8676</v>
      </c>
      <c r="E7581" s="292">
        <v>1978</v>
      </c>
      <c r="F7581" s="292">
        <v>10401</v>
      </c>
      <c r="G7581" s="292">
        <v>24979</v>
      </c>
      <c r="P7581" s="83" t="str">
        <f t="shared" si="170"/>
        <v/>
      </c>
    </row>
    <row r="7582" spans="1:16" hidden="1" x14ac:dyDescent="0.25">
      <c r="A7582" s="83" t="s">
        <v>8627</v>
      </c>
      <c r="B7582" s="285" t="s">
        <v>284</v>
      </c>
      <c r="C7582" s="292">
        <v>478709</v>
      </c>
      <c r="D7582" s="292">
        <v>465839</v>
      </c>
      <c r="E7582" s="292">
        <v>536407</v>
      </c>
      <c r="F7582" s="292">
        <v>649735</v>
      </c>
      <c r="G7582" s="292">
        <v>2130690</v>
      </c>
      <c r="P7582" s="83" t="str">
        <f t="shared" si="170"/>
        <v/>
      </c>
    </row>
    <row r="7583" spans="1:16" hidden="1" x14ac:dyDescent="0.25">
      <c r="A7583" s="83" t="s">
        <v>8628</v>
      </c>
      <c r="B7583" s="285" t="s">
        <v>76</v>
      </c>
      <c r="C7583" s="292">
        <v>32379</v>
      </c>
      <c r="D7583" s="292">
        <v>55295</v>
      </c>
      <c r="E7583" s="292">
        <v>48673</v>
      </c>
      <c r="F7583" s="292">
        <v>105802</v>
      </c>
      <c r="G7583" s="292">
        <v>242149</v>
      </c>
      <c r="P7583" s="83" t="str">
        <f t="shared" si="170"/>
        <v/>
      </c>
    </row>
    <row r="7584" spans="1:16" hidden="1" x14ac:dyDescent="0.25">
      <c r="A7584" s="83" t="s">
        <v>8629</v>
      </c>
      <c r="B7584" s="285" t="s">
        <v>85</v>
      </c>
      <c r="C7584" s="292">
        <v>2525916</v>
      </c>
      <c r="D7584" s="292">
        <v>2108187</v>
      </c>
      <c r="E7584" s="292">
        <v>2646555</v>
      </c>
      <c r="F7584" s="292">
        <v>4246373</v>
      </c>
      <c r="G7584" s="292">
        <v>11527031</v>
      </c>
      <c r="P7584" s="83" t="str">
        <f t="shared" si="170"/>
        <v/>
      </c>
    </row>
    <row r="7585" spans="1:16" hidden="1" x14ac:dyDescent="0.25">
      <c r="A7585" s="83" t="s">
        <v>8630</v>
      </c>
      <c r="B7585" s="285" t="s">
        <v>87</v>
      </c>
      <c r="C7585" s="292">
        <v>29421</v>
      </c>
      <c r="D7585" s="292">
        <v>170300</v>
      </c>
      <c r="E7585" s="292">
        <v>26225</v>
      </c>
      <c r="F7585" s="292">
        <v>201585</v>
      </c>
      <c r="G7585" s="292">
        <v>427531</v>
      </c>
      <c r="P7585" s="83" t="str">
        <f t="shared" si="170"/>
        <v/>
      </c>
    </row>
    <row r="7586" spans="1:16" hidden="1" x14ac:dyDescent="0.25">
      <c r="A7586" s="83" t="s">
        <v>8631</v>
      </c>
      <c r="B7586" s="285" t="s">
        <v>88</v>
      </c>
      <c r="D7586" s="292">
        <v>0</v>
      </c>
      <c r="E7586" s="292">
        <v>0</v>
      </c>
      <c r="F7586" s="292">
        <v>0</v>
      </c>
      <c r="G7586" s="292">
        <v>0</v>
      </c>
      <c r="P7586" s="83" t="str">
        <f t="shared" si="170"/>
        <v/>
      </c>
    </row>
    <row r="7587" spans="1:16" hidden="1" x14ac:dyDescent="0.25">
      <c r="A7587" s="83" t="s">
        <v>8632</v>
      </c>
      <c r="B7587" s="285" t="s">
        <v>89</v>
      </c>
      <c r="C7587" s="292">
        <v>115151</v>
      </c>
      <c r="D7587" s="292">
        <v>142303</v>
      </c>
      <c r="E7587" s="292">
        <v>168388</v>
      </c>
      <c r="F7587" s="292">
        <v>244170</v>
      </c>
      <c r="G7587" s="292">
        <v>670012</v>
      </c>
      <c r="P7587" s="83" t="str">
        <f t="shared" si="170"/>
        <v/>
      </c>
    </row>
    <row r="7588" spans="1:16" hidden="1" x14ac:dyDescent="0.25">
      <c r="A7588" s="83" t="s">
        <v>8633</v>
      </c>
      <c r="B7588" s="285" t="s">
        <v>90</v>
      </c>
      <c r="C7588" s="292">
        <v>4454</v>
      </c>
      <c r="D7588" s="292">
        <v>44267</v>
      </c>
      <c r="E7588" s="292">
        <v>41003</v>
      </c>
      <c r="F7588" s="292">
        <v>261344</v>
      </c>
      <c r="G7588" s="292">
        <v>351068</v>
      </c>
      <c r="P7588" s="83" t="str">
        <f t="shared" si="170"/>
        <v/>
      </c>
    </row>
    <row r="7589" spans="1:16" hidden="1" x14ac:dyDescent="0.25">
      <c r="A7589" s="83" t="s">
        <v>8634</v>
      </c>
      <c r="B7589" s="285" t="s">
        <v>91</v>
      </c>
      <c r="C7589" s="292">
        <v>624111</v>
      </c>
      <c r="D7589" s="292">
        <v>833468</v>
      </c>
      <c r="E7589" s="292">
        <v>1517091</v>
      </c>
      <c r="F7589" s="292">
        <v>1999934</v>
      </c>
      <c r="G7589" s="292">
        <v>4974604</v>
      </c>
      <c r="P7589" s="83" t="str">
        <f t="shared" si="170"/>
        <v/>
      </c>
    </row>
    <row r="7590" spans="1:16" hidden="1" x14ac:dyDescent="0.25">
      <c r="A7590" s="83" t="s">
        <v>8635</v>
      </c>
      <c r="B7590" s="285" t="s">
        <v>3670</v>
      </c>
      <c r="C7590" s="292">
        <v>21533</v>
      </c>
      <c r="D7590" s="292">
        <v>15148</v>
      </c>
      <c r="E7590" s="292">
        <v>17097</v>
      </c>
      <c r="F7590" s="292">
        <v>53009</v>
      </c>
      <c r="G7590" s="292">
        <v>106787</v>
      </c>
      <c r="P7590" s="83" t="str">
        <f t="shared" si="170"/>
        <v/>
      </c>
    </row>
    <row r="7591" spans="1:16" hidden="1" x14ac:dyDescent="0.25">
      <c r="A7591" s="83" t="s">
        <v>8636</v>
      </c>
      <c r="B7591" s="285" t="s">
        <v>95</v>
      </c>
      <c r="C7591" s="292">
        <v>38423</v>
      </c>
      <c r="D7591" s="292">
        <v>80247</v>
      </c>
      <c r="E7591" s="292">
        <v>24946</v>
      </c>
      <c r="F7591" s="292">
        <v>109393</v>
      </c>
      <c r="G7591" s="292">
        <v>253009</v>
      </c>
      <c r="P7591" s="83" t="str">
        <f t="shared" si="170"/>
        <v/>
      </c>
    </row>
    <row r="7592" spans="1:16" hidden="1" x14ac:dyDescent="0.25">
      <c r="A7592" s="83" t="s">
        <v>8637</v>
      </c>
      <c r="B7592" s="285" t="s">
        <v>96</v>
      </c>
      <c r="C7592" s="292">
        <v>5738</v>
      </c>
      <c r="D7592" s="292">
        <v>52932</v>
      </c>
      <c r="E7592" s="292">
        <v>10966</v>
      </c>
      <c r="F7592" s="292">
        <v>49155</v>
      </c>
      <c r="G7592" s="292">
        <v>118791</v>
      </c>
      <c r="P7592" s="83" t="str">
        <f t="shared" si="170"/>
        <v/>
      </c>
    </row>
    <row r="7593" spans="1:16" hidden="1" x14ac:dyDescent="0.25">
      <c r="A7593" s="83" t="s">
        <v>8638</v>
      </c>
      <c r="B7593" s="285" t="s">
        <v>155</v>
      </c>
      <c r="C7593" s="292">
        <v>2561075</v>
      </c>
      <c r="D7593" s="292">
        <v>2331419</v>
      </c>
      <c r="E7593" s="292">
        <v>2683746</v>
      </c>
      <c r="F7593" s="292">
        <v>4497113</v>
      </c>
      <c r="G7593" s="292">
        <v>12073353</v>
      </c>
      <c r="P7593" s="83" t="str">
        <f t="shared" si="170"/>
        <v/>
      </c>
    </row>
    <row r="7594" spans="1:16" hidden="1" x14ac:dyDescent="0.25">
      <c r="A7594" s="83" t="s">
        <v>8639</v>
      </c>
      <c r="B7594" s="285" t="s">
        <v>285</v>
      </c>
      <c r="C7594" s="292">
        <v>1680999</v>
      </c>
      <c r="D7594" s="292">
        <v>930378</v>
      </c>
      <c r="E7594" s="292">
        <v>773851</v>
      </c>
      <c r="F7594" s="292">
        <v>1429816</v>
      </c>
      <c r="G7594" s="292">
        <v>4815044</v>
      </c>
      <c r="P7594" s="83" t="str">
        <f t="shared" si="170"/>
        <v/>
      </c>
    </row>
    <row r="7595" spans="1:16" hidden="1" x14ac:dyDescent="0.25">
      <c r="A7595" s="83" t="s">
        <v>8640</v>
      </c>
      <c r="B7595" s="285" t="s">
        <v>286</v>
      </c>
      <c r="C7595" s="292">
        <v>8866</v>
      </c>
      <c r="D7595" s="292">
        <v>7081</v>
      </c>
      <c r="E7595" s="292">
        <v>55506</v>
      </c>
      <c r="F7595" s="292">
        <v>42905</v>
      </c>
      <c r="G7595" s="292">
        <v>114358</v>
      </c>
      <c r="P7595" s="83" t="str">
        <f t="shared" si="170"/>
        <v/>
      </c>
    </row>
    <row r="7596" spans="1:16" hidden="1" x14ac:dyDescent="0.25">
      <c r="A7596" s="83" t="s">
        <v>8641</v>
      </c>
      <c r="B7596" s="285" t="s">
        <v>97</v>
      </c>
      <c r="C7596" s="292">
        <v>4581.6973599999947</v>
      </c>
      <c r="D7596" s="292">
        <v>-15522.028410000023</v>
      </c>
      <c r="E7596" s="292">
        <v>-10696.34982999999</v>
      </c>
      <c r="F7596" s="292">
        <v>16525.521040000061</v>
      </c>
      <c r="G7596" s="292">
        <v>-5111.1598399999639</v>
      </c>
      <c r="P7596" s="83" t="str">
        <f t="shared" si="170"/>
        <v/>
      </c>
    </row>
    <row r="7597" spans="1:16" hidden="1" x14ac:dyDescent="0.25">
      <c r="A7597" s="83" t="s">
        <v>8642</v>
      </c>
      <c r="B7597" s="285" t="s">
        <v>130</v>
      </c>
      <c r="C7597" s="292">
        <v>20613.806689999998</v>
      </c>
      <c r="D7597" s="292">
        <v>-13478.107220000025</v>
      </c>
      <c r="E7597" s="292">
        <v>-10073.762169999991</v>
      </c>
      <c r="F7597" s="292">
        <v>17456.889240000055</v>
      </c>
      <c r="G7597" s="292">
        <v>14518.826540000038</v>
      </c>
      <c r="P7597" s="83" t="str">
        <f t="shared" si="170"/>
        <v/>
      </c>
    </row>
    <row r="7598" spans="1:16" hidden="1" x14ac:dyDescent="0.25">
      <c r="A7598" s="83" t="s">
        <v>8643</v>
      </c>
      <c r="B7598" s="285" t="s">
        <v>76</v>
      </c>
      <c r="C7598" s="292">
        <v>0</v>
      </c>
      <c r="D7598" s="292">
        <v>0</v>
      </c>
      <c r="E7598" s="292">
        <v>0</v>
      </c>
      <c r="F7598" s="292">
        <v>0</v>
      </c>
      <c r="G7598" s="292">
        <v>0</v>
      </c>
      <c r="P7598" s="83" t="str">
        <f t="shared" si="170"/>
        <v/>
      </c>
    </row>
    <row r="7599" spans="1:16" hidden="1" x14ac:dyDescent="0.25">
      <c r="A7599" s="83" t="s">
        <v>8644</v>
      </c>
      <c r="B7599" s="285" t="s">
        <v>77</v>
      </c>
      <c r="C7599" s="292">
        <v>9022.511120000001</v>
      </c>
      <c r="D7599" s="292">
        <v>9648.9232300000167</v>
      </c>
      <c r="E7599" s="292">
        <v>8669.0463899999868</v>
      </c>
      <c r="F7599" s="292">
        <v>11484.914659999975</v>
      </c>
      <c r="G7599" s="292">
        <v>38825.395399999979</v>
      </c>
      <c r="P7599" s="83" t="str">
        <f t="shared" si="170"/>
        <v/>
      </c>
    </row>
    <row r="7600" spans="1:16" hidden="1" x14ac:dyDescent="0.25">
      <c r="A7600" s="83" t="s">
        <v>8645</v>
      </c>
      <c r="B7600" s="285" t="s">
        <v>78</v>
      </c>
      <c r="C7600" s="292">
        <v>5930.6525700000002</v>
      </c>
      <c r="D7600" s="292">
        <v>5056.6334500000066</v>
      </c>
      <c r="E7600" s="292">
        <v>5455.6184700000122</v>
      </c>
      <c r="F7600" s="292">
        <v>7008.2280299999684</v>
      </c>
      <c r="G7600" s="292">
        <v>23451.132519999988</v>
      </c>
      <c r="P7600" s="83" t="str">
        <f t="shared" si="170"/>
        <v/>
      </c>
    </row>
    <row r="7601" spans="1:16" hidden="1" x14ac:dyDescent="0.25">
      <c r="A7601" s="83" t="s">
        <v>8646</v>
      </c>
      <c r="B7601" s="285" t="s">
        <v>79</v>
      </c>
      <c r="C7601" s="292">
        <v>114.76661</v>
      </c>
      <c r="D7601" s="292">
        <v>236.64442000000003</v>
      </c>
      <c r="E7601" s="292">
        <v>199.95008999999999</v>
      </c>
      <c r="F7601" s="292">
        <v>376.65312</v>
      </c>
      <c r="G7601" s="292">
        <v>928.01423999999997</v>
      </c>
      <c r="P7601" s="83" t="str">
        <f t="shared" si="170"/>
        <v/>
      </c>
    </row>
    <row r="7602" spans="1:16" hidden="1" x14ac:dyDescent="0.25">
      <c r="A7602" s="83" t="s">
        <v>8647</v>
      </c>
      <c r="B7602" s="285" t="s">
        <v>3671</v>
      </c>
      <c r="C7602" s="292">
        <v>2743.8158100000001</v>
      </c>
      <c r="D7602" s="292">
        <v>2939.5719999999992</v>
      </c>
      <c r="E7602" s="292">
        <v>2818.0556600000009</v>
      </c>
      <c r="F7602" s="292">
        <v>2184.2517500000013</v>
      </c>
      <c r="G7602" s="292">
        <v>10685.695220000001</v>
      </c>
      <c r="P7602" s="83" t="str">
        <f t="shared" si="170"/>
        <v/>
      </c>
    </row>
    <row r="7603" spans="1:16" hidden="1" x14ac:dyDescent="0.25">
      <c r="A7603" s="83" t="s">
        <v>8648</v>
      </c>
      <c r="B7603" s="285" t="s">
        <v>84</v>
      </c>
      <c r="C7603" s="292">
        <v>2419.6403699999996</v>
      </c>
      <c r="D7603" s="292">
        <v>4913.1925600000022</v>
      </c>
      <c r="E7603" s="292">
        <v>3371.5800299999974</v>
      </c>
      <c r="F7603" s="292">
        <v>5235.2006099999971</v>
      </c>
      <c r="G7603" s="292">
        <v>15939.613569999998</v>
      </c>
      <c r="P7603" s="83" t="str">
        <f t="shared" si="170"/>
        <v/>
      </c>
    </row>
    <row r="7604" spans="1:16" hidden="1" x14ac:dyDescent="0.25">
      <c r="A7604" s="83" t="s">
        <v>8649</v>
      </c>
      <c r="B7604" s="285" t="s">
        <v>85</v>
      </c>
      <c r="C7604" s="292">
        <v>25331.203699999998</v>
      </c>
      <c r="D7604" s="292">
        <v>27353.393940000024</v>
      </c>
      <c r="E7604" s="292">
        <v>25135.76827</v>
      </c>
      <c r="F7604" s="292">
        <v>32057.30707999993</v>
      </c>
      <c r="G7604" s="292">
        <v>109877.67298999996</v>
      </c>
      <c r="P7604" s="83" t="str">
        <f t="shared" si="170"/>
        <v/>
      </c>
    </row>
    <row r="7605" spans="1:16" hidden="1" x14ac:dyDescent="0.25">
      <c r="A7605" s="83" t="s">
        <v>8650</v>
      </c>
      <c r="B7605" s="285" t="s">
        <v>86</v>
      </c>
      <c r="C7605" s="292">
        <v>138.59717000000001</v>
      </c>
      <c r="D7605" s="292">
        <v>397.15063999999995</v>
      </c>
      <c r="E7605" s="292">
        <v>229.22056999999995</v>
      </c>
      <c r="F7605" s="292">
        <v>229.35412000000019</v>
      </c>
      <c r="G7605" s="292">
        <v>994.3225000000001</v>
      </c>
      <c r="P7605" s="83" t="str">
        <f t="shared" si="170"/>
        <v/>
      </c>
    </row>
    <row r="7606" spans="1:16" hidden="1" x14ac:dyDescent="0.25">
      <c r="A7606" s="83" t="s">
        <v>8651</v>
      </c>
      <c r="B7606" s="285" t="s">
        <v>87</v>
      </c>
      <c r="C7606" s="292">
        <v>657.41968999999995</v>
      </c>
      <c r="D7606" s="292">
        <v>612.45184000000017</v>
      </c>
      <c r="E7606" s="292">
        <v>1752.1999700000001</v>
      </c>
      <c r="F7606" s="292">
        <v>2470.0651100000009</v>
      </c>
      <c r="G7606" s="292">
        <v>5492.1366100000014</v>
      </c>
      <c r="P7606" s="83" t="str">
        <f t="shared" si="170"/>
        <v/>
      </c>
    </row>
    <row r="7607" spans="1:16" hidden="1" x14ac:dyDescent="0.25">
      <c r="A7607" s="83" t="s">
        <v>8652</v>
      </c>
      <c r="B7607" s="285" t="s">
        <v>88</v>
      </c>
      <c r="C7607" s="292">
        <v>802.73226</v>
      </c>
      <c r="D7607" s="292">
        <v>0</v>
      </c>
      <c r="E7607" s="292">
        <v>0</v>
      </c>
      <c r="F7607" s="292">
        <v>2199.4307599999997</v>
      </c>
      <c r="G7607" s="292">
        <v>3002.16302</v>
      </c>
      <c r="P7607" s="83" t="str">
        <f t="shared" si="170"/>
        <v/>
      </c>
    </row>
    <row r="7608" spans="1:16" hidden="1" x14ac:dyDescent="0.25">
      <c r="A7608" s="83" t="s">
        <v>8653</v>
      </c>
      <c r="B7608" s="285" t="s">
        <v>144</v>
      </c>
      <c r="C7608" s="292">
        <v>26929.952819999999</v>
      </c>
      <c r="D7608" s="292">
        <v>28362.996420000025</v>
      </c>
      <c r="E7608" s="292">
        <v>27117.188810000003</v>
      </c>
      <c r="F7608" s="292">
        <v>36956.157069999936</v>
      </c>
      <c r="G7608" s="292">
        <v>119366.29511999997</v>
      </c>
      <c r="P7608" s="83" t="str">
        <f t="shared" si="170"/>
        <v/>
      </c>
    </row>
    <row r="7609" spans="1:16" hidden="1" x14ac:dyDescent="0.25">
      <c r="A7609" s="83" t="s">
        <v>8654</v>
      </c>
      <c r="B7609" s="285" t="s">
        <v>283</v>
      </c>
      <c r="C7609" s="292">
        <v>67.364550000000008</v>
      </c>
      <c r="D7609" s="292">
        <v>100.41034999999999</v>
      </c>
      <c r="E7609" s="292">
        <v>123.61508000000001</v>
      </c>
      <c r="F7609" s="292">
        <v>282.61570999999992</v>
      </c>
      <c r="G7609" s="292">
        <v>574.00568999999996</v>
      </c>
      <c r="P7609" s="83" t="str">
        <f t="shared" si="170"/>
        <v/>
      </c>
    </row>
    <row r="7610" spans="1:16" hidden="1" x14ac:dyDescent="0.25">
      <c r="A7610" s="83" t="s">
        <v>8655</v>
      </c>
      <c r="B7610" s="285" t="s">
        <v>284</v>
      </c>
      <c r="C7610" s="292">
        <v>5032.4526700000006</v>
      </c>
      <c r="D7610" s="292">
        <v>4458.01793</v>
      </c>
      <c r="E7610" s="292">
        <v>4497.9025500000025</v>
      </c>
      <c r="F7610" s="292">
        <v>5485.4431999999933</v>
      </c>
      <c r="G7610" s="292">
        <v>19473.816349999997</v>
      </c>
      <c r="P7610" s="83" t="str">
        <f t="shared" si="170"/>
        <v/>
      </c>
    </row>
    <row r="7611" spans="1:16" hidden="1" x14ac:dyDescent="0.25">
      <c r="A7611" s="83" t="s">
        <v>8656</v>
      </c>
      <c r="B7611" s="285" t="s">
        <v>76</v>
      </c>
      <c r="C7611" s="292">
        <v>0</v>
      </c>
      <c r="D7611" s="292">
        <v>0</v>
      </c>
      <c r="E7611" s="292">
        <v>27.806650000000001</v>
      </c>
      <c r="F7611" s="292">
        <v>0</v>
      </c>
      <c r="G7611" s="292">
        <v>27.806650000000001</v>
      </c>
      <c r="P7611" s="83" t="str">
        <f t="shared" si="170"/>
        <v/>
      </c>
    </row>
    <row r="7612" spans="1:16" hidden="1" x14ac:dyDescent="0.25">
      <c r="A7612" s="83" t="s">
        <v>8657</v>
      </c>
      <c r="B7612" s="285" t="s">
        <v>85</v>
      </c>
      <c r="C7612" s="292">
        <v>29912.901059999993</v>
      </c>
      <c r="D7612" s="292">
        <v>11831.365530000001</v>
      </c>
      <c r="E7612" s="292">
        <v>14439.41844000001</v>
      </c>
      <c r="F7612" s="292">
        <v>48582.828119999991</v>
      </c>
      <c r="G7612" s="292">
        <v>104766.51315</v>
      </c>
      <c r="P7612" s="83" t="str">
        <f t="shared" si="170"/>
        <v/>
      </c>
    </row>
    <row r="7613" spans="1:16" hidden="1" x14ac:dyDescent="0.25">
      <c r="A7613" s="83" t="s">
        <v>8658</v>
      </c>
      <c r="B7613" s="285" t="s">
        <v>87</v>
      </c>
      <c r="C7613" s="292">
        <v>0</v>
      </c>
      <c r="D7613" s="292">
        <v>0</v>
      </c>
      <c r="E7613" s="292">
        <v>2412.44623</v>
      </c>
      <c r="F7613" s="292">
        <v>1315.9250000000002</v>
      </c>
      <c r="G7613" s="292">
        <v>3728.3712300000002</v>
      </c>
      <c r="P7613" s="83" t="str">
        <f t="shared" si="170"/>
        <v/>
      </c>
    </row>
    <row r="7614" spans="1:16" hidden="1" x14ac:dyDescent="0.25">
      <c r="A7614" s="83" t="s">
        <v>8659</v>
      </c>
      <c r="B7614" s="285" t="s">
        <v>88</v>
      </c>
      <c r="C7614" s="292">
        <v>17590.558450000004</v>
      </c>
      <c r="D7614" s="292">
        <v>2923.6486699999987</v>
      </c>
      <c r="E7614" s="292">
        <v>0</v>
      </c>
      <c r="F7614" s="292">
        <v>4166.4906999999957</v>
      </c>
      <c r="G7614" s="292">
        <v>24680.697819999998</v>
      </c>
      <c r="P7614" s="83" t="str">
        <f t="shared" si="170"/>
        <v/>
      </c>
    </row>
    <row r="7615" spans="1:16" hidden="1" x14ac:dyDescent="0.25">
      <c r="A7615" s="83" t="s">
        <v>8660</v>
      </c>
      <c r="B7615" s="285" t="s">
        <v>89</v>
      </c>
      <c r="C7615" s="292">
        <v>3831.5275900000011</v>
      </c>
      <c r="D7615" s="292">
        <v>3177.4351599999986</v>
      </c>
      <c r="E7615" s="292">
        <v>2405.2394500000019</v>
      </c>
      <c r="F7615" s="292">
        <v>4407.996669999995</v>
      </c>
      <c r="G7615" s="292">
        <v>13822.198869999997</v>
      </c>
      <c r="P7615" s="83" t="str">
        <f t="shared" si="170"/>
        <v/>
      </c>
    </row>
    <row r="7616" spans="1:16" hidden="1" x14ac:dyDescent="0.25">
      <c r="A7616" s="83" t="s">
        <v>8661</v>
      </c>
      <c r="B7616" s="285" t="s">
        <v>90</v>
      </c>
      <c r="C7616" s="292">
        <v>2.8780600000000001</v>
      </c>
      <c r="D7616" s="292">
        <v>809.71154000000001</v>
      </c>
      <c r="E7616" s="292">
        <v>16.43463000000002</v>
      </c>
      <c r="F7616" s="292">
        <v>385.37339999999995</v>
      </c>
      <c r="G7616" s="292">
        <v>1214.3976299999999</v>
      </c>
      <c r="P7616" s="83" t="str">
        <f t="shared" si="170"/>
        <v/>
      </c>
    </row>
    <row r="7617" spans="1:16" hidden="1" x14ac:dyDescent="0.25">
      <c r="A7617" s="83" t="s">
        <v>8662</v>
      </c>
      <c r="B7617" s="285" t="s">
        <v>91</v>
      </c>
      <c r="C7617" s="292">
        <v>5482.7042700000002</v>
      </c>
      <c r="D7617" s="292">
        <v>3392.9400999999998</v>
      </c>
      <c r="E7617" s="292">
        <v>5528.2509199999986</v>
      </c>
      <c r="F7617" s="292">
        <v>27236.32854000001</v>
      </c>
      <c r="G7617" s="292">
        <v>41640.22383000001</v>
      </c>
      <c r="P7617" s="83" t="str">
        <f t="shared" si="170"/>
        <v/>
      </c>
    </row>
    <row r="7618" spans="1:16" hidden="1" x14ac:dyDescent="0.25">
      <c r="A7618" s="83" t="s">
        <v>8663</v>
      </c>
      <c r="B7618" s="285" t="s">
        <v>3670</v>
      </c>
      <c r="C7618" s="292">
        <v>164.09496000000004</v>
      </c>
      <c r="D7618" s="292">
        <v>198.2908700000001</v>
      </c>
      <c r="E7618" s="292">
        <v>261.60275999999999</v>
      </c>
      <c r="F7618" s="292">
        <v>2186.4327599999992</v>
      </c>
      <c r="G7618" s="292">
        <v>2810.4213499999996</v>
      </c>
      <c r="P7618" s="83" t="str">
        <f t="shared" si="170"/>
        <v/>
      </c>
    </row>
    <row r="7619" spans="1:16" hidden="1" x14ac:dyDescent="0.25">
      <c r="A7619" s="83" t="s">
        <v>8664</v>
      </c>
      <c r="B7619" s="285" t="s">
        <v>95</v>
      </c>
      <c r="C7619" s="292">
        <v>153.99</v>
      </c>
      <c r="D7619" s="292">
        <v>520.68700000000001</v>
      </c>
      <c r="E7619" s="292">
        <v>5.4553799999999697</v>
      </c>
      <c r="F7619" s="292">
        <v>262.62058000000002</v>
      </c>
      <c r="G7619" s="292">
        <v>942.75296000000003</v>
      </c>
      <c r="P7619" s="83" t="str">
        <f t="shared" si="170"/>
        <v/>
      </c>
    </row>
    <row r="7620" spans="1:16" hidden="1" x14ac:dyDescent="0.25">
      <c r="A7620" s="83" t="s">
        <v>8665</v>
      </c>
      <c r="B7620" s="285" t="s">
        <v>96</v>
      </c>
      <c r="C7620" s="292">
        <v>40.299999999999997</v>
      </c>
      <c r="D7620" s="292">
        <v>129.875</v>
      </c>
      <c r="E7620" s="292">
        <v>191.56197</v>
      </c>
      <c r="F7620" s="292">
        <v>347.80248999999992</v>
      </c>
      <c r="G7620" s="292">
        <v>709.53945999999996</v>
      </c>
      <c r="P7620" s="83" t="str">
        <f t="shared" si="170"/>
        <v/>
      </c>
    </row>
    <row r="7621" spans="1:16" hidden="1" x14ac:dyDescent="0.25">
      <c r="A7621" s="83" t="s">
        <v>8666</v>
      </c>
      <c r="B7621" s="285" t="s">
        <v>155</v>
      </c>
      <c r="C7621" s="292">
        <v>47543.759509999996</v>
      </c>
      <c r="D7621" s="292">
        <v>14884.8892</v>
      </c>
      <c r="E7621" s="292">
        <v>17043.426640000012</v>
      </c>
      <c r="F7621" s="292">
        <v>54413.046309999991</v>
      </c>
      <c r="G7621" s="292">
        <v>133885.12166</v>
      </c>
      <c r="P7621" s="83" t="str">
        <f t="shared" si="170"/>
        <v/>
      </c>
    </row>
    <row r="7622" spans="1:16" hidden="1" x14ac:dyDescent="0.25">
      <c r="A7622" s="83" t="s">
        <v>8667</v>
      </c>
      <c r="B7622" s="285" t="s">
        <v>285</v>
      </c>
      <c r="C7622" s="292">
        <v>20270.933099999991</v>
      </c>
      <c r="D7622" s="292">
        <v>3723.9402900000018</v>
      </c>
      <c r="E7622" s="292">
        <v>5764.0647800000088</v>
      </c>
      <c r="F7622" s="292">
        <v>13504.167469999989</v>
      </c>
      <c r="G7622" s="292">
        <v>43263.105639999994</v>
      </c>
      <c r="P7622" s="83" t="str">
        <f t="shared" si="170"/>
        <v/>
      </c>
    </row>
    <row r="7623" spans="1:16" hidden="1" x14ac:dyDescent="0.25">
      <c r="A7623" s="83" t="s">
        <v>8668</v>
      </c>
      <c r="B7623" s="285" t="s">
        <v>286</v>
      </c>
      <c r="C7623" s="292">
        <v>6.7730800000000002</v>
      </c>
      <c r="D7623" s="292">
        <v>8.3605699999999992</v>
      </c>
      <c r="E7623" s="292">
        <v>430.56387000000001</v>
      </c>
      <c r="F7623" s="292">
        <v>599.90869999999984</v>
      </c>
      <c r="G7623" s="292">
        <v>1045.6062199999999</v>
      </c>
      <c r="P7623" s="83" t="str">
        <f t="shared" si="170"/>
        <v/>
      </c>
    </row>
    <row r="7624" spans="1:16" hidden="1" x14ac:dyDescent="0.25">
      <c r="A7624" s="83" t="s">
        <v>8669</v>
      </c>
      <c r="B7624" s="285" t="s">
        <v>97</v>
      </c>
      <c r="C7624" s="292">
        <v>-3259428.6923100008</v>
      </c>
      <c r="D7624" s="292">
        <v>-5331363.3282899987</v>
      </c>
      <c r="E7624" s="292">
        <v>-2955008.3881700016</v>
      </c>
      <c r="F7624" s="292">
        <v>5368631.3149300003</v>
      </c>
      <c r="G7624" s="292">
        <v>-4033343.5648000017</v>
      </c>
      <c r="H7624" s="292">
        <v>-1829683.6260276102</v>
      </c>
      <c r="I7624" s="292">
        <v>157467.49326999765</v>
      </c>
      <c r="J7624" s="292">
        <v>-4088666.4346923865</v>
      </c>
      <c r="K7624" s="292">
        <v>-4492274.9795763949</v>
      </c>
      <c r="L7624" s="292">
        <v>1145218.7829863951</v>
      </c>
      <c r="M7624" s="292">
        <v>-4170278.8841400011</v>
      </c>
      <c r="N7624" s="292">
        <v>-541513.38031000737</v>
      </c>
      <c r="O7624" s="292">
        <v>-24030243.687129989</v>
      </c>
      <c r="P7624" s="83" t="str">
        <f>IF(COUNTBLANK(Q7624)=0,IF(RIGHT(A7624,12)=Q7624,TRUE,FALSE),"")</f>
        <v/>
      </c>
    </row>
    <row r="7625" spans="1:16" hidden="1" x14ac:dyDescent="0.25">
      <c r="A7625" s="83" t="s">
        <v>8670</v>
      </c>
      <c r="B7625" s="285" t="s">
        <v>130</v>
      </c>
      <c r="C7625" s="292">
        <v>2010063.4460799973</v>
      </c>
      <c r="D7625" s="292">
        <v>3701758.46502</v>
      </c>
      <c r="E7625" s="292">
        <v>2843772.2690099999</v>
      </c>
      <c r="F7625" s="292">
        <v>5075395.3182199998</v>
      </c>
      <c r="G7625" s="292">
        <v>-818069.46679000184</v>
      </c>
      <c r="H7625" s="292">
        <v>2349878.6278023887</v>
      </c>
      <c r="I7625" s="292">
        <v>4171101.9854199979</v>
      </c>
      <c r="J7625" s="292">
        <v>-3621015.6371323867</v>
      </c>
      <c r="K7625" s="292">
        <v>-15893525.082106395</v>
      </c>
      <c r="L7625" s="292">
        <v>1620175.291046395</v>
      </c>
      <c r="M7625" s="292">
        <v>-1082238.8162900009</v>
      </c>
      <c r="N7625" s="292">
        <v>-158372.60249000788</v>
      </c>
      <c r="O7625" s="292">
        <v>198923.7977900207</v>
      </c>
      <c r="P7625" s="83" t="str">
        <f t="shared" ref="P7625:P7688" si="171">IF(COUNTBLANK(Q7625)=0,IF(RIGHT(A7625,12)=Q7625,TRUE,FALSE),"")</f>
        <v/>
      </c>
    </row>
    <row r="7626" spans="1:16" hidden="1" x14ac:dyDescent="0.25">
      <c r="A7626" s="83" t="s">
        <v>8671</v>
      </c>
      <c r="B7626" s="285" t="s">
        <v>76</v>
      </c>
      <c r="C7626" s="292">
        <v>9.4969199999999994</v>
      </c>
      <c r="D7626" s="292">
        <v>9.1267499999999995</v>
      </c>
      <c r="E7626" s="292">
        <v>6.9515000000000002</v>
      </c>
      <c r="F7626" s="292">
        <v>4.8792200000000001</v>
      </c>
      <c r="G7626" s="292">
        <v>4.3011100000000004</v>
      </c>
      <c r="H7626" s="292">
        <v>1.53911</v>
      </c>
      <c r="I7626" s="292">
        <v>0</v>
      </c>
      <c r="J7626" s="292">
        <v>134.04840999999999</v>
      </c>
      <c r="K7626" s="292">
        <v>0</v>
      </c>
      <c r="L7626" s="292">
        <v>0</v>
      </c>
      <c r="M7626" s="292">
        <v>31.616250000000001</v>
      </c>
      <c r="N7626" s="292">
        <v>333.51857000000001</v>
      </c>
      <c r="O7626" s="292">
        <v>535.47784000000001</v>
      </c>
      <c r="P7626" s="83" t="str">
        <f t="shared" si="171"/>
        <v/>
      </c>
    </row>
    <row r="7627" spans="1:16" hidden="1" x14ac:dyDescent="0.25">
      <c r="A7627" s="83" t="s">
        <v>8672</v>
      </c>
      <c r="B7627" s="285" t="s">
        <v>77</v>
      </c>
      <c r="C7627" s="292">
        <v>444064.53275999997</v>
      </c>
      <c r="D7627" s="292">
        <v>449050.97317999997</v>
      </c>
      <c r="E7627" s="292">
        <v>479890.14221000002</v>
      </c>
      <c r="F7627" s="292">
        <v>455556.30320000002</v>
      </c>
      <c r="G7627" s="292">
        <v>788966.78553999995</v>
      </c>
      <c r="H7627" s="292">
        <v>392566.81906000001</v>
      </c>
      <c r="I7627" s="292">
        <v>456467.86221000098</v>
      </c>
      <c r="J7627" s="292">
        <v>440348.07744000101</v>
      </c>
      <c r="K7627" s="292">
        <v>464293.14925999998</v>
      </c>
      <c r="L7627" s="292">
        <v>472310.46675000002</v>
      </c>
      <c r="M7627" s="292">
        <v>469371.55573000002</v>
      </c>
      <c r="N7627" s="292">
        <v>772519.42021000001</v>
      </c>
      <c r="O7627" s="292">
        <v>6085406.0875500022</v>
      </c>
      <c r="P7627" s="83" t="str">
        <f t="shared" si="171"/>
        <v/>
      </c>
    </row>
    <row r="7628" spans="1:16" hidden="1" x14ac:dyDescent="0.25">
      <c r="A7628" s="83" t="s">
        <v>8673</v>
      </c>
      <c r="B7628" s="285" t="s">
        <v>78</v>
      </c>
      <c r="C7628" s="292">
        <v>40878.613149999997</v>
      </c>
      <c r="D7628" s="292">
        <v>184510.86439999999</v>
      </c>
      <c r="E7628" s="292">
        <v>232372.51990000001</v>
      </c>
      <c r="F7628" s="292">
        <v>162479.51738999999</v>
      </c>
      <c r="G7628" s="292">
        <v>166296.3921</v>
      </c>
      <c r="H7628" s="292">
        <v>246559.68547</v>
      </c>
      <c r="I7628" s="292">
        <v>222819.19404999999</v>
      </c>
      <c r="J7628" s="292">
        <v>227315.18332000001</v>
      </c>
      <c r="K7628" s="292">
        <v>205818.88576</v>
      </c>
      <c r="L7628" s="292">
        <v>209566.04688000001</v>
      </c>
      <c r="M7628" s="292">
        <v>221828.04581000001</v>
      </c>
      <c r="N7628" s="292">
        <v>670030.56321000005</v>
      </c>
      <c r="O7628" s="292">
        <v>2790475.5114400005</v>
      </c>
      <c r="P7628" s="83" t="str">
        <f t="shared" si="171"/>
        <v/>
      </c>
    </row>
    <row r="7629" spans="1:16" hidden="1" x14ac:dyDescent="0.25">
      <c r="A7629" s="83" t="s">
        <v>8674</v>
      </c>
      <c r="B7629" s="285" t="s">
        <v>79</v>
      </c>
      <c r="C7629" s="292">
        <v>628368.26278999995</v>
      </c>
      <c r="D7629" s="292">
        <v>569452.55160999997</v>
      </c>
      <c r="E7629" s="292">
        <v>634061.39080000005</v>
      </c>
      <c r="F7629" s="292">
        <v>610750.64948000002</v>
      </c>
      <c r="G7629" s="292">
        <v>574971.91861000005</v>
      </c>
      <c r="H7629" s="292">
        <v>666540.32709000004</v>
      </c>
      <c r="I7629" s="292">
        <v>633555.05530999997</v>
      </c>
      <c r="J7629" s="292">
        <v>633269.81541000004</v>
      </c>
      <c r="K7629" s="292">
        <v>619375.83975000004</v>
      </c>
      <c r="L7629" s="292">
        <v>596697.97808000003</v>
      </c>
      <c r="M7629" s="292">
        <v>562066.63289999997</v>
      </c>
      <c r="N7629" s="292">
        <v>597637.36386000004</v>
      </c>
      <c r="O7629" s="292">
        <v>7326747.7856900003</v>
      </c>
      <c r="P7629" s="83" t="str">
        <f t="shared" si="171"/>
        <v/>
      </c>
    </row>
    <row r="7630" spans="1:16" hidden="1" x14ac:dyDescent="0.25">
      <c r="A7630" s="83" t="s">
        <v>8675</v>
      </c>
      <c r="B7630" s="285" t="s">
        <v>3671</v>
      </c>
      <c r="C7630" s="292">
        <v>1743603.53241</v>
      </c>
      <c r="D7630" s="292">
        <v>1334846.2534800002</v>
      </c>
      <c r="E7630" s="292">
        <v>766394.42882000015</v>
      </c>
      <c r="F7630" s="292">
        <v>871528.72794000001</v>
      </c>
      <c r="G7630" s="292">
        <v>887602.6892599999</v>
      </c>
      <c r="H7630" s="292">
        <v>847920.41112999991</v>
      </c>
      <c r="I7630" s="292">
        <v>815957.15004999994</v>
      </c>
      <c r="J7630" s="292">
        <v>685261.61600999988</v>
      </c>
      <c r="K7630" s="292">
        <v>1051922.0259</v>
      </c>
      <c r="L7630" s="292">
        <v>866737.78312999988</v>
      </c>
      <c r="M7630" s="292">
        <v>966319.55213000008</v>
      </c>
      <c r="N7630" s="292">
        <v>984425.09873000009</v>
      </c>
      <c r="O7630" s="292">
        <v>11822519.268989997</v>
      </c>
      <c r="P7630" s="83" t="str">
        <f t="shared" si="171"/>
        <v/>
      </c>
    </row>
    <row r="7631" spans="1:16" hidden="1" x14ac:dyDescent="0.25">
      <c r="A7631" s="83" t="s">
        <v>8676</v>
      </c>
      <c r="B7631" s="285" t="s">
        <v>120</v>
      </c>
      <c r="C7631" s="292">
        <v>292479.29619000002</v>
      </c>
      <c r="D7631" s="292">
        <v>217352.01513999997</v>
      </c>
      <c r="E7631" s="292">
        <v>756935.88884000003</v>
      </c>
      <c r="F7631" s="292">
        <v>454531.85736999998</v>
      </c>
      <c r="G7631" s="292">
        <v>179214.31018999999</v>
      </c>
      <c r="H7631" s="292">
        <v>534040.94686999999</v>
      </c>
      <c r="I7631" s="292">
        <v>141170.25768000001</v>
      </c>
      <c r="J7631" s="292">
        <v>124891.92392</v>
      </c>
      <c r="K7631" s="292">
        <v>688470.00820000004</v>
      </c>
      <c r="L7631" s="292">
        <v>154396.82683000001</v>
      </c>
      <c r="M7631" s="292">
        <v>82419.201690000002</v>
      </c>
      <c r="N7631" s="292">
        <v>1309548.73098</v>
      </c>
      <c r="O7631" s="292">
        <v>4935451.2639000006</v>
      </c>
      <c r="P7631" s="83" t="str">
        <f t="shared" si="171"/>
        <v/>
      </c>
    </row>
    <row r="7632" spans="1:16" hidden="1" x14ac:dyDescent="0.25">
      <c r="A7632" s="83" t="s">
        <v>8677</v>
      </c>
      <c r="B7632" s="285" t="s">
        <v>121</v>
      </c>
      <c r="C7632" s="292">
        <v>4005612.4845199999</v>
      </c>
      <c r="D7632" s="292">
        <v>1950818.2890000001</v>
      </c>
      <c r="E7632" s="292">
        <v>1995318.2948400001</v>
      </c>
      <c r="F7632" s="292">
        <v>1889920.7498399999</v>
      </c>
      <c r="G7632" s="292">
        <v>1919980.8907099999</v>
      </c>
      <c r="H7632" s="292">
        <v>1457977.1216</v>
      </c>
      <c r="I7632" s="292">
        <v>4520427.13356</v>
      </c>
      <c r="J7632" s="292">
        <v>2082922.7133299999</v>
      </c>
      <c r="K7632" s="292">
        <v>2162870.4936000002</v>
      </c>
      <c r="L7632" s="292">
        <v>1488107.64564</v>
      </c>
      <c r="M7632" s="292">
        <v>379451.43679000001</v>
      </c>
      <c r="N7632" s="292">
        <v>1639634.56953</v>
      </c>
      <c r="O7632" s="292">
        <v>25493041.82296</v>
      </c>
      <c r="P7632" s="83" t="str">
        <f t="shared" si="171"/>
        <v/>
      </c>
    </row>
    <row r="7633" spans="1:16" hidden="1" x14ac:dyDescent="0.25">
      <c r="A7633" s="83" t="s">
        <v>8678</v>
      </c>
      <c r="B7633" s="285" t="s">
        <v>81</v>
      </c>
      <c r="C7633" s="292">
        <v>337249.22113000002</v>
      </c>
      <c r="D7633" s="292">
        <v>184012.29761000001</v>
      </c>
      <c r="E7633" s="292">
        <v>319955.48027</v>
      </c>
      <c r="F7633" s="292">
        <v>182323.60949</v>
      </c>
      <c r="G7633" s="292">
        <v>252887.45223000002</v>
      </c>
      <c r="H7633" s="292">
        <v>260749.71526</v>
      </c>
      <c r="I7633" s="292">
        <v>341407.38613</v>
      </c>
      <c r="J7633" s="292">
        <v>202910.01402</v>
      </c>
      <c r="K7633" s="292">
        <v>246684.38956000001</v>
      </c>
      <c r="L7633" s="292">
        <v>206460.39933000001</v>
      </c>
      <c r="M7633" s="292">
        <v>186863.48256999999</v>
      </c>
      <c r="N7633" s="292">
        <v>320113.71424</v>
      </c>
      <c r="O7633" s="292">
        <v>3041617.1618399997</v>
      </c>
      <c r="P7633" s="83" t="str">
        <f t="shared" si="171"/>
        <v/>
      </c>
    </row>
    <row r="7634" spans="1:16" hidden="1" x14ac:dyDescent="0.25">
      <c r="A7634" s="83" t="s">
        <v>8679</v>
      </c>
      <c r="B7634" s="285" t="s">
        <v>82</v>
      </c>
      <c r="C7634" s="292">
        <v>100</v>
      </c>
      <c r="D7634" s="292">
        <v>0</v>
      </c>
      <c r="E7634" s="292">
        <v>0</v>
      </c>
      <c r="F7634" s="292">
        <v>0</v>
      </c>
      <c r="G7634" s="292">
        <v>0</v>
      </c>
      <c r="H7634" s="292">
        <v>0</v>
      </c>
      <c r="I7634" s="292">
        <v>0</v>
      </c>
      <c r="J7634" s="292">
        <v>0</v>
      </c>
      <c r="K7634" s="292">
        <v>5</v>
      </c>
      <c r="L7634" s="292">
        <v>0</v>
      </c>
      <c r="M7634" s="292">
        <v>0</v>
      </c>
      <c r="N7634" s="292">
        <v>17.649999999999999</v>
      </c>
      <c r="O7634" s="292">
        <v>122.65</v>
      </c>
      <c r="P7634" s="83" t="str">
        <f t="shared" si="171"/>
        <v/>
      </c>
    </row>
    <row r="7635" spans="1:16" hidden="1" x14ac:dyDescent="0.25">
      <c r="A7635" s="83" t="s">
        <v>8680</v>
      </c>
      <c r="B7635" s="285" t="s">
        <v>83</v>
      </c>
      <c r="C7635" s="292">
        <v>2294681.3110000002</v>
      </c>
      <c r="D7635" s="292">
        <v>1166651.96908</v>
      </c>
      <c r="E7635" s="292">
        <v>1165086.66927</v>
      </c>
      <c r="F7635" s="292">
        <v>1227769.8192499999</v>
      </c>
      <c r="G7635" s="292">
        <v>1189398.2068099999</v>
      </c>
      <c r="H7635" s="292">
        <v>1169732.9779999999</v>
      </c>
      <c r="I7635" s="292">
        <v>1082452.74122</v>
      </c>
      <c r="J7635" s="292">
        <v>1141169.6335699998</v>
      </c>
      <c r="K7635" s="292">
        <v>1268009.8409599999</v>
      </c>
      <c r="L7635" s="292">
        <v>1147855.6858099999</v>
      </c>
      <c r="M7635" s="292">
        <v>1157636.7880299999</v>
      </c>
      <c r="N7635" s="292">
        <v>591156.78103000007</v>
      </c>
      <c r="O7635" s="292">
        <v>14601602.424029998</v>
      </c>
      <c r="P7635" s="83" t="str">
        <f t="shared" si="171"/>
        <v/>
      </c>
    </row>
    <row r="7636" spans="1:16" hidden="1" x14ac:dyDescent="0.25">
      <c r="A7636" s="83" t="s">
        <v>8681</v>
      </c>
      <c r="B7636" s="285" t="s">
        <v>84</v>
      </c>
      <c r="C7636" s="292">
        <v>17806.878849999997</v>
      </c>
      <c r="D7636" s="292">
        <v>20319.112090000002</v>
      </c>
      <c r="E7636" s="292">
        <v>148899.37673999998</v>
      </c>
      <c r="F7636" s="292">
        <v>16307.42165</v>
      </c>
      <c r="G7636" s="292">
        <v>31500.889810000001</v>
      </c>
      <c r="H7636" s="292">
        <v>135707.45329999999</v>
      </c>
      <c r="I7636" s="292">
        <v>33704.441559999999</v>
      </c>
      <c r="J7636" s="292">
        <v>20886.036509999998</v>
      </c>
      <c r="K7636" s="292">
        <v>154286.33663999999</v>
      </c>
      <c r="L7636" s="292">
        <v>46089.52115</v>
      </c>
      <c r="M7636" s="292">
        <v>57494.220509999999</v>
      </c>
      <c r="N7636" s="292">
        <v>562966.46892999997</v>
      </c>
      <c r="O7636" s="292">
        <v>1245968.1577399999</v>
      </c>
      <c r="P7636" s="83" t="str">
        <f t="shared" si="171"/>
        <v/>
      </c>
    </row>
    <row r="7637" spans="1:16" hidden="1" x14ac:dyDescent="0.25">
      <c r="A7637" s="83" t="s">
        <v>8682</v>
      </c>
      <c r="B7637" s="285" t="s">
        <v>85</v>
      </c>
      <c r="C7637" s="292">
        <v>9804853.6297200006</v>
      </c>
      <c r="D7637" s="292">
        <v>6077023.4523399994</v>
      </c>
      <c r="E7637" s="292">
        <v>6498921.1431900011</v>
      </c>
      <c r="F7637" s="292">
        <v>5871173.5348299993</v>
      </c>
      <c r="G7637" s="292">
        <v>5990823.8363700006</v>
      </c>
      <c r="H7637" s="292">
        <v>5711796.9968900001</v>
      </c>
      <c r="I7637" s="292">
        <v>8247961.2217700006</v>
      </c>
      <c r="J7637" s="292">
        <v>5559109.0619400004</v>
      </c>
      <c r="K7637" s="292">
        <v>6861735.9696300002</v>
      </c>
      <c r="L7637" s="292">
        <v>5188222.353600001</v>
      </c>
      <c r="M7637" s="292">
        <v>4083482.53241</v>
      </c>
      <c r="N7637" s="292">
        <v>7448383.8792900015</v>
      </c>
      <c r="O7637" s="292">
        <v>77343487.611979991</v>
      </c>
      <c r="P7637" s="83" t="str">
        <f t="shared" si="171"/>
        <v/>
      </c>
    </row>
    <row r="7638" spans="1:16" hidden="1" x14ac:dyDescent="0.25">
      <c r="A7638" s="83" t="s">
        <v>8683</v>
      </c>
      <c r="B7638" s="285" t="s">
        <v>86</v>
      </c>
      <c r="C7638" s="292">
        <v>740867.74202999996</v>
      </c>
      <c r="D7638" s="292">
        <v>773215.18926999997</v>
      </c>
      <c r="E7638" s="292">
        <v>289066.43479999999</v>
      </c>
      <c r="F7638" s="292">
        <v>324486.81326000002</v>
      </c>
      <c r="G7638" s="292">
        <v>745575.43547999999</v>
      </c>
      <c r="H7638" s="292">
        <v>299784.38584</v>
      </c>
      <c r="I7638" s="292">
        <v>125604.48538999999</v>
      </c>
      <c r="J7638" s="292">
        <v>50068.607459999999</v>
      </c>
      <c r="K7638" s="292">
        <v>553393.38139</v>
      </c>
      <c r="L7638" s="292">
        <v>253986.50182999999</v>
      </c>
      <c r="M7638" s="292">
        <v>4116.0212799999999</v>
      </c>
      <c r="N7638" s="292">
        <v>344925.15013000002</v>
      </c>
      <c r="O7638" s="292">
        <v>4505090.1481600003</v>
      </c>
      <c r="P7638" s="83" t="str">
        <f t="shared" si="171"/>
        <v/>
      </c>
    </row>
    <row r="7639" spans="1:16" hidden="1" x14ac:dyDescent="0.25">
      <c r="A7639" s="83" t="s">
        <v>8684</v>
      </c>
      <c r="B7639" s="285" t="s">
        <v>87</v>
      </c>
      <c r="C7639" s="292">
        <v>0</v>
      </c>
      <c r="D7639" s="292">
        <v>5.4705300000000001</v>
      </c>
      <c r="E7639" s="292">
        <v>13797.440770000001</v>
      </c>
      <c r="F7639" s="292">
        <v>37.840029999999999</v>
      </c>
      <c r="G7639" s="292">
        <v>50187.40281</v>
      </c>
      <c r="H7639" s="292">
        <v>136947.07942999998</v>
      </c>
      <c r="I7639" s="292">
        <v>424.14076999999997</v>
      </c>
      <c r="J7639" s="292">
        <v>608.23703</v>
      </c>
      <c r="K7639" s="292">
        <v>16954738.502020001</v>
      </c>
      <c r="L7639" s="292">
        <v>321.08593999999999</v>
      </c>
      <c r="M7639" s="292">
        <v>125014.17588</v>
      </c>
      <c r="N7639" s="292">
        <v>59381.459439999999</v>
      </c>
      <c r="O7639" s="292">
        <v>17341462.834650002</v>
      </c>
      <c r="P7639" s="83" t="str">
        <f t="shared" si="171"/>
        <v/>
      </c>
    </row>
    <row r="7640" spans="1:16" hidden="1" x14ac:dyDescent="0.25">
      <c r="A7640" s="83" t="s">
        <v>8685</v>
      </c>
      <c r="B7640" s="285" t="s">
        <v>88</v>
      </c>
      <c r="C7640" s="292">
        <v>13.52088</v>
      </c>
      <c r="D7640" s="292">
        <v>86.907319999999999</v>
      </c>
      <c r="E7640" s="292">
        <v>11.589309999999999</v>
      </c>
      <c r="F7640" s="292">
        <v>36.381779999999999</v>
      </c>
      <c r="G7640" s="292">
        <v>227.48644999999999</v>
      </c>
      <c r="H7640" s="292">
        <v>10.920540000000001</v>
      </c>
      <c r="I7640" s="292">
        <v>31.847670000000001</v>
      </c>
      <c r="J7640" s="292">
        <v>60.69876</v>
      </c>
      <c r="K7640" s="292">
        <v>159.07404</v>
      </c>
      <c r="L7640" s="292">
        <v>124.67125</v>
      </c>
      <c r="M7640" s="292">
        <v>26.775369999999999</v>
      </c>
      <c r="N7640" s="292">
        <v>143.75594000000001</v>
      </c>
      <c r="O7640" s="292">
        <v>933.62930999999992</v>
      </c>
      <c r="P7640" s="83" t="str">
        <f t="shared" si="171"/>
        <v/>
      </c>
    </row>
    <row r="7641" spans="1:16" hidden="1" x14ac:dyDescent="0.25">
      <c r="A7641" s="83" t="s">
        <v>8686</v>
      </c>
      <c r="B7641" s="285" t="s">
        <v>144</v>
      </c>
      <c r="C7641" s="292">
        <v>10545734.892630002</v>
      </c>
      <c r="D7641" s="292">
        <v>6850331.0194599992</v>
      </c>
      <c r="E7641" s="292">
        <v>6801796.608070001</v>
      </c>
      <c r="F7641" s="292">
        <v>6195734.5698999995</v>
      </c>
      <c r="G7641" s="292">
        <v>6786814.1611100007</v>
      </c>
      <c r="H7641" s="292">
        <v>6148539.3827</v>
      </c>
      <c r="I7641" s="292">
        <v>8374021.6956000011</v>
      </c>
      <c r="J7641" s="292">
        <v>5609846.6051900005</v>
      </c>
      <c r="K7641" s="292">
        <v>24370026.927080002</v>
      </c>
      <c r="L7641" s="292">
        <v>5442654.6126200007</v>
      </c>
      <c r="M7641" s="292">
        <v>4212639.5049399994</v>
      </c>
      <c r="N7641" s="292">
        <v>7852834.2448000014</v>
      </c>
      <c r="O7641" s="292">
        <v>99190974.224099979</v>
      </c>
      <c r="P7641" s="83" t="str">
        <f t="shared" si="171"/>
        <v/>
      </c>
    </row>
    <row r="7642" spans="1:16" hidden="1" x14ac:dyDescent="0.25">
      <c r="A7642" s="83" t="s">
        <v>8687</v>
      </c>
      <c r="B7642" s="285" t="s">
        <v>76</v>
      </c>
      <c r="C7642" s="292">
        <v>8686.8631999999998</v>
      </c>
      <c r="D7642" s="292">
        <v>8933.2640800000027</v>
      </c>
      <c r="E7642" s="292">
        <v>27554.621189999994</v>
      </c>
      <c r="F7642" s="292">
        <v>8830.749029999999</v>
      </c>
      <c r="G7642" s="292">
        <v>8084.39599</v>
      </c>
      <c r="H7642" s="292">
        <v>9117.7329399999999</v>
      </c>
      <c r="I7642" s="292">
        <v>9424.2242499999993</v>
      </c>
      <c r="J7642" s="292">
        <v>6633.6783900000009</v>
      </c>
      <c r="K7642" s="292">
        <v>14913.360740000002</v>
      </c>
      <c r="L7642" s="292">
        <v>3847.1049499999995</v>
      </c>
      <c r="M7642" s="292">
        <v>2786.4848000000006</v>
      </c>
      <c r="N7642" s="292">
        <v>25081.871399999993</v>
      </c>
      <c r="O7642" s="292">
        <v>133894.35095999995</v>
      </c>
      <c r="P7642" s="83" t="str">
        <f t="shared" si="171"/>
        <v/>
      </c>
    </row>
    <row r="7643" spans="1:16" hidden="1" x14ac:dyDescent="0.25">
      <c r="A7643" s="83" t="s">
        <v>8688</v>
      </c>
      <c r="B7643" s="285" t="s">
        <v>85</v>
      </c>
      <c r="C7643" s="292">
        <v>6545424.9374099998</v>
      </c>
      <c r="D7643" s="292">
        <v>745660.12405000068</v>
      </c>
      <c r="E7643" s="292">
        <v>3543912.7550199996</v>
      </c>
      <c r="F7643" s="292">
        <v>11239804.84976</v>
      </c>
      <c r="G7643" s="292">
        <v>1957480.2715699989</v>
      </c>
      <c r="H7643" s="292">
        <v>3882113.3708623899</v>
      </c>
      <c r="I7643" s="292">
        <v>8405428.7150399983</v>
      </c>
      <c r="J7643" s="292">
        <v>1470442.6272476139</v>
      </c>
      <c r="K7643" s="292">
        <v>2369460.9900536053</v>
      </c>
      <c r="L7643" s="292">
        <v>6333441.136586396</v>
      </c>
      <c r="M7643" s="292">
        <v>-86796.351730001101</v>
      </c>
      <c r="N7643" s="292">
        <v>6906870.4989799941</v>
      </c>
      <c r="O7643" s="292">
        <v>53313243.924850002</v>
      </c>
      <c r="P7643" s="83" t="str">
        <f t="shared" si="171"/>
        <v/>
      </c>
    </row>
    <row r="7644" spans="1:16" hidden="1" x14ac:dyDescent="0.25">
      <c r="A7644" s="83" t="s">
        <v>8689</v>
      </c>
      <c r="B7644" s="285" t="s">
        <v>87</v>
      </c>
      <c r="C7644" s="292">
        <v>6000000</v>
      </c>
      <c r="D7644" s="292">
        <v>9804001.9399999995</v>
      </c>
      <c r="E7644" s="292">
        <v>6085000</v>
      </c>
      <c r="F7644" s="292">
        <v>200</v>
      </c>
      <c r="G7644" s="292">
        <v>3966741.1</v>
      </c>
      <c r="H7644" s="292">
        <v>4560075.0039999997</v>
      </c>
      <c r="I7644" s="292">
        <v>4071570.0010000002</v>
      </c>
      <c r="J7644" s="292">
        <v>510580.28</v>
      </c>
      <c r="K7644" s="292">
        <v>4176020.102</v>
      </c>
      <c r="L7644" s="292">
        <v>724230.00600000005</v>
      </c>
      <c r="M7644" s="292">
        <v>3200308.7124999999</v>
      </c>
      <c r="N7644" s="292">
        <v>504200</v>
      </c>
      <c r="O7644" s="292">
        <v>43602927.145499997</v>
      </c>
      <c r="P7644" s="83" t="str">
        <f t="shared" si="171"/>
        <v/>
      </c>
    </row>
    <row r="7645" spans="1:16" hidden="1" x14ac:dyDescent="0.25">
      <c r="A7645" s="83" t="s">
        <v>8690</v>
      </c>
      <c r="B7645" s="285" t="s">
        <v>88</v>
      </c>
      <c r="C7645" s="292">
        <v>1403.8470699999998</v>
      </c>
      <c r="D7645" s="292">
        <v>1564.5300399999999</v>
      </c>
      <c r="E7645" s="292">
        <v>1594.2772099999997</v>
      </c>
      <c r="F7645" s="292">
        <v>1068.3777400000001</v>
      </c>
      <c r="G7645" s="292">
        <v>1453.6454700000002</v>
      </c>
      <c r="H7645" s="292">
        <v>894.23641999999995</v>
      </c>
      <c r="I7645" s="292">
        <v>566.64560000000006</v>
      </c>
      <c r="J7645" s="292">
        <v>7543.4477000000006</v>
      </c>
      <c r="K7645" s="292">
        <v>894.25640999999996</v>
      </c>
      <c r="L7645" s="292">
        <v>1810.63113</v>
      </c>
      <c r="M7645" s="292">
        <v>703.52805999999987</v>
      </c>
      <c r="N7645" s="292">
        <v>42849.57714999999</v>
      </c>
      <c r="O7645" s="292">
        <v>62346.999999999993</v>
      </c>
      <c r="P7645" s="83" t="str">
        <f t="shared" si="171"/>
        <v/>
      </c>
    </row>
    <row r="7646" spans="1:16" hidden="1" x14ac:dyDescent="0.25">
      <c r="A7646" s="83" t="s">
        <v>8691</v>
      </c>
      <c r="B7646" s="285" t="s">
        <v>89</v>
      </c>
      <c r="C7646" s="292">
        <v>34289.65230999999</v>
      </c>
      <c r="D7646" s="292">
        <v>51140.359000000019</v>
      </c>
      <c r="E7646" s="292">
        <v>42563.691039999991</v>
      </c>
      <c r="F7646" s="292">
        <v>34209.763280000014</v>
      </c>
      <c r="G7646" s="292">
        <v>68310.309640000007</v>
      </c>
      <c r="H7646" s="292">
        <v>54946.341250000019</v>
      </c>
      <c r="I7646" s="292">
        <v>34884.84580000001</v>
      </c>
      <c r="J7646" s="292">
        <v>31420.822420000008</v>
      </c>
      <c r="K7646" s="292">
        <v>39946.286339999977</v>
      </c>
      <c r="L7646" s="292">
        <v>36021.294340000015</v>
      </c>
      <c r="M7646" s="292">
        <v>29992.739160000012</v>
      </c>
      <c r="N7646" s="292">
        <v>338711.40400999977</v>
      </c>
      <c r="O7646" s="292">
        <v>796437.50858999975</v>
      </c>
      <c r="P7646" s="83" t="str">
        <f t="shared" si="171"/>
        <v/>
      </c>
    </row>
    <row r="7647" spans="1:16" hidden="1" x14ac:dyDescent="0.25">
      <c r="A7647" s="83" t="s">
        <v>8692</v>
      </c>
      <c r="B7647" s="285" t="s">
        <v>90</v>
      </c>
      <c r="C7647" s="292">
        <v>39588.804279999997</v>
      </c>
      <c r="D7647" s="292">
        <v>8235.9184299999997</v>
      </c>
      <c r="E7647" s="292">
        <v>11775.552479999998</v>
      </c>
      <c r="F7647" s="292">
        <v>443194.43579000002</v>
      </c>
      <c r="G7647" s="292">
        <v>235361.15843999997</v>
      </c>
      <c r="H7647" s="292">
        <v>39463.980049999998</v>
      </c>
      <c r="I7647" s="292">
        <v>-427.74508000000014</v>
      </c>
      <c r="J7647" s="292">
        <v>11064.94875</v>
      </c>
      <c r="K7647" s="292">
        <v>10764.342690000001</v>
      </c>
      <c r="L7647" s="292">
        <v>158367.86129999999</v>
      </c>
      <c r="M7647" s="292">
        <v>131852.45697999999</v>
      </c>
      <c r="N7647" s="292">
        <v>113771.16184999993</v>
      </c>
      <c r="O7647" s="292">
        <v>1203012.8759600001</v>
      </c>
      <c r="P7647" s="83" t="str">
        <f t="shared" si="171"/>
        <v/>
      </c>
    </row>
    <row r="7648" spans="1:16" hidden="1" x14ac:dyDescent="0.25">
      <c r="A7648" s="83" t="s">
        <v>8693</v>
      </c>
      <c r="B7648" s="285" t="s">
        <v>91</v>
      </c>
      <c r="C7648" s="292">
        <v>6385855.7323199995</v>
      </c>
      <c r="D7648" s="292">
        <v>617333.38123000076</v>
      </c>
      <c r="E7648" s="292">
        <v>3381663.0809099996</v>
      </c>
      <c r="F7648" s="292">
        <v>10646970.61547</v>
      </c>
      <c r="G7648" s="292">
        <v>1592776.554939999</v>
      </c>
      <c r="H7648" s="292">
        <v>3723248.9267123896</v>
      </c>
      <c r="I7648" s="292">
        <v>8164333.8334899992</v>
      </c>
      <c r="J7648" s="292">
        <v>1374461.2699676135</v>
      </c>
      <c r="K7648" s="292">
        <v>2251527.8361800006</v>
      </c>
      <c r="L7648" s="292">
        <v>6001731.9780300008</v>
      </c>
      <c r="M7648" s="292">
        <v>-289889.70701000106</v>
      </c>
      <c r="N7648" s="292">
        <v>6133879.3008799944</v>
      </c>
      <c r="O7648" s="292">
        <v>49983892.803120002</v>
      </c>
      <c r="P7648" s="83" t="str">
        <f t="shared" si="171"/>
        <v/>
      </c>
    </row>
    <row r="7649" spans="1:16" hidden="1" x14ac:dyDescent="0.25">
      <c r="A7649" s="83" t="s">
        <v>8694</v>
      </c>
      <c r="B7649" s="285" t="s">
        <v>3670</v>
      </c>
      <c r="C7649" s="292">
        <v>53722.70624</v>
      </c>
      <c r="D7649" s="292">
        <v>55187.944489999987</v>
      </c>
      <c r="E7649" s="292">
        <v>55248.869449999998</v>
      </c>
      <c r="F7649" s="292">
        <v>49375.805679999998</v>
      </c>
      <c r="G7649" s="292">
        <v>51188.690519999989</v>
      </c>
      <c r="H7649" s="292">
        <v>54079.757900000033</v>
      </c>
      <c r="I7649" s="292">
        <v>121688.73458999999</v>
      </c>
      <c r="J7649" s="292">
        <v>40333.710320000027</v>
      </c>
      <c r="K7649" s="292">
        <v>24034.216553605169</v>
      </c>
      <c r="L7649" s="292">
        <v>73931.831576394819</v>
      </c>
      <c r="M7649" s="292">
        <v>35449.182039999963</v>
      </c>
      <c r="N7649" s="292">
        <v>283307.87927999999</v>
      </c>
      <c r="O7649" s="292">
        <v>897549.32863999985</v>
      </c>
      <c r="P7649" s="83" t="str">
        <f t="shared" si="171"/>
        <v/>
      </c>
    </row>
    <row r="7650" spans="1:16" hidden="1" x14ac:dyDescent="0.25">
      <c r="A7650" s="83" t="s">
        <v>8695</v>
      </c>
      <c r="B7650" s="285" t="s">
        <v>122</v>
      </c>
      <c r="C7650" s="292">
        <v>11737.198940000002</v>
      </c>
      <c r="D7650" s="292">
        <v>1256.1552799999999</v>
      </c>
      <c r="E7650" s="292">
        <v>77.706450000000004</v>
      </c>
      <c r="F7650" s="292">
        <v>6130.36679</v>
      </c>
      <c r="G7650" s="292">
        <v>332.88100000000003</v>
      </c>
      <c r="H7650" s="292">
        <v>75.16874</v>
      </c>
      <c r="I7650" s="292">
        <v>29551.091700000001</v>
      </c>
      <c r="J7650" s="292">
        <v>55.381330000000005</v>
      </c>
      <c r="K7650" s="292">
        <v>1822.97135</v>
      </c>
      <c r="L7650" s="292">
        <v>78.903620000000004</v>
      </c>
      <c r="M7650" s="292">
        <v>110.25279999999999</v>
      </c>
      <c r="N7650" s="292">
        <v>251.32721000000225</v>
      </c>
      <c r="O7650" s="292">
        <v>51479.405209999997</v>
      </c>
      <c r="P7650" s="83" t="str">
        <f t="shared" si="171"/>
        <v/>
      </c>
    </row>
    <row r="7651" spans="1:16" hidden="1" x14ac:dyDescent="0.25">
      <c r="A7651" s="83" t="s">
        <v>8696</v>
      </c>
      <c r="B7651" s="285" t="s">
        <v>92</v>
      </c>
      <c r="C7651" s="292">
        <v>510.97969999999998</v>
      </c>
      <c r="D7651" s="292">
        <v>41.467739999999999</v>
      </c>
      <c r="E7651" s="292">
        <v>7732</v>
      </c>
      <c r="F7651" s="292">
        <v>17318.75921</v>
      </c>
      <c r="G7651" s="292">
        <v>155.80146999999999</v>
      </c>
      <c r="H7651" s="292">
        <v>0</v>
      </c>
      <c r="I7651" s="292">
        <v>34575.971510000003</v>
      </c>
      <c r="J7651" s="292">
        <v>135.29400999999999</v>
      </c>
      <c r="K7651" s="292">
        <v>0</v>
      </c>
      <c r="L7651" s="292">
        <v>25082.98157</v>
      </c>
      <c r="M7651" s="292">
        <v>124.19444</v>
      </c>
      <c r="N7651" s="292">
        <v>6.3367000000136926</v>
      </c>
      <c r="O7651" s="292">
        <v>85683.786350000024</v>
      </c>
      <c r="P7651" s="83" t="str">
        <f t="shared" si="171"/>
        <v/>
      </c>
    </row>
    <row r="7652" spans="1:16" hidden="1" x14ac:dyDescent="0.25">
      <c r="A7652" s="83" t="s">
        <v>8697</v>
      </c>
      <c r="B7652" s="285" t="s">
        <v>93</v>
      </c>
      <c r="C7652" s="292">
        <v>0</v>
      </c>
      <c r="D7652" s="292">
        <v>0</v>
      </c>
      <c r="E7652" s="292">
        <v>0</v>
      </c>
      <c r="F7652" s="292">
        <v>0.49764999999999998</v>
      </c>
      <c r="G7652" s="292">
        <v>0</v>
      </c>
      <c r="H7652" s="292">
        <v>380</v>
      </c>
      <c r="I7652" s="292">
        <v>2.47403</v>
      </c>
      <c r="J7652" s="292">
        <v>0</v>
      </c>
      <c r="K7652" s="292">
        <v>11.26313</v>
      </c>
      <c r="L7652" s="292">
        <v>0</v>
      </c>
      <c r="M7652" s="292">
        <v>0</v>
      </c>
      <c r="N7652" s="292">
        <v>-3.907985046680551E-14</v>
      </c>
      <c r="O7652" s="292">
        <v>394.23480999999998</v>
      </c>
      <c r="P7652" s="83" t="str">
        <f t="shared" si="171"/>
        <v/>
      </c>
    </row>
    <row r="7653" spans="1:16" hidden="1" x14ac:dyDescent="0.25">
      <c r="A7653" s="83" t="s">
        <v>8698</v>
      </c>
      <c r="B7653" s="285" t="s">
        <v>94</v>
      </c>
      <c r="C7653" s="292">
        <v>0</v>
      </c>
      <c r="D7653" s="292">
        <v>0</v>
      </c>
      <c r="E7653" s="292">
        <v>0</v>
      </c>
      <c r="F7653" s="292">
        <v>0</v>
      </c>
      <c r="G7653" s="292">
        <v>0</v>
      </c>
      <c r="H7653" s="292">
        <v>0</v>
      </c>
      <c r="I7653" s="292">
        <v>0</v>
      </c>
      <c r="J7653" s="292">
        <v>0</v>
      </c>
      <c r="K7653" s="292">
        <v>0</v>
      </c>
      <c r="L7653" s="292">
        <v>0</v>
      </c>
      <c r="M7653" s="292">
        <v>0</v>
      </c>
      <c r="N7653" s="292">
        <v>250</v>
      </c>
      <c r="O7653" s="292">
        <v>250</v>
      </c>
      <c r="P7653" s="83" t="str">
        <f t="shared" si="171"/>
        <v/>
      </c>
    </row>
    <row r="7654" spans="1:16" hidden="1" x14ac:dyDescent="0.25">
      <c r="A7654" s="83" t="s">
        <v>8699</v>
      </c>
      <c r="B7654" s="285" t="s">
        <v>95</v>
      </c>
      <c r="C7654" s="292">
        <v>11033.00042</v>
      </c>
      <c r="D7654" s="292">
        <v>3531.6338000000001</v>
      </c>
      <c r="E7654" s="292">
        <v>17297.233499999998</v>
      </c>
      <c r="F7654" s="292">
        <v>33773.85686</v>
      </c>
      <c r="G7654" s="292">
        <v>1270.47957</v>
      </c>
      <c r="H7654" s="292">
        <v>801.46326999999997</v>
      </c>
      <c r="I7654" s="292">
        <v>11395.284750000001</v>
      </c>
      <c r="J7654" s="292">
        <v>6337.5220599999993</v>
      </c>
      <c r="K7654" s="292">
        <v>26440.713069999998</v>
      </c>
      <c r="L7654" s="292">
        <v>34379.181199999999</v>
      </c>
      <c r="M7654" s="292">
        <v>2778.0450599999999</v>
      </c>
      <c r="N7654" s="292">
        <v>11611.217649999995</v>
      </c>
      <c r="O7654" s="292">
        <v>160649.63120999999</v>
      </c>
      <c r="P7654" s="83" t="str">
        <f t="shared" si="171"/>
        <v/>
      </c>
    </row>
    <row r="7655" spans="1:16" hidden="1" x14ac:dyDescent="0.25">
      <c r="A7655" s="83" t="s">
        <v>8700</v>
      </c>
      <c r="B7655" s="285" t="s">
        <v>96</v>
      </c>
      <c r="C7655" s="292">
        <v>8969.5542299999997</v>
      </c>
      <c r="D7655" s="292">
        <v>862.89039000000002</v>
      </c>
      <c r="E7655" s="292">
        <v>15061.844850000001</v>
      </c>
      <c r="F7655" s="292">
        <v>30056.660620000002</v>
      </c>
      <c r="G7655" s="292">
        <v>43069.677279999996</v>
      </c>
      <c r="H7655" s="292">
        <v>55335.399219999999</v>
      </c>
      <c r="I7655" s="292">
        <v>67558.319380000015</v>
      </c>
      <c r="J7655" s="292">
        <v>264.61311000000001</v>
      </c>
      <c r="K7655" s="292">
        <v>1930126.4965099997</v>
      </c>
      <c r="L7655" s="292">
        <v>3348.12995</v>
      </c>
      <c r="M7655" s="292">
        <v>16184.799819999998</v>
      </c>
      <c r="N7655" s="292">
        <v>240541.56617999895</v>
      </c>
      <c r="O7655" s="292">
        <v>2411379.9515399984</v>
      </c>
      <c r="P7655" s="83" t="str">
        <f t="shared" si="171"/>
        <v/>
      </c>
    </row>
    <row r="7656" spans="1:16" hidden="1" x14ac:dyDescent="0.25">
      <c r="A7656" s="83" t="s">
        <v>8701</v>
      </c>
      <c r="B7656" s="285" t="s">
        <v>155</v>
      </c>
      <c r="C7656" s="292">
        <v>12555798.338709999</v>
      </c>
      <c r="D7656" s="292">
        <v>10552089.484479999</v>
      </c>
      <c r="E7656" s="292">
        <v>9645568.8770800009</v>
      </c>
      <c r="F7656" s="292">
        <v>11271129.888119999</v>
      </c>
      <c r="G7656" s="292">
        <v>5968744.6943199988</v>
      </c>
      <c r="H7656" s="292">
        <v>8498418.0105023887</v>
      </c>
      <c r="I7656" s="292">
        <v>12545123.681019999</v>
      </c>
      <c r="J7656" s="292">
        <v>1988830.9680576138</v>
      </c>
      <c r="K7656" s="292">
        <v>8476501.844973607</v>
      </c>
      <c r="L7656" s="292">
        <v>7062829.9036663957</v>
      </c>
      <c r="M7656" s="292">
        <v>3130400.6886499985</v>
      </c>
      <c r="N7656" s="292">
        <v>7694461.6423099935</v>
      </c>
      <c r="O7656" s="292">
        <v>99389898.02189</v>
      </c>
      <c r="P7656" s="83" t="str">
        <f t="shared" si="171"/>
        <v/>
      </c>
    </row>
    <row r="7657" spans="1:16" hidden="1" x14ac:dyDescent="0.25">
      <c r="A7657" s="83" t="s">
        <v>8702</v>
      </c>
      <c r="B7657" s="285" t="s">
        <v>97</v>
      </c>
      <c r="C7657" s="292">
        <v>241116.84000000008</v>
      </c>
      <c r="D7657" s="292">
        <v>-29465.159999999974</v>
      </c>
      <c r="E7657" s="292">
        <v>210185.26</v>
      </c>
      <c r="F7657" s="292">
        <v>37133.919999999925</v>
      </c>
      <c r="G7657" s="292">
        <v>-27731.740000000049</v>
      </c>
      <c r="H7657" s="292">
        <v>32023.919999999925</v>
      </c>
      <c r="I7657" s="292">
        <v>55521.919999999984</v>
      </c>
      <c r="J7657" s="292">
        <v>-27613.160000000033</v>
      </c>
      <c r="K7657" s="292">
        <v>-69072.160000000033</v>
      </c>
      <c r="L7657" s="292">
        <v>78956</v>
      </c>
      <c r="M7657" s="292">
        <v>-156497.07999999996</v>
      </c>
      <c r="N7657" s="292">
        <v>-120550</v>
      </c>
      <c r="O7657" s="292">
        <v>146878.56000000052</v>
      </c>
      <c r="P7657" s="83" t="str">
        <f t="shared" si="171"/>
        <v/>
      </c>
    </row>
    <row r="7658" spans="1:16" hidden="1" x14ac:dyDescent="0.25">
      <c r="A7658" s="83" t="s">
        <v>8703</v>
      </c>
      <c r="B7658" s="285" t="s">
        <v>130</v>
      </c>
      <c r="C7658" s="292">
        <v>234440.2300000001</v>
      </c>
      <c r="D7658" s="292">
        <v>-35895.609999999986</v>
      </c>
      <c r="E7658" s="292">
        <v>203540.81000000006</v>
      </c>
      <c r="F7658" s="292">
        <v>30070.469999999972</v>
      </c>
      <c r="G7658" s="292">
        <v>-9259.1900000000605</v>
      </c>
      <c r="H7658" s="292">
        <v>24873.469999999914</v>
      </c>
      <c r="I7658" s="292">
        <v>49669.919999999984</v>
      </c>
      <c r="J7658" s="292">
        <v>-16611.160000000033</v>
      </c>
      <c r="K7658" s="292">
        <v>-74452.160000000033</v>
      </c>
      <c r="L7658" s="292">
        <v>73392</v>
      </c>
      <c r="M7658" s="292">
        <v>-160186.07999999996</v>
      </c>
      <c r="N7658" s="292">
        <v>-250205</v>
      </c>
      <c r="O7658" s="292">
        <v>-57752.299999999814</v>
      </c>
      <c r="P7658" s="83" t="str">
        <f t="shared" si="171"/>
        <v/>
      </c>
    </row>
    <row r="7659" spans="1:16" hidden="1" x14ac:dyDescent="0.25">
      <c r="A7659" s="83" t="s">
        <v>8704</v>
      </c>
      <c r="B7659" s="285" t="s">
        <v>76</v>
      </c>
      <c r="C7659" s="292">
        <v>127.16</v>
      </c>
      <c r="D7659" s="292">
        <v>4279.16</v>
      </c>
      <c r="E7659" s="292">
        <v>4601.16</v>
      </c>
      <c r="F7659" s="292">
        <v>551.16000000000008</v>
      </c>
      <c r="G7659" s="292">
        <v>1814.1599999999999</v>
      </c>
      <c r="H7659" s="292">
        <v>5037.16</v>
      </c>
      <c r="I7659" s="292">
        <v>2440.16</v>
      </c>
      <c r="J7659" s="292">
        <v>2816.16</v>
      </c>
      <c r="K7659" s="292">
        <v>2079.16</v>
      </c>
      <c r="L7659" s="292">
        <v>220</v>
      </c>
      <c r="M7659" s="292">
        <v>2321</v>
      </c>
      <c r="N7659" s="292">
        <v>1309</v>
      </c>
      <c r="O7659" s="292">
        <v>27595.440000000002</v>
      </c>
      <c r="P7659" s="83" t="str">
        <f t="shared" si="171"/>
        <v/>
      </c>
    </row>
    <row r="7660" spans="1:16" hidden="1" x14ac:dyDescent="0.25">
      <c r="A7660" s="83" t="s">
        <v>8705</v>
      </c>
      <c r="B7660" s="285" t="s">
        <v>77</v>
      </c>
      <c r="C7660" s="292">
        <v>124918</v>
      </c>
      <c r="D7660" s="292">
        <v>141790</v>
      </c>
      <c r="E7660" s="292">
        <v>132683</v>
      </c>
      <c r="F7660" s="292">
        <v>140632</v>
      </c>
      <c r="G7660" s="292">
        <v>152134</v>
      </c>
      <c r="H7660" s="292">
        <v>135408</v>
      </c>
      <c r="I7660" s="292">
        <v>130239</v>
      </c>
      <c r="J7660" s="292">
        <v>125547</v>
      </c>
      <c r="K7660" s="292">
        <v>134962</v>
      </c>
      <c r="L7660" s="292">
        <v>141246</v>
      </c>
      <c r="M7660" s="292">
        <v>139234</v>
      </c>
      <c r="N7660" s="292">
        <v>256595</v>
      </c>
      <c r="O7660" s="292">
        <v>1755388</v>
      </c>
      <c r="P7660" s="83" t="str">
        <f t="shared" si="171"/>
        <v/>
      </c>
    </row>
    <row r="7661" spans="1:16" hidden="1" x14ac:dyDescent="0.25">
      <c r="A7661" s="83" t="s">
        <v>8706</v>
      </c>
      <c r="B7661" s="285" t="s">
        <v>78</v>
      </c>
      <c r="C7661" s="292">
        <v>94538</v>
      </c>
      <c r="D7661" s="292">
        <v>112199</v>
      </c>
      <c r="E7661" s="292">
        <v>137923</v>
      </c>
      <c r="F7661" s="292">
        <v>136546</v>
      </c>
      <c r="G7661" s="292">
        <v>141340</v>
      </c>
      <c r="H7661" s="292">
        <v>158333</v>
      </c>
      <c r="I7661" s="292">
        <v>123473</v>
      </c>
      <c r="J7661" s="292">
        <v>146611</v>
      </c>
      <c r="K7661" s="292">
        <v>136613</v>
      </c>
      <c r="L7661" s="292">
        <v>158674</v>
      </c>
      <c r="M7661" s="292">
        <v>162910</v>
      </c>
      <c r="N7661" s="292">
        <v>827249</v>
      </c>
      <c r="O7661" s="292">
        <v>2336409</v>
      </c>
      <c r="P7661" s="83" t="str">
        <f t="shared" si="171"/>
        <v/>
      </c>
    </row>
    <row r="7662" spans="1:16" hidden="1" x14ac:dyDescent="0.25">
      <c r="A7662" s="83" t="s">
        <v>8707</v>
      </c>
      <c r="B7662" s="285" t="s">
        <v>79</v>
      </c>
      <c r="C7662" s="292">
        <v>4054</v>
      </c>
      <c r="D7662" s="292">
        <v>8405</v>
      </c>
      <c r="E7662" s="292">
        <v>6650</v>
      </c>
      <c r="F7662" s="292">
        <v>6241</v>
      </c>
      <c r="G7662" s="292">
        <v>8066</v>
      </c>
      <c r="H7662" s="292">
        <v>6969</v>
      </c>
      <c r="I7662" s="292">
        <v>17362</v>
      </c>
      <c r="J7662" s="292">
        <v>-4194</v>
      </c>
      <c r="K7662" s="292">
        <v>7738</v>
      </c>
      <c r="L7662" s="292">
        <v>6629</v>
      </c>
      <c r="M7662" s="292">
        <v>7170</v>
      </c>
      <c r="N7662" s="292">
        <v>9130</v>
      </c>
      <c r="O7662" s="292">
        <v>84220</v>
      </c>
      <c r="P7662" s="83" t="str">
        <f t="shared" si="171"/>
        <v/>
      </c>
    </row>
    <row r="7663" spans="1:16" hidden="1" x14ac:dyDescent="0.25">
      <c r="A7663" s="83" t="s">
        <v>8708</v>
      </c>
      <c r="B7663" s="285" t="s">
        <v>3671</v>
      </c>
      <c r="C7663" s="292">
        <v>22154.080000000002</v>
      </c>
      <c r="D7663" s="292">
        <v>138176.07999999999</v>
      </c>
      <c r="E7663" s="292">
        <v>46288.66</v>
      </c>
      <c r="F7663" s="292">
        <v>157091</v>
      </c>
      <c r="G7663" s="292">
        <v>113470.66</v>
      </c>
      <c r="H7663" s="292">
        <v>60616</v>
      </c>
      <c r="I7663" s="292">
        <v>59249</v>
      </c>
      <c r="J7663" s="292">
        <v>115293.08</v>
      </c>
      <c r="K7663" s="292">
        <v>220511.08</v>
      </c>
      <c r="L7663" s="292">
        <v>55899</v>
      </c>
      <c r="M7663" s="292">
        <v>144102.07999999999</v>
      </c>
      <c r="N7663" s="292">
        <v>321807</v>
      </c>
      <c r="O7663" s="292">
        <v>1454657.72</v>
      </c>
      <c r="P7663" s="83" t="str">
        <f t="shared" si="171"/>
        <v/>
      </c>
    </row>
    <row r="7664" spans="1:16" hidden="1" x14ac:dyDescent="0.25">
      <c r="A7664" s="83" t="s">
        <v>8709</v>
      </c>
      <c r="B7664" s="285" t="s">
        <v>121</v>
      </c>
      <c r="C7664" s="292">
        <v>0</v>
      </c>
      <c r="D7664" s="292">
        <v>0</v>
      </c>
      <c r="E7664" s="292">
        <v>0</v>
      </c>
      <c r="F7664" s="292">
        <v>0</v>
      </c>
      <c r="G7664" s="292">
        <v>0</v>
      </c>
      <c r="H7664" s="292">
        <v>0</v>
      </c>
      <c r="I7664" s="292">
        <v>0</v>
      </c>
      <c r="J7664" s="292">
        <v>0</v>
      </c>
      <c r="K7664" s="292">
        <v>0</v>
      </c>
      <c r="L7664" s="292">
        <v>0</v>
      </c>
      <c r="M7664" s="292">
        <v>543</v>
      </c>
      <c r="N7664" s="292">
        <v>0</v>
      </c>
      <c r="O7664" s="292">
        <v>543</v>
      </c>
      <c r="P7664" s="83" t="str">
        <f t="shared" si="171"/>
        <v/>
      </c>
    </row>
    <row r="7665" spans="1:16" hidden="1" x14ac:dyDescent="0.25">
      <c r="A7665" s="83" t="s">
        <v>8710</v>
      </c>
      <c r="B7665" s="285" t="s">
        <v>81</v>
      </c>
      <c r="C7665" s="292">
        <v>14143</v>
      </c>
      <c r="D7665" s="292">
        <v>3671</v>
      </c>
      <c r="E7665" s="292">
        <v>9303</v>
      </c>
      <c r="F7665" s="292">
        <v>22305</v>
      </c>
      <c r="G7665" s="292">
        <v>5507</v>
      </c>
      <c r="H7665" s="292">
        <v>5229</v>
      </c>
      <c r="I7665" s="292">
        <v>28578</v>
      </c>
      <c r="J7665" s="292">
        <v>4240</v>
      </c>
      <c r="K7665" s="292">
        <v>4764</v>
      </c>
      <c r="L7665" s="292">
        <v>24461</v>
      </c>
      <c r="M7665" s="292">
        <v>6953</v>
      </c>
      <c r="N7665" s="292">
        <v>37621</v>
      </c>
      <c r="O7665" s="292">
        <v>166775</v>
      </c>
      <c r="P7665" s="83" t="str">
        <f t="shared" si="171"/>
        <v/>
      </c>
    </row>
    <row r="7666" spans="1:16" hidden="1" x14ac:dyDescent="0.25">
      <c r="A7666" s="83" t="s">
        <v>8711</v>
      </c>
      <c r="B7666" s="285" t="s">
        <v>82</v>
      </c>
      <c r="C7666" s="292">
        <v>0</v>
      </c>
      <c r="D7666" s="292">
        <v>0</v>
      </c>
      <c r="E7666" s="292">
        <v>0</v>
      </c>
      <c r="F7666" s="292">
        <v>0</v>
      </c>
      <c r="G7666" s="292">
        <v>0</v>
      </c>
      <c r="H7666" s="292">
        <v>0</v>
      </c>
      <c r="I7666" s="292">
        <v>0</v>
      </c>
      <c r="J7666" s="292">
        <v>0</v>
      </c>
      <c r="K7666" s="292">
        <v>0</v>
      </c>
      <c r="L7666" s="292">
        <v>0</v>
      </c>
      <c r="M7666" s="292">
        <v>0</v>
      </c>
      <c r="N7666" s="292">
        <v>0</v>
      </c>
      <c r="O7666" s="292">
        <v>0</v>
      </c>
      <c r="P7666" s="83" t="str">
        <f t="shared" si="171"/>
        <v/>
      </c>
    </row>
    <row r="7667" spans="1:16" hidden="1" x14ac:dyDescent="0.25">
      <c r="A7667" s="83" t="s">
        <v>8712</v>
      </c>
      <c r="B7667" s="285" t="s">
        <v>83</v>
      </c>
      <c r="C7667" s="292">
        <v>4573</v>
      </c>
      <c r="D7667" s="292">
        <v>4640</v>
      </c>
      <c r="E7667" s="292">
        <v>5608</v>
      </c>
      <c r="F7667" s="292">
        <v>5913</v>
      </c>
      <c r="G7667" s="292">
        <v>7154</v>
      </c>
      <c r="H7667" s="292">
        <v>5730</v>
      </c>
      <c r="I7667" s="292">
        <v>7091</v>
      </c>
      <c r="J7667" s="292">
        <v>5486</v>
      </c>
      <c r="K7667" s="292">
        <v>4975</v>
      </c>
      <c r="L7667" s="292">
        <v>6924</v>
      </c>
      <c r="M7667" s="292">
        <v>5380</v>
      </c>
      <c r="N7667" s="292">
        <v>9502</v>
      </c>
      <c r="O7667" s="292">
        <v>72976</v>
      </c>
      <c r="P7667" s="83" t="str">
        <f t="shared" si="171"/>
        <v/>
      </c>
    </row>
    <row r="7668" spans="1:16" hidden="1" x14ac:dyDescent="0.25">
      <c r="A7668" s="83" t="s">
        <v>8713</v>
      </c>
      <c r="B7668" s="285" t="s">
        <v>84</v>
      </c>
      <c r="C7668" s="292">
        <v>44411</v>
      </c>
      <c r="D7668" s="292">
        <v>65895</v>
      </c>
      <c r="E7668" s="292">
        <v>60343</v>
      </c>
      <c r="F7668" s="292">
        <v>59815</v>
      </c>
      <c r="G7668" s="292">
        <v>63732</v>
      </c>
      <c r="H7668" s="292">
        <v>68060</v>
      </c>
      <c r="I7668" s="292">
        <v>40269</v>
      </c>
      <c r="J7668" s="292">
        <v>57464</v>
      </c>
      <c r="K7668" s="292">
        <v>70300</v>
      </c>
      <c r="L7668" s="292">
        <v>80301</v>
      </c>
      <c r="M7668" s="292">
        <v>84680</v>
      </c>
      <c r="N7668" s="292">
        <v>650131</v>
      </c>
      <c r="O7668" s="292">
        <v>1345401</v>
      </c>
      <c r="P7668" s="83" t="str">
        <f t="shared" si="171"/>
        <v/>
      </c>
    </row>
    <row r="7669" spans="1:16" hidden="1" x14ac:dyDescent="0.25">
      <c r="A7669" s="83" t="s">
        <v>8714</v>
      </c>
      <c r="B7669" s="285" t="s">
        <v>85</v>
      </c>
      <c r="C7669" s="292">
        <v>331164.24</v>
      </c>
      <c r="D7669" s="292">
        <v>495605.24</v>
      </c>
      <c r="E7669" s="292">
        <v>405308.82000000007</v>
      </c>
      <c r="F7669" s="292">
        <v>558189.16</v>
      </c>
      <c r="G7669" s="292">
        <v>495206.82000000007</v>
      </c>
      <c r="H7669" s="292">
        <v>447681.16000000003</v>
      </c>
      <c r="I7669" s="292">
        <v>440298.16000000003</v>
      </c>
      <c r="J7669" s="292">
        <v>481886.24000000005</v>
      </c>
      <c r="K7669" s="292">
        <v>586066.24</v>
      </c>
      <c r="L7669" s="292">
        <v>493282</v>
      </c>
      <c r="M7669" s="292">
        <v>554820.07999999996</v>
      </c>
      <c r="N7669" s="292">
        <v>2147310</v>
      </c>
      <c r="O7669" s="292">
        <v>7436818.1599999992</v>
      </c>
      <c r="P7669" s="83" t="str">
        <f t="shared" si="171"/>
        <v/>
      </c>
    </row>
    <row r="7670" spans="1:16" hidden="1" x14ac:dyDescent="0.25">
      <c r="A7670" s="83" t="s">
        <v>8715</v>
      </c>
      <c r="B7670" s="285" t="s">
        <v>86</v>
      </c>
      <c r="C7670" s="292">
        <v>14945.609999999999</v>
      </c>
      <c r="D7670" s="292">
        <v>14945.609999999999</v>
      </c>
      <c r="E7670" s="292">
        <v>14945.609999999999</v>
      </c>
      <c r="F7670" s="292">
        <v>14945.609999999999</v>
      </c>
      <c r="G7670" s="292">
        <v>14945.609999999999</v>
      </c>
      <c r="H7670" s="292">
        <v>14945.609999999999</v>
      </c>
      <c r="I7670" s="292">
        <v>14946</v>
      </c>
      <c r="J7670" s="292">
        <v>-11791</v>
      </c>
      <c r="K7670" s="292">
        <v>18195</v>
      </c>
      <c r="L7670" s="292">
        <v>11220</v>
      </c>
      <c r="M7670" s="292">
        <v>23866</v>
      </c>
      <c r="N7670" s="292">
        <v>317971</v>
      </c>
      <c r="O7670" s="292">
        <v>464080.66</v>
      </c>
      <c r="P7670" s="83" t="str">
        <f t="shared" si="171"/>
        <v/>
      </c>
    </row>
    <row r="7671" spans="1:16" hidden="1" x14ac:dyDescent="0.25">
      <c r="A7671" s="83" t="s">
        <v>8716</v>
      </c>
      <c r="B7671" s="285" t="s">
        <v>87</v>
      </c>
      <c r="C7671" s="292">
        <v>11</v>
      </c>
      <c r="D7671" s="292">
        <v>46</v>
      </c>
      <c r="E7671" s="292">
        <v>48</v>
      </c>
      <c r="F7671" s="292">
        <v>197</v>
      </c>
      <c r="G7671" s="292">
        <v>47</v>
      </c>
      <c r="H7671" s="292">
        <v>245</v>
      </c>
      <c r="I7671" s="292">
        <v>0</v>
      </c>
      <c r="J7671" s="292">
        <v>44</v>
      </c>
      <c r="K7671" s="292">
        <v>197</v>
      </c>
      <c r="L7671" s="292">
        <v>35</v>
      </c>
      <c r="M7671" s="292">
        <v>68</v>
      </c>
      <c r="N7671" s="292">
        <v>17407</v>
      </c>
      <c r="O7671" s="292">
        <v>18345</v>
      </c>
      <c r="P7671" s="83" t="str">
        <f t="shared" si="171"/>
        <v/>
      </c>
    </row>
    <row r="7672" spans="1:16" hidden="1" x14ac:dyDescent="0.25">
      <c r="A7672" s="83" t="s">
        <v>8717</v>
      </c>
      <c r="B7672" s="285" t="s">
        <v>88</v>
      </c>
      <c r="C7672" s="292">
        <v>7059</v>
      </c>
      <c r="D7672" s="292">
        <v>7059</v>
      </c>
      <c r="E7672" s="292">
        <v>7059</v>
      </c>
      <c r="F7672" s="292">
        <v>7059</v>
      </c>
      <c r="G7672" s="292">
        <v>7059</v>
      </c>
      <c r="H7672" s="292">
        <v>7059</v>
      </c>
      <c r="I7672" s="292">
        <v>7059</v>
      </c>
      <c r="J7672" s="292">
        <v>7059</v>
      </c>
      <c r="K7672" s="292">
        <v>7059</v>
      </c>
      <c r="L7672" s="292">
        <v>7059</v>
      </c>
      <c r="M7672" s="292">
        <v>7059</v>
      </c>
      <c r="N7672" s="292">
        <v>7059</v>
      </c>
      <c r="O7672" s="292">
        <v>84708</v>
      </c>
      <c r="P7672" s="83" t="str">
        <f t="shared" si="171"/>
        <v/>
      </c>
    </row>
    <row r="7673" spans="1:16" hidden="1" x14ac:dyDescent="0.25">
      <c r="A7673" s="83" t="s">
        <v>8718</v>
      </c>
      <c r="B7673" s="285" t="s">
        <v>144</v>
      </c>
      <c r="C7673" s="292">
        <v>353179.85</v>
      </c>
      <c r="D7673" s="292">
        <v>517655.85</v>
      </c>
      <c r="E7673" s="292">
        <v>427361.43000000005</v>
      </c>
      <c r="F7673" s="292">
        <v>580390.77</v>
      </c>
      <c r="G7673" s="292">
        <v>517258.43000000005</v>
      </c>
      <c r="H7673" s="292">
        <v>469930.77</v>
      </c>
      <c r="I7673" s="292">
        <v>462303.16000000003</v>
      </c>
      <c r="J7673" s="292">
        <v>477198.24000000005</v>
      </c>
      <c r="K7673" s="292">
        <v>611517.24</v>
      </c>
      <c r="L7673" s="292">
        <v>511596</v>
      </c>
      <c r="M7673" s="292">
        <v>585813.07999999996</v>
      </c>
      <c r="N7673" s="292">
        <v>2489747</v>
      </c>
      <c r="O7673" s="292">
        <v>8003951.8199999994</v>
      </c>
      <c r="P7673" s="83" t="str">
        <f t="shared" si="171"/>
        <v/>
      </c>
    </row>
    <row r="7674" spans="1:16" hidden="1" x14ac:dyDescent="0.25">
      <c r="A7674" s="83" t="s">
        <v>8719</v>
      </c>
      <c r="B7674" s="285" t="s">
        <v>80</v>
      </c>
      <c r="C7674" s="292">
        <v>22246</v>
      </c>
      <c r="D7674" s="292">
        <v>16550</v>
      </c>
      <c r="E7674" s="292">
        <v>1909</v>
      </c>
      <c r="F7674" s="292">
        <v>29095</v>
      </c>
      <c r="G7674" s="292">
        <v>1989</v>
      </c>
      <c r="H7674" s="292">
        <v>2299</v>
      </c>
      <c r="I7674" s="292">
        <v>31597</v>
      </c>
      <c r="J7674" s="292">
        <v>28623</v>
      </c>
      <c r="K7674" s="292">
        <v>4124</v>
      </c>
      <c r="L7674" s="292">
        <v>18928</v>
      </c>
      <c r="M7674" s="292">
        <v>1527</v>
      </c>
      <c r="N7674" s="292">
        <v>33966</v>
      </c>
      <c r="O7674" s="292">
        <v>192853</v>
      </c>
      <c r="P7674" s="83" t="str">
        <f t="shared" si="171"/>
        <v/>
      </c>
    </row>
    <row r="7675" spans="1:16" hidden="1" x14ac:dyDescent="0.25">
      <c r="A7675" s="83" t="s">
        <v>8720</v>
      </c>
      <c r="B7675" s="285" t="s">
        <v>76</v>
      </c>
      <c r="C7675" s="292">
        <v>-5148.92</v>
      </c>
      <c r="D7675" s="292">
        <v>-12652.92</v>
      </c>
      <c r="E7675" s="292">
        <v>26913.08</v>
      </c>
      <c r="F7675" s="292">
        <v>6334.08</v>
      </c>
      <c r="G7675" s="292">
        <v>-12161.92</v>
      </c>
      <c r="H7675" s="292">
        <v>364.07999999999993</v>
      </c>
      <c r="I7675" s="292">
        <v>147.08000000000001</v>
      </c>
      <c r="J7675" s="292">
        <v>-31.92</v>
      </c>
      <c r="K7675" s="292">
        <v>-2687.92</v>
      </c>
      <c r="L7675" s="292">
        <v>144</v>
      </c>
      <c r="M7675" s="292">
        <v>860</v>
      </c>
      <c r="N7675" s="292">
        <v>18701</v>
      </c>
      <c r="O7675" s="292">
        <v>20779.72</v>
      </c>
      <c r="P7675" s="83" t="str">
        <f t="shared" si="171"/>
        <v/>
      </c>
    </row>
    <row r="7676" spans="1:16" hidden="1" x14ac:dyDescent="0.25">
      <c r="A7676" s="83" t="s">
        <v>8721</v>
      </c>
      <c r="B7676" s="285" t="s">
        <v>85</v>
      </c>
      <c r="C7676" s="292">
        <v>572281.08000000007</v>
      </c>
      <c r="D7676" s="292">
        <v>466140.08</v>
      </c>
      <c r="E7676" s="292">
        <v>615494.08000000007</v>
      </c>
      <c r="F7676" s="292">
        <v>595323.07999999996</v>
      </c>
      <c r="G7676" s="292">
        <v>467475.08</v>
      </c>
      <c r="H7676" s="292">
        <v>479705.07999999996</v>
      </c>
      <c r="I7676" s="292">
        <v>495820.08</v>
      </c>
      <c r="J7676" s="292">
        <v>454273.08</v>
      </c>
      <c r="K7676" s="292">
        <v>516994.07999999996</v>
      </c>
      <c r="L7676" s="292">
        <v>572238</v>
      </c>
      <c r="M7676" s="292">
        <v>398323</v>
      </c>
      <c r="N7676" s="292">
        <v>2026760</v>
      </c>
      <c r="O7676" s="292">
        <v>7583696.7199999997</v>
      </c>
      <c r="P7676" s="83" t="str">
        <f t="shared" si="171"/>
        <v/>
      </c>
    </row>
    <row r="7677" spans="1:16" hidden="1" x14ac:dyDescent="0.25">
      <c r="A7677" s="83" t="s">
        <v>8722</v>
      </c>
      <c r="B7677" s="285" t="s">
        <v>87</v>
      </c>
      <c r="C7677" s="292">
        <v>0</v>
      </c>
      <c r="D7677" s="292">
        <v>0</v>
      </c>
      <c r="E7677" s="292">
        <v>0</v>
      </c>
      <c r="F7677" s="292">
        <v>0</v>
      </c>
      <c r="G7677" s="292">
        <v>0</v>
      </c>
      <c r="H7677" s="292">
        <v>0</v>
      </c>
      <c r="I7677" s="292">
        <v>0</v>
      </c>
      <c r="J7677" s="292">
        <v>0</v>
      </c>
      <c r="K7677" s="292">
        <v>0</v>
      </c>
      <c r="L7677" s="292">
        <v>0</v>
      </c>
      <c r="M7677" s="292">
        <v>15000</v>
      </c>
      <c r="N7677" s="292">
        <v>35000</v>
      </c>
      <c r="O7677" s="292">
        <v>0</v>
      </c>
      <c r="P7677" s="83" t="str">
        <f t="shared" si="171"/>
        <v/>
      </c>
    </row>
    <row r="7678" spans="1:16" hidden="1" x14ac:dyDescent="0.25">
      <c r="A7678" s="83" t="s">
        <v>8723</v>
      </c>
      <c r="B7678" s="285" t="s">
        <v>88</v>
      </c>
      <c r="C7678" s="292">
        <v>7059</v>
      </c>
      <c r="D7678" s="292">
        <v>7059</v>
      </c>
      <c r="E7678" s="292">
        <v>7059</v>
      </c>
      <c r="F7678" s="292">
        <v>7059</v>
      </c>
      <c r="G7678" s="292">
        <v>7059</v>
      </c>
      <c r="H7678" s="292">
        <v>7059</v>
      </c>
      <c r="I7678" s="292">
        <v>7059</v>
      </c>
      <c r="J7678" s="292">
        <v>7059</v>
      </c>
      <c r="K7678" s="292">
        <v>7059</v>
      </c>
      <c r="L7678" s="292">
        <v>7059</v>
      </c>
      <c r="M7678" s="292">
        <v>7059</v>
      </c>
      <c r="N7678" s="292">
        <v>7059</v>
      </c>
      <c r="O7678" s="292">
        <v>84708</v>
      </c>
      <c r="P7678" s="83" t="str">
        <f t="shared" si="171"/>
        <v/>
      </c>
    </row>
    <row r="7679" spans="1:16" hidden="1" x14ac:dyDescent="0.25">
      <c r="A7679" s="83" t="s">
        <v>8724</v>
      </c>
      <c r="B7679" s="285" t="s">
        <v>89</v>
      </c>
      <c r="C7679" s="292">
        <v>123874</v>
      </c>
      <c r="D7679" s="292">
        <v>102498</v>
      </c>
      <c r="E7679" s="292">
        <v>121054</v>
      </c>
      <c r="F7679" s="292">
        <v>147029</v>
      </c>
      <c r="G7679" s="292">
        <v>100762</v>
      </c>
      <c r="H7679" s="292">
        <v>153456</v>
      </c>
      <c r="I7679" s="292">
        <v>104520</v>
      </c>
      <c r="J7679" s="292">
        <v>121967</v>
      </c>
      <c r="K7679" s="292">
        <v>135931</v>
      </c>
      <c r="L7679" s="292">
        <v>151299</v>
      </c>
      <c r="M7679" s="292">
        <v>141138</v>
      </c>
      <c r="N7679" s="292">
        <v>193127</v>
      </c>
      <c r="O7679" s="292">
        <v>1596655</v>
      </c>
      <c r="P7679" s="83" t="str">
        <f t="shared" si="171"/>
        <v/>
      </c>
    </row>
    <row r="7680" spans="1:16" hidden="1" x14ac:dyDescent="0.25">
      <c r="A7680" s="83" t="s">
        <v>8725</v>
      </c>
      <c r="B7680" s="285" t="s">
        <v>90</v>
      </c>
      <c r="C7680" s="292">
        <v>8103</v>
      </c>
      <c r="D7680" s="292">
        <v>6350</v>
      </c>
      <c r="E7680" s="292">
        <v>20065</v>
      </c>
      <c r="F7680" s="292">
        <v>6268</v>
      </c>
      <c r="G7680" s="292">
        <v>17096</v>
      </c>
      <c r="H7680" s="292">
        <v>22361</v>
      </c>
      <c r="I7680" s="292">
        <v>7175</v>
      </c>
      <c r="J7680" s="292">
        <v>1858</v>
      </c>
      <c r="K7680" s="292">
        <v>28457</v>
      </c>
      <c r="L7680" s="292">
        <v>6246</v>
      </c>
      <c r="M7680" s="292">
        <v>821</v>
      </c>
      <c r="N7680" s="292">
        <v>21508</v>
      </c>
      <c r="O7680" s="292">
        <v>146308</v>
      </c>
      <c r="P7680" s="83" t="str">
        <f t="shared" si="171"/>
        <v/>
      </c>
    </row>
    <row r="7681" spans="1:16" hidden="1" x14ac:dyDescent="0.25">
      <c r="A7681" s="83" t="s">
        <v>8726</v>
      </c>
      <c r="B7681" s="285" t="s">
        <v>91</v>
      </c>
      <c r="C7681" s="292">
        <v>95952</v>
      </c>
      <c r="D7681" s="292">
        <v>92320</v>
      </c>
      <c r="E7681" s="292">
        <v>31170</v>
      </c>
      <c r="F7681" s="292">
        <v>13326</v>
      </c>
      <c r="G7681" s="292">
        <v>108522</v>
      </c>
      <c r="H7681" s="292">
        <v>29477</v>
      </c>
      <c r="I7681" s="292">
        <v>21217</v>
      </c>
      <c r="J7681" s="292">
        <v>101301</v>
      </c>
      <c r="K7681" s="292">
        <v>26456</v>
      </c>
      <c r="L7681" s="292">
        <v>55911</v>
      </c>
      <c r="M7681" s="292">
        <v>61010</v>
      </c>
      <c r="N7681" s="292">
        <v>77130</v>
      </c>
      <c r="O7681" s="292">
        <v>636662</v>
      </c>
      <c r="P7681" s="83" t="str">
        <f t="shared" si="171"/>
        <v/>
      </c>
    </row>
    <row r="7682" spans="1:16" hidden="1" x14ac:dyDescent="0.25">
      <c r="A7682" s="83" t="s">
        <v>8727</v>
      </c>
      <c r="B7682" s="285" t="s">
        <v>3670</v>
      </c>
      <c r="C7682" s="292">
        <v>5552</v>
      </c>
      <c r="D7682" s="292">
        <v>6620</v>
      </c>
      <c r="E7682" s="292">
        <v>8222</v>
      </c>
      <c r="F7682" s="292">
        <v>6407</v>
      </c>
      <c r="G7682" s="292">
        <v>5416</v>
      </c>
      <c r="H7682" s="292">
        <v>5711</v>
      </c>
      <c r="I7682" s="292">
        <v>7199</v>
      </c>
      <c r="J7682" s="292">
        <v>3564</v>
      </c>
      <c r="K7682" s="292">
        <v>8035</v>
      </c>
      <c r="L7682" s="292">
        <v>3838</v>
      </c>
      <c r="M7682" s="292">
        <v>3480</v>
      </c>
      <c r="N7682" s="292">
        <v>20982</v>
      </c>
      <c r="O7682" s="292">
        <v>85026</v>
      </c>
      <c r="P7682" s="83" t="str">
        <f t="shared" si="171"/>
        <v/>
      </c>
    </row>
    <row r="7683" spans="1:16" hidden="1" x14ac:dyDescent="0.25">
      <c r="A7683" s="83" t="s">
        <v>8728</v>
      </c>
      <c r="B7683" s="285" t="s">
        <v>92</v>
      </c>
      <c r="C7683" s="292">
        <v>0</v>
      </c>
      <c r="D7683" s="292">
        <v>0</v>
      </c>
      <c r="E7683" s="292">
        <v>0</v>
      </c>
      <c r="F7683" s="292">
        <v>0</v>
      </c>
      <c r="G7683" s="292">
        <v>0</v>
      </c>
      <c r="H7683" s="292">
        <v>0</v>
      </c>
      <c r="I7683" s="292">
        <v>0</v>
      </c>
      <c r="J7683" s="292">
        <v>0</v>
      </c>
      <c r="K7683" s="292">
        <v>0</v>
      </c>
      <c r="L7683" s="292">
        <v>0</v>
      </c>
      <c r="M7683" s="292">
        <v>0</v>
      </c>
      <c r="N7683" s="292">
        <v>3206</v>
      </c>
      <c r="O7683" s="292">
        <v>3206</v>
      </c>
      <c r="P7683" s="83" t="str">
        <f t="shared" si="171"/>
        <v/>
      </c>
    </row>
    <row r="7684" spans="1:16" hidden="1" x14ac:dyDescent="0.25">
      <c r="A7684" s="83" t="s">
        <v>8729</v>
      </c>
      <c r="B7684" s="285" t="s">
        <v>93</v>
      </c>
      <c r="C7684" s="292">
        <v>0</v>
      </c>
      <c r="D7684" s="292">
        <v>3</v>
      </c>
      <c r="E7684" s="292">
        <v>2</v>
      </c>
      <c r="F7684" s="292">
        <v>140</v>
      </c>
      <c r="G7684" s="292">
        <v>0</v>
      </c>
      <c r="H7684" s="292">
        <v>79</v>
      </c>
      <c r="I7684" s="292">
        <v>532</v>
      </c>
      <c r="J7684" s="292">
        <v>4</v>
      </c>
      <c r="K7684" s="292">
        <v>257</v>
      </c>
      <c r="L7684" s="292">
        <v>13</v>
      </c>
      <c r="M7684" s="292">
        <v>0</v>
      </c>
      <c r="N7684" s="292">
        <v>147</v>
      </c>
      <c r="O7684" s="292">
        <v>1177</v>
      </c>
      <c r="P7684" s="83" t="str">
        <f t="shared" si="171"/>
        <v/>
      </c>
    </row>
    <row r="7685" spans="1:16" hidden="1" x14ac:dyDescent="0.25">
      <c r="A7685" s="83" t="s">
        <v>8730</v>
      </c>
      <c r="B7685" s="285" t="s">
        <v>94</v>
      </c>
      <c r="C7685" s="292">
        <v>150</v>
      </c>
      <c r="D7685" s="292">
        <v>-235</v>
      </c>
      <c r="E7685" s="292">
        <v>3065</v>
      </c>
      <c r="F7685" s="292">
        <v>1814</v>
      </c>
      <c r="G7685" s="292">
        <v>660</v>
      </c>
      <c r="H7685" s="292">
        <v>803</v>
      </c>
      <c r="I7685" s="292">
        <v>3013</v>
      </c>
      <c r="J7685" s="292">
        <v>478</v>
      </c>
      <c r="K7685" s="292">
        <v>4751</v>
      </c>
      <c r="L7685" s="292">
        <v>755</v>
      </c>
      <c r="M7685" s="292">
        <v>3223</v>
      </c>
      <c r="N7685" s="292">
        <v>5116</v>
      </c>
      <c r="O7685" s="292">
        <v>23593</v>
      </c>
      <c r="P7685" s="83" t="str">
        <f t="shared" si="171"/>
        <v/>
      </c>
    </row>
    <row r="7686" spans="1:16" hidden="1" x14ac:dyDescent="0.25">
      <c r="A7686" s="83" t="s">
        <v>8731</v>
      </c>
      <c r="B7686" s="285" t="s">
        <v>95</v>
      </c>
      <c r="C7686" s="292">
        <v>8</v>
      </c>
      <c r="D7686" s="292">
        <v>56</v>
      </c>
      <c r="E7686" s="292">
        <v>150</v>
      </c>
      <c r="F7686" s="292">
        <v>25</v>
      </c>
      <c r="G7686" s="292">
        <v>8</v>
      </c>
      <c r="H7686" s="292">
        <v>19</v>
      </c>
      <c r="I7686" s="292">
        <v>46</v>
      </c>
      <c r="J7686" s="292">
        <v>18</v>
      </c>
      <c r="K7686" s="292">
        <v>2</v>
      </c>
      <c r="L7686" s="292">
        <v>7075</v>
      </c>
      <c r="M7686" s="292">
        <v>27</v>
      </c>
      <c r="N7686" s="292">
        <v>17789</v>
      </c>
      <c r="O7686" s="292">
        <v>25223</v>
      </c>
      <c r="P7686" s="83" t="str">
        <f t="shared" si="171"/>
        <v/>
      </c>
    </row>
    <row r="7687" spans="1:16" hidden="1" x14ac:dyDescent="0.25">
      <c r="A7687" s="83" t="s">
        <v>8732</v>
      </c>
      <c r="B7687" s="285" t="s">
        <v>96</v>
      </c>
      <c r="C7687" s="292">
        <v>8280</v>
      </c>
      <c r="D7687" s="292">
        <v>8561.16</v>
      </c>
      <c r="E7687" s="292">
        <v>8349.16</v>
      </c>
      <c r="F7687" s="292">
        <v>8079.16</v>
      </c>
      <c r="G7687" s="292">
        <v>33465.160000000003</v>
      </c>
      <c r="H7687" s="292">
        <v>8040.16</v>
      </c>
      <c r="I7687" s="292">
        <v>9094</v>
      </c>
      <c r="J7687" s="292">
        <v>-745</v>
      </c>
      <c r="K7687" s="292">
        <v>13012</v>
      </c>
      <c r="L7687" s="292">
        <v>5691</v>
      </c>
      <c r="M7687" s="292">
        <v>5245</v>
      </c>
      <c r="N7687" s="292">
        <v>170723</v>
      </c>
      <c r="O7687" s="292">
        <v>277794.8</v>
      </c>
      <c r="P7687" s="83" t="str">
        <f t="shared" si="171"/>
        <v/>
      </c>
    </row>
    <row r="7688" spans="1:16" hidden="1" x14ac:dyDescent="0.25">
      <c r="A7688" s="83" t="s">
        <v>8733</v>
      </c>
      <c r="B7688" s="285" t="s">
        <v>155</v>
      </c>
      <c r="C7688" s="292">
        <v>587620.08000000007</v>
      </c>
      <c r="D7688" s="292">
        <v>481760.24</v>
      </c>
      <c r="E7688" s="292">
        <v>630902.24000000011</v>
      </c>
      <c r="F7688" s="292">
        <v>610461.24</v>
      </c>
      <c r="G7688" s="292">
        <v>507999.24</v>
      </c>
      <c r="H7688" s="292">
        <v>494804.23999999993</v>
      </c>
      <c r="I7688" s="292">
        <v>511973.08</v>
      </c>
      <c r="J7688" s="292">
        <v>460587.08</v>
      </c>
      <c r="K7688" s="292">
        <v>537065.07999999996</v>
      </c>
      <c r="L7688" s="292">
        <v>584988</v>
      </c>
      <c r="M7688" s="292">
        <v>425627</v>
      </c>
      <c r="N7688" s="292">
        <v>2239542</v>
      </c>
      <c r="O7688" s="292">
        <v>7946199.5199999996</v>
      </c>
      <c r="P7688" s="83" t="str">
        <f t="shared" si="171"/>
        <v/>
      </c>
    </row>
    <row r="7689" spans="1:16" hidden="1" x14ac:dyDescent="0.25">
      <c r="A7689" s="83" t="s">
        <v>8734</v>
      </c>
      <c r="B7689" s="285" t="s">
        <v>80</v>
      </c>
      <c r="C7689" s="292">
        <v>343791</v>
      </c>
      <c r="D7689" s="292">
        <v>271181</v>
      </c>
      <c r="E7689" s="292">
        <v>404853</v>
      </c>
      <c r="F7689" s="292">
        <v>413980</v>
      </c>
      <c r="G7689" s="292">
        <v>247173</v>
      </c>
      <c r="H7689" s="292">
        <v>267435</v>
      </c>
      <c r="I7689" s="292">
        <v>351971</v>
      </c>
      <c r="J7689" s="292">
        <v>225115</v>
      </c>
      <c r="K7689" s="292">
        <v>315793</v>
      </c>
      <c r="L7689" s="292">
        <v>346957</v>
      </c>
      <c r="M7689" s="292">
        <v>187764</v>
      </c>
      <c r="N7689" s="292">
        <v>1669054</v>
      </c>
      <c r="O7689" s="292">
        <v>5045067</v>
      </c>
      <c r="P7689" s="83" t="str">
        <f t="shared" ref="P7689" si="172">IF(COUNTBLANK(Q7689)=0,IF(RIGHT(A7689,12)=Q7689,TRUE,FALSE),"")</f>
        <v/>
      </c>
    </row>
    <row r="7690" spans="1:16" hidden="1" x14ac:dyDescent="0.25">
      <c r="A7690" s="83" t="s">
        <v>8735</v>
      </c>
      <c r="B7690" s="285" t="s">
        <v>97</v>
      </c>
      <c r="C7690" s="292">
        <v>-1031935</v>
      </c>
      <c r="D7690" s="292">
        <v>-43312</v>
      </c>
      <c r="E7690" s="292">
        <v>-64930</v>
      </c>
      <c r="F7690" s="292">
        <v>-484158</v>
      </c>
      <c r="G7690" s="292">
        <v>-1624335</v>
      </c>
      <c r="P7690" s="83" t="str">
        <f t="shared" ref="P7690:P7717" si="173">IF(COUNTBLANK(Q7690)=0,IF(RIGHT(A7690,10)=Q7690,TRUE,FALSE),"")</f>
        <v/>
      </c>
    </row>
    <row r="7691" spans="1:16" hidden="1" x14ac:dyDescent="0.25">
      <c r="A7691" s="83" t="s">
        <v>8736</v>
      </c>
      <c r="B7691" s="285" t="s">
        <v>130</v>
      </c>
      <c r="C7691" s="292">
        <v>-75747</v>
      </c>
      <c r="D7691" s="292">
        <v>-111495</v>
      </c>
      <c r="E7691" s="292">
        <v>-73619</v>
      </c>
      <c r="F7691" s="292">
        <v>0</v>
      </c>
      <c r="G7691" s="292">
        <v>-260861</v>
      </c>
      <c r="P7691" s="83" t="str">
        <f t="shared" si="173"/>
        <v/>
      </c>
    </row>
    <row r="7692" spans="1:16" hidden="1" x14ac:dyDescent="0.25">
      <c r="A7692" s="83" t="s">
        <v>8737</v>
      </c>
      <c r="B7692" s="285" t="s">
        <v>76</v>
      </c>
      <c r="C7692" s="292">
        <v>949380</v>
      </c>
      <c r="D7692" s="292">
        <v>392579</v>
      </c>
      <c r="E7692" s="292">
        <v>400727</v>
      </c>
      <c r="F7692" s="292">
        <v>622332</v>
      </c>
      <c r="G7692" s="292">
        <v>2365018</v>
      </c>
      <c r="P7692" s="83" t="str">
        <f t="shared" si="173"/>
        <v/>
      </c>
    </row>
    <row r="7693" spans="1:16" hidden="1" x14ac:dyDescent="0.25">
      <c r="A7693" s="83" t="s">
        <v>8738</v>
      </c>
      <c r="B7693" s="285" t="s">
        <v>77</v>
      </c>
      <c r="C7693" s="292">
        <v>51089</v>
      </c>
      <c r="D7693" s="292">
        <v>76853</v>
      </c>
      <c r="E7693" s="292">
        <v>59308</v>
      </c>
      <c r="F7693" s="292">
        <v>92763</v>
      </c>
      <c r="G7693" s="292">
        <v>280013</v>
      </c>
      <c r="P7693" s="83" t="str">
        <f t="shared" si="173"/>
        <v/>
      </c>
    </row>
    <row r="7694" spans="1:16" hidden="1" x14ac:dyDescent="0.25">
      <c r="A7694" s="83" t="s">
        <v>8739</v>
      </c>
      <c r="B7694" s="285" t="s">
        <v>78</v>
      </c>
      <c r="C7694" s="292">
        <v>1331</v>
      </c>
      <c r="D7694" s="292">
        <v>1855</v>
      </c>
      <c r="E7694" s="292">
        <v>802</v>
      </c>
      <c r="F7694" s="292">
        <v>1304</v>
      </c>
      <c r="G7694" s="292">
        <v>5292</v>
      </c>
      <c r="P7694" s="83" t="str">
        <f t="shared" si="173"/>
        <v/>
      </c>
    </row>
    <row r="7695" spans="1:16" hidden="1" x14ac:dyDescent="0.25">
      <c r="A7695" s="83" t="s">
        <v>8740</v>
      </c>
      <c r="B7695" s="285" t="s">
        <v>79</v>
      </c>
      <c r="C7695" s="292">
        <v>141</v>
      </c>
      <c r="D7695" s="292">
        <v>325</v>
      </c>
      <c r="E7695" s="292">
        <v>377</v>
      </c>
      <c r="F7695" s="292">
        <v>721</v>
      </c>
      <c r="G7695" s="292">
        <v>1564</v>
      </c>
      <c r="P7695" s="83" t="str">
        <f t="shared" si="173"/>
        <v/>
      </c>
    </row>
    <row r="7696" spans="1:16" hidden="1" x14ac:dyDescent="0.25">
      <c r="A7696" s="83" t="s">
        <v>8741</v>
      </c>
      <c r="B7696" s="285" t="s">
        <v>3671</v>
      </c>
      <c r="C7696" s="292">
        <v>266535</v>
      </c>
      <c r="D7696" s="292">
        <v>372337</v>
      </c>
      <c r="E7696" s="292">
        <v>213220</v>
      </c>
      <c r="F7696" s="292">
        <v>1318254</v>
      </c>
      <c r="G7696" s="292">
        <v>2170346</v>
      </c>
      <c r="P7696" s="83" t="str">
        <f t="shared" si="173"/>
        <v/>
      </c>
    </row>
    <row r="7697" spans="1:16" hidden="1" x14ac:dyDescent="0.25">
      <c r="A7697" s="83" t="s">
        <v>8742</v>
      </c>
      <c r="B7697" s="285" t="s">
        <v>84</v>
      </c>
      <c r="C7697" s="292">
        <v>1032160</v>
      </c>
      <c r="D7697" s="292">
        <v>43614</v>
      </c>
      <c r="E7697" s="292">
        <v>65048</v>
      </c>
      <c r="F7697" s="292">
        <v>484514</v>
      </c>
      <c r="G7697" s="292">
        <v>1625336</v>
      </c>
      <c r="P7697" s="83" t="str">
        <f t="shared" si="173"/>
        <v/>
      </c>
    </row>
    <row r="7698" spans="1:16" hidden="1" x14ac:dyDescent="0.25">
      <c r="A7698" s="83" t="s">
        <v>8743</v>
      </c>
      <c r="B7698" s="285" t="s">
        <v>85</v>
      </c>
      <c r="C7698" s="292">
        <v>2316861</v>
      </c>
      <c r="D7698" s="292">
        <v>901540</v>
      </c>
      <c r="E7698" s="292">
        <v>753824</v>
      </c>
      <c r="F7698" s="292">
        <v>2564652</v>
      </c>
      <c r="G7698" s="292">
        <v>6536877</v>
      </c>
      <c r="P7698" s="83" t="str">
        <f t="shared" si="173"/>
        <v/>
      </c>
    </row>
    <row r="7699" spans="1:16" hidden="1" x14ac:dyDescent="0.25">
      <c r="A7699" s="83" t="s">
        <v>8744</v>
      </c>
      <c r="B7699" s="285" t="s">
        <v>86</v>
      </c>
      <c r="C7699" s="292">
        <v>34661</v>
      </c>
      <c r="D7699" s="292">
        <v>59161</v>
      </c>
      <c r="E7699" s="292">
        <v>80735</v>
      </c>
      <c r="F7699" s="292">
        <v>541994</v>
      </c>
      <c r="G7699" s="292">
        <v>716551</v>
      </c>
      <c r="P7699" s="83" t="str">
        <f t="shared" si="173"/>
        <v/>
      </c>
    </row>
    <row r="7700" spans="1:16" hidden="1" x14ac:dyDescent="0.25">
      <c r="A7700" s="83" t="s">
        <v>8745</v>
      </c>
      <c r="B7700" s="285" t="s">
        <v>87</v>
      </c>
      <c r="C7700" s="292">
        <v>34819</v>
      </c>
      <c r="D7700" s="292">
        <v>102870</v>
      </c>
      <c r="E7700" s="292">
        <v>57012</v>
      </c>
      <c r="F7700" s="292">
        <v>0</v>
      </c>
      <c r="G7700" s="292">
        <v>194701</v>
      </c>
      <c r="P7700" s="83" t="str">
        <f t="shared" si="173"/>
        <v/>
      </c>
    </row>
    <row r="7701" spans="1:16" hidden="1" x14ac:dyDescent="0.25">
      <c r="A7701" s="83" t="s">
        <v>8746</v>
      </c>
      <c r="B7701" s="285" t="s">
        <v>88</v>
      </c>
      <c r="C7701" s="292">
        <v>40793</v>
      </c>
      <c r="D7701" s="292">
        <v>8404</v>
      </c>
      <c r="E7701" s="292">
        <v>16482</v>
      </c>
      <c r="F7701" s="292">
        <v>0</v>
      </c>
      <c r="G7701" s="292">
        <v>65679</v>
      </c>
      <c r="P7701" s="83" t="str">
        <f t="shared" si="173"/>
        <v/>
      </c>
    </row>
    <row r="7702" spans="1:16" hidden="1" x14ac:dyDescent="0.25">
      <c r="A7702" s="83" t="s">
        <v>8747</v>
      </c>
      <c r="B7702" s="285" t="s">
        <v>144</v>
      </c>
      <c r="C7702" s="292">
        <v>2427134</v>
      </c>
      <c r="D7702" s="292">
        <v>1071975</v>
      </c>
      <c r="E7702" s="292">
        <v>908053</v>
      </c>
      <c r="F7702" s="292">
        <v>3106646</v>
      </c>
      <c r="G7702" s="292">
        <v>7513808</v>
      </c>
      <c r="P7702" s="83" t="str">
        <f t="shared" si="173"/>
        <v/>
      </c>
    </row>
    <row r="7703" spans="1:16" hidden="1" x14ac:dyDescent="0.25">
      <c r="A7703" s="83" t="s">
        <v>8748</v>
      </c>
      <c r="B7703" s="285" t="s">
        <v>283</v>
      </c>
      <c r="C7703" s="292">
        <v>13689</v>
      </c>
      <c r="D7703" s="292">
        <v>9457</v>
      </c>
      <c r="E7703" s="292">
        <v>11324</v>
      </c>
      <c r="F7703" s="292">
        <v>19075</v>
      </c>
      <c r="G7703" s="292">
        <v>53545</v>
      </c>
      <c r="P7703" s="83" t="str">
        <f t="shared" si="173"/>
        <v/>
      </c>
    </row>
    <row r="7704" spans="1:16" hidden="1" x14ac:dyDescent="0.25">
      <c r="A7704" s="83" t="s">
        <v>8749</v>
      </c>
      <c r="B7704" s="285" t="s">
        <v>284</v>
      </c>
      <c r="C7704" s="292">
        <v>2536</v>
      </c>
      <c r="D7704" s="292">
        <v>4520</v>
      </c>
      <c r="E7704" s="292">
        <v>3018</v>
      </c>
      <c r="F7704" s="292">
        <v>25689</v>
      </c>
      <c r="G7704" s="292">
        <v>35763</v>
      </c>
      <c r="P7704" s="83" t="str">
        <f t="shared" si="173"/>
        <v/>
      </c>
    </row>
    <row r="7705" spans="1:16" hidden="1" x14ac:dyDescent="0.25">
      <c r="A7705" s="83" t="s">
        <v>8750</v>
      </c>
      <c r="B7705" s="285" t="s">
        <v>76</v>
      </c>
      <c r="C7705" s="292">
        <v>214</v>
      </c>
      <c r="D7705" s="292">
        <v>2762</v>
      </c>
      <c r="E7705" s="292">
        <v>404</v>
      </c>
      <c r="F7705" s="292">
        <v>6333</v>
      </c>
      <c r="G7705" s="292">
        <v>9713</v>
      </c>
      <c r="P7705" s="83" t="str">
        <f t="shared" si="173"/>
        <v/>
      </c>
    </row>
    <row r="7706" spans="1:16" hidden="1" x14ac:dyDescent="0.25">
      <c r="A7706" s="83" t="s">
        <v>8751</v>
      </c>
      <c r="B7706" s="285" t="s">
        <v>85</v>
      </c>
      <c r="C7706" s="292">
        <v>1284926</v>
      </c>
      <c r="D7706" s="292">
        <v>858228</v>
      </c>
      <c r="E7706" s="292">
        <v>688894</v>
      </c>
      <c r="F7706" s="292">
        <v>2080494</v>
      </c>
      <c r="G7706" s="292">
        <v>4912542</v>
      </c>
      <c r="P7706" s="83" t="str">
        <f t="shared" si="173"/>
        <v/>
      </c>
    </row>
    <row r="7707" spans="1:16" hidden="1" x14ac:dyDescent="0.25">
      <c r="A7707" s="83" t="s">
        <v>8752</v>
      </c>
      <c r="B7707" s="285" t="s">
        <v>87</v>
      </c>
      <c r="C7707" s="292">
        <v>29911</v>
      </c>
      <c r="D7707" s="292">
        <v>45783</v>
      </c>
      <c r="E7707" s="292">
        <v>55805</v>
      </c>
      <c r="F7707" s="292">
        <v>286567</v>
      </c>
      <c r="G7707" s="292">
        <v>418066</v>
      </c>
      <c r="P7707" s="83" t="str">
        <f t="shared" si="173"/>
        <v/>
      </c>
    </row>
    <row r="7708" spans="1:16" hidden="1" x14ac:dyDescent="0.25">
      <c r="A7708" s="83" t="s">
        <v>8753</v>
      </c>
      <c r="B7708" s="285" t="s">
        <v>88</v>
      </c>
      <c r="C7708" s="292">
        <v>1035969</v>
      </c>
      <c r="D7708" s="292">
        <v>55698</v>
      </c>
      <c r="E7708" s="292">
        <v>89009</v>
      </c>
      <c r="F7708" s="292">
        <v>726701</v>
      </c>
      <c r="G7708" s="292">
        <v>1907377</v>
      </c>
      <c r="P7708" s="83" t="str">
        <f t="shared" si="173"/>
        <v/>
      </c>
    </row>
    <row r="7709" spans="1:16" hidden="1" x14ac:dyDescent="0.25">
      <c r="A7709" s="83" t="s">
        <v>8754</v>
      </c>
      <c r="B7709" s="285" t="s">
        <v>89</v>
      </c>
      <c r="C7709" s="292">
        <v>51608</v>
      </c>
      <c r="D7709" s="292">
        <v>78276</v>
      </c>
      <c r="E7709" s="292">
        <v>59811</v>
      </c>
      <c r="F7709" s="292">
        <v>93765</v>
      </c>
      <c r="G7709" s="292">
        <v>283460</v>
      </c>
      <c r="P7709" s="83" t="str">
        <f t="shared" si="173"/>
        <v/>
      </c>
    </row>
    <row r="7710" spans="1:16" hidden="1" x14ac:dyDescent="0.25">
      <c r="A7710" s="83" t="s">
        <v>8755</v>
      </c>
      <c r="B7710" s="285" t="s">
        <v>90</v>
      </c>
      <c r="C7710" s="292">
        <v>7483</v>
      </c>
      <c r="D7710" s="292">
        <v>11958</v>
      </c>
      <c r="E7710" s="292">
        <v>21153</v>
      </c>
      <c r="F7710" s="292">
        <v>26374</v>
      </c>
      <c r="G7710" s="292">
        <v>66968</v>
      </c>
      <c r="P7710" s="83" t="str">
        <f t="shared" si="173"/>
        <v/>
      </c>
    </row>
    <row r="7711" spans="1:16" hidden="1" x14ac:dyDescent="0.25">
      <c r="A7711" s="83" t="s">
        <v>8756</v>
      </c>
      <c r="B7711" s="285" t="s">
        <v>91</v>
      </c>
      <c r="C7711" s="292">
        <v>259736</v>
      </c>
      <c r="D7711" s="292">
        <v>360465</v>
      </c>
      <c r="E7711" s="292">
        <v>202498</v>
      </c>
      <c r="F7711" s="292">
        <v>1278389</v>
      </c>
      <c r="G7711" s="292">
        <v>2101088</v>
      </c>
      <c r="P7711" s="83" t="str">
        <f t="shared" si="173"/>
        <v/>
      </c>
    </row>
    <row r="7712" spans="1:16" hidden="1" x14ac:dyDescent="0.25">
      <c r="A7712" s="83" t="s">
        <v>8757</v>
      </c>
      <c r="B7712" s="285" t="s">
        <v>3670</v>
      </c>
      <c r="C7712" s="292">
        <v>6585</v>
      </c>
      <c r="D7712" s="292">
        <v>9110</v>
      </c>
      <c r="E7712" s="292">
        <v>10318</v>
      </c>
      <c r="F7712" s="292">
        <v>33532</v>
      </c>
      <c r="G7712" s="292">
        <v>59545</v>
      </c>
      <c r="P7712" s="83" t="str">
        <f t="shared" si="173"/>
        <v/>
      </c>
    </row>
    <row r="7713" spans="1:30" hidden="1" x14ac:dyDescent="0.25">
      <c r="A7713" s="83" t="s">
        <v>8758</v>
      </c>
      <c r="B7713" s="285" t="s">
        <v>95</v>
      </c>
      <c r="C7713" s="292">
        <v>2564</v>
      </c>
      <c r="D7713" s="292">
        <v>4800</v>
      </c>
      <c r="E7713" s="292">
        <v>3121</v>
      </c>
      <c r="F7713" s="292">
        <v>26003</v>
      </c>
      <c r="G7713" s="292">
        <v>36488</v>
      </c>
      <c r="P7713" s="83" t="str">
        <f t="shared" si="173"/>
        <v/>
      </c>
    </row>
    <row r="7714" spans="1:30" hidden="1" x14ac:dyDescent="0.25">
      <c r="A7714" s="83" t="s">
        <v>8759</v>
      </c>
      <c r="B7714" s="285" t="s">
        <v>96</v>
      </c>
      <c r="C7714" s="292">
        <v>581</v>
      </c>
      <c r="D7714" s="292">
        <v>771</v>
      </c>
      <c r="E7714" s="292">
        <v>726</v>
      </c>
      <c r="F7714" s="292">
        <v>12884</v>
      </c>
      <c r="G7714" s="292">
        <v>14962</v>
      </c>
      <c r="P7714" s="83" t="str">
        <f t="shared" si="173"/>
        <v/>
      </c>
    </row>
    <row r="7715" spans="1:30" hidden="1" x14ac:dyDescent="0.25">
      <c r="A7715" s="83" t="s">
        <v>8760</v>
      </c>
      <c r="B7715" s="285" t="s">
        <v>155</v>
      </c>
      <c r="C7715" s="292">
        <v>2351387</v>
      </c>
      <c r="D7715" s="292">
        <v>960480</v>
      </c>
      <c r="E7715" s="292">
        <v>834434</v>
      </c>
      <c r="F7715" s="292">
        <v>3106646</v>
      </c>
      <c r="G7715" s="292">
        <v>7252947</v>
      </c>
      <c r="P7715" s="83" t="str">
        <f t="shared" si="173"/>
        <v/>
      </c>
    </row>
    <row r="7716" spans="1:30" hidden="1" x14ac:dyDescent="0.25">
      <c r="A7716" s="83" t="s">
        <v>8761</v>
      </c>
      <c r="B7716" s="285" t="s">
        <v>285</v>
      </c>
      <c r="C7716" s="292">
        <v>942850</v>
      </c>
      <c r="D7716" s="292">
        <v>381378</v>
      </c>
      <c r="E7716" s="292">
        <v>380250</v>
      </c>
      <c r="F7716" s="292">
        <v>596981</v>
      </c>
      <c r="G7716" s="292">
        <v>2301459</v>
      </c>
      <c r="P7716" s="83" t="str">
        <f t="shared" si="173"/>
        <v/>
      </c>
    </row>
    <row r="7717" spans="1:30" hidden="1" x14ac:dyDescent="0.25">
      <c r="A7717" s="83" t="s">
        <v>8762</v>
      </c>
      <c r="B7717" s="285" t="s">
        <v>286</v>
      </c>
      <c r="C7717" s="292">
        <v>13886</v>
      </c>
      <c r="D7717" s="292">
        <v>9479</v>
      </c>
      <c r="E7717" s="292">
        <v>11339</v>
      </c>
      <c r="F7717" s="292">
        <v>19117</v>
      </c>
      <c r="G7717" s="292">
        <v>53821</v>
      </c>
      <c r="P7717" s="83" t="str">
        <f t="shared" si="173"/>
        <v/>
      </c>
    </row>
    <row r="7718" spans="1:30" hidden="1" x14ac:dyDescent="0.25">
      <c r="A7718" s="83" t="s">
        <v>8763</v>
      </c>
      <c r="B7718" s="285" t="s">
        <v>97</v>
      </c>
      <c r="C7718" s="292">
        <v>1504574.0524300002</v>
      </c>
      <c r="D7718" s="292">
        <v>1729939.34984</v>
      </c>
      <c r="E7718" s="292">
        <v>1312421.9165500002</v>
      </c>
      <c r="F7718" s="292">
        <v>1964894.1872100001</v>
      </c>
      <c r="G7718" s="292">
        <v>2266039.7596800001</v>
      </c>
      <c r="H7718" s="292">
        <v>831478.42057999969</v>
      </c>
      <c r="I7718" s="292">
        <v>1256062.6918999995</v>
      </c>
      <c r="J7718" s="292">
        <v>2303601.4322099998</v>
      </c>
      <c r="K7718" s="292">
        <v>2076441.3034800002</v>
      </c>
      <c r="L7718" s="292">
        <v>1301903.6944899992</v>
      </c>
      <c r="M7718" s="292">
        <v>2157873.7505000001</v>
      </c>
      <c r="N7718" s="292">
        <v>-598964.61534000142</v>
      </c>
      <c r="O7718" s="292">
        <v>18106265.943529997</v>
      </c>
      <c r="P7718" s="83" t="str">
        <f t="shared" ref="P7718:P7749" si="174">IF(COUNTBLANK(Q7718)=0,IF(RIGHT(A7718,12)=Q7718,TRUE,FALSE),"")</f>
        <v/>
      </c>
      <c r="Q7718" s="88"/>
      <c r="R7718" s="107"/>
      <c r="S7718" s="110"/>
      <c r="T7718" s="109"/>
      <c r="U7718" s="109"/>
      <c r="V7718" s="109"/>
      <c r="W7718" s="109"/>
      <c r="X7718" s="109"/>
      <c r="Y7718" s="109"/>
      <c r="Z7718" s="109"/>
      <c r="AA7718" s="109"/>
      <c r="AB7718" s="109"/>
      <c r="AC7718" s="109"/>
      <c r="AD7718" s="109"/>
    </row>
    <row r="7719" spans="1:30" hidden="1" x14ac:dyDescent="0.25">
      <c r="A7719" s="83" t="s">
        <v>8764</v>
      </c>
      <c r="B7719" s="285" t="s">
        <v>130</v>
      </c>
      <c r="C7719" s="292">
        <v>1504400.1307300003</v>
      </c>
      <c r="D7719" s="292">
        <v>1702004.08177</v>
      </c>
      <c r="E7719" s="292">
        <v>2552509.4670800003</v>
      </c>
      <c r="F7719" s="292">
        <v>1944843.6014700001</v>
      </c>
      <c r="G7719" s="292">
        <v>4649159.2274200004</v>
      </c>
      <c r="H7719" s="292">
        <v>-117630.58525000047</v>
      </c>
      <c r="I7719" s="292">
        <v>1220634.2365700002</v>
      </c>
      <c r="J7719" s="292">
        <v>2267675.0625499999</v>
      </c>
      <c r="K7719" s="292">
        <v>1759610.6802400004</v>
      </c>
      <c r="L7719" s="292">
        <v>2765052.0673199994</v>
      </c>
      <c r="M7719" s="292">
        <v>2149697.3084600009</v>
      </c>
      <c r="N7719" s="292">
        <v>-664989.71716000186</v>
      </c>
      <c r="O7719" s="292">
        <v>21732965.561199993</v>
      </c>
      <c r="P7719" s="83" t="str">
        <f t="shared" si="174"/>
        <v/>
      </c>
      <c r="Q7719" s="88"/>
      <c r="R7719" s="107"/>
      <c r="S7719" s="110"/>
      <c r="T7719" s="109"/>
      <c r="U7719" s="109"/>
      <c r="V7719" s="109"/>
      <c r="W7719" s="109"/>
      <c r="X7719" s="109"/>
      <c r="Y7719" s="109"/>
      <c r="Z7719" s="109"/>
      <c r="AA7719" s="109"/>
      <c r="AB7719" s="109"/>
      <c r="AC7719" s="109"/>
      <c r="AD7719" s="109"/>
    </row>
    <row r="7720" spans="1:30" hidden="1" x14ac:dyDescent="0.25">
      <c r="A7720" s="83" t="s">
        <v>8765</v>
      </c>
      <c r="B7720" s="285" t="s">
        <v>76</v>
      </c>
      <c r="C7720" s="292">
        <v>0</v>
      </c>
      <c r="D7720" s="292">
        <v>0</v>
      </c>
      <c r="E7720" s="292">
        <v>0</v>
      </c>
      <c r="F7720" s="292">
        <v>0</v>
      </c>
      <c r="G7720" s="292">
        <v>0</v>
      </c>
      <c r="H7720" s="292">
        <v>0</v>
      </c>
      <c r="I7720" s="292">
        <v>0</v>
      </c>
      <c r="J7720" s="292">
        <v>0</v>
      </c>
      <c r="K7720" s="292">
        <v>0</v>
      </c>
      <c r="L7720" s="292">
        <v>0</v>
      </c>
      <c r="M7720" s="292">
        <v>0</v>
      </c>
      <c r="N7720" s="292">
        <v>-2588.6148199999998</v>
      </c>
      <c r="O7720" s="292">
        <v>-2588.6148199999998</v>
      </c>
      <c r="P7720" s="83" t="str">
        <f t="shared" si="174"/>
        <v/>
      </c>
      <c r="Q7720" s="89"/>
      <c r="R7720" s="107"/>
      <c r="S7720" s="110"/>
      <c r="T7720" s="109"/>
      <c r="U7720" s="109"/>
      <c r="V7720" s="109"/>
      <c r="W7720" s="109"/>
      <c r="X7720" s="110"/>
      <c r="Y7720" s="110"/>
      <c r="Z7720" s="110"/>
      <c r="AA7720" s="110"/>
      <c r="AB7720" s="107"/>
      <c r="AC7720" s="110"/>
      <c r="AD7720" s="110"/>
    </row>
    <row r="7721" spans="1:30" hidden="1" x14ac:dyDescent="0.25">
      <c r="A7721" s="83" t="s">
        <v>8766</v>
      </c>
      <c r="B7721" s="285" t="s">
        <v>77</v>
      </c>
      <c r="C7721" s="292">
        <v>66721.621419999996</v>
      </c>
      <c r="D7721" s="292">
        <v>71690.418850000002</v>
      </c>
      <c r="E7721" s="292">
        <v>92661.634319999997</v>
      </c>
      <c r="F7721" s="292">
        <v>68855.722009999998</v>
      </c>
      <c r="G7721" s="292">
        <v>66950.308210000003</v>
      </c>
      <c r="H7721" s="292">
        <v>91221.411359999998</v>
      </c>
      <c r="I7721" s="292">
        <v>68769.235079999999</v>
      </c>
      <c r="J7721" s="292">
        <v>92235.56306</v>
      </c>
      <c r="K7721" s="292">
        <v>71251.475330000001</v>
      </c>
      <c r="L7721" s="292">
        <v>72145.194409999996</v>
      </c>
      <c r="M7721" s="292">
        <v>93369.261719999995</v>
      </c>
      <c r="N7721" s="292">
        <v>166128.00482</v>
      </c>
      <c r="O7721" s="292">
        <v>1021999.8505899999</v>
      </c>
      <c r="P7721" s="83" t="str">
        <f t="shared" si="174"/>
        <v/>
      </c>
      <c r="Q7721" s="89"/>
      <c r="R7721" s="107"/>
      <c r="S7721" s="110"/>
      <c r="T7721" s="109"/>
      <c r="U7721" s="109"/>
      <c r="V7721" s="109"/>
      <c r="W7721" s="109"/>
      <c r="X7721" s="110"/>
      <c r="Y7721" s="110"/>
      <c r="Z7721" s="110"/>
      <c r="AA7721" s="110"/>
      <c r="AB7721" s="107"/>
      <c r="AC7721" s="110"/>
      <c r="AD7721" s="110"/>
    </row>
    <row r="7722" spans="1:30" hidden="1" x14ac:dyDescent="0.25">
      <c r="A7722" s="83" t="s">
        <v>8767</v>
      </c>
      <c r="B7722" s="285" t="s">
        <v>78</v>
      </c>
      <c r="C7722" s="292">
        <v>10046.978739999999</v>
      </c>
      <c r="D7722" s="292">
        <v>86557.518420000008</v>
      </c>
      <c r="E7722" s="292">
        <v>96036.706390000007</v>
      </c>
      <c r="F7722" s="292">
        <v>83633.027740000005</v>
      </c>
      <c r="G7722" s="292">
        <v>89332.964620000013</v>
      </c>
      <c r="H7722" s="292">
        <v>96244.713630000027</v>
      </c>
      <c r="I7722" s="292">
        <v>82051.507690000013</v>
      </c>
      <c r="J7722" s="292">
        <v>66940.59259</v>
      </c>
      <c r="K7722" s="292">
        <v>-140067.84446000002</v>
      </c>
      <c r="L7722" s="292">
        <v>104397.57815</v>
      </c>
      <c r="M7722" s="292">
        <v>93816.857859999989</v>
      </c>
      <c r="N7722" s="292">
        <v>460064.37710000027</v>
      </c>
      <c r="O7722" s="292">
        <v>1129054.9784700002</v>
      </c>
      <c r="P7722" s="83" t="str">
        <f t="shared" si="174"/>
        <v/>
      </c>
      <c r="Q7722" s="89"/>
      <c r="R7722" s="107"/>
      <c r="S7722" s="110"/>
      <c r="T7722" s="109"/>
      <c r="U7722" s="109"/>
      <c r="V7722" s="109"/>
      <c r="W7722" s="109"/>
      <c r="X7722" s="110"/>
      <c r="Y7722" s="110"/>
      <c r="Z7722" s="110"/>
      <c r="AA7722" s="110"/>
      <c r="AB7722" s="107"/>
      <c r="AC7722" s="110"/>
      <c r="AD7722" s="110"/>
    </row>
    <row r="7723" spans="1:30" hidden="1" x14ac:dyDescent="0.25">
      <c r="A7723" s="83" t="s">
        <v>8768</v>
      </c>
      <c r="B7723" s="285" t="s">
        <v>79</v>
      </c>
      <c r="C7723" s="292">
        <v>-45348.808360000003</v>
      </c>
      <c r="D7723" s="292">
        <v>4213.2261399999998</v>
      </c>
      <c r="E7723" s="292">
        <v>21553.369699999999</v>
      </c>
      <c r="F7723" s="292">
        <v>737.29606999999999</v>
      </c>
      <c r="G7723" s="292">
        <v>47397.822099999998</v>
      </c>
      <c r="H7723" s="292">
        <v>965.44835999999998</v>
      </c>
      <c r="I7723" s="292">
        <v>351.51875999999999</v>
      </c>
      <c r="J7723" s="292">
        <v>6180.8581000000004</v>
      </c>
      <c r="K7723" s="292">
        <v>26873.645189999999</v>
      </c>
      <c r="L7723" s="292">
        <v>486.75148999999999</v>
      </c>
      <c r="M7723" s="292">
        <v>3969.98585</v>
      </c>
      <c r="N7723" s="292">
        <v>72117.233979999961</v>
      </c>
      <c r="O7723" s="292">
        <v>139498.34737999996</v>
      </c>
      <c r="P7723" s="83" t="str">
        <f t="shared" si="174"/>
        <v/>
      </c>
      <c r="Q7723" s="89"/>
      <c r="R7723" s="107"/>
      <c r="S7723" s="110"/>
      <c r="T7723" s="109"/>
      <c r="U7723" s="109"/>
      <c r="V7723" s="109"/>
      <c r="W7723" s="109"/>
      <c r="X7723" s="110"/>
      <c r="Y7723" s="110"/>
      <c r="Z7723" s="110"/>
      <c r="AA7723" s="110"/>
      <c r="AB7723" s="107"/>
      <c r="AC7723" s="110"/>
      <c r="AD7723" s="110"/>
    </row>
    <row r="7724" spans="1:30" hidden="1" x14ac:dyDescent="0.25">
      <c r="A7724" s="83" t="s">
        <v>8769</v>
      </c>
      <c r="B7724" s="285" t="s">
        <v>3671</v>
      </c>
      <c r="C7724" s="292">
        <v>584867.28739000007</v>
      </c>
      <c r="D7724" s="292">
        <v>677957.80801000004</v>
      </c>
      <c r="E7724" s="292">
        <v>517850.68664999999</v>
      </c>
      <c r="F7724" s="292">
        <v>530564.69180999987</v>
      </c>
      <c r="G7724" s="292">
        <v>411397.44523000001</v>
      </c>
      <c r="H7724" s="292">
        <v>1030957.4243399999</v>
      </c>
      <c r="I7724" s="292">
        <v>697612.59584999993</v>
      </c>
      <c r="J7724" s="292">
        <v>406647.44423999998</v>
      </c>
      <c r="K7724" s="292">
        <v>756212.15878000006</v>
      </c>
      <c r="L7724" s="292">
        <v>433989.72313000006</v>
      </c>
      <c r="M7724" s="292">
        <v>359635.10570000001</v>
      </c>
      <c r="N7724" s="292">
        <v>1495744.3257800001</v>
      </c>
      <c r="O7724" s="292">
        <v>7903436.6969099995</v>
      </c>
      <c r="P7724" s="83" t="str">
        <f t="shared" si="174"/>
        <v/>
      </c>
      <c r="Q7724" s="89"/>
      <c r="R7724" s="107"/>
      <c r="S7724" s="110"/>
      <c r="T7724" s="109"/>
      <c r="U7724" s="109"/>
      <c r="V7724" s="109"/>
      <c r="W7724" s="109"/>
      <c r="X7724" s="110"/>
      <c r="Y7724" s="110"/>
      <c r="Z7724" s="110"/>
      <c r="AA7724" s="110"/>
      <c r="AB7724" s="107"/>
      <c r="AC7724" s="110"/>
      <c r="AD7724" s="110"/>
    </row>
    <row r="7725" spans="1:30" hidden="1" x14ac:dyDescent="0.25">
      <c r="A7725" s="83" t="s">
        <v>8770</v>
      </c>
      <c r="B7725" s="285" t="s">
        <v>120</v>
      </c>
      <c r="C7725" s="292">
        <v>0</v>
      </c>
      <c r="D7725" s="292">
        <v>0</v>
      </c>
      <c r="E7725" s="292">
        <v>0</v>
      </c>
      <c r="F7725" s="292">
        <v>0</v>
      </c>
      <c r="G7725" s="292">
        <v>0</v>
      </c>
      <c r="H7725" s="292">
        <v>0</v>
      </c>
      <c r="I7725" s="292">
        <v>0</v>
      </c>
      <c r="J7725" s="292">
        <v>0</v>
      </c>
      <c r="K7725" s="292">
        <v>0</v>
      </c>
      <c r="L7725" s="292">
        <v>0</v>
      </c>
      <c r="M7725" s="292">
        <v>0</v>
      </c>
      <c r="N7725" s="292">
        <v>11149.40842</v>
      </c>
      <c r="O7725" s="292">
        <v>11149.40842</v>
      </c>
      <c r="P7725" s="83" t="str">
        <f t="shared" si="174"/>
        <v/>
      </c>
      <c r="Q7725" s="89"/>
      <c r="R7725" s="107"/>
      <c r="S7725" s="110"/>
      <c r="T7725" s="109"/>
      <c r="U7725" s="109"/>
      <c r="V7725" s="109"/>
      <c r="W7725" s="109"/>
      <c r="X7725" s="110"/>
      <c r="Y7725" s="110"/>
      <c r="Z7725" s="110"/>
      <c r="AA7725" s="110"/>
      <c r="AB7725" s="107"/>
      <c r="AC7725" s="110"/>
      <c r="AD7725" s="110"/>
    </row>
    <row r="7726" spans="1:30" hidden="1" x14ac:dyDescent="0.25">
      <c r="A7726" s="83" t="s">
        <v>8771</v>
      </c>
      <c r="B7726" s="285" t="s">
        <v>121</v>
      </c>
      <c r="C7726" s="292">
        <v>11143.57409</v>
      </c>
      <c r="D7726" s="292">
        <v>233.43938</v>
      </c>
      <c r="E7726" s="292">
        <v>9930.7075600000007</v>
      </c>
      <c r="F7726" s="292">
        <v>1453.9048600000001</v>
      </c>
      <c r="G7726" s="292">
        <v>750</v>
      </c>
      <c r="H7726" s="292">
        <v>5317.3319300000003</v>
      </c>
      <c r="I7726" s="292">
        <v>3429.6030599999999</v>
      </c>
      <c r="J7726" s="292">
        <v>5.8394199999999996</v>
      </c>
      <c r="K7726" s="292">
        <v>223.01942</v>
      </c>
      <c r="L7726" s="292">
        <v>6014.43228</v>
      </c>
      <c r="M7726" s="292">
        <v>1096.73045</v>
      </c>
      <c r="N7726" s="292">
        <v>3557.3259699999999</v>
      </c>
      <c r="O7726" s="292">
        <v>43155.90842</v>
      </c>
      <c r="P7726" s="83" t="str">
        <f t="shared" si="174"/>
        <v/>
      </c>
      <c r="Q7726" s="89"/>
      <c r="R7726" s="107"/>
      <c r="S7726" s="110"/>
      <c r="T7726" s="109"/>
      <c r="U7726" s="109"/>
      <c r="V7726" s="109"/>
      <c r="W7726" s="109"/>
      <c r="X7726" s="110"/>
      <c r="Y7726" s="110"/>
      <c r="Z7726" s="110"/>
      <c r="AA7726" s="110"/>
      <c r="AB7726" s="107"/>
      <c r="AC7726" s="110"/>
      <c r="AD7726" s="110"/>
    </row>
    <row r="7727" spans="1:30" hidden="1" x14ac:dyDescent="0.25">
      <c r="A7727" s="83" t="s">
        <v>8772</v>
      </c>
      <c r="B7727" s="285" t="s">
        <v>81</v>
      </c>
      <c r="C7727" s="292">
        <v>835927.89569000003</v>
      </c>
      <c r="D7727" s="292">
        <v>204378.77570999999</v>
      </c>
      <c r="E7727" s="292">
        <v>1057580.72997</v>
      </c>
      <c r="F7727" s="292">
        <v>134889.68917</v>
      </c>
      <c r="G7727" s="292">
        <v>166630.51180000001</v>
      </c>
      <c r="H7727" s="292">
        <v>495695.80796999997</v>
      </c>
      <c r="I7727" s="292">
        <v>868201.83663000038</v>
      </c>
      <c r="J7727" s="292">
        <v>149299.49752999999</v>
      </c>
      <c r="K7727" s="292">
        <v>153537.00176999997</v>
      </c>
      <c r="L7727" s="292">
        <v>1008239.53972</v>
      </c>
      <c r="M7727" s="292">
        <v>371874.96616000001</v>
      </c>
      <c r="N7727" s="292">
        <v>770709.17272000015</v>
      </c>
      <c r="O7727" s="292">
        <v>6216965.4248400014</v>
      </c>
      <c r="P7727" s="83" t="str">
        <f t="shared" si="174"/>
        <v/>
      </c>
      <c r="Q7727" s="89"/>
      <c r="R7727" s="107"/>
      <c r="S7727" s="110"/>
      <c r="T7727" s="109"/>
      <c r="U7727" s="109"/>
      <c r="V7727" s="109"/>
      <c r="W7727" s="109"/>
      <c r="X7727" s="110"/>
      <c r="Y7727" s="110"/>
      <c r="Z7727" s="110"/>
      <c r="AA7727" s="110"/>
      <c r="AB7727" s="107"/>
      <c r="AC7727" s="110"/>
      <c r="AD7727" s="110"/>
    </row>
    <row r="7728" spans="1:30" hidden="1" x14ac:dyDescent="0.25">
      <c r="A7728" s="83" t="s">
        <v>8773</v>
      </c>
      <c r="B7728" s="285" t="s">
        <v>82</v>
      </c>
      <c r="C7728" s="292">
        <v>703228.87979000004</v>
      </c>
      <c r="D7728" s="292">
        <v>553555.55622000003</v>
      </c>
      <c r="E7728" s="292">
        <v>569005.23104999994</v>
      </c>
      <c r="F7728" s="292">
        <v>550116.88745000004</v>
      </c>
      <c r="G7728" s="292">
        <v>767877.37788000004</v>
      </c>
      <c r="H7728" s="292">
        <v>1042753.3121099999</v>
      </c>
      <c r="I7728" s="292">
        <v>452249.24587999994</v>
      </c>
      <c r="J7728" s="292">
        <v>585674.05610000005</v>
      </c>
      <c r="K7728" s="292">
        <v>575377.89931999997</v>
      </c>
      <c r="L7728" s="292">
        <v>564812.36872999999</v>
      </c>
      <c r="M7728" s="292">
        <v>586325.95720000006</v>
      </c>
      <c r="N7728" s="292">
        <v>1569161.32592</v>
      </c>
      <c r="O7728" s="292">
        <v>8520138.0976500008</v>
      </c>
      <c r="P7728" s="83" t="str">
        <f t="shared" si="174"/>
        <v/>
      </c>
      <c r="Q7728" s="89"/>
      <c r="R7728" s="107"/>
      <c r="S7728" s="110"/>
      <c r="T7728" s="109"/>
      <c r="U7728" s="109"/>
      <c r="V7728" s="109"/>
      <c r="W7728" s="109"/>
      <c r="X7728" s="110"/>
      <c r="Y7728" s="110"/>
      <c r="Z7728" s="110"/>
      <c r="AA7728" s="110"/>
      <c r="AB7728" s="107"/>
      <c r="AC7728" s="110"/>
      <c r="AD7728" s="110"/>
    </row>
    <row r="7729" spans="1:30" hidden="1" x14ac:dyDescent="0.25">
      <c r="A7729" s="83" t="s">
        <v>8774</v>
      </c>
      <c r="B7729" s="285" t="s">
        <v>83</v>
      </c>
      <c r="C7729" s="292">
        <v>4067.5381100000004</v>
      </c>
      <c r="D7729" s="292">
        <v>31825.837739999999</v>
      </c>
      <c r="E7729" s="292">
        <v>6025.0106900000001</v>
      </c>
      <c r="F7729" s="292">
        <v>22824.604069999998</v>
      </c>
      <c r="G7729" s="292">
        <v>22436.625799999998</v>
      </c>
      <c r="H7729" s="292">
        <v>6936.1363299999994</v>
      </c>
      <c r="I7729" s="292">
        <v>22643.70477</v>
      </c>
      <c r="J7729" s="292">
        <v>6486.2862599999999</v>
      </c>
      <c r="K7729" s="292">
        <v>4387.6429200000002</v>
      </c>
      <c r="L7729" s="292">
        <v>23793.481800000001</v>
      </c>
      <c r="M7729" s="292">
        <v>7048.42994</v>
      </c>
      <c r="N7729" s="292">
        <v>28554.413390000002</v>
      </c>
      <c r="O7729" s="292">
        <v>187029.71182</v>
      </c>
      <c r="P7729" s="83" t="str">
        <f t="shared" si="174"/>
        <v/>
      </c>
      <c r="Q7729" s="89"/>
      <c r="R7729" s="107"/>
      <c r="S7729" s="110"/>
      <c r="T7729" s="109"/>
      <c r="U7729" s="109"/>
      <c r="V7729" s="109"/>
      <c r="W7729" s="109"/>
      <c r="X7729" s="110"/>
      <c r="Y7729" s="110"/>
      <c r="Z7729" s="110"/>
      <c r="AA7729" s="110"/>
      <c r="AB7729" s="107"/>
      <c r="AC7729" s="110"/>
      <c r="AD7729" s="110"/>
    </row>
    <row r="7730" spans="1:30" hidden="1" x14ac:dyDescent="0.25">
      <c r="A7730" s="83" t="s">
        <v>8775</v>
      </c>
      <c r="B7730" s="285" t="s">
        <v>84</v>
      </c>
      <c r="C7730" s="292">
        <v>-427.30606999999998</v>
      </c>
      <c r="D7730" s="292">
        <v>4382.4965000000002</v>
      </c>
      <c r="E7730" s="292">
        <v>6421.4781000000003</v>
      </c>
      <c r="F7730" s="292">
        <v>5894.4255599999997</v>
      </c>
      <c r="G7730" s="292">
        <v>8894.1642599999996</v>
      </c>
      <c r="H7730" s="292">
        <v>6013.5682099999995</v>
      </c>
      <c r="I7730" s="292">
        <v>5474.6440199999997</v>
      </c>
      <c r="J7730" s="292">
        <v>5540.1940999999997</v>
      </c>
      <c r="K7730" s="292">
        <v>7845.2637499999992</v>
      </c>
      <c r="L7730" s="292">
        <v>5225.3749600000001</v>
      </c>
      <c r="M7730" s="292">
        <v>10758.2435</v>
      </c>
      <c r="N7730" s="292">
        <v>18975.137409999992</v>
      </c>
      <c r="O7730" s="292">
        <v>84997.684299999994</v>
      </c>
      <c r="P7730" s="83" t="str">
        <f t="shared" si="174"/>
        <v/>
      </c>
      <c r="Q7730" s="89"/>
      <c r="R7730" s="107"/>
      <c r="S7730" s="110"/>
      <c r="T7730" s="109"/>
      <c r="U7730" s="109"/>
      <c r="V7730" s="109"/>
      <c r="W7730" s="109"/>
      <c r="X7730" s="110"/>
      <c r="Y7730" s="110"/>
      <c r="Z7730" s="110"/>
      <c r="AA7730" s="110"/>
      <c r="AB7730" s="107"/>
      <c r="AC7730" s="110"/>
      <c r="AD7730" s="110"/>
    </row>
    <row r="7731" spans="1:30" hidden="1" x14ac:dyDescent="0.25">
      <c r="A7731" s="83" t="s">
        <v>8776</v>
      </c>
      <c r="B7731" s="285" t="s">
        <v>85</v>
      </c>
      <c r="C7731" s="292">
        <v>2170227.6608000002</v>
      </c>
      <c r="D7731" s="292">
        <v>1634795.0769700001</v>
      </c>
      <c r="E7731" s="292">
        <v>2377065.55443</v>
      </c>
      <c r="F7731" s="292">
        <v>1398970.2487399997</v>
      </c>
      <c r="G7731" s="292">
        <v>1581667.2199000001</v>
      </c>
      <c r="H7731" s="292">
        <v>2776105.1542400001</v>
      </c>
      <c r="I7731" s="292">
        <v>2200783.8917400003</v>
      </c>
      <c r="J7731" s="292">
        <v>1319010.3314</v>
      </c>
      <c r="K7731" s="292">
        <v>1455640.2620199998</v>
      </c>
      <c r="L7731" s="292">
        <v>2219104.4446700006</v>
      </c>
      <c r="M7731" s="292">
        <v>1527895.53838</v>
      </c>
      <c r="N7731" s="292">
        <v>4593572.1106900014</v>
      </c>
      <c r="O7731" s="292">
        <v>25254837.493980002</v>
      </c>
      <c r="P7731" s="83" t="str">
        <f t="shared" si="174"/>
        <v/>
      </c>
      <c r="Q7731" s="89"/>
      <c r="R7731" s="107"/>
      <c r="S7731" s="110"/>
      <c r="T7731" s="109"/>
      <c r="U7731" s="109"/>
      <c r="V7731" s="109"/>
      <c r="W7731" s="109"/>
      <c r="X7731" s="110"/>
      <c r="Y7731" s="110"/>
      <c r="Z7731" s="110"/>
      <c r="AA7731" s="110"/>
      <c r="AB7731" s="107"/>
      <c r="AC7731" s="110"/>
      <c r="AD7731" s="110"/>
    </row>
    <row r="7732" spans="1:30" hidden="1" x14ac:dyDescent="0.25">
      <c r="A7732" s="83" t="s">
        <v>8777</v>
      </c>
      <c r="B7732" s="285" t="s">
        <v>86</v>
      </c>
      <c r="C7732" s="292">
        <v>3552.3335399999996</v>
      </c>
      <c r="D7732" s="292">
        <v>4494.3537799999995</v>
      </c>
      <c r="E7732" s="292">
        <v>7814.4136200000003</v>
      </c>
      <c r="F7732" s="292">
        <v>22306.370719999999</v>
      </c>
      <c r="G7732" s="292">
        <v>1091.7735600000001</v>
      </c>
      <c r="H7732" s="292">
        <v>5473.6914200000001</v>
      </c>
      <c r="I7732" s="292">
        <v>39564.934289999997</v>
      </c>
      <c r="J7732" s="292">
        <v>37027.856159999996</v>
      </c>
      <c r="K7732" s="292">
        <v>327115.35787000001</v>
      </c>
      <c r="L7732" s="292">
        <v>31797.106019999999</v>
      </c>
      <c r="M7732" s="292">
        <v>7907.2009699999999</v>
      </c>
      <c r="N7732" s="292">
        <v>171787.81251999998</v>
      </c>
      <c r="O7732" s="292">
        <v>659933.20447</v>
      </c>
      <c r="P7732" s="83" t="str">
        <f t="shared" si="174"/>
        <v/>
      </c>
      <c r="Q7732" s="89"/>
      <c r="R7732" s="107"/>
      <c r="S7732" s="110"/>
      <c r="T7732" s="109"/>
      <c r="U7732" s="109"/>
      <c r="V7732" s="109"/>
      <c r="W7732" s="109"/>
      <c r="X7732" s="110"/>
      <c r="Y7732" s="110"/>
      <c r="Z7732" s="110"/>
      <c r="AA7732" s="110"/>
      <c r="AB7732" s="107"/>
      <c r="AC7732" s="110"/>
      <c r="AD7732" s="110"/>
    </row>
    <row r="7733" spans="1:30" hidden="1" x14ac:dyDescent="0.25">
      <c r="A7733" s="83" t="s">
        <v>8778</v>
      </c>
      <c r="B7733" s="285" t="s">
        <v>87</v>
      </c>
      <c r="C7733" s="292">
        <v>-1899.942</v>
      </c>
      <c r="D7733" s="292">
        <v>26359.50634</v>
      </c>
      <c r="E7733" s="292">
        <v>963.73803999999996</v>
      </c>
      <c r="F7733" s="292">
        <v>511.20182</v>
      </c>
      <c r="G7733" s="292">
        <v>1093.4288899999999</v>
      </c>
      <c r="H7733" s="292">
        <v>-1300.86905</v>
      </c>
      <c r="I7733" s="292">
        <v>5724.6835700000001</v>
      </c>
      <c r="J7733" s="292">
        <v>1075.0818300000001</v>
      </c>
      <c r="K7733" s="292">
        <v>3617.1301800000001</v>
      </c>
      <c r="L7733" s="292">
        <v>3442.86868</v>
      </c>
      <c r="M7733" s="292">
        <v>2794.9488299999998</v>
      </c>
      <c r="N7733" s="292">
        <v>65990.601330000005</v>
      </c>
      <c r="O7733" s="292">
        <v>108372.37846000001</v>
      </c>
      <c r="P7733" s="83" t="str">
        <f t="shared" si="174"/>
        <v/>
      </c>
      <c r="Q7733" s="89"/>
      <c r="R7733" s="107"/>
      <c r="S7733" s="110"/>
      <c r="T7733" s="109"/>
      <c r="U7733" s="109"/>
      <c r="V7733" s="109"/>
      <c r="W7733" s="109"/>
      <c r="X7733" s="110"/>
      <c r="Y7733" s="110"/>
      <c r="Z7733" s="110"/>
      <c r="AA7733" s="110"/>
      <c r="AB7733" s="107"/>
      <c r="AC7733" s="110"/>
      <c r="AD7733" s="110"/>
    </row>
    <row r="7734" spans="1:30" hidden="1" x14ac:dyDescent="0.25">
      <c r="A7734" s="83" t="s">
        <v>8779</v>
      </c>
      <c r="B7734" s="285" t="s">
        <v>88</v>
      </c>
      <c r="C7734" s="292">
        <v>0</v>
      </c>
      <c r="D7734" s="292">
        <v>0</v>
      </c>
      <c r="E7734" s="292">
        <v>0</v>
      </c>
      <c r="F7734" s="292">
        <v>0</v>
      </c>
      <c r="G7734" s="292">
        <v>0</v>
      </c>
      <c r="H7734" s="292">
        <v>0</v>
      </c>
      <c r="I7734" s="292">
        <v>0</v>
      </c>
      <c r="J7734" s="292">
        <v>0</v>
      </c>
      <c r="K7734" s="292">
        <v>0</v>
      </c>
      <c r="L7734" s="292">
        <v>0</v>
      </c>
      <c r="M7734" s="292">
        <v>0</v>
      </c>
      <c r="N7734" s="292">
        <v>0</v>
      </c>
      <c r="O7734" s="292">
        <v>0</v>
      </c>
      <c r="P7734" s="83" t="str">
        <f t="shared" si="174"/>
        <v/>
      </c>
      <c r="Q7734" s="89"/>
      <c r="R7734" s="107"/>
      <c r="S7734" s="110"/>
      <c r="T7734" s="109"/>
      <c r="U7734" s="109"/>
      <c r="V7734" s="109"/>
      <c r="W7734" s="109"/>
      <c r="X7734" s="110"/>
      <c r="Y7734" s="110"/>
      <c r="Z7734" s="110"/>
      <c r="AA7734" s="110"/>
      <c r="AB7734" s="107"/>
      <c r="AC7734" s="110"/>
      <c r="AD7734" s="110"/>
    </row>
    <row r="7735" spans="1:30" hidden="1" x14ac:dyDescent="0.25">
      <c r="A7735" s="83" t="s">
        <v>8780</v>
      </c>
      <c r="B7735" s="285" t="s">
        <v>144</v>
      </c>
      <c r="C7735" s="292">
        <v>2171880.0523400004</v>
      </c>
      <c r="D7735" s="292">
        <v>1665648.9370900001</v>
      </c>
      <c r="E7735" s="292">
        <v>2385843.70609</v>
      </c>
      <c r="F7735" s="292">
        <v>1421787.8212799998</v>
      </c>
      <c r="G7735" s="292">
        <v>1583852.4223500001</v>
      </c>
      <c r="H7735" s="292">
        <v>2780277.9766100002</v>
      </c>
      <c r="I7735" s="292">
        <v>2246073.5096</v>
      </c>
      <c r="J7735" s="292">
        <v>1357113.26939</v>
      </c>
      <c r="K7735" s="292">
        <v>1786372.7500699998</v>
      </c>
      <c r="L7735" s="292">
        <v>2254344.4193700003</v>
      </c>
      <c r="M7735" s="292">
        <v>1538597.6881799998</v>
      </c>
      <c r="N7735" s="292">
        <v>4831350.5245400015</v>
      </c>
      <c r="O7735" s="292">
        <v>26023143.076910004</v>
      </c>
      <c r="P7735" s="83" t="str">
        <f t="shared" si="174"/>
        <v/>
      </c>
      <c r="Q7735" s="89"/>
      <c r="R7735" s="107"/>
      <c r="S7735" s="110"/>
      <c r="T7735" s="109"/>
      <c r="U7735" s="109"/>
      <c r="V7735" s="109"/>
      <c r="W7735" s="109"/>
      <c r="X7735" s="110"/>
      <c r="Y7735" s="110"/>
      <c r="Z7735" s="110"/>
      <c r="AA7735" s="110"/>
      <c r="AB7735" s="110"/>
      <c r="AC7735" s="110"/>
      <c r="AD7735" s="110"/>
    </row>
    <row r="7736" spans="1:30" hidden="1" x14ac:dyDescent="0.25">
      <c r="A7736" s="83" t="s">
        <v>8781</v>
      </c>
      <c r="B7736" s="285" t="s">
        <v>76</v>
      </c>
      <c r="C7736" s="292">
        <v>0</v>
      </c>
      <c r="D7736" s="292">
        <v>0</v>
      </c>
      <c r="E7736" s="292">
        <v>0</v>
      </c>
      <c r="F7736" s="292">
        <v>0</v>
      </c>
      <c r="G7736" s="292">
        <v>0</v>
      </c>
      <c r="H7736" s="292">
        <v>0</v>
      </c>
      <c r="I7736" s="292">
        <v>0</v>
      </c>
      <c r="J7736" s="292">
        <v>0</v>
      </c>
      <c r="K7736" s="292">
        <v>0</v>
      </c>
      <c r="L7736" s="292">
        <v>0</v>
      </c>
      <c r="M7736" s="292">
        <v>0</v>
      </c>
      <c r="N7736" s="292">
        <v>0</v>
      </c>
      <c r="O7736" s="292">
        <v>0</v>
      </c>
      <c r="P7736" s="83" t="str">
        <f t="shared" si="174"/>
        <v/>
      </c>
      <c r="Q7736" s="90"/>
      <c r="R7736" s="107"/>
      <c r="S7736" s="110"/>
      <c r="T7736" s="109"/>
      <c r="U7736" s="109"/>
      <c r="V7736" s="109"/>
      <c r="W7736" s="109"/>
      <c r="X7736" s="109"/>
      <c r="Y7736" s="109"/>
      <c r="Z7736" s="109"/>
      <c r="AA7736" s="109"/>
      <c r="AB7736" s="109"/>
      <c r="AC7736" s="109"/>
      <c r="AD7736" s="110"/>
    </row>
    <row r="7737" spans="1:30" hidden="1" x14ac:dyDescent="0.25">
      <c r="A7737" s="83" t="s">
        <v>8782</v>
      </c>
      <c r="B7737" s="285" t="s">
        <v>85</v>
      </c>
      <c r="C7737" s="292">
        <v>3674801.7132300003</v>
      </c>
      <c r="D7737" s="292">
        <v>3364734.4268100001</v>
      </c>
      <c r="E7737" s="292">
        <v>3689487.4709800002</v>
      </c>
      <c r="F7737" s="292">
        <v>3363864.4359499998</v>
      </c>
      <c r="G7737" s="292">
        <v>3847706.9795800005</v>
      </c>
      <c r="H7737" s="292">
        <v>3607583.5748199997</v>
      </c>
      <c r="I7737" s="292">
        <v>3456846.5836399999</v>
      </c>
      <c r="J7737" s="292">
        <v>3622611.7636099998</v>
      </c>
      <c r="K7737" s="292">
        <v>3532081.5655</v>
      </c>
      <c r="L7737" s="292">
        <v>3521008.1391599998</v>
      </c>
      <c r="M7737" s="292">
        <v>3685769.2888800004</v>
      </c>
      <c r="N7737" s="292">
        <v>3994607.49535</v>
      </c>
      <c r="O7737" s="292">
        <v>43361103.437509999</v>
      </c>
      <c r="P7737" s="83" t="str">
        <f t="shared" si="174"/>
        <v/>
      </c>
      <c r="Q7737" s="90"/>
      <c r="R7737" s="107"/>
      <c r="S7737" s="110"/>
      <c r="T7737" s="109"/>
      <c r="U7737" s="109"/>
      <c r="V7737" s="109"/>
      <c r="W7737" s="109"/>
      <c r="X7737" s="109"/>
      <c r="Y7737" s="109"/>
      <c r="Z7737" s="109"/>
      <c r="AA7737" s="109"/>
      <c r="AB7737" s="109"/>
      <c r="AC7737" s="109"/>
      <c r="AD7737" s="109"/>
    </row>
    <row r="7738" spans="1:30" hidden="1" x14ac:dyDescent="0.25">
      <c r="A7738" s="83" t="s">
        <v>8783</v>
      </c>
      <c r="B7738" s="285" t="s">
        <v>87</v>
      </c>
      <c r="C7738" s="292">
        <v>-92.089439999999996</v>
      </c>
      <c r="D7738" s="292">
        <v>0</v>
      </c>
      <c r="E7738" s="292">
        <v>1245675.4397</v>
      </c>
      <c r="F7738" s="292">
        <v>0</v>
      </c>
      <c r="G7738" s="292">
        <v>2384986.7947900002</v>
      </c>
      <c r="H7738" s="292">
        <v>-1192573.0217800001</v>
      </c>
      <c r="I7738" s="292">
        <v>4179.0816000000004</v>
      </c>
      <c r="J7738" s="292">
        <v>0</v>
      </c>
      <c r="K7738" s="292">
        <v>0</v>
      </c>
      <c r="L7738" s="292">
        <v>1496016.21428</v>
      </c>
      <c r="M7738" s="292">
        <v>0</v>
      </c>
      <c r="N7738" s="292">
        <v>166148.0694799996</v>
      </c>
      <c r="O7738" s="292">
        <v>4104340.48863</v>
      </c>
      <c r="P7738" s="83" t="str">
        <f t="shared" si="174"/>
        <v/>
      </c>
      <c r="Q7738" s="90"/>
      <c r="R7738" s="107"/>
      <c r="S7738" s="110"/>
      <c r="T7738" s="109"/>
      <c r="U7738" s="109"/>
      <c r="V7738" s="109"/>
      <c r="W7738" s="109"/>
      <c r="X7738" s="109"/>
      <c r="Y7738" s="109"/>
      <c r="Z7738" s="109"/>
      <c r="AA7738" s="109"/>
      <c r="AB7738" s="109"/>
      <c r="AC7738" s="109"/>
      <c r="AD7738" s="109"/>
    </row>
    <row r="7739" spans="1:30" hidden="1" x14ac:dyDescent="0.25">
      <c r="A7739" s="83" t="s">
        <v>8784</v>
      </c>
      <c r="B7739" s="285" t="s">
        <v>88</v>
      </c>
      <c r="C7739" s="292">
        <v>0</v>
      </c>
      <c r="D7739" s="292">
        <v>0</v>
      </c>
      <c r="E7739" s="292">
        <v>0</v>
      </c>
      <c r="F7739" s="292">
        <v>0</v>
      </c>
      <c r="G7739" s="292">
        <v>0</v>
      </c>
      <c r="H7739" s="292">
        <v>0</v>
      </c>
      <c r="I7739" s="292">
        <v>0</v>
      </c>
      <c r="J7739" s="292">
        <v>0</v>
      </c>
      <c r="K7739" s="292">
        <v>0</v>
      </c>
      <c r="L7739" s="292">
        <v>0</v>
      </c>
      <c r="M7739" s="292">
        <v>0</v>
      </c>
      <c r="N7739" s="292">
        <v>0</v>
      </c>
      <c r="O7739" s="292">
        <v>0</v>
      </c>
      <c r="P7739" s="83" t="str">
        <f t="shared" si="174"/>
        <v/>
      </c>
      <c r="Q7739" s="90"/>
      <c r="R7739" s="107"/>
      <c r="S7739" s="110"/>
      <c r="T7739" s="109"/>
      <c r="U7739" s="109"/>
      <c r="V7739" s="109"/>
      <c r="W7739" s="109"/>
      <c r="X7739" s="109"/>
      <c r="Y7739" s="109"/>
      <c r="Z7739" s="109"/>
      <c r="AA7739" s="109"/>
      <c r="AB7739" s="109"/>
      <c r="AC7739" s="109"/>
      <c r="AD7739" s="109"/>
    </row>
    <row r="7740" spans="1:30" hidden="1" x14ac:dyDescent="0.25">
      <c r="A7740" s="83" t="s">
        <v>8785</v>
      </c>
      <c r="B7740" s="285" t="s">
        <v>89</v>
      </c>
      <c r="C7740" s="292">
        <v>6099.0875900000001</v>
      </c>
      <c r="D7740" s="292">
        <v>24748.811099999999</v>
      </c>
      <c r="E7740" s="292">
        <v>27796.816869999999</v>
      </c>
      <c r="F7740" s="292">
        <v>12402.74742</v>
      </c>
      <c r="G7740" s="292">
        <v>2194.46965</v>
      </c>
      <c r="H7740" s="292">
        <v>13136.269120000001</v>
      </c>
      <c r="I7740" s="292">
        <v>4210.1532500000003</v>
      </c>
      <c r="J7740" s="292">
        <v>1886.3149599999999</v>
      </c>
      <c r="K7740" s="292">
        <v>16295.01655</v>
      </c>
      <c r="L7740" s="292">
        <v>43905.671130000002</v>
      </c>
      <c r="M7740" s="292">
        <v>42142.712729999999</v>
      </c>
      <c r="N7740" s="292">
        <v>14658.409790000005</v>
      </c>
      <c r="O7740" s="292">
        <v>209476.48016000004</v>
      </c>
      <c r="P7740" s="83" t="str">
        <f t="shared" si="174"/>
        <v/>
      </c>
      <c r="Q7740" s="90"/>
      <c r="R7740" s="107"/>
      <c r="S7740" s="110"/>
      <c r="T7740" s="109"/>
      <c r="U7740" s="109"/>
      <c r="V7740" s="109"/>
      <c r="W7740" s="109"/>
      <c r="X7740" s="109"/>
      <c r="Y7740" s="109"/>
      <c r="Z7740" s="109"/>
      <c r="AA7740" s="109"/>
      <c r="AB7740" s="109"/>
      <c r="AC7740" s="109"/>
      <c r="AD7740" s="110"/>
    </row>
    <row r="7741" spans="1:30" hidden="1" x14ac:dyDescent="0.25">
      <c r="A7741" s="83" t="s">
        <v>8786</v>
      </c>
      <c r="B7741" s="285" t="s">
        <v>90</v>
      </c>
      <c r="C7741" s="292">
        <v>1315.20777</v>
      </c>
      <c r="D7741" s="292">
        <v>468.08204000000001</v>
      </c>
      <c r="E7741" s="292">
        <v>1067.92356</v>
      </c>
      <c r="F7741" s="292">
        <v>11935.887570000001</v>
      </c>
      <c r="G7741" s="292">
        <v>33338.694589999999</v>
      </c>
      <c r="H7741" s="292">
        <v>4657.1002100000005</v>
      </c>
      <c r="I7741" s="292">
        <v>7133.954099999999</v>
      </c>
      <c r="J7741" s="292">
        <v>593.97127</v>
      </c>
      <c r="K7741" s="292">
        <v>1108.4446200000002</v>
      </c>
      <c r="L7741" s="292">
        <v>2128.08106</v>
      </c>
      <c r="M7741" s="292">
        <v>905.90980000000002</v>
      </c>
      <c r="N7741" s="292">
        <v>859.28922</v>
      </c>
      <c r="O7741" s="292">
        <v>65512.545809999996</v>
      </c>
      <c r="P7741" s="83" t="str">
        <f t="shared" si="174"/>
        <v/>
      </c>
      <c r="Q7741" s="90"/>
      <c r="R7741" s="107"/>
      <c r="S7741" s="110"/>
      <c r="T7741" s="109"/>
      <c r="U7741" s="109"/>
      <c r="V7741" s="109"/>
      <c r="W7741" s="109"/>
      <c r="X7741" s="109"/>
      <c r="Y7741" s="109"/>
      <c r="Z7741" s="109"/>
      <c r="AA7741" s="109"/>
      <c r="AB7741" s="109"/>
      <c r="AC7741" s="109"/>
      <c r="AD7741" s="110"/>
    </row>
    <row r="7742" spans="1:30" hidden="1" x14ac:dyDescent="0.25">
      <c r="A7742" s="83" t="s">
        <v>8787</v>
      </c>
      <c r="B7742" s="285" t="s">
        <v>91</v>
      </c>
      <c r="C7742" s="292">
        <v>1387111.09412</v>
      </c>
      <c r="D7742" s="292">
        <v>1070349.7431900001</v>
      </c>
      <c r="E7742" s="292">
        <v>1386746.00447</v>
      </c>
      <c r="F7742" s="292">
        <v>1088485.6373300001</v>
      </c>
      <c r="G7742" s="292">
        <v>1462306.5665200001</v>
      </c>
      <c r="H7742" s="292">
        <v>1342113.6118000003</v>
      </c>
      <c r="I7742" s="292">
        <v>1195762.5471699999</v>
      </c>
      <c r="J7742" s="292">
        <v>1490071.33072</v>
      </c>
      <c r="K7742" s="292">
        <v>1274396.5086400001</v>
      </c>
      <c r="L7742" s="292">
        <v>1202953.3227299999</v>
      </c>
      <c r="M7742" s="292">
        <v>1417985.0932300002</v>
      </c>
      <c r="N7742" s="292">
        <v>1372025.62157</v>
      </c>
      <c r="O7742" s="292">
        <v>15690307.081489999</v>
      </c>
      <c r="P7742" s="83" t="str">
        <f t="shared" si="174"/>
        <v/>
      </c>
      <c r="Q7742" s="90"/>
      <c r="R7742" s="107"/>
      <c r="S7742" s="110"/>
      <c r="T7742" s="109"/>
      <c r="U7742" s="109"/>
      <c r="V7742" s="109"/>
      <c r="W7742" s="109"/>
      <c r="X7742" s="109"/>
      <c r="Y7742" s="109"/>
      <c r="Z7742" s="109"/>
      <c r="AA7742" s="109"/>
      <c r="AB7742" s="109"/>
      <c r="AC7742" s="109"/>
      <c r="AD7742" s="110"/>
    </row>
    <row r="7743" spans="1:30" hidden="1" x14ac:dyDescent="0.25">
      <c r="A7743" s="83" t="s">
        <v>8788</v>
      </c>
      <c r="B7743" s="285" t="s">
        <v>3670</v>
      </c>
      <c r="C7743" s="292">
        <v>29108.57619</v>
      </c>
      <c r="D7743" s="292">
        <v>17263.956590000002</v>
      </c>
      <c r="E7743" s="292">
        <v>22080.900599999997</v>
      </c>
      <c r="F7743" s="292">
        <v>19812.223119999999</v>
      </c>
      <c r="G7743" s="292">
        <v>110525.44101000001</v>
      </c>
      <c r="H7743" s="292">
        <v>17168.092090000002</v>
      </c>
      <c r="I7743" s="292">
        <v>19316.889119999996</v>
      </c>
      <c r="J7743" s="292">
        <v>5315.7075400000003</v>
      </c>
      <c r="K7743" s="292">
        <v>22966.418820000003</v>
      </c>
      <c r="L7743" s="292">
        <v>38382.116880000001</v>
      </c>
      <c r="M7743" s="292">
        <v>7628.4494099999993</v>
      </c>
      <c r="N7743" s="292">
        <v>155899.33736999996</v>
      </c>
      <c r="O7743" s="292">
        <v>465468.10874000005</v>
      </c>
      <c r="P7743" s="83" t="str">
        <f t="shared" si="174"/>
        <v/>
      </c>
      <c r="Q7743" s="90"/>
      <c r="R7743" s="107"/>
      <c r="S7743" s="110"/>
      <c r="T7743" s="109"/>
      <c r="U7743" s="109"/>
      <c r="V7743" s="109"/>
      <c r="W7743" s="109"/>
      <c r="X7743" s="109"/>
      <c r="Y7743" s="109"/>
      <c r="Z7743" s="109"/>
      <c r="AA7743" s="109"/>
      <c r="AB7743" s="109"/>
      <c r="AC7743" s="109"/>
      <c r="AD7743" s="110"/>
    </row>
    <row r="7744" spans="1:30" hidden="1" x14ac:dyDescent="0.25">
      <c r="A7744" s="83" t="s">
        <v>8789</v>
      </c>
      <c r="B7744" s="285" t="s">
        <v>122</v>
      </c>
      <c r="C7744" s="292">
        <v>0</v>
      </c>
      <c r="D7744" s="292">
        <v>0</v>
      </c>
      <c r="E7744" s="292">
        <v>0</v>
      </c>
      <c r="F7744" s="292">
        <v>0</v>
      </c>
      <c r="G7744" s="292">
        <v>0</v>
      </c>
      <c r="H7744" s="292">
        <v>0</v>
      </c>
      <c r="I7744" s="292">
        <v>0</v>
      </c>
      <c r="J7744" s="292">
        <v>0</v>
      </c>
      <c r="K7744" s="292">
        <v>0</v>
      </c>
      <c r="L7744" s="292">
        <v>0</v>
      </c>
      <c r="M7744" s="292">
        <v>0</v>
      </c>
      <c r="N7744" s="292">
        <v>0</v>
      </c>
      <c r="O7744" s="292">
        <v>0</v>
      </c>
      <c r="P7744" s="83" t="str">
        <f t="shared" si="174"/>
        <v/>
      </c>
      <c r="Q7744" s="90"/>
      <c r="R7744" s="107"/>
      <c r="S7744" s="110"/>
      <c r="T7744" s="109"/>
      <c r="U7744" s="109"/>
      <c r="V7744" s="109"/>
      <c r="W7744" s="109"/>
      <c r="X7744" s="109"/>
      <c r="Y7744" s="109"/>
      <c r="Z7744" s="109"/>
      <c r="AA7744" s="109"/>
      <c r="AB7744" s="109"/>
      <c r="AC7744" s="109"/>
      <c r="AD7744" s="110"/>
    </row>
    <row r="7745" spans="1:30" hidden="1" x14ac:dyDescent="0.25">
      <c r="A7745" s="83" t="s">
        <v>8790</v>
      </c>
      <c r="B7745" s="285" t="s">
        <v>92</v>
      </c>
      <c r="C7745" s="292">
        <v>0</v>
      </c>
      <c r="D7745" s="292">
        <v>0</v>
      </c>
      <c r="E7745" s="292">
        <v>0</v>
      </c>
      <c r="F7745" s="292">
        <v>0</v>
      </c>
      <c r="G7745" s="292">
        <v>74.404120000000006</v>
      </c>
      <c r="H7745" s="292">
        <v>0</v>
      </c>
      <c r="I7745" s="292">
        <v>0</v>
      </c>
      <c r="J7745" s="292">
        <v>0</v>
      </c>
      <c r="K7745" s="292">
        <v>0</v>
      </c>
      <c r="L7745" s="292">
        <v>67.917969999999997</v>
      </c>
      <c r="M7745" s="292">
        <v>0</v>
      </c>
      <c r="N7745" s="292">
        <v>0</v>
      </c>
      <c r="O7745" s="292">
        <v>142.32209</v>
      </c>
      <c r="P7745" s="83" t="str">
        <f t="shared" si="174"/>
        <v/>
      </c>
      <c r="Q7745" s="90"/>
      <c r="R7745" s="107"/>
      <c r="S7745" s="110"/>
      <c r="T7745" s="109"/>
      <c r="U7745" s="109"/>
      <c r="V7745" s="109"/>
      <c r="W7745" s="109"/>
      <c r="X7745" s="109"/>
      <c r="Y7745" s="109"/>
      <c r="Z7745" s="109"/>
      <c r="AA7745" s="109"/>
      <c r="AB7745" s="109"/>
      <c r="AC7745" s="109"/>
      <c r="AD7745" s="109"/>
    </row>
    <row r="7746" spans="1:30" hidden="1" x14ac:dyDescent="0.25">
      <c r="A7746" s="83" t="s">
        <v>8791</v>
      </c>
      <c r="B7746" s="285" t="s">
        <v>93</v>
      </c>
      <c r="C7746" s="292">
        <v>40.959940000000003</v>
      </c>
      <c r="D7746" s="292">
        <v>2.3185199999999999</v>
      </c>
      <c r="E7746" s="292">
        <v>662.98955000000001</v>
      </c>
      <c r="F7746" s="292">
        <v>380.83215000000001</v>
      </c>
      <c r="G7746" s="292">
        <v>329.12130999999999</v>
      </c>
      <c r="H7746" s="292">
        <v>89.582719999999995</v>
      </c>
      <c r="I7746" s="292">
        <v>3.7949699999999997</v>
      </c>
      <c r="J7746" s="292">
        <v>2.0795699999999999</v>
      </c>
      <c r="K7746" s="292">
        <v>129.92243000000002</v>
      </c>
      <c r="L7746" s="292">
        <v>-1.3323899999999997</v>
      </c>
      <c r="M7746" s="292">
        <v>9.1539000000000001</v>
      </c>
      <c r="N7746" s="292">
        <v>153.66716999999974</v>
      </c>
      <c r="O7746" s="292">
        <v>1803.0898399999999</v>
      </c>
      <c r="P7746" s="83" t="str">
        <f t="shared" si="174"/>
        <v/>
      </c>
      <c r="Q7746" s="90"/>
      <c r="R7746" s="107"/>
      <c r="S7746" s="110"/>
      <c r="T7746" s="109"/>
      <c r="U7746" s="109"/>
      <c r="V7746" s="109"/>
      <c r="W7746" s="109"/>
      <c r="X7746" s="109"/>
      <c r="Y7746" s="109"/>
      <c r="Z7746" s="109"/>
      <c r="AA7746" s="109"/>
      <c r="AB7746" s="109"/>
      <c r="AC7746" s="109"/>
      <c r="AD7746" s="109"/>
    </row>
    <row r="7747" spans="1:30" hidden="1" x14ac:dyDescent="0.25">
      <c r="A7747" s="83" t="s">
        <v>8792</v>
      </c>
      <c r="B7747" s="285" t="s">
        <v>94</v>
      </c>
      <c r="C7747" s="292">
        <v>2251075.8090599999</v>
      </c>
      <c r="D7747" s="292">
        <v>2251078.4991600001</v>
      </c>
      <c r="E7747" s="292">
        <v>2251078.8007999999</v>
      </c>
      <c r="F7747" s="292">
        <v>2230413.0763599998</v>
      </c>
      <c r="G7747" s="292">
        <v>2238899.1563800001</v>
      </c>
      <c r="H7747" s="292">
        <v>2230413.068</v>
      </c>
      <c r="I7747" s="292">
        <v>2230417.2950300002</v>
      </c>
      <c r="J7747" s="292">
        <v>2124737.5595499999</v>
      </c>
      <c r="K7747" s="292">
        <v>2217093.9968099999</v>
      </c>
      <c r="L7747" s="292">
        <v>2233556.17778</v>
      </c>
      <c r="M7747" s="292">
        <v>2217093.9968099999</v>
      </c>
      <c r="N7747" s="292">
        <v>2450915.1682099998</v>
      </c>
      <c r="O7747" s="292">
        <v>26926772.603949998</v>
      </c>
      <c r="P7747" s="83" t="str">
        <f t="shared" si="174"/>
        <v/>
      </c>
      <c r="Q7747" s="90"/>
      <c r="R7747" s="107"/>
      <c r="S7747" s="110"/>
      <c r="T7747" s="109"/>
      <c r="U7747" s="109"/>
      <c r="V7747" s="109"/>
      <c r="W7747" s="109"/>
      <c r="X7747" s="109"/>
      <c r="Y7747" s="109"/>
      <c r="Z7747" s="109"/>
      <c r="AA7747" s="109"/>
      <c r="AB7747" s="109"/>
      <c r="AC7747" s="109"/>
      <c r="AD7747" s="109"/>
    </row>
    <row r="7748" spans="1:30" hidden="1" x14ac:dyDescent="0.25">
      <c r="A7748" s="83" t="s">
        <v>8793</v>
      </c>
      <c r="B7748" s="285" t="s">
        <v>95</v>
      </c>
      <c r="C7748" s="292">
        <v>50.978560000000002</v>
      </c>
      <c r="D7748" s="292">
        <v>823.01621</v>
      </c>
      <c r="E7748" s="292">
        <v>54.035129999999995</v>
      </c>
      <c r="F7748" s="292">
        <v>434.03199999999998</v>
      </c>
      <c r="G7748" s="292">
        <v>39.125999999999998</v>
      </c>
      <c r="H7748" s="292">
        <v>5.8508800000000001</v>
      </c>
      <c r="I7748" s="292">
        <v>1.95</v>
      </c>
      <c r="J7748" s="292">
        <v>4.8</v>
      </c>
      <c r="K7748" s="292">
        <v>91.257630000000006</v>
      </c>
      <c r="L7748" s="292">
        <v>16.184000000000001</v>
      </c>
      <c r="M7748" s="292">
        <v>3.9729999999999999</v>
      </c>
      <c r="N7748" s="292">
        <v>96.002020000000016</v>
      </c>
      <c r="O7748" s="292">
        <v>1621.20543</v>
      </c>
      <c r="P7748" s="83" t="str">
        <f t="shared" si="174"/>
        <v/>
      </c>
      <c r="Q7748" s="90"/>
      <c r="R7748" s="107"/>
      <c r="S7748" s="110"/>
      <c r="T7748" s="109"/>
      <c r="U7748" s="109"/>
      <c r="V7748" s="109"/>
      <c r="W7748" s="109"/>
      <c r="X7748" s="109"/>
      <c r="Y7748" s="109"/>
      <c r="Z7748" s="109"/>
      <c r="AA7748" s="109"/>
      <c r="AB7748" s="109"/>
      <c r="AC7748" s="109"/>
      <c r="AD7748" s="109"/>
    </row>
    <row r="7749" spans="1:30" hidden="1" x14ac:dyDescent="0.25">
      <c r="A7749" s="83" t="s">
        <v>8794</v>
      </c>
      <c r="B7749" s="285" t="s">
        <v>96</v>
      </c>
      <c r="C7749" s="292">
        <v>1570.5592799999999</v>
      </c>
      <c r="D7749" s="292">
        <v>2918.5920499999997</v>
      </c>
      <c r="E7749" s="292">
        <v>3190.2624900000001</v>
      </c>
      <c r="F7749" s="292">
        <v>2766.9868000000001</v>
      </c>
      <c r="G7749" s="292">
        <v>317.87540000000001</v>
      </c>
      <c r="H7749" s="292">
        <v>247636.83832000001</v>
      </c>
      <c r="I7749" s="292">
        <v>5682.0809300000001</v>
      </c>
      <c r="J7749" s="292">
        <v>2176.5683300000001</v>
      </c>
      <c r="K7749" s="292">
        <v>13901.864810000001</v>
      </c>
      <c r="L7749" s="292">
        <v>2372.1332499999999</v>
      </c>
      <c r="M7749" s="292">
        <v>2525.7077600000002</v>
      </c>
      <c r="N7749" s="292">
        <v>5605.242549999999</v>
      </c>
      <c r="O7749" s="292">
        <v>290664.71197</v>
      </c>
      <c r="P7749" s="83" t="str">
        <f t="shared" si="174"/>
        <v/>
      </c>
      <c r="Q7749" s="90"/>
      <c r="R7749" s="107"/>
      <c r="S7749" s="110"/>
      <c r="T7749" s="109"/>
      <c r="U7749" s="109"/>
      <c r="V7749" s="109"/>
      <c r="W7749" s="109"/>
      <c r="X7749" s="109"/>
      <c r="Y7749" s="109"/>
      <c r="Z7749" s="109"/>
      <c r="AA7749" s="109"/>
      <c r="AB7749" s="109"/>
      <c r="AC7749" s="109"/>
      <c r="AD7749" s="109"/>
    </row>
    <row r="7750" spans="1:30" hidden="1" x14ac:dyDescent="0.25">
      <c r="A7750" s="83" t="s">
        <v>8795</v>
      </c>
      <c r="B7750" s="285" t="s">
        <v>155</v>
      </c>
      <c r="C7750" s="292">
        <v>3676280.1830700007</v>
      </c>
      <c r="D7750" s="292">
        <v>3367653.0188600002</v>
      </c>
      <c r="E7750" s="292">
        <v>4938353.1731700003</v>
      </c>
      <c r="F7750" s="292">
        <v>3366631.4227499999</v>
      </c>
      <c r="G7750" s="292">
        <v>6233011.6497700009</v>
      </c>
      <c r="H7750" s="292">
        <v>2662647.3913599998</v>
      </c>
      <c r="I7750" s="292">
        <v>3466707.7461700002</v>
      </c>
      <c r="J7750" s="292">
        <v>3624788.3319399999</v>
      </c>
      <c r="K7750" s="292">
        <v>3545983.4303100002</v>
      </c>
      <c r="L7750" s="292">
        <v>5019396.4866899997</v>
      </c>
      <c r="M7750" s="292">
        <v>3688294.9966400005</v>
      </c>
      <c r="N7750" s="292">
        <v>4166360.8073799997</v>
      </c>
      <c r="O7750" s="292">
        <v>47756108.638109997</v>
      </c>
      <c r="P7750" s="83" t="str">
        <f t="shared" ref="P7750:P7781" si="175">IF(COUNTBLANK(Q7750)=0,IF(RIGHT(A7750,12)=Q7750,TRUE,FALSE),"")</f>
        <v/>
      </c>
      <c r="Q7750" s="90"/>
      <c r="R7750" s="107"/>
      <c r="S7750" s="110"/>
      <c r="T7750" s="109"/>
      <c r="U7750" s="109"/>
      <c r="V7750" s="109"/>
      <c r="W7750" s="109"/>
      <c r="X7750" s="109"/>
      <c r="Y7750" s="109"/>
      <c r="Z7750" s="109"/>
      <c r="AA7750" s="109"/>
      <c r="AB7750" s="109"/>
      <c r="AC7750" s="109"/>
      <c r="AD7750" s="109"/>
    </row>
    <row r="7751" spans="1:30" hidden="1" x14ac:dyDescent="0.25">
      <c r="A7751" s="83" t="s">
        <v>8796</v>
      </c>
      <c r="B7751" s="285" t="s">
        <v>97</v>
      </c>
      <c r="C7751" s="292">
        <v>-1513538.4317451513</v>
      </c>
      <c r="D7751" s="292">
        <v>-1568945.5819099997</v>
      </c>
      <c r="E7751" s="292">
        <v>-1673494.4789799994</v>
      </c>
      <c r="F7751" s="292">
        <v>-1667048.5806099998</v>
      </c>
      <c r="G7751" s="292">
        <v>-1677410.5120900001</v>
      </c>
      <c r="H7751" s="292">
        <v>-1686319.0368499998</v>
      </c>
      <c r="I7751" s="292">
        <v>-1658226.3161599999</v>
      </c>
      <c r="J7751" s="292">
        <v>-1258723.3341899998</v>
      </c>
      <c r="K7751" s="292">
        <v>-1817955.9094218176</v>
      </c>
      <c r="L7751" s="292">
        <v>-1677496.9431099996</v>
      </c>
      <c r="M7751" s="292">
        <v>-1506072.692753637</v>
      </c>
      <c r="N7751" s="292">
        <v>-3147503.925569999</v>
      </c>
      <c r="O7751" s="292">
        <v>-20852735.743390609</v>
      </c>
      <c r="P7751" s="83" t="str">
        <f t="shared" si="175"/>
        <v/>
      </c>
      <c r="Q7751" s="91"/>
      <c r="R7751" s="107"/>
      <c r="S7751" s="110"/>
      <c r="T7751" s="109"/>
      <c r="U7751" s="109"/>
      <c r="V7751" s="109"/>
      <c r="W7751" s="109"/>
      <c r="X7751" s="109"/>
      <c r="Y7751" s="109"/>
      <c r="Z7751" s="109"/>
      <c r="AA7751" s="109"/>
      <c r="AB7751" s="109"/>
      <c r="AC7751" s="109"/>
      <c r="AD7751" s="109"/>
    </row>
    <row r="7752" spans="1:30" hidden="1" x14ac:dyDescent="0.25">
      <c r="A7752" s="83" t="s">
        <v>8797</v>
      </c>
      <c r="B7752" s="285" t="s">
        <v>130</v>
      </c>
      <c r="C7752" s="292">
        <v>-1591881.8635651516</v>
      </c>
      <c r="D7752" s="292">
        <v>-1647238.0137299998</v>
      </c>
      <c r="E7752" s="292">
        <v>-1861525.9107999997</v>
      </c>
      <c r="F7752" s="292">
        <v>-1745319.0124299999</v>
      </c>
      <c r="G7752" s="292">
        <v>-1758776.4439100004</v>
      </c>
      <c r="H7752" s="292">
        <v>-1768137.9686699999</v>
      </c>
      <c r="I7752" s="292">
        <v>-1777591.2479799998</v>
      </c>
      <c r="J7752" s="292">
        <v>-1515499.2660099997</v>
      </c>
      <c r="K7752" s="292">
        <v>-1906699.8412418179</v>
      </c>
      <c r="L7752" s="292">
        <v>-1805361.8749299995</v>
      </c>
      <c r="M7752" s="292">
        <v>-1598300.6245736373</v>
      </c>
      <c r="N7752" s="292">
        <v>-3093194.6755499993</v>
      </c>
      <c r="O7752" s="292">
        <v>-22354424.743390609</v>
      </c>
      <c r="P7752" s="83" t="str">
        <f t="shared" si="175"/>
        <v/>
      </c>
      <c r="Q7752" s="91"/>
      <c r="R7752" s="107"/>
      <c r="S7752" s="110"/>
      <c r="T7752" s="109"/>
      <c r="U7752" s="109"/>
      <c r="V7752" s="109"/>
      <c r="W7752" s="109"/>
      <c r="X7752" s="109"/>
      <c r="Y7752" s="109"/>
      <c r="Z7752" s="109"/>
      <c r="AA7752" s="109"/>
      <c r="AB7752" s="109"/>
      <c r="AC7752" s="109"/>
      <c r="AD7752" s="109"/>
    </row>
    <row r="7753" spans="1:30" hidden="1" x14ac:dyDescent="0.25">
      <c r="A7753" s="83" t="s">
        <v>8798</v>
      </c>
      <c r="B7753" s="285" t="s">
        <v>76</v>
      </c>
      <c r="C7753" s="292">
        <v>2462.6515199999999</v>
      </c>
      <c r="D7753" s="292">
        <v>2462.6515199999999</v>
      </c>
      <c r="E7753" s="292">
        <v>2462.6515199999999</v>
      </c>
      <c r="F7753" s="292">
        <v>2462.6515199999999</v>
      </c>
      <c r="G7753" s="292">
        <v>2891.1515199999999</v>
      </c>
      <c r="H7753" s="292">
        <v>1577.1515199999999</v>
      </c>
      <c r="I7753" s="292">
        <v>3092.1515199999999</v>
      </c>
      <c r="J7753" s="292">
        <v>1663.1515199999999</v>
      </c>
      <c r="K7753" s="292">
        <v>2852.1515199999999</v>
      </c>
      <c r="L7753" s="292">
        <v>1684.1515199999999</v>
      </c>
      <c r="M7753" s="292">
        <v>3717.1515199999999</v>
      </c>
      <c r="N7753" s="292">
        <v>20757.412520000002</v>
      </c>
      <c r="O7753" s="292">
        <v>48085.079239999999</v>
      </c>
      <c r="P7753" s="83" t="str">
        <f t="shared" si="175"/>
        <v/>
      </c>
      <c r="Q7753" s="92"/>
      <c r="R7753" s="85"/>
      <c r="S7753" s="110"/>
      <c r="T7753" s="110"/>
      <c r="U7753" s="110"/>
      <c r="V7753" s="110"/>
      <c r="W7753" s="110"/>
      <c r="X7753" s="110"/>
      <c r="Y7753" s="110"/>
      <c r="Z7753" s="110"/>
      <c r="AA7753" s="110"/>
      <c r="AB7753" s="110"/>
      <c r="AC7753" s="109"/>
      <c r="AD7753" s="85"/>
    </row>
    <row r="7754" spans="1:30" hidden="1" x14ac:dyDescent="0.25">
      <c r="A7754" s="83" t="s">
        <v>8799</v>
      </c>
      <c r="B7754" s="285" t="s">
        <v>77</v>
      </c>
      <c r="C7754" s="292">
        <v>404016.60952</v>
      </c>
      <c r="D7754" s="292">
        <v>403993.44715999998</v>
      </c>
      <c r="E7754" s="292">
        <v>401905.60846999998</v>
      </c>
      <c r="F7754" s="292">
        <v>404283.97360999999</v>
      </c>
      <c r="G7754" s="292">
        <v>408343.26639</v>
      </c>
      <c r="H7754" s="292">
        <v>446682.76150999998</v>
      </c>
      <c r="I7754" s="292">
        <v>365512.83013999998</v>
      </c>
      <c r="J7754" s="292">
        <v>370452.24271000002</v>
      </c>
      <c r="K7754" s="292">
        <v>402777.87002999999</v>
      </c>
      <c r="L7754" s="292">
        <v>397259.74109999998</v>
      </c>
      <c r="M7754" s="292">
        <v>369938.39604000002</v>
      </c>
      <c r="N7754" s="292">
        <v>546460.08354999998</v>
      </c>
      <c r="O7754" s="292">
        <v>4921626.8302299995</v>
      </c>
      <c r="P7754" s="83" t="str">
        <f t="shared" si="175"/>
        <v/>
      </c>
      <c r="Q7754" s="92"/>
      <c r="R7754" s="107"/>
      <c r="S7754" s="110"/>
      <c r="T7754" s="109"/>
      <c r="U7754" s="109"/>
      <c r="V7754" s="109"/>
      <c r="W7754" s="109"/>
      <c r="X7754" s="109"/>
      <c r="Y7754" s="109"/>
      <c r="Z7754" s="109"/>
      <c r="AA7754" s="109"/>
      <c r="AB7754" s="109"/>
      <c r="AC7754" s="109"/>
      <c r="AD7754" s="109"/>
    </row>
    <row r="7755" spans="1:30" hidden="1" x14ac:dyDescent="0.25">
      <c r="A7755" s="83" t="s">
        <v>8800</v>
      </c>
      <c r="B7755" s="285" t="s">
        <v>78</v>
      </c>
      <c r="C7755" s="292">
        <v>259153.75100999998</v>
      </c>
      <c r="D7755" s="292">
        <v>299180.71251999994</v>
      </c>
      <c r="E7755" s="292">
        <v>320793.30596000003</v>
      </c>
      <c r="F7755" s="292">
        <v>263878.12399999995</v>
      </c>
      <c r="G7755" s="292">
        <v>282724.74393</v>
      </c>
      <c r="H7755" s="292">
        <v>302024.80723999994</v>
      </c>
      <c r="I7755" s="292">
        <v>260262.64838999999</v>
      </c>
      <c r="J7755" s="292">
        <v>283864.00689999998</v>
      </c>
      <c r="K7755" s="292">
        <v>298059.94304181798</v>
      </c>
      <c r="L7755" s="292">
        <v>306518.59865</v>
      </c>
      <c r="M7755" s="292">
        <v>262775.11443000002</v>
      </c>
      <c r="N7755" s="292">
        <v>450269.64136999997</v>
      </c>
      <c r="O7755" s="292">
        <v>3589505.3974418179</v>
      </c>
      <c r="P7755" s="83" t="str">
        <f t="shared" si="175"/>
        <v/>
      </c>
      <c r="Q7755" s="92"/>
      <c r="R7755" s="107"/>
      <c r="S7755" s="110"/>
      <c r="T7755" s="109"/>
      <c r="U7755" s="109"/>
      <c r="V7755" s="109"/>
      <c r="W7755" s="109"/>
      <c r="X7755" s="109"/>
      <c r="Y7755" s="109"/>
      <c r="Z7755" s="109"/>
      <c r="AA7755" s="109"/>
      <c r="AB7755" s="109"/>
      <c r="AC7755" s="109"/>
      <c r="AD7755" s="109"/>
    </row>
    <row r="7756" spans="1:30" hidden="1" x14ac:dyDescent="0.25">
      <c r="A7756" s="83" t="s">
        <v>8801</v>
      </c>
      <c r="B7756" s="285" t="s">
        <v>79</v>
      </c>
      <c r="C7756" s="292">
        <v>15146.753839999999</v>
      </c>
      <c r="D7756" s="292">
        <v>15778.70405</v>
      </c>
      <c r="E7756" s="292">
        <v>19227.98587</v>
      </c>
      <c r="F7756" s="292">
        <v>18292.107759999999</v>
      </c>
      <c r="G7756" s="292">
        <v>16466.6158</v>
      </c>
      <c r="H7756" s="292">
        <v>19158.939719999998</v>
      </c>
      <c r="I7756" s="292">
        <v>17072.943090000001</v>
      </c>
      <c r="J7756" s="292">
        <v>17666.637190000001</v>
      </c>
      <c r="K7756" s="292">
        <v>19097.375950000001</v>
      </c>
      <c r="L7756" s="292">
        <v>17031.87399</v>
      </c>
      <c r="M7756" s="292">
        <v>16552.030050000001</v>
      </c>
      <c r="N7756" s="292">
        <v>173608.81129000004</v>
      </c>
      <c r="O7756" s="292">
        <v>365100.77860000002</v>
      </c>
      <c r="P7756" s="83" t="str">
        <f t="shared" si="175"/>
        <v/>
      </c>
      <c r="Q7756" s="92"/>
      <c r="R7756" s="107"/>
      <c r="S7756" s="110"/>
      <c r="T7756" s="109"/>
      <c r="U7756" s="109"/>
      <c r="V7756" s="109"/>
      <c r="W7756" s="109"/>
      <c r="X7756" s="109"/>
      <c r="Y7756" s="109"/>
      <c r="Z7756" s="109"/>
      <c r="AA7756" s="109"/>
      <c r="AB7756" s="109"/>
      <c r="AC7756" s="109"/>
      <c r="AD7756" s="109"/>
    </row>
    <row r="7757" spans="1:30" hidden="1" x14ac:dyDescent="0.25">
      <c r="A7757" s="83" t="s">
        <v>8802</v>
      </c>
      <c r="B7757" s="285" t="s">
        <v>3671</v>
      </c>
      <c r="C7757" s="292">
        <v>1047631.46473</v>
      </c>
      <c r="D7757" s="292">
        <v>959773.36382999993</v>
      </c>
      <c r="E7757" s="292">
        <v>1033448.1012099999</v>
      </c>
      <c r="F7757" s="292">
        <v>1074055.93643</v>
      </c>
      <c r="G7757" s="292">
        <v>985433.26333999995</v>
      </c>
      <c r="H7757" s="292">
        <v>975995.39911</v>
      </c>
      <c r="I7757" s="292">
        <v>1137518.76773</v>
      </c>
      <c r="J7757" s="292">
        <v>637333.58783999982</v>
      </c>
      <c r="K7757" s="292">
        <v>1155882.7568600001</v>
      </c>
      <c r="L7757" s="292">
        <v>1046160.1180199998</v>
      </c>
      <c r="M7757" s="292">
        <v>947984.80211363698</v>
      </c>
      <c r="N7757" s="292">
        <v>2602037.5157699999</v>
      </c>
      <c r="O7757" s="292">
        <v>13603255.076983638</v>
      </c>
      <c r="P7757" s="83" t="str">
        <f t="shared" si="175"/>
        <v/>
      </c>
      <c r="Q7757" s="92"/>
      <c r="R7757" s="107"/>
      <c r="S7757" s="110"/>
      <c r="T7757" s="109"/>
      <c r="U7757" s="109"/>
      <c r="V7757" s="109"/>
      <c r="W7757" s="109"/>
      <c r="X7757" s="109"/>
      <c r="Y7757" s="109"/>
      <c r="Z7757" s="109"/>
      <c r="AA7757" s="109"/>
      <c r="AB7757" s="109"/>
      <c r="AC7757" s="109"/>
      <c r="AD7757" s="109"/>
    </row>
    <row r="7758" spans="1:30" hidden="1" x14ac:dyDescent="0.25">
      <c r="A7758" s="83" t="s">
        <v>8803</v>
      </c>
      <c r="B7758" s="285" t="s">
        <v>121</v>
      </c>
      <c r="C7758" s="292">
        <v>2534.9848499999998</v>
      </c>
      <c r="D7758" s="292">
        <v>2555.9848499999998</v>
      </c>
      <c r="E7758" s="292">
        <v>2574.9848499999998</v>
      </c>
      <c r="F7758" s="292">
        <v>2575.9848499999998</v>
      </c>
      <c r="G7758" s="292">
        <v>2543.9848499999998</v>
      </c>
      <c r="H7758" s="292">
        <v>2534.9848499999998</v>
      </c>
      <c r="I7758" s="292">
        <v>2538.9848499999998</v>
      </c>
      <c r="J7758" s="292">
        <v>2534.9848499999998</v>
      </c>
      <c r="K7758" s="292">
        <v>2597.9848499999998</v>
      </c>
      <c r="L7758" s="292">
        <v>2548.9848499999998</v>
      </c>
      <c r="M7758" s="292">
        <v>2547.9848000000002</v>
      </c>
      <c r="N7758" s="292">
        <v>8175.1666999999998</v>
      </c>
      <c r="O7758" s="292">
        <v>36265.000000000007</v>
      </c>
      <c r="P7758" s="83" t="str">
        <f t="shared" si="175"/>
        <v/>
      </c>
      <c r="Q7758" s="92"/>
      <c r="R7758" s="107"/>
      <c r="S7758" s="110"/>
      <c r="T7758" s="109"/>
      <c r="U7758" s="109"/>
      <c r="V7758" s="109"/>
      <c r="W7758" s="109"/>
      <c r="X7758" s="109"/>
      <c r="Y7758" s="109"/>
      <c r="Z7758" s="109"/>
      <c r="AA7758" s="109"/>
      <c r="AB7758" s="109"/>
      <c r="AC7758" s="109"/>
      <c r="AD7758" s="109"/>
    </row>
    <row r="7759" spans="1:30" hidden="1" x14ac:dyDescent="0.25">
      <c r="A7759" s="83" t="s">
        <v>8804</v>
      </c>
      <c r="B7759" s="285" t="s">
        <v>81</v>
      </c>
      <c r="C7759" s="292">
        <v>7536.3623600000001</v>
      </c>
      <c r="D7759" s="292">
        <v>19276.699919999999</v>
      </c>
      <c r="E7759" s="292">
        <v>36325.210319999998</v>
      </c>
      <c r="F7759" s="292">
        <v>23044.457350000001</v>
      </c>
      <c r="G7759" s="292">
        <v>36925.449470000007</v>
      </c>
      <c r="H7759" s="292">
        <v>30761.58223</v>
      </c>
      <c r="I7759" s="292">
        <v>16078.988969999999</v>
      </c>
      <c r="J7759" s="292">
        <v>24231.35613</v>
      </c>
      <c r="K7759" s="292">
        <v>25117.482219999998</v>
      </c>
      <c r="L7759" s="292">
        <v>6150.6060199999993</v>
      </c>
      <c r="M7759" s="292">
        <v>18782.358130000001</v>
      </c>
      <c r="N7759" s="292">
        <v>70481.578900000022</v>
      </c>
      <c r="O7759" s="292">
        <v>314712.13202000002</v>
      </c>
      <c r="P7759" s="83" t="str">
        <f t="shared" si="175"/>
        <v/>
      </c>
      <c r="Q7759" s="92"/>
      <c r="R7759" s="107"/>
      <c r="S7759" s="110"/>
      <c r="T7759" s="109"/>
      <c r="U7759" s="109"/>
      <c r="V7759" s="109"/>
      <c r="W7759" s="109"/>
      <c r="X7759" s="109"/>
      <c r="Y7759" s="109"/>
      <c r="Z7759" s="109"/>
      <c r="AA7759" s="109"/>
      <c r="AB7759" s="109"/>
      <c r="AC7759" s="109"/>
      <c r="AD7759" s="109"/>
    </row>
    <row r="7760" spans="1:30" hidden="1" x14ac:dyDescent="0.25">
      <c r="A7760" s="83" t="s">
        <v>8805</v>
      </c>
      <c r="B7760" s="285" t="s">
        <v>82</v>
      </c>
      <c r="C7760" s="292">
        <v>-36253.765150000007</v>
      </c>
      <c r="D7760" s="292">
        <v>16841.234850000001</v>
      </c>
      <c r="E7760" s="292">
        <v>16023.234850000001</v>
      </c>
      <c r="F7760" s="292">
        <v>13582.234850000001</v>
      </c>
      <c r="G7760" s="292">
        <v>19282.234850000001</v>
      </c>
      <c r="H7760" s="292">
        <v>25624.234850000001</v>
      </c>
      <c r="I7760" s="292">
        <v>20666.234850000001</v>
      </c>
      <c r="J7760" s="292">
        <v>17578.234850000001</v>
      </c>
      <c r="K7760" s="292">
        <v>23550.234850000001</v>
      </c>
      <c r="L7760" s="292">
        <v>22177.234850000001</v>
      </c>
      <c r="M7760" s="292">
        <v>24206.234850000001</v>
      </c>
      <c r="N7760" s="292">
        <v>84060.416650000028</v>
      </c>
      <c r="O7760" s="292">
        <v>247338</v>
      </c>
      <c r="P7760" s="83" t="str">
        <f t="shared" si="175"/>
        <v/>
      </c>
      <c r="Q7760" s="92"/>
      <c r="R7760" s="107"/>
      <c r="S7760" s="110"/>
      <c r="T7760" s="109"/>
      <c r="U7760" s="109"/>
      <c r="V7760" s="109"/>
      <c r="W7760" s="109"/>
      <c r="X7760" s="109"/>
      <c r="Y7760" s="109"/>
      <c r="Z7760" s="109"/>
      <c r="AA7760" s="109"/>
      <c r="AB7760" s="109"/>
      <c r="AC7760" s="109"/>
      <c r="AD7760" s="109"/>
    </row>
    <row r="7761" spans="1:30" hidden="1" x14ac:dyDescent="0.25">
      <c r="A7761" s="83" t="s">
        <v>8806</v>
      </c>
      <c r="B7761" s="285" t="s">
        <v>83</v>
      </c>
      <c r="C7761" s="292">
        <v>31.073329999999999</v>
      </c>
      <c r="D7761" s="292">
        <v>388.83332999999999</v>
      </c>
      <c r="E7761" s="292">
        <v>388.83332999999999</v>
      </c>
      <c r="F7761" s="292">
        <v>388.83336000000003</v>
      </c>
      <c r="G7761" s="292">
        <v>436.96661</v>
      </c>
      <c r="H7761" s="292">
        <v>471.33332999999999</v>
      </c>
      <c r="I7761" s="292">
        <v>388.83332999999999</v>
      </c>
      <c r="J7761" s="292">
        <v>913.45332999999994</v>
      </c>
      <c r="K7761" s="292">
        <v>716.04332999999997</v>
      </c>
      <c r="L7761" s="292">
        <v>2489.6923299999999</v>
      </c>
      <c r="M7761" s="292">
        <v>388.83332999999999</v>
      </c>
      <c r="N7761" s="292">
        <v>1282.9753400000009</v>
      </c>
      <c r="O7761" s="292">
        <v>8285.7042799999999</v>
      </c>
      <c r="P7761" s="83" t="str">
        <f t="shared" si="175"/>
        <v/>
      </c>
      <c r="Q7761" s="92"/>
      <c r="R7761" s="107"/>
      <c r="S7761" s="110"/>
      <c r="T7761" s="109"/>
      <c r="U7761" s="109"/>
      <c r="V7761" s="109"/>
      <c r="W7761" s="109"/>
      <c r="X7761" s="109"/>
      <c r="Y7761" s="109"/>
      <c r="Z7761" s="109"/>
      <c r="AA7761" s="109"/>
      <c r="AB7761" s="109"/>
      <c r="AC7761" s="109"/>
      <c r="AD7761" s="109"/>
    </row>
    <row r="7762" spans="1:30" hidden="1" x14ac:dyDescent="0.25">
      <c r="A7762" s="83" t="s">
        <v>8807</v>
      </c>
      <c r="B7762" s="285" t="s">
        <v>84</v>
      </c>
      <c r="C7762" s="292">
        <v>120418.32653000001</v>
      </c>
      <c r="D7762" s="292">
        <v>156415.81983999998</v>
      </c>
      <c r="E7762" s="292">
        <v>163589.4895</v>
      </c>
      <c r="F7762" s="292">
        <v>177250.42291999998</v>
      </c>
      <c r="G7762" s="292">
        <v>208324.32325000002</v>
      </c>
      <c r="H7762" s="292">
        <v>214879.02713999999</v>
      </c>
      <c r="I7762" s="292">
        <v>161002.60258999999</v>
      </c>
      <c r="J7762" s="292">
        <v>200057.7242</v>
      </c>
      <c r="K7762" s="292">
        <v>198877.44033000001</v>
      </c>
      <c r="L7762" s="292">
        <v>191047.86821000002</v>
      </c>
      <c r="M7762" s="292">
        <v>212578.92634999999</v>
      </c>
      <c r="N7762" s="292">
        <v>342847.83872999978</v>
      </c>
      <c r="O7762" s="292">
        <v>2347289.8095899997</v>
      </c>
      <c r="P7762" s="83" t="str">
        <f t="shared" si="175"/>
        <v/>
      </c>
      <c r="Q7762" s="92"/>
      <c r="R7762" s="107"/>
      <c r="S7762" s="110"/>
      <c r="T7762" s="109"/>
      <c r="U7762" s="109"/>
      <c r="V7762" s="109"/>
      <c r="W7762" s="109"/>
      <c r="X7762" s="109"/>
      <c r="Y7762" s="109"/>
      <c r="Z7762" s="109"/>
      <c r="AA7762" s="109"/>
      <c r="AB7762" s="109"/>
      <c r="AC7762" s="109"/>
      <c r="AD7762" s="109"/>
    </row>
    <row r="7763" spans="1:30" hidden="1" x14ac:dyDescent="0.25">
      <c r="A7763" s="83" t="s">
        <v>8808</v>
      </c>
      <c r="B7763" s="285" t="s">
        <v>85</v>
      </c>
      <c r="C7763" s="292">
        <v>1822678.2125399997</v>
      </c>
      <c r="D7763" s="292">
        <v>1876667.4518699998</v>
      </c>
      <c r="E7763" s="292">
        <v>1996739.4058799995</v>
      </c>
      <c r="F7763" s="292">
        <v>1979814.7266499999</v>
      </c>
      <c r="G7763" s="292">
        <v>1963372.0000100001</v>
      </c>
      <c r="H7763" s="292">
        <v>2019710.2214999998</v>
      </c>
      <c r="I7763" s="292">
        <v>1984134.9854599999</v>
      </c>
      <c r="J7763" s="292">
        <v>1556295.3795199997</v>
      </c>
      <c r="K7763" s="292">
        <v>2129529.2829818176</v>
      </c>
      <c r="L7763" s="292">
        <v>1993068.8695399996</v>
      </c>
      <c r="M7763" s="292">
        <v>1859471.831613637</v>
      </c>
      <c r="N7763" s="292">
        <v>4303560.4408199992</v>
      </c>
      <c r="O7763" s="292">
        <v>25485042.808385458</v>
      </c>
      <c r="P7763" s="83" t="str">
        <f t="shared" si="175"/>
        <v/>
      </c>
      <c r="Q7763" s="92"/>
      <c r="R7763" s="107"/>
      <c r="S7763" s="110"/>
      <c r="T7763" s="109"/>
      <c r="U7763" s="109"/>
      <c r="V7763" s="109"/>
      <c r="W7763" s="109"/>
      <c r="X7763" s="109"/>
      <c r="Y7763" s="109"/>
      <c r="Z7763" s="109"/>
      <c r="AA7763" s="109"/>
      <c r="AB7763" s="109"/>
      <c r="AC7763" s="109"/>
      <c r="AD7763" s="109"/>
    </row>
    <row r="7764" spans="1:30" hidden="1" x14ac:dyDescent="0.25">
      <c r="A7764" s="83" t="s">
        <v>8809</v>
      </c>
      <c r="B7764" s="285" t="s">
        <v>86</v>
      </c>
      <c r="C7764" s="292">
        <v>183298.18182000003</v>
      </c>
      <c r="D7764" s="292">
        <v>183363.18182000003</v>
      </c>
      <c r="E7764" s="292">
        <v>183590.18182000003</v>
      </c>
      <c r="F7764" s="292">
        <v>183307.18182000003</v>
      </c>
      <c r="G7764" s="292">
        <v>181496.93182000003</v>
      </c>
      <c r="H7764" s="292">
        <v>191632.93182000003</v>
      </c>
      <c r="I7764" s="292">
        <v>181808.93182000003</v>
      </c>
      <c r="J7764" s="292">
        <v>186376.93182000003</v>
      </c>
      <c r="K7764" s="292">
        <v>184471.93182000003</v>
      </c>
      <c r="L7764" s="292">
        <v>182433.93182000003</v>
      </c>
      <c r="M7764" s="292">
        <v>182333.93182000003</v>
      </c>
      <c r="N7764" s="292">
        <v>303718.74998000008</v>
      </c>
      <c r="O7764" s="292">
        <v>2327833</v>
      </c>
      <c r="P7764" s="83" t="str">
        <f t="shared" si="175"/>
        <v/>
      </c>
      <c r="Q7764" s="92"/>
      <c r="R7764" s="107"/>
      <c r="S7764" s="110"/>
      <c r="T7764" s="109"/>
      <c r="U7764" s="109"/>
      <c r="V7764" s="109"/>
      <c r="W7764" s="109"/>
      <c r="X7764" s="109"/>
      <c r="Y7764" s="109"/>
      <c r="Z7764" s="109"/>
      <c r="AA7764" s="109"/>
      <c r="AB7764" s="109"/>
      <c r="AC7764" s="109"/>
      <c r="AD7764" s="109"/>
    </row>
    <row r="7765" spans="1:30" hidden="1" x14ac:dyDescent="0.25">
      <c r="A7765" s="83" t="s">
        <v>8810</v>
      </c>
      <c r="B7765" s="285" t="s">
        <v>87</v>
      </c>
      <c r="C7765" s="292">
        <v>101267.16667000001</v>
      </c>
      <c r="D7765" s="292">
        <v>101092.66667000001</v>
      </c>
      <c r="E7765" s="292">
        <v>210806.91667000001</v>
      </c>
      <c r="F7765" s="292">
        <v>101179.91667000001</v>
      </c>
      <c r="G7765" s="292">
        <v>101250.91667000001</v>
      </c>
      <c r="H7765" s="292">
        <v>108359.91667000001</v>
      </c>
      <c r="I7765" s="292">
        <v>138851.91667000001</v>
      </c>
      <c r="J7765" s="292">
        <v>271682.91667000001</v>
      </c>
      <c r="K7765" s="292">
        <v>105022.91667000001</v>
      </c>
      <c r="L7765" s="292">
        <v>149933.91667000001</v>
      </c>
      <c r="M7765" s="292">
        <v>122918.91667000001</v>
      </c>
      <c r="N7765" s="292">
        <v>575471.91663000034</v>
      </c>
      <c r="O7765" s="292">
        <v>2087840</v>
      </c>
      <c r="P7765" s="83" t="str">
        <f t="shared" si="175"/>
        <v/>
      </c>
      <c r="Q7765" s="92"/>
      <c r="R7765" s="107"/>
      <c r="S7765" s="110"/>
      <c r="T7765" s="109"/>
      <c r="U7765" s="109"/>
      <c r="V7765" s="109"/>
      <c r="W7765" s="109"/>
      <c r="X7765" s="109"/>
      <c r="Y7765" s="109"/>
      <c r="Z7765" s="109"/>
      <c r="AA7765" s="109"/>
      <c r="AB7765" s="109"/>
      <c r="AC7765" s="109"/>
      <c r="AD7765" s="109"/>
    </row>
    <row r="7766" spans="1:30" hidden="1" x14ac:dyDescent="0.25">
      <c r="A7766" s="83" t="s">
        <v>8811</v>
      </c>
      <c r="B7766" s="285" t="s">
        <v>88</v>
      </c>
      <c r="C7766" s="292">
        <v>0</v>
      </c>
      <c r="D7766" s="292">
        <v>174.5</v>
      </c>
      <c r="E7766" s="292">
        <v>87.25</v>
      </c>
      <c r="F7766" s="292">
        <v>87.25</v>
      </c>
      <c r="G7766" s="292">
        <v>0</v>
      </c>
      <c r="H7766" s="292">
        <v>0</v>
      </c>
      <c r="I7766" s="292">
        <v>0</v>
      </c>
      <c r="J7766" s="292">
        <v>0</v>
      </c>
      <c r="K7766" s="292">
        <v>560</v>
      </c>
      <c r="L7766" s="292">
        <v>13</v>
      </c>
      <c r="M7766" s="292">
        <v>524</v>
      </c>
      <c r="N7766" s="292">
        <v>27683</v>
      </c>
      <c r="O7766" s="292">
        <v>29129</v>
      </c>
      <c r="P7766" s="83" t="str">
        <f t="shared" si="175"/>
        <v/>
      </c>
      <c r="Q7766" s="92"/>
      <c r="R7766" s="107"/>
      <c r="S7766" s="110"/>
      <c r="T7766" s="109"/>
      <c r="U7766" s="109"/>
      <c r="V7766" s="109"/>
      <c r="W7766" s="109"/>
      <c r="X7766" s="109"/>
      <c r="Y7766" s="109"/>
      <c r="Z7766" s="109"/>
      <c r="AA7766" s="109"/>
      <c r="AB7766" s="109"/>
      <c r="AC7766" s="109"/>
      <c r="AD7766" s="109"/>
    </row>
    <row r="7767" spans="1:30" hidden="1" x14ac:dyDescent="0.25">
      <c r="A7767" s="83" t="s">
        <v>8812</v>
      </c>
      <c r="B7767" s="285" t="s">
        <v>144</v>
      </c>
      <c r="C7767" s="292">
        <v>2107243.56103</v>
      </c>
      <c r="D7767" s="292">
        <v>2161297.8003599998</v>
      </c>
      <c r="E7767" s="292">
        <v>2391223.7543699997</v>
      </c>
      <c r="F7767" s="292">
        <v>2264389.0751399999</v>
      </c>
      <c r="G7767" s="292">
        <v>2246119.8485000003</v>
      </c>
      <c r="H7767" s="292">
        <v>2319703.0699899998</v>
      </c>
      <c r="I7767" s="292">
        <v>2304795.8339499999</v>
      </c>
      <c r="J7767" s="292">
        <v>2014355.2280099997</v>
      </c>
      <c r="K7767" s="292">
        <v>2419584.1314718178</v>
      </c>
      <c r="L7767" s="292">
        <v>2325449.7180299996</v>
      </c>
      <c r="M7767" s="292">
        <v>2165248.6801036373</v>
      </c>
      <c r="N7767" s="292">
        <v>5210434.1074299999</v>
      </c>
      <c r="O7767" s="292">
        <v>29929844.808385458</v>
      </c>
      <c r="P7767" s="83" t="str">
        <f t="shared" si="175"/>
        <v/>
      </c>
      <c r="Q7767" s="92"/>
      <c r="R7767" s="107"/>
      <c r="S7767" s="110"/>
      <c r="T7767" s="109"/>
      <c r="U7767" s="109"/>
      <c r="V7767" s="109"/>
      <c r="W7767" s="109"/>
      <c r="X7767" s="109"/>
      <c r="Y7767" s="109"/>
      <c r="Z7767" s="109"/>
      <c r="AA7767" s="109"/>
      <c r="AB7767" s="109"/>
      <c r="AC7767" s="109"/>
      <c r="AD7767" s="109"/>
    </row>
    <row r="7768" spans="1:30" hidden="1" x14ac:dyDescent="0.25">
      <c r="A7768" s="83" t="s">
        <v>8813</v>
      </c>
      <c r="B7768" s="285" t="s">
        <v>80</v>
      </c>
      <c r="C7768" s="292">
        <v>0</v>
      </c>
      <c r="D7768" s="292">
        <v>0</v>
      </c>
      <c r="E7768" s="292">
        <v>0</v>
      </c>
      <c r="F7768" s="292">
        <v>0</v>
      </c>
      <c r="G7768" s="292">
        <v>0</v>
      </c>
      <c r="H7768" s="292">
        <v>0</v>
      </c>
      <c r="I7768" s="292">
        <v>0</v>
      </c>
      <c r="J7768" s="292">
        <v>0</v>
      </c>
      <c r="K7768" s="292">
        <v>0</v>
      </c>
      <c r="L7768" s="292">
        <v>0</v>
      </c>
      <c r="M7768" s="292">
        <v>0</v>
      </c>
      <c r="N7768" s="292">
        <v>3579</v>
      </c>
      <c r="O7768" s="292">
        <v>3579</v>
      </c>
      <c r="P7768" s="83" t="str">
        <f t="shared" si="175"/>
        <v/>
      </c>
      <c r="Q7768" s="92"/>
      <c r="R7768" s="107"/>
      <c r="S7768" s="110"/>
      <c r="T7768" s="109"/>
      <c r="U7768" s="109"/>
      <c r="V7768" s="109"/>
      <c r="W7768" s="109"/>
      <c r="X7768" s="109"/>
      <c r="Y7768" s="109"/>
      <c r="Z7768" s="109"/>
      <c r="AA7768" s="109"/>
      <c r="AB7768" s="109"/>
      <c r="AC7768" s="109"/>
      <c r="AD7768" s="109"/>
    </row>
    <row r="7769" spans="1:30" hidden="1" x14ac:dyDescent="0.25">
      <c r="A7769" s="83" t="s">
        <v>8814</v>
      </c>
      <c r="B7769" s="285" t="s">
        <v>76</v>
      </c>
      <c r="C7769" s="292">
        <v>0</v>
      </c>
      <c r="D7769" s="292">
        <v>0</v>
      </c>
      <c r="E7769" s="292">
        <v>0</v>
      </c>
      <c r="F7769" s="292">
        <v>0</v>
      </c>
      <c r="G7769" s="292">
        <v>0</v>
      </c>
      <c r="H7769" s="292">
        <v>0</v>
      </c>
      <c r="I7769" s="292">
        <v>0</v>
      </c>
      <c r="J7769" s="292">
        <v>0</v>
      </c>
      <c r="K7769" s="292">
        <v>0</v>
      </c>
      <c r="L7769" s="292">
        <v>0</v>
      </c>
      <c r="M7769" s="292">
        <v>0</v>
      </c>
      <c r="N7769" s="292">
        <v>361</v>
      </c>
      <c r="O7769" s="292">
        <v>361</v>
      </c>
      <c r="P7769" s="83" t="str">
        <f t="shared" si="175"/>
        <v/>
      </c>
      <c r="Q7769" s="93"/>
      <c r="R7769" s="107"/>
      <c r="S7769" s="110"/>
      <c r="T7769" s="109"/>
      <c r="U7769" s="109"/>
      <c r="V7769" s="109"/>
      <c r="W7769" s="109"/>
      <c r="X7769" s="109"/>
      <c r="Y7769" s="109"/>
      <c r="Z7769" s="109"/>
      <c r="AA7769" s="109"/>
      <c r="AB7769" s="109"/>
      <c r="AC7769" s="109"/>
      <c r="AD7769" s="109"/>
    </row>
    <row r="7770" spans="1:30" hidden="1" x14ac:dyDescent="0.25">
      <c r="A7770" s="83" t="s">
        <v>8815</v>
      </c>
      <c r="B7770" s="285" t="s">
        <v>85</v>
      </c>
      <c r="C7770" s="292">
        <v>309139.78079484846</v>
      </c>
      <c r="D7770" s="292">
        <v>307721.86995999998</v>
      </c>
      <c r="E7770" s="292">
        <v>323244.92690000002</v>
      </c>
      <c r="F7770" s="292">
        <v>312766.14603999996</v>
      </c>
      <c r="G7770" s="292">
        <v>285961.48791999999</v>
      </c>
      <c r="H7770" s="292">
        <v>333391.18465000001</v>
      </c>
      <c r="I7770" s="292">
        <v>325908.66930000007</v>
      </c>
      <c r="J7770" s="292">
        <v>297572.04532999999</v>
      </c>
      <c r="K7770" s="292">
        <v>311573.37356000004</v>
      </c>
      <c r="L7770" s="292">
        <v>315571.92643000005</v>
      </c>
      <c r="M7770" s="292">
        <v>353399.13886000001</v>
      </c>
      <c r="N7770" s="292">
        <v>1156056.5152500002</v>
      </c>
      <c r="O7770" s="292">
        <v>4632307.0649948483</v>
      </c>
      <c r="P7770" s="83" t="str">
        <f t="shared" si="175"/>
        <v/>
      </c>
      <c r="Q7770" s="93"/>
      <c r="R7770" s="107"/>
      <c r="S7770" s="110"/>
      <c r="T7770" s="109"/>
      <c r="U7770" s="109"/>
      <c r="V7770" s="109"/>
      <c r="W7770" s="109"/>
      <c r="X7770" s="109"/>
      <c r="Y7770" s="109"/>
      <c r="Z7770" s="109"/>
      <c r="AA7770" s="109"/>
      <c r="AB7770" s="109"/>
      <c r="AC7770" s="109"/>
      <c r="AD7770" s="109"/>
    </row>
    <row r="7771" spans="1:30" hidden="1" x14ac:dyDescent="0.25">
      <c r="A7771" s="83" t="s">
        <v>8816</v>
      </c>
      <c r="B7771" s="285" t="s">
        <v>87</v>
      </c>
      <c r="C7771" s="292">
        <v>90624.401519999999</v>
      </c>
      <c r="D7771" s="292">
        <v>90624.401519999999</v>
      </c>
      <c r="E7771" s="292">
        <v>90624.401519999999</v>
      </c>
      <c r="F7771" s="292">
        <v>90624.401519999999</v>
      </c>
      <c r="G7771" s="292">
        <v>90624.401519999999</v>
      </c>
      <c r="H7771" s="292">
        <v>96023.401519999999</v>
      </c>
      <c r="I7771" s="292">
        <v>90624.401519999999</v>
      </c>
      <c r="J7771" s="292">
        <v>90624.401519999999</v>
      </c>
      <c r="K7771" s="292">
        <v>90624.401519999999</v>
      </c>
      <c r="L7771" s="292">
        <v>90624.401519999999</v>
      </c>
      <c r="M7771" s="292">
        <v>92124.401519999999</v>
      </c>
      <c r="N7771" s="292">
        <v>414162.58328000014</v>
      </c>
      <c r="O7771" s="292">
        <v>1342754</v>
      </c>
      <c r="P7771" s="83" t="str">
        <f t="shared" si="175"/>
        <v/>
      </c>
      <c r="Q7771" s="93"/>
      <c r="R7771" s="107"/>
      <c r="S7771" s="110"/>
      <c r="T7771" s="109"/>
      <c r="U7771" s="109"/>
      <c r="V7771" s="109"/>
      <c r="W7771" s="109"/>
      <c r="X7771" s="109"/>
      <c r="Y7771" s="109"/>
      <c r="Z7771" s="109"/>
      <c r="AA7771" s="109"/>
      <c r="AB7771" s="109"/>
      <c r="AC7771" s="109"/>
      <c r="AD7771" s="109"/>
    </row>
    <row r="7772" spans="1:30" hidden="1" x14ac:dyDescent="0.25">
      <c r="A7772" s="83" t="s">
        <v>8817</v>
      </c>
      <c r="B7772" s="285" t="s">
        <v>88</v>
      </c>
      <c r="C7772" s="292">
        <v>5454.5454499999996</v>
      </c>
      <c r="D7772" s="292">
        <v>5454.5454499999996</v>
      </c>
      <c r="E7772" s="292">
        <v>5454.5454499999996</v>
      </c>
      <c r="F7772" s="292">
        <v>5454.5454499999996</v>
      </c>
      <c r="G7772" s="292">
        <v>5454.5454499999996</v>
      </c>
      <c r="H7772" s="292">
        <v>5454.5454499999996</v>
      </c>
      <c r="I7772" s="292">
        <v>5454.5454499999996</v>
      </c>
      <c r="J7772" s="292">
        <v>5454.5454499999996</v>
      </c>
      <c r="K7772" s="292">
        <v>5454.5454499999996</v>
      </c>
      <c r="L7772" s="292">
        <v>5454.5454499999996</v>
      </c>
      <c r="M7772" s="292">
        <v>5454.5454499999996</v>
      </c>
      <c r="N7772" s="292">
        <v>149722.00005000003</v>
      </c>
      <c r="O7772" s="292">
        <v>0</v>
      </c>
      <c r="P7772" s="83" t="str">
        <f t="shared" si="175"/>
        <v/>
      </c>
      <c r="Q7772" s="93"/>
      <c r="R7772" s="107"/>
      <c r="S7772" s="110"/>
      <c r="T7772" s="109"/>
      <c r="U7772" s="109"/>
      <c r="V7772" s="109"/>
      <c r="W7772" s="109"/>
      <c r="X7772" s="109"/>
      <c r="Y7772" s="109"/>
      <c r="Z7772" s="109"/>
      <c r="AA7772" s="109"/>
      <c r="AB7772" s="109"/>
      <c r="AC7772" s="109"/>
      <c r="AD7772" s="109"/>
    </row>
    <row r="7773" spans="1:30" hidden="1" x14ac:dyDescent="0.25">
      <c r="A7773" s="83" t="s">
        <v>8818</v>
      </c>
      <c r="B7773" s="285" t="s">
        <v>89</v>
      </c>
      <c r="C7773" s="292">
        <v>158188.0569</v>
      </c>
      <c r="D7773" s="292">
        <v>157889.62880999999</v>
      </c>
      <c r="E7773" s="292">
        <v>180812.23997</v>
      </c>
      <c r="F7773" s="292">
        <v>157768.24919</v>
      </c>
      <c r="G7773" s="292">
        <v>162585.14788</v>
      </c>
      <c r="H7773" s="292">
        <v>192156.64611</v>
      </c>
      <c r="I7773" s="292">
        <v>155016.065</v>
      </c>
      <c r="J7773" s="292">
        <v>168975.96496000001</v>
      </c>
      <c r="K7773" s="292">
        <v>188502.73032</v>
      </c>
      <c r="L7773" s="292">
        <v>170249.05384000001</v>
      </c>
      <c r="M7773" s="292">
        <v>177347.32430000001</v>
      </c>
      <c r="N7773" s="292">
        <v>403293.94686000026</v>
      </c>
      <c r="O7773" s="292">
        <v>2272785.0541400001</v>
      </c>
      <c r="P7773" s="83" t="str">
        <f t="shared" si="175"/>
        <v/>
      </c>
      <c r="Q7773" s="93"/>
      <c r="R7773" s="107"/>
      <c r="S7773" s="110"/>
      <c r="T7773" s="109"/>
      <c r="U7773" s="109"/>
      <c r="V7773" s="109"/>
      <c r="W7773" s="109"/>
      <c r="X7773" s="109"/>
      <c r="Y7773" s="109"/>
      <c r="Z7773" s="109"/>
      <c r="AA7773" s="109"/>
      <c r="AB7773" s="109"/>
      <c r="AC7773" s="109"/>
      <c r="AD7773" s="109"/>
    </row>
    <row r="7774" spans="1:30" hidden="1" x14ac:dyDescent="0.25">
      <c r="A7774" s="83" t="s">
        <v>8819</v>
      </c>
      <c r="B7774" s="285" t="s">
        <v>90</v>
      </c>
      <c r="C7774" s="292">
        <v>49324.871720000003</v>
      </c>
      <c r="D7774" s="292">
        <v>47995.379939999999</v>
      </c>
      <c r="E7774" s="292">
        <v>45264.742760000001</v>
      </c>
      <c r="F7774" s="292">
        <v>51288.067689999996</v>
      </c>
      <c r="G7774" s="292">
        <v>46583.518049999999</v>
      </c>
      <c r="H7774" s="292">
        <v>49327.255309999993</v>
      </c>
      <c r="I7774" s="292">
        <v>43526.107300000003</v>
      </c>
      <c r="J7774" s="292">
        <v>47491.05356</v>
      </c>
      <c r="K7774" s="292">
        <v>45337.49596</v>
      </c>
      <c r="L7774" s="292">
        <v>47007.767869999996</v>
      </c>
      <c r="M7774" s="292">
        <v>46311.032440000003</v>
      </c>
      <c r="N7774" s="292">
        <v>69015.512610000005</v>
      </c>
      <c r="O7774" s="292">
        <v>588472.80521000002</v>
      </c>
      <c r="P7774" s="83" t="str">
        <f t="shared" si="175"/>
        <v/>
      </c>
      <c r="Q7774" s="93"/>
      <c r="R7774" s="107"/>
      <c r="S7774" s="110"/>
      <c r="T7774" s="109"/>
      <c r="U7774" s="109"/>
      <c r="V7774" s="109"/>
      <c r="W7774" s="109"/>
      <c r="X7774" s="109"/>
      <c r="Y7774" s="109"/>
      <c r="Z7774" s="109"/>
      <c r="AA7774" s="109"/>
      <c r="AB7774" s="109"/>
      <c r="AC7774" s="109"/>
      <c r="AD7774" s="109"/>
    </row>
    <row r="7775" spans="1:30" hidden="1" x14ac:dyDescent="0.25">
      <c r="A7775" s="83" t="s">
        <v>8820</v>
      </c>
      <c r="B7775" s="285" t="s">
        <v>91</v>
      </c>
      <c r="C7775" s="292">
        <v>5012.6227500000005</v>
      </c>
      <c r="D7775" s="292">
        <v>620.03653999999995</v>
      </c>
      <c r="E7775" s="292">
        <v>391.61226000000005</v>
      </c>
      <c r="F7775" s="292">
        <v>13920.962939999999</v>
      </c>
      <c r="G7775" s="292">
        <v>524.37563</v>
      </c>
      <c r="H7775" s="292">
        <v>970.06463999999994</v>
      </c>
      <c r="I7775" s="292">
        <v>11561.23429</v>
      </c>
      <c r="J7775" s="292">
        <v>908.35122000000001</v>
      </c>
      <c r="K7775" s="292">
        <v>237.89399</v>
      </c>
      <c r="L7775" s="292">
        <v>11796.381300000001</v>
      </c>
      <c r="M7775" s="292">
        <v>7439.2993200000001</v>
      </c>
      <c r="N7775" s="292">
        <v>68771.567899999995</v>
      </c>
      <c r="O7775" s="292">
        <v>122154.40278</v>
      </c>
      <c r="P7775" s="83" t="str">
        <f t="shared" si="175"/>
        <v/>
      </c>
      <c r="Q7775" s="93"/>
      <c r="R7775" s="107"/>
      <c r="S7775" s="110"/>
      <c r="T7775" s="109"/>
      <c r="U7775" s="109"/>
      <c r="V7775" s="109"/>
      <c r="W7775" s="109"/>
      <c r="X7775" s="109"/>
      <c r="Y7775" s="109"/>
      <c r="Z7775" s="109"/>
      <c r="AA7775" s="109"/>
      <c r="AB7775" s="109"/>
      <c r="AC7775" s="109"/>
      <c r="AD7775" s="109"/>
    </row>
    <row r="7776" spans="1:30" hidden="1" x14ac:dyDescent="0.25">
      <c r="A7776" s="83" t="s">
        <v>8821</v>
      </c>
      <c r="B7776" s="285" t="s">
        <v>3670</v>
      </c>
      <c r="C7776" s="292">
        <v>69784.208310000002</v>
      </c>
      <c r="D7776" s="292">
        <v>70918.021540000016</v>
      </c>
      <c r="E7776" s="292">
        <v>69921.905070000008</v>
      </c>
      <c r="F7776" s="292">
        <v>70528.245030000005</v>
      </c>
      <c r="G7776" s="292">
        <v>39008.510260000003</v>
      </c>
      <c r="H7776" s="292">
        <v>56784.744859999992</v>
      </c>
      <c r="I7776" s="292">
        <v>87543.481680000012</v>
      </c>
      <c r="J7776" s="292">
        <v>54223.140319999999</v>
      </c>
      <c r="K7776" s="292">
        <v>49973.961950000004</v>
      </c>
      <c r="L7776" s="292">
        <v>59884.423190000009</v>
      </c>
      <c r="M7776" s="292">
        <v>89801.439150000006</v>
      </c>
      <c r="N7776" s="292">
        <v>437600.43580000004</v>
      </c>
      <c r="O7776" s="292">
        <v>1155972.51716</v>
      </c>
      <c r="P7776" s="83" t="str">
        <f t="shared" si="175"/>
        <v/>
      </c>
      <c r="Q7776" s="93"/>
      <c r="R7776" s="107"/>
      <c r="S7776" s="110"/>
      <c r="T7776" s="109"/>
      <c r="U7776" s="109"/>
      <c r="V7776" s="109"/>
      <c r="W7776" s="109"/>
      <c r="X7776" s="109"/>
      <c r="Y7776" s="109"/>
      <c r="Z7776" s="109"/>
      <c r="AA7776" s="109"/>
      <c r="AB7776" s="109"/>
      <c r="AC7776" s="109"/>
      <c r="AD7776" s="109"/>
    </row>
    <row r="7777" spans="1:30" hidden="1" x14ac:dyDescent="0.25">
      <c r="A7777" s="83" t="s">
        <v>8822</v>
      </c>
      <c r="B7777" s="285" t="s">
        <v>92</v>
      </c>
      <c r="C7777" s="292">
        <v>2373.24242</v>
      </c>
      <c r="D7777" s="292">
        <v>2373.24242</v>
      </c>
      <c r="E7777" s="292">
        <v>2373.24242</v>
      </c>
      <c r="F7777" s="292">
        <v>2373.24242</v>
      </c>
      <c r="G7777" s="292">
        <v>3257.49242</v>
      </c>
      <c r="H7777" s="292">
        <v>2313.49242</v>
      </c>
      <c r="I7777" s="292">
        <v>2313.49242</v>
      </c>
      <c r="J7777" s="292">
        <v>2313.49242</v>
      </c>
      <c r="K7777" s="292">
        <v>2313.49242</v>
      </c>
      <c r="L7777" s="292">
        <v>2986.49242</v>
      </c>
      <c r="M7777" s="292">
        <v>2313.49242</v>
      </c>
      <c r="N7777" s="292">
        <v>-7299.4166199999963</v>
      </c>
      <c r="O7777" s="292">
        <v>20005</v>
      </c>
      <c r="P7777" s="83" t="str">
        <f t="shared" si="175"/>
        <v/>
      </c>
      <c r="Q7777" s="93"/>
      <c r="R7777" s="107"/>
      <c r="S7777" s="110"/>
      <c r="T7777" s="109"/>
      <c r="U7777" s="109"/>
      <c r="V7777" s="109"/>
      <c r="W7777" s="109"/>
      <c r="X7777" s="109"/>
      <c r="Y7777" s="109"/>
      <c r="Z7777" s="109"/>
      <c r="AA7777" s="109"/>
      <c r="AB7777" s="109"/>
      <c r="AC7777" s="109"/>
      <c r="AD7777" s="109"/>
    </row>
    <row r="7778" spans="1:30" hidden="1" x14ac:dyDescent="0.25">
      <c r="A7778" s="83" t="s">
        <v>8823</v>
      </c>
      <c r="B7778" s="285" t="s">
        <v>93</v>
      </c>
      <c r="C7778" s="292">
        <v>2456.7954500000001</v>
      </c>
      <c r="D7778" s="292">
        <v>2718.7954500000001</v>
      </c>
      <c r="E7778" s="292">
        <v>2454.9954499999999</v>
      </c>
      <c r="F7778" s="292">
        <v>2456.7954500000001</v>
      </c>
      <c r="G7778" s="292">
        <v>3479.0454500000001</v>
      </c>
      <c r="H7778" s="292">
        <v>1490.0454500000001</v>
      </c>
      <c r="I7778" s="292">
        <v>1928.0358300000003</v>
      </c>
      <c r="J7778" s="292">
        <v>1648.0454500000001</v>
      </c>
      <c r="K7778" s="292">
        <v>1589.0454500000001</v>
      </c>
      <c r="L7778" s="292">
        <v>1702.3203400000007</v>
      </c>
      <c r="M7778" s="292">
        <v>5483.0454499999996</v>
      </c>
      <c r="N7778" s="292">
        <v>13940.092479999999</v>
      </c>
      <c r="O7778" s="292">
        <v>41347.057699999998</v>
      </c>
      <c r="P7778" s="83" t="str">
        <f t="shared" si="175"/>
        <v/>
      </c>
      <c r="Q7778" s="93"/>
      <c r="R7778" s="107"/>
      <c r="S7778" s="110"/>
      <c r="T7778" s="109"/>
      <c r="U7778" s="109"/>
      <c r="V7778" s="109"/>
      <c r="W7778" s="109"/>
      <c r="X7778" s="109"/>
      <c r="Y7778" s="109"/>
      <c r="Z7778" s="109"/>
      <c r="AA7778" s="109"/>
      <c r="AB7778" s="109"/>
      <c r="AC7778" s="109"/>
      <c r="AD7778" s="109"/>
    </row>
    <row r="7779" spans="1:30" hidden="1" x14ac:dyDescent="0.25">
      <c r="A7779" s="83" t="s">
        <v>8824</v>
      </c>
      <c r="B7779" s="285" t="s">
        <v>94</v>
      </c>
      <c r="C7779" s="292">
        <v>21409.659090000001</v>
      </c>
      <c r="D7779" s="292">
        <v>18638.659090000001</v>
      </c>
      <c r="E7779" s="292">
        <v>18373.65898</v>
      </c>
      <c r="F7779" s="292">
        <v>11179.11363</v>
      </c>
      <c r="G7779" s="292">
        <v>25008.704539999999</v>
      </c>
      <c r="H7779" s="292">
        <v>18644.103950000001</v>
      </c>
      <c r="I7779" s="292">
        <v>18581.159090000001</v>
      </c>
      <c r="J7779" s="292">
        <v>18818.159090000001</v>
      </c>
      <c r="K7779" s="292">
        <v>18679.008980000002</v>
      </c>
      <c r="L7779" s="292">
        <v>18959.492420000002</v>
      </c>
      <c r="M7779" s="292">
        <v>19073.075670000002</v>
      </c>
      <c r="N7779" s="292">
        <v>79790.464739999952</v>
      </c>
      <c r="O7779" s="292">
        <v>287155.25926999998</v>
      </c>
      <c r="P7779" s="83" t="str">
        <f t="shared" si="175"/>
        <v/>
      </c>
      <c r="Q7779" s="93"/>
      <c r="R7779" s="107"/>
      <c r="S7779" s="110"/>
      <c r="T7779" s="109"/>
      <c r="U7779" s="109"/>
      <c r="V7779" s="109"/>
      <c r="W7779" s="109"/>
      <c r="X7779" s="109"/>
      <c r="Y7779" s="109"/>
      <c r="Z7779" s="109"/>
      <c r="AA7779" s="109"/>
      <c r="AB7779" s="109"/>
      <c r="AC7779" s="109"/>
      <c r="AD7779" s="109"/>
    </row>
    <row r="7780" spans="1:30" hidden="1" x14ac:dyDescent="0.25">
      <c r="A7780" s="83" t="s">
        <v>8825</v>
      </c>
      <c r="B7780" s="285" t="s">
        <v>95</v>
      </c>
      <c r="C7780" s="292">
        <v>590.3241548484848</v>
      </c>
      <c r="D7780" s="292">
        <v>6568.10617</v>
      </c>
      <c r="E7780" s="292">
        <v>3652.52999</v>
      </c>
      <c r="F7780" s="292">
        <v>3251.4696899999999</v>
      </c>
      <c r="G7780" s="292">
        <v>5514.6936900000001</v>
      </c>
      <c r="H7780" s="292">
        <v>11704.831910000001</v>
      </c>
      <c r="I7780" s="292">
        <v>5439.0936899999997</v>
      </c>
      <c r="J7780" s="292">
        <v>3193.8383100000001</v>
      </c>
      <c r="K7780" s="292">
        <v>4939.74449</v>
      </c>
      <c r="L7780" s="292">
        <v>2985.99505</v>
      </c>
      <c r="M7780" s="292">
        <v>5630.4301100000002</v>
      </c>
      <c r="N7780" s="292">
        <v>90582.911479999966</v>
      </c>
      <c r="O7780" s="292">
        <v>144053.96873484846</v>
      </c>
      <c r="P7780" s="83" t="str">
        <f t="shared" si="175"/>
        <v/>
      </c>
      <c r="Q7780" s="93"/>
      <c r="R7780" s="107"/>
      <c r="S7780" s="110"/>
      <c r="T7780" s="109"/>
      <c r="U7780" s="109"/>
      <c r="V7780" s="109"/>
      <c r="W7780" s="109"/>
      <c r="X7780" s="109"/>
      <c r="Y7780" s="109"/>
      <c r="Z7780" s="109"/>
      <c r="AA7780" s="109"/>
      <c r="AB7780" s="109"/>
      <c r="AC7780" s="109"/>
      <c r="AD7780" s="109"/>
    </row>
    <row r="7781" spans="1:30" hidden="1" x14ac:dyDescent="0.25">
      <c r="A7781" s="83" t="s">
        <v>8826</v>
      </c>
      <c r="B7781" s="285" t="s">
        <v>96</v>
      </c>
      <c r="C7781" s="292">
        <v>110142.9697</v>
      </c>
      <c r="D7781" s="292">
        <v>110258.9697</v>
      </c>
      <c r="E7781" s="292">
        <v>110373.9697</v>
      </c>
      <c r="F7781" s="292">
        <v>110224.9697</v>
      </c>
      <c r="G7781" s="292">
        <v>105302.9697</v>
      </c>
      <c r="H7781" s="292">
        <v>116695.9697</v>
      </c>
      <c r="I7781" s="292">
        <v>105216.9697</v>
      </c>
      <c r="J7781" s="292">
        <v>105204.9697</v>
      </c>
      <c r="K7781" s="292">
        <v>105231.9697</v>
      </c>
      <c r="L7781" s="292">
        <v>108436.9697</v>
      </c>
      <c r="M7781" s="292">
        <v>115969.9697</v>
      </c>
      <c r="N7781" s="292">
        <v>397298.33330000006</v>
      </c>
      <c r="O7781" s="292">
        <v>1600359</v>
      </c>
      <c r="P7781" s="83" t="str">
        <f t="shared" si="175"/>
        <v/>
      </c>
      <c r="Q7781" s="93"/>
      <c r="R7781" s="107"/>
      <c r="S7781" s="110"/>
      <c r="T7781" s="109"/>
      <c r="U7781" s="109"/>
      <c r="V7781" s="109"/>
      <c r="W7781" s="109"/>
      <c r="X7781" s="109"/>
      <c r="Y7781" s="109"/>
      <c r="Z7781" s="109"/>
      <c r="AA7781" s="109"/>
      <c r="AB7781" s="109"/>
      <c r="AC7781" s="109"/>
      <c r="AD7781" s="109"/>
    </row>
    <row r="7782" spans="1:30" hidden="1" x14ac:dyDescent="0.25">
      <c r="A7782" s="83" t="s">
        <v>8827</v>
      </c>
      <c r="B7782" s="285" t="s">
        <v>155</v>
      </c>
      <c r="C7782" s="292">
        <v>515361.69746484846</v>
      </c>
      <c r="D7782" s="292">
        <v>514059.78662999999</v>
      </c>
      <c r="E7782" s="292">
        <v>529697.84357000003</v>
      </c>
      <c r="F7782" s="292">
        <v>519070.06270999997</v>
      </c>
      <c r="G7782" s="292">
        <v>487343.40458999999</v>
      </c>
      <c r="H7782" s="292">
        <v>551565.10132000002</v>
      </c>
      <c r="I7782" s="292">
        <v>527204.58597000013</v>
      </c>
      <c r="J7782" s="292">
        <v>498855.962</v>
      </c>
      <c r="K7782" s="292">
        <v>512884.29023000004</v>
      </c>
      <c r="L7782" s="292">
        <v>520087.84310000006</v>
      </c>
      <c r="M7782" s="292">
        <v>566948.05553000001</v>
      </c>
      <c r="N7782" s="292">
        <v>2117239.4318800005</v>
      </c>
      <c r="O7782" s="292">
        <v>7575420.0649948483</v>
      </c>
      <c r="P7782" s="83" t="str">
        <f t="shared" ref="P7782:P7813" si="176">IF(COUNTBLANK(Q7782)=0,IF(RIGHT(A7782,12)=Q7782,TRUE,FALSE),"")</f>
        <v/>
      </c>
      <c r="Q7782" s="93"/>
      <c r="R7782" s="107"/>
      <c r="S7782" s="110"/>
      <c r="T7782" s="109"/>
      <c r="U7782" s="109"/>
      <c r="V7782" s="109"/>
      <c r="W7782" s="109"/>
      <c r="X7782" s="109"/>
      <c r="Y7782" s="109"/>
      <c r="Z7782" s="109"/>
      <c r="AA7782" s="109"/>
      <c r="AB7782" s="109"/>
      <c r="AC7782" s="109"/>
      <c r="AD7782" s="109"/>
    </row>
    <row r="7783" spans="1:30" hidden="1" x14ac:dyDescent="0.25">
      <c r="A7783" s="83" t="s">
        <v>8828</v>
      </c>
      <c r="B7783" s="285" t="s">
        <v>80</v>
      </c>
      <c r="C7783" s="292">
        <v>0</v>
      </c>
      <c r="D7783" s="292">
        <v>0</v>
      </c>
      <c r="E7783" s="292">
        <v>0</v>
      </c>
      <c r="F7783" s="292">
        <v>0</v>
      </c>
      <c r="G7783" s="292">
        <v>0</v>
      </c>
      <c r="H7783" s="292">
        <v>0</v>
      </c>
      <c r="I7783" s="292">
        <v>0</v>
      </c>
      <c r="J7783" s="292">
        <v>0</v>
      </c>
      <c r="K7783" s="292">
        <v>0</v>
      </c>
      <c r="L7783" s="292">
        <v>0</v>
      </c>
      <c r="M7783" s="292">
        <v>0</v>
      </c>
      <c r="N7783" s="292">
        <v>0</v>
      </c>
      <c r="O7783" s="292">
        <v>0</v>
      </c>
      <c r="P7783" s="83" t="str">
        <f t="shared" si="176"/>
        <v/>
      </c>
      <c r="Q7783" s="93"/>
      <c r="R7783" s="107"/>
      <c r="S7783" s="110"/>
      <c r="T7783" s="109"/>
      <c r="U7783" s="109"/>
      <c r="V7783" s="109"/>
      <c r="W7783" s="109"/>
      <c r="X7783" s="109"/>
      <c r="Y7783" s="109"/>
      <c r="Z7783" s="109"/>
      <c r="AA7783" s="109"/>
      <c r="AB7783" s="109"/>
      <c r="AC7783" s="109"/>
      <c r="AD7783" s="109"/>
    </row>
    <row r="7784" spans="1:30" hidden="1" x14ac:dyDescent="0.25">
      <c r="A7784" s="83" t="s">
        <v>8829</v>
      </c>
      <c r="B7784" s="285" t="s">
        <v>97</v>
      </c>
      <c r="C7784" s="292">
        <v>96123.685190000004</v>
      </c>
      <c r="D7784" s="292">
        <v>-14103.781180000002</v>
      </c>
      <c r="E7784" s="292">
        <v>-9616.1442900000002</v>
      </c>
      <c r="F7784" s="292">
        <v>8372.4518100000023</v>
      </c>
      <c r="G7784" s="292">
        <v>-10937.414549999998</v>
      </c>
      <c r="H7784" s="292">
        <v>-12294.20694</v>
      </c>
      <c r="I7784" s="292">
        <v>-10561.46794</v>
      </c>
      <c r="J7784" s="292">
        <v>-4558.29918</v>
      </c>
      <c r="K7784" s="292">
        <v>-9782.5929700000015</v>
      </c>
      <c r="L7784" s="292">
        <v>-7411.0998200000004</v>
      </c>
      <c r="M7784" s="292">
        <v>-4275.6536000000015</v>
      </c>
      <c r="N7784" s="292">
        <v>-29984.03887</v>
      </c>
      <c r="O7784" s="292">
        <v>-9028.562340000004</v>
      </c>
      <c r="P7784" s="83" t="str">
        <f t="shared" si="176"/>
        <v/>
      </c>
    </row>
    <row r="7785" spans="1:30" hidden="1" x14ac:dyDescent="0.25">
      <c r="A7785" s="83" t="s">
        <v>8830</v>
      </c>
      <c r="B7785" s="285" t="s">
        <v>130</v>
      </c>
      <c r="C7785" s="292">
        <v>109139.74527</v>
      </c>
      <c r="D7785" s="292">
        <v>-14246.227350000001</v>
      </c>
      <c r="E7785" s="292">
        <v>-9994.1240799999996</v>
      </c>
      <c r="F7785" s="292">
        <v>7538.1877300000015</v>
      </c>
      <c r="G7785" s="292">
        <v>-11472.040669999998</v>
      </c>
      <c r="H7785" s="292">
        <v>-13048.818810000001</v>
      </c>
      <c r="I7785" s="292">
        <v>-11396.342130000001</v>
      </c>
      <c r="J7785" s="292">
        <v>-4657.0864899999997</v>
      </c>
      <c r="K7785" s="292">
        <v>-11019.750820000001</v>
      </c>
      <c r="L7785" s="292">
        <v>-7906.6819299999997</v>
      </c>
      <c r="M7785" s="292">
        <v>-4275.6536000000015</v>
      </c>
      <c r="N7785" s="292">
        <v>5984.260489999986</v>
      </c>
      <c r="O7785" s="292">
        <v>34645.467610000022</v>
      </c>
      <c r="P7785" s="83" t="str">
        <f t="shared" si="176"/>
        <v/>
      </c>
    </row>
    <row r="7786" spans="1:30" hidden="1" x14ac:dyDescent="0.25">
      <c r="A7786" s="83" t="s">
        <v>8831</v>
      </c>
      <c r="B7786" s="285" t="s">
        <v>76</v>
      </c>
      <c r="C7786" s="292">
        <v>0</v>
      </c>
      <c r="D7786" s="292">
        <v>0</v>
      </c>
      <c r="E7786" s="292">
        <v>0</v>
      </c>
      <c r="F7786" s="292">
        <v>0</v>
      </c>
      <c r="G7786" s="292">
        <v>0</v>
      </c>
      <c r="H7786" s="292">
        <v>0</v>
      </c>
      <c r="I7786" s="292">
        <v>0</v>
      </c>
      <c r="J7786" s="292">
        <v>0</v>
      </c>
      <c r="K7786" s="292">
        <v>0</v>
      </c>
      <c r="L7786" s="292">
        <v>0</v>
      </c>
      <c r="M7786" s="292">
        <v>0</v>
      </c>
      <c r="N7786" s="292">
        <v>0</v>
      </c>
      <c r="O7786" s="292">
        <v>0</v>
      </c>
      <c r="P7786" s="83" t="str">
        <f t="shared" si="176"/>
        <v/>
      </c>
    </row>
    <row r="7787" spans="1:30" hidden="1" x14ac:dyDescent="0.25">
      <c r="A7787" s="83" t="s">
        <v>8832</v>
      </c>
      <c r="B7787" s="285" t="s">
        <v>77</v>
      </c>
      <c r="C7787" s="292">
        <v>3492.3314</v>
      </c>
      <c r="D7787" s="292">
        <v>5208.3700399999998</v>
      </c>
      <c r="E7787" s="292">
        <v>4580.9873499999994</v>
      </c>
      <c r="F7787" s="292">
        <v>4424.3897299999999</v>
      </c>
      <c r="G7787" s="292">
        <v>7004.3795899999986</v>
      </c>
      <c r="H7787" s="292">
        <v>5134.7039899999991</v>
      </c>
      <c r="I7787" s="292">
        <v>6330.3159599999999</v>
      </c>
      <c r="J7787" s="292">
        <v>4472.9259700000002</v>
      </c>
      <c r="K7787" s="292">
        <v>6129.7197300000007</v>
      </c>
      <c r="L7787" s="292">
        <v>4618.8619200000003</v>
      </c>
      <c r="M7787" s="292">
        <v>5258.8801000000012</v>
      </c>
      <c r="N7787" s="292">
        <v>12399.46934</v>
      </c>
      <c r="O7787" s="292">
        <v>69055.335119999989</v>
      </c>
      <c r="P7787" s="83" t="str">
        <f t="shared" si="176"/>
        <v/>
      </c>
    </row>
    <row r="7788" spans="1:30" hidden="1" x14ac:dyDescent="0.25">
      <c r="A7788" s="83" t="s">
        <v>8833</v>
      </c>
      <c r="B7788" s="285" t="s">
        <v>78</v>
      </c>
      <c r="C7788" s="292">
        <v>170.01441</v>
      </c>
      <c r="D7788" s="292">
        <v>1577.52469</v>
      </c>
      <c r="E7788" s="292">
        <v>2053.0235699999998</v>
      </c>
      <c r="F7788" s="292">
        <v>787.19297999999992</v>
      </c>
      <c r="G7788" s="292">
        <v>864.71077999999989</v>
      </c>
      <c r="H7788" s="292">
        <v>1806.6778999999999</v>
      </c>
      <c r="I7788" s="292">
        <v>983.60158999999987</v>
      </c>
      <c r="J7788" s="292">
        <v>1415.6387</v>
      </c>
      <c r="K7788" s="292">
        <v>2303.3186900000001</v>
      </c>
      <c r="L7788" s="292">
        <v>1399.7193</v>
      </c>
      <c r="M7788" s="292">
        <v>659.38274999999999</v>
      </c>
      <c r="N7788" s="292">
        <v>1835.7519600000001</v>
      </c>
      <c r="O7788" s="292">
        <v>15856.55732</v>
      </c>
      <c r="P7788" s="83" t="str">
        <f t="shared" si="176"/>
        <v/>
      </c>
    </row>
    <row r="7789" spans="1:30" hidden="1" x14ac:dyDescent="0.25">
      <c r="A7789" s="83" t="s">
        <v>8834</v>
      </c>
      <c r="B7789" s="285" t="s">
        <v>79</v>
      </c>
      <c r="C7789" s="292">
        <v>41.208060000000003</v>
      </c>
      <c r="D7789" s="292">
        <v>450.96292999999997</v>
      </c>
      <c r="E7789" s="292">
        <v>686.71576000000005</v>
      </c>
      <c r="F7789" s="292">
        <v>52.087339999999998</v>
      </c>
      <c r="G7789" s="292">
        <v>1291.2512400000001</v>
      </c>
      <c r="H7789" s="292">
        <v>688.67678000000001</v>
      </c>
      <c r="I7789" s="292">
        <v>32.245820000000002</v>
      </c>
      <c r="J7789" s="292">
        <v>239.9436</v>
      </c>
      <c r="K7789" s="292">
        <v>1541.1019200000001</v>
      </c>
      <c r="L7789" s="292">
        <v>26.154209999999999</v>
      </c>
      <c r="M7789" s="292">
        <v>0</v>
      </c>
      <c r="N7789" s="292">
        <v>1237.2404000000001</v>
      </c>
      <c r="O7789" s="292">
        <v>6287.58806</v>
      </c>
      <c r="P7789" s="83" t="str">
        <f>IF(COUNTBLANK(Q7789)=0,IF(RIGHT(A7789,12)=Q7789,TRUE,FALSE),"")</f>
        <v/>
      </c>
    </row>
    <row r="7790" spans="1:30" hidden="1" x14ac:dyDescent="0.25">
      <c r="A7790" s="83" t="s">
        <v>8835</v>
      </c>
      <c r="B7790" s="285" t="s">
        <v>3671</v>
      </c>
      <c r="C7790" s="292">
        <v>17553.04652</v>
      </c>
      <c r="D7790" s="292">
        <v>8825.8860600000007</v>
      </c>
      <c r="E7790" s="292">
        <v>3333.5986700000003</v>
      </c>
      <c r="F7790" s="292">
        <v>548.79459999999995</v>
      </c>
      <c r="G7790" s="292">
        <v>793.68685000000005</v>
      </c>
      <c r="H7790" s="292">
        <v>1887.5450599999999</v>
      </c>
      <c r="I7790" s="292">
        <v>3862.1252999999997</v>
      </c>
      <c r="J7790" s="292">
        <v>0</v>
      </c>
      <c r="K7790" s="292">
        <v>2164.9320299999999</v>
      </c>
      <c r="L7790" s="292">
        <v>1388.51757</v>
      </c>
      <c r="M7790" s="292">
        <v>2410.5465599999998</v>
      </c>
      <c r="N7790" s="292">
        <v>-78.344030000000203</v>
      </c>
      <c r="O7790" s="292">
        <v>42690.335190000005</v>
      </c>
      <c r="P7790" s="83" t="str">
        <f t="shared" si="176"/>
        <v/>
      </c>
    </row>
    <row r="7791" spans="1:30" hidden="1" x14ac:dyDescent="0.25">
      <c r="A7791" s="83" t="s">
        <v>8836</v>
      </c>
      <c r="B7791" s="285" t="s">
        <v>120</v>
      </c>
      <c r="C7791" s="292">
        <v>582</v>
      </c>
      <c r="D7791" s="292">
        <v>0</v>
      </c>
      <c r="E7791" s="292">
        <v>0</v>
      </c>
      <c r="F7791" s="292">
        <v>0</v>
      </c>
      <c r="G7791" s="292">
        <v>0</v>
      </c>
      <c r="H7791" s="292">
        <v>0</v>
      </c>
      <c r="I7791" s="292">
        <v>0</v>
      </c>
      <c r="J7791" s="292">
        <v>0</v>
      </c>
      <c r="K7791" s="292">
        <v>0</v>
      </c>
      <c r="L7791" s="292">
        <v>0</v>
      </c>
      <c r="M7791" s="292">
        <v>0</v>
      </c>
      <c r="N7791" s="292">
        <v>-79.257800000000003</v>
      </c>
      <c r="O7791" s="292">
        <v>502.74220000000003</v>
      </c>
      <c r="P7791" s="83" t="str">
        <f t="shared" si="176"/>
        <v/>
      </c>
    </row>
    <row r="7792" spans="1:30" hidden="1" x14ac:dyDescent="0.25">
      <c r="A7792" s="83" t="s">
        <v>8837</v>
      </c>
      <c r="B7792" s="285" t="s">
        <v>121</v>
      </c>
      <c r="C7792" s="292">
        <v>0</v>
      </c>
      <c r="D7792" s="292">
        <v>0</v>
      </c>
      <c r="E7792" s="292">
        <v>0</v>
      </c>
      <c r="F7792" s="292">
        <v>0</v>
      </c>
      <c r="G7792" s="292">
        <v>0</v>
      </c>
      <c r="H7792" s="292">
        <v>0</v>
      </c>
      <c r="I7792" s="292">
        <v>0</v>
      </c>
      <c r="J7792" s="292">
        <v>0</v>
      </c>
      <c r="K7792" s="292">
        <v>0</v>
      </c>
      <c r="L7792" s="292">
        <v>0</v>
      </c>
      <c r="M7792" s="292">
        <v>0</v>
      </c>
      <c r="N7792" s="292">
        <v>0</v>
      </c>
      <c r="O7792" s="292">
        <v>0</v>
      </c>
      <c r="P7792" s="83" t="str">
        <f t="shared" si="176"/>
        <v/>
      </c>
    </row>
    <row r="7793" spans="1:16" hidden="1" x14ac:dyDescent="0.25">
      <c r="A7793" s="83" t="s">
        <v>8838</v>
      </c>
      <c r="B7793" s="285" t="s">
        <v>81</v>
      </c>
      <c r="C7793" s="292">
        <v>36.495199999999997</v>
      </c>
      <c r="D7793" s="292">
        <v>0</v>
      </c>
      <c r="E7793" s="292">
        <v>0</v>
      </c>
      <c r="F7793" s="292">
        <v>0</v>
      </c>
      <c r="G7793" s="292">
        <v>0</v>
      </c>
      <c r="H7793" s="292">
        <v>0</v>
      </c>
      <c r="I7793" s="292">
        <v>0</v>
      </c>
      <c r="J7793" s="292">
        <v>0</v>
      </c>
      <c r="K7793" s="292">
        <v>0</v>
      </c>
      <c r="L7793" s="292">
        <v>0</v>
      </c>
      <c r="M7793" s="292">
        <v>0</v>
      </c>
      <c r="N7793" s="292">
        <v>0</v>
      </c>
      <c r="O7793" s="292">
        <v>36.495199999999997</v>
      </c>
      <c r="P7793" s="83" t="str">
        <f t="shared" si="176"/>
        <v/>
      </c>
    </row>
    <row r="7794" spans="1:16" hidden="1" x14ac:dyDescent="0.25">
      <c r="A7794" s="83" t="s">
        <v>8839</v>
      </c>
      <c r="B7794" s="285" t="s">
        <v>82</v>
      </c>
      <c r="C7794" s="292">
        <v>0</v>
      </c>
      <c r="D7794" s="292">
        <v>0</v>
      </c>
      <c r="E7794" s="292">
        <v>610</v>
      </c>
      <c r="F7794" s="292">
        <v>4425</v>
      </c>
      <c r="G7794" s="292">
        <v>3377</v>
      </c>
      <c r="H7794" s="292">
        <v>6919</v>
      </c>
      <c r="I7794" s="292">
        <v>0</v>
      </c>
      <c r="J7794" s="292">
        <v>0</v>
      </c>
      <c r="K7794" s="292">
        <v>0</v>
      </c>
      <c r="L7794" s="292">
        <v>1300</v>
      </c>
      <c r="M7794" s="292">
        <v>0</v>
      </c>
      <c r="N7794" s="292">
        <v>-15061</v>
      </c>
      <c r="O7794" s="292">
        <v>1570</v>
      </c>
      <c r="P7794" s="83" t="str">
        <f t="shared" si="176"/>
        <v/>
      </c>
    </row>
    <row r="7795" spans="1:16" hidden="1" x14ac:dyDescent="0.25">
      <c r="A7795" s="83" t="s">
        <v>8840</v>
      </c>
      <c r="B7795" s="285" t="s">
        <v>83</v>
      </c>
      <c r="C7795" s="292">
        <v>4800</v>
      </c>
      <c r="D7795" s="292">
        <v>87.767139999999998</v>
      </c>
      <c r="E7795" s="292">
        <v>0</v>
      </c>
      <c r="F7795" s="292">
        <v>5.3055899999999996</v>
      </c>
      <c r="G7795" s="292">
        <v>0</v>
      </c>
      <c r="H7795" s="292">
        <v>29.154630000000001</v>
      </c>
      <c r="I7795" s="292">
        <v>0</v>
      </c>
      <c r="J7795" s="292">
        <v>0</v>
      </c>
      <c r="K7795" s="292">
        <v>30.39284</v>
      </c>
      <c r="L7795" s="292">
        <v>0</v>
      </c>
      <c r="M7795" s="292">
        <v>9.7225900000000003</v>
      </c>
      <c r="N7795" s="292">
        <v>0</v>
      </c>
      <c r="O7795" s="292">
        <v>4962.3427900000006</v>
      </c>
      <c r="P7795" s="83" t="str">
        <f t="shared" si="176"/>
        <v/>
      </c>
    </row>
    <row r="7796" spans="1:16" hidden="1" x14ac:dyDescent="0.25">
      <c r="A7796" s="83" t="s">
        <v>8841</v>
      </c>
      <c r="B7796" s="285" t="s">
        <v>84</v>
      </c>
      <c r="C7796" s="292">
        <v>558.77046000000007</v>
      </c>
      <c r="D7796" s="292">
        <v>132.92509000000001</v>
      </c>
      <c r="E7796" s="292">
        <v>483.49032</v>
      </c>
      <c r="F7796" s="292">
        <v>176.00268</v>
      </c>
      <c r="G7796" s="292">
        <v>454.02692000000002</v>
      </c>
      <c r="H7796" s="292">
        <v>1667.53207</v>
      </c>
      <c r="I7796" s="292">
        <v>1264.70399</v>
      </c>
      <c r="J7796" s="292">
        <v>329.91430000000003</v>
      </c>
      <c r="K7796" s="292">
        <v>480.53392000000002</v>
      </c>
      <c r="L7796" s="292">
        <v>938.86707999999999</v>
      </c>
      <c r="M7796" s="292">
        <v>62.089559999999999</v>
      </c>
      <c r="N7796" s="292">
        <v>35024.260020000002</v>
      </c>
      <c r="O7796" s="292">
        <v>41573.116410000002</v>
      </c>
      <c r="P7796" s="83" t="str">
        <f t="shared" si="176"/>
        <v/>
      </c>
    </row>
    <row r="7797" spans="1:16" hidden="1" x14ac:dyDescent="0.25">
      <c r="A7797" s="83" t="s">
        <v>8842</v>
      </c>
      <c r="B7797" s="285" t="s">
        <v>85</v>
      </c>
      <c r="C7797" s="292">
        <v>27233.866050000001</v>
      </c>
      <c r="D7797" s="292">
        <v>16283.435950000001</v>
      </c>
      <c r="E7797" s="292">
        <v>11747.81567</v>
      </c>
      <c r="F7797" s="292">
        <v>10418.772919999999</v>
      </c>
      <c r="G7797" s="292">
        <v>13785.055379999998</v>
      </c>
      <c r="H7797" s="292">
        <v>18133.290430000001</v>
      </c>
      <c r="I7797" s="292">
        <v>12472.99266</v>
      </c>
      <c r="J7797" s="292">
        <v>6458.4225699999997</v>
      </c>
      <c r="K7797" s="292">
        <v>12649.999130000002</v>
      </c>
      <c r="L7797" s="292">
        <v>9672.1200800000006</v>
      </c>
      <c r="M7797" s="292">
        <v>8400.6215600000014</v>
      </c>
      <c r="N7797" s="292">
        <v>35278.119890000002</v>
      </c>
      <c r="O7797" s="292">
        <v>182534.51228999998</v>
      </c>
      <c r="P7797" s="83" t="str">
        <f t="shared" si="176"/>
        <v/>
      </c>
    </row>
    <row r="7798" spans="1:16" hidden="1" x14ac:dyDescent="0.25">
      <c r="A7798" s="83" t="s">
        <v>8843</v>
      </c>
      <c r="B7798" s="285" t="s">
        <v>86</v>
      </c>
      <c r="C7798" s="292">
        <v>0</v>
      </c>
      <c r="D7798" s="292">
        <v>0</v>
      </c>
      <c r="E7798" s="292">
        <v>0</v>
      </c>
      <c r="F7798" s="292">
        <v>0</v>
      </c>
      <c r="G7798" s="292">
        <v>0</v>
      </c>
      <c r="H7798" s="292">
        <v>0</v>
      </c>
      <c r="I7798" s="292">
        <v>0</v>
      </c>
      <c r="J7798" s="292">
        <v>0</v>
      </c>
      <c r="K7798" s="292">
        <v>0</v>
      </c>
      <c r="L7798" s="292">
        <v>0</v>
      </c>
      <c r="M7798" s="292">
        <v>0</v>
      </c>
      <c r="N7798" s="292">
        <v>0</v>
      </c>
      <c r="O7798" s="292">
        <v>0</v>
      </c>
      <c r="P7798" s="83" t="str">
        <f t="shared" si="176"/>
        <v/>
      </c>
    </row>
    <row r="7799" spans="1:16" hidden="1" x14ac:dyDescent="0.25">
      <c r="A7799" s="83" t="s">
        <v>8844</v>
      </c>
      <c r="B7799" s="285" t="s">
        <v>87</v>
      </c>
      <c r="C7799" s="292">
        <v>822.93992000000003</v>
      </c>
      <c r="D7799" s="292">
        <v>142.44617</v>
      </c>
      <c r="E7799" s="292">
        <v>378.11636999999996</v>
      </c>
      <c r="F7799" s="292">
        <v>834.26408000000004</v>
      </c>
      <c r="G7799" s="292">
        <v>534.62612000000001</v>
      </c>
      <c r="H7799" s="292">
        <v>754.61186999999995</v>
      </c>
      <c r="I7799" s="292">
        <v>834.87419</v>
      </c>
      <c r="J7799" s="292">
        <v>98.787310000000005</v>
      </c>
      <c r="K7799" s="292">
        <v>1237.1578500000001</v>
      </c>
      <c r="L7799" s="292">
        <v>495.58211</v>
      </c>
      <c r="M7799" s="292">
        <v>0</v>
      </c>
      <c r="N7799" s="292">
        <v>1147.61925</v>
      </c>
      <c r="O7799" s="292">
        <v>7281.0252399999999</v>
      </c>
      <c r="P7799" s="83" t="str">
        <f t="shared" si="176"/>
        <v/>
      </c>
    </row>
    <row r="7800" spans="1:16" hidden="1" x14ac:dyDescent="0.25">
      <c r="A7800" s="83" t="s">
        <v>8845</v>
      </c>
      <c r="B7800" s="285" t="s">
        <v>88</v>
      </c>
      <c r="C7800" s="292">
        <v>0</v>
      </c>
      <c r="D7800" s="292">
        <v>0</v>
      </c>
      <c r="E7800" s="292">
        <v>0</v>
      </c>
      <c r="F7800" s="292">
        <v>0</v>
      </c>
      <c r="G7800" s="292">
        <v>0</v>
      </c>
      <c r="H7800" s="292">
        <v>0</v>
      </c>
      <c r="I7800" s="292">
        <v>0</v>
      </c>
      <c r="J7800" s="292">
        <v>0</v>
      </c>
      <c r="K7800" s="292">
        <v>0</v>
      </c>
      <c r="L7800" s="292">
        <v>0</v>
      </c>
      <c r="M7800" s="292">
        <v>0</v>
      </c>
      <c r="N7800" s="292">
        <v>58346.396760000003</v>
      </c>
      <c r="O7800" s="292">
        <v>58346.396760000003</v>
      </c>
      <c r="P7800" s="83" t="str">
        <f t="shared" si="176"/>
        <v/>
      </c>
    </row>
    <row r="7801" spans="1:16" hidden="1" x14ac:dyDescent="0.25">
      <c r="A7801" s="83" t="s">
        <v>8846</v>
      </c>
      <c r="B7801" s="285" t="s">
        <v>144</v>
      </c>
      <c r="C7801" s="292">
        <v>28056.805970000001</v>
      </c>
      <c r="D7801" s="292">
        <v>16425.882120000002</v>
      </c>
      <c r="E7801" s="292">
        <v>12125.93204</v>
      </c>
      <c r="F7801" s="292">
        <v>11253.037</v>
      </c>
      <c r="G7801" s="292">
        <v>14319.681499999999</v>
      </c>
      <c r="H7801" s="292">
        <v>18887.902300000002</v>
      </c>
      <c r="I7801" s="292">
        <v>13307.86685</v>
      </c>
      <c r="J7801" s="292">
        <v>6557.2098799999994</v>
      </c>
      <c r="K7801" s="292">
        <v>13887.156980000002</v>
      </c>
      <c r="L7801" s="292">
        <v>10167.70219</v>
      </c>
      <c r="M7801" s="292">
        <v>8400.6215600000014</v>
      </c>
      <c r="N7801" s="292">
        <v>94772.135900000008</v>
      </c>
      <c r="O7801" s="292">
        <v>248161.93428999998</v>
      </c>
      <c r="P7801" s="83" t="str">
        <f t="shared" si="176"/>
        <v/>
      </c>
    </row>
    <row r="7802" spans="1:16" hidden="1" x14ac:dyDescent="0.25">
      <c r="A7802" s="83" t="s">
        <v>8847</v>
      </c>
      <c r="B7802" s="285" t="s">
        <v>76</v>
      </c>
      <c r="C7802" s="292">
        <v>0</v>
      </c>
      <c r="D7802" s="292">
        <v>0</v>
      </c>
      <c r="E7802" s="292">
        <v>0</v>
      </c>
      <c r="F7802" s="292">
        <v>0</v>
      </c>
      <c r="G7802" s="292">
        <v>0</v>
      </c>
      <c r="H7802" s="292">
        <v>0</v>
      </c>
      <c r="I7802" s="292">
        <v>0</v>
      </c>
      <c r="J7802" s="292">
        <v>0</v>
      </c>
      <c r="K7802" s="292">
        <v>0</v>
      </c>
      <c r="L7802" s="292">
        <v>0</v>
      </c>
      <c r="M7802" s="292">
        <v>0</v>
      </c>
      <c r="N7802" s="292">
        <v>0</v>
      </c>
      <c r="O7802" s="292">
        <v>0</v>
      </c>
      <c r="P7802" s="83" t="str">
        <f t="shared" si="176"/>
        <v/>
      </c>
    </row>
    <row r="7803" spans="1:16" hidden="1" x14ac:dyDescent="0.25">
      <c r="A7803" s="83" t="s">
        <v>8848</v>
      </c>
      <c r="B7803" s="285" t="s">
        <v>85</v>
      </c>
      <c r="C7803" s="292">
        <v>123357.55124</v>
      </c>
      <c r="D7803" s="292">
        <v>2179.6547700000001</v>
      </c>
      <c r="E7803" s="292">
        <v>2131.6713799999998</v>
      </c>
      <c r="F7803" s="292">
        <v>18791.224730000002</v>
      </c>
      <c r="G7803" s="292">
        <v>2847.6408299999998</v>
      </c>
      <c r="H7803" s="292">
        <v>5839.08349</v>
      </c>
      <c r="I7803" s="292">
        <v>1911.5247200000001</v>
      </c>
      <c r="J7803" s="292">
        <v>1900.12339</v>
      </c>
      <c r="K7803" s="292">
        <v>2867.40616</v>
      </c>
      <c r="L7803" s="292">
        <v>2261.0202600000002</v>
      </c>
      <c r="M7803" s="292">
        <v>4124.9679599999999</v>
      </c>
      <c r="N7803" s="292">
        <v>5294.0810200000005</v>
      </c>
      <c r="O7803" s="292">
        <v>173505.94994999998</v>
      </c>
      <c r="P7803" s="83" t="str">
        <f t="shared" si="176"/>
        <v/>
      </c>
    </row>
    <row r="7804" spans="1:16" hidden="1" x14ac:dyDescent="0.25">
      <c r="A7804" s="83" t="s">
        <v>8849</v>
      </c>
      <c r="B7804" s="285" t="s">
        <v>87</v>
      </c>
      <c r="C7804" s="292">
        <v>0</v>
      </c>
      <c r="D7804" s="292">
        <v>0</v>
      </c>
      <c r="E7804" s="292">
        <v>0</v>
      </c>
      <c r="F7804" s="292">
        <v>0</v>
      </c>
      <c r="G7804" s="292">
        <v>0</v>
      </c>
      <c r="H7804" s="292">
        <v>0</v>
      </c>
      <c r="I7804" s="292">
        <v>0</v>
      </c>
      <c r="J7804" s="292">
        <v>0</v>
      </c>
      <c r="K7804" s="292">
        <v>0</v>
      </c>
      <c r="L7804" s="292">
        <v>0</v>
      </c>
      <c r="M7804" s="292">
        <v>0</v>
      </c>
      <c r="N7804" s="292">
        <v>41364.315369999997</v>
      </c>
      <c r="O7804" s="292">
        <v>41364.315369999997</v>
      </c>
      <c r="P7804" s="83" t="str">
        <f t="shared" si="176"/>
        <v/>
      </c>
    </row>
    <row r="7805" spans="1:16" hidden="1" x14ac:dyDescent="0.25">
      <c r="A7805" s="83" t="s">
        <v>8850</v>
      </c>
      <c r="B7805" s="285" t="s">
        <v>88</v>
      </c>
      <c r="C7805" s="292">
        <v>13839</v>
      </c>
      <c r="D7805" s="292">
        <v>0</v>
      </c>
      <c r="E7805" s="292">
        <v>0.13658000000000001</v>
      </c>
      <c r="F7805" s="292">
        <v>0</v>
      </c>
      <c r="G7805" s="292">
        <v>0</v>
      </c>
      <c r="H7805" s="292">
        <v>0</v>
      </c>
      <c r="I7805" s="292">
        <v>0</v>
      </c>
      <c r="J7805" s="292">
        <v>0</v>
      </c>
      <c r="K7805" s="292">
        <v>0</v>
      </c>
      <c r="L7805" s="292">
        <v>0</v>
      </c>
      <c r="M7805" s="292">
        <v>0</v>
      </c>
      <c r="N7805" s="292">
        <v>54098</v>
      </c>
      <c r="O7805" s="292">
        <v>67937.136580000006</v>
      </c>
      <c r="P7805" s="83" t="str">
        <f t="shared" si="176"/>
        <v/>
      </c>
    </row>
    <row r="7806" spans="1:16" hidden="1" x14ac:dyDescent="0.25">
      <c r="A7806" s="83" t="s">
        <v>8851</v>
      </c>
      <c r="B7806" s="285" t="s">
        <v>89</v>
      </c>
      <c r="C7806" s="292">
        <v>185.70353</v>
      </c>
      <c r="D7806" s="292">
        <v>154.89856</v>
      </c>
      <c r="E7806" s="292">
        <v>190.31968999999998</v>
      </c>
      <c r="F7806" s="292">
        <v>196.38315999999998</v>
      </c>
      <c r="G7806" s="292">
        <v>142.84010000000001</v>
      </c>
      <c r="H7806" s="292">
        <v>367.95323999999994</v>
      </c>
      <c r="I7806" s="292">
        <v>266.09196000000003</v>
      </c>
      <c r="J7806" s="292">
        <v>209.05898999999999</v>
      </c>
      <c r="K7806" s="292">
        <v>301.69676999999996</v>
      </c>
      <c r="L7806" s="292">
        <v>239.75996000000001</v>
      </c>
      <c r="M7806" s="292">
        <v>268.32094000000001</v>
      </c>
      <c r="N7806" s="292">
        <v>191.89553000000001</v>
      </c>
      <c r="O7806" s="292">
        <v>2714.9224299999996</v>
      </c>
      <c r="P7806" s="83" t="str">
        <f t="shared" si="176"/>
        <v/>
      </c>
    </row>
    <row r="7807" spans="1:16" hidden="1" x14ac:dyDescent="0.25">
      <c r="A7807" s="83" t="s">
        <v>8852</v>
      </c>
      <c r="B7807" s="285" t="s">
        <v>90</v>
      </c>
      <c r="C7807" s="292">
        <v>0.31295000000000001</v>
      </c>
      <c r="D7807" s="292">
        <v>0.34632000000000002</v>
      </c>
      <c r="E7807" s="292">
        <v>1.0769899999999999</v>
      </c>
      <c r="F7807" s="292">
        <v>0.50912999999999997</v>
      </c>
      <c r="G7807" s="292">
        <v>0.85007999999999995</v>
      </c>
      <c r="H7807" s="292">
        <v>1.70627</v>
      </c>
      <c r="I7807" s="292">
        <v>0.70057999999999998</v>
      </c>
      <c r="J7807" s="292">
        <v>0.80010999999999999</v>
      </c>
      <c r="K7807" s="292">
        <v>1.46824</v>
      </c>
      <c r="L7807" s="292">
        <v>1.3683700000000001</v>
      </c>
      <c r="M7807" s="292">
        <v>0.90985000000000005</v>
      </c>
      <c r="N7807" s="292">
        <v>17.886050000000001</v>
      </c>
      <c r="O7807" s="292">
        <v>27.934940000000001</v>
      </c>
      <c r="P7807" s="83" t="str">
        <f t="shared" si="176"/>
        <v/>
      </c>
    </row>
    <row r="7808" spans="1:16" hidden="1" x14ac:dyDescent="0.25">
      <c r="A7808" s="83" t="s">
        <v>8853</v>
      </c>
      <c r="B7808" s="285" t="s">
        <v>91</v>
      </c>
      <c r="C7808" s="292">
        <v>0</v>
      </c>
      <c r="D7808" s="292">
        <v>0</v>
      </c>
      <c r="E7808" s="292">
        <v>0</v>
      </c>
      <c r="F7808" s="292">
        <v>0</v>
      </c>
      <c r="G7808" s="292">
        <v>0</v>
      </c>
      <c r="H7808" s="292">
        <v>0</v>
      </c>
      <c r="I7808" s="292">
        <v>0</v>
      </c>
      <c r="J7808" s="292">
        <v>0</v>
      </c>
      <c r="K7808" s="292">
        <v>0</v>
      </c>
      <c r="L7808" s="292">
        <v>0</v>
      </c>
      <c r="M7808" s="292">
        <v>0</v>
      </c>
      <c r="N7808" s="292">
        <v>0</v>
      </c>
      <c r="O7808" s="292">
        <v>0</v>
      </c>
      <c r="P7808" s="83" t="str">
        <f t="shared" si="176"/>
        <v/>
      </c>
    </row>
    <row r="7809" spans="1:16" hidden="1" x14ac:dyDescent="0.25">
      <c r="A7809" s="83" t="s">
        <v>8854</v>
      </c>
      <c r="B7809" s="285" t="s">
        <v>3670</v>
      </c>
      <c r="C7809" s="292">
        <v>0</v>
      </c>
      <c r="D7809" s="292">
        <v>2.2989999999999999</v>
      </c>
      <c r="E7809" s="292">
        <v>7.7381000000000002</v>
      </c>
      <c r="F7809" s="292">
        <v>4.1644100000000002</v>
      </c>
      <c r="G7809" s="292">
        <v>2.3419099999999999</v>
      </c>
      <c r="H7809" s="292">
        <v>162.97628</v>
      </c>
      <c r="I7809" s="292">
        <v>12.14259</v>
      </c>
      <c r="J7809" s="292">
        <v>4.6794500000000001</v>
      </c>
      <c r="K7809" s="292">
        <v>14.0364</v>
      </c>
      <c r="L7809" s="292">
        <v>9.0820500000000006</v>
      </c>
      <c r="M7809" s="292">
        <v>3.4281899999999998</v>
      </c>
      <c r="N7809" s="292">
        <v>11.26389</v>
      </c>
      <c r="O7809" s="292">
        <v>234.15227000000002</v>
      </c>
      <c r="P7809" s="83" t="str">
        <f t="shared" si="176"/>
        <v/>
      </c>
    </row>
    <row r="7810" spans="1:16" hidden="1" x14ac:dyDescent="0.25">
      <c r="A7810" s="83" t="s">
        <v>8855</v>
      </c>
      <c r="B7810" s="285" t="s">
        <v>122</v>
      </c>
      <c r="C7810" s="292">
        <v>526.89700000000005</v>
      </c>
      <c r="D7810" s="292">
        <v>0</v>
      </c>
      <c r="E7810" s="292">
        <v>-156</v>
      </c>
      <c r="F7810" s="292">
        <v>0</v>
      </c>
      <c r="G7810" s="292">
        <v>0</v>
      </c>
      <c r="H7810" s="292">
        <v>0</v>
      </c>
      <c r="I7810" s="292">
        <v>0</v>
      </c>
      <c r="J7810" s="292">
        <v>0</v>
      </c>
      <c r="K7810" s="292">
        <v>0</v>
      </c>
      <c r="L7810" s="292">
        <v>0</v>
      </c>
      <c r="M7810" s="292">
        <v>0</v>
      </c>
      <c r="N7810" s="292">
        <v>0</v>
      </c>
      <c r="O7810" s="292">
        <v>370.89700000000005</v>
      </c>
      <c r="P7810" s="83" t="str">
        <f t="shared" si="176"/>
        <v/>
      </c>
    </row>
    <row r="7811" spans="1:16" hidden="1" x14ac:dyDescent="0.25">
      <c r="A7811" s="83" t="s">
        <v>8856</v>
      </c>
      <c r="B7811" s="285" t="s">
        <v>92</v>
      </c>
      <c r="C7811" s="292">
        <v>0</v>
      </c>
      <c r="D7811" s="292">
        <v>0</v>
      </c>
      <c r="E7811" s="292">
        <v>0</v>
      </c>
      <c r="F7811" s="292">
        <v>0</v>
      </c>
      <c r="G7811" s="292">
        <v>0</v>
      </c>
      <c r="H7811" s="292">
        <v>0</v>
      </c>
      <c r="I7811" s="292">
        <v>0</v>
      </c>
      <c r="J7811" s="292">
        <v>0</v>
      </c>
      <c r="K7811" s="292">
        <v>0</v>
      </c>
      <c r="L7811" s="292">
        <v>0</v>
      </c>
      <c r="M7811" s="292">
        <v>0</v>
      </c>
      <c r="N7811" s="292">
        <v>0</v>
      </c>
      <c r="O7811" s="292">
        <v>0</v>
      </c>
      <c r="P7811" s="83" t="str">
        <f t="shared" si="176"/>
        <v/>
      </c>
    </row>
    <row r="7812" spans="1:16" hidden="1" x14ac:dyDescent="0.25">
      <c r="A7812" s="83" t="s">
        <v>8857</v>
      </c>
      <c r="B7812" s="285" t="s">
        <v>93</v>
      </c>
      <c r="C7812" s="292">
        <v>0</v>
      </c>
      <c r="D7812" s="292">
        <v>0</v>
      </c>
      <c r="E7812" s="292">
        <v>0</v>
      </c>
      <c r="F7812" s="292">
        <v>0</v>
      </c>
      <c r="G7812" s="292">
        <v>0</v>
      </c>
      <c r="H7812" s="292">
        <v>0</v>
      </c>
      <c r="I7812" s="292">
        <v>0</v>
      </c>
      <c r="J7812" s="292">
        <v>0</v>
      </c>
      <c r="K7812" s="292">
        <v>0</v>
      </c>
      <c r="L7812" s="292">
        <v>0</v>
      </c>
      <c r="M7812" s="292">
        <v>0</v>
      </c>
      <c r="N7812" s="292">
        <v>0</v>
      </c>
      <c r="O7812" s="292">
        <v>0</v>
      </c>
      <c r="P7812" s="83" t="str">
        <f t="shared" si="176"/>
        <v/>
      </c>
    </row>
    <row r="7813" spans="1:16" hidden="1" x14ac:dyDescent="0.25">
      <c r="A7813" s="83" t="s">
        <v>8858</v>
      </c>
      <c r="B7813" s="285" t="s">
        <v>94</v>
      </c>
      <c r="C7813" s="292">
        <v>122644.63776</v>
      </c>
      <c r="D7813" s="292">
        <v>2022.1108899999999</v>
      </c>
      <c r="E7813" s="292">
        <v>2088.5365999999999</v>
      </c>
      <c r="F7813" s="292">
        <v>18590.168030000001</v>
      </c>
      <c r="G7813" s="292">
        <v>2701.6087399999997</v>
      </c>
      <c r="H7813" s="292">
        <v>5306.4476999999997</v>
      </c>
      <c r="I7813" s="292">
        <v>1632.58959</v>
      </c>
      <c r="J7813" s="292">
        <v>1685.58484</v>
      </c>
      <c r="K7813" s="292">
        <v>2550.2047499999999</v>
      </c>
      <c r="L7813" s="292">
        <v>2010.80988</v>
      </c>
      <c r="M7813" s="292">
        <v>3852.3089799999998</v>
      </c>
      <c r="N7813" s="292">
        <v>5073.0355500000005</v>
      </c>
      <c r="O7813" s="292">
        <v>170158.04330999998</v>
      </c>
      <c r="P7813" s="83" t="str">
        <f t="shared" si="176"/>
        <v/>
      </c>
    </row>
    <row r="7814" spans="1:16" hidden="1" x14ac:dyDescent="0.25">
      <c r="A7814" s="83" t="s">
        <v>8859</v>
      </c>
      <c r="B7814" s="285" t="s">
        <v>95</v>
      </c>
      <c r="C7814" s="292">
        <v>0</v>
      </c>
      <c r="D7814" s="292">
        <v>0</v>
      </c>
      <c r="E7814" s="292">
        <v>0</v>
      </c>
      <c r="F7814" s="292">
        <v>0</v>
      </c>
      <c r="G7814" s="292">
        <v>0</v>
      </c>
      <c r="H7814" s="292">
        <v>0</v>
      </c>
      <c r="I7814" s="292">
        <v>0</v>
      </c>
      <c r="J7814" s="292">
        <v>0</v>
      </c>
      <c r="K7814" s="292">
        <v>0</v>
      </c>
      <c r="L7814" s="292">
        <v>0</v>
      </c>
      <c r="M7814" s="292">
        <v>0</v>
      </c>
      <c r="N7814" s="292">
        <v>0</v>
      </c>
      <c r="O7814" s="292">
        <v>0</v>
      </c>
      <c r="P7814" s="83" t="str">
        <f t="shared" ref="P7814:P7845" si="177">IF(COUNTBLANK(Q7814)=0,IF(RIGHT(A7814,12)=Q7814,TRUE,FALSE),"")</f>
        <v/>
      </c>
    </row>
    <row r="7815" spans="1:16" hidden="1" x14ac:dyDescent="0.25">
      <c r="A7815" s="83" t="s">
        <v>8860</v>
      </c>
      <c r="B7815" s="285" t="s">
        <v>96</v>
      </c>
      <c r="C7815" s="292">
        <v>0</v>
      </c>
      <c r="D7815" s="292">
        <v>0</v>
      </c>
      <c r="E7815" s="292">
        <v>0</v>
      </c>
      <c r="F7815" s="292">
        <v>0</v>
      </c>
      <c r="G7815" s="292">
        <v>0</v>
      </c>
      <c r="H7815" s="292">
        <v>0</v>
      </c>
      <c r="I7815" s="292">
        <v>0</v>
      </c>
      <c r="J7815" s="292">
        <v>0</v>
      </c>
      <c r="K7815" s="292">
        <v>0</v>
      </c>
      <c r="L7815" s="292">
        <v>0</v>
      </c>
      <c r="M7815" s="292">
        <v>0</v>
      </c>
      <c r="N7815" s="292">
        <v>0</v>
      </c>
      <c r="O7815" s="292">
        <v>0</v>
      </c>
      <c r="P7815" s="83" t="str">
        <f t="shared" si="177"/>
        <v/>
      </c>
    </row>
    <row r="7816" spans="1:16" hidden="1" x14ac:dyDescent="0.25">
      <c r="A7816" s="83" t="s">
        <v>8861</v>
      </c>
      <c r="B7816" s="285" t="s">
        <v>155</v>
      </c>
      <c r="C7816" s="292">
        <v>137196.55124</v>
      </c>
      <c r="D7816" s="292">
        <v>2179.6547700000001</v>
      </c>
      <c r="E7816" s="292">
        <v>2131.8079599999996</v>
      </c>
      <c r="F7816" s="292">
        <v>18791.224730000002</v>
      </c>
      <c r="G7816" s="292">
        <v>2847.6408299999998</v>
      </c>
      <c r="H7816" s="292">
        <v>5839.08349</v>
      </c>
      <c r="I7816" s="292">
        <v>1911.5247200000001</v>
      </c>
      <c r="J7816" s="292">
        <v>1900.12339</v>
      </c>
      <c r="K7816" s="292">
        <v>2867.40616</v>
      </c>
      <c r="L7816" s="292">
        <v>2261.0202600000002</v>
      </c>
      <c r="M7816" s="292">
        <v>4124.9679599999999</v>
      </c>
      <c r="N7816" s="292">
        <v>100756.39638999999</v>
      </c>
      <c r="O7816" s="292">
        <v>282807.4019</v>
      </c>
      <c r="P7816" s="83" t="str">
        <f t="shared" si="177"/>
        <v/>
      </c>
    </row>
    <row r="7817" spans="1:16" hidden="1" x14ac:dyDescent="0.25">
      <c r="A7817" s="83" t="s">
        <v>8862</v>
      </c>
      <c r="B7817" s="285" t="s">
        <v>97</v>
      </c>
      <c r="P7817" s="83" t="str">
        <f t="shared" si="177"/>
        <v/>
      </c>
    </row>
    <row r="7818" spans="1:16" hidden="1" x14ac:dyDescent="0.25">
      <c r="A7818" s="83" t="s">
        <v>8863</v>
      </c>
      <c r="B7818" s="285" t="s">
        <v>130</v>
      </c>
      <c r="P7818" s="83" t="str">
        <f t="shared" si="177"/>
        <v/>
      </c>
    </row>
    <row r="7819" spans="1:16" hidden="1" x14ac:dyDescent="0.25">
      <c r="A7819" s="83" t="s">
        <v>8864</v>
      </c>
      <c r="B7819" s="285" t="s">
        <v>76</v>
      </c>
      <c r="P7819" s="83" t="str">
        <f t="shared" si="177"/>
        <v/>
      </c>
    </row>
    <row r="7820" spans="1:16" hidden="1" x14ac:dyDescent="0.25">
      <c r="A7820" s="83" t="s">
        <v>8865</v>
      </c>
      <c r="B7820" s="285" t="s">
        <v>77</v>
      </c>
      <c r="P7820" s="83" t="str">
        <f t="shared" si="177"/>
        <v/>
      </c>
    </row>
    <row r="7821" spans="1:16" hidden="1" x14ac:dyDescent="0.25">
      <c r="A7821" s="83" t="s">
        <v>8866</v>
      </c>
      <c r="B7821" s="285" t="s">
        <v>78</v>
      </c>
      <c r="P7821" s="83" t="str">
        <f t="shared" si="177"/>
        <v/>
      </c>
    </row>
    <row r="7822" spans="1:16" hidden="1" x14ac:dyDescent="0.25">
      <c r="A7822" s="83" t="s">
        <v>8867</v>
      </c>
      <c r="B7822" s="285" t="s">
        <v>79</v>
      </c>
      <c r="P7822" s="83" t="str">
        <f t="shared" si="177"/>
        <v/>
      </c>
    </row>
    <row r="7823" spans="1:16" hidden="1" x14ac:dyDescent="0.25">
      <c r="A7823" s="83" t="s">
        <v>8868</v>
      </c>
      <c r="B7823" s="285" t="s">
        <v>3671</v>
      </c>
      <c r="P7823" s="83" t="str">
        <f t="shared" si="177"/>
        <v/>
      </c>
    </row>
    <row r="7824" spans="1:16" hidden="1" x14ac:dyDescent="0.25">
      <c r="A7824" s="83" t="s">
        <v>8869</v>
      </c>
      <c r="B7824" s="285" t="s">
        <v>121</v>
      </c>
      <c r="P7824" s="83" t="str">
        <f t="shared" si="177"/>
        <v/>
      </c>
    </row>
    <row r="7825" spans="1:16" hidden="1" x14ac:dyDescent="0.25">
      <c r="A7825" s="83" t="s">
        <v>8870</v>
      </c>
      <c r="B7825" s="285" t="s">
        <v>81</v>
      </c>
      <c r="P7825" s="83" t="str">
        <f t="shared" si="177"/>
        <v/>
      </c>
    </row>
    <row r="7826" spans="1:16" hidden="1" x14ac:dyDescent="0.25">
      <c r="A7826" s="83" t="s">
        <v>8871</v>
      </c>
      <c r="B7826" s="285" t="s">
        <v>82</v>
      </c>
      <c r="P7826" s="83" t="str">
        <f t="shared" si="177"/>
        <v/>
      </c>
    </row>
    <row r="7827" spans="1:16" hidden="1" x14ac:dyDescent="0.25">
      <c r="A7827" s="83" t="s">
        <v>8872</v>
      </c>
      <c r="B7827" s="285" t="s">
        <v>83</v>
      </c>
      <c r="P7827" s="83" t="str">
        <f t="shared" si="177"/>
        <v/>
      </c>
    </row>
    <row r="7828" spans="1:16" hidden="1" x14ac:dyDescent="0.25">
      <c r="A7828" s="83" t="s">
        <v>8873</v>
      </c>
      <c r="B7828" s="285" t="s">
        <v>84</v>
      </c>
      <c r="P7828" s="83" t="str">
        <f t="shared" si="177"/>
        <v/>
      </c>
    </row>
    <row r="7829" spans="1:16" hidden="1" x14ac:dyDescent="0.25">
      <c r="A7829" s="83" t="s">
        <v>8874</v>
      </c>
      <c r="B7829" s="285" t="s">
        <v>85</v>
      </c>
      <c r="P7829" s="83" t="str">
        <f t="shared" si="177"/>
        <v/>
      </c>
    </row>
    <row r="7830" spans="1:16" hidden="1" x14ac:dyDescent="0.25">
      <c r="A7830" s="83" t="s">
        <v>8875</v>
      </c>
      <c r="B7830" s="285" t="s">
        <v>86</v>
      </c>
      <c r="P7830" s="83" t="str">
        <f t="shared" si="177"/>
        <v/>
      </c>
    </row>
    <row r="7831" spans="1:16" hidden="1" x14ac:dyDescent="0.25">
      <c r="A7831" s="83" t="s">
        <v>8876</v>
      </c>
      <c r="B7831" s="285" t="s">
        <v>87</v>
      </c>
      <c r="P7831" s="83" t="str">
        <f t="shared" si="177"/>
        <v/>
      </c>
    </row>
    <row r="7832" spans="1:16" hidden="1" x14ac:dyDescent="0.25">
      <c r="A7832" s="83" t="s">
        <v>8877</v>
      </c>
      <c r="B7832" s="285" t="s">
        <v>88</v>
      </c>
      <c r="P7832" s="83" t="str">
        <f t="shared" si="177"/>
        <v/>
      </c>
    </row>
    <row r="7833" spans="1:16" hidden="1" x14ac:dyDescent="0.25">
      <c r="A7833" s="83" t="s">
        <v>8878</v>
      </c>
      <c r="B7833" s="285" t="s">
        <v>144</v>
      </c>
      <c r="P7833" s="83" t="str">
        <f t="shared" si="177"/>
        <v/>
      </c>
    </row>
    <row r="7834" spans="1:16" hidden="1" x14ac:dyDescent="0.25">
      <c r="A7834" s="83" t="s">
        <v>8879</v>
      </c>
      <c r="B7834" s="285" t="s">
        <v>80</v>
      </c>
      <c r="P7834" s="83" t="str">
        <f t="shared" si="177"/>
        <v/>
      </c>
    </row>
    <row r="7835" spans="1:16" hidden="1" x14ac:dyDescent="0.25">
      <c r="A7835" s="83" t="s">
        <v>8880</v>
      </c>
      <c r="B7835" s="285" t="s">
        <v>76</v>
      </c>
      <c r="P7835" s="83" t="str">
        <f t="shared" si="177"/>
        <v/>
      </c>
    </row>
    <row r="7836" spans="1:16" hidden="1" x14ac:dyDescent="0.25">
      <c r="A7836" s="83" t="s">
        <v>8881</v>
      </c>
      <c r="B7836" s="285" t="s">
        <v>85</v>
      </c>
      <c r="P7836" s="83" t="str">
        <f t="shared" si="177"/>
        <v/>
      </c>
    </row>
    <row r="7837" spans="1:16" hidden="1" x14ac:dyDescent="0.25">
      <c r="A7837" s="83" t="s">
        <v>8882</v>
      </c>
      <c r="B7837" s="285" t="s">
        <v>87</v>
      </c>
      <c r="P7837" s="83" t="str">
        <f t="shared" si="177"/>
        <v/>
      </c>
    </row>
    <row r="7838" spans="1:16" hidden="1" x14ac:dyDescent="0.25">
      <c r="A7838" s="83" t="s">
        <v>8883</v>
      </c>
      <c r="B7838" s="285" t="s">
        <v>88</v>
      </c>
      <c r="P7838" s="83" t="str">
        <f t="shared" si="177"/>
        <v/>
      </c>
    </row>
    <row r="7839" spans="1:16" hidden="1" x14ac:dyDescent="0.25">
      <c r="A7839" s="83" t="s">
        <v>8884</v>
      </c>
      <c r="B7839" s="285" t="s">
        <v>89</v>
      </c>
      <c r="P7839" s="83" t="str">
        <f t="shared" si="177"/>
        <v/>
      </c>
    </row>
    <row r="7840" spans="1:16" hidden="1" x14ac:dyDescent="0.25">
      <c r="A7840" s="83" t="s">
        <v>8885</v>
      </c>
      <c r="B7840" s="285" t="s">
        <v>90</v>
      </c>
      <c r="P7840" s="83" t="str">
        <f t="shared" si="177"/>
        <v/>
      </c>
    </row>
    <row r="7841" spans="1:16" hidden="1" x14ac:dyDescent="0.25">
      <c r="A7841" s="83" t="s">
        <v>8886</v>
      </c>
      <c r="B7841" s="285" t="s">
        <v>91</v>
      </c>
      <c r="P7841" s="83" t="str">
        <f t="shared" si="177"/>
        <v/>
      </c>
    </row>
    <row r="7842" spans="1:16" hidden="1" x14ac:dyDescent="0.25">
      <c r="A7842" s="83" t="s">
        <v>8887</v>
      </c>
      <c r="B7842" s="285" t="s">
        <v>3670</v>
      </c>
      <c r="P7842" s="83" t="str">
        <f t="shared" si="177"/>
        <v/>
      </c>
    </row>
    <row r="7843" spans="1:16" hidden="1" x14ac:dyDescent="0.25">
      <c r="A7843" s="83" t="s">
        <v>8888</v>
      </c>
      <c r="B7843" s="285" t="s">
        <v>92</v>
      </c>
      <c r="P7843" s="83" t="str">
        <f t="shared" si="177"/>
        <v/>
      </c>
    </row>
    <row r="7844" spans="1:16" hidden="1" x14ac:dyDescent="0.25">
      <c r="A7844" s="83" t="s">
        <v>8889</v>
      </c>
      <c r="B7844" s="285" t="s">
        <v>93</v>
      </c>
      <c r="P7844" s="83" t="str">
        <f t="shared" si="177"/>
        <v/>
      </c>
    </row>
    <row r="7845" spans="1:16" hidden="1" x14ac:dyDescent="0.25">
      <c r="A7845" s="83" t="s">
        <v>8890</v>
      </c>
      <c r="B7845" s="285" t="s">
        <v>94</v>
      </c>
      <c r="P7845" s="83" t="str">
        <f t="shared" si="177"/>
        <v/>
      </c>
    </row>
    <row r="7846" spans="1:16" hidden="1" x14ac:dyDescent="0.25">
      <c r="A7846" s="83" t="s">
        <v>8891</v>
      </c>
      <c r="B7846" s="285" t="s">
        <v>95</v>
      </c>
      <c r="P7846" s="83" t="str">
        <f t="shared" ref="P7846:P7849" si="178">IF(COUNTBLANK(Q7846)=0,IF(RIGHT(A7846,12)=Q7846,TRUE,FALSE),"")</f>
        <v/>
      </c>
    </row>
    <row r="7847" spans="1:16" hidden="1" x14ac:dyDescent="0.25">
      <c r="A7847" s="83" t="s">
        <v>8892</v>
      </c>
      <c r="B7847" s="285" t="s">
        <v>96</v>
      </c>
      <c r="P7847" s="83" t="str">
        <f t="shared" si="178"/>
        <v/>
      </c>
    </row>
    <row r="7848" spans="1:16" hidden="1" x14ac:dyDescent="0.25">
      <c r="A7848" s="83" t="s">
        <v>8893</v>
      </c>
      <c r="B7848" s="285" t="s">
        <v>155</v>
      </c>
      <c r="P7848" s="83" t="str">
        <f t="shared" si="178"/>
        <v/>
      </c>
    </row>
    <row r="7849" spans="1:16" hidden="1" x14ac:dyDescent="0.25">
      <c r="A7849" s="83" t="s">
        <v>8894</v>
      </c>
      <c r="B7849" s="285" t="s">
        <v>80</v>
      </c>
      <c r="P7849" s="83" t="str">
        <f t="shared" si="178"/>
        <v/>
      </c>
    </row>
    <row r="7850" spans="1:16" hidden="1" x14ac:dyDescent="0.25">
      <c r="A7850" s="83" t="s">
        <v>8895</v>
      </c>
      <c r="B7850" s="285" t="s">
        <v>97</v>
      </c>
      <c r="C7850" s="292">
        <v>-897222.4006800002</v>
      </c>
      <c r="D7850" s="292">
        <v>71567.839339999948</v>
      </c>
      <c r="E7850" s="292">
        <v>-301949.60086000036</v>
      </c>
      <c r="F7850" s="292">
        <v>-92702.811479999917</v>
      </c>
      <c r="G7850" s="292">
        <v>-174169.90501999995</v>
      </c>
      <c r="H7850" s="292">
        <v>-68681.300399999833</v>
      </c>
      <c r="I7850" s="292">
        <v>108456.55237999954</v>
      </c>
      <c r="J7850" s="292">
        <v>94076.136560000479</v>
      </c>
      <c r="K7850" s="292">
        <v>-58296.199040000094</v>
      </c>
      <c r="L7850" s="292">
        <v>-7400.810119999107</v>
      </c>
      <c r="M7850" s="292">
        <v>84910.086465998786</v>
      </c>
      <c r="N7850" s="292">
        <v>-36648.210685982136</v>
      </c>
      <c r="O7850" s="292">
        <v>-1278060.6235399824</v>
      </c>
      <c r="P7850" s="83" t="str">
        <f t="shared" ref="P7850:P7881" si="179">IF(COUNTBLANK(Q7850)=0,IF(RIGHT(A7850,12)=Q7850,TRUE,FALSE),"")</f>
        <v/>
      </c>
    </row>
    <row r="7851" spans="1:16" hidden="1" x14ac:dyDescent="0.25">
      <c r="A7851" s="83" t="s">
        <v>8896</v>
      </c>
      <c r="B7851" s="285" t="s">
        <v>130</v>
      </c>
      <c r="C7851" s="292">
        <v>-903330.44147000019</v>
      </c>
      <c r="D7851" s="292">
        <v>60241.988799999934</v>
      </c>
      <c r="E7851" s="292">
        <v>-315116.97484000027</v>
      </c>
      <c r="F7851" s="292">
        <v>-97349.817879999988</v>
      </c>
      <c r="G7851" s="292">
        <v>-174723.89512</v>
      </c>
      <c r="H7851" s="292">
        <v>-69758.56259999983</v>
      </c>
      <c r="I7851" s="292">
        <v>105515.41719999956</v>
      </c>
      <c r="J7851" s="292">
        <v>92659.206610000459</v>
      </c>
      <c r="K7851" s="292">
        <v>-61675.133690000046</v>
      </c>
      <c r="L7851" s="292">
        <v>-9363.4362899991684</v>
      </c>
      <c r="M7851" s="292">
        <v>84839.479965998791</v>
      </c>
      <c r="N7851" s="292">
        <v>10056.34186401777</v>
      </c>
      <c r="O7851" s="292">
        <v>-1278005.827449983</v>
      </c>
      <c r="P7851" s="83" t="str">
        <f t="shared" si="179"/>
        <v/>
      </c>
    </row>
    <row r="7852" spans="1:16" hidden="1" x14ac:dyDescent="0.25">
      <c r="A7852" s="83" t="s">
        <v>8897</v>
      </c>
      <c r="B7852" s="285" t="s">
        <v>76</v>
      </c>
      <c r="C7852" s="292">
        <v>0</v>
      </c>
      <c r="D7852" s="292">
        <v>0</v>
      </c>
      <c r="E7852" s="292">
        <v>0</v>
      </c>
      <c r="F7852" s="292">
        <v>0</v>
      </c>
      <c r="G7852" s="292">
        <v>0</v>
      </c>
      <c r="H7852" s="292">
        <v>0</v>
      </c>
      <c r="I7852" s="292">
        <v>0</v>
      </c>
      <c r="J7852" s="292">
        <v>0</v>
      </c>
      <c r="K7852" s="292">
        <v>0</v>
      </c>
      <c r="L7852" s="292">
        <v>0</v>
      </c>
      <c r="M7852" s="292">
        <v>0</v>
      </c>
      <c r="N7852" s="292">
        <v>33143</v>
      </c>
      <c r="O7852" s="292">
        <v>33143</v>
      </c>
      <c r="P7852" s="83" t="str">
        <f t="shared" si="179"/>
        <v/>
      </c>
    </row>
    <row r="7853" spans="1:16" hidden="1" x14ac:dyDescent="0.25">
      <c r="A7853" s="83" t="s">
        <v>8898</v>
      </c>
      <c r="B7853" s="285" t="s">
        <v>77</v>
      </c>
      <c r="C7853" s="292">
        <v>224833.32320000001</v>
      </c>
      <c r="D7853" s="292">
        <v>135456.6263</v>
      </c>
      <c r="E7853" s="292">
        <v>139499.3144</v>
      </c>
      <c r="F7853" s="292">
        <v>137334.6182</v>
      </c>
      <c r="G7853" s="292">
        <v>214849.89240000001</v>
      </c>
      <c r="H7853" s="292">
        <v>138922.5497</v>
      </c>
      <c r="I7853" s="292">
        <v>129863.61073999997</v>
      </c>
      <c r="J7853" s="292">
        <v>128045.78787999993</v>
      </c>
      <c r="K7853" s="292">
        <v>128647.53973</v>
      </c>
      <c r="L7853" s="292">
        <v>143311.54199</v>
      </c>
      <c r="M7853" s="292">
        <v>139216.61106000002</v>
      </c>
      <c r="N7853" s="292">
        <v>44899.027019998495</v>
      </c>
      <c r="O7853" s="292">
        <v>1704880.4426199987</v>
      </c>
      <c r="P7853" s="83" t="str">
        <f t="shared" si="179"/>
        <v/>
      </c>
    </row>
    <row r="7854" spans="1:16" hidden="1" x14ac:dyDescent="0.25">
      <c r="A7854" s="83" t="s">
        <v>8899</v>
      </c>
      <c r="B7854" s="285" t="s">
        <v>78</v>
      </c>
      <c r="C7854" s="292">
        <v>158422.00889999999</v>
      </c>
      <c r="D7854" s="292">
        <v>14515.526099999999</v>
      </c>
      <c r="E7854" s="292">
        <v>7809.1477000000004</v>
      </c>
      <c r="F7854" s="292">
        <v>6657.2566999999999</v>
      </c>
      <c r="G7854" s="292">
        <v>5342.2901000000002</v>
      </c>
      <c r="H7854" s="292">
        <v>11109.4493</v>
      </c>
      <c r="I7854" s="292">
        <v>9329.2078900002471</v>
      </c>
      <c r="J7854" s="292">
        <v>7224.8461699997961</v>
      </c>
      <c r="K7854" s="292">
        <v>7101.9365800001087</v>
      </c>
      <c r="L7854" s="292">
        <v>10397.578250000257</v>
      </c>
      <c r="M7854" s="292">
        <v>37449.372920001733</v>
      </c>
      <c r="N7854" s="292">
        <v>-170334.66138999668</v>
      </c>
      <c r="O7854" s="292">
        <v>105023.95922000546</v>
      </c>
      <c r="P7854" s="83" t="str">
        <f t="shared" si="179"/>
        <v/>
      </c>
    </row>
    <row r="7855" spans="1:16" hidden="1" x14ac:dyDescent="0.25">
      <c r="A7855" s="83" t="s">
        <v>8900</v>
      </c>
      <c r="B7855" s="285" t="s">
        <v>79</v>
      </c>
      <c r="C7855" s="292">
        <v>8369.4442999999992</v>
      </c>
      <c r="D7855" s="292">
        <v>9870.8520399999998</v>
      </c>
      <c r="E7855" s="292">
        <v>19546.932850000001</v>
      </c>
      <c r="F7855" s="292">
        <v>15462.0178</v>
      </c>
      <c r="G7855" s="292">
        <v>5753.5138999999999</v>
      </c>
      <c r="H7855" s="292">
        <v>10250.0553</v>
      </c>
      <c r="I7855" s="292">
        <v>10950.00347</v>
      </c>
      <c r="J7855" s="292">
        <v>6037.4128600000004</v>
      </c>
      <c r="K7855" s="292">
        <v>5557.1700700000001</v>
      </c>
      <c r="L7855" s="292">
        <v>2766.4166999999998</v>
      </c>
      <c r="M7855" s="292">
        <v>7973.9351000000033</v>
      </c>
      <c r="N7855" s="292">
        <v>59607.356519999972</v>
      </c>
      <c r="O7855" s="292">
        <v>162145.11090999996</v>
      </c>
      <c r="P7855" s="83" t="str">
        <f t="shared" si="179"/>
        <v/>
      </c>
    </row>
    <row r="7856" spans="1:16" hidden="1" x14ac:dyDescent="0.25">
      <c r="A7856" s="83" t="s">
        <v>8901</v>
      </c>
      <c r="B7856" s="285" t="s">
        <v>3671</v>
      </c>
      <c r="C7856" s="292">
        <v>50881.72404999999</v>
      </c>
      <c r="D7856" s="292">
        <v>45335.055</v>
      </c>
      <c r="E7856" s="292">
        <v>238012.60573000001</v>
      </c>
      <c r="F7856" s="292">
        <v>86396.332000000009</v>
      </c>
      <c r="G7856" s="292">
        <v>46920.256200000003</v>
      </c>
      <c r="H7856" s="292">
        <v>52897.250100000005</v>
      </c>
      <c r="I7856" s="292">
        <v>48478.131569999998</v>
      </c>
      <c r="J7856" s="292">
        <v>45679.675249999716</v>
      </c>
      <c r="K7856" s="292">
        <v>64242.429479999904</v>
      </c>
      <c r="L7856" s="292">
        <v>56898.755209998788</v>
      </c>
      <c r="M7856" s="292">
        <v>63136.734410000245</v>
      </c>
      <c r="N7856" s="292">
        <v>85862.174469999154</v>
      </c>
      <c r="O7856" s="292">
        <v>884741.1234699979</v>
      </c>
      <c r="P7856" s="83" t="str">
        <f t="shared" si="179"/>
        <v/>
      </c>
    </row>
    <row r="7857" spans="1:16" hidden="1" x14ac:dyDescent="0.25">
      <c r="A7857" s="83" t="s">
        <v>8902</v>
      </c>
      <c r="B7857" s="285" t="s">
        <v>120</v>
      </c>
      <c r="C7857" s="292">
        <v>143490.277</v>
      </c>
      <c r="D7857" s="292">
        <v>133396.05093</v>
      </c>
      <c r="E7857" s="292">
        <v>254341.06779999999</v>
      </c>
      <c r="F7857" s="292">
        <v>238367.66577999998</v>
      </c>
      <c r="G7857" s="292">
        <v>161565.9975</v>
      </c>
      <c r="H7857" s="292">
        <v>120926.3089</v>
      </c>
      <c r="I7857" s="292">
        <v>100639.23476999994</v>
      </c>
      <c r="J7857" s="292">
        <v>144997.66657999999</v>
      </c>
      <c r="K7857" s="292">
        <v>115414.94961999991</v>
      </c>
      <c r="L7857" s="292">
        <v>196680.34206999978</v>
      </c>
      <c r="M7857" s="292">
        <v>68247.189360000004</v>
      </c>
      <c r="N7857" s="292">
        <v>516815.87644000084</v>
      </c>
      <c r="O7857" s="292">
        <v>2194882.6267500003</v>
      </c>
      <c r="P7857" s="83" t="str">
        <f t="shared" si="179"/>
        <v/>
      </c>
    </row>
    <row r="7858" spans="1:16" hidden="1" x14ac:dyDescent="0.25">
      <c r="A7858" s="83" t="s">
        <v>8903</v>
      </c>
      <c r="B7858" s="285" t="s">
        <v>121</v>
      </c>
      <c r="C7858" s="292">
        <v>0</v>
      </c>
      <c r="D7858" s="292">
        <v>0</v>
      </c>
      <c r="E7858" s="292">
        <v>0</v>
      </c>
      <c r="F7858" s="292">
        <v>0</v>
      </c>
      <c r="G7858" s="292">
        <v>0</v>
      </c>
      <c r="H7858" s="292">
        <v>0</v>
      </c>
      <c r="I7858" s="292">
        <v>0</v>
      </c>
      <c r="J7858" s="292">
        <v>0</v>
      </c>
      <c r="K7858" s="292">
        <v>0</v>
      </c>
      <c r="L7858" s="292">
        <v>0</v>
      </c>
      <c r="M7858" s="292">
        <v>0</v>
      </c>
      <c r="N7858" s="292">
        <v>0</v>
      </c>
      <c r="O7858" s="292">
        <v>0</v>
      </c>
      <c r="P7858" s="83" t="str">
        <f t="shared" si="179"/>
        <v/>
      </c>
    </row>
    <row r="7859" spans="1:16" hidden="1" x14ac:dyDescent="0.25">
      <c r="A7859" s="83" t="s">
        <v>8904</v>
      </c>
      <c r="B7859" s="285" t="s">
        <v>81</v>
      </c>
      <c r="C7859" s="292">
        <v>375252.45885</v>
      </c>
      <c r="D7859" s="292">
        <v>165511.29872000002</v>
      </c>
      <c r="E7859" s="292">
        <v>161150.48381000001</v>
      </c>
      <c r="F7859" s="292">
        <v>170128.22182999999</v>
      </c>
      <c r="G7859" s="292">
        <v>241484.23689999999</v>
      </c>
      <c r="H7859" s="292">
        <v>161003.15400000001</v>
      </c>
      <c r="I7859" s="292">
        <v>151561.93082000001</v>
      </c>
      <c r="J7859" s="292">
        <v>149669.34997000001</v>
      </c>
      <c r="K7859" s="292">
        <v>199838.17249000008</v>
      </c>
      <c r="L7859" s="292">
        <v>180932.80160999997</v>
      </c>
      <c r="M7859" s="292">
        <v>157189.08144999977</v>
      </c>
      <c r="N7859" s="292">
        <v>181008.67484999367</v>
      </c>
      <c r="O7859" s="292">
        <v>2294729.8652999937</v>
      </c>
      <c r="P7859" s="83" t="str">
        <f t="shared" si="179"/>
        <v/>
      </c>
    </row>
    <row r="7860" spans="1:16" hidden="1" x14ac:dyDescent="0.25">
      <c r="A7860" s="83" t="s">
        <v>8905</v>
      </c>
      <c r="B7860" s="285" t="s">
        <v>82</v>
      </c>
      <c r="C7860" s="292">
        <v>729461.15859000001</v>
      </c>
      <c r="D7860" s="292">
        <v>272273.49124999996</v>
      </c>
      <c r="E7860" s="292">
        <v>326493.77670000005</v>
      </c>
      <c r="F7860" s="292">
        <v>284211.04379999998</v>
      </c>
      <c r="G7860" s="292">
        <v>376545.64309999999</v>
      </c>
      <c r="H7860" s="292">
        <v>335771.70919999998</v>
      </c>
      <c r="I7860" s="292">
        <v>268205.26643999998</v>
      </c>
      <c r="J7860" s="292">
        <v>264986.53616000002</v>
      </c>
      <c r="K7860" s="292">
        <v>379054.89775000012</v>
      </c>
      <c r="L7860" s="292">
        <v>262559.48587000015</v>
      </c>
      <c r="M7860" s="292">
        <v>275960.69137999957</v>
      </c>
      <c r="N7860" s="292">
        <v>249587.62789998789</v>
      </c>
      <c r="O7860" s="292">
        <v>4025111.3281399878</v>
      </c>
      <c r="P7860" s="83" t="str">
        <f t="shared" si="179"/>
        <v/>
      </c>
    </row>
    <row r="7861" spans="1:16" hidden="1" x14ac:dyDescent="0.25">
      <c r="A7861" s="83" t="s">
        <v>8906</v>
      </c>
      <c r="B7861" s="285" t="s">
        <v>83</v>
      </c>
      <c r="C7861" s="292">
        <v>406053.39760000003</v>
      </c>
      <c r="D7861" s="292">
        <v>354594.38330000004</v>
      </c>
      <c r="E7861" s="292">
        <v>359497.36139999999</v>
      </c>
      <c r="F7861" s="292">
        <v>353978.16759999999</v>
      </c>
      <c r="G7861" s="292">
        <v>315527.09460000001</v>
      </c>
      <c r="H7861" s="292">
        <v>429260.46</v>
      </c>
      <c r="I7861" s="292">
        <v>353792.04377000005</v>
      </c>
      <c r="J7861" s="292">
        <v>327921.24679000012</v>
      </c>
      <c r="K7861" s="292">
        <v>370650.37451999995</v>
      </c>
      <c r="L7861" s="292">
        <v>353660.13724000001</v>
      </c>
      <c r="M7861" s="292">
        <v>350228.02551000006</v>
      </c>
      <c r="N7861" s="292">
        <v>484245.53430999722</v>
      </c>
      <c r="O7861" s="292">
        <v>4459408.2266399981</v>
      </c>
      <c r="P7861" s="83" t="str">
        <f t="shared" si="179"/>
        <v/>
      </c>
    </row>
    <row r="7862" spans="1:16" hidden="1" x14ac:dyDescent="0.25">
      <c r="A7862" s="83" t="s">
        <v>8907</v>
      </c>
      <c r="B7862" s="285" t="s">
        <v>84</v>
      </c>
      <c r="C7862" s="292">
        <v>368.68056000000001</v>
      </c>
      <c r="D7862" s="292">
        <v>465.34828000000005</v>
      </c>
      <c r="E7862" s="292">
        <v>621.98463000000004</v>
      </c>
      <c r="F7862" s="292">
        <v>732.05843000000004</v>
      </c>
      <c r="G7862" s="292">
        <v>1231.3590000000002</v>
      </c>
      <c r="H7862" s="292">
        <v>926.20150000000001</v>
      </c>
      <c r="I7862" s="292">
        <v>6108.259149999999</v>
      </c>
      <c r="J7862" s="292">
        <v>165.44181000000003</v>
      </c>
      <c r="K7862" s="292">
        <v>876.56598999999994</v>
      </c>
      <c r="L7862" s="292">
        <v>278.17768999999998</v>
      </c>
      <c r="M7862" s="292">
        <v>605.68610999999999</v>
      </c>
      <c r="N7862" s="292">
        <v>7773.5551300000061</v>
      </c>
      <c r="O7862" s="292">
        <v>20153.318280000003</v>
      </c>
      <c r="P7862" s="83" t="str">
        <f t="shared" si="179"/>
        <v/>
      </c>
    </row>
    <row r="7863" spans="1:16" hidden="1" x14ac:dyDescent="0.25">
      <c r="A7863" s="83" t="s">
        <v>8908</v>
      </c>
      <c r="B7863" s="285" t="s">
        <v>85</v>
      </c>
      <c r="C7863" s="292">
        <v>2097132.4730500001</v>
      </c>
      <c r="D7863" s="292">
        <v>1131418.6319200001</v>
      </c>
      <c r="E7863" s="292">
        <v>1506972.6750200002</v>
      </c>
      <c r="F7863" s="292">
        <v>1293267.3821399999</v>
      </c>
      <c r="G7863" s="292">
        <v>1369220.2836999998</v>
      </c>
      <c r="H7863" s="292">
        <v>1261067.138</v>
      </c>
      <c r="I7863" s="292">
        <v>1078927.6886200004</v>
      </c>
      <c r="J7863" s="292">
        <v>1074727.9634699996</v>
      </c>
      <c r="K7863" s="292">
        <v>1271384.0362300002</v>
      </c>
      <c r="L7863" s="292">
        <v>1207485.236629999</v>
      </c>
      <c r="M7863" s="292">
        <v>1100007.3273000012</v>
      </c>
      <c r="N7863" s="292">
        <v>1492608.1652499805</v>
      </c>
      <c r="O7863" s="292">
        <v>15884219.001329981</v>
      </c>
      <c r="P7863" s="83" t="str">
        <f t="shared" si="179"/>
        <v/>
      </c>
    </row>
    <row r="7864" spans="1:16" hidden="1" x14ac:dyDescent="0.25">
      <c r="A7864" s="83" t="s">
        <v>8909</v>
      </c>
      <c r="B7864" s="285" t="s">
        <v>86</v>
      </c>
      <c r="C7864" s="292">
        <v>6108.04079</v>
      </c>
      <c r="D7864" s="292">
        <v>11345.850539999999</v>
      </c>
      <c r="E7864" s="292">
        <v>13167.37398</v>
      </c>
      <c r="F7864" s="292">
        <v>4647.0064000000002</v>
      </c>
      <c r="G7864" s="292">
        <v>553.99009999999998</v>
      </c>
      <c r="H7864" s="292">
        <v>1077.2621999999999</v>
      </c>
      <c r="I7864" s="292">
        <v>2941.1351800000002</v>
      </c>
      <c r="J7864" s="292">
        <v>1416.9299499999997</v>
      </c>
      <c r="K7864" s="292">
        <v>3378.9346500000001</v>
      </c>
      <c r="L7864" s="292">
        <v>1962.62617</v>
      </c>
      <c r="M7864" s="292">
        <v>70.606499999999997</v>
      </c>
      <c r="N7864" s="292">
        <v>-46653.665730000001</v>
      </c>
      <c r="O7864" s="292">
        <v>16.090730000000001</v>
      </c>
      <c r="P7864" s="83" t="str">
        <f t="shared" si="179"/>
        <v/>
      </c>
    </row>
    <row r="7865" spans="1:16" hidden="1" x14ac:dyDescent="0.25">
      <c r="A7865" s="83" t="s">
        <v>8910</v>
      </c>
      <c r="B7865" s="285" t="s">
        <v>87</v>
      </c>
      <c r="C7865" s="292">
        <v>0</v>
      </c>
      <c r="D7865" s="292">
        <v>0</v>
      </c>
      <c r="E7865" s="292">
        <v>0</v>
      </c>
      <c r="F7865" s="292">
        <v>0</v>
      </c>
      <c r="G7865" s="292">
        <v>0</v>
      </c>
      <c r="H7865" s="292">
        <v>0</v>
      </c>
      <c r="I7865" s="292">
        <v>0</v>
      </c>
      <c r="J7865" s="292">
        <v>0</v>
      </c>
      <c r="K7865" s="292">
        <v>0</v>
      </c>
      <c r="L7865" s="292">
        <v>0</v>
      </c>
      <c r="M7865" s="292">
        <v>0</v>
      </c>
      <c r="N7865" s="292">
        <v>0</v>
      </c>
      <c r="O7865" s="292">
        <v>0</v>
      </c>
      <c r="P7865" s="83" t="str">
        <f t="shared" si="179"/>
        <v/>
      </c>
    </row>
    <row r="7866" spans="1:16" hidden="1" x14ac:dyDescent="0.25">
      <c r="A7866" s="83" t="s">
        <v>8911</v>
      </c>
      <c r="B7866" s="285" t="s">
        <v>88</v>
      </c>
      <c r="C7866" s="292">
        <v>0</v>
      </c>
      <c r="D7866" s="292">
        <v>0</v>
      </c>
      <c r="E7866" s="292">
        <v>0</v>
      </c>
      <c r="F7866" s="292">
        <v>0</v>
      </c>
      <c r="G7866" s="292">
        <v>0</v>
      </c>
      <c r="H7866" s="292">
        <v>0</v>
      </c>
      <c r="I7866" s="292">
        <v>0</v>
      </c>
      <c r="J7866" s="292">
        <v>0</v>
      </c>
      <c r="K7866" s="292">
        <v>0</v>
      </c>
      <c r="L7866" s="292">
        <v>0</v>
      </c>
      <c r="M7866" s="292">
        <v>0</v>
      </c>
      <c r="N7866" s="292">
        <v>0</v>
      </c>
      <c r="O7866" s="292">
        <v>0</v>
      </c>
      <c r="P7866" s="83" t="str">
        <f t="shared" si="179"/>
        <v/>
      </c>
    </row>
    <row r="7867" spans="1:16" hidden="1" x14ac:dyDescent="0.25">
      <c r="A7867" s="83" t="s">
        <v>8912</v>
      </c>
      <c r="B7867" s="285" t="s">
        <v>144</v>
      </c>
      <c r="C7867" s="292">
        <v>2103240.5138400001</v>
      </c>
      <c r="D7867" s="292">
        <v>1142764.4824600001</v>
      </c>
      <c r="E7867" s="292">
        <v>1520140.0490000001</v>
      </c>
      <c r="F7867" s="292">
        <v>1297914.38854</v>
      </c>
      <c r="G7867" s="292">
        <v>1369774.2737999998</v>
      </c>
      <c r="H7867" s="292">
        <v>1262144.4002</v>
      </c>
      <c r="I7867" s="292">
        <v>1081868.8238000004</v>
      </c>
      <c r="J7867" s="292">
        <v>1076144.8934199996</v>
      </c>
      <c r="K7867" s="292">
        <v>1274762.9708800002</v>
      </c>
      <c r="L7867" s="292">
        <v>1209447.8627999991</v>
      </c>
      <c r="M7867" s="292">
        <v>1100077.9338000012</v>
      </c>
      <c r="N7867" s="292">
        <v>1445954.4995199805</v>
      </c>
      <c r="O7867" s="292">
        <v>15884235.092059981</v>
      </c>
      <c r="P7867" s="83" t="str">
        <f t="shared" si="179"/>
        <v/>
      </c>
    </row>
    <row r="7868" spans="1:16" hidden="1" x14ac:dyDescent="0.25">
      <c r="A7868" s="83" t="s">
        <v>8913</v>
      </c>
      <c r="B7868" s="285" t="s">
        <v>76</v>
      </c>
      <c r="C7868" s="292">
        <v>4252.6307799999995</v>
      </c>
      <c r="D7868" s="292">
        <v>4715.4553699999997</v>
      </c>
      <c r="E7868" s="292">
        <v>6361.0508799999998</v>
      </c>
      <c r="F7868" s="292">
        <v>3842.6224400000001</v>
      </c>
      <c r="G7868" s="292">
        <v>4050.6392000000001</v>
      </c>
      <c r="H7868" s="292">
        <v>4830.8334299999997</v>
      </c>
      <c r="I7868" s="292">
        <v>1738.6612400000001</v>
      </c>
      <c r="J7868" s="292">
        <v>7397.3599699999995</v>
      </c>
      <c r="K7868" s="292">
        <v>5475.4508900000001</v>
      </c>
      <c r="L7868" s="292">
        <v>3047.0772500000007</v>
      </c>
      <c r="M7868" s="292">
        <v>2286.7417700000001</v>
      </c>
      <c r="N7868" s="292">
        <v>6611.0043699999933</v>
      </c>
      <c r="O7868" s="292">
        <v>54609.527590000005</v>
      </c>
      <c r="P7868" s="83" t="str">
        <f t="shared" si="179"/>
        <v/>
      </c>
    </row>
    <row r="7869" spans="1:16" hidden="1" x14ac:dyDescent="0.25">
      <c r="A7869" s="83" t="s">
        <v>8914</v>
      </c>
      <c r="B7869" s="285" t="s">
        <v>85</v>
      </c>
      <c r="C7869" s="292">
        <v>1199910.07237</v>
      </c>
      <c r="D7869" s="292">
        <v>1202986.47126</v>
      </c>
      <c r="E7869" s="292">
        <v>1205023.0741599998</v>
      </c>
      <c r="F7869" s="292">
        <v>1200564.57066</v>
      </c>
      <c r="G7869" s="292">
        <v>1195050.3786799998</v>
      </c>
      <c r="H7869" s="292">
        <v>1192385.8376000002</v>
      </c>
      <c r="I7869" s="292">
        <v>1187384.2409999999</v>
      </c>
      <c r="J7869" s="292">
        <v>1168804.1000300001</v>
      </c>
      <c r="K7869" s="292">
        <v>1213087.8371900001</v>
      </c>
      <c r="L7869" s="292">
        <v>1200084.4265099999</v>
      </c>
      <c r="M7869" s="292">
        <v>1184917.413766</v>
      </c>
      <c r="N7869" s="292">
        <v>1455959.9545639984</v>
      </c>
      <c r="O7869" s="292">
        <v>14606158.377789998</v>
      </c>
      <c r="P7869" s="83" t="str">
        <f t="shared" si="179"/>
        <v/>
      </c>
    </row>
    <row r="7870" spans="1:16" hidden="1" x14ac:dyDescent="0.25">
      <c r="A7870" s="83" t="s">
        <v>8915</v>
      </c>
      <c r="B7870" s="285" t="s">
        <v>87</v>
      </c>
      <c r="C7870" s="292">
        <v>0</v>
      </c>
      <c r="D7870" s="292">
        <v>0</v>
      </c>
      <c r="E7870" s="292">
        <v>0</v>
      </c>
      <c r="F7870" s="292">
        <v>0</v>
      </c>
      <c r="G7870" s="292">
        <v>0</v>
      </c>
      <c r="H7870" s="292">
        <v>0</v>
      </c>
      <c r="I7870" s="292">
        <v>0</v>
      </c>
      <c r="J7870" s="292">
        <v>0</v>
      </c>
      <c r="K7870" s="292">
        <v>0</v>
      </c>
      <c r="L7870" s="292">
        <v>0</v>
      </c>
      <c r="M7870" s="292">
        <v>0</v>
      </c>
      <c r="N7870" s="292">
        <v>0</v>
      </c>
      <c r="O7870" s="292">
        <v>0</v>
      </c>
      <c r="P7870" s="83" t="str">
        <f t="shared" si="179"/>
        <v/>
      </c>
    </row>
    <row r="7871" spans="1:16" hidden="1" x14ac:dyDescent="0.25">
      <c r="A7871" s="83" t="s">
        <v>8916</v>
      </c>
      <c r="B7871" s="285" t="s">
        <v>88</v>
      </c>
      <c r="C7871" s="292">
        <v>0</v>
      </c>
      <c r="D7871" s="292">
        <v>0</v>
      </c>
      <c r="E7871" s="292">
        <v>0</v>
      </c>
      <c r="F7871" s="292">
        <v>0</v>
      </c>
      <c r="G7871" s="292">
        <v>0</v>
      </c>
      <c r="H7871" s="292">
        <v>0</v>
      </c>
      <c r="I7871" s="292">
        <v>0</v>
      </c>
      <c r="J7871" s="292">
        <v>0</v>
      </c>
      <c r="K7871" s="292">
        <v>0</v>
      </c>
      <c r="L7871" s="292">
        <v>0</v>
      </c>
      <c r="M7871" s="292">
        <v>0</v>
      </c>
      <c r="N7871" s="292">
        <v>0</v>
      </c>
      <c r="O7871" s="292">
        <v>0</v>
      </c>
      <c r="P7871" s="83" t="str">
        <f t="shared" si="179"/>
        <v/>
      </c>
    </row>
    <row r="7872" spans="1:16" hidden="1" x14ac:dyDescent="0.25">
      <c r="A7872" s="83" t="s">
        <v>8917</v>
      </c>
      <c r="B7872" s="285" t="s">
        <v>89</v>
      </c>
      <c r="C7872" s="292">
        <v>535.95047</v>
      </c>
      <c r="D7872" s="292">
        <v>1614.3442700000001</v>
      </c>
      <c r="E7872" s="292">
        <v>2392.2791400000001</v>
      </c>
      <c r="F7872" s="292">
        <v>742.97396000000003</v>
      </c>
      <c r="G7872" s="292">
        <v>564.34058000000005</v>
      </c>
      <c r="H7872" s="292">
        <v>1558.1541400000001</v>
      </c>
      <c r="I7872" s="292">
        <v>2510.4915799999999</v>
      </c>
      <c r="J7872" s="292">
        <v>659.34880999999996</v>
      </c>
      <c r="K7872" s="292">
        <v>827.61766</v>
      </c>
      <c r="L7872" s="292">
        <v>745.07011999999997</v>
      </c>
      <c r="M7872" s="292">
        <v>5050.1244200000001</v>
      </c>
      <c r="N7872" s="292">
        <v>19795.744039999998</v>
      </c>
      <c r="O7872" s="292">
        <v>36996.439189999997</v>
      </c>
      <c r="P7872" s="83" t="str">
        <f t="shared" si="179"/>
        <v/>
      </c>
    </row>
    <row r="7873" spans="1:16" hidden="1" x14ac:dyDescent="0.25">
      <c r="A7873" s="83" t="s">
        <v>8918</v>
      </c>
      <c r="B7873" s="285" t="s">
        <v>90</v>
      </c>
      <c r="C7873" s="292">
        <v>0</v>
      </c>
      <c r="D7873" s="292">
        <v>359.79401000000001</v>
      </c>
      <c r="E7873" s="292">
        <v>114.56383</v>
      </c>
      <c r="F7873" s="292">
        <v>0</v>
      </c>
      <c r="G7873" s="292">
        <v>18.844449999999998</v>
      </c>
      <c r="H7873" s="292">
        <v>1106.05709</v>
      </c>
      <c r="I7873" s="292">
        <v>336.90357</v>
      </c>
      <c r="J7873" s="292">
        <v>428.62589000000003</v>
      </c>
      <c r="K7873" s="292">
        <v>168.15556000000001</v>
      </c>
      <c r="L7873" s="292">
        <v>31.177769999999999</v>
      </c>
      <c r="M7873" s="292">
        <v>19.94445</v>
      </c>
      <c r="N7873" s="292">
        <v>1803.7884100000003</v>
      </c>
      <c r="O7873" s="292">
        <v>4387.8550300000006</v>
      </c>
      <c r="P7873" s="83" t="str">
        <f t="shared" si="179"/>
        <v/>
      </c>
    </row>
    <row r="7874" spans="1:16" hidden="1" x14ac:dyDescent="0.25">
      <c r="A7874" s="83" t="s">
        <v>8919</v>
      </c>
      <c r="B7874" s="285" t="s">
        <v>91</v>
      </c>
      <c r="C7874" s="292">
        <v>0</v>
      </c>
      <c r="D7874" s="292">
        <v>0</v>
      </c>
      <c r="E7874" s="292">
        <v>0</v>
      </c>
      <c r="F7874" s="292">
        <v>0</v>
      </c>
      <c r="G7874" s="292">
        <v>0</v>
      </c>
      <c r="H7874" s="292">
        <v>2.7463500000000001</v>
      </c>
      <c r="I7874" s="292">
        <v>0</v>
      </c>
      <c r="J7874" s="292">
        <v>0</v>
      </c>
      <c r="K7874" s="292">
        <v>772.86913000000004</v>
      </c>
      <c r="L7874" s="292">
        <v>0</v>
      </c>
      <c r="M7874" s="292">
        <v>16.646339999999999</v>
      </c>
      <c r="N7874" s="292">
        <v>324.16292999999985</v>
      </c>
      <c r="O7874" s="292">
        <v>1116.4247499999999</v>
      </c>
      <c r="P7874" s="83" t="str">
        <f t="shared" si="179"/>
        <v/>
      </c>
    </row>
    <row r="7875" spans="1:16" hidden="1" x14ac:dyDescent="0.25">
      <c r="A7875" s="83" t="s">
        <v>8920</v>
      </c>
      <c r="B7875" s="285" t="s">
        <v>3670</v>
      </c>
      <c r="C7875" s="292">
        <v>274.0582</v>
      </c>
      <c r="D7875" s="292">
        <v>568.71192000000008</v>
      </c>
      <c r="E7875" s="292">
        <v>635.89913000000001</v>
      </c>
      <c r="F7875" s="292">
        <v>534.41808000000003</v>
      </c>
      <c r="G7875" s="292">
        <v>6862.49856</v>
      </c>
      <c r="H7875" s="292">
        <v>3354.2267400000001</v>
      </c>
      <c r="I7875" s="292">
        <v>5.1981900000000003</v>
      </c>
      <c r="J7875" s="292">
        <v>544.16895</v>
      </c>
      <c r="K7875" s="292">
        <v>604.34876999999994</v>
      </c>
      <c r="L7875" s="292">
        <v>21644.297480000001</v>
      </c>
      <c r="M7875" s="292">
        <v>1013.227806</v>
      </c>
      <c r="N7875" s="292">
        <v>24238.764444</v>
      </c>
      <c r="O7875" s="292">
        <v>60279.818270000003</v>
      </c>
      <c r="P7875" s="83" t="str">
        <f t="shared" si="179"/>
        <v/>
      </c>
    </row>
    <row r="7876" spans="1:16" hidden="1" x14ac:dyDescent="0.25">
      <c r="A7876" s="83" t="s">
        <v>8921</v>
      </c>
      <c r="B7876" s="285" t="s">
        <v>122</v>
      </c>
      <c r="C7876" s="292">
        <v>25</v>
      </c>
      <c r="D7876" s="292">
        <v>0</v>
      </c>
      <c r="E7876" s="292">
        <v>0</v>
      </c>
      <c r="F7876" s="292">
        <v>0</v>
      </c>
      <c r="G7876" s="292">
        <v>0</v>
      </c>
      <c r="H7876" s="292">
        <v>0</v>
      </c>
      <c r="I7876" s="292">
        <v>0</v>
      </c>
      <c r="J7876" s="292">
        <v>0</v>
      </c>
      <c r="K7876" s="292">
        <v>0</v>
      </c>
      <c r="L7876" s="292">
        <v>0</v>
      </c>
      <c r="M7876" s="292">
        <v>0</v>
      </c>
      <c r="N7876" s="292">
        <v>0</v>
      </c>
      <c r="O7876" s="292">
        <v>25</v>
      </c>
      <c r="P7876" s="83" t="str">
        <f t="shared" si="179"/>
        <v/>
      </c>
    </row>
    <row r="7877" spans="1:16" hidden="1" x14ac:dyDescent="0.25">
      <c r="A7877" s="83" t="s">
        <v>8922</v>
      </c>
      <c r="B7877" s="285" t="s">
        <v>92</v>
      </c>
      <c r="C7877" s="292">
        <v>0</v>
      </c>
      <c r="D7877" s="292">
        <v>0</v>
      </c>
      <c r="E7877" s="292">
        <v>0</v>
      </c>
      <c r="F7877" s="292">
        <v>0</v>
      </c>
      <c r="G7877" s="292">
        <v>0</v>
      </c>
      <c r="H7877" s="292">
        <v>0</v>
      </c>
      <c r="I7877" s="292">
        <v>0</v>
      </c>
      <c r="J7877" s="292">
        <v>0</v>
      </c>
      <c r="K7877" s="292">
        <v>0</v>
      </c>
      <c r="L7877" s="292">
        <v>0</v>
      </c>
      <c r="M7877" s="292">
        <v>0</v>
      </c>
      <c r="N7877" s="292">
        <v>0</v>
      </c>
      <c r="O7877" s="292">
        <v>0</v>
      </c>
      <c r="P7877" s="83" t="str">
        <f t="shared" si="179"/>
        <v/>
      </c>
    </row>
    <row r="7878" spans="1:16" hidden="1" x14ac:dyDescent="0.25">
      <c r="A7878" s="83" t="s">
        <v>8923</v>
      </c>
      <c r="B7878" s="285" t="s">
        <v>93</v>
      </c>
      <c r="C7878" s="292">
        <v>0</v>
      </c>
      <c r="D7878" s="292">
        <v>0</v>
      </c>
      <c r="E7878" s="292">
        <v>0</v>
      </c>
      <c r="F7878" s="292">
        <v>0</v>
      </c>
      <c r="G7878" s="292">
        <v>0</v>
      </c>
      <c r="H7878" s="292">
        <v>0</v>
      </c>
      <c r="I7878" s="292">
        <v>0</v>
      </c>
      <c r="J7878" s="292">
        <v>0</v>
      </c>
      <c r="K7878" s="292">
        <v>0</v>
      </c>
      <c r="L7878" s="292">
        <v>0</v>
      </c>
      <c r="M7878" s="292">
        <v>0</v>
      </c>
      <c r="N7878" s="292">
        <v>0</v>
      </c>
      <c r="O7878" s="292">
        <v>0</v>
      </c>
      <c r="P7878" s="83" t="str">
        <f t="shared" si="179"/>
        <v/>
      </c>
    </row>
    <row r="7879" spans="1:16" hidden="1" x14ac:dyDescent="0.25">
      <c r="A7879" s="83" t="s">
        <v>8924</v>
      </c>
      <c r="B7879" s="285" t="s">
        <v>94</v>
      </c>
      <c r="C7879" s="292">
        <v>1194822.4329200001</v>
      </c>
      <c r="D7879" s="292">
        <v>1195728.1656899999</v>
      </c>
      <c r="E7879" s="292">
        <v>1195519.2811799999</v>
      </c>
      <c r="F7879" s="292">
        <v>1195444.5561800001</v>
      </c>
      <c r="G7879" s="292">
        <v>1183554.05589</v>
      </c>
      <c r="H7879" s="292">
        <v>1181533.8198500001</v>
      </c>
      <c r="I7879" s="292">
        <v>1182792.98642</v>
      </c>
      <c r="J7879" s="292">
        <v>1159774.59641</v>
      </c>
      <c r="K7879" s="292">
        <v>1205239.35678</v>
      </c>
      <c r="L7879" s="292">
        <v>1174616.8038899999</v>
      </c>
      <c r="M7879" s="292">
        <v>1176105.81372</v>
      </c>
      <c r="N7879" s="292">
        <v>1403077.2061299984</v>
      </c>
      <c r="O7879" s="292">
        <v>14448209.075059999</v>
      </c>
      <c r="P7879" s="83" t="str">
        <f t="shared" si="179"/>
        <v/>
      </c>
    </row>
    <row r="7880" spans="1:16" hidden="1" x14ac:dyDescent="0.25">
      <c r="A7880" s="83" t="s">
        <v>8925</v>
      </c>
      <c r="B7880" s="285" t="s">
        <v>95</v>
      </c>
      <c r="C7880" s="292">
        <v>0</v>
      </c>
      <c r="D7880" s="292">
        <v>0</v>
      </c>
      <c r="E7880" s="292">
        <v>0</v>
      </c>
      <c r="F7880" s="292">
        <v>0</v>
      </c>
      <c r="G7880" s="292">
        <v>0</v>
      </c>
      <c r="H7880" s="292">
        <v>0</v>
      </c>
      <c r="I7880" s="292">
        <v>0</v>
      </c>
      <c r="J7880" s="292">
        <v>0</v>
      </c>
      <c r="K7880" s="292">
        <v>3.8400000000000004E-2</v>
      </c>
      <c r="L7880" s="292">
        <v>0</v>
      </c>
      <c r="M7880" s="292">
        <v>424.91525999999999</v>
      </c>
      <c r="N7880" s="292">
        <v>109.28423999999995</v>
      </c>
      <c r="O7880" s="292">
        <v>534.23789999999997</v>
      </c>
      <c r="P7880" s="83" t="str">
        <f t="shared" si="179"/>
        <v/>
      </c>
    </row>
    <row r="7881" spans="1:16" hidden="1" x14ac:dyDescent="0.25">
      <c r="A7881" s="83" t="s">
        <v>8926</v>
      </c>
      <c r="B7881" s="285" t="s">
        <v>96</v>
      </c>
      <c r="C7881" s="292">
        <v>0</v>
      </c>
      <c r="D7881" s="292">
        <v>20</v>
      </c>
      <c r="E7881" s="292">
        <v>0</v>
      </c>
      <c r="F7881" s="292">
        <v>0</v>
      </c>
      <c r="G7881" s="292">
        <v>0</v>
      </c>
      <c r="H7881" s="292">
        <v>0</v>
      </c>
      <c r="I7881" s="292">
        <v>0</v>
      </c>
      <c r="J7881" s="292">
        <v>0</v>
      </c>
      <c r="K7881" s="292">
        <v>0</v>
      </c>
      <c r="L7881" s="292">
        <v>0</v>
      </c>
      <c r="M7881" s="292">
        <v>0</v>
      </c>
      <c r="N7881" s="292">
        <v>50.88682</v>
      </c>
      <c r="O7881" s="292">
        <v>70.88682</v>
      </c>
      <c r="P7881" s="83" t="str">
        <f t="shared" si="179"/>
        <v/>
      </c>
    </row>
    <row r="7882" spans="1:16" hidden="1" x14ac:dyDescent="0.25">
      <c r="A7882" s="83" t="s">
        <v>8927</v>
      </c>
      <c r="B7882" s="285" t="s">
        <v>155</v>
      </c>
      <c r="C7882" s="292">
        <v>1199910.07237</v>
      </c>
      <c r="D7882" s="292">
        <v>1203006.47126</v>
      </c>
      <c r="E7882" s="292">
        <v>1205023.0741599998</v>
      </c>
      <c r="F7882" s="292">
        <v>1200564.57066</v>
      </c>
      <c r="G7882" s="292">
        <v>1195050.3786799998</v>
      </c>
      <c r="H7882" s="292">
        <v>1192385.8376000002</v>
      </c>
      <c r="I7882" s="292">
        <v>1187384.2409999999</v>
      </c>
      <c r="J7882" s="292">
        <v>1168804.1000300001</v>
      </c>
      <c r="K7882" s="292">
        <v>1213087.8371900001</v>
      </c>
      <c r="L7882" s="292">
        <v>1200084.4265099999</v>
      </c>
      <c r="M7882" s="292">
        <v>1184917.413766</v>
      </c>
      <c r="N7882" s="292">
        <v>1456010.8413839983</v>
      </c>
      <c r="O7882" s="292">
        <v>14606229.264609998</v>
      </c>
      <c r="P7882" s="83" t="str">
        <f t="shared" ref="P7882:P7913" si="180">IF(COUNTBLANK(Q7882)=0,IF(RIGHT(A7882,12)=Q7882,TRUE,FALSE),"")</f>
        <v/>
      </c>
    </row>
    <row r="7883" spans="1:16" hidden="1" x14ac:dyDescent="0.25">
      <c r="A7883" s="83" t="s">
        <v>8928</v>
      </c>
      <c r="B7883" s="285" t="s">
        <v>97</v>
      </c>
      <c r="C7883" s="292">
        <v>169413.11579839996</v>
      </c>
      <c r="D7883" s="292">
        <v>-48345.8565657</v>
      </c>
      <c r="E7883" s="292">
        <v>5853.4379642999847</v>
      </c>
      <c r="F7883" s="292">
        <v>149391.76854429988</v>
      </c>
      <c r="G7883" s="292">
        <v>-68601.829841499974</v>
      </c>
      <c r="H7883" s="292">
        <v>-91120.240055700095</v>
      </c>
      <c r="I7883" s="292">
        <v>-43581.247743500047</v>
      </c>
      <c r="J7883" s="292">
        <v>-45940.414525699976</v>
      </c>
      <c r="K7883" s="292">
        <v>-13204.796835699992</v>
      </c>
      <c r="L7883" s="292">
        <v>117087.82393169991</v>
      </c>
      <c r="M7883" s="292">
        <v>-42264.68912570001</v>
      </c>
      <c r="N7883" s="292">
        <v>453664.03982370044</v>
      </c>
      <c r="O7883" s="292">
        <v>542351.1113688997</v>
      </c>
      <c r="P7883" s="83" t="str">
        <f t="shared" si="180"/>
        <v/>
      </c>
    </row>
    <row r="7884" spans="1:16" hidden="1" x14ac:dyDescent="0.25">
      <c r="A7884" s="83" t="s">
        <v>8929</v>
      </c>
      <c r="B7884" s="285" t="s">
        <v>130</v>
      </c>
      <c r="C7884" s="292">
        <v>363536.79287639994</v>
      </c>
      <c r="D7884" s="292">
        <v>-49961.452367699967</v>
      </c>
      <c r="E7884" s="292">
        <v>5011.594262300001</v>
      </c>
      <c r="F7884" s="292">
        <v>146456.75204229984</v>
      </c>
      <c r="G7884" s="292">
        <v>-70357.525393499964</v>
      </c>
      <c r="H7884" s="292">
        <v>-58158.514166300127</v>
      </c>
      <c r="I7884" s="292">
        <v>-47273.217215500015</v>
      </c>
      <c r="J7884" s="292">
        <v>-49873.171407699963</v>
      </c>
      <c r="K7884" s="292">
        <v>-23862.464217699948</v>
      </c>
      <c r="L7884" s="292">
        <v>94064.610939699982</v>
      </c>
      <c r="M7884" s="292">
        <v>-42773.554377700028</v>
      </c>
      <c r="N7884" s="292">
        <v>1327085.4580233009</v>
      </c>
      <c r="O7884" s="292">
        <v>1593895.3089978993</v>
      </c>
      <c r="P7884" s="83" t="str">
        <f t="shared" si="180"/>
        <v/>
      </c>
    </row>
    <row r="7885" spans="1:16" hidden="1" x14ac:dyDescent="0.25">
      <c r="A7885" s="83" t="s">
        <v>8930</v>
      </c>
      <c r="B7885" s="285" t="s">
        <v>76</v>
      </c>
      <c r="C7885" s="292">
        <v>10408.456800000002</v>
      </c>
      <c r="D7885" s="292">
        <v>168.4453</v>
      </c>
      <c r="E7885" s="292">
        <v>567.21440000000007</v>
      </c>
      <c r="F7885" s="292">
        <v>498.37010000000004</v>
      </c>
      <c r="G7885" s="292">
        <v>319.38409999999999</v>
      </c>
      <c r="H7885" s="292">
        <v>288.89760000000001</v>
      </c>
      <c r="I7885" s="292">
        <v>106.19223</v>
      </c>
      <c r="J7885" s="292">
        <v>32.655090000000001</v>
      </c>
      <c r="K7885" s="292">
        <v>353.53700000000003</v>
      </c>
      <c r="L7885" s="292">
        <v>9.8516000000000012</v>
      </c>
      <c r="M7885" s="292">
        <v>359.4008</v>
      </c>
      <c r="N7885" s="292">
        <v>-12882.405020000002</v>
      </c>
      <c r="O7885" s="292">
        <v>230</v>
      </c>
      <c r="P7885" s="83" t="str">
        <f t="shared" si="180"/>
        <v/>
      </c>
    </row>
    <row r="7886" spans="1:16" hidden="1" x14ac:dyDescent="0.25">
      <c r="A7886" s="83" t="s">
        <v>8931</v>
      </c>
      <c r="B7886" s="285" t="s">
        <v>77</v>
      </c>
      <c r="C7886" s="292">
        <v>136921.39756479999</v>
      </c>
      <c r="D7886" s="292">
        <v>131219.38381480004</v>
      </c>
      <c r="E7886" s="292">
        <v>140167.5931848</v>
      </c>
      <c r="F7886" s="292">
        <v>123075.11158480003</v>
      </c>
      <c r="G7886" s="292">
        <v>137917.70368479996</v>
      </c>
      <c r="H7886" s="292">
        <v>197331.35810480002</v>
      </c>
      <c r="I7886" s="292">
        <v>130733.95400480001</v>
      </c>
      <c r="J7886" s="292">
        <v>128213.13940479999</v>
      </c>
      <c r="K7886" s="292">
        <v>144765.43460480004</v>
      </c>
      <c r="L7886" s="292">
        <v>124206.20908480001</v>
      </c>
      <c r="M7886" s="292">
        <v>149173.16189479994</v>
      </c>
      <c r="N7886" s="292">
        <v>416488.1504410003</v>
      </c>
      <c r="O7886" s="292">
        <v>1960212.5973738004</v>
      </c>
      <c r="P7886" s="83" t="str">
        <f t="shared" si="180"/>
        <v/>
      </c>
    </row>
    <row r="7887" spans="1:16" hidden="1" x14ac:dyDescent="0.25">
      <c r="A7887" s="83" t="s">
        <v>8932</v>
      </c>
      <c r="B7887" s="285" t="s">
        <v>78</v>
      </c>
      <c r="C7887" s="292">
        <v>50559.738002899998</v>
      </c>
      <c r="D7887" s="292">
        <v>58001.971292900002</v>
      </c>
      <c r="E7887" s="292">
        <v>71759.520682899994</v>
      </c>
      <c r="F7887" s="292">
        <v>71842.448642900024</v>
      </c>
      <c r="G7887" s="292">
        <v>60833.522772899996</v>
      </c>
      <c r="H7887" s="292">
        <v>70773.405752899998</v>
      </c>
      <c r="I7887" s="292">
        <v>52013.126862900011</v>
      </c>
      <c r="J7887" s="292">
        <v>46353.429492900003</v>
      </c>
      <c r="K7887" s="292">
        <v>74925.302112900012</v>
      </c>
      <c r="L7887" s="292">
        <v>81034.26150290003</v>
      </c>
      <c r="M7887" s="292">
        <v>70953.091712899986</v>
      </c>
      <c r="N7887" s="292">
        <v>224419.76713739979</v>
      </c>
      <c r="O7887" s="292">
        <v>933469.58596929978</v>
      </c>
      <c r="P7887" s="83" t="str">
        <f t="shared" si="180"/>
        <v/>
      </c>
    </row>
    <row r="7888" spans="1:16" hidden="1" x14ac:dyDescent="0.25">
      <c r="A7888" s="83" t="s">
        <v>8933</v>
      </c>
      <c r="B7888" s="285" t="s">
        <v>79</v>
      </c>
      <c r="C7888" s="292">
        <v>232.01865999999995</v>
      </c>
      <c r="D7888" s="292">
        <v>521.31801000000007</v>
      </c>
      <c r="E7888" s="292">
        <v>472.85874999999999</v>
      </c>
      <c r="F7888" s="292">
        <v>278.08265</v>
      </c>
      <c r="G7888" s="292">
        <v>251.49107000000001</v>
      </c>
      <c r="H7888" s="292">
        <v>552.72961999999995</v>
      </c>
      <c r="I7888" s="292">
        <v>644.44537000000003</v>
      </c>
      <c r="J7888" s="292">
        <v>122.86679999999998</v>
      </c>
      <c r="K7888" s="292">
        <v>523.0415999999999</v>
      </c>
      <c r="L7888" s="292">
        <v>285.06380000000001</v>
      </c>
      <c r="M7888" s="292">
        <v>278.75160999999997</v>
      </c>
      <c r="N7888" s="292">
        <v>28220.277649999996</v>
      </c>
      <c r="O7888" s="292">
        <v>32382.945589999996</v>
      </c>
      <c r="P7888" s="83" t="str">
        <f t="shared" si="180"/>
        <v/>
      </c>
    </row>
    <row r="7889" spans="1:16" hidden="1" x14ac:dyDescent="0.25">
      <c r="A7889" s="83" t="s">
        <v>8934</v>
      </c>
      <c r="B7889" s="285" t="s">
        <v>3671</v>
      </c>
      <c r="C7889" s="292">
        <v>122901.31688</v>
      </c>
      <c r="D7889" s="292">
        <v>21301.789840000001</v>
      </c>
      <c r="E7889" s="292">
        <v>28114.515729999999</v>
      </c>
      <c r="F7889" s="292">
        <v>16075.230380000001</v>
      </c>
      <c r="G7889" s="292">
        <v>15455.354059999998</v>
      </c>
      <c r="H7889" s="292">
        <v>20610.804499999998</v>
      </c>
      <c r="I7889" s="292">
        <v>22150.994129999995</v>
      </c>
      <c r="J7889" s="292">
        <v>24745.83325</v>
      </c>
      <c r="K7889" s="292">
        <v>22707.391589999996</v>
      </c>
      <c r="L7889" s="292">
        <v>28021.278549999999</v>
      </c>
      <c r="M7889" s="292">
        <v>19560.489779999996</v>
      </c>
      <c r="N7889" s="292">
        <v>-43311.627169999992</v>
      </c>
      <c r="O7889" s="292">
        <v>298333.3715200001</v>
      </c>
      <c r="P7889" s="83" t="str">
        <f t="shared" si="180"/>
        <v/>
      </c>
    </row>
    <row r="7890" spans="1:16" hidden="1" x14ac:dyDescent="0.25">
      <c r="A7890" s="83" t="s">
        <v>8935</v>
      </c>
      <c r="B7890" s="285" t="s">
        <v>121</v>
      </c>
      <c r="C7890" s="292">
        <v>0</v>
      </c>
      <c r="D7890" s="292">
        <v>0</v>
      </c>
      <c r="E7890" s="292">
        <v>0</v>
      </c>
      <c r="F7890" s="292">
        <v>0</v>
      </c>
      <c r="G7890" s="292">
        <v>0</v>
      </c>
      <c r="H7890" s="292">
        <v>0</v>
      </c>
      <c r="I7890" s="292">
        <v>0</v>
      </c>
      <c r="J7890" s="292">
        <v>0</v>
      </c>
      <c r="K7890" s="292">
        <v>0</v>
      </c>
      <c r="L7890" s="292">
        <v>0</v>
      </c>
      <c r="M7890" s="292">
        <v>0</v>
      </c>
      <c r="N7890" s="292">
        <v>0</v>
      </c>
      <c r="O7890" s="292">
        <v>0</v>
      </c>
      <c r="P7890" s="83" t="str">
        <f t="shared" si="180"/>
        <v/>
      </c>
    </row>
    <row r="7891" spans="1:16" hidden="1" x14ac:dyDescent="0.25">
      <c r="A7891" s="83" t="s">
        <v>8936</v>
      </c>
      <c r="B7891" s="285" t="s">
        <v>81</v>
      </c>
      <c r="C7891" s="292">
        <v>10905.5908</v>
      </c>
      <c r="D7891" s="292">
        <v>23872.117399999996</v>
      </c>
      <c r="E7891" s="292">
        <v>16438.1911</v>
      </c>
      <c r="F7891" s="292">
        <v>18582.730300000003</v>
      </c>
      <c r="G7891" s="292">
        <v>15850.5931</v>
      </c>
      <c r="H7891" s="292">
        <v>13982.794399999999</v>
      </c>
      <c r="I7891" s="292">
        <v>17807.2392</v>
      </c>
      <c r="J7891" s="292">
        <v>16388.1666</v>
      </c>
      <c r="K7891" s="292">
        <v>20919.412799999998</v>
      </c>
      <c r="L7891" s="292">
        <v>19270.597400000002</v>
      </c>
      <c r="M7891" s="292">
        <v>13011.216400000001</v>
      </c>
      <c r="N7891" s="292">
        <v>14520.679909999995</v>
      </c>
      <c r="O7891" s="292">
        <v>201549.32941000001</v>
      </c>
      <c r="P7891" s="83" t="str">
        <f t="shared" si="180"/>
        <v/>
      </c>
    </row>
    <row r="7892" spans="1:16" hidden="1" x14ac:dyDescent="0.25">
      <c r="A7892" s="83" t="s">
        <v>8937</v>
      </c>
      <c r="B7892" s="285" t="s">
        <v>82</v>
      </c>
      <c r="C7892" s="292">
        <v>1828.56</v>
      </c>
      <c r="D7892" s="292">
        <v>6351.54</v>
      </c>
      <c r="E7892" s="292">
        <v>9857.83</v>
      </c>
      <c r="F7892" s="292">
        <v>3725.8</v>
      </c>
      <c r="G7892" s="292">
        <v>782.89</v>
      </c>
      <c r="H7892" s="292">
        <v>3173.1400000000003</v>
      </c>
      <c r="I7892" s="292">
        <v>2066.87</v>
      </c>
      <c r="J7892" s="292">
        <v>1332.77</v>
      </c>
      <c r="K7892" s="292">
        <v>2074.14</v>
      </c>
      <c r="L7892" s="292">
        <v>6584.75</v>
      </c>
      <c r="M7892" s="292">
        <v>2106.59</v>
      </c>
      <c r="N7892" s="292">
        <v>-18556.326079999999</v>
      </c>
      <c r="O7892" s="292">
        <v>21328.553920000002</v>
      </c>
      <c r="P7892" s="83" t="str">
        <f t="shared" si="180"/>
        <v/>
      </c>
    </row>
    <row r="7893" spans="1:16" hidden="1" x14ac:dyDescent="0.25">
      <c r="A7893" s="83" t="s">
        <v>8938</v>
      </c>
      <c r="B7893" s="285" t="s">
        <v>83</v>
      </c>
      <c r="C7893" s="292">
        <v>1083.1689000000001</v>
      </c>
      <c r="D7893" s="292">
        <v>134.0857</v>
      </c>
      <c r="E7893" s="292">
        <v>506.70710000000003</v>
      </c>
      <c r="F7893" s="292">
        <v>22.4071</v>
      </c>
      <c r="G7893" s="292">
        <v>32.538399999999996</v>
      </c>
      <c r="H7893" s="292">
        <v>222.2</v>
      </c>
      <c r="I7893" s="292">
        <v>330.6053</v>
      </c>
      <c r="J7893" s="292">
        <v>36.279799999999994</v>
      </c>
      <c r="K7893" s="292">
        <v>644.14290000000005</v>
      </c>
      <c r="L7893" s="292">
        <v>56.891500000000008</v>
      </c>
      <c r="M7893" s="292">
        <v>0.82569999999999999</v>
      </c>
      <c r="N7893" s="292">
        <v>5184.6276099999995</v>
      </c>
      <c r="O7893" s="292">
        <v>8254.4800099999993</v>
      </c>
      <c r="P7893" s="83" t="str">
        <f t="shared" si="180"/>
        <v/>
      </c>
    </row>
    <row r="7894" spans="1:16" hidden="1" x14ac:dyDescent="0.25">
      <c r="A7894" s="83" t="s">
        <v>8939</v>
      </c>
      <c r="B7894" s="285" t="s">
        <v>84</v>
      </c>
      <c r="C7894" s="292">
        <v>6953.9784365000005</v>
      </c>
      <c r="D7894" s="292">
        <v>7373.4238664999993</v>
      </c>
      <c r="E7894" s="292">
        <v>19420.0873565</v>
      </c>
      <c r="F7894" s="292">
        <v>10933.191016500001</v>
      </c>
      <c r="G7894" s="292">
        <v>9913.2636765000025</v>
      </c>
      <c r="H7894" s="292">
        <v>12037.259986500001</v>
      </c>
      <c r="I7894" s="292">
        <v>12344.3168965</v>
      </c>
      <c r="J7894" s="292">
        <v>13083.900626500001</v>
      </c>
      <c r="K7894" s="292">
        <v>15858.1478565</v>
      </c>
      <c r="L7894" s="292">
        <v>22344.491946499998</v>
      </c>
      <c r="M7894" s="292">
        <v>10025.311606499999</v>
      </c>
      <c r="N7894" s="292">
        <v>137103.44674849993</v>
      </c>
      <c r="O7894" s="292">
        <v>277390.82001999993</v>
      </c>
      <c r="P7894" s="83" t="str">
        <f t="shared" si="180"/>
        <v/>
      </c>
    </row>
    <row r="7895" spans="1:16" hidden="1" x14ac:dyDescent="0.25">
      <c r="A7895" s="83" t="s">
        <v>8940</v>
      </c>
      <c r="B7895" s="285" t="s">
        <v>85</v>
      </c>
      <c r="C7895" s="292">
        <v>348740.34898050001</v>
      </c>
      <c r="D7895" s="292">
        <v>258315.92886050002</v>
      </c>
      <c r="E7895" s="292">
        <v>299937.27334049996</v>
      </c>
      <c r="F7895" s="292">
        <v>254249.48571050004</v>
      </c>
      <c r="G7895" s="292">
        <v>254331.27240049996</v>
      </c>
      <c r="H7895" s="292">
        <v>327891.42250050011</v>
      </c>
      <c r="I7895" s="292">
        <v>246402.70553050004</v>
      </c>
      <c r="J7895" s="292">
        <v>239267.16260049996</v>
      </c>
      <c r="K7895" s="292">
        <v>293966.68080050003</v>
      </c>
      <c r="L7895" s="292">
        <v>292098.51492050011</v>
      </c>
      <c r="M7895" s="292">
        <v>277797.40104049997</v>
      </c>
      <c r="N7895" s="292">
        <v>786820.13945879973</v>
      </c>
      <c r="O7895" s="292">
        <v>3879818.3361443006</v>
      </c>
      <c r="P7895" s="83" t="str">
        <f t="shared" si="180"/>
        <v/>
      </c>
    </row>
    <row r="7896" spans="1:16" hidden="1" x14ac:dyDescent="0.25">
      <c r="A7896" s="83" t="s">
        <v>8941</v>
      </c>
      <c r="B7896" s="285" t="s">
        <v>86</v>
      </c>
      <c r="C7896" s="292">
        <v>750.20130169999993</v>
      </c>
      <c r="D7896" s="292">
        <v>694.99480170000004</v>
      </c>
      <c r="E7896" s="292">
        <v>511.21930170000002</v>
      </c>
      <c r="F7896" s="292">
        <v>1298.3468017</v>
      </c>
      <c r="G7896" s="292">
        <v>433.96330170000005</v>
      </c>
      <c r="H7896" s="292">
        <v>1524.3675017</v>
      </c>
      <c r="I7896" s="292">
        <v>1003.0663016999999</v>
      </c>
      <c r="J7896" s="292">
        <v>1161.1805016999999</v>
      </c>
      <c r="K7896" s="292">
        <v>1365.7467016999999</v>
      </c>
      <c r="L7896" s="292">
        <v>196.49310170000001</v>
      </c>
      <c r="M7896" s="292">
        <v>68.135801700000002</v>
      </c>
      <c r="N7896" s="292">
        <v>-251.52740869999934</v>
      </c>
      <c r="O7896" s="292">
        <v>8756.1880099999998</v>
      </c>
      <c r="P7896" s="83" t="str">
        <f t="shared" si="180"/>
        <v/>
      </c>
    </row>
    <row r="7897" spans="1:16" hidden="1" x14ac:dyDescent="0.25">
      <c r="A7897" s="83" t="s">
        <v>8942</v>
      </c>
      <c r="B7897" s="285" t="s">
        <v>87</v>
      </c>
      <c r="C7897" s="292">
        <v>10129.16375</v>
      </c>
      <c r="D7897" s="292">
        <v>62.531100000000002</v>
      </c>
      <c r="E7897" s="292">
        <v>152.12100000000001</v>
      </c>
      <c r="F7897" s="292">
        <v>87.370400000000004</v>
      </c>
      <c r="G7897" s="292">
        <v>79.995550000000009</v>
      </c>
      <c r="H7897" s="292">
        <v>203.12064999999998</v>
      </c>
      <c r="I7897" s="292">
        <v>2539.8302699999999</v>
      </c>
      <c r="J7897" s="292">
        <v>65.987480000000005</v>
      </c>
      <c r="K7897" s="292">
        <v>125.40558</v>
      </c>
      <c r="L7897" s="292">
        <v>160.90388999999999</v>
      </c>
      <c r="M7897" s="292">
        <v>425.56145000000004</v>
      </c>
      <c r="N7897" s="292">
        <v>22773.265893000003</v>
      </c>
      <c r="O7897" s="292">
        <v>36805.257013000002</v>
      </c>
      <c r="P7897" s="83" t="str">
        <f t="shared" si="180"/>
        <v/>
      </c>
    </row>
    <row r="7898" spans="1:16" hidden="1" x14ac:dyDescent="0.25">
      <c r="A7898" s="83" t="s">
        <v>8943</v>
      </c>
      <c r="B7898" s="285" t="s">
        <v>88</v>
      </c>
      <c r="C7898" s="292">
        <v>306487.66134139994</v>
      </c>
      <c r="D7898" s="292">
        <v>23647.347441400005</v>
      </c>
      <c r="E7898" s="292">
        <v>15890.734541399999</v>
      </c>
      <c r="F7898" s="292">
        <v>15762.841341399999</v>
      </c>
      <c r="G7898" s="292">
        <v>15876.3656414</v>
      </c>
      <c r="H7898" s="292">
        <v>0</v>
      </c>
      <c r="I7898" s="292">
        <v>13337.9402414</v>
      </c>
      <c r="J7898" s="292">
        <v>23454.100741399998</v>
      </c>
      <c r="K7898" s="292">
        <v>30345.576441400004</v>
      </c>
      <c r="L7898" s="292">
        <v>54827.092141399997</v>
      </c>
      <c r="M7898" s="292">
        <v>11398.965641399998</v>
      </c>
      <c r="N7898" s="292">
        <v>418090.87976400013</v>
      </c>
      <c r="O7898" s="292">
        <v>929119.50527799991</v>
      </c>
      <c r="P7898" s="83" t="str">
        <f t="shared" si="180"/>
        <v/>
      </c>
    </row>
    <row r="7899" spans="1:16" hidden="1" x14ac:dyDescent="0.25">
      <c r="A7899" s="83" t="s">
        <v>8944</v>
      </c>
      <c r="B7899" s="285" t="s">
        <v>144</v>
      </c>
      <c r="C7899" s="292">
        <v>666107.37537360005</v>
      </c>
      <c r="D7899" s="292">
        <v>282720.8022036</v>
      </c>
      <c r="E7899" s="292">
        <v>316491.34818359994</v>
      </c>
      <c r="F7899" s="292">
        <v>271398.04425360006</v>
      </c>
      <c r="G7899" s="292">
        <v>270721.59689359996</v>
      </c>
      <c r="H7899" s="292">
        <v>329618.91065220011</v>
      </c>
      <c r="I7899" s="292">
        <v>263283.54234360001</v>
      </c>
      <c r="J7899" s="292">
        <v>263948.43132359994</v>
      </c>
      <c r="K7899" s="292">
        <v>325803.40952360001</v>
      </c>
      <c r="L7899" s="292">
        <v>347283.00405360007</v>
      </c>
      <c r="M7899" s="292">
        <v>289690.06393359997</v>
      </c>
      <c r="N7899" s="292">
        <v>1227432.7577070999</v>
      </c>
      <c r="O7899" s="292">
        <v>4854499.286445301</v>
      </c>
      <c r="P7899" s="83" t="str">
        <f t="shared" si="180"/>
        <v/>
      </c>
    </row>
    <row r="7900" spans="1:16" hidden="1" x14ac:dyDescent="0.25">
      <c r="A7900" s="83" t="s">
        <v>8945</v>
      </c>
      <c r="B7900" s="285" t="s">
        <v>80</v>
      </c>
      <c r="C7900" s="292">
        <v>6946.1229363000002</v>
      </c>
      <c r="D7900" s="292">
        <v>9371.8536363000003</v>
      </c>
      <c r="E7900" s="292">
        <v>12632.755036300001</v>
      </c>
      <c r="F7900" s="292">
        <v>9216.1139363000002</v>
      </c>
      <c r="G7900" s="292">
        <v>12974.531536300001</v>
      </c>
      <c r="H7900" s="292">
        <v>8918.8325362999985</v>
      </c>
      <c r="I7900" s="292">
        <v>8204.9615363000012</v>
      </c>
      <c r="J7900" s="292">
        <v>8958.121536300001</v>
      </c>
      <c r="K7900" s="292">
        <v>11196.130336300001</v>
      </c>
      <c r="L7900" s="292">
        <v>10285.119536300001</v>
      </c>
      <c r="M7900" s="292">
        <v>12328.5615363</v>
      </c>
      <c r="N7900" s="292">
        <v>35633.548231899957</v>
      </c>
      <c r="O7900" s="292">
        <v>146666.65233119996</v>
      </c>
      <c r="P7900" s="83" t="str">
        <f t="shared" si="180"/>
        <v/>
      </c>
    </row>
    <row r="7901" spans="1:16" hidden="1" x14ac:dyDescent="0.25">
      <c r="A7901" s="83" t="s">
        <v>8946</v>
      </c>
      <c r="B7901" s="285" t="s">
        <v>76</v>
      </c>
      <c r="C7901" s="292">
        <v>227.14413000000002</v>
      </c>
      <c r="D7901" s="292">
        <v>1854.4094600000001</v>
      </c>
      <c r="E7901" s="292">
        <v>38113.557589999989</v>
      </c>
      <c r="F7901" s="292">
        <v>23828.776580000002</v>
      </c>
      <c r="G7901" s="292">
        <v>2325.0732899999998</v>
      </c>
      <c r="H7901" s="292">
        <v>5778.6306400000003</v>
      </c>
      <c r="I7901" s="292">
        <v>4038.4326122000002</v>
      </c>
      <c r="J7901" s="292">
        <v>8057.5142900000001</v>
      </c>
      <c r="K7901" s="292">
        <v>21855.206030000001</v>
      </c>
      <c r="L7901" s="292">
        <v>3416.8287</v>
      </c>
      <c r="M7901" s="292">
        <v>3659.4817599999997</v>
      </c>
      <c r="N7901" s="292">
        <v>-113155.05508219998</v>
      </c>
      <c r="O7901" s="292">
        <v>0</v>
      </c>
      <c r="P7901" s="83" t="str">
        <f t="shared" si="180"/>
        <v/>
      </c>
    </row>
    <row r="7902" spans="1:16" hidden="1" x14ac:dyDescent="0.25">
      <c r="A7902" s="83" t="s">
        <v>8947</v>
      </c>
      <c r="B7902" s="285" t="s">
        <v>85</v>
      </c>
      <c r="C7902" s="292">
        <v>518153.46477889997</v>
      </c>
      <c r="D7902" s="292">
        <v>209970.07229480002</v>
      </c>
      <c r="E7902" s="292">
        <v>305790.71130479994</v>
      </c>
      <c r="F7902" s="292">
        <v>403641.25425479992</v>
      </c>
      <c r="G7902" s="292">
        <v>185729.44255899999</v>
      </c>
      <c r="H7902" s="292">
        <v>236771.18244480001</v>
      </c>
      <c r="I7902" s="292">
        <v>202821.45778699999</v>
      </c>
      <c r="J7902" s="292">
        <v>193326.74807479998</v>
      </c>
      <c r="K7902" s="292">
        <v>280761.88396480004</v>
      </c>
      <c r="L7902" s="292">
        <v>409186.33885220002</v>
      </c>
      <c r="M7902" s="292">
        <v>235532.71191479996</v>
      </c>
      <c r="N7902" s="292">
        <v>1240484.1792825002</v>
      </c>
      <c r="O7902" s="292">
        <v>4422169.4475132003</v>
      </c>
      <c r="P7902" s="83" t="str">
        <f t="shared" si="180"/>
        <v/>
      </c>
    </row>
    <row r="7903" spans="1:16" hidden="1" x14ac:dyDescent="0.25">
      <c r="A7903" s="83" t="s">
        <v>8948</v>
      </c>
      <c r="B7903" s="285" t="s">
        <v>87</v>
      </c>
      <c r="C7903" s="292">
        <v>0</v>
      </c>
      <c r="D7903" s="292">
        <v>0</v>
      </c>
      <c r="E7903" s="292">
        <v>0</v>
      </c>
      <c r="F7903" s="292">
        <v>0</v>
      </c>
      <c r="G7903" s="292">
        <v>0</v>
      </c>
      <c r="H7903" s="292">
        <v>0</v>
      </c>
      <c r="I7903" s="292">
        <v>0</v>
      </c>
      <c r="J7903" s="292">
        <v>0</v>
      </c>
      <c r="K7903" s="292">
        <v>0</v>
      </c>
      <c r="L7903" s="292">
        <v>0</v>
      </c>
      <c r="M7903" s="292">
        <v>0</v>
      </c>
      <c r="N7903" s="292">
        <v>56291.065659999993</v>
      </c>
      <c r="O7903" s="292">
        <v>56291.065659999993</v>
      </c>
      <c r="P7903" s="83" t="str">
        <f t="shared" si="180"/>
        <v/>
      </c>
    </row>
    <row r="7904" spans="1:16" hidden="1" x14ac:dyDescent="0.25">
      <c r="A7904" s="83" t="s">
        <v>8949</v>
      </c>
      <c r="B7904" s="285" t="s">
        <v>88</v>
      </c>
      <c r="C7904" s="292">
        <v>511179.14026940003</v>
      </c>
      <c r="D7904" s="292">
        <v>22459.349939399999</v>
      </c>
      <c r="E7904" s="292">
        <v>14913.4814394</v>
      </c>
      <c r="F7904" s="292">
        <v>13083.298539399999</v>
      </c>
      <c r="G7904" s="292">
        <v>14413.089439399999</v>
      </c>
      <c r="H7904" s="292">
        <v>34441.364539399998</v>
      </c>
      <c r="I7904" s="292">
        <v>13019.038939399998</v>
      </c>
      <c r="J7904" s="292">
        <v>20120.340139399999</v>
      </c>
      <c r="K7904" s="292">
        <v>20266.051539400003</v>
      </c>
      <c r="L7904" s="292">
        <v>30118.734339400002</v>
      </c>
      <c r="M7904" s="292">
        <v>10239.347639399999</v>
      </c>
      <c r="N7904" s="292">
        <v>1256521.5364166005</v>
      </c>
      <c r="O7904" s="292">
        <v>1960774.7731800005</v>
      </c>
      <c r="P7904" s="83" t="str">
        <f t="shared" si="180"/>
        <v/>
      </c>
    </row>
    <row r="7905" spans="1:16" hidden="1" x14ac:dyDescent="0.25">
      <c r="A7905" s="83" t="s">
        <v>8950</v>
      </c>
      <c r="B7905" s="285" t="s">
        <v>89</v>
      </c>
      <c r="C7905" s="292">
        <v>32422.238583400005</v>
      </c>
      <c r="D7905" s="292">
        <v>24625.808493400003</v>
      </c>
      <c r="E7905" s="292">
        <v>38940.579303400002</v>
      </c>
      <c r="F7905" s="292">
        <v>26954.410563399997</v>
      </c>
      <c r="G7905" s="292">
        <v>22928.990343399993</v>
      </c>
      <c r="H7905" s="292">
        <v>32365.854693400001</v>
      </c>
      <c r="I7905" s="292">
        <v>29355.2075334</v>
      </c>
      <c r="J7905" s="292">
        <v>25627.592133400001</v>
      </c>
      <c r="K7905" s="292">
        <v>64801.977463400006</v>
      </c>
      <c r="L7905" s="292">
        <v>41845.523523400007</v>
      </c>
      <c r="M7905" s="292">
        <v>47667.339173399996</v>
      </c>
      <c r="N7905" s="292">
        <v>122671.6584763999</v>
      </c>
      <c r="O7905" s="292">
        <v>510207.18028379994</v>
      </c>
      <c r="P7905" s="83" t="str">
        <f t="shared" si="180"/>
        <v/>
      </c>
    </row>
    <row r="7906" spans="1:16" hidden="1" x14ac:dyDescent="0.25">
      <c r="A7906" s="83" t="s">
        <v>8951</v>
      </c>
      <c r="B7906" s="285" t="s">
        <v>90</v>
      </c>
      <c r="C7906" s="292">
        <v>17.071099999999998</v>
      </c>
      <c r="D7906" s="292">
        <v>138.28464259999998</v>
      </c>
      <c r="E7906" s="292">
        <v>1441.6816726</v>
      </c>
      <c r="F7906" s="292">
        <v>389.12485260000005</v>
      </c>
      <c r="G7906" s="292">
        <v>580.89292260000002</v>
      </c>
      <c r="H7906" s="292">
        <v>715.52240259999985</v>
      </c>
      <c r="I7906" s="292">
        <v>1304.6475625999999</v>
      </c>
      <c r="J7906" s="292">
        <v>157.68354259999998</v>
      </c>
      <c r="K7906" s="292">
        <v>975.43167259999996</v>
      </c>
      <c r="L7906" s="292">
        <v>491.67309999999998</v>
      </c>
      <c r="M7906" s="292">
        <v>3089.5840825999994</v>
      </c>
      <c r="N7906" s="292">
        <v>1339.0576065999999</v>
      </c>
      <c r="O7906" s="292">
        <v>10640.655159999998</v>
      </c>
      <c r="P7906" s="83" t="str">
        <f t="shared" si="180"/>
        <v/>
      </c>
    </row>
    <row r="7907" spans="1:16" hidden="1" x14ac:dyDescent="0.25">
      <c r="A7907" s="83" t="s">
        <v>8952</v>
      </c>
      <c r="B7907" s="285" t="s">
        <v>91</v>
      </c>
      <c r="C7907" s="292">
        <v>0</v>
      </c>
      <c r="D7907" s="292">
        <v>0</v>
      </c>
      <c r="E7907" s="292">
        <v>1</v>
      </c>
      <c r="F7907" s="292">
        <v>0</v>
      </c>
      <c r="G7907" s="292">
        <v>0</v>
      </c>
      <c r="H7907" s="292">
        <v>0</v>
      </c>
      <c r="I7907" s="292">
        <v>0</v>
      </c>
      <c r="J7907" s="292">
        <v>0</v>
      </c>
      <c r="K7907" s="292">
        <v>0</v>
      </c>
      <c r="L7907" s="292">
        <v>1</v>
      </c>
      <c r="M7907" s="292">
        <v>0</v>
      </c>
      <c r="N7907" s="292">
        <v>2.0300000000000002</v>
      </c>
      <c r="O7907" s="292">
        <v>4.03</v>
      </c>
      <c r="P7907" s="83" t="str">
        <f t="shared" si="180"/>
        <v/>
      </c>
    </row>
    <row r="7908" spans="1:16" hidden="1" x14ac:dyDescent="0.25">
      <c r="A7908" s="83" t="s">
        <v>8953</v>
      </c>
      <c r="B7908" s="285" t="s">
        <v>3670</v>
      </c>
      <c r="C7908" s="292">
        <v>4775.8611720000008</v>
      </c>
      <c r="D7908" s="292">
        <v>14300.1107053</v>
      </c>
      <c r="E7908" s="292">
        <v>19137.624505299998</v>
      </c>
      <c r="F7908" s="292">
        <v>9784.4996652999998</v>
      </c>
      <c r="G7908" s="292">
        <v>11455.5311853</v>
      </c>
      <c r="H7908" s="292">
        <v>19414.225205300001</v>
      </c>
      <c r="I7908" s="292">
        <v>15989.8881253</v>
      </c>
      <c r="J7908" s="292">
        <v>12168.996385300001</v>
      </c>
      <c r="K7908" s="292">
        <v>33950.910205299995</v>
      </c>
      <c r="L7908" s="292">
        <v>29016.170435300002</v>
      </c>
      <c r="M7908" s="292">
        <v>11801.324305300001</v>
      </c>
      <c r="N7908" s="292">
        <v>99636.031225000013</v>
      </c>
      <c r="O7908" s="292">
        <v>281431.17312000005</v>
      </c>
      <c r="P7908" s="83" t="str">
        <f t="shared" si="180"/>
        <v/>
      </c>
    </row>
    <row r="7909" spans="1:16" hidden="1" x14ac:dyDescent="0.25">
      <c r="A7909" s="83" t="s">
        <v>8954</v>
      </c>
      <c r="B7909" s="285" t="s">
        <v>92</v>
      </c>
      <c r="C7909" s="292">
        <v>0</v>
      </c>
      <c r="D7909" s="292">
        <v>0</v>
      </c>
      <c r="E7909" s="292">
        <v>0</v>
      </c>
      <c r="F7909" s="292">
        <v>0</v>
      </c>
      <c r="G7909" s="292">
        <v>0</v>
      </c>
      <c r="H7909" s="292">
        <v>0</v>
      </c>
      <c r="I7909" s="292">
        <v>0</v>
      </c>
      <c r="J7909" s="292">
        <v>0</v>
      </c>
      <c r="K7909" s="292">
        <v>0</v>
      </c>
      <c r="L7909" s="292">
        <v>0</v>
      </c>
      <c r="M7909" s="292">
        <v>0</v>
      </c>
      <c r="N7909" s="292">
        <v>0</v>
      </c>
      <c r="O7909" s="292">
        <v>0</v>
      </c>
      <c r="P7909" s="83" t="str">
        <f t="shared" si="180"/>
        <v/>
      </c>
    </row>
    <row r="7910" spans="1:16" hidden="1" x14ac:dyDescent="0.25">
      <c r="A7910" s="83" t="s">
        <v>8955</v>
      </c>
      <c r="B7910" s="285" t="s">
        <v>93</v>
      </c>
      <c r="C7910" s="292">
        <v>134.17868340000001</v>
      </c>
      <c r="D7910" s="292">
        <v>176.3204834</v>
      </c>
      <c r="E7910" s="292">
        <v>346.31508339999999</v>
      </c>
      <c r="F7910" s="292">
        <v>549.12918339999999</v>
      </c>
      <c r="G7910" s="292">
        <v>848.05128339999999</v>
      </c>
      <c r="H7910" s="292">
        <v>525.11978339999996</v>
      </c>
      <c r="I7910" s="292">
        <v>557.84148340000002</v>
      </c>
      <c r="J7910" s="292">
        <v>713.27618340000004</v>
      </c>
      <c r="K7910" s="292">
        <v>696.3034834</v>
      </c>
      <c r="L7910" s="292">
        <v>951.32088340000007</v>
      </c>
      <c r="M7910" s="292">
        <v>704.63798339999994</v>
      </c>
      <c r="N7910" s="292">
        <v>-2341.0576274</v>
      </c>
      <c r="O7910" s="292">
        <v>3861.4368899999995</v>
      </c>
      <c r="P7910" s="83" t="str">
        <f t="shared" si="180"/>
        <v/>
      </c>
    </row>
    <row r="7911" spans="1:16" hidden="1" x14ac:dyDescent="0.25">
      <c r="A7911" s="83" t="s">
        <v>8956</v>
      </c>
      <c r="B7911" s="285" t="s">
        <v>94</v>
      </c>
      <c r="C7911" s="292">
        <v>3979.3674272000007</v>
      </c>
      <c r="D7911" s="292">
        <v>10931.016127200002</v>
      </c>
      <c r="E7911" s="292">
        <v>43672.777297200002</v>
      </c>
      <c r="F7911" s="292">
        <v>16939.190227200001</v>
      </c>
      <c r="G7911" s="292">
        <v>11621.004711400003</v>
      </c>
      <c r="H7911" s="292">
        <v>19484.119127200003</v>
      </c>
      <c r="I7911" s="292">
        <v>11576.167627200002</v>
      </c>
      <c r="J7911" s="292">
        <v>9664.2547271999993</v>
      </c>
      <c r="K7911" s="292">
        <v>12924.858527199998</v>
      </c>
      <c r="L7911" s="292">
        <v>18189.562027200001</v>
      </c>
      <c r="M7911" s="292">
        <v>16965.256927200004</v>
      </c>
      <c r="N7911" s="292">
        <v>57775.170149799967</v>
      </c>
      <c r="O7911" s="292">
        <v>233722.74490319999</v>
      </c>
      <c r="P7911" s="83" t="str">
        <f t="shared" si="180"/>
        <v/>
      </c>
    </row>
    <row r="7912" spans="1:16" hidden="1" x14ac:dyDescent="0.25">
      <c r="A7912" s="83" t="s">
        <v>8957</v>
      </c>
      <c r="B7912" s="285" t="s">
        <v>95</v>
      </c>
      <c r="C7912" s="292">
        <v>0</v>
      </c>
      <c r="D7912" s="292">
        <v>0</v>
      </c>
      <c r="E7912" s="292">
        <v>1705.519</v>
      </c>
      <c r="F7912" s="292">
        <v>101.15039999999999</v>
      </c>
      <c r="G7912" s="292">
        <v>2.2000000000000002</v>
      </c>
      <c r="H7912" s="292">
        <v>0</v>
      </c>
      <c r="I7912" s="292">
        <v>3</v>
      </c>
      <c r="J7912" s="292">
        <v>10.574999999999999</v>
      </c>
      <c r="K7912" s="292">
        <v>207.91079999999999</v>
      </c>
      <c r="L7912" s="292">
        <v>484.6447</v>
      </c>
      <c r="M7912" s="292">
        <v>1E-4</v>
      </c>
      <c r="N7912" s="292">
        <v>12128.861290000001</v>
      </c>
      <c r="O7912" s="292">
        <v>14643.861290000001</v>
      </c>
      <c r="P7912" s="83" t="str">
        <f t="shared" si="180"/>
        <v/>
      </c>
    </row>
    <row r="7913" spans="1:16" hidden="1" x14ac:dyDescent="0.25">
      <c r="A7913" s="83" t="s">
        <v>8958</v>
      </c>
      <c r="B7913" s="285" t="s">
        <v>96</v>
      </c>
      <c r="C7913" s="292">
        <v>311.56320170000004</v>
      </c>
      <c r="D7913" s="292">
        <v>329.92760170000003</v>
      </c>
      <c r="E7913" s="292">
        <v>798.74970170000006</v>
      </c>
      <c r="F7913" s="292">
        <v>1130.2435016999998</v>
      </c>
      <c r="G7913" s="292">
        <v>221.53950170000002</v>
      </c>
      <c r="H7913" s="292">
        <v>247.84950170000002</v>
      </c>
      <c r="I7913" s="292">
        <v>169.8284017</v>
      </c>
      <c r="J7913" s="292">
        <v>628.17170169999997</v>
      </c>
      <c r="K7913" s="292">
        <v>913.00980170000003</v>
      </c>
      <c r="L7913" s="292">
        <v>2042.5418017</v>
      </c>
      <c r="M7913" s="292">
        <v>1144.4500017</v>
      </c>
      <c r="N7913" s="292">
        <v>1221.4343713000005</v>
      </c>
      <c r="O7913" s="292">
        <v>9159.3090900000007</v>
      </c>
      <c r="P7913" s="83" t="str">
        <f t="shared" si="180"/>
        <v/>
      </c>
    </row>
    <row r="7914" spans="1:16" hidden="1" x14ac:dyDescent="0.25">
      <c r="A7914" s="83" t="s">
        <v>8959</v>
      </c>
      <c r="B7914" s="285" t="s">
        <v>155</v>
      </c>
      <c r="C7914" s="292">
        <v>1029644.16825</v>
      </c>
      <c r="D7914" s="292">
        <v>232759.34983590004</v>
      </c>
      <c r="E7914" s="292">
        <v>321502.94244589994</v>
      </c>
      <c r="F7914" s="292">
        <v>417854.7962958999</v>
      </c>
      <c r="G7914" s="292">
        <v>200364.07150009999</v>
      </c>
      <c r="H7914" s="292">
        <v>271460.39648589998</v>
      </c>
      <c r="I7914" s="292">
        <v>216010.3251281</v>
      </c>
      <c r="J7914" s="292">
        <v>214075.25991589998</v>
      </c>
      <c r="K7914" s="292">
        <v>301940.94530590007</v>
      </c>
      <c r="L7914" s="292">
        <v>441347.61499330006</v>
      </c>
      <c r="M7914" s="292">
        <v>246916.50955589995</v>
      </c>
      <c r="N7914" s="292">
        <v>2554518.2157304008</v>
      </c>
      <c r="O7914" s="292">
        <v>6448394.5954432003</v>
      </c>
      <c r="P7914" s="83" t="str">
        <f t="shared" ref="P7914:P7945" si="181">IF(COUNTBLANK(Q7914)=0,IF(RIGHT(A7914,12)=Q7914,TRUE,FALSE),"")</f>
        <v/>
      </c>
    </row>
    <row r="7915" spans="1:16" hidden="1" x14ac:dyDescent="0.25">
      <c r="A7915" s="83" t="s">
        <v>8960</v>
      </c>
      <c r="B7915" s="285" t="s">
        <v>80</v>
      </c>
      <c r="C7915" s="292">
        <v>476597.60368289996</v>
      </c>
      <c r="D7915" s="292">
        <v>157944.12238290001</v>
      </c>
      <c r="E7915" s="292">
        <v>162431.65685289999</v>
      </c>
      <c r="F7915" s="292">
        <v>325094.97278289992</v>
      </c>
      <c r="G7915" s="292">
        <v>135967.69882289998</v>
      </c>
      <c r="H7915" s="292">
        <v>158487.7105929</v>
      </c>
      <c r="I7915" s="292">
        <v>139996.27284289998</v>
      </c>
      <c r="J7915" s="292">
        <v>136926.85581289997</v>
      </c>
      <c r="K7915" s="292">
        <v>145349.2857829</v>
      </c>
      <c r="L7915" s="292">
        <v>314789.6154829</v>
      </c>
      <c r="M7915" s="292">
        <v>151645.08758289996</v>
      </c>
      <c r="N7915" s="292">
        <v>1062427.4832443004</v>
      </c>
      <c r="O7915" s="292">
        <v>3367658.3658662001</v>
      </c>
      <c r="P7915" s="83" t="str">
        <f t="shared" si="181"/>
        <v/>
      </c>
    </row>
    <row r="7916" spans="1:16" hidden="1" x14ac:dyDescent="0.25">
      <c r="A7916" s="83" t="s">
        <v>8961</v>
      </c>
      <c r="B7916" s="285" t="s">
        <v>97</v>
      </c>
      <c r="C7916" s="292">
        <v>430305</v>
      </c>
      <c r="D7916" s="292">
        <v>-34365</v>
      </c>
      <c r="E7916" s="292">
        <v>-27005</v>
      </c>
      <c r="F7916" s="292">
        <v>-71525</v>
      </c>
      <c r="G7916" s="292">
        <v>-27639</v>
      </c>
      <c r="H7916" s="292">
        <v>-39417</v>
      </c>
      <c r="I7916" s="292">
        <v>-59267</v>
      </c>
      <c r="J7916" s="292">
        <v>-24765</v>
      </c>
      <c r="K7916" s="292">
        <v>-26763</v>
      </c>
      <c r="L7916" s="292">
        <v>-44821</v>
      </c>
      <c r="M7916" s="292">
        <v>-37276</v>
      </c>
      <c r="N7916" s="292">
        <v>-37079</v>
      </c>
      <c r="O7916" s="292">
        <v>383</v>
      </c>
      <c r="P7916" s="83" t="str">
        <f t="shared" si="181"/>
        <v/>
      </c>
    </row>
    <row r="7917" spans="1:16" hidden="1" x14ac:dyDescent="0.25">
      <c r="A7917" s="83" t="s">
        <v>8962</v>
      </c>
      <c r="B7917" s="285" t="s">
        <v>130</v>
      </c>
      <c r="C7917" s="292">
        <v>430305</v>
      </c>
      <c r="D7917" s="292">
        <v>-34365</v>
      </c>
      <c r="E7917" s="292">
        <v>-27012</v>
      </c>
      <c r="F7917" s="292">
        <v>-71525</v>
      </c>
      <c r="G7917" s="292">
        <v>-27639</v>
      </c>
      <c r="H7917" s="292">
        <v>-39417</v>
      </c>
      <c r="I7917" s="292">
        <v>-59267</v>
      </c>
      <c r="J7917" s="292">
        <v>-24765</v>
      </c>
      <c r="K7917" s="292">
        <v>-26763</v>
      </c>
      <c r="L7917" s="292">
        <v>-44821</v>
      </c>
      <c r="M7917" s="292">
        <v>-38502</v>
      </c>
      <c r="N7917" s="292">
        <v>-37198</v>
      </c>
      <c r="O7917" s="292">
        <v>-969</v>
      </c>
      <c r="P7917" s="83" t="str">
        <f t="shared" si="181"/>
        <v/>
      </c>
    </row>
    <row r="7918" spans="1:16" hidden="1" x14ac:dyDescent="0.25">
      <c r="A7918" s="83" t="s">
        <v>8963</v>
      </c>
      <c r="B7918" s="285" t="s">
        <v>76</v>
      </c>
      <c r="C7918" s="292">
        <v>11</v>
      </c>
      <c r="D7918" s="292">
        <v>11</v>
      </c>
      <c r="E7918" s="292">
        <v>166</v>
      </c>
      <c r="F7918" s="292">
        <v>2961</v>
      </c>
      <c r="G7918" s="292">
        <v>83</v>
      </c>
      <c r="H7918" s="292">
        <v>0</v>
      </c>
      <c r="I7918" s="292">
        <v>426</v>
      </c>
      <c r="J7918" s="292">
        <v>13</v>
      </c>
      <c r="K7918" s="292">
        <v>1503</v>
      </c>
      <c r="L7918" s="292">
        <v>0</v>
      </c>
      <c r="M7918" s="292">
        <v>1211</v>
      </c>
      <c r="N7918" s="292">
        <v>6047</v>
      </c>
      <c r="O7918" s="292">
        <v>12432</v>
      </c>
      <c r="P7918" s="83" t="str">
        <f t="shared" si="181"/>
        <v/>
      </c>
    </row>
    <row r="7919" spans="1:16" hidden="1" x14ac:dyDescent="0.25">
      <c r="A7919" s="83" t="s">
        <v>8964</v>
      </c>
      <c r="B7919" s="285" t="s">
        <v>77</v>
      </c>
      <c r="C7919" s="292">
        <v>4617</v>
      </c>
      <c r="D7919" s="292">
        <v>9902</v>
      </c>
      <c r="E7919" s="292">
        <v>4659</v>
      </c>
      <c r="F7919" s="292">
        <v>4352</v>
      </c>
      <c r="G7919" s="292">
        <v>7346</v>
      </c>
      <c r="H7919" s="292">
        <v>4807</v>
      </c>
      <c r="I7919" s="292">
        <v>5024</v>
      </c>
      <c r="J7919" s="292">
        <v>4205</v>
      </c>
      <c r="K7919" s="292">
        <v>6995</v>
      </c>
      <c r="L7919" s="292">
        <v>4716</v>
      </c>
      <c r="M7919" s="292">
        <v>4717</v>
      </c>
      <c r="N7919" s="292">
        <v>7599</v>
      </c>
      <c r="O7919" s="292">
        <v>68939</v>
      </c>
      <c r="P7919" s="83" t="str">
        <f t="shared" si="181"/>
        <v/>
      </c>
    </row>
    <row r="7920" spans="1:16" hidden="1" x14ac:dyDescent="0.25">
      <c r="A7920" s="83" t="s">
        <v>8965</v>
      </c>
      <c r="B7920" s="285" t="s">
        <v>78</v>
      </c>
      <c r="C7920" s="292">
        <v>2142</v>
      </c>
      <c r="D7920" s="292">
        <v>1734</v>
      </c>
      <c r="E7920" s="292">
        <v>3161</v>
      </c>
      <c r="F7920" s="292">
        <v>1652</v>
      </c>
      <c r="G7920" s="292">
        <v>2086</v>
      </c>
      <c r="H7920" s="292">
        <v>2520</v>
      </c>
      <c r="I7920" s="292">
        <v>887</v>
      </c>
      <c r="J7920" s="292">
        <v>1732</v>
      </c>
      <c r="K7920" s="292">
        <v>2144</v>
      </c>
      <c r="L7920" s="292">
        <v>2527</v>
      </c>
      <c r="M7920" s="292">
        <v>1579</v>
      </c>
      <c r="N7920" s="292">
        <v>2871</v>
      </c>
      <c r="O7920" s="292">
        <v>25035</v>
      </c>
      <c r="P7920" s="83" t="str">
        <f t="shared" si="181"/>
        <v/>
      </c>
    </row>
    <row r="7921" spans="1:16" hidden="1" x14ac:dyDescent="0.25">
      <c r="A7921" s="83" t="s">
        <v>8966</v>
      </c>
      <c r="B7921" s="285" t="s">
        <v>79</v>
      </c>
      <c r="C7921" s="292">
        <v>1</v>
      </c>
      <c r="D7921" s="292">
        <v>2</v>
      </c>
      <c r="E7921" s="292">
        <v>0</v>
      </c>
      <c r="F7921" s="292">
        <v>2</v>
      </c>
      <c r="G7921" s="292">
        <v>1</v>
      </c>
      <c r="H7921" s="292">
        <v>0</v>
      </c>
      <c r="I7921" s="292">
        <v>0</v>
      </c>
      <c r="J7921" s="292">
        <v>0</v>
      </c>
      <c r="K7921" s="292">
        <v>0</v>
      </c>
      <c r="L7921" s="292">
        <v>0</v>
      </c>
      <c r="M7921" s="292">
        <v>472</v>
      </c>
      <c r="N7921" s="292">
        <v>43</v>
      </c>
      <c r="O7921" s="292">
        <v>521</v>
      </c>
      <c r="P7921" s="83" t="str">
        <f t="shared" si="181"/>
        <v/>
      </c>
    </row>
    <row r="7922" spans="1:16" hidden="1" x14ac:dyDescent="0.25">
      <c r="A7922" s="83" t="s">
        <v>8967</v>
      </c>
      <c r="B7922" s="285" t="s">
        <v>3671</v>
      </c>
      <c r="C7922" s="292">
        <v>56047</v>
      </c>
      <c r="D7922" s="292">
        <v>22725</v>
      </c>
      <c r="E7922" s="292">
        <v>17418</v>
      </c>
      <c r="F7922" s="292">
        <v>44118</v>
      </c>
      <c r="G7922" s="292">
        <v>15836</v>
      </c>
      <c r="H7922" s="292">
        <v>30940</v>
      </c>
      <c r="I7922" s="292">
        <v>39678</v>
      </c>
      <c r="J7922" s="292">
        <v>17893</v>
      </c>
      <c r="K7922" s="292">
        <v>16604</v>
      </c>
      <c r="L7922" s="292">
        <v>33223</v>
      </c>
      <c r="M7922" s="292">
        <v>24225</v>
      </c>
      <c r="N7922" s="292">
        <v>21064</v>
      </c>
      <c r="O7922" s="292">
        <v>339771</v>
      </c>
      <c r="P7922" s="83" t="str">
        <f t="shared" si="181"/>
        <v/>
      </c>
    </row>
    <row r="7923" spans="1:16" hidden="1" x14ac:dyDescent="0.25">
      <c r="A7923" s="83" t="s">
        <v>8968</v>
      </c>
      <c r="B7923" s="285" t="s">
        <v>120</v>
      </c>
      <c r="C7923" s="292">
        <v>16309</v>
      </c>
      <c r="D7923" s="292">
        <v>0</v>
      </c>
      <c r="E7923" s="292">
        <v>0</v>
      </c>
      <c r="F7923" s="292">
        <v>16309</v>
      </c>
      <c r="G7923" s="292">
        <v>7</v>
      </c>
      <c r="H7923" s="292">
        <v>44</v>
      </c>
      <c r="I7923" s="292">
        <v>12302</v>
      </c>
      <c r="J7923" s="292">
        <v>40</v>
      </c>
      <c r="K7923" s="292">
        <v>40</v>
      </c>
      <c r="L7923" s="292">
        <v>0</v>
      </c>
      <c r="M7923" s="292">
        <v>4416</v>
      </c>
      <c r="N7923" s="292">
        <v>1540</v>
      </c>
      <c r="O7923" s="292">
        <v>51007</v>
      </c>
      <c r="P7923" s="83" t="str">
        <f t="shared" si="181"/>
        <v/>
      </c>
    </row>
    <row r="7924" spans="1:16" hidden="1" x14ac:dyDescent="0.25">
      <c r="A7924" s="83" t="s">
        <v>8969</v>
      </c>
      <c r="B7924" s="285" t="s">
        <v>121</v>
      </c>
      <c r="C7924" s="292">
        <v>0</v>
      </c>
      <c r="D7924" s="292">
        <v>0</v>
      </c>
      <c r="E7924" s="292">
        <v>0</v>
      </c>
      <c r="F7924" s="292">
        <v>0</v>
      </c>
      <c r="G7924" s="292">
        <v>0</v>
      </c>
      <c r="H7924" s="292">
        <v>0</v>
      </c>
      <c r="I7924" s="292">
        <v>0</v>
      </c>
      <c r="J7924" s="292">
        <v>0</v>
      </c>
      <c r="K7924" s="292">
        <v>0</v>
      </c>
      <c r="L7924" s="292">
        <v>0</v>
      </c>
      <c r="M7924" s="292">
        <v>0</v>
      </c>
      <c r="N7924" s="292">
        <v>0</v>
      </c>
      <c r="O7924" s="292">
        <v>0</v>
      </c>
      <c r="P7924" s="83" t="str">
        <f t="shared" si="181"/>
        <v/>
      </c>
    </row>
    <row r="7925" spans="1:16" hidden="1" x14ac:dyDescent="0.25">
      <c r="A7925" s="83" t="s">
        <v>8970</v>
      </c>
      <c r="B7925" s="285" t="s">
        <v>81</v>
      </c>
      <c r="C7925" s="292">
        <v>0</v>
      </c>
      <c r="D7925" s="292">
        <v>82</v>
      </c>
      <c r="E7925" s="292">
        <v>180</v>
      </c>
      <c r="F7925" s="292">
        <v>19</v>
      </c>
      <c r="G7925" s="292">
        <v>855</v>
      </c>
      <c r="H7925" s="292">
        <v>76</v>
      </c>
      <c r="I7925" s="292">
        <v>10</v>
      </c>
      <c r="J7925" s="292">
        <v>48</v>
      </c>
      <c r="K7925" s="292">
        <v>537</v>
      </c>
      <c r="L7925" s="292">
        <v>508</v>
      </c>
      <c r="M7925" s="292">
        <v>710</v>
      </c>
      <c r="N7925" s="292">
        <v>2173</v>
      </c>
      <c r="O7925" s="292">
        <v>5198</v>
      </c>
      <c r="P7925" s="83" t="str">
        <f t="shared" si="181"/>
        <v/>
      </c>
    </row>
    <row r="7926" spans="1:16" hidden="1" x14ac:dyDescent="0.25">
      <c r="A7926" s="83" t="s">
        <v>8971</v>
      </c>
      <c r="B7926" s="285" t="s">
        <v>82</v>
      </c>
      <c r="C7926" s="292">
        <v>0</v>
      </c>
      <c r="D7926" s="292">
        <v>0</v>
      </c>
      <c r="E7926" s="292">
        <v>0</v>
      </c>
      <c r="F7926" s="292">
        <v>0</v>
      </c>
      <c r="G7926" s="292">
        <v>0</v>
      </c>
      <c r="H7926" s="292">
        <v>0</v>
      </c>
      <c r="I7926" s="292">
        <v>0</v>
      </c>
      <c r="J7926" s="292">
        <v>0</v>
      </c>
      <c r="K7926" s="292">
        <v>0</v>
      </c>
      <c r="L7926" s="292">
        <v>0</v>
      </c>
      <c r="M7926" s="292">
        <v>0</v>
      </c>
      <c r="N7926" s="292">
        <v>0</v>
      </c>
      <c r="O7926" s="292">
        <v>0</v>
      </c>
      <c r="P7926" s="83" t="str">
        <f t="shared" si="181"/>
        <v/>
      </c>
    </row>
    <row r="7927" spans="1:16" hidden="1" x14ac:dyDescent="0.25">
      <c r="A7927" s="83" t="s">
        <v>8972</v>
      </c>
      <c r="B7927" s="285" t="s">
        <v>83</v>
      </c>
      <c r="C7927" s="292">
        <v>50</v>
      </c>
      <c r="D7927" s="292">
        <v>0</v>
      </c>
      <c r="E7927" s="292">
        <v>0</v>
      </c>
      <c r="F7927" s="292">
        <v>50</v>
      </c>
      <c r="G7927" s="292">
        <v>0</v>
      </c>
      <c r="H7927" s="292">
        <v>50</v>
      </c>
      <c r="I7927" s="292">
        <v>0</v>
      </c>
      <c r="J7927" s="292">
        <v>202</v>
      </c>
      <c r="K7927" s="292">
        <v>50</v>
      </c>
      <c r="L7927" s="292">
        <v>50</v>
      </c>
      <c r="M7927" s="292">
        <v>0</v>
      </c>
      <c r="N7927" s="292">
        <v>545</v>
      </c>
      <c r="O7927" s="292">
        <v>997</v>
      </c>
      <c r="P7927" s="83" t="str">
        <f t="shared" si="181"/>
        <v/>
      </c>
    </row>
    <row r="7928" spans="1:16" hidden="1" x14ac:dyDescent="0.25">
      <c r="A7928" s="83" t="s">
        <v>8973</v>
      </c>
      <c r="B7928" s="285" t="s">
        <v>84</v>
      </c>
      <c r="C7928" s="292">
        <v>80</v>
      </c>
      <c r="D7928" s="292">
        <v>586</v>
      </c>
      <c r="E7928" s="292">
        <v>1754</v>
      </c>
      <c r="F7928" s="292">
        <v>2377</v>
      </c>
      <c r="G7928" s="292">
        <v>1671</v>
      </c>
      <c r="H7928" s="292">
        <v>1331</v>
      </c>
      <c r="I7928" s="292">
        <v>1211</v>
      </c>
      <c r="J7928" s="292">
        <v>1644</v>
      </c>
      <c r="K7928" s="292">
        <v>832</v>
      </c>
      <c r="L7928" s="292">
        <v>4197</v>
      </c>
      <c r="M7928" s="292">
        <v>1642</v>
      </c>
      <c r="N7928" s="292">
        <v>4286</v>
      </c>
      <c r="O7928" s="292">
        <v>21611</v>
      </c>
      <c r="P7928" s="83" t="str">
        <f t="shared" si="181"/>
        <v/>
      </c>
    </row>
    <row r="7929" spans="1:16" hidden="1" x14ac:dyDescent="0.25">
      <c r="A7929" s="83" t="s">
        <v>8974</v>
      </c>
      <c r="B7929" s="285" t="s">
        <v>85</v>
      </c>
      <c r="C7929" s="292">
        <v>79257</v>
      </c>
      <c r="D7929" s="292">
        <v>35042</v>
      </c>
      <c r="E7929" s="292">
        <v>27338</v>
      </c>
      <c r="F7929" s="292">
        <v>71840</v>
      </c>
      <c r="G7929" s="292">
        <v>27885</v>
      </c>
      <c r="H7929" s="292">
        <v>39768</v>
      </c>
      <c r="I7929" s="292">
        <v>59538</v>
      </c>
      <c r="J7929" s="292">
        <v>25777</v>
      </c>
      <c r="K7929" s="292">
        <v>28705</v>
      </c>
      <c r="L7929" s="292">
        <v>45221</v>
      </c>
      <c r="M7929" s="292">
        <v>38972</v>
      </c>
      <c r="N7929" s="292">
        <v>46168</v>
      </c>
      <c r="O7929" s="292">
        <v>525511</v>
      </c>
      <c r="P7929" s="83" t="str">
        <f t="shared" si="181"/>
        <v/>
      </c>
    </row>
    <row r="7930" spans="1:16" hidden="1" x14ac:dyDescent="0.25">
      <c r="A7930" s="83" t="s">
        <v>8975</v>
      </c>
      <c r="B7930" s="285" t="s">
        <v>86</v>
      </c>
      <c r="C7930" s="292">
        <v>0</v>
      </c>
      <c r="D7930" s="292">
        <v>0</v>
      </c>
      <c r="E7930" s="292">
        <v>0</v>
      </c>
      <c r="F7930" s="292">
        <v>0</v>
      </c>
      <c r="G7930" s="292">
        <v>0</v>
      </c>
      <c r="H7930" s="292">
        <v>0</v>
      </c>
      <c r="I7930" s="292">
        <v>0</v>
      </c>
      <c r="J7930" s="292">
        <v>0</v>
      </c>
      <c r="K7930" s="292">
        <v>0</v>
      </c>
      <c r="L7930" s="292">
        <v>0</v>
      </c>
      <c r="M7930" s="292">
        <v>0</v>
      </c>
      <c r="N7930" s="292">
        <v>0</v>
      </c>
      <c r="O7930" s="292">
        <v>0</v>
      </c>
      <c r="P7930" s="83" t="str">
        <f t="shared" si="181"/>
        <v/>
      </c>
    </row>
    <row r="7931" spans="1:16" hidden="1" x14ac:dyDescent="0.25">
      <c r="A7931" s="83" t="s">
        <v>8976</v>
      </c>
      <c r="B7931" s="285" t="s">
        <v>87</v>
      </c>
      <c r="C7931" s="292">
        <v>0</v>
      </c>
      <c r="D7931" s="292">
        <v>0</v>
      </c>
      <c r="E7931" s="292">
        <v>7</v>
      </c>
      <c r="F7931" s="292">
        <v>0</v>
      </c>
      <c r="G7931" s="292">
        <v>0</v>
      </c>
      <c r="H7931" s="292">
        <v>0</v>
      </c>
      <c r="I7931" s="292">
        <v>0</v>
      </c>
      <c r="J7931" s="292">
        <v>0</v>
      </c>
      <c r="K7931" s="292">
        <v>0</v>
      </c>
      <c r="L7931" s="292">
        <v>0</v>
      </c>
      <c r="M7931" s="292">
        <v>1226</v>
      </c>
      <c r="N7931" s="292">
        <v>119</v>
      </c>
      <c r="O7931" s="292">
        <v>1352</v>
      </c>
      <c r="P7931" s="83" t="str">
        <f t="shared" si="181"/>
        <v/>
      </c>
    </row>
    <row r="7932" spans="1:16" hidden="1" x14ac:dyDescent="0.25">
      <c r="A7932" s="83" t="s">
        <v>8977</v>
      </c>
      <c r="B7932" s="285" t="s">
        <v>88</v>
      </c>
      <c r="C7932" s="292">
        <v>0</v>
      </c>
      <c r="D7932" s="292">
        <v>0</v>
      </c>
      <c r="E7932" s="292">
        <v>0</v>
      </c>
      <c r="F7932" s="292">
        <v>0</v>
      </c>
      <c r="G7932" s="292">
        <v>0</v>
      </c>
      <c r="H7932" s="292">
        <v>0</v>
      </c>
      <c r="I7932" s="292">
        <v>0</v>
      </c>
      <c r="J7932" s="292">
        <v>0</v>
      </c>
      <c r="K7932" s="292">
        <v>0</v>
      </c>
      <c r="L7932" s="292">
        <v>0</v>
      </c>
      <c r="M7932" s="292">
        <v>0</v>
      </c>
      <c r="N7932" s="292">
        <v>0</v>
      </c>
      <c r="O7932" s="292">
        <v>0</v>
      </c>
      <c r="P7932" s="83" t="str">
        <f t="shared" si="181"/>
        <v/>
      </c>
    </row>
    <row r="7933" spans="1:16" hidden="1" x14ac:dyDescent="0.25">
      <c r="A7933" s="83" t="s">
        <v>8978</v>
      </c>
      <c r="B7933" s="285" t="s">
        <v>144</v>
      </c>
      <c r="C7933" s="292">
        <v>79257</v>
      </c>
      <c r="D7933" s="292">
        <v>35042</v>
      </c>
      <c r="E7933" s="292">
        <v>27345</v>
      </c>
      <c r="F7933" s="292">
        <v>71840</v>
      </c>
      <c r="G7933" s="292">
        <v>27885</v>
      </c>
      <c r="H7933" s="292">
        <v>39768</v>
      </c>
      <c r="I7933" s="292">
        <v>59538</v>
      </c>
      <c r="J7933" s="292">
        <v>25777</v>
      </c>
      <c r="K7933" s="292">
        <v>28705</v>
      </c>
      <c r="L7933" s="292">
        <v>45221</v>
      </c>
      <c r="M7933" s="292">
        <v>40198</v>
      </c>
      <c r="N7933" s="292">
        <v>46287</v>
      </c>
      <c r="O7933" s="292">
        <v>526863</v>
      </c>
      <c r="P7933" s="83" t="str">
        <f t="shared" si="181"/>
        <v/>
      </c>
    </row>
    <row r="7934" spans="1:16" hidden="1" x14ac:dyDescent="0.25">
      <c r="A7934" s="83" t="s">
        <v>8979</v>
      </c>
      <c r="B7934" s="285" t="s">
        <v>76</v>
      </c>
      <c r="C7934" s="292">
        <v>125</v>
      </c>
      <c r="D7934" s="292">
        <v>256</v>
      </c>
      <c r="E7934" s="292">
        <v>182</v>
      </c>
      <c r="F7934" s="292">
        <v>141</v>
      </c>
      <c r="G7934" s="292">
        <v>109</v>
      </c>
      <c r="H7934" s="292">
        <v>189</v>
      </c>
      <c r="I7934" s="292">
        <v>119</v>
      </c>
      <c r="J7934" s="292">
        <v>768</v>
      </c>
      <c r="K7934" s="292">
        <v>741</v>
      </c>
      <c r="L7934" s="292">
        <v>385</v>
      </c>
      <c r="M7934" s="292">
        <v>895</v>
      </c>
      <c r="N7934" s="292">
        <v>3291</v>
      </c>
      <c r="O7934" s="292">
        <v>7201</v>
      </c>
      <c r="P7934" s="83" t="str">
        <f t="shared" si="181"/>
        <v/>
      </c>
    </row>
    <row r="7935" spans="1:16" hidden="1" x14ac:dyDescent="0.25">
      <c r="A7935" s="83" t="s">
        <v>8980</v>
      </c>
      <c r="B7935" s="285" t="s">
        <v>85</v>
      </c>
      <c r="C7935" s="292">
        <v>509562</v>
      </c>
      <c r="D7935" s="292">
        <v>677</v>
      </c>
      <c r="E7935" s="292">
        <v>333</v>
      </c>
      <c r="F7935" s="292">
        <v>315</v>
      </c>
      <c r="G7935" s="292">
        <v>246</v>
      </c>
      <c r="H7935" s="292">
        <v>351</v>
      </c>
      <c r="I7935" s="292">
        <v>271</v>
      </c>
      <c r="J7935" s="292">
        <v>1012</v>
      </c>
      <c r="K7935" s="292">
        <v>1942</v>
      </c>
      <c r="L7935" s="292">
        <v>400</v>
      </c>
      <c r="M7935" s="292">
        <v>1696</v>
      </c>
      <c r="N7935" s="292">
        <v>9089</v>
      </c>
      <c r="O7935" s="292">
        <v>525894</v>
      </c>
      <c r="P7935" s="83" t="str">
        <f t="shared" si="181"/>
        <v/>
      </c>
    </row>
    <row r="7936" spans="1:16" hidden="1" x14ac:dyDescent="0.25">
      <c r="A7936" s="83" t="s">
        <v>8981</v>
      </c>
      <c r="B7936" s="285" t="s">
        <v>87</v>
      </c>
      <c r="C7936" s="292">
        <v>0</v>
      </c>
      <c r="D7936" s="292">
        <v>0</v>
      </c>
      <c r="E7936" s="292">
        <v>0</v>
      </c>
      <c r="F7936" s="292">
        <v>0</v>
      </c>
      <c r="G7936" s="292">
        <v>0</v>
      </c>
      <c r="H7936" s="292">
        <v>0</v>
      </c>
      <c r="I7936" s="292">
        <v>0</v>
      </c>
      <c r="J7936" s="292">
        <v>0</v>
      </c>
      <c r="K7936" s="292">
        <v>0</v>
      </c>
      <c r="L7936" s="292">
        <v>0</v>
      </c>
      <c r="M7936" s="292">
        <v>0</v>
      </c>
      <c r="N7936" s="292">
        <v>0</v>
      </c>
      <c r="O7936" s="292">
        <v>0</v>
      </c>
      <c r="P7936" s="83" t="str">
        <f t="shared" si="181"/>
        <v/>
      </c>
    </row>
    <row r="7937" spans="1:16" hidden="1" x14ac:dyDescent="0.25">
      <c r="A7937" s="83" t="s">
        <v>8982</v>
      </c>
      <c r="B7937" s="285" t="s">
        <v>88</v>
      </c>
      <c r="C7937" s="292">
        <v>0</v>
      </c>
      <c r="D7937" s="292">
        <v>0</v>
      </c>
      <c r="E7937" s="292">
        <v>0</v>
      </c>
      <c r="F7937" s="292">
        <v>0</v>
      </c>
      <c r="G7937" s="292">
        <v>0</v>
      </c>
      <c r="H7937" s="292">
        <v>0</v>
      </c>
      <c r="I7937" s="292">
        <v>0</v>
      </c>
      <c r="J7937" s="292">
        <v>0</v>
      </c>
      <c r="K7937" s="292">
        <v>0</v>
      </c>
      <c r="L7937" s="292">
        <v>0</v>
      </c>
      <c r="M7937" s="292">
        <v>0</v>
      </c>
      <c r="N7937" s="292">
        <v>0</v>
      </c>
      <c r="O7937" s="292">
        <v>0</v>
      </c>
      <c r="P7937" s="83" t="str">
        <f t="shared" si="181"/>
        <v/>
      </c>
    </row>
    <row r="7938" spans="1:16" hidden="1" x14ac:dyDescent="0.25">
      <c r="A7938" s="83" t="s">
        <v>8983</v>
      </c>
      <c r="B7938" s="285" t="s">
        <v>89</v>
      </c>
      <c r="C7938" s="292">
        <v>0</v>
      </c>
      <c r="D7938" s="292">
        <v>0</v>
      </c>
      <c r="E7938" s="292">
        <v>30</v>
      </c>
      <c r="F7938" s="292">
        <v>8</v>
      </c>
      <c r="G7938" s="292">
        <v>11</v>
      </c>
      <c r="H7938" s="292">
        <v>6</v>
      </c>
      <c r="I7938" s="292">
        <v>6</v>
      </c>
      <c r="J7938" s="292">
        <v>4</v>
      </c>
      <c r="K7938" s="292">
        <v>3</v>
      </c>
      <c r="L7938" s="292">
        <v>37</v>
      </c>
      <c r="M7938" s="292">
        <v>15</v>
      </c>
      <c r="N7938" s="292">
        <v>13</v>
      </c>
      <c r="O7938" s="292">
        <v>133</v>
      </c>
      <c r="P7938" s="83" t="str">
        <f t="shared" si="181"/>
        <v/>
      </c>
    </row>
    <row r="7939" spans="1:16" hidden="1" x14ac:dyDescent="0.25">
      <c r="A7939" s="83" t="s">
        <v>8984</v>
      </c>
      <c r="B7939" s="285" t="s">
        <v>90</v>
      </c>
      <c r="C7939" s="292">
        <v>1</v>
      </c>
      <c r="D7939" s="292">
        <v>0</v>
      </c>
      <c r="E7939" s="292">
        <v>0</v>
      </c>
      <c r="F7939" s="292">
        <v>0</v>
      </c>
      <c r="G7939" s="292">
        <v>0</v>
      </c>
      <c r="H7939" s="292">
        <v>0</v>
      </c>
      <c r="I7939" s="292">
        <v>0</v>
      </c>
      <c r="J7939" s="292">
        <v>0</v>
      </c>
      <c r="K7939" s="292">
        <v>0</v>
      </c>
      <c r="L7939" s="292">
        <v>1</v>
      </c>
      <c r="M7939" s="292">
        <v>0</v>
      </c>
      <c r="N7939" s="292">
        <v>0</v>
      </c>
      <c r="O7939" s="292">
        <v>2</v>
      </c>
      <c r="P7939" s="83" t="str">
        <f t="shared" si="181"/>
        <v/>
      </c>
    </row>
    <row r="7940" spans="1:16" hidden="1" x14ac:dyDescent="0.25">
      <c r="A7940" s="83" t="s">
        <v>8985</v>
      </c>
      <c r="B7940" s="285" t="s">
        <v>91</v>
      </c>
      <c r="C7940" s="292">
        <v>0</v>
      </c>
      <c r="D7940" s="292">
        <v>0</v>
      </c>
      <c r="E7940" s="292">
        <v>0</v>
      </c>
      <c r="F7940" s="292">
        <v>0</v>
      </c>
      <c r="G7940" s="292">
        <v>0</v>
      </c>
      <c r="H7940" s="292">
        <v>0</v>
      </c>
      <c r="I7940" s="292">
        <v>0</v>
      </c>
      <c r="J7940" s="292">
        <v>0</v>
      </c>
      <c r="K7940" s="292">
        <v>0</v>
      </c>
      <c r="L7940" s="292">
        <v>0</v>
      </c>
      <c r="M7940" s="292">
        <v>0</v>
      </c>
      <c r="N7940" s="292">
        <v>0</v>
      </c>
      <c r="O7940" s="292">
        <v>0</v>
      </c>
      <c r="P7940" s="83" t="str">
        <f t="shared" si="181"/>
        <v/>
      </c>
    </row>
    <row r="7941" spans="1:16" hidden="1" x14ac:dyDescent="0.25">
      <c r="A7941" s="83" t="s">
        <v>8986</v>
      </c>
      <c r="B7941" s="285" t="s">
        <v>3670</v>
      </c>
      <c r="C7941" s="292">
        <v>31</v>
      </c>
      <c r="D7941" s="292">
        <v>226</v>
      </c>
      <c r="E7941" s="292">
        <v>0</v>
      </c>
      <c r="F7941" s="292">
        <v>0</v>
      </c>
      <c r="G7941" s="292">
        <v>0</v>
      </c>
      <c r="H7941" s="292">
        <v>0</v>
      </c>
      <c r="I7941" s="292">
        <v>0</v>
      </c>
      <c r="J7941" s="292">
        <v>0</v>
      </c>
      <c r="K7941" s="292">
        <v>0</v>
      </c>
      <c r="L7941" s="292">
        <v>0</v>
      </c>
      <c r="M7941" s="292">
        <v>680</v>
      </c>
      <c r="N7941" s="292">
        <v>78</v>
      </c>
      <c r="O7941" s="292">
        <v>1015</v>
      </c>
      <c r="P7941" s="83" t="str">
        <f t="shared" si="181"/>
        <v/>
      </c>
    </row>
    <row r="7942" spans="1:16" hidden="1" x14ac:dyDescent="0.25">
      <c r="A7942" s="83" t="s">
        <v>8987</v>
      </c>
      <c r="B7942" s="285" t="s">
        <v>122</v>
      </c>
      <c r="C7942" s="292">
        <v>0</v>
      </c>
      <c r="D7942" s="292">
        <v>0</v>
      </c>
      <c r="E7942" s="292">
        <v>0</v>
      </c>
      <c r="F7942" s="292">
        <v>0</v>
      </c>
      <c r="G7942" s="292">
        <v>0</v>
      </c>
      <c r="H7942" s="292">
        <v>0</v>
      </c>
      <c r="I7942" s="292">
        <v>0</v>
      </c>
      <c r="J7942" s="292">
        <v>0</v>
      </c>
      <c r="K7942" s="292">
        <v>0</v>
      </c>
      <c r="L7942" s="292">
        <v>0</v>
      </c>
      <c r="M7942" s="292">
        <v>0</v>
      </c>
      <c r="N7942" s="292">
        <v>0</v>
      </c>
      <c r="O7942" s="292">
        <v>0</v>
      </c>
      <c r="P7942" s="83" t="str">
        <f t="shared" si="181"/>
        <v/>
      </c>
    </row>
    <row r="7943" spans="1:16" hidden="1" x14ac:dyDescent="0.25">
      <c r="A7943" s="83" t="s">
        <v>8988</v>
      </c>
      <c r="B7943" s="285" t="s">
        <v>92</v>
      </c>
      <c r="C7943" s="292">
        <v>0</v>
      </c>
      <c r="D7943" s="292">
        <v>0</v>
      </c>
      <c r="E7943" s="292">
        <v>0</v>
      </c>
      <c r="F7943" s="292">
        <v>0</v>
      </c>
      <c r="G7943" s="292">
        <v>0</v>
      </c>
      <c r="H7943" s="292">
        <v>0</v>
      </c>
      <c r="I7943" s="292">
        <v>0</v>
      </c>
      <c r="J7943" s="292">
        <v>0</v>
      </c>
      <c r="K7943" s="292">
        <v>0</v>
      </c>
      <c r="L7943" s="292">
        <v>0</v>
      </c>
      <c r="M7943" s="292">
        <v>0</v>
      </c>
      <c r="N7943" s="292">
        <v>0</v>
      </c>
      <c r="O7943" s="292">
        <v>0</v>
      </c>
      <c r="P7943" s="83" t="str">
        <f t="shared" si="181"/>
        <v/>
      </c>
    </row>
    <row r="7944" spans="1:16" hidden="1" x14ac:dyDescent="0.25">
      <c r="A7944" s="83" t="s">
        <v>8989</v>
      </c>
      <c r="B7944" s="285" t="s">
        <v>93</v>
      </c>
      <c r="C7944" s="292">
        <v>0</v>
      </c>
      <c r="D7944" s="292">
        <v>0</v>
      </c>
      <c r="E7944" s="292">
        <v>0</v>
      </c>
      <c r="F7944" s="292">
        <v>0</v>
      </c>
      <c r="G7944" s="292">
        <v>0</v>
      </c>
      <c r="H7944" s="292">
        <v>0</v>
      </c>
      <c r="I7944" s="292">
        <v>0</v>
      </c>
      <c r="J7944" s="292">
        <v>0</v>
      </c>
      <c r="K7944" s="292">
        <v>0</v>
      </c>
      <c r="L7944" s="292">
        <v>0</v>
      </c>
      <c r="M7944" s="292">
        <v>0</v>
      </c>
      <c r="N7944" s="292">
        <v>0</v>
      </c>
      <c r="O7944" s="292">
        <v>0</v>
      </c>
      <c r="P7944" s="83" t="str">
        <f t="shared" si="181"/>
        <v/>
      </c>
    </row>
    <row r="7945" spans="1:16" hidden="1" x14ac:dyDescent="0.25">
      <c r="A7945" s="83" t="s">
        <v>8990</v>
      </c>
      <c r="B7945" s="285" t="s">
        <v>94</v>
      </c>
      <c r="C7945" s="292">
        <v>509405</v>
      </c>
      <c r="D7945" s="292">
        <v>195</v>
      </c>
      <c r="E7945" s="292">
        <v>121</v>
      </c>
      <c r="F7945" s="292">
        <v>166</v>
      </c>
      <c r="G7945" s="292">
        <v>126</v>
      </c>
      <c r="H7945" s="292">
        <v>156</v>
      </c>
      <c r="I7945" s="292">
        <v>146</v>
      </c>
      <c r="J7945" s="292">
        <v>240</v>
      </c>
      <c r="K7945" s="292">
        <v>1198</v>
      </c>
      <c r="L7945" s="292">
        <v>-23</v>
      </c>
      <c r="M7945" s="292">
        <v>106</v>
      </c>
      <c r="N7945" s="292">
        <v>5707</v>
      </c>
      <c r="O7945" s="292">
        <v>517543</v>
      </c>
      <c r="P7945" s="83" t="str">
        <f t="shared" si="181"/>
        <v/>
      </c>
    </row>
    <row r="7946" spans="1:16" hidden="1" x14ac:dyDescent="0.25">
      <c r="A7946" s="83" t="s">
        <v>8991</v>
      </c>
      <c r="B7946" s="285" t="s">
        <v>95</v>
      </c>
      <c r="C7946" s="292">
        <v>0</v>
      </c>
      <c r="D7946" s="292">
        <v>0</v>
      </c>
      <c r="E7946" s="292">
        <v>0</v>
      </c>
      <c r="F7946" s="292">
        <v>0</v>
      </c>
      <c r="G7946" s="292">
        <v>0</v>
      </c>
      <c r="H7946" s="292">
        <v>0</v>
      </c>
      <c r="I7946" s="292">
        <v>0</v>
      </c>
      <c r="J7946" s="292">
        <v>0</v>
      </c>
      <c r="K7946" s="292">
        <v>0</v>
      </c>
      <c r="L7946" s="292">
        <v>0</v>
      </c>
      <c r="M7946" s="292">
        <v>0</v>
      </c>
      <c r="N7946" s="292">
        <v>0</v>
      </c>
      <c r="O7946" s="292">
        <v>0</v>
      </c>
      <c r="P7946" s="83" t="str">
        <f t="shared" ref="P7946:P7977" si="182">IF(COUNTBLANK(Q7946)=0,IF(RIGHT(A7946,12)=Q7946,TRUE,FALSE),"")</f>
        <v/>
      </c>
    </row>
    <row r="7947" spans="1:16" hidden="1" x14ac:dyDescent="0.25">
      <c r="A7947" s="83" t="s">
        <v>8992</v>
      </c>
      <c r="B7947" s="285" t="s">
        <v>96</v>
      </c>
      <c r="C7947" s="292">
        <v>0</v>
      </c>
      <c r="D7947" s="292">
        <v>0</v>
      </c>
      <c r="E7947" s="292">
        <v>0</v>
      </c>
      <c r="F7947" s="292">
        <v>0</v>
      </c>
      <c r="G7947" s="292">
        <v>0</v>
      </c>
      <c r="H7947" s="292">
        <v>0</v>
      </c>
      <c r="I7947" s="292">
        <v>0</v>
      </c>
      <c r="J7947" s="292">
        <v>0</v>
      </c>
      <c r="K7947" s="292">
        <v>0</v>
      </c>
      <c r="L7947" s="292">
        <v>0</v>
      </c>
      <c r="M7947" s="292">
        <v>0</v>
      </c>
      <c r="N7947" s="292">
        <v>0</v>
      </c>
      <c r="O7947" s="292">
        <v>0</v>
      </c>
      <c r="P7947" s="83" t="str">
        <f t="shared" si="182"/>
        <v/>
      </c>
    </row>
    <row r="7948" spans="1:16" hidden="1" x14ac:dyDescent="0.25">
      <c r="A7948" s="83" t="s">
        <v>8993</v>
      </c>
      <c r="B7948" s="285" t="s">
        <v>155</v>
      </c>
      <c r="C7948" s="292">
        <v>509562</v>
      </c>
      <c r="D7948" s="292">
        <v>677</v>
      </c>
      <c r="E7948" s="292">
        <v>333</v>
      </c>
      <c r="F7948" s="292">
        <v>315</v>
      </c>
      <c r="G7948" s="292">
        <v>246</v>
      </c>
      <c r="H7948" s="292">
        <v>351</v>
      </c>
      <c r="I7948" s="292">
        <v>271</v>
      </c>
      <c r="J7948" s="292">
        <v>1012</v>
      </c>
      <c r="K7948" s="292">
        <v>1942</v>
      </c>
      <c r="L7948" s="292">
        <v>400</v>
      </c>
      <c r="M7948" s="292">
        <v>1696</v>
      </c>
      <c r="N7948" s="292">
        <v>9089</v>
      </c>
      <c r="O7948" s="292">
        <v>525894</v>
      </c>
      <c r="P7948" s="83" t="str">
        <f t="shared" si="182"/>
        <v/>
      </c>
    </row>
    <row r="7949" spans="1:16" hidden="1" x14ac:dyDescent="0.25">
      <c r="A7949" s="83" t="s">
        <v>8994</v>
      </c>
      <c r="B7949" s="285" t="s">
        <v>97</v>
      </c>
      <c r="C7949" s="292">
        <v>-4380</v>
      </c>
      <c r="D7949" s="292">
        <v>-11735</v>
      </c>
      <c r="E7949" s="292">
        <v>40438</v>
      </c>
      <c r="F7949" s="292">
        <v>-4835</v>
      </c>
      <c r="G7949" s="292">
        <v>-5048</v>
      </c>
      <c r="H7949" s="292">
        <v>-4152</v>
      </c>
      <c r="I7949" s="292">
        <v>-2669</v>
      </c>
      <c r="J7949" s="292">
        <v>-5580</v>
      </c>
      <c r="K7949" s="292">
        <v>6444</v>
      </c>
      <c r="L7949" s="292">
        <v>-4038</v>
      </c>
      <c r="M7949" s="292">
        <v>-11234</v>
      </c>
      <c r="N7949" s="292">
        <v>12045</v>
      </c>
      <c r="O7949" s="292">
        <v>5256</v>
      </c>
      <c r="P7949" s="83" t="str">
        <f t="shared" si="182"/>
        <v/>
      </c>
    </row>
    <row r="7950" spans="1:16" hidden="1" x14ac:dyDescent="0.25">
      <c r="A7950" s="83" t="s">
        <v>8995</v>
      </c>
      <c r="B7950" s="285" t="s">
        <v>130</v>
      </c>
      <c r="C7950" s="292">
        <v>-3992</v>
      </c>
      <c r="D7950" s="292">
        <v>-11735</v>
      </c>
      <c r="E7950" s="292">
        <v>40152</v>
      </c>
      <c r="F7950" s="292">
        <v>-5274</v>
      </c>
      <c r="G7950" s="292">
        <v>-5048</v>
      </c>
      <c r="H7950" s="292">
        <v>-4152</v>
      </c>
      <c r="I7950" s="292">
        <v>-2686</v>
      </c>
      <c r="J7950" s="292">
        <v>-5581</v>
      </c>
      <c r="K7950" s="292">
        <v>6444</v>
      </c>
      <c r="L7950" s="292">
        <v>-4258</v>
      </c>
      <c r="M7950" s="292">
        <v>-11234</v>
      </c>
      <c r="N7950" s="292">
        <v>10990</v>
      </c>
      <c r="O7950" s="292">
        <v>3626</v>
      </c>
      <c r="P7950" s="83" t="str">
        <f t="shared" si="182"/>
        <v/>
      </c>
    </row>
    <row r="7951" spans="1:16" hidden="1" x14ac:dyDescent="0.25">
      <c r="A7951" s="83" t="s">
        <v>8996</v>
      </c>
      <c r="B7951" s="285" t="s">
        <v>76</v>
      </c>
      <c r="C7951" s="292">
        <v>0</v>
      </c>
      <c r="D7951" s="292">
        <v>0</v>
      </c>
      <c r="E7951" s="292">
        <v>0</v>
      </c>
      <c r="F7951" s="292">
        <v>0</v>
      </c>
      <c r="G7951" s="292">
        <v>0</v>
      </c>
      <c r="H7951" s="292">
        <v>0</v>
      </c>
      <c r="I7951" s="292">
        <v>0</v>
      </c>
      <c r="J7951" s="292">
        <v>0</v>
      </c>
      <c r="K7951" s="292">
        <v>0</v>
      </c>
      <c r="L7951" s="292">
        <v>0</v>
      </c>
      <c r="M7951" s="292">
        <v>0</v>
      </c>
      <c r="N7951" s="292">
        <v>0</v>
      </c>
      <c r="O7951" s="292">
        <v>0</v>
      </c>
      <c r="P7951" s="83" t="str">
        <f t="shared" si="182"/>
        <v/>
      </c>
    </row>
    <row r="7952" spans="1:16" hidden="1" x14ac:dyDescent="0.25">
      <c r="A7952" s="83" t="s">
        <v>8997</v>
      </c>
      <c r="B7952" s="285" t="s">
        <v>77</v>
      </c>
      <c r="C7952" s="292">
        <v>3087</v>
      </c>
      <c r="D7952" s="292">
        <v>3236</v>
      </c>
      <c r="E7952" s="292">
        <v>3270</v>
      </c>
      <c r="F7952" s="292">
        <v>3049</v>
      </c>
      <c r="G7952" s="292">
        <v>3786</v>
      </c>
      <c r="H7952" s="292">
        <v>3998</v>
      </c>
      <c r="I7952" s="292">
        <v>79</v>
      </c>
      <c r="J7952" s="292">
        <v>6058</v>
      </c>
      <c r="K7952" s="292">
        <v>3260</v>
      </c>
      <c r="L7952" s="292">
        <v>3167</v>
      </c>
      <c r="M7952" s="292">
        <v>3103</v>
      </c>
      <c r="N7952" s="292">
        <v>17145</v>
      </c>
      <c r="O7952" s="292">
        <v>53238</v>
      </c>
      <c r="P7952" s="83" t="str">
        <f t="shared" si="182"/>
        <v/>
      </c>
    </row>
    <row r="7953" spans="1:16" hidden="1" x14ac:dyDescent="0.25">
      <c r="A7953" s="83" t="s">
        <v>8998</v>
      </c>
      <c r="B7953" s="285" t="s">
        <v>78</v>
      </c>
      <c r="C7953" s="292">
        <v>1158</v>
      </c>
      <c r="D7953" s="292">
        <v>4197</v>
      </c>
      <c r="E7953" s="292">
        <v>1791</v>
      </c>
      <c r="F7953" s="292">
        <v>613</v>
      </c>
      <c r="G7953" s="292">
        <v>418</v>
      </c>
      <c r="H7953" s="292">
        <v>177</v>
      </c>
      <c r="I7953" s="292">
        <v>28</v>
      </c>
      <c r="J7953" s="292">
        <v>1063</v>
      </c>
      <c r="K7953" s="292">
        <v>115</v>
      </c>
      <c r="L7953" s="292">
        <v>325</v>
      </c>
      <c r="M7953" s="292">
        <v>645</v>
      </c>
      <c r="N7953" s="292">
        <v>6230</v>
      </c>
      <c r="O7953" s="292">
        <v>16760</v>
      </c>
      <c r="P7953" s="83" t="str">
        <f t="shared" si="182"/>
        <v/>
      </c>
    </row>
    <row r="7954" spans="1:16" hidden="1" x14ac:dyDescent="0.25">
      <c r="A7954" s="83" t="s">
        <v>8999</v>
      </c>
      <c r="B7954" s="285" t="s">
        <v>79</v>
      </c>
      <c r="C7954" s="292">
        <v>0</v>
      </c>
      <c r="D7954" s="292">
        <v>0</v>
      </c>
      <c r="E7954" s="292">
        <v>17</v>
      </c>
      <c r="F7954" s="292">
        <v>34</v>
      </c>
      <c r="G7954" s="292">
        <v>0</v>
      </c>
      <c r="H7954" s="292">
        <v>0</v>
      </c>
      <c r="I7954" s="292">
        <v>0</v>
      </c>
      <c r="J7954" s="292">
        <v>27</v>
      </c>
      <c r="K7954" s="292">
        <v>0</v>
      </c>
      <c r="L7954" s="292">
        <v>0</v>
      </c>
      <c r="M7954" s="292">
        <v>0</v>
      </c>
      <c r="N7954" s="292">
        <v>-18</v>
      </c>
      <c r="O7954" s="292">
        <v>60</v>
      </c>
      <c r="P7954" s="83" t="str">
        <f t="shared" si="182"/>
        <v/>
      </c>
    </row>
    <row r="7955" spans="1:16" hidden="1" x14ac:dyDescent="0.25">
      <c r="A7955" s="83" t="s">
        <v>9000</v>
      </c>
      <c r="B7955" s="285" t="s">
        <v>3671</v>
      </c>
      <c r="C7955" s="292">
        <v>157</v>
      </c>
      <c r="D7955" s="292">
        <v>4274</v>
      </c>
      <c r="E7955" s="292">
        <v>3620</v>
      </c>
      <c r="F7955" s="292">
        <v>1126</v>
      </c>
      <c r="G7955" s="292">
        <v>831</v>
      </c>
      <c r="H7955" s="292">
        <v>0</v>
      </c>
      <c r="I7955" s="292">
        <v>1418</v>
      </c>
      <c r="J7955" s="292">
        <v>251</v>
      </c>
      <c r="K7955" s="292">
        <v>270</v>
      </c>
      <c r="L7955" s="292">
        <v>636</v>
      </c>
      <c r="M7955" s="292">
        <v>752</v>
      </c>
      <c r="N7955" s="292">
        <v>3336</v>
      </c>
      <c r="O7955" s="292">
        <v>16671</v>
      </c>
      <c r="P7955" s="83" t="str">
        <f t="shared" si="182"/>
        <v/>
      </c>
    </row>
    <row r="7956" spans="1:16" hidden="1" x14ac:dyDescent="0.25">
      <c r="A7956" s="83" t="s">
        <v>9001</v>
      </c>
      <c r="B7956" s="285" t="s">
        <v>121</v>
      </c>
      <c r="C7956" s="292">
        <v>0</v>
      </c>
      <c r="D7956" s="292">
        <v>0</v>
      </c>
      <c r="E7956" s="292">
        <v>0</v>
      </c>
      <c r="F7956" s="292">
        <v>0</v>
      </c>
      <c r="G7956" s="292">
        <v>0</v>
      </c>
      <c r="H7956" s="292">
        <v>0</v>
      </c>
      <c r="I7956" s="292">
        <v>0</v>
      </c>
      <c r="J7956" s="292">
        <v>0</v>
      </c>
      <c r="K7956" s="292">
        <v>0</v>
      </c>
      <c r="L7956" s="292">
        <v>0</v>
      </c>
      <c r="M7956" s="292">
        <v>0</v>
      </c>
      <c r="N7956" s="292">
        <v>0</v>
      </c>
      <c r="O7956" s="292">
        <v>0</v>
      </c>
      <c r="P7956" s="83" t="str">
        <f t="shared" si="182"/>
        <v/>
      </c>
    </row>
    <row r="7957" spans="1:16" hidden="1" x14ac:dyDescent="0.25">
      <c r="A7957" s="83" t="s">
        <v>9002</v>
      </c>
      <c r="B7957" s="285" t="s">
        <v>81</v>
      </c>
      <c r="C7957" s="292">
        <v>0</v>
      </c>
      <c r="D7957" s="292">
        <v>0</v>
      </c>
      <c r="E7957" s="292">
        <v>0</v>
      </c>
      <c r="F7957" s="292">
        <v>0</v>
      </c>
      <c r="G7957" s="292">
        <v>0</v>
      </c>
      <c r="H7957" s="292">
        <v>0</v>
      </c>
      <c r="I7957" s="292">
        <v>0</v>
      </c>
      <c r="J7957" s="292">
        <v>0</v>
      </c>
      <c r="K7957" s="292">
        <v>0</v>
      </c>
      <c r="L7957" s="292">
        <v>0</v>
      </c>
      <c r="M7957" s="292">
        <v>0</v>
      </c>
      <c r="N7957" s="292">
        <v>0</v>
      </c>
      <c r="O7957" s="292">
        <v>0</v>
      </c>
      <c r="P7957" s="83" t="str">
        <f t="shared" si="182"/>
        <v/>
      </c>
    </row>
    <row r="7958" spans="1:16" hidden="1" x14ac:dyDescent="0.25">
      <c r="A7958" s="83" t="s">
        <v>9003</v>
      </c>
      <c r="B7958" s="285" t="s">
        <v>82</v>
      </c>
      <c r="C7958" s="292">
        <v>0</v>
      </c>
      <c r="D7958" s="292">
        <v>0</v>
      </c>
      <c r="E7958" s="292">
        <v>0</v>
      </c>
      <c r="F7958" s="292">
        <v>0</v>
      </c>
      <c r="G7958" s="292">
        <v>0</v>
      </c>
      <c r="H7958" s="292">
        <v>0</v>
      </c>
      <c r="I7958" s="292">
        <v>0</v>
      </c>
      <c r="J7958" s="292">
        <v>0</v>
      </c>
      <c r="K7958" s="292">
        <v>0</v>
      </c>
      <c r="L7958" s="292">
        <v>0</v>
      </c>
      <c r="M7958" s="292">
        <v>0</v>
      </c>
      <c r="N7958" s="292">
        <v>0</v>
      </c>
      <c r="O7958" s="292">
        <v>0</v>
      </c>
      <c r="P7958" s="83" t="str">
        <f t="shared" si="182"/>
        <v/>
      </c>
    </row>
    <row r="7959" spans="1:16" hidden="1" x14ac:dyDescent="0.25">
      <c r="A7959" s="83" t="s">
        <v>9004</v>
      </c>
      <c r="B7959" s="285" t="s">
        <v>83</v>
      </c>
      <c r="C7959" s="292">
        <v>0</v>
      </c>
      <c r="D7959" s="292">
        <v>0</v>
      </c>
      <c r="E7959" s="292">
        <v>0</v>
      </c>
      <c r="F7959" s="292">
        <v>0</v>
      </c>
      <c r="G7959" s="292">
        <v>0</v>
      </c>
      <c r="H7959" s="292">
        <v>0</v>
      </c>
      <c r="I7959" s="292">
        <v>0</v>
      </c>
      <c r="J7959" s="292">
        <v>0</v>
      </c>
      <c r="K7959" s="292">
        <v>0</v>
      </c>
      <c r="L7959" s="292">
        <v>0</v>
      </c>
      <c r="M7959" s="292">
        <v>0</v>
      </c>
      <c r="N7959" s="292">
        <v>0</v>
      </c>
      <c r="O7959" s="292">
        <v>0</v>
      </c>
      <c r="P7959" s="83" t="str">
        <f t="shared" si="182"/>
        <v/>
      </c>
    </row>
    <row r="7960" spans="1:16" hidden="1" x14ac:dyDescent="0.25">
      <c r="A7960" s="83" t="s">
        <v>9005</v>
      </c>
      <c r="B7960" s="285" t="s">
        <v>84</v>
      </c>
      <c r="C7960" s="292">
        <v>0</v>
      </c>
      <c r="D7960" s="292">
        <v>40</v>
      </c>
      <c r="E7960" s="292">
        <v>204</v>
      </c>
      <c r="F7960" s="292">
        <v>52</v>
      </c>
      <c r="G7960" s="292">
        <v>36</v>
      </c>
      <c r="H7960" s="292">
        <v>1</v>
      </c>
      <c r="I7960" s="292">
        <v>1415</v>
      </c>
      <c r="J7960" s="292">
        <v>997</v>
      </c>
      <c r="K7960" s="292">
        <v>480</v>
      </c>
      <c r="L7960" s="292">
        <v>0</v>
      </c>
      <c r="M7960" s="292">
        <v>6874</v>
      </c>
      <c r="N7960" s="292">
        <v>1698</v>
      </c>
      <c r="O7960" s="292">
        <v>11797</v>
      </c>
      <c r="P7960" s="83" t="str">
        <f t="shared" si="182"/>
        <v/>
      </c>
    </row>
    <row r="7961" spans="1:16" hidden="1" x14ac:dyDescent="0.25">
      <c r="A7961" s="83" t="s">
        <v>9006</v>
      </c>
      <c r="B7961" s="285" t="s">
        <v>85</v>
      </c>
      <c r="C7961" s="292">
        <v>4402</v>
      </c>
      <c r="D7961" s="292">
        <v>11747</v>
      </c>
      <c r="E7961" s="292">
        <v>8902</v>
      </c>
      <c r="F7961" s="292">
        <v>4874</v>
      </c>
      <c r="G7961" s="292">
        <v>5071</v>
      </c>
      <c r="H7961" s="292">
        <v>4176</v>
      </c>
      <c r="I7961" s="292">
        <v>2940</v>
      </c>
      <c r="J7961" s="292">
        <v>8396</v>
      </c>
      <c r="K7961" s="292">
        <v>4125</v>
      </c>
      <c r="L7961" s="292">
        <v>4128</v>
      </c>
      <c r="M7961" s="292">
        <v>11374</v>
      </c>
      <c r="N7961" s="292">
        <v>28391</v>
      </c>
      <c r="O7961" s="292">
        <v>98526</v>
      </c>
      <c r="P7961" s="83" t="str">
        <f t="shared" si="182"/>
        <v/>
      </c>
    </row>
    <row r="7962" spans="1:16" hidden="1" x14ac:dyDescent="0.25">
      <c r="A7962" s="83" t="s">
        <v>9007</v>
      </c>
      <c r="B7962" s="285" t="s">
        <v>86</v>
      </c>
      <c r="C7962" s="292">
        <v>-388</v>
      </c>
      <c r="D7962" s="292">
        <v>0</v>
      </c>
      <c r="E7962" s="292">
        <v>0</v>
      </c>
      <c r="F7962" s="292">
        <v>29</v>
      </c>
      <c r="G7962" s="292">
        <v>0</v>
      </c>
      <c r="H7962" s="292">
        <v>0</v>
      </c>
      <c r="I7962" s="292">
        <v>17</v>
      </c>
      <c r="J7962" s="292">
        <v>1</v>
      </c>
      <c r="K7962" s="292">
        <v>0</v>
      </c>
      <c r="L7962" s="292">
        <v>220</v>
      </c>
      <c r="M7962" s="292">
        <v>0</v>
      </c>
      <c r="N7962" s="292">
        <v>241</v>
      </c>
      <c r="O7962" s="292">
        <v>120</v>
      </c>
      <c r="P7962" s="83" t="str">
        <f t="shared" si="182"/>
        <v/>
      </c>
    </row>
    <row r="7963" spans="1:16" hidden="1" x14ac:dyDescent="0.25">
      <c r="A7963" s="83" t="s">
        <v>9008</v>
      </c>
      <c r="B7963" s="285" t="s">
        <v>87</v>
      </c>
      <c r="C7963" s="292">
        <v>0</v>
      </c>
      <c r="D7963" s="292">
        <v>0</v>
      </c>
      <c r="E7963" s="292">
        <v>286</v>
      </c>
      <c r="F7963" s="292">
        <v>410</v>
      </c>
      <c r="G7963" s="292">
        <v>0</v>
      </c>
      <c r="H7963" s="292">
        <v>0</v>
      </c>
      <c r="I7963" s="292">
        <v>0</v>
      </c>
      <c r="J7963" s="292">
        <v>0</v>
      </c>
      <c r="K7963" s="292">
        <v>0</v>
      </c>
      <c r="L7963" s="292">
        <v>0</v>
      </c>
      <c r="M7963" s="292">
        <v>0</v>
      </c>
      <c r="N7963" s="292">
        <v>814</v>
      </c>
      <c r="O7963" s="292">
        <v>1510</v>
      </c>
      <c r="P7963" s="83" t="str">
        <f t="shared" si="182"/>
        <v/>
      </c>
    </row>
    <row r="7964" spans="1:16" hidden="1" x14ac:dyDescent="0.25">
      <c r="A7964" s="83" t="s">
        <v>9009</v>
      </c>
      <c r="B7964" s="285" t="s">
        <v>88</v>
      </c>
      <c r="C7964" s="292">
        <v>0</v>
      </c>
      <c r="D7964" s="292">
        <v>0</v>
      </c>
      <c r="E7964" s="292">
        <v>0</v>
      </c>
      <c r="F7964" s="292">
        <v>0</v>
      </c>
      <c r="G7964" s="292">
        <v>0</v>
      </c>
      <c r="H7964" s="292">
        <v>0</v>
      </c>
      <c r="I7964" s="292">
        <v>0</v>
      </c>
      <c r="J7964" s="292">
        <v>0</v>
      </c>
      <c r="K7964" s="292">
        <v>0</v>
      </c>
      <c r="L7964" s="292">
        <v>0</v>
      </c>
      <c r="M7964" s="292">
        <v>0</v>
      </c>
      <c r="N7964" s="292">
        <v>0</v>
      </c>
      <c r="O7964" s="292">
        <v>0</v>
      </c>
      <c r="P7964" s="83" t="str">
        <f t="shared" si="182"/>
        <v/>
      </c>
    </row>
    <row r="7965" spans="1:16" hidden="1" x14ac:dyDescent="0.25">
      <c r="A7965" s="83" t="s">
        <v>9010</v>
      </c>
      <c r="B7965" s="285" t="s">
        <v>144</v>
      </c>
      <c r="C7965" s="292">
        <v>4014</v>
      </c>
      <c r="D7965" s="292">
        <v>11747</v>
      </c>
      <c r="E7965" s="292">
        <v>9188</v>
      </c>
      <c r="F7965" s="292">
        <v>5313</v>
      </c>
      <c r="G7965" s="292">
        <v>5071</v>
      </c>
      <c r="H7965" s="292">
        <v>4176</v>
      </c>
      <c r="I7965" s="292">
        <v>2957</v>
      </c>
      <c r="J7965" s="292">
        <v>8397</v>
      </c>
      <c r="K7965" s="292">
        <v>4125</v>
      </c>
      <c r="L7965" s="292">
        <v>4348</v>
      </c>
      <c r="M7965" s="292">
        <v>11374</v>
      </c>
      <c r="N7965" s="292">
        <v>29446</v>
      </c>
      <c r="O7965" s="292">
        <v>100156</v>
      </c>
      <c r="P7965" s="83" t="str">
        <f t="shared" si="182"/>
        <v/>
      </c>
    </row>
    <row r="7966" spans="1:16" hidden="1" x14ac:dyDescent="0.25">
      <c r="A7966" s="83" t="s">
        <v>9011</v>
      </c>
      <c r="B7966" s="285" t="s">
        <v>80</v>
      </c>
      <c r="C7966" s="292">
        <v>0</v>
      </c>
      <c r="D7966" s="292">
        <v>0</v>
      </c>
      <c r="E7966" s="292">
        <v>0</v>
      </c>
      <c r="F7966" s="292">
        <v>0</v>
      </c>
      <c r="G7966" s="292">
        <v>0</v>
      </c>
      <c r="H7966" s="292">
        <v>0</v>
      </c>
      <c r="I7966" s="292">
        <v>0</v>
      </c>
      <c r="J7966" s="292">
        <v>0</v>
      </c>
      <c r="K7966" s="292">
        <v>0</v>
      </c>
      <c r="L7966" s="292">
        <v>0</v>
      </c>
      <c r="M7966" s="292">
        <v>0</v>
      </c>
      <c r="N7966" s="292">
        <v>0</v>
      </c>
      <c r="O7966" s="292">
        <v>0</v>
      </c>
      <c r="P7966" s="83" t="str">
        <f t="shared" si="182"/>
        <v/>
      </c>
    </row>
    <row r="7967" spans="1:16" hidden="1" x14ac:dyDescent="0.25">
      <c r="A7967" s="83" t="s">
        <v>9012</v>
      </c>
      <c r="B7967" s="285" t="s">
        <v>76</v>
      </c>
      <c r="C7967" s="292">
        <v>0</v>
      </c>
      <c r="D7967" s="292">
        <v>0</v>
      </c>
      <c r="E7967" s="292">
        <v>0</v>
      </c>
      <c r="F7967" s="292">
        <v>0</v>
      </c>
      <c r="G7967" s="292">
        <v>0</v>
      </c>
      <c r="H7967" s="292">
        <v>0</v>
      </c>
      <c r="I7967" s="292">
        <v>0</v>
      </c>
      <c r="J7967" s="292">
        <v>0</v>
      </c>
      <c r="K7967" s="292">
        <v>0</v>
      </c>
      <c r="L7967" s="292">
        <v>0</v>
      </c>
      <c r="M7967" s="292">
        <v>0</v>
      </c>
      <c r="N7967" s="292">
        <v>0</v>
      </c>
      <c r="O7967" s="292">
        <v>0</v>
      </c>
      <c r="P7967" s="83" t="str">
        <f t="shared" si="182"/>
        <v/>
      </c>
    </row>
    <row r="7968" spans="1:16" hidden="1" x14ac:dyDescent="0.25">
      <c r="A7968" s="83" t="s">
        <v>9013</v>
      </c>
      <c r="B7968" s="285" t="s">
        <v>85</v>
      </c>
      <c r="C7968" s="292">
        <v>22</v>
      </c>
      <c r="D7968" s="292">
        <v>12</v>
      </c>
      <c r="E7968" s="292">
        <v>49340</v>
      </c>
      <c r="F7968" s="292">
        <v>39</v>
      </c>
      <c r="G7968" s="292">
        <v>23</v>
      </c>
      <c r="H7968" s="292">
        <v>24</v>
      </c>
      <c r="I7968" s="292">
        <v>271</v>
      </c>
      <c r="J7968" s="292">
        <v>2816</v>
      </c>
      <c r="K7968" s="292">
        <v>10569</v>
      </c>
      <c r="L7968" s="292">
        <v>90</v>
      </c>
      <c r="M7968" s="292">
        <v>140</v>
      </c>
      <c r="N7968" s="292">
        <v>40436</v>
      </c>
      <c r="O7968" s="292">
        <v>103782</v>
      </c>
      <c r="P7968" s="83" t="str">
        <f t="shared" si="182"/>
        <v/>
      </c>
    </row>
    <row r="7969" spans="1:30" hidden="1" x14ac:dyDescent="0.25">
      <c r="A7969" s="83" t="s">
        <v>9014</v>
      </c>
      <c r="B7969" s="285" t="s">
        <v>87</v>
      </c>
      <c r="C7969" s="292">
        <v>0</v>
      </c>
      <c r="D7969" s="292">
        <v>0</v>
      </c>
      <c r="E7969" s="292">
        <v>0</v>
      </c>
      <c r="F7969" s="292">
        <v>0</v>
      </c>
      <c r="G7969" s="292">
        <v>0</v>
      </c>
      <c r="H7969" s="292">
        <v>0</v>
      </c>
      <c r="I7969" s="292">
        <v>0</v>
      </c>
      <c r="J7969" s="292">
        <v>0</v>
      </c>
      <c r="K7969" s="292">
        <v>0</v>
      </c>
      <c r="L7969" s="292">
        <v>0</v>
      </c>
      <c r="M7969" s="292">
        <v>0</v>
      </c>
      <c r="N7969" s="292">
        <v>0</v>
      </c>
      <c r="O7969" s="292">
        <v>0</v>
      </c>
      <c r="P7969" s="83" t="str">
        <f t="shared" si="182"/>
        <v/>
      </c>
    </row>
    <row r="7970" spans="1:30" hidden="1" x14ac:dyDescent="0.25">
      <c r="A7970" s="83" t="s">
        <v>9015</v>
      </c>
      <c r="B7970" s="285" t="s">
        <v>88</v>
      </c>
      <c r="C7970" s="292">
        <v>0</v>
      </c>
      <c r="D7970" s="292">
        <v>0</v>
      </c>
      <c r="E7970" s="292">
        <v>0</v>
      </c>
      <c r="F7970" s="292">
        <v>0</v>
      </c>
      <c r="G7970" s="292">
        <v>0</v>
      </c>
      <c r="H7970" s="292">
        <v>0</v>
      </c>
      <c r="I7970" s="292">
        <v>0</v>
      </c>
      <c r="J7970" s="292">
        <v>0</v>
      </c>
      <c r="K7970" s="292">
        <v>0</v>
      </c>
      <c r="L7970" s="292">
        <v>0</v>
      </c>
      <c r="M7970" s="292">
        <v>0</v>
      </c>
      <c r="N7970" s="292">
        <v>0</v>
      </c>
      <c r="O7970" s="292">
        <v>0</v>
      </c>
      <c r="P7970" s="83" t="str">
        <f t="shared" si="182"/>
        <v/>
      </c>
    </row>
    <row r="7971" spans="1:30" hidden="1" x14ac:dyDescent="0.25">
      <c r="A7971" s="83" t="s">
        <v>9016</v>
      </c>
      <c r="B7971" s="285" t="s">
        <v>89</v>
      </c>
      <c r="C7971" s="292">
        <v>18</v>
      </c>
      <c r="D7971" s="292">
        <v>12</v>
      </c>
      <c r="E7971" s="292">
        <v>69</v>
      </c>
      <c r="F7971" s="292">
        <v>38</v>
      </c>
      <c r="G7971" s="292">
        <v>24</v>
      </c>
      <c r="H7971" s="292">
        <v>19</v>
      </c>
      <c r="I7971" s="292">
        <v>255</v>
      </c>
      <c r="J7971" s="292">
        <v>417</v>
      </c>
      <c r="K7971" s="292">
        <v>38</v>
      </c>
      <c r="L7971" s="292">
        <v>85</v>
      </c>
      <c r="M7971" s="292">
        <v>140</v>
      </c>
      <c r="N7971" s="292">
        <v>1603</v>
      </c>
      <c r="O7971" s="292">
        <v>2718</v>
      </c>
      <c r="P7971" s="83" t="str">
        <f t="shared" si="182"/>
        <v/>
      </c>
    </row>
    <row r="7972" spans="1:30" hidden="1" x14ac:dyDescent="0.25">
      <c r="A7972" s="83" t="s">
        <v>9017</v>
      </c>
      <c r="B7972" s="285" t="s">
        <v>90</v>
      </c>
      <c r="C7972" s="292">
        <v>2</v>
      </c>
      <c r="D7972" s="292">
        <v>0</v>
      </c>
      <c r="E7972" s="292">
        <v>3</v>
      </c>
      <c r="F7972" s="292">
        <v>1</v>
      </c>
      <c r="G7972" s="292">
        <v>0</v>
      </c>
      <c r="H7972" s="292">
        <v>0</v>
      </c>
      <c r="I7972" s="292">
        <v>4</v>
      </c>
      <c r="J7972" s="292">
        <v>0</v>
      </c>
      <c r="K7972" s="292">
        <v>0</v>
      </c>
      <c r="L7972" s="292">
        <v>5</v>
      </c>
      <c r="M7972" s="292">
        <v>0</v>
      </c>
      <c r="N7972" s="292">
        <v>22</v>
      </c>
      <c r="O7972" s="292">
        <v>37</v>
      </c>
      <c r="P7972" s="83" t="str">
        <f t="shared" si="182"/>
        <v/>
      </c>
    </row>
    <row r="7973" spans="1:30" hidden="1" x14ac:dyDescent="0.25">
      <c r="A7973" s="83" t="s">
        <v>9018</v>
      </c>
      <c r="B7973" s="285" t="s">
        <v>91</v>
      </c>
      <c r="C7973" s="292">
        <v>0</v>
      </c>
      <c r="D7973" s="292">
        <v>0</v>
      </c>
      <c r="E7973" s="292">
        <v>0</v>
      </c>
      <c r="F7973" s="292">
        <v>0</v>
      </c>
      <c r="G7973" s="292">
        <v>0</v>
      </c>
      <c r="H7973" s="292">
        <v>0</v>
      </c>
      <c r="I7973" s="292">
        <v>0</v>
      </c>
      <c r="J7973" s="292">
        <v>0</v>
      </c>
      <c r="K7973" s="292">
        <v>0</v>
      </c>
      <c r="L7973" s="292">
        <v>0</v>
      </c>
      <c r="M7973" s="292">
        <v>0</v>
      </c>
      <c r="N7973" s="292">
        <v>0</v>
      </c>
      <c r="O7973" s="292">
        <v>0</v>
      </c>
      <c r="P7973" s="83" t="str">
        <f t="shared" si="182"/>
        <v/>
      </c>
    </row>
    <row r="7974" spans="1:30" hidden="1" x14ac:dyDescent="0.25">
      <c r="A7974" s="83" t="s">
        <v>9019</v>
      </c>
      <c r="B7974" s="285" t="s">
        <v>3670</v>
      </c>
      <c r="C7974" s="292">
        <v>0</v>
      </c>
      <c r="D7974" s="292">
        <v>0</v>
      </c>
      <c r="E7974" s="292">
        <v>0</v>
      </c>
      <c r="F7974" s="292">
        <v>0</v>
      </c>
      <c r="G7974" s="292">
        <v>0</v>
      </c>
      <c r="H7974" s="292">
        <v>0</v>
      </c>
      <c r="I7974" s="292">
        <v>0</v>
      </c>
      <c r="J7974" s="292">
        <v>0</v>
      </c>
      <c r="K7974" s="292">
        <v>3789</v>
      </c>
      <c r="L7974" s="292">
        <v>0</v>
      </c>
      <c r="M7974" s="292">
        <v>0</v>
      </c>
      <c r="N7974" s="292">
        <v>12445</v>
      </c>
      <c r="O7974" s="292">
        <v>16234</v>
      </c>
      <c r="P7974" s="83" t="str">
        <f t="shared" si="182"/>
        <v/>
      </c>
    </row>
    <row r="7975" spans="1:30" hidden="1" x14ac:dyDescent="0.25">
      <c r="A7975" s="83" t="s">
        <v>9020</v>
      </c>
      <c r="B7975" s="285" t="s">
        <v>92</v>
      </c>
      <c r="C7975" s="292">
        <v>0</v>
      </c>
      <c r="D7975" s="292">
        <v>0</v>
      </c>
      <c r="E7975" s="292">
        <v>0</v>
      </c>
      <c r="F7975" s="292">
        <v>0</v>
      </c>
      <c r="G7975" s="292">
        <v>0</v>
      </c>
      <c r="H7975" s="292">
        <v>0</v>
      </c>
      <c r="I7975" s="292">
        <v>0</v>
      </c>
      <c r="J7975" s="292">
        <v>0</v>
      </c>
      <c r="K7975" s="292">
        <v>0</v>
      </c>
      <c r="L7975" s="292">
        <v>0</v>
      </c>
      <c r="M7975" s="292">
        <v>0</v>
      </c>
      <c r="N7975" s="292">
        <v>0</v>
      </c>
      <c r="O7975" s="292">
        <v>0</v>
      </c>
      <c r="P7975" s="83" t="str">
        <f t="shared" si="182"/>
        <v/>
      </c>
    </row>
    <row r="7976" spans="1:30" hidden="1" x14ac:dyDescent="0.25">
      <c r="A7976" s="83" t="s">
        <v>9021</v>
      </c>
      <c r="B7976" s="285" t="s">
        <v>93</v>
      </c>
      <c r="C7976" s="292">
        <v>0</v>
      </c>
      <c r="D7976" s="292">
        <v>0</v>
      </c>
      <c r="E7976" s="292">
        <v>0</v>
      </c>
      <c r="F7976" s="292">
        <v>0</v>
      </c>
      <c r="G7976" s="292">
        <v>0</v>
      </c>
      <c r="H7976" s="292">
        <v>0</v>
      </c>
      <c r="I7976" s="292">
        <v>0</v>
      </c>
      <c r="J7976" s="292">
        <v>0</v>
      </c>
      <c r="K7976" s="292">
        <v>0</v>
      </c>
      <c r="L7976" s="292">
        <v>0</v>
      </c>
      <c r="M7976" s="292">
        <v>0</v>
      </c>
      <c r="N7976" s="292">
        <v>0</v>
      </c>
      <c r="O7976" s="292">
        <v>0</v>
      </c>
      <c r="P7976" s="83" t="str">
        <f t="shared" si="182"/>
        <v/>
      </c>
    </row>
    <row r="7977" spans="1:30" hidden="1" x14ac:dyDescent="0.25">
      <c r="A7977" s="83" t="s">
        <v>9022</v>
      </c>
      <c r="B7977" s="285" t="s">
        <v>94</v>
      </c>
      <c r="C7977" s="292">
        <v>2</v>
      </c>
      <c r="D7977" s="292">
        <v>0</v>
      </c>
      <c r="E7977" s="292">
        <v>0</v>
      </c>
      <c r="F7977" s="292">
        <v>0</v>
      </c>
      <c r="G7977" s="292">
        <v>-2</v>
      </c>
      <c r="H7977" s="292">
        <v>5</v>
      </c>
      <c r="I7977" s="292">
        <v>12</v>
      </c>
      <c r="J7977" s="292">
        <v>2399</v>
      </c>
      <c r="K7977" s="292">
        <v>17</v>
      </c>
      <c r="L7977" s="292">
        <v>0</v>
      </c>
      <c r="M7977" s="292">
        <v>0</v>
      </c>
      <c r="N7977" s="292">
        <v>25616</v>
      </c>
      <c r="O7977" s="292">
        <v>28049</v>
      </c>
      <c r="P7977" s="83" t="str">
        <f t="shared" si="182"/>
        <v/>
      </c>
    </row>
    <row r="7978" spans="1:30" hidden="1" x14ac:dyDescent="0.25">
      <c r="A7978" s="83" t="s">
        <v>9023</v>
      </c>
      <c r="B7978" s="285" t="s">
        <v>95</v>
      </c>
      <c r="C7978" s="292">
        <v>0</v>
      </c>
      <c r="D7978" s="292">
        <v>0</v>
      </c>
      <c r="E7978" s="292">
        <v>0</v>
      </c>
      <c r="F7978" s="292">
        <v>0</v>
      </c>
      <c r="G7978" s="292">
        <v>1</v>
      </c>
      <c r="H7978" s="292">
        <v>0</v>
      </c>
      <c r="I7978" s="292">
        <v>0</v>
      </c>
      <c r="J7978" s="292">
        <v>0</v>
      </c>
      <c r="K7978" s="292">
        <v>6725</v>
      </c>
      <c r="L7978" s="292">
        <v>0</v>
      </c>
      <c r="M7978" s="292">
        <v>0</v>
      </c>
      <c r="N7978" s="292">
        <v>0</v>
      </c>
      <c r="O7978" s="292">
        <v>6726</v>
      </c>
      <c r="P7978" s="83" t="str">
        <f t="shared" ref="P7978:P7982" si="183">IF(COUNTBLANK(Q7978)=0,IF(RIGHT(A7978,12)=Q7978,TRUE,FALSE),"")</f>
        <v/>
      </c>
    </row>
    <row r="7979" spans="1:30" hidden="1" x14ac:dyDescent="0.25">
      <c r="A7979" s="83" t="s">
        <v>9024</v>
      </c>
      <c r="B7979" s="285" t="s">
        <v>96</v>
      </c>
      <c r="C7979" s="292">
        <v>0</v>
      </c>
      <c r="D7979" s="292">
        <v>0</v>
      </c>
      <c r="E7979" s="292">
        <v>0</v>
      </c>
      <c r="F7979" s="292">
        <v>0</v>
      </c>
      <c r="G7979" s="292">
        <v>0</v>
      </c>
      <c r="H7979" s="292">
        <v>0</v>
      </c>
      <c r="I7979" s="292">
        <v>0</v>
      </c>
      <c r="J7979" s="292">
        <v>0</v>
      </c>
      <c r="K7979" s="292">
        <v>0</v>
      </c>
      <c r="L7979" s="292">
        <v>0</v>
      </c>
      <c r="M7979" s="292">
        <v>0</v>
      </c>
      <c r="N7979" s="292">
        <v>0</v>
      </c>
      <c r="O7979" s="292">
        <v>0</v>
      </c>
      <c r="P7979" s="83" t="str">
        <f t="shared" si="183"/>
        <v/>
      </c>
    </row>
    <row r="7980" spans="1:30" hidden="1" x14ac:dyDescent="0.25">
      <c r="A7980" s="83" t="s">
        <v>9025</v>
      </c>
      <c r="B7980" s="285" t="s">
        <v>155</v>
      </c>
      <c r="C7980" s="292">
        <v>22</v>
      </c>
      <c r="D7980" s="292">
        <v>12</v>
      </c>
      <c r="E7980" s="292">
        <v>49340</v>
      </c>
      <c r="F7980" s="292">
        <v>39</v>
      </c>
      <c r="G7980" s="292">
        <v>23</v>
      </c>
      <c r="H7980" s="292">
        <v>24</v>
      </c>
      <c r="I7980" s="292">
        <v>271</v>
      </c>
      <c r="J7980" s="292">
        <v>2816</v>
      </c>
      <c r="K7980" s="292">
        <v>10569</v>
      </c>
      <c r="L7980" s="292">
        <v>90</v>
      </c>
      <c r="M7980" s="292">
        <v>140</v>
      </c>
      <c r="N7980" s="292">
        <v>40436</v>
      </c>
      <c r="O7980" s="292">
        <v>103782</v>
      </c>
      <c r="P7980" s="83" t="str">
        <f t="shared" si="183"/>
        <v/>
      </c>
    </row>
    <row r="7981" spans="1:30" hidden="1" x14ac:dyDescent="0.25">
      <c r="A7981" s="83" t="s">
        <v>9026</v>
      </c>
      <c r="B7981" s="285" t="s">
        <v>80</v>
      </c>
      <c r="C7981" s="292">
        <v>0</v>
      </c>
      <c r="D7981" s="292">
        <v>0</v>
      </c>
      <c r="E7981" s="292">
        <v>49268</v>
      </c>
      <c r="F7981" s="292">
        <v>0</v>
      </c>
      <c r="G7981" s="292">
        <v>0</v>
      </c>
      <c r="H7981" s="292">
        <v>0</v>
      </c>
      <c r="I7981" s="292">
        <v>0</v>
      </c>
      <c r="J7981" s="292">
        <v>0</v>
      </c>
      <c r="K7981" s="292">
        <v>0</v>
      </c>
      <c r="L7981" s="292">
        <v>0</v>
      </c>
      <c r="M7981" s="292">
        <v>0</v>
      </c>
      <c r="N7981" s="292">
        <v>750</v>
      </c>
      <c r="O7981" s="292">
        <v>50018</v>
      </c>
      <c r="P7981" s="83" t="str">
        <f t="shared" si="183"/>
        <v/>
      </c>
    </row>
    <row r="7982" spans="1:30" hidden="1" x14ac:dyDescent="0.25">
      <c r="A7982" s="83" t="s">
        <v>9027</v>
      </c>
      <c r="B7982" s="285" t="s">
        <v>97</v>
      </c>
      <c r="C7982" s="292">
        <v>-7879.1257499999992</v>
      </c>
      <c r="D7982" s="292">
        <v>-7757.8650400000006</v>
      </c>
      <c r="E7982" s="292">
        <v>-4331.2856699999975</v>
      </c>
      <c r="F7982" s="292">
        <v>-8886.2313799999974</v>
      </c>
      <c r="G7982" s="292">
        <v>12733.562719999994</v>
      </c>
      <c r="H7982" s="292">
        <v>-9385.2450499999977</v>
      </c>
      <c r="I7982" s="292">
        <v>-5922.7221700000009</v>
      </c>
      <c r="J7982" s="292">
        <v>-6785.6039799999962</v>
      </c>
      <c r="K7982" s="292">
        <v>-429.91203999999925</v>
      </c>
      <c r="L7982" s="292">
        <v>-10357.930350000006</v>
      </c>
      <c r="M7982" s="292">
        <v>-8221.4226999999955</v>
      </c>
      <c r="N7982" s="292">
        <v>8405.555220000002</v>
      </c>
      <c r="O7982" s="292">
        <v>-48818.226190000016</v>
      </c>
      <c r="P7982" s="83" t="str">
        <f t="shared" si="183"/>
        <v/>
      </c>
      <c r="Q7982" s="88"/>
      <c r="R7982" s="107"/>
      <c r="S7982" s="110"/>
      <c r="T7982" s="109"/>
      <c r="U7982" s="109"/>
      <c r="V7982" s="109"/>
      <c r="W7982" s="109"/>
      <c r="X7982" s="109"/>
      <c r="Y7982" s="109"/>
      <c r="Z7982" s="109"/>
      <c r="AA7982" s="109"/>
      <c r="AB7982" s="109"/>
      <c r="AC7982" s="109"/>
      <c r="AD7982" s="109"/>
    </row>
    <row r="7983" spans="1:30" hidden="1" x14ac:dyDescent="0.25">
      <c r="A7983" s="83" t="s">
        <v>9028</v>
      </c>
      <c r="B7983" s="285" t="s">
        <v>130</v>
      </c>
      <c r="C7983" s="292">
        <v>-10954.863669999999</v>
      </c>
      <c r="D7983" s="292">
        <v>-17909.350839999999</v>
      </c>
      <c r="E7983" s="292">
        <v>-4406.6327799999999</v>
      </c>
      <c r="F7983" s="292">
        <v>-10290.692889999998</v>
      </c>
      <c r="G7983" s="292">
        <v>25130.638029999995</v>
      </c>
      <c r="H7983" s="292">
        <v>-9479.4387600000009</v>
      </c>
      <c r="I7983" s="292">
        <v>107415.03975999999</v>
      </c>
      <c r="J7983" s="292">
        <v>-7067.4275999999954</v>
      </c>
      <c r="K7983" s="292">
        <v>-36241.858029999996</v>
      </c>
      <c r="L7983" s="292">
        <v>13394.741059999993</v>
      </c>
      <c r="M7983" s="292">
        <v>-16142.167109999999</v>
      </c>
      <c r="N7983" s="292">
        <v>39627.009049999993</v>
      </c>
      <c r="O7983" s="292">
        <v>73074.99622000003</v>
      </c>
      <c r="P7983" s="83" t="str">
        <f t="shared" ref="P7983:P8046" si="184">IF(COUNTBLANK(Q7983)=0,IF(RIGHT(A7983,12)=Q7983,TRUE,FALSE),"")</f>
        <v/>
      </c>
      <c r="Q7983" s="88"/>
      <c r="R7983" s="107"/>
      <c r="S7983" s="110"/>
      <c r="T7983" s="109"/>
      <c r="U7983" s="109"/>
      <c r="V7983" s="109"/>
      <c r="W7983" s="109"/>
      <c r="X7983" s="109"/>
      <c r="Y7983" s="109"/>
      <c r="Z7983" s="109"/>
      <c r="AA7983" s="109"/>
      <c r="AB7983" s="109"/>
      <c r="AC7983" s="109"/>
      <c r="AD7983" s="109"/>
    </row>
    <row r="7984" spans="1:30" hidden="1" x14ac:dyDescent="0.25">
      <c r="A7984" s="83" t="s">
        <v>9029</v>
      </c>
      <c r="B7984" s="285" t="s">
        <v>76</v>
      </c>
      <c r="C7984" s="292">
        <v>0</v>
      </c>
      <c r="D7984" s="292">
        <v>0</v>
      </c>
      <c r="E7984" s="292">
        <v>0</v>
      </c>
      <c r="F7984" s="292">
        <v>0</v>
      </c>
      <c r="G7984" s="292">
        <v>0</v>
      </c>
      <c r="H7984" s="292">
        <v>0</v>
      </c>
      <c r="I7984" s="292">
        <v>0</v>
      </c>
      <c r="J7984" s="292">
        <v>0</v>
      </c>
      <c r="K7984" s="292">
        <v>0</v>
      </c>
      <c r="L7984" s="292">
        <v>0</v>
      </c>
      <c r="M7984" s="292">
        <v>0</v>
      </c>
      <c r="N7984" s="292">
        <v>0</v>
      </c>
      <c r="O7984" s="292">
        <v>0</v>
      </c>
      <c r="P7984" s="83" t="str">
        <f t="shared" si="184"/>
        <v/>
      </c>
      <c r="Q7984" s="89"/>
      <c r="R7984" s="107"/>
      <c r="S7984" s="110"/>
      <c r="T7984" s="109"/>
      <c r="U7984" s="109"/>
      <c r="V7984" s="109"/>
      <c r="W7984" s="109"/>
      <c r="X7984" s="110"/>
      <c r="Y7984" s="110"/>
      <c r="Z7984" s="110"/>
      <c r="AA7984" s="110"/>
      <c r="AB7984" s="107"/>
      <c r="AC7984" s="110"/>
      <c r="AD7984" s="110"/>
    </row>
    <row r="7985" spans="1:30" hidden="1" x14ac:dyDescent="0.25">
      <c r="A7985" s="83" t="s">
        <v>9030</v>
      </c>
      <c r="B7985" s="285" t="s">
        <v>77</v>
      </c>
      <c r="C7985" s="292">
        <v>6550.4425799999999</v>
      </c>
      <c r="D7985" s="292">
        <v>6162.8314199999986</v>
      </c>
      <c r="E7985" s="292">
        <v>6647.1902699999982</v>
      </c>
      <c r="F7985" s="292">
        <v>6542.3898500000005</v>
      </c>
      <c r="G7985" s="292">
        <v>10163.98107</v>
      </c>
      <c r="H7985" s="292">
        <v>6399.9491899999994</v>
      </c>
      <c r="I7985" s="292">
        <v>4129.103540000001</v>
      </c>
      <c r="J7985" s="292">
        <v>4686.2848799999992</v>
      </c>
      <c r="K7985" s="292">
        <v>6606.0313099999985</v>
      </c>
      <c r="L7985" s="292">
        <v>7176.4303599999994</v>
      </c>
      <c r="M7985" s="292">
        <v>6957.4747399999987</v>
      </c>
      <c r="N7985" s="292">
        <v>9944.6836799999983</v>
      </c>
      <c r="O7985" s="292">
        <v>81966.792889999997</v>
      </c>
      <c r="P7985" s="83" t="str">
        <f t="shared" si="184"/>
        <v/>
      </c>
      <c r="Q7985" s="89"/>
      <c r="R7985" s="107"/>
      <c r="S7985" s="110"/>
      <c r="T7985" s="109"/>
      <c r="U7985" s="109"/>
      <c r="V7985" s="109"/>
      <c r="W7985" s="109"/>
      <c r="X7985" s="110"/>
      <c r="Y7985" s="110"/>
      <c r="Z7985" s="110"/>
      <c r="AA7985" s="110"/>
      <c r="AB7985" s="107"/>
      <c r="AC7985" s="110"/>
      <c r="AD7985" s="110"/>
    </row>
    <row r="7986" spans="1:30" hidden="1" x14ac:dyDescent="0.25">
      <c r="A7986" s="83" t="s">
        <v>9031</v>
      </c>
      <c r="B7986" s="285" t="s">
        <v>78</v>
      </c>
      <c r="C7986" s="292">
        <v>1653.0766899999999</v>
      </c>
      <c r="D7986" s="292">
        <v>1992.5111500000003</v>
      </c>
      <c r="E7986" s="292">
        <v>2678.5029000000004</v>
      </c>
      <c r="F7986" s="292">
        <v>2973.2212500000005</v>
      </c>
      <c r="G7986" s="292">
        <v>2606.6118700000011</v>
      </c>
      <c r="H7986" s="292">
        <v>2841.2717799999996</v>
      </c>
      <c r="I7986" s="292">
        <v>3555.4104400000015</v>
      </c>
      <c r="J7986" s="292">
        <v>2469.8883099999994</v>
      </c>
      <c r="K7986" s="292">
        <v>1842.1445799999995</v>
      </c>
      <c r="L7986" s="292">
        <v>3702.3187900000007</v>
      </c>
      <c r="M7986" s="292">
        <v>3106.2808100000007</v>
      </c>
      <c r="N7986" s="292">
        <v>4412.1075599999986</v>
      </c>
      <c r="O7986" s="292">
        <v>33833.346130000005</v>
      </c>
      <c r="P7986" s="83" t="str">
        <f t="shared" si="184"/>
        <v/>
      </c>
      <c r="Q7986" s="89"/>
      <c r="R7986" s="107"/>
      <c r="S7986" s="110"/>
      <c r="T7986" s="109"/>
      <c r="U7986" s="109"/>
      <c r="V7986" s="109"/>
      <c r="W7986" s="109"/>
      <c r="X7986" s="110"/>
      <c r="Y7986" s="110"/>
      <c r="Z7986" s="110"/>
      <c r="AA7986" s="110"/>
      <c r="AB7986" s="107"/>
      <c r="AC7986" s="110"/>
      <c r="AD7986" s="110"/>
    </row>
    <row r="7987" spans="1:30" hidden="1" x14ac:dyDescent="0.25">
      <c r="A7987" s="83" t="s">
        <v>9032</v>
      </c>
      <c r="B7987" s="285" t="s">
        <v>79</v>
      </c>
      <c r="C7987" s="292">
        <v>1588.7715799999999</v>
      </c>
      <c r="D7987" s="292">
        <v>798.60241999999994</v>
      </c>
      <c r="E7987" s="292">
        <v>292.80286000000001</v>
      </c>
      <c r="F7987" s="292">
        <v>1340.40067</v>
      </c>
      <c r="G7987" s="292">
        <v>385.22153999999995</v>
      </c>
      <c r="H7987" s="292">
        <v>275.61029000000002</v>
      </c>
      <c r="I7987" s="292">
        <v>986.20115999999996</v>
      </c>
      <c r="J7987" s="292">
        <v>206.03058000000001</v>
      </c>
      <c r="K7987" s="292">
        <v>351.96067000000005</v>
      </c>
      <c r="L7987" s="292">
        <v>986.01757999999995</v>
      </c>
      <c r="M7987" s="292">
        <v>467.45605999999998</v>
      </c>
      <c r="N7987" s="292">
        <v>217.85939999999994</v>
      </c>
      <c r="O7987" s="292">
        <v>7896.9348099999979</v>
      </c>
      <c r="P7987" s="83" t="str">
        <f t="shared" si="184"/>
        <v/>
      </c>
      <c r="Q7987" s="89"/>
      <c r="R7987" s="107"/>
      <c r="S7987" s="110"/>
      <c r="T7987" s="109"/>
      <c r="U7987" s="109"/>
      <c r="V7987" s="109"/>
      <c r="W7987" s="109"/>
      <c r="X7987" s="110"/>
      <c r="Y7987" s="110"/>
      <c r="Z7987" s="110"/>
      <c r="AA7987" s="110"/>
      <c r="AB7987" s="107"/>
      <c r="AC7987" s="110"/>
      <c r="AD7987" s="110"/>
    </row>
    <row r="7988" spans="1:30" hidden="1" x14ac:dyDescent="0.25">
      <c r="A7988" s="83" t="s">
        <v>9033</v>
      </c>
      <c r="B7988" s="285" t="s">
        <v>3671</v>
      </c>
      <c r="C7988" s="292">
        <v>7964.2272899999998</v>
      </c>
      <c r="D7988" s="292">
        <v>8034.0866100000003</v>
      </c>
      <c r="E7988" s="292">
        <v>9266.847029999999</v>
      </c>
      <c r="F7988" s="292">
        <v>7737.5380100000002</v>
      </c>
      <c r="G7988" s="292">
        <v>8168.6044600000005</v>
      </c>
      <c r="H7988" s="292">
        <v>7903.5782500000005</v>
      </c>
      <c r="I7988" s="292">
        <v>8970.1032199999991</v>
      </c>
      <c r="J7988" s="292">
        <v>7770.6817899999996</v>
      </c>
      <c r="K7988" s="292">
        <v>8038.6487999999999</v>
      </c>
      <c r="L7988" s="292">
        <v>8754.2378500000013</v>
      </c>
      <c r="M7988" s="292">
        <v>8909.5861999999979</v>
      </c>
      <c r="N7988" s="292">
        <v>12826.95275</v>
      </c>
      <c r="O7988" s="292">
        <v>104345.09226</v>
      </c>
      <c r="P7988" s="83" t="str">
        <f t="shared" si="184"/>
        <v/>
      </c>
      <c r="Q7988" s="89"/>
      <c r="R7988" s="107"/>
      <c r="S7988" s="110"/>
      <c r="T7988" s="109"/>
      <c r="U7988" s="109"/>
      <c r="V7988" s="109"/>
      <c r="W7988" s="109"/>
      <c r="X7988" s="110"/>
      <c r="Y7988" s="110"/>
      <c r="Z7988" s="110"/>
      <c r="AA7988" s="110"/>
      <c r="AB7988" s="107"/>
      <c r="AC7988" s="110"/>
      <c r="AD7988" s="110"/>
    </row>
    <row r="7989" spans="1:30" hidden="1" x14ac:dyDescent="0.25">
      <c r="A7989" s="83" t="s">
        <v>9034</v>
      </c>
      <c r="B7989" s="285" t="s">
        <v>120</v>
      </c>
      <c r="C7989" s="292">
        <v>4944.6953199999998</v>
      </c>
      <c r="D7989" s="292">
        <v>3775.0898200000001</v>
      </c>
      <c r="E7989" s="292">
        <v>3751.8349600000001</v>
      </c>
      <c r="F7989" s="292">
        <v>3856.4725500000004</v>
      </c>
      <c r="G7989" s="292">
        <v>3751.32312</v>
      </c>
      <c r="H7989" s="292">
        <v>3751.32312</v>
      </c>
      <c r="I7989" s="292">
        <v>3761.32312</v>
      </c>
      <c r="J7989" s="292">
        <v>3751.3227999999999</v>
      </c>
      <c r="K7989" s="292">
        <v>3741.6602199999998</v>
      </c>
      <c r="L7989" s="292">
        <v>3741.6602199999998</v>
      </c>
      <c r="M7989" s="292">
        <v>3741.6602199999998</v>
      </c>
      <c r="N7989" s="292">
        <v>5107.1250600000003</v>
      </c>
      <c r="O7989" s="292">
        <v>47675.490529999995</v>
      </c>
      <c r="P7989" s="83" t="str">
        <f t="shared" si="184"/>
        <v/>
      </c>
      <c r="Q7989" s="89"/>
      <c r="R7989" s="107"/>
      <c r="S7989" s="110"/>
      <c r="T7989" s="109"/>
      <c r="U7989" s="109"/>
      <c r="V7989" s="109"/>
      <c r="W7989" s="109"/>
      <c r="X7989" s="110"/>
      <c r="Y7989" s="110"/>
      <c r="Z7989" s="110"/>
      <c r="AA7989" s="110"/>
      <c r="AB7989" s="107"/>
      <c r="AC7989" s="110"/>
      <c r="AD7989" s="110"/>
    </row>
    <row r="7990" spans="1:30" hidden="1" x14ac:dyDescent="0.25">
      <c r="A7990" s="83" t="s">
        <v>9035</v>
      </c>
      <c r="B7990" s="285" t="s">
        <v>121</v>
      </c>
      <c r="C7990" s="292">
        <v>1050</v>
      </c>
      <c r="D7990" s="292">
        <v>1050</v>
      </c>
      <c r="E7990" s="292">
        <v>0</v>
      </c>
      <c r="F7990" s="292">
        <v>78.641800000000003</v>
      </c>
      <c r="G7990" s="292">
        <v>1050</v>
      </c>
      <c r="H7990" s="292">
        <v>0</v>
      </c>
      <c r="I7990" s="292">
        <v>0</v>
      </c>
      <c r="J7990" s="292">
        <v>1142.42327</v>
      </c>
      <c r="K7990" s="292">
        <v>0</v>
      </c>
      <c r="L7990" s="292">
        <v>22.582900000000002</v>
      </c>
      <c r="M7990" s="292">
        <v>0</v>
      </c>
      <c r="N7990" s="292">
        <v>4075.3242800000003</v>
      </c>
      <c r="O7990" s="292">
        <v>8468.9722500000007</v>
      </c>
      <c r="P7990" s="83" t="str">
        <f t="shared" si="184"/>
        <v/>
      </c>
      <c r="Q7990" s="89"/>
      <c r="R7990" s="107"/>
      <c r="S7990" s="110"/>
      <c r="T7990" s="109"/>
      <c r="U7990" s="109"/>
      <c r="V7990" s="109"/>
      <c r="W7990" s="109"/>
      <c r="X7990" s="110"/>
      <c r="Y7990" s="110"/>
      <c r="Z7990" s="110"/>
      <c r="AA7990" s="110"/>
      <c r="AB7990" s="107"/>
      <c r="AC7990" s="110"/>
      <c r="AD7990" s="110"/>
    </row>
    <row r="7991" spans="1:30" hidden="1" x14ac:dyDescent="0.25">
      <c r="A7991" s="83" t="s">
        <v>9036</v>
      </c>
      <c r="B7991" s="285" t="s">
        <v>81</v>
      </c>
      <c r="C7991" s="292">
        <v>7917.9405399999996</v>
      </c>
      <c r="D7991" s="292">
        <v>6609.5971199999985</v>
      </c>
      <c r="E7991" s="292">
        <v>7075.6137400000007</v>
      </c>
      <c r="F7991" s="292">
        <v>7246.0353799999984</v>
      </c>
      <c r="G7991" s="292">
        <v>9240.5731599999981</v>
      </c>
      <c r="H7991" s="292">
        <v>11589.81308</v>
      </c>
      <c r="I7991" s="292">
        <v>6744.8530700000001</v>
      </c>
      <c r="J7991" s="292">
        <v>6693.1532899999984</v>
      </c>
      <c r="K7991" s="292">
        <v>6976.8636599999991</v>
      </c>
      <c r="L7991" s="292">
        <v>7442.4919399999999</v>
      </c>
      <c r="M7991" s="292">
        <v>7136.8084399999998</v>
      </c>
      <c r="N7991" s="292">
        <v>8872.7949100000005</v>
      </c>
      <c r="O7991" s="292">
        <v>93546.538329999996</v>
      </c>
      <c r="P7991" s="83" t="str">
        <f t="shared" si="184"/>
        <v/>
      </c>
      <c r="Q7991" s="89"/>
      <c r="R7991" s="107"/>
      <c r="S7991" s="110"/>
      <c r="T7991" s="109"/>
      <c r="U7991" s="109"/>
      <c r="V7991" s="109"/>
      <c r="W7991" s="109"/>
      <c r="X7991" s="110"/>
      <c r="Y7991" s="110"/>
      <c r="Z7991" s="110"/>
      <c r="AA7991" s="110"/>
      <c r="AB7991" s="107"/>
      <c r="AC7991" s="110"/>
      <c r="AD7991" s="110"/>
    </row>
    <row r="7992" spans="1:30" hidden="1" x14ac:dyDescent="0.25">
      <c r="A7992" s="83" t="s">
        <v>9037</v>
      </c>
      <c r="B7992" s="285" t="s">
        <v>82</v>
      </c>
      <c r="C7992" s="292">
        <v>2040.8573699999997</v>
      </c>
      <c r="D7992" s="292">
        <v>1941.0313699999997</v>
      </c>
      <c r="E7992" s="292">
        <v>2080.6886199999999</v>
      </c>
      <c r="F7992" s="292">
        <v>1969.5505799999999</v>
      </c>
      <c r="G7992" s="292">
        <v>3314.2374500000001</v>
      </c>
      <c r="H7992" s="292">
        <v>1900.4645499999999</v>
      </c>
      <c r="I7992" s="292">
        <v>1402.3935000000001</v>
      </c>
      <c r="J7992" s="292">
        <v>1666.0593199999998</v>
      </c>
      <c r="K7992" s="292">
        <v>1888.4154100000001</v>
      </c>
      <c r="L7992" s="292">
        <v>2206.9764499999997</v>
      </c>
      <c r="M7992" s="292">
        <v>2057.7240500000003</v>
      </c>
      <c r="N7992" s="292">
        <v>2906.4550899999999</v>
      </c>
      <c r="O7992" s="292">
        <v>25374.853760000002</v>
      </c>
      <c r="P7992" s="83" t="str">
        <f t="shared" si="184"/>
        <v/>
      </c>
      <c r="Q7992" s="89"/>
      <c r="R7992" s="107"/>
      <c r="S7992" s="110"/>
      <c r="T7992" s="109"/>
      <c r="U7992" s="109"/>
      <c r="V7992" s="109"/>
      <c r="W7992" s="109"/>
      <c r="X7992" s="110"/>
      <c r="Y7992" s="110"/>
      <c r="Z7992" s="110"/>
      <c r="AA7992" s="110"/>
      <c r="AB7992" s="107"/>
      <c r="AC7992" s="110"/>
      <c r="AD7992" s="110"/>
    </row>
    <row r="7993" spans="1:30" hidden="1" x14ac:dyDescent="0.25">
      <c r="A7993" s="83" t="s">
        <v>9038</v>
      </c>
      <c r="B7993" s="285" t="s">
        <v>83</v>
      </c>
      <c r="C7993" s="292">
        <v>104.3023</v>
      </c>
      <c r="D7993" s="292">
        <v>104.3023</v>
      </c>
      <c r="E7993" s="292">
        <v>113.3023</v>
      </c>
      <c r="F7993" s="292">
        <v>104.3023</v>
      </c>
      <c r="G7993" s="292">
        <v>128.54124000000002</v>
      </c>
      <c r="H7993" s="292">
        <v>104.3023</v>
      </c>
      <c r="I7993" s="292">
        <v>104.3023</v>
      </c>
      <c r="J7993" s="292">
        <v>104.82758</v>
      </c>
      <c r="K7993" s="292">
        <v>104.3023</v>
      </c>
      <c r="L7993" s="292">
        <v>104.3023</v>
      </c>
      <c r="M7993" s="292">
        <v>104.3023</v>
      </c>
      <c r="N7993" s="292">
        <v>104.30230999999999</v>
      </c>
      <c r="O7993" s="292">
        <v>1285.3918300000003</v>
      </c>
      <c r="P7993" s="83" t="str">
        <f t="shared" si="184"/>
        <v/>
      </c>
      <c r="Q7993" s="89"/>
      <c r="R7993" s="107"/>
      <c r="S7993" s="110"/>
      <c r="T7993" s="109"/>
      <c r="U7993" s="109"/>
      <c r="V7993" s="109"/>
      <c r="W7993" s="109"/>
      <c r="X7993" s="110"/>
      <c r="Y7993" s="110"/>
      <c r="Z7993" s="110"/>
      <c r="AA7993" s="110"/>
      <c r="AB7993" s="107"/>
      <c r="AC7993" s="110"/>
      <c r="AD7993" s="110"/>
    </row>
    <row r="7994" spans="1:30" hidden="1" x14ac:dyDescent="0.25">
      <c r="A7994" s="83" t="s">
        <v>9039</v>
      </c>
      <c r="B7994" s="285" t="s">
        <v>84</v>
      </c>
      <c r="C7994" s="292">
        <v>81.868120000000005</v>
      </c>
      <c r="D7994" s="292">
        <v>404.17951000000005</v>
      </c>
      <c r="E7994" s="292">
        <v>300.45873999999998</v>
      </c>
      <c r="F7994" s="292">
        <v>238.44876000000002</v>
      </c>
      <c r="G7994" s="292">
        <v>498.00538999999998</v>
      </c>
      <c r="H7994" s="292">
        <v>368.20809000000003</v>
      </c>
      <c r="I7994" s="292">
        <v>192.89467999999999</v>
      </c>
      <c r="J7994" s="292">
        <v>182.44815</v>
      </c>
      <c r="K7994" s="292">
        <v>631.41632000000004</v>
      </c>
      <c r="L7994" s="292">
        <v>153.2321</v>
      </c>
      <c r="M7994" s="292">
        <v>451.47026</v>
      </c>
      <c r="N7994" s="292">
        <v>2589.15913</v>
      </c>
      <c r="O7994" s="292">
        <v>6091.7892499999998</v>
      </c>
      <c r="P7994" s="83" t="str">
        <f t="shared" si="184"/>
        <v/>
      </c>
      <c r="Q7994" s="89"/>
      <c r="R7994" s="107"/>
      <c r="S7994" s="110"/>
      <c r="T7994" s="109"/>
      <c r="U7994" s="109"/>
      <c r="V7994" s="109"/>
      <c r="W7994" s="109"/>
      <c r="X7994" s="110"/>
      <c r="Y7994" s="110"/>
      <c r="Z7994" s="110"/>
      <c r="AA7994" s="110"/>
      <c r="AB7994" s="107"/>
      <c r="AC7994" s="110"/>
      <c r="AD7994" s="110"/>
    </row>
    <row r="7995" spans="1:30" hidden="1" x14ac:dyDescent="0.25">
      <c r="A7995" s="83" t="s">
        <v>9040</v>
      </c>
      <c r="B7995" s="285" t="s">
        <v>85</v>
      </c>
      <c r="C7995" s="292">
        <v>33896.181790000002</v>
      </c>
      <c r="D7995" s="292">
        <v>30872.23172</v>
      </c>
      <c r="E7995" s="292">
        <v>32207.241419999998</v>
      </c>
      <c r="F7995" s="292">
        <v>32087.001149999996</v>
      </c>
      <c r="G7995" s="292">
        <v>39307.099300000002</v>
      </c>
      <c r="H7995" s="292">
        <v>35134.520649999999</v>
      </c>
      <c r="I7995" s="292">
        <v>29846.585030000002</v>
      </c>
      <c r="J7995" s="292">
        <v>28673.119969999996</v>
      </c>
      <c r="K7995" s="292">
        <v>30181.44327</v>
      </c>
      <c r="L7995" s="292">
        <v>34290.250490000006</v>
      </c>
      <c r="M7995" s="292">
        <v>32932.763079999997</v>
      </c>
      <c r="N7995" s="292">
        <v>51056.764169999995</v>
      </c>
      <c r="O7995" s="292">
        <v>410485.20204</v>
      </c>
      <c r="P7995" s="83" t="str">
        <f t="shared" si="184"/>
        <v/>
      </c>
      <c r="Q7995" s="89"/>
      <c r="R7995" s="107"/>
      <c r="S7995" s="110"/>
      <c r="T7995" s="109"/>
      <c r="U7995" s="109"/>
      <c r="V7995" s="109"/>
      <c r="W7995" s="109"/>
      <c r="X7995" s="110"/>
      <c r="Y7995" s="110"/>
      <c r="Z7995" s="110"/>
      <c r="AA7995" s="110"/>
      <c r="AB7995" s="107"/>
      <c r="AC7995" s="110"/>
      <c r="AD7995" s="110"/>
    </row>
    <row r="7996" spans="1:30" hidden="1" x14ac:dyDescent="0.25">
      <c r="A7996" s="83" t="s">
        <v>9041</v>
      </c>
      <c r="B7996" s="285" t="s">
        <v>86</v>
      </c>
      <c r="C7996" s="292">
        <v>120.4406</v>
      </c>
      <c r="D7996" s="292">
        <v>10012</v>
      </c>
      <c r="E7996" s="292">
        <v>0</v>
      </c>
      <c r="F7996" s="292">
        <v>135</v>
      </c>
      <c r="G7996" s="292">
        <v>0</v>
      </c>
      <c r="H7996" s="292">
        <v>14</v>
      </c>
      <c r="I7996" s="292">
        <v>0</v>
      </c>
      <c r="J7996" s="292">
        <v>0</v>
      </c>
      <c r="K7996" s="292">
        <v>620</v>
      </c>
      <c r="L7996" s="292">
        <v>0</v>
      </c>
      <c r="M7996" s="292">
        <v>0</v>
      </c>
      <c r="N7996" s="292">
        <v>1000</v>
      </c>
      <c r="O7996" s="292">
        <v>11901.4406</v>
      </c>
      <c r="P7996" s="83" t="str">
        <f t="shared" si="184"/>
        <v/>
      </c>
      <c r="Q7996" s="89"/>
      <c r="R7996" s="107"/>
      <c r="S7996" s="110"/>
      <c r="T7996" s="109"/>
      <c r="U7996" s="109"/>
      <c r="V7996" s="109"/>
      <c r="W7996" s="109"/>
      <c r="X7996" s="110"/>
      <c r="Y7996" s="110"/>
      <c r="Z7996" s="110"/>
      <c r="AA7996" s="110"/>
      <c r="AB7996" s="107"/>
      <c r="AC7996" s="110"/>
      <c r="AD7996" s="110"/>
    </row>
    <row r="7997" spans="1:30" hidden="1" x14ac:dyDescent="0.25">
      <c r="A7997" s="83" t="s">
        <v>9042</v>
      </c>
      <c r="B7997" s="285" t="s">
        <v>87</v>
      </c>
      <c r="C7997" s="292">
        <v>2955.2973200000001</v>
      </c>
      <c r="D7997" s="292">
        <v>154.48579999999998</v>
      </c>
      <c r="E7997" s="292">
        <v>282.67232000000001</v>
      </c>
      <c r="F7997" s="292">
        <v>1269.4615100000001</v>
      </c>
      <c r="G7997" s="292">
        <v>492.92469</v>
      </c>
      <c r="H7997" s="292">
        <v>282.74371000000002</v>
      </c>
      <c r="I7997" s="292">
        <v>1682.0654</v>
      </c>
      <c r="J7997" s="292">
        <v>282.82362000000001</v>
      </c>
      <c r="K7997" s="292">
        <v>60240.55199</v>
      </c>
      <c r="L7997" s="292">
        <v>1269.70126</v>
      </c>
      <c r="M7997" s="292">
        <v>15282.94441</v>
      </c>
      <c r="N7997" s="292">
        <v>12921.507099999999</v>
      </c>
      <c r="O7997" s="292">
        <v>97117.179130000004</v>
      </c>
      <c r="P7997" s="83" t="str">
        <f t="shared" si="184"/>
        <v/>
      </c>
      <c r="Q7997" s="89"/>
      <c r="R7997" s="107"/>
      <c r="S7997" s="110"/>
      <c r="T7997" s="109"/>
      <c r="U7997" s="109"/>
      <c r="V7997" s="109"/>
      <c r="W7997" s="109"/>
      <c r="X7997" s="110"/>
      <c r="Y7997" s="110"/>
      <c r="Z7997" s="110"/>
      <c r="AA7997" s="110"/>
      <c r="AB7997" s="107"/>
      <c r="AC7997" s="110"/>
      <c r="AD7997" s="110"/>
    </row>
    <row r="7998" spans="1:30" hidden="1" x14ac:dyDescent="0.25">
      <c r="A7998" s="83" t="s">
        <v>9043</v>
      </c>
      <c r="B7998" s="285" t="s">
        <v>88</v>
      </c>
      <c r="C7998" s="292">
        <v>0</v>
      </c>
      <c r="D7998" s="292">
        <v>0</v>
      </c>
      <c r="E7998" s="292">
        <v>0</v>
      </c>
      <c r="F7998" s="292">
        <v>0</v>
      </c>
      <c r="G7998" s="292">
        <v>0</v>
      </c>
      <c r="H7998" s="292">
        <v>0</v>
      </c>
      <c r="I7998" s="292">
        <v>0</v>
      </c>
      <c r="J7998" s="292">
        <v>0</v>
      </c>
      <c r="K7998" s="292">
        <v>0</v>
      </c>
      <c r="L7998" s="292">
        <v>0</v>
      </c>
      <c r="M7998" s="292">
        <v>0</v>
      </c>
      <c r="N7998" s="292">
        <v>0</v>
      </c>
      <c r="O7998" s="292">
        <v>0</v>
      </c>
      <c r="P7998" s="83" t="str">
        <f t="shared" si="184"/>
        <v/>
      </c>
      <c r="Q7998" s="89"/>
      <c r="R7998" s="107"/>
      <c r="S7998" s="110"/>
      <c r="T7998" s="109"/>
      <c r="U7998" s="109"/>
      <c r="V7998" s="109"/>
      <c r="W7998" s="109"/>
      <c r="X7998" s="110"/>
      <c r="Y7998" s="110"/>
      <c r="Z7998" s="110"/>
      <c r="AA7998" s="110"/>
      <c r="AB7998" s="107"/>
      <c r="AC7998" s="110"/>
      <c r="AD7998" s="110"/>
    </row>
    <row r="7999" spans="1:30" hidden="1" x14ac:dyDescent="0.25">
      <c r="A7999" s="83" t="s">
        <v>9044</v>
      </c>
      <c r="B7999" s="285" t="s">
        <v>144</v>
      </c>
      <c r="C7999" s="292">
        <v>36971.919710000002</v>
      </c>
      <c r="D7999" s="292">
        <v>41038.717519999998</v>
      </c>
      <c r="E7999" s="292">
        <v>32489.91374</v>
      </c>
      <c r="F7999" s="292">
        <v>33491.462659999997</v>
      </c>
      <c r="G7999" s="292">
        <v>39800.023990000002</v>
      </c>
      <c r="H7999" s="292">
        <v>35431.264360000001</v>
      </c>
      <c r="I7999" s="292">
        <v>31528.650430000002</v>
      </c>
      <c r="J7999" s="292">
        <v>28955.943589999995</v>
      </c>
      <c r="K7999" s="292">
        <v>91041.995259999996</v>
      </c>
      <c r="L7999" s="292">
        <v>35559.951750000007</v>
      </c>
      <c r="M7999" s="292">
        <v>48215.707490000001</v>
      </c>
      <c r="N7999" s="292">
        <v>64978.271269999997</v>
      </c>
      <c r="O7999" s="292">
        <v>519503.82176999998</v>
      </c>
      <c r="P7999" s="83" t="str">
        <f t="shared" si="184"/>
        <v/>
      </c>
      <c r="Q7999" s="89"/>
      <c r="R7999" s="107"/>
      <c r="S7999" s="110"/>
      <c r="T7999" s="109"/>
      <c r="U7999" s="109"/>
      <c r="V7999" s="109"/>
      <c r="W7999" s="109"/>
      <c r="X7999" s="110"/>
      <c r="Y7999" s="110"/>
      <c r="Z7999" s="110"/>
      <c r="AA7999" s="110"/>
      <c r="AB7999" s="110"/>
      <c r="AC7999" s="110"/>
      <c r="AD7999" s="110"/>
    </row>
    <row r="8000" spans="1:30" hidden="1" x14ac:dyDescent="0.25">
      <c r="A8000" s="83" t="s">
        <v>9045</v>
      </c>
      <c r="B8000" s="285" t="s">
        <v>76</v>
      </c>
      <c r="C8000" s="292">
        <v>0.39017000000000002</v>
      </c>
      <c r="D8000" s="292">
        <v>6.1598300000000004</v>
      </c>
      <c r="E8000" s="292">
        <v>0.18697999999999998</v>
      </c>
      <c r="F8000" s="292">
        <v>0.20691999999999999</v>
      </c>
      <c r="G8000" s="292">
        <v>5.3240000000000003E-2</v>
      </c>
      <c r="H8000" s="292">
        <v>0.11316</v>
      </c>
      <c r="I8000" s="292">
        <v>0.12085</v>
      </c>
      <c r="J8000" s="292">
        <v>0.33644000000000002</v>
      </c>
      <c r="K8000" s="292">
        <v>0.41689999999999999</v>
      </c>
      <c r="L8000" s="292">
        <v>0</v>
      </c>
      <c r="M8000" s="292">
        <v>0.6069500000000001</v>
      </c>
      <c r="N8000" s="292">
        <v>0.25997000000000003</v>
      </c>
      <c r="O8000" s="292">
        <v>8.8514100000000013</v>
      </c>
      <c r="P8000" s="83" t="str">
        <f t="shared" si="184"/>
        <v/>
      </c>
      <c r="Q8000" s="90"/>
      <c r="R8000" s="107"/>
      <c r="S8000" s="110"/>
      <c r="T8000" s="109"/>
      <c r="U8000" s="109"/>
      <c r="V8000" s="109"/>
      <c r="W8000" s="109"/>
      <c r="X8000" s="109"/>
      <c r="Y8000" s="109"/>
      <c r="Z8000" s="109"/>
      <c r="AA8000" s="109"/>
      <c r="AB8000" s="109"/>
      <c r="AC8000" s="109"/>
      <c r="AD8000" s="110"/>
    </row>
    <row r="8001" spans="1:30" hidden="1" x14ac:dyDescent="0.25">
      <c r="A8001" s="83" t="s">
        <v>9046</v>
      </c>
      <c r="B8001" s="285" t="s">
        <v>85</v>
      </c>
      <c r="C8001" s="292">
        <v>26017.056040000003</v>
      </c>
      <c r="D8001" s="292">
        <v>23114.366679999999</v>
      </c>
      <c r="E8001" s="292">
        <v>27875.955750000001</v>
      </c>
      <c r="F8001" s="292">
        <v>23200.769769999999</v>
      </c>
      <c r="G8001" s="292">
        <v>52040.662019999996</v>
      </c>
      <c r="H8001" s="292">
        <v>25749.275600000001</v>
      </c>
      <c r="I8001" s="292">
        <v>23923.862860000001</v>
      </c>
      <c r="J8001" s="292">
        <v>21887.51599</v>
      </c>
      <c r="K8001" s="292">
        <v>29751.531230000001</v>
      </c>
      <c r="L8001" s="292">
        <v>23932.32014</v>
      </c>
      <c r="M8001" s="292">
        <v>24711.340380000001</v>
      </c>
      <c r="N8001" s="292">
        <v>59462.319389999997</v>
      </c>
      <c r="O8001" s="292">
        <v>361666.97584999999</v>
      </c>
      <c r="P8001" s="83" t="str">
        <f t="shared" si="184"/>
        <v/>
      </c>
      <c r="Q8001" s="90"/>
      <c r="R8001" s="107"/>
      <c r="S8001" s="110"/>
      <c r="T8001" s="109"/>
      <c r="U8001" s="109"/>
      <c r="V8001" s="109"/>
      <c r="W8001" s="109"/>
      <c r="X8001" s="109"/>
      <c r="Y8001" s="109"/>
      <c r="Z8001" s="109"/>
      <c r="AA8001" s="109"/>
      <c r="AB8001" s="109"/>
      <c r="AC8001" s="109"/>
      <c r="AD8001" s="109"/>
    </row>
    <row r="8002" spans="1:30" hidden="1" x14ac:dyDescent="0.25">
      <c r="A8002" s="83" t="s">
        <v>9047</v>
      </c>
      <c r="B8002" s="285" t="s">
        <v>87</v>
      </c>
      <c r="C8002" s="292">
        <v>0</v>
      </c>
      <c r="D8002" s="292">
        <v>0</v>
      </c>
      <c r="E8002" s="292">
        <v>0</v>
      </c>
      <c r="F8002" s="292">
        <v>0</v>
      </c>
      <c r="G8002" s="292">
        <v>12890</v>
      </c>
      <c r="H8002" s="292">
        <v>0</v>
      </c>
      <c r="I8002" s="292">
        <v>115000</v>
      </c>
      <c r="J8002" s="292">
        <v>0</v>
      </c>
      <c r="K8002" s="292">
        <v>25000</v>
      </c>
      <c r="L8002" s="292">
        <v>25000</v>
      </c>
      <c r="M8002" s="292">
        <v>0</v>
      </c>
      <c r="N8002" s="292">
        <v>41498.851750000002</v>
      </c>
      <c r="O8002" s="292">
        <v>219388.85175</v>
      </c>
      <c r="P8002" s="83" t="str">
        <f t="shared" si="184"/>
        <v/>
      </c>
      <c r="Q8002" s="90"/>
      <c r="R8002" s="107"/>
      <c r="S8002" s="110"/>
      <c r="T8002" s="109"/>
      <c r="U8002" s="109"/>
      <c r="V8002" s="109"/>
      <c r="W8002" s="109"/>
      <c r="X8002" s="109"/>
      <c r="Y8002" s="109"/>
      <c r="Z8002" s="109"/>
      <c r="AA8002" s="109"/>
      <c r="AB8002" s="109"/>
      <c r="AC8002" s="109"/>
      <c r="AD8002" s="109"/>
    </row>
    <row r="8003" spans="1:30" hidden="1" x14ac:dyDescent="0.25">
      <c r="A8003" s="83" t="s">
        <v>9048</v>
      </c>
      <c r="B8003" s="285" t="s">
        <v>88</v>
      </c>
      <c r="C8003" s="292">
        <v>0</v>
      </c>
      <c r="D8003" s="292">
        <v>0</v>
      </c>
      <c r="E8003" s="292">
        <v>0</v>
      </c>
      <c r="F8003" s="292">
        <v>0</v>
      </c>
      <c r="G8003" s="292">
        <v>0</v>
      </c>
      <c r="H8003" s="292">
        <v>0</v>
      </c>
      <c r="I8003" s="292">
        <v>0</v>
      </c>
      <c r="J8003" s="292">
        <v>0</v>
      </c>
      <c r="K8003" s="292">
        <v>0</v>
      </c>
      <c r="L8003" s="292">
        <v>0</v>
      </c>
      <c r="M8003" s="292">
        <v>0</v>
      </c>
      <c r="N8003" s="292">
        <v>0</v>
      </c>
      <c r="O8003" s="292">
        <v>0</v>
      </c>
      <c r="P8003" s="83" t="str">
        <f t="shared" si="184"/>
        <v/>
      </c>
      <c r="Q8003" s="90"/>
      <c r="R8003" s="107"/>
      <c r="S8003" s="110"/>
      <c r="T8003" s="109"/>
      <c r="U8003" s="109"/>
      <c r="V8003" s="109"/>
      <c r="W8003" s="109"/>
      <c r="X8003" s="109"/>
      <c r="Y8003" s="109"/>
      <c r="Z8003" s="109"/>
      <c r="AA8003" s="109"/>
      <c r="AB8003" s="109"/>
      <c r="AC8003" s="109"/>
      <c r="AD8003" s="109"/>
    </row>
    <row r="8004" spans="1:30" hidden="1" x14ac:dyDescent="0.25">
      <c r="A8004" s="83" t="s">
        <v>9049</v>
      </c>
      <c r="B8004" s="285" t="s">
        <v>89</v>
      </c>
      <c r="C8004" s="292">
        <v>186.20480000000001</v>
      </c>
      <c r="D8004" s="292">
        <v>242.45656</v>
      </c>
      <c r="E8004" s="292">
        <v>233.21660999999997</v>
      </c>
      <c r="F8004" s="292">
        <v>361.28257000000008</v>
      </c>
      <c r="G8004" s="292">
        <v>500.20245</v>
      </c>
      <c r="H8004" s="292">
        <v>280.64159999999998</v>
      </c>
      <c r="I8004" s="292">
        <v>1023.9926899999999</v>
      </c>
      <c r="J8004" s="292">
        <v>133.00277</v>
      </c>
      <c r="K8004" s="292">
        <v>381.18035999999995</v>
      </c>
      <c r="L8004" s="292">
        <v>905.23344999999995</v>
      </c>
      <c r="M8004" s="292">
        <v>520.59727000000009</v>
      </c>
      <c r="N8004" s="292">
        <v>1022.0413699999998</v>
      </c>
      <c r="O8004" s="292">
        <v>5790.0524999999998</v>
      </c>
      <c r="P8004" s="83" t="str">
        <f t="shared" si="184"/>
        <v/>
      </c>
      <c r="Q8004" s="90"/>
      <c r="R8004" s="107"/>
      <c r="S8004" s="110"/>
      <c r="T8004" s="109"/>
      <c r="U8004" s="109"/>
      <c r="V8004" s="109"/>
      <c r="W8004" s="109"/>
      <c r="X8004" s="109"/>
      <c r="Y8004" s="109"/>
      <c r="Z8004" s="109"/>
      <c r="AA8004" s="109"/>
      <c r="AB8004" s="109"/>
      <c r="AC8004" s="109"/>
      <c r="AD8004" s="110"/>
    </row>
    <row r="8005" spans="1:30" hidden="1" x14ac:dyDescent="0.25">
      <c r="A8005" s="83" t="s">
        <v>9050</v>
      </c>
      <c r="B8005" s="285" t="s">
        <v>90</v>
      </c>
      <c r="C8005" s="292">
        <v>5.0704099999999999</v>
      </c>
      <c r="D8005" s="292">
        <v>17.841290000000001</v>
      </c>
      <c r="E8005" s="292">
        <v>29.358710000000002</v>
      </c>
      <c r="F8005" s="292">
        <v>2.9999999999999997E-5</v>
      </c>
      <c r="G8005" s="292">
        <v>0</v>
      </c>
      <c r="H8005" s="292">
        <v>25.681830000000001</v>
      </c>
      <c r="I8005" s="292">
        <v>89.600030000000004</v>
      </c>
      <c r="J8005" s="292">
        <v>0</v>
      </c>
      <c r="K8005" s="292">
        <v>122.89242999999999</v>
      </c>
      <c r="L8005" s="292">
        <v>1.6250000000000001E-2</v>
      </c>
      <c r="M8005" s="292">
        <v>0</v>
      </c>
      <c r="N8005" s="292">
        <v>623.74155000000007</v>
      </c>
      <c r="O8005" s="292">
        <v>914.20253000000002</v>
      </c>
      <c r="P8005" s="83" t="str">
        <f t="shared" si="184"/>
        <v/>
      </c>
      <c r="Q8005" s="90"/>
      <c r="R8005" s="107"/>
      <c r="S8005" s="110"/>
      <c r="T8005" s="109"/>
      <c r="U8005" s="109"/>
      <c r="V8005" s="109"/>
      <c r="W8005" s="109"/>
      <c r="X8005" s="109"/>
      <c r="Y8005" s="109"/>
      <c r="Z8005" s="109"/>
      <c r="AA8005" s="109"/>
      <c r="AB8005" s="109"/>
      <c r="AC8005" s="109"/>
      <c r="AD8005" s="110"/>
    </row>
    <row r="8006" spans="1:30" hidden="1" x14ac:dyDescent="0.25">
      <c r="A8006" s="83" t="s">
        <v>9051</v>
      </c>
      <c r="B8006" s="285" t="s">
        <v>91</v>
      </c>
      <c r="C8006" s="292">
        <v>0</v>
      </c>
      <c r="D8006" s="292">
        <v>0</v>
      </c>
      <c r="E8006" s="292">
        <v>0</v>
      </c>
      <c r="F8006" s="292">
        <v>0</v>
      </c>
      <c r="G8006" s="292">
        <v>0</v>
      </c>
      <c r="H8006" s="292">
        <v>0</v>
      </c>
      <c r="I8006" s="292">
        <v>0</v>
      </c>
      <c r="J8006" s="292">
        <v>0</v>
      </c>
      <c r="K8006" s="292">
        <v>0</v>
      </c>
      <c r="L8006" s="292">
        <v>0</v>
      </c>
      <c r="M8006" s="292">
        <v>0</v>
      </c>
      <c r="N8006" s="292">
        <v>0</v>
      </c>
      <c r="O8006" s="292">
        <v>0</v>
      </c>
      <c r="P8006" s="83" t="str">
        <f t="shared" si="184"/>
        <v/>
      </c>
      <c r="Q8006" s="90"/>
      <c r="R8006" s="107"/>
      <c r="S8006" s="110"/>
      <c r="T8006" s="109"/>
      <c r="U8006" s="109"/>
      <c r="V8006" s="109"/>
      <c r="W8006" s="109"/>
      <c r="X8006" s="109"/>
      <c r="Y8006" s="109"/>
      <c r="Z8006" s="109"/>
      <c r="AA8006" s="109"/>
      <c r="AB8006" s="109"/>
      <c r="AC8006" s="109"/>
      <c r="AD8006" s="110"/>
    </row>
    <row r="8007" spans="1:30" hidden="1" x14ac:dyDescent="0.25">
      <c r="A8007" s="83" t="s">
        <v>9052</v>
      </c>
      <c r="B8007" s="285" t="s">
        <v>3670</v>
      </c>
      <c r="C8007" s="292">
        <v>0</v>
      </c>
      <c r="D8007" s="292">
        <v>0</v>
      </c>
      <c r="E8007" s="292">
        <v>0</v>
      </c>
      <c r="F8007" s="292">
        <v>0</v>
      </c>
      <c r="G8007" s="292">
        <v>0</v>
      </c>
      <c r="H8007" s="292">
        <v>1135.9357399999999</v>
      </c>
      <c r="I8007" s="292">
        <v>0</v>
      </c>
      <c r="J8007" s="292">
        <v>0</v>
      </c>
      <c r="K8007" s="292">
        <v>6498.8517499999998</v>
      </c>
      <c r="L8007" s="292">
        <v>0</v>
      </c>
      <c r="M8007" s="292">
        <v>0</v>
      </c>
      <c r="N8007" s="292">
        <v>-3415.05575</v>
      </c>
      <c r="O8007" s="292">
        <v>4219.7317399999993</v>
      </c>
      <c r="P8007" s="83" t="str">
        <f t="shared" si="184"/>
        <v/>
      </c>
      <c r="Q8007" s="90"/>
      <c r="R8007" s="107"/>
      <c r="S8007" s="110"/>
      <c r="T8007" s="109"/>
      <c r="U8007" s="109"/>
      <c r="V8007" s="109"/>
      <c r="W8007" s="109"/>
      <c r="X8007" s="109"/>
      <c r="Y8007" s="109"/>
      <c r="Z8007" s="109"/>
      <c r="AA8007" s="109"/>
      <c r="AB8007" s="109"/>
      <c r="AC8007" s="109"/>
      <c r="AD8007" s="110"/>
    </row>
    <row r="8008" spans="1:30" hidden="1" x14ac:dyDescent="0.25">
      <c r="A8008" s="83" t="s">
        <v>9053</v>
      </c>
      <c r="B8008" s="285" t="s">
        <v>122</v>
      </c>
      <c r="C8008" s="292">
        <v>3348.6989899999999</v>
      </c>
      <c r="D8008" s="292">
        <v>563.67623000000003</v>
      </c>
      <c r="E8008" s="292">
        <v>535.41700000000003</v>
      </c>
      <c r="F8008" s="292">
        <v>559.31646000000001</v>
      </c>
      <c r="G8008" s="292">
        <v>535.41700000000003</v>
      </c>
      <c r="H8008" s="292">
        <v>535.41700000000003</v>
      </c>
      <c r="I8008" s="292">
        <v>535.41700000000003</v>
      </c>
      <c r="J8008" s="292">
        <v>545.41700000000003</v>
      </c>
      <c r="K8008" s="292">
        <v>535.41700000000003</v>
      </c>
      <c r="L8008" s="292">
        <v>535.41700000000003</v>
      </c>
      <c r="M8008" s="292">
        <v>535.41700000000003</v>
      </c>
      <c r="N8008" s="292">
        <v>598.63391000000001</v>
      </c>
      <c r="O8008" s="292">
        <v>9363.6615900000015</v>
      </c>
      <c r="P8008" s="83" t="str">
        <f t="shared" si="184"/>
        <v/>
      </c>
      <c r="Q8008" s="90"/>
      <c r="R8008" s="107"/>
      <c r="S8008" s="110"/>
      <c r="T8008" s="109"/>
      <c r="U8008" s="109"/>
      <c r="V8008" s="109"/>
      <c r="W8008" s="109"/>
      <c r="X8008" s="109"/>
      <c r="Y8008" s="109"/>
      <c r="Z8008" s="109"/>
      <c r="AA8008" s="109"/>
      <c r="AB8008" s="109"/>
      <c r="AC8008" s="109"/>
      <c r="AD8008" s="110"/>
    </row>
    <row r="8009" spans="1:30" hidden="1" x14ac:dyDescent="0.25">
      <c r="A8009" s="83" t="s">
        <v>9054</v>
      </c>
      <c r="B8009" s="285" t="s">
        <v>92</v>
      </c>
      <c r="C8009" s="292">
        <v>6.3816699999999997</v>
      </c>
      <c r="D8009" s="292">
        <v>5.1161199999999996</v>
      </c>
      <c r="E8009" s="292">
        <v>4.3954499999999994</v>
      </c>
      <c r="F8009" s="292">
        <v>4.2711999999999994</v>
      </c>
      <c r="G8009" s="292">
        <v>5.26633</v>
      </c>
      <c r="H8009" s="292">
        <v>8.7592700000000008</v>
      </c>
      <c r="I8009" s="292">
        <v>5.4729400000000004</v>
      </c>
      <c r="J8009" s="292">
        <v>5.7816399999999994</v>
      </c>
      <c r="K8009" s="292">
        <v>6.5547899999999997</v>
      </c>
      <c r="L8009" s="292">
        <v>4.6790300000000009</v>
      </c>
      <c r="M8009" s="292">
        <v>4.3719399999999995</v>
      </c>
      <c r="N8009" s="292">
        <v>5.4015399999999998</v>
      </c>
      <c r="O8009" s="292">
        <v>66.451920000000001</v>
      </c>
      <c r="P8009" s="83" t="str">
        <f t="shared" si="184"/>
        <v/>
      </c>
      <c r="Q8009" s="90"/>
      <c r="R8009" s="107"/>
      <c r="S8009" s="110"/>
      <c r="T8009" s="109"/>
      <c r="U8009" s="109"/>
      <c r="V8009" s="109"/>
      <c r="W8009" s="109"/>
      <c r="X8009" s="109"/>
      <c r="Y8009" s="109"/>
      <c r="Z8009" s="109"/>
      <c r="AA8009" s="109"/>
      <c r="AB8009" s="109"/>
      <c r="AC8009" s="109"/>
      <c r="AD8009" s="109"/>
    </row>
    <row r="8010" spans="1:30" hidden="1" x14ac:dyDescent="0.25">
      <c r="A8010" s="83" t="s">
        <v>9055</v>
      </c>
      <c r="B8010" s="285" t="s">
        <v>93</v>
      </c>
      <c r="C8010" s="292">
        <v>0</v>
      </c>
      <c r="D8010" s="292">
        <v>0</v>
      </c>
      <c r="E8010" s="292">
        <v>0</v>
      </c>
      <c r="F8010" s="292">
        <v>0</v>
      </c>
      <c r="G8010" s="292">
        <v>0</v>
      </c>
      <c r="H8010" s="292">
        <v>0</v>
      </c>
      <c r="I8010" s="292">
        <v>0</v>
      </c>
      <c r="J8010" s="292">
        <v>0</v>
      </c>
      <c r="K8010" s="292">
        <v>0</v>
      </c>
      <c r="L8010" s="292">
        <v>0</v>
      </c>
      <c r="M8010" s="292">
        <v>0</v>
      </c>
      <c r="N8010" s="292">
        <v>879</v>
      </c>
      <c r="O8010" s="292">
        <v>879</v>
      </c>
      <c r="P8010" s="83" t="str">
        <f t="shared" si="184"/>
        <v/>
      </c>
      <c r="Q8010" s="90"/>
      <c r="R8010" s="107"/>
      <c r="S8010" s="110"/>
      <c r="T8010" s="109"/>
      <c r="U8010" s="109"/>
      <c r="V8010" s="109"/>
      <c r="W8010" s="109"/>
      <c r="X8010" s="109"/>
      <c r="Y8010" s="109"/>
      <c r="Z8010" s="109"/>
      <c r="AA8010" s="109"/>
      <c r="AB8010" s="109"/>
      <c r="AC8010" s="109"/>
      <c r="AD8010" s="109"/>
    </row>
    <row r="8011" spans="1:30" hidden="1" x14ac:dyDescent="0.25">
      <c r="A8011" s="83" t="s">
        <v>9056</v>
      </c>
      <c r="B8011" s="285" t="s">
        <v>94</v>
      </c>
      <c r="C8011" s="292">
        <v>22470.31</v>
      </c>
      <c r="D8011" s="292">
        <v>22279.11665</v>
      </c>
      <c r="E8011" s="292">
        <v>27073.381000000001</v>
      </c>
      <c r="F8011" s="292">
        <v>22275.692589999999</v>
      </c>
      <c r="G8011" s="292">
        <v>50999.722999999998</v>
      </c>
      <c r="H8011" s="292">
        <v>23762.726999999999</v>
      </c>
      <c r="I8011" s="292">
        <v>22269.25935</v>
      </c>
      <c r="J8011" s="292">
        <v>21202.978139999999</v>
      </c>
      <c r="K8011" s="292">
        <v>22206.218000000001</v>
      </c>
      <c r="L8011" s="292">
        <v>22486.974409999999</v>
      </c>
      <c r="M8011" s="292">
        <v>23650.34722</v>
      </c>
      <c r="N8011" s="292">
        <v>59748.296799999996</v>
      </c>
      <c r="O8011" s="292">
        <v>340425.02415999997</v>
      </c>
      <c r="P8011" s="83" t="str">
        <f t="shared" si="184"/>
        <v/>
      </c>
      <c r="Q8011" s="90"/>
      <c r="R8011" s="107"/>
      <c r="S8011" s="110"/>
      <c r="T8011" s="109"/>
      <c r="U8011" s="109"/>
      <c r="V8011" s="109"/>
      <c r="W8011" s="109"/>
      <c r="X8011" s="109"/>
      <c r="Y8011" s="109"/>
      <c r="Z8011" s="109"/>
      <c r="AA8011" s="109"/>
      <c r="AB8011" s="109"/>
      <c r="AC8011" s="109"/>
      <c r="AD8011" s="109"/>
    </row>
    <row r="8012" spans="1:30" hidden="1" x14ac:dyDescent="0.25">
      <c r="A8012" s="83" t="s">
        <v>9057</v>
      </c>
      <c r="B8012" s="285" t="s">
        <v>95</v>
      </c>
      <c r="C8012" s="292">
        <v>0</v>
      </c>
      <c r="D8012" s="292">
        <v>0</v>
      </c>
      <c r="E8012" s="292">
        <v>0</v>
      </c>
      <c r="F8012" s="292">
        <v>0</v>
      </c>
      <c r="G8012" s="292">
        <v>0</v>
      </c>
      <c r="H8012" s="292">
        <v>0</v>
      </c>
      <c r="I8012" s="292">
        <v>0</v>
      </c>
      <c r="J8012" s="292">
        <v>0</v>
      </c>
      <c r="K8012" s="292">
        <v>0</v>
      </c>
      <c r="L8012" s="292">
        <v>0</v>
      </c>
      <c r="M8012" s="292">
        <v>0</v>
      </c>
      <c r="N8012" s="292">
        <v>0</v>
      </c>
      <c r="O8012" s="292">
        <v>0</v>
      </c>
      <c r="P8012" s="83" t="str">
        <f t="shared" si="184"/>
        <v/>
      </c>
      <c r="Q8012" s="90"/>
      <c r="R8012" s="107"/>
      <c r="S8012" s="110"/>
      <c r="T8012" s="109"/>
      <c r="U8012" s="109"/>
      <c r="V8012" s="109"/>
      <c r="W8012" s="109"/>
      <c r="X8012" s="109"/>
      <c r="Y8012" s="109"/>
      <c r="Z8012" s="109"/>
      <c r="AA8012" s="109"/>
      <c r="AB8012" s="109"/>
      <c r="AC8012" s="109"/>
      <c r="AD8012" s="109"/>
    </row>
    <row r="8013" spans="1:30" hidden="1" x14ac:dyDescent="0.25">
      <c r="A8013" s="83" t="s">
        <v>9058</v>
      </c>
      <c r="B8013" s="285" t="s">
        <v>96</v>
      </c>
      <c r="C8013" s="292">
        <v>0</v>
      </c>
      <c r="D8013" s="292">
        <v>15</v>
      </c>
      <c r="E8013" s="292">
        <v>207.32521000000003</v>
      </c>
      <c r="F8013" s="292">
        <v>0</v>
      </c>
      <c r="G8013" s="292">
        <v>0</v>
      </c>
      <c r="H8013" s="292">
        <v>202.55</v>
      </c>
      <c r="I8013" s="292">
        <v>19.827330000000003</v>
      </c>
      <c r="J8013" s="292">
        <v>1</v>
      </c>
      <c r="K8013" s="292">
        <v>48.606000000000002</v>
      </c>
      <c r="L8013" s="292">
        <v>22.372669999999999</v>
      </c>
      <c r="M8013" s="292">
        <v>7362.2</v>
      </c>
      <c r="N8013" s="292">
        <v>3644.1091800000004</v>
      </c>
      <c r="O8013" s="292">
        <v>11522.990389999999</v>
      </c>
      <c r="P8013" s="83" t="str">
        <f t="shared" si="184"/>
        <v/>
      </c>
      <c r="Q8013" s="90"/>
      <c r="R8013" s="107"/>
      <c r="S8013" s="110"/>
      <c r="T8013" s="109"/>
      <c r="U8013" s="109"/>
      <c r="V8013" s="109"/>
      <c r="W8013" s="109"/>
      <c r="X8013" s="109"/>
      <c r="Y8013" s="109"/>
      <c r="Z8013" s="109"/>
      <c r="AA8013" s="109"/>
      <c r="AB8013" s="109"/>
      <c r="AC8013" s="109"/>
      <c r="AD8013" s="109"/>
    </row>
    <row r="8014" spans="1:30" hidden="1" x14ac:dyDescent="0.25">
      <c r="A8014" s="83" t="s">
        <v>9059</v>
      </c>
      <c r="B8014" s="285" t="s">
        <v>155</v>
      </c>
      <c r="C8014" s="292">
        <v>26017.056040000003</v>
      </c>
      <c r="D8014" s="292">
        <v>23129.366679999999</v>
      </c>
      <c r="E8014" s="292">
        <v>28083.28096</v>
      </c>
      <c r="F8014" s="292">
        <v>23200.769769999999</v>
      </c>
      <c r="G8014" s="292">
        <v>64930.662019999996</v>
      </c>
      <c r="H8014" s="292">
        <v>25951.8256</v>
      </c>
      <c r="I8014" s="292">
        <v>138943.69018999999</v>
      </c>
      <c r="J8014" s="292">
        <v>21888.51599</v>
      </c>
      <c r="K8014" s="292">
        <v>54800.13723</v>
      </c>
      <c r="L8014" s="292">
        <v>48954.69281</v>
      </c>
      <c r="M8014" s="292">
        <v>32073.540380000002</v>
      </c>
      <c r="N8014" s="292">
        <v>104605.28031999999</v>
      </c>
      <c r="O8014" s="292">
        <v>592578.81799000001</v>
      </c>
      <c r="P8014" s="83" t="str">
        <f t="shared" si="184"/>
        <v/>
      </c>
      <c r="Q8014" s="90"/>
      <c r="R8014" s="107"/>
      <c r="S8014" s="110"/>
      <c r="T8014" s="109"/>
      <c r="U8014" s="109"/>
      <c r="V8014" s="109"/>
      <c r="W8014" s="109"/>
      <c r="X8014" s="109"/>
      <c r="Y8014" s="109"/>
      <c r="Z8014" s="109"/>
      <c r="AA8014" s="109"/>
      <c r="AB8014" s="109"/>
      <c r="AC8014" s="109"/>
      <c r="AD8014" s="109"/>
    </row>
    <row r="8015" spans="1:30" hidden="1" x14ac:dyDescent="0.25">
      <c r="A8015" s="83" t="s">
        <v>9060</v>
      </c>
      <c r="B8015" s="285" t="s">
        <v>97</v>
      </c>
      <c r="C8015" s="292">
        <v>15160.029449999998</v>
      </c>
      <c r="D8015" s="292">
        <v>-879.53399999999965</v>
      </c>
      <c r="E8015" s="292">
        <v>-1547.8009700000002</v>
      </c>
      <c r="F8015" s="292">
        <v>-803.29745999999977</v>
      </c>
      <c r="G8015" s="292">
        <v>-1252.8773399999998</v>
      </c>
      <c r="H8015" s="292">
        <v>-1313.8724000000002</v>
      </c>
      <c r="I8015" s="292">
        <v>-719.39721999999983</v>
      </c>
      <c r="J8015" s="292">
        <v>-559.89949000000024</v>
      </c>
      <c r="K8015" s="292">
        <v>-1212.9398899999997</v>
      </c>
      <c r="L8015" s="292">
        <v>-1067.81972</v>
      </c>
      <c r="M8015" s="292">
        <v>-1187.2210800000007</v>
      </c>
      <c r="N8015" s="292">
        <v>-2585.2919199999983</v>
      </c>
      <c r="O8015" s="292">
        <v>2030.0779600000023</v>
      </c>
      <c r="P8015" s="83" t="str">
        <f t="shared" si="184"/>
        <v/>
      </c>
      <c r="Q8015" s="91"/>
      <c r="R8015" s="107"/>
      <c r="S8015" s="110"/>
      <c r="T8015" s="109"/>
      <c r="U8015" s="109"/>
      <c r="V8015" s="109"/>
      <c r="W8015" s="109"/>
      <c r="X8015" s="109"/>
      <c r="Y8015" s="109"/>
      <c r="Z8015" s="109"/>
      <c r="AA8015" s="109"/>
      <c r="AB8015" s="109"/>
      <c r="AC8015" s="109"/>
      <c r="AD8015" s="109"/>
    </row>
    <row r="8016" spans="1:30" hidden="1" x14ac:dyDescent="0.25">
      <c r="A8016" s="83" t="s">
        <v>9061</v>
      </c>
      <c r="B8016" s="285" t="s">
        <v>130</v>
      </c>
      <c r="C8016" s="292">
        <v>21253.501899999996</v>
      </c>
      <c r="D8016" s="292">
        <v>-1358.3411799999994</v>
      </c>
      <c r="E8016" s="292">
        <v>-2050.6771800000001</v>
      </c>
      <c r="F8016" s="292">
        <v>-1291.2949199999998</v>
      </c>
      <c r="G8016" s="292">
        <v>-2019.6035099999997</v>
      </c>
      <c r="H8016" s="292">
        <v>-1808.4951799999999</v>
      </c>
      <c r="I8016" s="292">
        <v>-1201.3367699999999</v>
      </c>
      <c r="J8016" s="292">
        <v>-1046.5821900000003</v>
      </c>
      <c r="K8016" s="292">
        <v>-1840.2737299999999</v>
      </c>
      <c r="L8016" s="292">
        <v>-1586.2533800000001</v>
      </c>
      <c r="M8016" s="292">
        <v>-8190.8312400000004</v>
      </c>
      <c r="N8016" s="292">
        <v>-3680.2342099999983</v>
      </c>
      <c r="O8016" s="292">
        <v>-4820.4215899999981</v>
      </c>
      <c r="P8016" s="83" t="str">
        <f t="shared" si="184"/>
        <v/>
      </c>
      <c r="Q8016" s="91"/>
      <c r="R8016" s="107"/>
      <c r="S8016" s="110"/>
      <c r="T8016" s="109"/>
      <c r="U8016" s="109"/>
      <c r="V8016" s="109"/>
      <c r="W8016" s="109"/>
      <c r="X8016" s="109"/>
      <c r="Y8016" s="109"/>
      <c r="Z8016" s="109"/>
      <c r="AA8016" s="109"/>
      <c r="AB8016" s="109"/>
      <c r="AC8016" s="109"/>
      <c r="AD8016" s="109"/>
    </row>
    <row r="8017" spans="1:30" hidden="1" x14ac:dyDescent="0.25">
      <c r="A8017" s="83" t="s">
        <v>9062</v>
      </c>
      <c r="B8017" s="285" t="s">
        <v>76</v>
      </c>
      <c r="C8017" s="292">
        <v>0</v>
      </c>
      <c r="D8017" s="292">
        <v>0</v>
      </c>
      <c r="E8017" s="292">
        <v>0</v>
      </c>
      <c r="F8017" s="292">
        <v>0</v>
      </c>
      <c r="G8017" s="292">
        <v>0</v>
      </c>
      <c r="H8017" s="292">
        <v>0</v>
      </c>
      <c r="I8017" s="292">
        <v>0</v>
      </c>
      <c r="J8017" s="292">
        <v>0</v>
      </c>
      <c r="K8017" s="292">
        <v>0</v>
      </c>
      <c r="L8017" s="292">
        <v>0</v>
      </c>
      <c r="M8017" s="292">
        <v>0</v>
      </c>
      <c r="N8017" s="292">
        <v>0</v>
      </c>
      <c r="O8017" s="292">
        <v>0</v>
      </c>
      <c r="P8017" s="83" t="str">
        <f t="shared" si="184"/>
        <v/>
      </c>
      <c r="Q8017" s="92"/>
      <c r="R8017" s="85"/>
      <c r="S8017" s="110"/>
      <c r="T8017" s="110"/>
      <c r="U8017" s="110"/>
      <c r="V8017" s="110"/>
      <c r="W8017" s="110"/>
      <c r="X8017" s="110"/>
      <c r="Y8017" s="110"/>
      <c r="Z8017" s="110"/>
      <c r="AA8017" s="110"/>
      <c r="AB8017" s="110"/>
      <c r="AC8017" s="109"/>
      <c r="AD8017" s="85"/>
    </row>
    <row r="8018" spans="1:30" hidden="1" x14ac:dyDescent="0.25">
      <c r="A8018" s="83" t="s">
        <v>9063</v>
      </c>
      <c r="B8018" s="285" t="s">
        <v>77</v>
      </c>
      <c r="C8018" s="292">
        <v>1344.73019</v>
      </c>
      <c r="D8018" s="292">
        <v>1355.4368699999998</v>
      </c>
      <c r="E8018" s="292">
        <v>1336.6970899999999</v>
      </c>
      <c r="F8018" s="292">
        <v>1372.22802</v>
      </c>
      <c r="G8018" s="292">
        <v>1955.2766899999999</v>
      </c>
      <c r="H8018" s="292">
        <v>1330.0699200000001</v>
      </c>
      <c r="I8018" s="292">
        <v>1327.3817199999999</v>
      </c>
      <c r="J8018" s="292">
        <v>1311.4080800000002</v>
      </c>
      <c r="K8018" s="292">
        <v>1317.3049099999998</v>
      </c>
      <c r="L8018" s="292">
        <v>1372.71729</v>
      </c>
      <c r="M8018" s="292">
        <v>1358.643</v>
      </c>
      <c r="N8018" s="292">
        <v>1962.2300799999996</v>
      </c>
      <c r="O8018" s="292">
        <v>17344.12386</v>
      </c>
      <c r="P8018" s="83" t="str">
        <f t="shared" si="184"/>
        <v/>
      </c>
      <c r="Q8018" s="92"/>
      <c r="R8018" s="107"/>
      <c r="S8018" s="110"/>
      <c r="T8018" s="109"/>
      <c r="U8018" s="109"/>
      <c r="V8018" s="109"/>
      <c r="W8018" s="109"/>
      <c r="X8018" s="109"/>
      <c r="Y8018" s="109"/>
      <c r="Z8018" s="109"/>
      <c r="AA8018" s="109"/>
      <c r="AB8018" s="109"/>
      <c r="AC8018" s="109"/>
      <c r="AD8018" s="109"/>
    </row>
    <row r="8019" spans="1:30" hidden="1" x14ac:dyDescent="0.25">
      <c r="A8019" s="83" t="s">
        <v>9064</v>
      </c>
      <c r="B8019" s="285" t="s">
        <v>78</v>
      </c>
      <c r="C8019" s="292">
        <v>713.67827000000011</v>
      </c>
      <c r="D8019" s="292">
        <v>480.84126999999995</v>
      </c>
      <c r="E8019" s="292">
        <v>425.86040999999989</v>
      </c>
      <c r="F8019" s="292">
        <v>461.32279999999992</v>
      </c>
      <c r="G8019" s="292">
        <v>288.00671999999997</v>
      </c>
      <c r="H8019" s="292">
        <v>470.07148000000001</v>
      </c>
      <c r="I8019" s="292">
        <v>425.72924</v>
      </c>
      <c r="J8019" s="292">
        <v>431.63921000000005</v>
      </c>
      <c r="K8019" s="292">
        <v>539.31176000000005</v>
      </c>
      <c r="L8019" s="292">
        <v>488.84705000000002</v>
      </c>
      <c r="M8019" s="292">
        <v>441.94369</v>
      </c>
      <c r="N8019" s="292">
        <v>786.38017999999988</v>
      </c>
      <c r="O8019" s="292">
        <v>5953.6320800000012</v>
      </c>
      <c r="P8019" s="83" t="str">
        <f t="shared" si="184"/>
        <v/>
      </c>
      <c r="Q8019" s="92"/>
      <c r="R8019" s="107"/>
      <c r="S8019" s="110"/>
      <c r="T8019" s="109"/>
      <c r="U8019" s="109"/>
      <c r="V8019" s="109"/>
      <c r="W8019" s="109"/>
      <c r="X8019" s="109"/>
      <c r="Y8019" s="109"/>
      <c r="Z8019" s="109"/>
      <c r="AA8019" s="109"/>
      <c r="AB8019" s="109"/>
      <c r="AC8019" s="109"/>
      <c r="AD8019" s="109"/>
    </row>
    <row r="8020" spans="1:30" hidden="1" x14ac:dyDescent="0.25">
      <c r="A8020" s="83" t="s">
        <v>9065</v>
      </c>
      <c r="B8020" s="285" t="s">
        <v>79</v>
      </c>
      <c r="C8020" s="292">
        <v>0.79064000000000012</v>
      </c>
      <c r="D8020" s="292">
        <v>0.50078</v>
      </c>
      <c r="E8020" s="292">
        <v>1.1119399999999999</v>
      </c>
      <c r="F8020" s="292">
        <v>0.49442999999999998</v>
      </c>
      <c r="G8020" s="292">
        <v>0.80909999999999993</v>
      </c>
      <c r="H8020" s="292">
        <v>0.74066999999999994</v>
      </c>
      <c r="I8020" s="292">
        <v>0.74860000000000004</v>
      </c>
      <c r="J8020" s="292">
        <v>0.95325000000000004</v>
      </c>
      <c r="K8020" s="292">
        <v>48.208320000000008</v>
      </c>
      <c r="L8020" s="292">
        <v>0.72099999999999997</v>
      </c>
      <c r="M8020" s="292">
        <v>0.62406000000000006</v>
      </c>
      <c r="N8020" s="292">
        <v>6.1070799999999998</v>
      </c>
      <c r="O8020" s="292">
        <v>61.809870000000004</v>
      </c>
      <c r="P8020" s="83" t="str">
        <f t="shared" si="184"/>
        <v/>
      </c>
      <c r="Q8020" s="92"/>
      <c r="R8020" s="107"/>
      <c r="S8020" s="110"/>
      <c r="T8020" s="109"/>
      <c r="U8020" s="109"/>
      <c r="V8020" s="109"/>
      <c r="W8020" s="109"/>
      <c r="X8020" s="109"/>
      <c r="Y8020" s="109"/>
      <c r="Z8020" s="109"/>
      <c r="AA8020" s="109"/>
      <c r="AB8020" s="109"/>
      <c r="AC8020" s="109"/>
      <c r="AD8020" s="109"/>
    </row>
    <row r="8021" spans="1:30" hidden="1" x14ac:dyDescent="0.25">
      <c r="A8021" s="83" t="s">
        <v>9066</v>
      </c>
      <c r="B8021" s="285" t="s">
        <v>3671</v>
      </c>
      <c r="C8021" s="292">
        <v>5604.4416599999995</v>
      </c>
      <c r="D8021" s="292">
        <v>521.42312000000004</v>
      </c>
      <c r="E8021" s="292">
        <v>1300.2094900000002</v>
      </c>
      <c r="F8021" s="292">
        <v>669.36923000000002</v>
      </c>
      <c r="G8021" s="292">
        <v>600.86466999999993</v>
      </c>
      <c r="H8021" s="292">
        <v>956.06865999999991</v>
      </c>
      <c r="I8021" s="292">
        <v>493.61385000000001</v>
      </c>
      <c r="J8021" s="292">
        <v>259.89667999999995</v>
      </c>
      <c r="K8021" s="292">
        <v>914.59288999999978</v>
      </c>
      <c r="L8021" s="292">
        <v>880.20755999999994</v>
      </c>
      <c r="M8021" s="292">
        <v>691.99088000000006</v>
      </c>
      <c r="N8021" s="292">
        <v>1758.0893699999997</v>
      </c>
      <c r="O8021" s="292">
        <v>14650.76806</v>
      </c>
      <c r="P8021" s="83" t="str">
        <f t="shared" si="184"/>
        <v/>
      </c>
      <c r="Q8021" s="92"/>
      <c r="R8021" s="107"/>
      <c r="S8021" s="110"/>
      <c r="T8021" s="109"/>
      <c r="U8021" s="109"/>
      <c r="V8021" s="109"/>
      <c r="W8021" s="109"/>
      <c r="X8021" s="109"/>
      <c r="Y8021" s="109"/>
      <c r="Z8021" s="109"/>
      <c r="AA8021" s="109"/>
      <c r="AB8021" s="109"/>
      <c r="AC8021" s="109"/>
      <c r="AD8021" s="109"/>
    </row>
    <row r="8022" spans="1:30" hidden="1" x14ac:dyDescent="0.25">
      <c r="A8022" s="83" t="s">
        <v>9067</v>
      </c>
      <c r="B8022" s="285" t="s">
        <v>121</v>
      </c>
      <c r="C8022" s="292">
        <v>0</v>
      </c>
      <c r="D8022" s="292">
        <v>0</v>
      </c>
      <c r="E8022" s="292">
        <v>0</v>
      </c>
      <c r="F8022" s="292">
        <v>0</v>
      </c>
      <c r="G8022" s="292">
        <v>0</v>
      </c>
      <c r="H8022" s="292">
        <v>0</v>
      </c>
      <c r="I8022" s="292">
        <v>0</v>
      </c>
      <c r="J8022" s="292">
        <v>0</v>
      </c>
      <c r="K8022" s="292">
        <v>0</v>
      </c>
      <c r="L8022" s="292">
        <v>0</v>
      </c>
      <c r="M8022" s="292">
        <v>0</v>
      </c>
      <c r="N8022" s="292">
        <v>0</v>
      </c>
      <c r="O8022" s="292">
        <v>0</v>
      </c>
      <c r="P8022" s="83" t="str">
        <f t="shared" si="184"/>
        <v/>
      </c>
      <c r="Q8022" s="92"/>
      <c r="R8022" s="107"/>
      <c r="S8022" s="110"/>
      <c r="T8022" s="109"/>
      <c r="U8022" s="109"/>
      <c r="V8022" s="109"/>
      <c r="W8022" s="109"/>
      <c r="X8022" s="109"/>
      <c r="Y8022" s="109"/>
      <c r="Z8022" s="109"/>
      <c r="AA8022" s="109"/>
      <c r="AB8022" s="109"/>
      <c r="AC8022" s="109"/>
      <c r="AD8022" s="109"/>
    </row>
    <row r="8023" spans="1:30" hidden="1" x14ac:dyDescent="0.25">
      <c r="A8023" s="83" t="s">
        <v>9068</v>
      </c>
      <c r="B8023" s="285" t="s">
        <v>81</v>
      </c>
      <c r="C8023" s="292">
        <v>0</v>
      </c>
      <c r="D8023" s="292">
        <v>0</v>
      </c>
      <c r="E8023" s="292">
        <v>0</v>
      </c>
      <c r="F8023" s="292">
        <v>0</v>
      </c>
      <c r="G8023" s="292">
        <v>0</v>
      </c>
      <c r="H8023" s="292">
        <v>0</v>
      </c>
      <c r="I8023" s="292">
        <v>0</v>
      </c>
      <c r="J8023" s="292">
        <v>0</v>
      </c>
      <c r="K8023" s="292">
        <v>0</v>
      </c>
      <c r="L8023" s="292">
        <v>0</v>
      </c>
      <c r="M8023" s="292">
        <v>0</v>
      </c>
      <c r="N8023" s="292">
        <v>0</v>
      </c>
      <c r="O8023" s="292">
        <v>0</v>
      </c>
      <c r="P8023" s="83" t="str">
        <f t="shared" si="184"/>
        <v/>
      </c>
      <c r="Q8023" s="92"/>
      <c r="R8023" s="107"/>
      <c r="S8023" s="110"/>
      <c r="T8023" s="109"/>
      <c r="U8023" s="109"/>
      <c r="V8023" s="109"/>
      <c r="W8023" s="109"/>
      <c r="X8023" s="109"/>
      <c r="Y8023" s="109"/>
      <c r="Z8023" s="109"/>
      <c r="AA8023" s="109"/>
      <c r="AB8023" s="109"/>
      <c r="AC8023" s="109"/>
      <c r="AD8023" s="109"/>
    </row>
    <row r="8024" spans="1:30" hidden="1" x14ac:dyDescent="0.25">
      <c r="A8024" s="83" t="s">
        <v>9069</v>
      </c>
      <c r="B8024" s="285" t="s">
        <v>82</v>
      </c>
      <c r="C8024" s="292">
        <v>0</v>
      </c>
      <c r="D8024" s="292">
        <v>0</v>
      </c>
      <c r="E8024" s="292">
        <v>0</v>
      </c>
      <c r="F8024" s="292">
        <v>0</v>
      </c>
      <c r="G8024" s="292">
        <v>0</v>
      </c>
      <c r="H8024" s="292">
        <v>0</v>
      </c>
      <c r="I8024" s="292">
        <v>0</v>
      </c>
      <c r="J8024" s="292">
        <v>0</v>
      </c>
      <c r="K8024" s="292">
        <v>0</v>
      </c>
      <c r="L8024" s="292">
        <v>0</v>
      </c>
      <c r="M8024" s="292">
        <v>0</v>
      </c>
      <c r="N8024" s="292">
        <v>0</v>
      </c>
      <c r="O8024" s="292">
        <v>0</v>
      </c>
      <c r="P8024" s="83" t="str">
        <f t="shared" si="184"/>
        <v/>
      </c>
      <c r="Q8024" s="92"/>
      <c r="R8024" s="107"/>
      <c r="S8024" s="110"/>
      <c r="T8024" s="109"/>
      <c r="U8024" s="109"/>
      <c r="V8024" s="109"/>
      <c r="W8024" s="109"/>
      <c r="X8024" s="109"/>
      <c r="Y8024" s="109"/>
      <c r="Z8024" s="109"/>
      <c r="AA8024" s="109"/>
      <c r="AB8024" s="109"/>
      <c r="AC8024" s="109"/>
      <c r="AD8024" s="109"/>
    </row>
    <row r="8025" spans="1:30" hidden="1" x14ac:dyDescent="0.25">
      <c r="A8025" s="83" t="s">
        <v>9070</v>
      </c>
      <c r="B8025" s="285" t="s">
        <v>83</v>
      </c>
      <c r="C8025" s="292">
        <v>601.15257999999994</v>
      </c>
      <c r="D8025" s="292">
        <v>0</v>
      </c>
      <c r="E8025" s="292">
        <v>0</v>
      </c>
      <c r="F8025" s="292">
        <v>0</v>
      </c>
      <c r="G8025" s="292">
        <v>0</v>
      </c>
      <c r="H8025" s="292">
        <v>0</v>
      </c>
      <c r="I8025" s="292">
        <v>0</v>
      </c>
      <c r="J8025" s="292">
        <v>0</v>
      </c>
      <c r="K8025" s="292">
        <v>0</v>
      </c>
      <c r="L8025" s="292">
        <v>0</v>
      </c>
      <c r="M8025" s="292">
        <v>0</v>
      </c>
      <c r="N8025" s="292">
        <v>0</v>
      </c>
      <c r="O8025" s="292">
        <v>601.15257999999994</v>
      </c>
      <c r="P8025" s="83" t="str">
        <f t="shared" si="184"/>
        <v/>
      </c>
      <c r="Q8025" s="92"/>
      <c r="R8025" s="107"/>
      <c r="S8025" s="110"/>
      <c r="T8025" s="109"/>
      <c r="U8025" s="109"/>
      <c r="V8025" s="109"/>
      <c r="W8025" s="109"/>
      <c r="X8025" s="109"/>
      <c r="Y8025" s="109"/>
      <c r="Z8025" s="109"/>
      <c r="AA8025" s="109"/>
      <c r="AB8025" s="109"/>
      <c r="AC8025" s="109"/>
      <c r="AD8025" s="109"/>
    </row>
    <row r="8026" spans="1:30" hidden="1" x14ac:dyDescent="0.25">
      <c r="A8026" s="83" t="s">
        <v>9071</v>
      </c>
      <c r="B8026" s="285" t="s">
        <v>84</v>
      </c>
      <c r="C8026" s="292">
        <v>65.968879999999999</v>
      </c>
      <c r="D8026" s="292">
        <v>38.638940000000005</v>
      </c>
      <c r="E8026" s="292">
        <v>102.95554999999999</v>
      </c>
      <c r="F8026" s="292">
        <v>45.357740000000007</v>
      </c>
      <c r="G8026" s="292">
        <v>38.040490000000005</v>
      </c>
      <c r="H8026" s="292">
        <v>64.171940000000006</v>
      </c>
      <c r="I8026" s="292">
        <v>45.445119999999996</v>
      </c>
      <c r="J8026" s="292">
        <v>43.197589999999998</v>
      </c>
      <c r="K8026" s="292">
        <v>112.02486000000002</v>
      </c>
      <c r="L8026" s="292">
        <v>270.87176999999997</v>
      </c>
      <c r="M8026" s="292">
        <v>205.95987000000002</v>
      </c>
      <c r="N8026" s="292">
        <v>244.32528999999994</v>
      </c>
      <c r="O8026" s="292">
        <v>1276.95804</v>
      </c>
      <c r="P8026" s="83" t="str">
        <f t="shared" si="184"/>
        <v/>
      </c>
      <c r="Q8026" s="92"/>
      <c r="R8026" s="107"/>
      <c r="S8026" s="110"/>
      <c r="T8026" s="109"/>
      <c r="U8026" s="109"/>
      <c r="V8026" s="109"/>
      <c r="W8026" s="109"/>
      <c r="X8026" s="109"/>
      <c r="Y8026" s="109"/>
      <c r="Z8026" s="109"/>
      <c r="AA8026" s="109"/>
      <c r="AB8026" s="109"/>
      <c r="AC8026" s="109"/>
      <c r="AD8026" s="109"/>
    </row>
    <row r="8027" spans="1:30" hidden="1" x14ac:dyDescent="0.25">
      <c r="A8027" s="83" t="s">
        <v>9072</v>
      </c>
      <c r="B8027" s="285" t="s">
        <v>85</v>
      </c>
      <c r="C8027" s="292">
        <v>8330.7622200000005</v>
      </c>
      <c r="D8027" s="292">
        <v>2396.8409799999995</v>
      </c>
      <c r="E8027" s="292">
        <v>3166.83448</v>
      </c>
      <c r="F8027" s="292">
        <v>2548.7722199999998</v>
      </c>
      <c r="G8027" s="292">
        <v>2882.9976699999997</v>
      </c>
      <c r="H8027" s="292">
        <v>2821.1226700000002</v>
      </c>
      <c r="I8027" s="292">
        <v>2292.9185299999999</v>
      </c>
      <c r="J8027" s="292">
        <v>2047.0948100000003</v>
      </c>
      <c r="K8027" s="292">
        <v>2931.4427399999995</v>
      </c>
      <c r="L8027" s="292">
        <v>3013.3646699999999</v>
      </c>
      <c r="M8027" s="292">
        <v>2699.1615000000006</v>
      </c>
      <c r="N8027" s="292">
        <v>4757.1319999999987</v>
      </c>
      <c r="O8027" s="292">
        <v>39888.444490000002</v>
      </c>
      <c r="P8027" s="83" t="str">
        <f t="shared" si="184"/>
        <v/>
      </c>
      <c r="Q8027" s="92"/>
      <c r="R8027" s="107"/>
      <c r="S8027" s="110"/>
      <c r="T8027" s="109"/>
      <c r="U8027" s="109"/>
      <c r="V8027" s="109"/>
      <c r="W8027" s="109"/>
      <c r="X8027" s="109"/>
      <c r="Y8027" s="109"/>
      <c r="Z8027" s="109"/>
      <c r="AA8027" s="109"/>
      <c r="AB8027" s="109"/>
      <c r="AC8027" s="109"/>
      <c r="AD8027" s="109"/>
    </row>
    <row r="8028" spans="1:30" hidden="1" x14ac:dyDescent="0.25">
      <c r="A8028" s="83" t="s">
        <v>9073</v>
      </c>
      <c r="B8028" s="285" t="s">
        <v>86</v>
      </c>
      <c r="C8028" s="292">
        <v>503.54303999999996</v>
      </c>
      <c r="D8028" s="292">
        <v>476.77267000000001</v>
      </c>
      <c r="E8028" s="292">
        <v>500.83453000000003</v>
      </c>
      <c r="F8028" s="292">
        <v>485.94857000000002</v>
      </c>
      <c r="G8028" s="292">
        <v>764.67006000000003</v>
      </c>
      <c r="H8028" s="292">
        <v>492.55939000000001</v>
      </c>
      <c r="I8028" s="292">
        <v>479.86889000000002</v>
      </c>
      <c r="J8028" s="292">
        <v>484.60471999999999</v>
      </c>
      <c r="K8028" s="292">
        <v>503.63150999999999</v>
      </c>
      <c r="L8028" s="292">
        <v>516.34097999999994</v>
      </c>
      <c r="M8028" s="292">
        <v>501.51009999999997</v>
      </c>
      <c r="N8028" s="292">
        <v>1092.9349499999998</v>
      </c>
      <c r="O8028" s="292">
        <v>6803.2194100000006</v>
      </c>
      <c r="P8028" s="83" t="str">
        <f t="shared" si="184"/>
        <v/>
      </c>
      <c r="Q8028" s="92"/>
      <c r="R8028" s="107"/>
      <c r="S8028" s="110"/>
      <c r="T8028" s="109"/>
      <c r="U8028" s="109"/>
      <c r="V8028" s="109"/>
      <c r="W8028" s="109"/>
      <c r="X8028" s="109"/>
      <c r="Y8028" s="109"/>
      <c r="Z8028" s="109"/>
      <c r="AA8028" s="109"/>
      <c r="AB8028" s="109"/>
      <c r="AC8028" s="109"/>
      <c r="AD8028" s="109"/>
    </row>
    <row r="8029" spans="1:30" hidden="1" x14ac:dyDescent="0.25">
      <c r="A8029" s="83" t="s">
        <v>9074</v>
      </c>
      <c r="B8029" s="285" t="s">
        <v>87</v>
      </c>
      <c r="C8029" s="292">
        <v>2.1210300000000002</v>
      </c>
      <c r="D8029" s="292">
        <v>2.03451</v>
      </c>
      <c r="E8029" s="292">
        <v>2.0416799999999999</v>
      </c>
      <c r="F8029" s="292">
        <v>2.0488899999999997</v>
      </c>
      <c r="G8029" s="292">
        <v>2.0561100000000003</v>
      </c>
      <c r="H8029" s="292">
        <v>2.0633900000000001</v>
      </c>
      <c r="I8029" s="292">
        <v>2.0706599999999997</v>
      </c>
      <c r="J8029" s="292">
        <v>2.0779800000000002</v>
      </c>
      <c r="K8029" s="292">
        <v>123.70233</v>
      </c>
      <c r="L8029" s="292">
        <v>2.0926800000000001</v>
      </c>
      <c r="M8029" s="292">
        <v>6502.1000599999998</v>
      </c>
      <c r="N8029" s="292">
        <v>2.0073400000000001</v>
      </c>
      <c r="O8029" s="292">
        <v>6646.4166599999999</v>
      </c>
      <c r="P8029" s="83" t="str">
        <f t="shared" si="184"/>
        <v/>
      </c>
      <c r="Q8029" s="92"/>
      <c r="R8029" s="107"/>
      <c r="S8029" s="110"/>
      <c r="T8029" s="109"/>
      <c r="U8029" s="109"/>
      <c r="V8029" s="109"/>
      <c r="W8029" s="109"/>
      <c r="X8029" s="109"/>
      <c r="Y8029" s="109"/>
      <c r="Z8029" s="109"/>
      <c r="AA8029" s="109"/>
      <c r="AB8029" s="109"/>
      <c r="AC8029" s="109"/>
      <c r="AD8029" s="109"/>
    </row>
    <row r="8030" spans="1:30" hidden="1" x14ac:dyDescent="0.25">
      <c r="A8030" s="83" t="s">
        <v>9075</v>
      </c>
      <c r="B8030" s="285" t="s">
        <v>88</v>
      </c>
      <c r="C8030" s="292">
        <v>0</v>
      </c>
      <c r="D8030" s="292">
        <v>0</v>
      </c>
      <c r="E8030" s="292">
        <v>0</v>
      </c>
      <c r="F8030" s="292">
        <v>0</v>
      </c>
      <c r="G8030" s="292">
        <v>0</v>
      </c>
      <c r="H8030" s="292">
        <v>0</v>
      </c>
      <c r="I8030" s="292">
        <v>0</v>
      </c>
      <c r="J8030" s="292">
        <v>0</v>
      </c>
      <c r="K8030" s="292">
        <v>0</v>
      </c>
      <c r="L8030" s="292">
        <v>0</v>
      </c>
      <c r="M8030" s="292">
        <v>0</v>
      </c>
      <c r="N8030" s="292">
        <v>0</v>
      </c>
      <c r="O8030" s="292">
        <v>0</v>
      </c>
      <c r="P8030" s="83" t="str">
        <f t="shared" si="184"/>
        <v/>
      </c>
      <c r="Q8030" s="92"/>
      <c r="R8030" s="107"/>
      <c r="S8030" s="110"/>
      <c r="T8030" s="109"/>
      <c r="U8030" s="109"/>
      <c r="V8030" s="109"/>
      <c r="W8030" s="109"/>
      <c r="X8030" s="109"/>
      <c r="Y8030" s="109"/>
      <c r="Z8030" s="109"/>
      <c r="AA8030" s="109"/>
      <c r="AB8030" s="109"/>
      <c r="AC8030" s="109"/>
      <c r="AD8030" s="109"/>
    </row>
    <row r="8031" spans="1:30" hidden="1" x14ac:dyDescent="0.25">
      <c r="A8031" s="83" t="s">
        <v>9076</v>
      </c>
      <c r="B8031" s="285" t="s">
        <v>144</v>
      </c>
      <c r="C8031" s="292">
        <v>8836.4262900000012</v>
      </c>
      <c r="D8031" s="292">
        <v>2875.6481599999993</v>
      </c>
      <c r="E8031" s="292">
        <v>3669.7106899999999</v>
      </c>
      <c r="F8031" s="292">
        <v>3036.7696799999999</v>
      </c>
      <c r="G8031" s="292">
        <v>3649.7238399999997</v>
      </c>
      <c r="H8031" s="292">
        <v>3315.7454499999999</v>
      </c>
      <c r="I8031" s="292">
        <v>2774.85808</v>
      </c>
      <c r="J8031" s="292">
        <v>2533.7775100000003</v>
      </c>
      <c r="K8031" s="292">
        <v>3558.7765799999997</v>
      </c>
      <c r="L8031" s="292">
        <v>3531.7983300000001</v>
      </c>
      <c r="M8031" s="292">
        <v>9702.7716600000003</v>
      </c>
      <c r="N8031" s="292">
        <v>5852.0742899999987</v>
      </c>
      <c r="O8031" s="292">
        <v>53338.080560000002</v>
      </c>
      <c r="P8031" s="83" t="str">
        <f t="shared" si="184"/>
        <v/>
      </c>
      <c r="Q8031" s="92"/>
      <c r="R8031" s="107"/>
      <c r="S8031" s="110"/>
      <c r="T8031" s="109"/>
      <c r="U8031" s="109"/>
      <c r="V8031" s="109"/>
      <c r="W8031" s="109"/>
      <c r="X8031" s="109"/>
      <c r="Y8031" s="109"/>
      <c r="Z8031" s="109"/>
      <c r="AA8031" s="109"/>
      <c r="AB8031" s="109"/>
      <c r="AC8031" s="109"/>
      <c r="AD8031" s="109"/>
    </row>
    <row r="8032" spans="1:30" hidden="1" x14ac:dyDescent="0.25">
      <c r="A8032" s="83" t="s">
        <v>9077</v>
      </c>
      <c r="B8032" s="285" t="s">
        <v>80</v>
      </c>
      <c r="C8032" s="292">
        <v>0</v>
      </c>
      <c r="D8032" s="292">
        <v>0</v>
      </c>
      <c r="E8032" s="292">
        <v>0</v>
      </c>
      <c r="F8032" s="292">
        <v>0</v>
      </c>
      <c r="G8032" s="292">
        <v>0</v>
      </c>
      <c r="H8032" s="292">
        <v>0</v>
      </c>
      <c r="I8032" s="292">
        <v>0</v>
      </c>
      <c r="J8032" s="292">
        <v>0</v>
      </c>
      <c r="K8032" s="292">
        <v>0</v>
      </c>
      <c r="L8032" s="292">
        <v>0</v>
      </c>
      <c r="M8032" s="292">
        <v>0</v>
      </c>
      <c r="N8032" s="292">
        <v>0</v>
      </c>
      <c r="O8032" s="292">
        <v>0</v>
      </c>
      <c r="P8032" s="83" t="str">
        <f t="shared" si="184"/>
        <v/>
      </c>
      <c r="Q8032" s="92"/>
      <c r="R8032" s="107"/>
      <c r="S8032" s="110"/>
      <c r="T8032" s="109"/>
      <c r="U8032" s="109"/>
      <c r="V8032" s="109"/>
      <c r="W8032" s="109"/>
      <c r="X8032" s="109"/>
      <c r="Y8032" s="109"/>
      <c r="Z8032" s="109"/>
      <c r="AA8032" s="109"/>
      <c r="AB8032" s="109"/>
      <c r="AC8032" s="109"/>
      <c r="AD8032" s="109"/>
    </row>
    <row r="8033" spans="1:30" hidden="1" x14ac:dyDescent="0.25">
      <c r="A8033" s="83" t="s">
        <v>9078</v>
      </c>
      <c r="B8033" s="285" t="s">
        <v>76</v>
      </c>
      <c r="C8033" s="292">
        <v>0</v>
      </c>
      <c r="D8033" s="292">
        <v>0</v>
      </c>
      <c r="E8033" s="292">
        <v>0</v>
      </c>
      <c r="F8033" s="292">
        <v>0</v>
      </c>
      <c r="G8033" s="292">
        <v>0</v>
      </c>
      <c r="H8033" s="292">
        <v>0</v>
      </c>
      <c r="I8033" s="292">
        <v>0</v>
      </c>
      <c r="J8033" s="292">
        <v>0</v>
      </c>
      <c r="K8033" s="292">
        <v>0</v>
      </c>
      <c r="L8033" s="292">
        <v>0</v>
      </c>
      <c r="M8033" s="292">
        <v>0</v>
      </c>
      <c r="N8033" s="292">
        <v>0</v>
      </c>
      <c r="O8033" s="292">
        <v>0</v>
      </c>
      <c r="P8033" s="83" t="str">
        <f t="shared" si="184"/>
        <v/>
      </c>
      <c r="Q8033" s="93"/>
      <c r="R8033" s="107"/>
      <c r="S8033" s="110"/>
      <c r="T8033" s="109"/>
      <c r="U8033" s="109"/>
      <c r="V8033" s="109"/>
      <c r="W8033" s="109"/>
      <c r="X8033" s="109"/>
      <c r="Y8033" s="109"/>
      <c r="Z8033" s="109"/>
      <c r="AA8033" s="109"/>
      <c r="AB8033" s="109"/>
      <c r="AC8033" s="109"/>
      <c r="AD8033" s="109"/>
    </row>
    <row r="8034" spans="1:30" hidden="1" x14ac:dyDescent="0.25">
      <c r="A8034" s="83" t="s">
        <v>9079</v>
      </c>
      <c r="B8034" s="285" t="s">
        <v>85</v>
      </c>
      <c r="C8034" s="292">
        <v>23490.791669999999</v>
      </c>
      <c r="D8034" s="292">
        <v>1517.3069799999998</v>
      </c>
      <c r="E8034" s="292">
        <v>1619.0335099999998</v>
      </c>
      <c r="F8034" s="292">
        <v>1745.4747600000001</v>
      </c>
      <c r="G8034" s="292">
        <v>1630.12033</v>
      </c>
      <c r="H8034" s="292">
        <v>1507.25027</v>
      </c>
      <c r="I8034" s="292">
        <v>1573.5213100000001</v>
      </c>
      <c r="J8034" s="292">
        <v>1487.19532</v>
      </c>
      <c r="K8034" s="292">
        <v>1718.5028499999999</v>
      </c>
      <c r="L8034" s="292">
        <v>1945.54495</v>
      </c>
      <c r="M8034" s="292">
        <v>1511.9404199999999</v>
      </c>
      <c r="N8034" s="292">
        <v>2171.8400800000004</v>
      </c>
      <c r="O8034" s="292">
        <v>41918.522450000004</v>
      </c>
      <c r="P8034" s="83" t="str">
        <f t="shared" si="184"/>
        <v/>
      </c>
      <c r="Q8034" s="93"/>
      <c r="R8034" s="107"/>
      <c r="S8034" s="110"/>
      <c r="T8034" s="109"/>
      <c r="U8034" s="109"/>
      <c r="V8034" s="109"/>
      <c r="W8034" s="109"/>
      <c r="X8034" s="109"/>
      <c r="Y8034" s="109"/>
      <c r="Z8034" s="109"/>
      <c r="AA8034" s="109"/>
      <c r="AB8034" s="109"/>
      <c r="AC8034" s="109"/>
      <c r="AD8034" s="109"/>
    </row>
    <row r="8035" spans="1:30" hidden="1" x14ac:dyDescent="0.25">
      <c r="A8035" s="83" t="s">
        <v>9080</v>
      </c>
      <c r="B8035" s="285" t="s">
        <v>87</v>
      </c>
      <c r="C8035" s="292">
        <v>0</v>
      </c>
      <c r="D8035" s="292">
        <v>0</v>
      </c>
      <c r="E8035" s="292">
        <v>0</v>
      </c>
      <c r="F8035" s="292">
        <v>0</v>
      </c>
      <c r="G8035" s="292">
        <v>0</v>
      </c>
      <c r="H8035" s="292">
        <v>0</v>
      </c>
      <c r="I8035" s="292">
        <v>0</v>
      </c>
      <c r="J8035" s="292">
        <v>0</v>
      </c>
      <c r="K8035" s="292">
        <v>0</v>
      </c>
      <c r="L8035" s="292">
        <v>0</v>
      </c>
      <c r="M8035" s="292">
        <v>0</v>
      </c>
      <c r="N8035" s="292">
        <v>0</v>
      </c>
      <c r="O8035" s="292">
        <v>0</v>
      </c>
      <c r="P8035" s="83" t="str">
        <f t="shared" si="184"/>
        <v/>
      </c>
      <c r="Q8035" s="93"/>
      <c r="R8035" s="107"/>
      <c r="S8035" s="110"/>
      <c r="T8035" s="109"/>
      <c r="U8035" s="109"/>
      <c r="V8035" s="109"/>
      <c r="W8035" s="109"/>
      <c r="X8035" s="109"/>
      <c r="Y8035" s="109"/>
      <c r="Z8035" s="109"/>
      <c r="AA8035" s="109"/>
      <c r="AB8035" s="109"/>
      <c r="AC8035" s="109"/>
      <c r="AD8035" s="109"/>
    </row>
    <row r="8036" spans="1:30" hidden="1" x14ac:dyDescent="0.25">
      <c r="A8036" s="83" t="s">
        <v>9081</v>
      </c>
      <c r="B8036" s="285" t="s">
        <v>88</v>
      </c>
      <c r="C8036" s="292">
        <v>0</v>
      </c>
      <c r="D8036" s="292">
        <v>0</v>
      </c>
      <c r="E8036" s="292">
        <v>0</v>
      </c>
      <c r="F8036" s="292">
        <v>0</v>
      </c>
      <c r="G8036" s="292">
        <v>0</v>
      </c>
      <c r="H8036" s="292">
        <v>0</v>
      </c>
      <c r="I8036" s="292">
        <v>0</v>
      </c>
      <c r="J8036" s="292">
        <v>0</v>
      </c>
      <c r="K8036" s="292">
        <v>0</v>
      </c>
      <c r="L8036" s="292">
        <v>0</v>
      </c>
      <c r="M8036" s="292">
        <v>0</v>
      </c>
      <c r="N8036" s="292">
        <v>0</v>
      </c>
      <c r="O8036" s="292">
        <v>0</v>
      </c>
      <c r="P8036" s="83" t="str">
        <f t="shared" si="184"/>
        <v/>
      </c>
      <c r="Q8036" s="93"/>
      <c r="R8036" s="107"/>
      <c r="S8036" s="110"/>
      <c r="T8036" s="109"/>
      <c r="U8036" s="109"/>
      <c r="V8036" s="109"/>
      <c r="W8036" s="109"/>
      <c r="X8036" s="109"/>
      <c r="Y8036" s="109"/>
      <c r="Z8036" s="109"/>
      <c r="AA8036" s="109"/>
      <c r="AB8036" s="109"/>
      <c r="AC8036" s="109"/>
      <c r="AD8036" s="109"/>
    </row>
    <row r="8037" spans="1:30" hidden="1" x14ac:dyDescent="0.25">
      <c r="A8037" s="83" t="s">
        <v>9082</v>
      </c>
      <c r="B8037" s="285" t="s">
        <v>89</v>
      </c>
      <c r="C8037" s="292">
        <v>238.76292000000001</v>
      </c>
      <c r="D8037" s="292">
        <v>92.76688</v>
      </c>
      <c r="E8037" s="292">
        <v>113.333</v>
      </c>
      <c r="F8037" s="292">
        <v>88.168440000000004</v>
      </c>
      <c r="G8037" s="292">
        <v>109.98420000000002</v>
      </c>
      <c r="H8037" s="292">
        <v>87.139949999999999</v>
      </c>
      <c r="I8037" s="292">
        <v>76.970860000000002</v>
      </c>
      <c r="J8037" s="292">
        <v>76.217299999999994</v>
      </c>
      <c r="K8037" s="292">
        <v>185.60369</v>
      </c>
      <c r="L8037" s="292">
        <v>193.34172000000001</v>
      </c>
      <c r="M8037" s="292">
        <v>105.51941000000001</v>
      </c>
      <c r="N8037" s="292">
        <v>379.80502000000001</v>
      </c>
      <c r="O8037" s="292">
        <v>1747.61339</v>
      </c>
      <c r="P8037" s="83" t="str">
        <f t="shared" si="184"/>
        <v/>
      </c>
      <c r="Q8037" s="93"/>
      <c r="R8037" s="107"/>
      <c r="S8037" s="110"/>
      <c r="T8037" s="109"/>
      <c r="U8037" s="109"/>
      <c r="V8037" s="109"/>
      <c r="W8037" s="109"/>
      <c r="X8037" s="109"/>
      <c r="Y8037" s="109"/>
      <c r="Z8037" s="109"/>
      <c r="AA8037" s="109"/>
      <c r="AB8037" s="109"/>
      <c r="AC8037" s="109"/>
      <c r="AD8037" s="109"/>
    </row>
    <row r="8038" spans="1:30" hidden="1" x14ac:dyDescent="0.25">
      <c r="A8038" s="83" t="s">
        <v>9083</v>
      </c>
      <c r="B8038" s="285" t="s">
        <v>90</v>
      </c>
      <c r="C8038" s="292">
        <v>0</v>
      </c>
      <c r="D8038" s="292">
        <v>0</v>
      </c>
      <c r="E8038" s="292">
        <v>0</v>
      </c>
      <c r="F8038" s="292">
        <v>0</v>
      </c>
      <c r="G8038" s="292">
        <v>0</v>
      </c>
      <c r="H8038" s="292">
        <v>0</v>
      </c>
      <c r="I8038" s="292">
        <v>0</v>
      </c>
      <c r="J8038" s="292">
        <v>0</v>
      </c>
      <c r="K8038" s="292">
        <v>0</v>
      </c>
      <c r="L8038" s="292">
        <v>0</v>
      </c>
      <c r="M8038" s="292">
        <v>0</v>
      </c>
      <c r="N8038" s="292">
        <v>0</v>
      </c>
      <c r="O8038" s="292">
        <v>0</v>
      </c>
      <c r="P8038" s="83" t="str">
        <f t="shared" si="184"/>
        <v/>
      </c>
      <c r="Q8038" s="93"/>
      <c r="R8038" s="107"/>
      <c r="S8038" s="110"/>
      <c r="T8038" s="109"/>
      <c r="U8038" s="109"/>
      <c r="V8038" s="109"/>
      <c r="W8038" s="109"/>
      <c r="X8038" s="109"/>
      <c r="Y8038" s="109"/>
      <c r="Z8038" s="109"/>
      <c r="AA8038" s="109"/>
      <c r="AB8038" s="109"/>
      <c r="AC8038" s="109"/>
      <c r="AD8038" s="109"/>
    </row>
    <row r="8039" spans="1:30" hidden="1" x14ac:dyDescent="0.25">
      <c r="A8039" s="83" t="s">
        <v>9084</v>
      </c>
      <c r="B8039" s="285" t="s">
        <v>91</v>
      </c>
      <c r="C8039" s="292">
        <v>0</v>
      </c>
      <c r="D8039" s="292">
        <v>0</v>
      </c>
      <c r="E8039" s="292">
        <v>0</v>
      </c>
      <c r="F8039" s="292">
        <v>0</v>
      </c>
      <c r="G8039" s="292">
        <v>0</v>
      </c>
      <c r="H8039" s="292">
        <v>0</v>
      </c>
      <c r="I8039" s="292">
        <v>0</v>
      </c>
      <c r="J8039" s="292">
        <v>0</v>
      </c>
      <c r="K8039" s="292">
        <v>0</v>
      </c>
      <c r="L8039" s="292">
        <v>0</v>
      </c>
      <c r="M8039" s="292">
        <v>0</v>
      </c>
      <c r="N8039" s="292">
        <v>0</v>
      </c>
      <c r="O8039" s="292">
        <v>0</v>
      </c>
      <c r="P8039" s="83" t="str">
        <f t="shared" si="184"/>
        <v/>
      </c>
      <c r="Q8039" s="93"/>
      <c r="R8039" s="107"/>
      <c r="S8039" s="110"/>
      <c r="T8039" s="109"/>
      <c r="U8039" s="109"/>
      <c r="V8039" s="109"/>
      <c r="W8039" s="109"/>
      <c r="X8039" s="109"/>
      <c r="Y8039" s="109"/>
      <c r="Z8039" s="109"/>
      <c r="AA8039" s="109"/>
      <c r="AB8039" s="109"/>
      <c r="AC8039" s="109"/>
      <c r="AD8039" s="109"/>
    </row>
    <row r="8040" spans="1:30" hidden="1" x14ac:dyDescent="0.25">
      <c r="A8040" s="83" t="s">
        <v>9085</v>
      </c>
      <c r="B8040" s="285" t="s">
        <v>3670</v>
      </c>
      <c r="C8040" s="292">
        <v>289.71028999999999</v>
      </c>
      <c r="D8040" s="292">
        <v>1.06</v>
      </c>
      <c r="E8040" s="292">
        <v>2.25827</v>
      </c>
      <c r="F8040" s="292">
        <v>0.36343000000000003</v>
      </c>
      <c r="G8040" s="292">
        <v>88.086500000000001</v>
      </c>
      <c r="H8040" s="292">
        <v>0</v>
      </c>
      <c r="I8040" s="292">
        <v>35.323619999999998</v>
      </c>
      <c r="J8040" s="292">
        <v>0.626</v>
      </c>
      <c r="K8040" s="292">
        <v>125.14219</v>
      </c>
      <c r="L8040" s="292">
        <v>2.2963200000000001</v>
      </c>
      <c r="M8040" s="292">
        <v>0.23405000000000001</v>
      </c>
      <c r="N8040" s="292">
        <v>-32.636809999999997</v>
      </c>
      <c r="O8040" s="292">
        <v>512.46386000000007</v>
      </c>
      <c r="P8040" s="83" t="str">
        <f t="shared" si="184"/>
        <v/>
      </c>
      <c r="Q8040" s="93"/>
      <c r="R8040" s="107"/>
      <c r="S8040" s="110"/>
      <c r="T8040" s="109"/>
      <c r="U8040" s="109"/>
      <c r="V8040" s="109"/>
      <c r="W8040" s="109"/>
      <c r="X8040" s="109"/>
      <c r="Y8040" s="109"/>
      <c r="Z8040" s="109"/>
      <c r="AA8040" s="109"/>
      <c r="AB8040" s="109"/>
      <c r="AC8040" s="109"/>
      <c r="AD8040" s="109"/>
    </row>
    <row r="8041" spans="1:30" hidden="1" x14ac:dyDescent="0.25">
      <c r="A8041" s="83" t="s">
        <v>9086</v>
      </c>
      <c r="B8041" s="285" t="s">
        <v>92</v>
      </c>
      <c r="C8041" s="292">
        <v>18.363970000000002</v>
      </c>
      <c r="D8041" s="292">
        <v>6.45526</v>
      </c>
      <c r="E8041" s="292">
        <v>7.5524100000000001</v>
      </c>
      <c r="F8041" s="292">
        <v>5.5149999999999997</v>
      </c>
      <c r="G8041" s="292">
        <v>2.7551199999999998</v>
      </c>
      <c r="H8041" s="292">
        <v>14.14911</v>
      </c>
      <c r="I8041" s="292">
        <v>4.9864499999999996</v>
      </c>
      <c r="J8041" s="292">
        <v>4.3908100000000001</v>
      </c>
      <c r="K8041" s="292">
        <v>1.79576</v>
      </c>
      <c r="L8041" s="292">
        <v>7.1400299999999994</v>
      </c>
      <c r="M8041" s="292">
        <v>0.22575000000000001</v>
      </c>
      <c r="N8041" s="292">
        <v>0.37818000000000002</v>
      </c>
      <c r="O8041" s="292">
        <v>73.707849999999993</v>
      </c>
      <c r="P8041" s="83" t="str">
        <f t="shared" si="184"/>
        <v/>
      </c>
      <c r="Q8041" s="93"/>
      <c r="R8041" s="107"/>
      <c r="S8041" s="110"/>
      <c r="T8041" s="109"/>
      <c r="U8041" s="109"/>
      <c r="V8041" s="109"/>
      <c r="W8041" s="109"/>
      <c r="X8041" s="109"/>
      <c r="Y8041" s="109"/>
      <c r="Z8041" s="109"/>
      <c r="AA8041" s="109"/>
      <c r="AB8041" s="109"/>
      <c r="AC8041" s="109"/>
      <c r="AD8041" s="109"/>
    </row>
    <row r="8042" spans="1:30" hidden="1" x14ac:dyDescent="0.25">
      <c r="A8042" s="83" t="s">
        <v>9087</v>
      </c>
      <c r="B8042" s="285" t="s">
        <v>93</v>
      </c>
      <c r="C8042" s="292">
        <v>0</v>
      </c>
      <c r="D8042" s="292">
        <v>0</v>
      </c>
      <c r="E8042" s="292">
        <v>89.461939999999998</v>
      </c>
      <c r="F8042" s="292">
        <v>0</v>
      </c>
      <c r="G8042" s="292">
        <v>0</v>
      </c>
      <c r="H8042" s="292">
        <v>0</v>
      </c>
      <c r="I8042" s="292">
        <v>0.27917000000000003</v>
      </c>
      <c r="J8042" s="292">
        <v>0</v>
      </c>
      <c r="K8042" s="292">
        <v>0</v>
      </c>
      <c r="L8042" s="292">
        <v>0</v>
      </c>
      <c r="M8042" s="292">
        <v>0</v>
      </c>
      <c r="N8042" s="292">
        <v>90</v>
      </c>
      <c r="O8042" s="292">
        <v>179.74110999999999</v>
      </c>
      <c r="P8042" s="83" t="str">
        <f t="shared" si="184"/>
        <v/>
      </c>
      <c r="Q8042" s="93"/>
      <c r="R8042" s="107"/>
      <c r="S8042" s="110"/>
      <c r="T8042" s="109"/>
      <c r="U8042" s="109"/>
      <c r="V8042" s="109"/>
      <c r="W8042" s="109"/>
      <c r="X8042" s="109"/>
      <c r="Y8042" s="109"/>
      <c r="Z8042" s="109"/>
      <c r="AA8042" s="109"/>
      <c r="AB8042" s="109"/>
      <c r="AC8042" s="109"/>
      <c r="AD8042" s="109"/>
    </row>
    <row r="8043" spans="1:30" hidden="1" x14ac:dyDescent="0.25">
      <c r="A8043" s="83" t="s">
        <v>9088</v>
      </c>
      <c r="B8043" s="285" t="s">
        <v>94</v>
      </c>
      <c r="C8043" s="292">
        <v>1088.9456399999999</v>
      </c>
      <c r="D8043" s="292">
        <v>0</v>
      </c>
      <c r="E8043" s="292">
        <v>0</v>
      </c>
      <c r="F8043" s="292">
        <v>0</v>
      </c>
      <c r="G8043" s="292">
        <v>0</v>
      </c>
      <c r="H8043" s="292">
        <v>0</v>
      </c>
      <c r="I8043" s="292">
        <v>0</v>
      </c>
      <c r="J8043" s="292">
        <v>0</v>
      </c>
      <c r="K8043" s="292">
        <v>0</v>
      </c>
      <c r="L8043" s="292">
        <v>0</v>
      </c>
      <c r="M8043" s="292">
        <v>0</v>
      </c>
      <c r="N8043" s="292">
        <v>0</v>
      </c>
      <c r="O8043" s="292">
        <v>1088.9456399999999</v>
      </c>
      <c r="P8043" s="83" t="str">
        <f t="shared" si="184"/>
        <v/>
      </c>
      <c r="Q8043" s="93"/>
      <c r="R8043" s="107"/>
      <c r="S8043" s="110"/>
      <c r="T8043" s="109"/>
      <c r="U8043" s="109"/>
      <c r="V8043" s="109"/>
      <c r="W8043" s="109"/>
      <c r="X8043" s="109"/>
      <c r="Y8043" s="109"/>
      <c r="Z8043" s="109"/>
      <c r="AA8043" s="109"/>
      <c r="AB8043" s="109"/>
      <c r="AC8043" s="109"/>
      <c r="AD8043" s="109"/>
    </row>
    <row r="8044" spans="1:30" hidden="1" x14ac:dyDescent="0.25">
      <c r="A8044" s="83" t="s">
        <v>9089</v>
      </c>
      <c r="B8044" s="285" t="s">
        <v>95</v>
      </c>
      <c r="C8044" s="292">
        <v>0</v>
      </c>
      <c r="D8044" s="292">
        <v>0</v>
      </c>
      <c r="E8044" s="292">
        <v>0</v>
      </c>
      <c r="F8044" s="292">
        <v>0</v>
      </c>
      <c r="G8044" s="292">
        <v>0</v>
      </c>
      <c r="H8044" s="292">
        <v>0</v>
      </c>
      <c r="I8044" s="292">
        <v>0</v>
      </c>
      <c r="J8044" s="292">
        <v>0</v>
      </c>
      <c r="K8044" s="292">
        <v>0</v>
      </c>
      <c r="L8044" s="292">
        <v>0</v>
      </c>
      <c r="M8044" s="292">
        <v>0</v>
      </c>
      <c r="N8044" s="292">
        <v>0</v>
      </c>
      <c r="O8044" s="292">
        <v>0</v>
      </c>
      <c r="P8044" s="83" t="str">
        <f t="shared" si="184"/>
        <v/>
      </c>
      <c r="Q8044" s="93"/>
      <c r="R8044" s="107"/>
      <c r="S8044" s="110"/>
      <c r="T8044" s="109"/>
      <c r="U8044" s="109"/>
      <c r="V8044" s="109"/>
      <c r="W8044" s="109"/>
      <c r="X8044" s="109"/>
      <c r="Y8044" s="109"/>
      <c r="Z8044" s="109"/>
      <c r="AA8044" s="109"/>
      <c r="AB8044" s="109"/>
      <c r="AC8044" s="109"/>
      <c r="AD8044" s="109"/>
    </row>
    <row r="8045" spans="1:30" hidden="1" x14ac:dyDescent="0.25">
      <c r="A8045" s="83" t="s">
        <v>9090</v>
      </c>
      <c r="B8045" s="285" t="s">
        <v>96</v>
      </c>
      <c r="C8045" s="292">
        <v>6599.1365199999991</v>
      </c>
      <c r="D8045" s="292">
        <v>0</v>
      </c>
      <c r="E8045" s="292">
        <v>0</v>
      </c>
      <c r="F8045" s="292">
        <v>0</v>
      </c>
      <c r="G8045" s="292">
        <v>0</v>
      </c>
      <c r="H8045" s="292">
        <v>0</v>
      </c>
      <c r="I8045" s="292">
        <v>0</v>
      </c>
      <c r="J8045" s="292">
        <v>0</v>
      </c>
      <c r="K8045" s="292">
        <v>0</v>
      </c>
      <c r="L8045" s="292">
        <v>0</v>
      </c>
      <c r="M8045" s="292">
        <v>0</v>
      </c>
      <c r="N8045" s="292">
        <v>0</v>
      </c>
      <c r="O8045" s="292">
        <v>6599.1365199999991</v>
      </c>
      <c r="P8045" s="83" t="str">
        <f t="shared" si="184"/>
        <v/>
      </c>
      <c r="Q8045" s="93"/>
      <c r="R8045" s="107"/>
      <c r="S8045" s="110"/>
      <c r="T8045" s="109"/>
      <c r="U8045" s="109"/>
      <c r="V8045" s="109"/>
      <c r="W8045" s="109"/>
      <c r="X8045" s="109"/>
      <c r="Y8045" s="109"/>
      <c r="Z8045" s="109"/>
      <c r="AA8045" s="109"/>
      <c r="AB8045" s="109"/>
      <c r="AC8045" s="109"/>
      <c r="AD8045" s="109"/>
    </row>
    <row r="8046" spans="1:30" hidden="1" x14ac:dyDescent="0.25">
      <c r="A8046" s="83" t="s">
        <v>9091</v>
      </c>
      <c r="B8046" s="285" t="s">
        <v>155</v>
      </c>
      <c r="C8046" s="292">
        <v>30089.928189999999</v>
      </c>
      <c r="D8046" s="292">
        <v>1517.3069799999998</v>
      </c>
      <c r="E8046" s="292">
        <v>1619.0335099999998</v>
      </c>
      <c r="F8046" s="292">
        <v>1745.4747600000001</v>
      </c>
      <c r="G8046" s="292">
        <v>1630.12033</v>
      </c>
      <c r="H8046" s="292">
        <v>1507.25027</v>
      </c>
      <c r="I8046" s="292">
        <v>1573.5213100000001</v>
      </c>
      <c r="J8046" s="292">
        <v>1487.19532</v>
      </c>
      <c r="K8046" s="292">
        <v>1718.5028499999999</v>
      </c>
      <c r="L8046" s="292">
        <v>1945.54495</v>
      </c>
      <c r="M8046" s="292">
        <v>1511.9404199999999</v>
      </c>
      <c r="N8046" s="292">
        <v>2171.8400800000004</v>
      </c>
      <c r="O8046" s="292">
        <v>48517.658970000004</v>
      </c>
      <c r="P8046" s="83" t="str">
        <f t="shared" si="184"/>
        <v/>
      </c>
      <c r="Q8046" s="93"/>
      <c r="R8046" s="107"/>
      <c r="S8046" s="110"/>
      <c r="T8046" s="109"/>
      <c r="U8046" s="109"/>
      <c r="V8046" s="109"/>
      <c r="W8046" s="109"/>
      <c r="X8046" s="109"/>
      <c r="Y8046" s="109"/>
      <c r="Z8046" s="109"/>
      <c r="AA8046" s="109"/>
      <c r="AB8046" s="109"/>
      <c r="AC8046" s="109"/>
      <c r="AD8046" s="109"/>
    </row>
    <row r="8047" spans="1:30" hidden="1" x14ac:dyDescent="0.25">
      <c r="A8047" s="83" t="s">
        <v>9092</v>
      </c>
      <c r="B8047" s="285" t="s">
        <v>80</v>
      </c>
      <c r="C8047" s="292">
        <v>21855.008850000002</v>
      </c>
      <c r="D8047" s="292">
        <v>1417.0248399999998</v>
      </c>
      <c r="E8047" s="292">
        <v>1406.4278899999999</v>
      </c>
      <c r="F8047" s="292">
        <v>1651.4278899999999</v>
      </c>
      <c r="G8047" s="292">
        <v>1429.2945099999999</v>
      </c>
      <c r="H8047" s="292">
        <v>1405.9612099999999</v>
      </c>
      <c r="I8047" s="292">
        <v>1455.9612099999999</v>
      </c>
      <c r="J8047" s="292">
        <v>1405.9612099999999</v>
      </c>
      <c r="K8047" s="292">
        <v>1405.9612099999999</v>
      </c>
      <c r="L8047" s="292">
        <v>1742.7668799999999</v>
      </c>
      <c r="M8047" s="292">
        <v>1405.9612099999999</v>
      </c>
      <c r="N8047" s="292">
        <v>1734.29369</v>
      </c>
      <c r="O8047" s="292">
        <v>38316.050600000002</v>
      </c>
      <c r="P8047" s="83" t="str">
        <f t="shared" ref="P8047" si="185">IF(COUNTBLANK(Q8047)=0,IF(RIGHT(A8047,12)=Q8047,TRUE,FALSE),"")</f>
        <v/>
      </c>
      <c r="Q8047" s="93"/>
      <c r="R8047" s="107"/>
      <c r="S8047" s="110"/>
      <c r="T8047" s="109"/>
      <c r="U8047" s="109"/>
      <c r="V8047" s="109"/>
      <c r="W8047" s="109"/>
      <c r="X8047" s="109"/>
      <c r="Y8047" s="109"/>
      <c r="Z8047" s="109"/>
      <c r="AA8047" s="109"/>
      <c r="AB8047" s="109"/>
      <c r="AC8047" s="109"/>
      <c r="AD8047" s="109"/>
    </row>
    <row r="8048" spans="1:30" hidden="1" x14ac:dyDescent="0.25">
      <c r="A8048" s="83" t="s">
        <v>9093</v>
      </c>
      <c r="B8048" s="285" t="s">
        <v>97</v>
      </c>
      <c r="C8048" s="292">
        <v>-129706</v>
      </c>
      <c r="D8048" s="292">
        <v>167790</v>
      </c>
      <c r="E8048" s="292">
        <v>55899</v>
      </c>
      <c r="F8048" s="292">
        <v>-87530</v>
      </c>
      <c r="G8048" s="292">
        <v>6453</v>
      </c>
      <c r="P8048" s="83" t="str">
        <f t="shared" ref="P8048:P8111" si="186">IF(COUNTBLANK(Q8048)=0,IF(RIGHT(A8048,10)=Q8048,TRUE,FALSE),"")</f>
        <v/>
      </c>
    </row>
    <row r="8049" spans="1:16" hidden="1" x14ac:dyDescent="0.25">
      <c r="A8049" s="83" t="s">
        <v>9094</v>
      </c>
      <c r="B8049" s="285" t="s">
        <v>130</v>
      </c>
      <c r="C8049" s="292">
        <v>-128060</v>
      </c>
      <c r="D8049" s="292">
        <v>150846</v>
      </c>
      <c r="E8049" s="292">
        <v>59491</v>
      </c>
      <c r="F8049" s="292">
        <v>-81209</v>
      </c>
      <c r="G8049" s="292">
        <v>1068</v>
      </c>
      <c r="P8049" s="83" t="str">
        <f t="shared" si="186"/>
        <v/>
      </c>
    </row>
    <row r="8050" spans="1:16" hidden="1" x14ac:dyDescent="0.25">
      <c r="A8050" s="83" t="s">
        <v>9095</v>
      </c>
      <c r="B8050" s="285" t="s">
        <v>76</v>
      </c>
      <c r="C8050" s="292">
        <v>1865</v>
      </c>
      <c r="D8050" s="292">
        <v>518</v>
      </c>
      <c r="E8050" s="292">
        <v>642</v>
      </c>
      <c r="F8050" s="292">
        <v>2870</v>
      </c>
      <c r="G8050" s="292">
        <v>5895</v>
      </c>
      <c r="P8050" s="83" t="str">
        <f t="shared" si="186"/>
        <v/>
      </c>
    </row>
    <row r="8051" spans="1:16" hidden="1" x14ac:dyDescent="0.25">
      <c r="A8051" s="83" t="s">
        <v>9096</v>
      </c>
      <c r="B8051" s="285" t="s">
        <v>77</v>
      </c>
      <c r="C8051" s="292">
        <v>79787</v>
      </c>
      <c r="D8051" s="292">
        <v>69129</v>
      </c>
      <c r="E8051" s="292">
        <v>130523</v>
      </c>
      <c r="F8051" s="292">
        <v>185533</v>
      </c>
      <c r="G8051" s="292">
        <v>464972</v>
      </c>
      <c r="P8051" s="83" t="str">
        <f t="shared" si="186"/>
        <v/>
      </c>
    </row>
    <row r="8052" spans="1:16" hidden="1" x14ac:dyDescent="0.25">
      <c r="A8052" s="83" t="s">
        <v>9097</v>
      </c>
      <c r="B8052" s="285" t="s">
        <v>78</v>
      </c>
      <c r="C8052" s="292">
        <v>30071</v>
      </c>
      <c r="D8052" s="292">
        <v>31537</v>
      </c>
      <c r="E8052" s="292">
        <v>33135</v>
      </c>
      <c r="F8052" s="292">
        <v>67973</v>
      </c>
      <c r="G8052" s="292">
        <v>162716</v>
      </c>
      <c r="P8052" s="83" t="str">
        <f t="shared" si="186"/>
        <v/>
      </c>
    </row>
    <row r="8053" spans="1:16" hidden="1" x14ac:dyDescent="0.25">
      <c r="A8053" s="83" t="s">
        <v>9098</v>
      </c>
      <c r="B8053" s="285" t="s">
        <v>79</v>
      </c>
      <c r="C8053" s="292">
        <v>453</v>
      </c>
      <c r="D8053" s="292">
        <v>1538</v>
      </c>
      <c r="E8053" s="292">
        <v>1185</v>
      </c>
      <c r="F8053" s="292">
        <v>2680</v>
      </c>
      <c r="G8053" s="292">
        <v>5856</v>
      </c>
      <c r="P8053" s="83" t="str">
        <f t="shared" si="186"/>
        <v/>
      </c>
    </row>
    <row r="8054" spans="1:16" hidden="1" x14ac:dyDescent="0.25">
      <c r="A8054" s="83" t="s">
        <v>9099</v>
      </c>
      <c r="B8054" s="285" t="s">
        <v>3671</v>
      </c>
      <c r="C8054" s="292">
        <v>21597</v>
      </c>
      <c r="D8054" s="292">
        <v>13609</v>
      </c>
      <c r="E8054" s="292">
        <v>27766</v>
      </c>
      <c r="F8054" s="292">
        <v>30457</v>
      </c>
      <c r="G8054" s="292">
        <v>93429</v>
      </c>
      <c r="P8054" s="83" t="str">
        <f t="shared" si="186"/>
        <v/>
      </c>
    </row>
    <row r="8055" spans="1:16" hidden="1" x14ac:dyDescent="0.25">
      <c r="A8055" s="83" t="s">
        <v>9100</v>
      </c>
      <c r="B8055" s="285" t="s">
        <v>84</v>
      </c>
      <c r="C8055" s="292">
        <v>17361</v>
      </c>
      <c r="D8055" s="292">
        <v>30422</v>
      </c>
      <c r="E8055" s="292">
        <v>30861</v>
      </c>
      <c r="F8055" s="292">
        <v>44645</v>
      </c>
      <c r="G8055" s="292">
        <v>123289</v>
      </c>
      <c r="P8055" s="83" t="str">
        <f t="shared" si="186"/>
        <v/>
      </c>
    </row>
    <row r="8056" spans="1:16" hidden="1" x14ac:dyDescent="0.25">
      <c r="A8056" s="83" t="s">
        <v>9101</v>
      </c>
      <c r="B8056" s="285" t="s">
        <v>85</v>
      </c>
      <c r="C8056" s="292">
        <v>180066</v>
      </c>
      <c r="D8056" s="292">
        <v>168547</v>
      </c>
      <c r="E8056" s="292">
        <v>258307</v>
      </c>
      <c r="F8056" s="292">
        <v>377257</v>
      </c>
      <c r="G8056" s="292">
        <v>984177</v>
      </c>
      <c r="P8056" s="83" t="str">
        <f t="shared" si="186"/>
        <v/>
      </c>
    </row>
    <row r="8057" spans="1:16" hidden="1" x14ac:dyDescent="0.25">
      <c r="A8057" s="83" t="s">
        <v>9102</v>
      </c>
      <c r="B8057" s="285" t="s">
        <v>86</v>
      </c>
      <c r="C8057" s="292">
        <v>570</v>
      </c>
      <c r="D8057" s="292">
        <v>580</v>
      </c>
      <c r="E8057" s="292">
        <v>421</v>
      </c>
      <c r="F8057" s="292">
        <v>692</v>
      </c>
      <c r="G8057" s="292">
        <v>2263</v>
      </c>
      <c r="P8057" s="83" t="str">
        <f t="shared" si="186"/>
        <v/>
      </c>
    </row>
    <row r="8058" spans="1:16" hidden="1" x14ac:dyDescent="0.25">
      <c r="A8058" s="83" t="s">
        <v>9103</v>
      </c>
      <c r="B8058" s="285" t="s">
        <v>87</v>
      </c>
      <c r="C8058" s="292">
        <v>5090</v>
      </c>
      <c r="D8058" s="292">
        <v>17597</v>
      </c>
      <c r="E8058" s="292">
        <v>9394</v>
      </c>
      <c r="F8058" s="292">
        <v>19562</v>
      </c>
      <c r="G8058" s="292">
        <v>51643</v>
      </c>
      <c r="P8058" s="83" t="str">
        <f t="shared" si="186"/>
        <v/>
      </c>
    </row>
    <row r="8059" spans="1:16" hidden="1" x14ac:dyDescent="0.25">
      <c r="A8059" s="83" t="s">
        <v>9104</v>
      </c>
      <c r="B8059" s="285" t="s">
        <v>88</v>
      </c>
      <c r="D8059" s="292">
        <v>0</v>
      </c>
      <c r="E8059" s="292">
        <v>0</v>
      </c>
      <c r="F8059" s="292">
        <v>0</v>
      </c>
      <c r="G8059" s="292">
        <v>0</v>
      </c>
      <c r="P8059" s="83" t="str">
        <f t="shared" si="186"/>
        <v/>
      </c>
    </row>
    <row r="8060" spans="1:16" hidden="1" x14ac:dyDescent="0.25">
      <c r="A8060" s="83" t="s">
        <v>9105</v>
      </c>
      <c r="B8060" s="285" t="s">
        <v>144</v>
      </c>
      <c r="C8060" s="292">
        <v>185726</v>
      </c>
      <c r="D8060" s="292">
        <v>186724</v>
      </c>
      <c r="E8060" s="292">
        <v>268122</v>
      </c>
      <c r="F8060" s="292">
        <v>397511</v>
      </c>
      <c r="G8060" s="292">
        <v>1038083</v>
      </c>
      <c r="P8060" s="83" t="str">
        <f t="shared" si="186"/>
        <v/>
      </c>
    </row>
    <row r="8061" spans="1:16" hidden="1" x14ac:dyDescent="0.25">
      <c r="A8061" s="83" t="s">
        <v>9106</v>
      </c>
      <c r="B8061" s="285" t="s">
        <v>283</v>
      </c>
      <c r="C8061" s="292">
        <v>17</v>
      </c>
      <c r="D8061" s="292">
        <v>128</v>
      </c>
      <c r="E8061" s="292">
        <v>1381</v>
      </c>
      <c r="F8061" s="292">
        <v>2837</v>
      </c>
      <c r="G8061" s="292">
        <v>4363</v>
      </c>
      <c r="P8061" s="83" t="str">
        <f t="shared" si="186"/>
        <v/>
      </c>
    </row>
    <row r="8062" spans="1:16" hidden="1" x14ac:dyDescent="0.25">
      <c r="A8062" s="83" t="s">
        <v>9107</v>
      </c>
      <c r="B8062" s="285" t="s">
        <v>284</v>
      </c>
      <c r="C8062" s="292">
        <v>28915</v>
      </c>
      <c r="D8062" s="292">
        <v>21666</v>
      </c>
      <c r="E8062" s="292">
        <v>32814</v>
      </c>
      <c r="F8062" s="292">
        <v>40262</v>
      </c>
      <c r="G8062" s="292">
        <v>123657</v>
      </c>
      <c r="P8062" s="83" t="str">
        <f t="shared" si="186"/>
        <v/>
      </c>
    </row>
    <row r="8063" spans="1:16" hidden="1" x14ac:dyDescent="0.25">
      <c r="A8063" s="83" t="s">
        <v>9108</v>
      </c>
      <c r="B8063" s="285" t="s">
        <v>76</v>
      </c>
      <c r="C8063" s="292">
        <v>2908</v>
      </c>
      <c r="D8063" s="292">
        <v>3386</v>
      </c>
      <c r="E8063" s="292">
        <v>2751</v>
      </c>
      <c r="F8063" s="292">
        <v>3410</v>
      </c>
      <c r="G8063" s="292">
        <v>12455</v>
      </c>
      <c r="P8063" s="83" t="str">
        <f t="shared" si="186"/>
        <v/>
      </c>
    </row>
    <row r="8064" spans="1:16" hidden="1" x14ac:dyDescent="0.25">
      <c r="A8064" s="83" t="s">
        <v>9109</v>
      </c>
      <c r="B8064" s="285" t="s">
        <v>85</v>
      </c>
      <c r="C8064" s="292">
        <v>50360</v>
      </c>
      <c r="D8064" s="292">
        <v>336337</v>
      </c>
      <c r="E8064" s="292">
        <v>314206</v>
      </c>
      <c r="F8064" s="292">
        <v>289727</v>
      </c>
      <c r="G8064" s="292">
        <v>990630</v>
      </c>
      <c r="P8064" s="83" t="str">
        <f t="shared" si="186"/>
        <v/>
      </c>
    </row>
    <row r="8065" spans="1:16" hidden="1" x14ac:dyDescent="0.25">
      <c r="A8065" s="83" t="s">
        <v>9110</v>
      </c>
      <c r="B8065" s="285" t="s">
        <v>87</v>
      </c>
      <c r="C8065" s="292">
        <v>0</v>
      </c>
      <c r="D8065" s="292">
        <v>0</v>
      </c>
      <c r="E8065" s="292">
        <v>10000</v>
      </c>
      <c r="F8065" s="292">
        <v>20095</v>
      </c>
      <c r="G8065" s="292">
        <v>30095</v>
      </c>
      <c r="P8065" s="83" t="str">
        <f t="shared" si="186"/>
        <v/>
      </c>
    </row>
    <row r="8066" spans="1:16" hidden="1" x14ac:dyDescent="0.25">
      <c r="A8066" s="83" t="s">
        <v>9111</v>
      </c>
      <c r="B8066" s="285" t="s">
        <v>88</v>
      </c>
      <c r="D8066" s="292">
        <v>0</v>
      </c>
      <c r="E8066" s="292">
        <v>0</v>
      </c>
      <c r="F8066" s="292">
        <v>0</v>
      </c>
      <c r="G8066" s="292">
        <v>0</v>
      </c>
      <c r="P8066" s="83" t="str">
        <f t="shared" si="186"/>
        <v/>
      </c>
    </row>
    <row r="8067" spans="1:16" hidden="1" x14ac:dyDescent="0.25">
      <c r="A8067" s="83" t="s">
        <v>9112</v>
      </c>
      <c r="B8067" s="285" t="s">
        <v>89</v>
      </c>
      <c r="C8067" s="292">
        <v>6426</v>
      </c>
      <c r="D8067" s="292">
        <v>8763</v>
      </c>
      <c r="E8067" s="292">
        <v>8671</v>
      </c>
      <c r="F8067" s="292">
        <v>13296</v>
      </c>
      <c r="G8067" s="292">
        <v>37156</v>
      </c>
      <c r="P8067" s="83" t="str">
        <f t="shared" si="186"/>
        <v/>
      </c>
    </row>
    <row r="8068" spans="1:16" hidden="1" x14ac:dyDescent="0.25">
      <c r="A8068" s="83" t="s">
        <v>9113</v>
      </c>
      <c r="B8068" s="285" t="s">
        <v>90</v>
      </c>
      <c r="C8068" s="292">
        <v>17</v>
      </c>
      <c r="D8068" s="292">
        <v>119</v>
      </c>
      <c r="E8068" s="292">
        <v>963</v>
      </c>
      <c r="F8068" s="292">
        <v>-714</v>
      </c>
      <c r="G8068" s="292">
        <v>385</v>
      </c>
      <c r="P8068" s="83" t="str">
        <f t="shared" si="186"/>
        <v/>
      </c>
    </row>
    <row r="8069" spans="1:16" hidden="1" x14ac:dyDescent="0.25">
      <c r="A8069" s="83" t="s">
        <v>9114</v>
      </c>
      <c r="B8069" s="285" t="s">
        <v>91</v>
      </c>
      <c r="C8069" s="292">
        <v>9712</v>
      </c>
      <c r="D8069" s="292">
        <v>285613</v>
      </c>
      <c r="E8069" s="292">
        <v>246082</v>
      </c>
      <c r="F8069" s="292">
        <v>121249</v>
      </c>
      <c r="G8069" s="292">
        <v>662656</v>
      </c>
      <c r="P8069" s="83" t="str">
        <f t="shared" si="186"/>
        <v/>
      </c>
    </row>
    <row r="8070" spans="1:16" hidden="1" x14ac:dyDescent="0.25">
      <c r="A8070" s="83" t="s">
        <v>9115</v>
      </c>
      <c r="B8070" s="285" t="s">
        <v>3670</v>
      </c>
      <c r="C8070" s="292">
        <v>1946</v>
      </c>
      <c r="D8070" s="292">
        <v>1329</v>
      </c>
      <c r="E8070" s="292">
        <v>685</v>
      </c>
      <c r="F8070" s="292">
        <v>4402</v>
      </c>
      <c r="G8070" s="292">
        <v>8362</v>
      </c>
      <c r="P8070" s="83" t="str">
        <f t="shared" si="186"/>
        <v/>
      </c>
    </row>
    <row r="8071" spans="1:16" hidden="1" x14ac:dyDescent="0.25">
      <c r="A8071" s="83" t="s">
        <v>9116</v>
      </c>
      <c r="B8071" s="285" t="s">
        <v>95</v>
      </c>
      <c r="C8071" s="292">
        <v>7191</v>
      </c>
      <c r="D8071" s="292">
        <v>18152</v>
      </c>
      <c r="E8071" s="292">
        <v>430</v>
      </c>
      <c r="F8071" s="292">
        <v>5777</v>
      </c>
      <c r="G8071" s="292">
        <v>31550</v>
      </c>
      <c r="P8071" s="83" t="str">
        <f t="shared" si="186"/>
        <v/>
      </c>
    </row>
    <row r="8072" spans="1:16" hidden="1" x14ac:dyDescent="0.25">
      <c r="A8072" s="83" t="s">
        <v>9117</v>
      </c>
      <c r="B8072" s="285" t="s">
        <v>96</v>
      </c>
      <c r="C8072" s="292">
        <v>7306</v>
      </c>
      <c r="D8072" s="292">
        <v>1233</v>
      </c>
      <c r="E8072" s="292">
        <v>3407</v>
      </c>
      <c r="F8072" s="292">
        <v>6480</v>
      </c>
      <c r="G8072" s="292">
        <v>18426</v>
      </c>
      <c r="P8072" s="83" t="str">
        <f t="shared" si="186"/>
        <v/>
      </c>
    </row>
    <row r="8073" spans="1:16" hidden="1" x14ac:dyDescent="0.25">
      <c r="A8073" s="83" t="s">
        <v>9118</v>
      </c>
      <c r="B8073" s="285" t="s">
        <v>155</v>
      </c>
      <c r="C8073" s="292">
        <v>57666</v>
      </c>
      <c r="D8073" s="292">
        <v>337570</v>
      </c>
      <c r="E8073" s="292">
        <v>327613</v>
      </c>
      <c r="F8073" s="292">
        <v>316302</v>
      </c>
      <c r="G8073" s="292">
        <v>1039151</v>
      </c>
      <c r="P8073" s="83" t="str">
        <f t="shared" si="186"/>
        <v/>
      </c>
    </row>
    <row r="8074" spans="1:16" hidden="1" x14ac:dyDescent="0.25">
      <c r="A8074" s="83" t="s">
        <v>9119</v>
      </c>
      <c r="B8074" s="285" t="s">
        <v>285</v>
      </c>
      <c r="C8074" s="292">
        <v>20862</v>
      </c>
      <c r="D8074" s="292">
        <v>16919</v>
      </c>
      <c r="E8074" s="292">
        <v>53578</v>
      </c>
      <c r="F8074" s="292">
        <v>138774</v>
      </c>
      <c r="G8074" s="292">
        <v>230133</v>
      </c>
      <c r="P8074" s="83" t="str">
        <f t="shared" si="186"/>
        <v/>
      </c>
    </row>
    <row r="8075" spans="1:16" hidden="1" x14ac:dyDescent="0.25">
      <c r="A8075" s="83" t="s">
        <v>9120</v>
      </c>
      <c r="B8075" s="285" t="s">
        <v>286</v>
      </c>
      <c r="C8075" s="292">
        <v>1298</v>
      </c>
      <c r="D8075" s="292">
        <v>2056</v>
      </c>
      <c r="E8075" s="292">
        <v>1046</v>
      </c>
      <c r="F8075" s="292">
        <v>3533</v>
      </c>
      <c r="G8075" s="292">
        <v>7933</v>
      </c>
      <c r="P8075" s="83" t="str">
        <f t="shared" si="186"/>
        <v/>
      </c>
    </row>
    <row r="8076" spans="1:16" hidden="1" x14ac:dyDescent="0.25">
      <c r="A8076" s="83" t="s">
        <v>9121</v>
      </c>
      <c r="B8076" s="285" t="s">
        <v>97</v>
      </c>
      <c r="C8076" s="292">
        <v>115327.66097999981</v>
      </c>
      <c r="D8076" s="292">
        <v>-96377.803190000035</v>
      </c>
      <c r="E8076" s="292">
        <v>-34476.352730000042</v>
      </c>
      <c r="F8076" s="292">
        <v>10163.533470000024</v>
      </c>
      <c r="G8076" s="292">
        <v>-5362.9614700004458</v>
      </c>
      <c r="P8076" s="83" t="str">
        <f t="shared" si="186"/>
        <v/>
      </c>
    </row>
    <row r="8077" spans="1:16" hidden="1" x14ac:dyDescent="0.25">
      <c r="A8077" s="83" t="s">
        <v>9122</v>
      </c>
      <c r="B8077" s="285" t="s">
        <v>130</v>
      </c>
      <c r="C8077" s="292">
        <v>86196.99360999983</v>
      </c>
      <c r="D8077" s="292">
        <v>-135399.18573000003</v>
      </c>
      <c r="E8077" s="292">
        <v>-35472.101720000035</v>
      </c>
      <c r="F8077" s="292">
        <v>5319.2568700000993</v>
      </c>
      <c r="G8077" s="292">
        <v>-79355.036970000481</v>
      </c>
      <c r="P8077" s="83" t="str">
        <f t="shared" si="186"/>
        <v/>
      </c>
    </row>
    <row r="8078" spans="1:16" hidden="1" x14ac:dyDescent="0.25">
      <c r="A8078" s="83" t="s">
        <v>9123</v>
      </c>
      <c r="B8078" s="285" t="s">
        <v>76</v>
      </c>
      <c r="C8078" s="292">
        <v>0</v>
      </c>
      <c r="D8078" s="292">
        <v>0</v>
      </c>
      <c r="E8078" s="292">
        <v>0</v>
      </c>
      <c r="F8078" s="292">
        <v>0</v>
      </c>
      <c r="G8078" s="292">
        <v>0</v>
      </c>
      <c r="P8078" s="83" t="str">
        <f t="shared" si="186"/>
        <v/>
      </c>
    </row>
    <row r="8079" spans="1:16" hidden="1" x14ac:dyDescent="0.25">
      <c r="A8079" s="83" t="s">
        <v>9124</v>
      </c>
      <c r="B8079" s="285" t="s">
        <v>77</v>
      </c>
      <c r="C8079" s="292">
        <v>71801.048170000096</v>
      </c>
      <c r="D8079" s="292">
        <v>116773.97607999999</v>
      </c>
      <c r="E8079" s="292">
        <v>106453.99838999999</v>
      </c>
      <c r="F8079" s="292">
        <v>117184.99484</v>
      </c>
      <c r="G8079" s="292">
        <v>412214.0174800001</v>
      </c>
      <c r="P8079" s="83" t="str">
        <f t="shared" si="186"/>
        <v/>
      </c>
    </row>
    <row r="8080" spans="1:16" hidden="1" x14ac:dyDescent="0.25">
      <c r="A8080" s="83" t="s">
        <v>9125</v>
      </c>
      <c r="B8080" s="285" t="s">
        <v>78</v>
      </c>
      <c r="C8080" s="292">
        <v>25650.784680000001</v>
      </c>
      <c r="D8080" s="292">
        <v>23927.109970000001</v>
      </c>
      <c r="E8080" s="292">
        <v>21096.82098</v>
      </c>
      <c r="F8080" s="292">
        <v>20274.51657</v>
      </c>
      <c r="G8080" s="292">
        <v>90949.232199999999</v>
      </c>
      <c r="P8080" s="83" t="str">
        <f t="shared" si="186"/>
        <v/>
      </c>
    </row>
    <row r="8081" spans="1:16" hidden="1" x14ac:dyDescent="0.25">
      <c r="A8081" s="83" t="s">
        <v>9126</v>
      </c>
      <c r="B8081" s="285" t="s">
        <v>79</v>
      </c>
      <c r="C8081" s="292">
        <v>2851.1694600000001</v>
      </c>
      <c r="D8081" s="292">
        <v>2131.2656999999999</v>
      </c>
      <c r="E8081" s="292">
        <v>3054.8937500000002</v>
      </c>
      <c r="F8081" s="292">
        <v>759.47042999999996</v>
      </c>
      <c r="G8081" s="292">
        <v>8796.7993399999996</v>
      </c>
      <c r="P8081" s="83" t="str">
        <f t="shared" si="186"/>
        <v/>
      </c>
    </row>
    <row r="8082" spans="1:16" hidden="1" x14ac:dyDescent="0.25">
      <c r="A8082" s="83" t="s">
        <v>9127</v>
      </c>
      <c r="B8082" s="285" t="s">
        <v>3671</v>
      </c>
      <c r="C8082" s="292">
        <v>143981.38753000001</v>
      </c>
      <c r="D8082" s="292">
        <v>162117.93337000001</v>
      </c>
      <c r="E8082" s="292">
        <v>159423.71955000001</v>
      </c>
      <c r="F8082" s="292">
        <v>170887.06232</v>
      </c>
      <c r="G8082" s="292">
        <v>636410.10277000011</v>
      </c>
      <c r="P8082" s="83" t="str">
        <f t="shared" si="186"/>
        <v/>
      </c>
    </row>
    <row r="8083" spans="1:16" hidden="1" x14ac:dyDescent="0.25">
      <c r="A8083" s="83" t="s">
        <v>9128</v>
      </c>
      <c r="B8083" s="285" t="s">
        <v>84</v>
      </c>
      <c r="C8083" s="292">
        <v>12504.63018</v>
      </c>
      <c r="D8083" s="292">
        <v>7488.0267800000001</v>
      </c>
      <c r="E8083" s="292">
        <v>7812.0453700000007</v>
      </c>
      <c r="F8083" s="292">
        <v>10850.004369999999</v>
      </c>
      <c r="G8083" s="292">
        <v>38654.706699999995</v>
      </c>
      <c r="P8083" s="83" t="str">
        <f t="shared" si="186"/>
        <v/>
      </c>
    </row>
    <row r="8084" spans="1:16" hidden="1" x14ac:dyDescent="0.25">
      <c r="A8084" s="83" t="s">
        <v>9129</v>
      </c>
      <c r="B8084" s="285" t="s">
        <v>85</v>
      </c>
      <c r="C8084" s="292">
        <v>258398.70350000012</v>
      </c>
      <c r="D8084" s="292">
        <v>313726.14968000003</v>
      </c>
      <c r="E8084" s="292">
        <v>299119.93333000003</v>
      </c>
      <c r="F8084" s="292">
        <v>320923.11669999996</v>
      </c>
      <c r="G8084" s="292">
        <v>1192167.9032100004</v>
      </c>
      <c r="P8084" s="83" t="str">
        <f t="shared" si="186"/>
        <v/>
      </c>
    </row>
    <row r="8085" spans="1:16" hidden="1" x14ac:dyDescent="0.25">
      <c r="A8085" s="83" t="s">
        <v>9130</v>
      </c>
      <c r="B8085" s="285" t="s">
        <v>86</v>
      </c>
      <c r="C8085" s="292">
        <v>0</v>
      </c>
      <c r="D8085" s="292">
        <v>0</v>
      </c>
      <c r="E8085" s="292">
        <v>0</v>
      </c>
      <c r="F8085" s="292">
        <v>134.05073999999999</v>
      </c>
      <c r="G8085" s="292">
        <v>134.05073999999999</v>
      </c>
      <c r="P8085" s="83" t="str">
        <f t="shared" si="186"/>
        <v/>
      </c>
    </row>
    <row r="8086" spans="1:16" hidden="1" x14ac:dyDescent="0.25">
      <c r="A8086" s="83" t="s">
        <v>9131</v>
      </c>
      <c r="B8086" s="285" t="s">
        <v>87</v>
      </c>
      <c r="C8086" s="292">
        <v>3949.6870100000001</v>
      </c>
      <c r="D8086" s="292">
        <v>12530.03377</v>
      </c>
      <c r="E8086" s="292">
        <v>3189.54819</v>
      </c>
      <c r="F8086" s="292">
        <v>6242.3107399999999</v>
      </c>
      <c r="G8086" s="292">
        <v>25911.579710000002</v>
      </c>
      <c r="P8086" s="83" t="str">
        <f t="shared" si="186"/>
        <v/>
      </c>
    </row>
    <row r="8087" spans="1:16" hidden="1" x14ac:dyDescent="0.25">
      <c r="A8087" s="83" t="s">
        <v>9132</v>
      </c>
      <c r="B8087" s="285" t="s">
        <v>88</v>
      </c>
      <c r="C8087" s="292">
        <v>30909.482019999999</v>
      </c>
      <c r="D8087" s="292">
        <v>30343.979080000001</v>
      </c>
      <c r="E8087" s="292">
        <v>913.00071000000003</v>
      </c>
      <c r="F8087" s="292">
        <v>21707.146260000001</v>
      </c>
      <c r="G8087" s="292">
        <v>83873.608070000002</v>
      </c>
      <c r="P8087" s="83" t="str">
        <f t="shared" si="186"/>
        <v/>
      </c>
    </row>
    <row r="8088" spans="1:16" hidden="1" x14ac:dyDescent="0.25">
      <c r="A8088" s="83" t="s">
        <v>9133</v>
      </c>
      <c r="B8088" s="285" t="s">
        <v>144</v>
      </c>
      <c r="C8088" s="292">
        <v>293257.87253000011</v>
      </c>
      <c r="D8088" s="292">
        <v>356600.16253000003</v>
      </c>
      <c r="E8088" s="292">
        <v>303222.48223000002</v>
      </c>
      <c r="F8088" s="292">
        <v>349006.62443999993</v>
      </c>
      <c r="G8088" s="292">
        <v>1302087.1417300005</v>
      </c>
      <c r="P8088" s="83" t="str">
        <f t="shared" si="186"/>
        <v/>
      </c>
    </row>
    <row r="8089" spans="1:16" hidden="1" x14ac:dyDescent="0.25">
      <c r="A8089" s="83" t="s">
        <v>9134</v>
      </c>
      <c r="B8089" s="285" t="s">
        <v>283</v>
      </c>
      <c r="C8089" s="292">
        <v>88.683589999999995</v>
      </c>
      <c r="D8089" s="292">
        <v>2.0547499999999999</v>
      </c>
      <c r="E8089" s="292">
        <v>1.82674</v>
      </c>
      <c r="F8089" s="292">
        <v>0</v>
      </c>
      <c r="G8089" s="292">
        <v>92.565079999999995</v>
      </c>
      <c r="P8089" s="83" t="str">
        <f t="shared" si="186"/>
        <v/>
      </c>
    </row>
    <row r="8090" spans="1:16" hidden="1" x14ac:dyDescent="0.25">
      <c r="A8090" s="83" t="s">
        <v>9135</v>
      </c>
      <c r="B8090" s="285" t="s">
        <v>284</v>
      </c>
      <c r="C8090" s="292">
        <v>1520.9998900000001</v>
      </c>
      <c r="D8090" s="292">
        <v>1285.7830300000001</v>
      </c>
      <c r="E8090" s="292">
        <v>1276.6285499999999</v>
      </c>
      <c r="F8090" s="292">
        <v>967.06817000000001</v>
      </c>
      <c r="G8090" s="292">
        <v>5050.4796399999996</v>
      </c>
      <c r="P8090" s="83" t="str">
        <f t="shared" si="186"/>
        <v/>
      </c>
    </row>
    <row r="8091" spans="1:16" hidden="1" x14ac:dyDescent="0.25">
      <c r="A8091" s="83" t="s">
        <v>9136</v>
      </c>
      <c r="B8091" s="285" t="s">
        <v>76</v>
      </c>
      <c r="C8091" s="292">
        <v>0</v>
      </c>
      <c r="D8091" s="292">
        <v>0</v>
      </c>
      <c r="E8091" s="292">
        <v>0</v>
      </c>
      <c r="F8091" s="292">
        <v>0</v>
      </c>
      <c r="G8091" s="292">
        <v>0</v>
      </c>
      <c r="P8091" s="83" t="str">
        <f t="shared" si="186"/>
        <v/>
      </c>
    </row>
    <row r="8092" spans="1:16" hidden="1" x14ac:dyDescent="0.25">
      <c r="A8092" s="83" t="s">
        <v>9137</v>
      </c>
      <c r="B8092" s="285" t="s">
        <v>85</v>
      </c>
      <c r="C8092" s="292">
        <v>373726.36447999993</v>
      </c>
      <c r="D8092" s="292">
        <v>217348.34649</v>
      </c>
      <c r="E8092" s="292">
        <v>264643.58059999999</v>
      </c>
      <c r="F8092" s="292">
        <v>331086.65016999998</v>
      </c>
      <c r="G8092" s="292">
        <v>1186804.9417399999</v>
      </c>
      <c r="P8092" s="83" t="str">
        <f t="shared" si="186"/>
        <v/>
      </c>
    </row>
    <row r="8093" spans="1:16" hidden="1" x14ac:dyDescent="0.25">
      <c r="A8093" s="83" t="s">
        <v>9138</v>
      </c>
      <c r="B8093" s="285" t="s">
        <v>87</v>
      </c>
      <c r="C8093" s="292">
        <v>13.68923</v>
      </c>
      <c r="D8093" s="292">
        <v>-13.44913</v>
      </c>
      <c r="E8093" s="292">
        <v>113.27746999999999</v>
      </c>
      <c r="F8093" s="292">
        <v>8597.5666999999994</v>
      </c>
      <c r="G8093" s="292">
        <v>8711.0842699999994</v>
      </c>
      <c r="P8093" s="83" t="str">
        <f t="shared" si="186"/>
        <v/>
      </c>
    </row>
    <row r="8094" spans="1:16" hidden="1" x14ac:dyDescent="0.25">
      <c r="A8094" s="83" t="s">
        <v>9139</v>
      </c>
      <c r="B8094" s="285" t="s">
        <v>88</v>
      </c>
      <c r="C8094" s="292">
        <v>5714.8124299999999</v>
      </c>
      <c r="D8094" s="292">
        <v>3604.5684500000002</v>
      </c>
      <c r="E8094" s="292">
        <v>2861.4712300000001</v>
      </c>
      <c r="F8094" s="292">
        <v>14573.29342</v>
      </c>
      <c r="G8094" s="292">
        <v>26754.145530000002</v>
      </c>
      <c r="P8094" s="83" t="str">
        <f t="shared" si="186"/>
        <v/>
      </c>
    </row>
    <row r="8095" spans="1:16" hidden="1" x14ac:dyDescent="0.25">
      <c r="A8095" s="83" t="s">
        <v>9140</v>
      </c>
      <c r="B8095" s="285" t="s">
        <v>89</v>
      </c>
      <c r="C8095" s="292">
        <v>20438.57574</v>
      </c>
      <c r="D8095" s="292">
        <v>26453.215769999999</v>
      </c>
      <c r="E8095" s="292">
        <v>25223.733909999999</v>
      </c>
      <c r="F8095" s="292">
        <v>37697.373659999997</v>
      </c>
      <c r="G8095" s="292">
        <v>109812.89907999999</v>
      </c>
      <c r="P8095" s="83" t="str">
        <f t="shared" si="186"/>
        <v/>
      </c>
    </row>
    <row r="8096" spans="1:16" hidden="1" x14ac:dyDescent="0.25">
      <c r="A8096" s="83" t="s">
        <v>9141</v>
      </c>
      <c r="B8096" s="285" t="s">
        <v>90</v>
      </c>
      <c r="C8096" s="292">
        <v>5.6854899999999997</v>
      </c>
      <c r="D8096" s="292">
        <v>17.107240000000001</v>
      </c>
      <c r="E8096" s="292">
        <v>110.50646999999999</v>
      </c>
      <c r="F8096" s="292">
        <v>26.53978</v>
      </c>
      <c r="G8096" s="292">
        <v>159.83897999999999</v>
      </c>
      <c r="P8096" s="83" t="str">
        <f t="shared" si="186"/>
        <v/>
      </c>
    </row>
    <row r="8097" spans="1:16" hidden="1" x14ac:dyDescent="0.25">
      <c r="A8097" s="83" t="s">
        <v>9142</v>
      </c>
      <c r="B8097" s="285" t="s">
        <v>91</v>
      </c>
      <c r="C8097" s="292">
        <v>0</v>
      </c>
      <c r="D8097" s="292">
        <v>0</v>
      </c>
      <c r="E8097" s="292">
        <v>0</v>
      </c>
      <c r="F8097" s="292">
        <v>0</v>
      </c>
      <c r="G8097" s="292">
        <v>0</v>
      </c>
      <c r="P8097" s="83" t="str">
        <f t="shared" si="186"/>
        <v/>
      </c>
    </row>
    <row r="8098" spans="1:16" hidden="1" x14ac:dyDescent="0.25">
      <c r="A8098" s="83" t="s">
        <v>9143</v>
      </c>
      <c r="B8098" s="285" t="s">
        <v>3670</v>
      </c>
      <c r="C8098" s="292">
        <v>1993.0976800000001</v>
      </c>
      <c r="D8098" s="292">
        <v>3608.8852699999998</v>
      </c>
      <c r="E8098" s="292">
        <v>2461.4447599999999</v>
      </c>
      <c r="F8098" s="292">
        <v>4171.3063700000002</v>
      </c>
      <c r="G8098" s="292">
        <v>12234.73408</v>
      </c>
      <c r="P8098" s="83" t="str">
        <f t="shared" si="186"/>
        <v/>
      </c>
    </row>
    <row r="8099" spans="1:16" hidden="1" x14ac:dyDescent="0.25">
      <c r="A8099" s="83" t="s">
        <v>9144</v>
      </c>
      <c r="B8099" s="285" t="s">
        <v>95</v>
      </c>
      <c r="C8099" s="292">
        <v>67.507999999999996</v>
      </c>
      <c r="D8099" s="292">
        <v>1043.0989999999999</v>
      </c>
      <c r="E8099" s="292">
        <v>508.4</v>
      </c>
      <c r="F8099" s="292">
        <v>8859.4311400000006</v>
      </c>
      <c r="G8099" s="292">
        <v>10478.43814</v>
      </c>
      <c r="P8099" s="83" t="str">
        <f t="shared" si="186"/>
        <v/>
      </c>
    </row>
    <row r="8100" spans="1:16" hidden="1" x14ac:dyDescent="0.25">
      <c r="A8100" s="83" t="s">
        <v>9145</v>
      </c>
      <c r="B8100" s="285" t="s">
        <v>96</v>
      </c>
      <c r="C8100" s="292">
        <v>0</v>
      </c>
      <c r="D8100" s="292">
        <v>261.51098999999999</v>
      </c>
      <c r="E8100" s="292">
        <v>132.05121</v>
      </c>
      <c r="F8100" s="292">
        <v>68.371020000000001</v>
      </c>
      <c r="G8100" s="292">
        <v>461.93321999999995</v>
      </c>
      <c r="P8100" s="83" t="str">
        <f t="shared" si="186"/>
        <v/>
      </c>
    </row>
    <row r="8101" spans="1:16" hidden="1" x14ac:dyDescent="0.25">
      <c r="A8101" s="83" t="s">
        <v>9146</v>
      </c>
      <c r="B8101" s="285" t="s">
        <v>155</v>
      </c>
      <c r="C8101" s="292">
        <v>379454.86613999994</v>
      </c>
      <c r="D8101" s="292">
        <v>221200.9768</v>
      </c>
      <c r="E8101" s="292">
        <v>267750.38050999999</v>
      </c>
      <c r="F8101" s="292">
        <v>354325.88131000003</v>
      </c>
      <c r="G8101" s="292">
        <v>1222732.10476</v>
      </c>
      <c r="P8101" s="83" t="str">
        <f t="shared" si="186"/>
        <v/>
      </c>
    </row>
    <row r="8102" spans="1:16" hidden="1" x14ac:dyDescent="0.25">
      <c r="A8102" s="83" t="s">
        <v>9147</v>
      </c>
      <c r="B8102" s="285" t="s">
        <v>285</v>
      </c>
      <c r="C8102" s="292">
        <v>97674.250270000004</v>
      </c>
      <c r="D8102" s="292">
        <v>146661.74817000001</v>
      </c>
      <c r="E8102" s="292">
        <v>190879.20124999998</v>
      </c>
      <c r="F8102" s="292">
        <v>222737.54154999999</v>
      </c>
      <c r="G8102" s="292">
        <v>657952.74124</v>
      </c>
      <c r="P8102" s="83" t="str">
        <f t="shared" si="186"/>
        <v/>
      </c>
    </row>
    <row r="8103" spans="1:16" hidden="1" x14ac:dyDescent="0.25">
      <c r="A8103" s="83" t="s">
        <v>9148</v>
      </c>
      <c r="B8103" s="285" t="s">
        <v>286</v>
      </c>
      <c r="C8103" s="292">
        <v>253547.24729999999</v>
      </c>
      <c r="D8103" s="292">
        <v>39564.291040000004</v>
      </c>
      <c r="E8103" s="292">
        <v>45460.29421</v>
      </c>
      <c r="F8103" s="292">
        <v>57594.457669999996</v>
      </c>
      <c r="G8103" s="292">
        <v>396166.29021999997</v>
      </c>
      <c r="P8103" s="83" t="str">
        <f t="shared" si="186"/>
        <v/>
      </c>
    </row>
    <row r="8104" spans="1:16" hidden="1" x14ac:dyDescent="0.25">
      <c r="A8104" s="83" t="s">
        <v>9149</v>
      </c>
      <c r="B8104" s="285" t="s">
        <v>97</v>
      </c>
      <c r="C8104" s="292">
        <v>-242359</v>
      </c>
      <c r="D8104" s="292">
        <v>-276413</v>
      </c>
      <c r="E8104" s="292">
        <v>-127274</v>
      </c>
      <c r="F8104" s="292">
        <v>-154727</v>
      </c>
      <c r="G8104" s="292">
        <v>-800773</v>
      </c>
      <c r="P8104" s="83" t="str">
        <f t="shared" si="186"/>
        <v/>
      </c>
    </row>
    <row r="8105" spans="1:16" hidden="1" x14ac:dyDescent="0.25">
      <c r="A8105" s="83" t="s">
        <v>9150</v>
      </c>
      <c r="B8105" s="285" t="s">
        <v>130</v>
      </c>
      <c r="C8105" s="292">
        <v>-246378</v>
      </c>
      <c r="D8105" s="292">
        <v>-292998</v>
      </c>
      <c r="E8105" s="292">
        <v>-143079</v>
      </c>
      <c r="F8105" s="292">
        <v>-186524</v>
      </c>
      <c r="G8105" s="292">
        <v>-868979</v>
      </c>
      <c r="P8105" s="83" t="str">
        <f t="shared" si="186"/>
        <v/>
      </c>
    </row>
    <row r="8106" spans="1:16" hidden="1" x14ac:dyDescent="0.25">
      <c r="A8106" s="83" t="s">
        <v>9151</v>
      </c>
      <c r="B8106" s="285" t="s">
        <v>76</v>
      </c>
      <c r="C8106" s="292">
        <v>1418</v>
      </c>
      <c r="D8106" s="292">
        <v>2785</v>
      </c>
      <c r="E8106" s="292">
        <v>2781</v>
      </c>
      <c r="F8106" s="292">
        <v>6851</v>
      </c>
      <c r="G8106" s="292">
        <v>13835</v>
      </c>
      <c r="P8106" s="83" t="str">
        <f t="shared" si="186"/>
        <v/>
      </c>
    </row>
    <row r="8107" spans="1:16" hidden="1" x14ac:dyDescent="0.25">
      <c r="A8107" s="83" t="s">
        <v>9152</v>
      </c>
      <c r="B8107" s="285" t="s">
        <v>77</v>
      </c>
      <c r="C8107" s="292">
        <v>391107</v>
      </c>
      <c r="D8107" s="292">
        <v>524873</v>
      </c>
      <c r="E8107" s="292">
        <v>398238</v>
      </c>
      <c r="F8107" s="292">
        <v>554147</v>
      </c>
      <c r="G8107" s="292">
        <v>1868365</v>
      </c>
      <c r="P8107" s="83" t="str">
        <f t="shared" si="186"/>
        <v/>
      </c>
    </row>
    <row r="8108" spans="1:16" hidden="1" x14ac:dyDescent="0.25">
      <c r="A8108" s="83" t="s">
        <v>9153</v>
      </c>
      <c r="B8108" s="285" t="s">
        <v>78</v>
      </c>
      <c r="C8108" s="292">
        <v>73358</v>
      </c>
      <c r="D8108" s="292">
        <v>83034</v>
      </c>
      <c r="E8108" s="292">
        <v>79477</v>
      </c>
      <c r="F8108" s="292">
        <v>119877</v>
      </c>
      <c r="G8108" s="292">
        <v>355746</v>
      </c>
      <c r="P8108" s="83" t="str">
        <f t="shared" si="186"/>
        <v/>
      </c>
    </row>
    <row r="8109" spans="1:16" hidden="1" x14ac:dyDescent="0.25">
      <c r="A8109" s="83" t="s">
        <v>9154</v>
      </c>
      <c r="B8109" s="285" t="s">
        <v>79</v>
      </c>
      <c r="C8109" s="292">
        <v>5681</v>
      </c>
      <c r="D8109" s="292">
        <v>8677</v>
      </c>
      <c r="E8109" s="292">
        <v>8717</v>
      </c>
      <c r="F8109" s="292">
        <v>13448</v>
      </c>
      <c r="G8109" s="292">
        <v>36523</v>
      </c>
      <c r="P8109" s="83" t="str">
        <f t="shared" si="186"/>
        <v/>
      </c>
    </row>
    <row r="8110" spans="1:16" hidden="1" x14ac:dyDescent="0.25">
      <c r="A8110" s="83" t="s">
        <v>9155</v>
      </c>
      <c r="B8110" s="285" t="s">
        <v>3671</v>
      </c>
      <c r="C8110" s="292">
        <v>163433</v>
      </c>
      <c r="D8110" s="292">
        <v>159581</v>
      </c>
      <c r="E8110" s="292">
        <v>161578</v>
      </c>
      <c r="F8110" s="292">
        <v>193138</v>
      </c>
      <c r="G8110" s="292">
        <v>677730</v>
      </c>
      <c r="P8110" s="83" t="str">
        <f t="shared" si="186"/>
        <v/>
      </c>
    </row>
    <row r="8111" spans="1:16" hidden="1" x14ac:dyDescent="0.25">
      <c r="A8111" s="83" t="s">
        <v>9156</v>
      </c>
      <c r="B8111" s="285" t="s">
        <v>84</v>
      </c>
      <c r="C8111" s="292">
        <v>20794</v>
      </c>
      <c r="D8111" s="292">
        <v>37101</v>
      </c>
      <c r="E8111" s="292">
        <v>30579</v>
      </c>
      <c r="F8111" s="292">
        <v>47673</v>
      </c>
      <c r="G8111" s="292">
        <v>136147</v>
      </c>
      <c r="P8111" s="83" t="str">
        <f t="shared" si="186"/>
        <v/>
      </c>
    </row>
    <row r="8112" spans="1:16" hidden="1" x14ac:dyDescent="0.25">
      <c r="A8112" s="83" t="s">
        <v>9157</v>
      </c>
      <c r="B8112" s="285" t="s">
        <v>85</v>
      </c>
      <c r="C8112" s="292">
        <v>673578</v>
      </c>
      <c r="D8112" s="292">
        <v>839277</v>
      </c>
      <c r="E8112" s="292">
        <v>696634</v>
      </c>
      <c r="F8112" s="292">
        <v>929613</v>
      </c>
      <c r="G8112" s="292">
        <v>3139102</v>
      </c>
      <c r="P8112" s="83" t="str">
        <f t="shared" ref="P8112:P8175" si="187">IF(COUNTBLANK(Q8112)=0,IF(RIGHT(A8112,10)=Q8112,TRUE,FALSE),"")</f>
        <v/>
      </c>
    </row>
    <row r="8113" spans="1:16" hidden="1" x14ac:dyDescent="0.25">
      <c r="A8113" s="83" t="s">
        <v>9158</v>
      </c>
      <c r="B8113" s="285" t="s">
        <v>86</v>
      </c>
      <c r="C8113" s="292">
        <v>1231</v>
      </c>
      <c r="D8113" s="292">
        <v>1145</v>
      </c>
      <c r="E8113" s="292">
        <v>1751</v>
      </c>
      <c r="F8113" s="292">
        <v>6687</v>
      </c>
      <c r="G8113" s="292">
        <v>10814</v>
      </c>
      <c r="P8113" s="83" t="str">
        <f t="shared" si="187"/>
        <v/>
      </c>
    </row>
    <row r="8114" spans="1:16" hidden="1" x14ac:dyDescent="0.25">
      <c r="A8114" s="83" t="s">
        <v>9159</v>
      </c>
      <c r="B8114" s="285" t="s">
        <v>87</v>
      </c>
      <c r="C8114" s="292">
        <v>20306</v>
      </c>
      <c r="D8114" s="292">
        <v>28414</v>
      </c>
      <c r="E8114" s="292">
        <v>28902</v>
      </c>
      <c r="F8114" s="292">
        <v>50916</v>
      </c>
      <c r="G8114" s="292">
        <v>128538</v>
      </c>
      <c r="P8114" s="83" t="str">
        <f t="shared" si="187"/>
        <v/>
      </c>
    </row>
    <row r="8115" spans="1:16" hidden="1" x14ac:dyDescent="0.25">
      <c r="A8115" s="83" t="s">
        <v>9160</v>
      </c>
      <c r="B8115" s="285" t="s">
        <v>88</v>
      </c>
      <c r="D8115" s="292">
        <v>0</v>
      </c>
      <c r="E8115" s="292">
        <v>0</v>
      </c>
      <c r="F8115" s="292">
        <v>0</v>
      </c>
      <c r="G8115" s="292">
        <v>0</v>
      </c>
      <c r="P8115" s="83" t="str">
        <f t="shared" si="187"/>
        <v/>
      </c>
    </row>
    <row r="8116" spans="1:16" hidden="1" x14ac:dyDescent="0.25">
      <c r="A8116" s="83" t="s">
        <v>9161</v>
      </c>
      <c r="B8116" s="285" t="s">
        <v>144</v>
      </c>
      <c r="C8116" s="292">
        <v>695115</v>
      </c>
      <c r="D8116" s="292">
        <v>868836</v>
      </c>
      <c r="E8116" s="292">
        <v>727287</v>
      </c>
      <c r="F8116" s="292">
        <v>987216</v>
      </c>
      <c r="G8116" s="292">
        <v>3278454</v>
      </c>
      <c r="P8116" s="83" t="str">
        <f t="shared" si="187"/>
        <v/>
      </c>
    </row>
    <row r="8117" spans="1:16" hidden="1" x14ac:dyDescent="0.25">
      <c r="A8117" s="83" t="s">
        <v>9162</v>
      </c>
      <c r="B8117" s="285" t="s">
        <v>283</v>
      </c>
      <c r="C8117" s="292">
        <v>144</v>
      </c>
      <c r="D8117" s="292">
        <v>35</v>
      </c>
      <c r="E8117" s="292">
        <v>29</v>
      </c>
      <c r="F8117" s="292">
        <v>114</v>
      </c>
      <c r="G8117" s="292">
        <v>322</v>
      </c>
      <c r="P8117" s="83" t="str">
        <f t="shared" si="187"/>
        <v/>
      </c>
    </row>
    <row r="8118" spans="1:16" hidden="1" x14ac:dyDescent="0.25">
      <c r="A8118" s="83" t="s">
        <v>9163</v>
      </c>
      <c r="B8118" s="285" t="s">
        <v>284</v>
      </c>
      <c r="C8118" s="292">
        <v>17643</v>
      </c>
      <c r="D8118" s="292">
        <v>23191</v>
      </c>
      <c r="E8118" s="292">
        <v>15235</v>
      </c>
      <c r="F8118" s="292">
        <v>-5635</v>
      </c>
      <c r="G8118" s="292">
        <v>50434</v>
      </c>
      <c r="P8118" s="83" t="str">
        <f t="shared" si="187"/>
        <v/>
      </c>
    </row>
    <row r="8119" spans="1:16" hidden="1" x14ac:dyDescent="0.25">
      <c r="A8119" s="83" t="s">
        <v>9164</v>
      </c>
      <c r="B8119" s="285" t="s">
        <v>76</v>
      </c>
      <c r="C8119" s="292">
        <v>67494</v>
      </c>
      <c r="D8119" s="292">
        <v>64057</v>
      </c>
      <c r="E8119" s="292">
        <v>64628</v>
      </c>
      <c r="F8119" s="292">
        <v>82395</v>
      </c>
      <c r="G8119" s="292">
        <v>278574</v>
      </c>
      <c r="P8119" s="83" t="str">
        <f t="shared" si="187"/>
        <v/>
      </c>
    </row>
    <row r="8120" spans="1:16" hidden="1" x14ac:dyDescent="0.25">
      <c r="A8120" s="83" t="s">
        <v>9165</v>
      </c>
      <c r="B8120" s="285" t="s">
        <v>85</v>
      </c>
      <c r="C8120" s="292">
        <v>431219</v>
      </c>
      <c r="D8120" s="292">
        <v>562864</v>
      </c>
      <c r="E8120" s="292">
        <v>569360</v>
      </c>
      <c r="F8120" s="292">
        <v>774886</v>
      </c>
      <c r="G8120" s="292">
        <v>2338329</v>
      </c>
      <c r="P8120" s="83" t="str">
        <f t="shared" si="187"/>
        <v/>
      </c>
    </row>
    <row r="8121" spans="1:16" hidden="1" x14ac:dyDescent="0.25">
      <c r="A8121" s="83" t="s">
        <v>9166</v>
      </c>
      <c r="B8121" s="285" t="s">
        <v>87</v>
      </c>
      <c r="C8121" s="292">
        <v>1358</v>
      </c>
      <c r="D8121" s="292">
        <v>1934</v>
      </c>
      <c r="E8121" s="292">
        <v>10984</v>
      </c>
      <c r="F8121" s="292">
        <v>19689</v>
      </c>
      <c r="G8121" s="292">
        <v>33965</v>
      </c>
      <c r="P8121" s="83" t="str">
        <f t="shared" si="187"/>
        <v/>
      </c>
    </row>
    <row r="8122" spans="1:16" hidden="1" x14ac:dyDescent="0.25">
      <c r="A8122" s="83" t="s">
        <v>9167</v>
      </c>
      <c r="B8122" s="285" t="s">
        <v>88</v>
      </c>
      <c r="D8122" s="292">
        <v>0</v>
      </c>
      <c r="E8122" s="292">
        <v>0</v>
      </c>
      <c r="F8122" s="292">
        <v>0</v>
      </c>
      <c r="G8122" s="292">
        <v>0</v>
      </c>
      <c r="P8122" s="83" t="str">
        <f t="shared" si="187"/>
        <v/>
      </c>
    </row>
    <row r="8123" spans="1:16" hidden="1" x14ac:dyDescent="0.25">
      <c r="A8123" s="83" t="s">
        <v>9168</v>
      </c>
      <c r="B8123" s="285" t="s">
        <v>89</v>
      </c>
      <c r="C8123" s="292">
        <v>153181</v>
      </c>
      <c r="D8123" s="292">
        <v>205705</v>
      </c>
      <c r="E8123" s="292">
        <v>203292</v>
      </c>
      <c r="F8123" s="292">
        <v>269037</v>
      </c>
      <c r="G8123" s="292">
        <v>831215</v>
      </c>
      <c r="P8123" s="83" t="str">
        <f t="shared" si="187"/>
        <v/>
      </c>
    </row>
    <row r="8124" spans="1:16" hidden="1" x14ac:dyDescent="0.25">
      <c r="A8124" s="83" t="s">
        <v>9169</v>
      </c>
      <c r="B8124" s="285" t="s">
        <v>90</v>
      </c>
      <c r="C8124" s="292">
        <v>27</v>
      </c>
      <c r="D8124" s="292">
        <v>53</v>
      </c>
      <c r="E8124" s="292">
        <v>34</v>
      </c>
      <c r="F8124" s="292">
        <v>2035</v>
      </c>
      <c r="G8124" s="292">
        <v>2149</v>
      </c>
      <c r="P8124" s="83" t="str">
        <f t="shared" si="187"/>
        <v/>
      </c>
    </row>
    <row r="8125" spans="1:16" hidden="1" x14ac:dyDescent="0.25">
      <c r="A8125" s="83" t="s">
        <v>9170</v>
      </c>
      <c r="B8125" s="285" t="s">
        <v>91</v>
      </c>
      <c r="C8125" s="292">
        <v>0</v>
      </c>
      <c r="D8125" s="292">
        <v>0</v>
      </c>
      <c r="E8125" s="292">
        <v>0</v>
      </c>
      <c r="F8125" s="292">
        <v>0</v>
      </c>
      <c r="G8125" s="292">
        <v>0</v>
      </c>
      <c r="P8125" s="83" t="str">
        <f t="shared" si="187"/>
        <v/>
      </c>
    </row>
    <row r="8126" spans="1:16" hidden="1" x14ac:dyDescent="0.25">
      <c r="A8126" s="83" t="s">
        <v>9171</v>
      </c>
      <c r="B8126" s="285" t="s">
        <v>3670</v>
      </c>
      <c r="C8126" s="292">
        <v>16500</v>
      </c>
      <c r="D8126" s="292">
        <v>14683</v>
      </c>
      <c r="E8126" s="292">
        <v>31219</v>
      </c>
      <c r="F8126" s="292">
        <v>26226</v>
      </c>
      <c r="G8126" s="292">
        <v>88628</v>
      </c>
      <c r="P8126" s="83" t="str">
        <f t="shared" si="187"/>
        <v/>
      </c>
    </row>
    <row r="8127" spans="1:16" hidden="1" x14ac:dyDescent="0.25">
      <c r="A8127" s="83" t="s">
        <v>9172</v>
      </c>
      <c r="B8127" s="285" t="s">
        <v>95</v>
      </c>
      <c r="C8127" s="292">
        <v>1018</v>
      </c>
      <c r="D8127" s="292">
        <v>12515</v>
      </c>
      <c r="E8127" s="292">
        <v>23290</v>
      </c>
      <c r="F8127" s="292">
        <v>23440</v>
      </c>
      <c r="G8127" s="292">
        <v>60263</v>
      </c>
      <c r="P8127" s="83" t="str">
        <f t="shared" si="187"/>
        <v/>
      </c>
    </row>
    <row r="8128" spans="1:16" hidden="1" x14ac:dyDescent="0.25">
      <c r="A8128" s="83" t="s">
        <v>9173</v>
      </c>
      <c r="B8128" s="285" t="s">
        <v>96</v>
      </c>
      <c r="C8128" s="292">
        <v>16160</v>
      </c>
      <c r="D8128" s="292">
        <v>11040</v>
      </c>
      <c r="E8128" s="292">
        <v>3864</v>
      </c>
      <c r="F8128" s="292">
        <v>6117</v>
      </c>
      <c r="G8128" s="292">
        <v>37181</v>
      </c>
      <c r="P8128" s="83" t="str">
        <f t="shared" si="187"/>
        <v/>
      </c>
    </row>
    <row r="8129" spans="1:16" hidden="1" x14ac:dyDescent="0.25">
      <c r="A8129" s="83" t="s">
        <v>9174</v>
      </c>
      <c r="B8129" s="285" t="s">
        <v>155</v>
      </c>
      <c r="C8129" s="292">
        <v>448737</v>
      </c>
      <c r="D8129" s="292">
        <v>575838</v>
      </c>
      <c r="E8129" s="292">
        <v>584208</v>
      </c>
      <c r="F8129" s="292">
        <v>800692</v>
      </c>
      <c r="G8129" s="292">
        <v>2409475</v>
      </c>
      <c r="P8129" s="83" t="str">
        <f t="shared" si="187"/>
        <v/>
      </c>
    </row>
    <row r="8130" spans="1:16" hidden="1" x14ac:dyDescent="0.25">
      <c r="A8130" s="83" t="s">
        <v>9175</v>
      </c>
      <c r="B8130" s="285" t="s">
        <v>285</v>
      </c>
      <c r="C8130" s="292">
        <v>192102</v>
      </c>
      <c r="D8130" s="292">
        <v>264143</v>
      </c>
      <c r="E8130" s="292">
        <v>245391</v>
      </c>
      <c r="F8130" s="292">
        <v>366189</v>
      </c>
      <c r="G8130" s="292">
        <v>1067825</v>
      </c>
      <c r="P8130" s="83" t="str">
        <f t="shared" si="187"/>
        <v/>
      </c>
    </row>
    <row r="8131" spans="1:16" hidden="1" x14ac:dyDescent="0.25">
      <c r="A8131" s="83" t="s">
        <v>9176</v>
      </c>
      <c r="B8131" s="285" t="s">
        <v>286</v>
      </c>
      <c r="C8131" s="292">
        <v>897</v>
      </c>
      <c r="D8131" s="292">
        <v>1708</v>
      </c>
      <c r="E8131" s="292">
        <v>1506</v>
      </c>
      <c r="F8131" s="292">
        <v>5564</v>
      </c>
      <c r="G8131" s="292">
        <v>9675</v>
      </c>
      <c r="P8131" s="83" t="str">
        <f t="shared" si="187"/>
        <v/>
      </c>
    </row>
    <row r="8132" spans="1:16" hidden="1" x14ac:dyDescent="0.25">
      <c r="A8132" s="83" t="s">
        <v>9177</v>
      </c>
      <c r="B8132" s="285" t="s">
        <v>97</v>
      </c>
      <c r="C8132" s="292">
        <v>-757.38693000000058</v>
      </c>
      <c r="D8132" s="292">
        <v>31.167999999996937</v>
      </c>
      <c r="E8132" s="292">
        <v>-1745.4210999999978</v>
      </c>
      <c r="F8132" s="292">
        <v>2609.4543900000126</v>
      </c>
      <c r="G8132" s="292">
        <v>137.81436000000394</v>
      </c>
      <c r="P8132" s="83" t="str">
        <f t="shared" si="187"/>
        <v/>
      </c>
    </row>
    <row r="8133" spans="1:16" hidden="1" x14ac:dyDescent="0.25">
      <c r="A8133" s="83" t="s">
        <v>9178</v>
      </c>
      <c r="B8133" s="285" t="s">
        <v>130</v>
      </c>
      <c r="C8133" s="292">
        <v>617.74846999999863</v>
      </c>
      <c r="D8133" s="292">
        <v>1772.3129899999958</v>
      </c>
      <c r="E8133" s="292">
        <v>-1764.7063599999965</v>
      </c>
      <c r="F8133" s="292">
        <v>2981.0931400000127</v>
      </c>
      <c r="G8133" s="292">
        <v>3606.4482399999979</v>
      </c>
      <c r="P8133" s="83" t="str">
        <f t="shared" si="187"/>
        <v/>
      </c>
    </row>
    <row r="8134" spans="1:16" hidden="1" x14ac:dyDescent="0.25">
      <c r="A8134" s="83" t="s">
        <v>9179</v>
      </c>
      <c r="B8134" s="285" t="s">
        <v>76</v>
      </c>
      <c r="C8134" s="292">
        <v>0</v>
      </c>
      <c r="D8134" s="292">
        <v>0</v>
      </c>
      <c r="E8134" s="292">
        <v>0</v>
      </c>
      <c r="F8134" s="292">
        <v>0</v>
      </c>
      <c r="G8134" s="292">
        <v>0</v>
      </c>
      <c r="P8134" s="83" t="str">
        <f t="shared" si="187"/>
        <v/>
      </c>
    </row>
    <row r="8135" spans="1:16" hidden="1" x14ac:dyDescent="0.25">
      <c r="A8135" s="83" t="s">
        <v>9180</v>
      </c>
      <c r="B8135" s="285" t="s">
        <v>77</v>
      </c>
      <c r="C8135" s="292">
        <v>4803.5121899999986</v>
      </c>
      <c r="D8135" s="292">
        <v>2354.445150000005</v>
      </c>
      <c r="E8135" s="292">
        <v>5111.584649999998</v>
      </c>
      <c r="F8135" s="292">
        <v>3215.2701999999995</v>
      </c>
      <c r="G8135" s="292">
        <v>15484.812190000001</v>
      </c>
      <c r="P8135" s="83" t="str">
        <f t="shared" si="187"/>
        <v/>
      </c>
    </row>
    <row r="8136" spans="1:16" hidden="1" x14ac:dyDescent="0.25">
      <c r="A8136" s="83" t="s">
        <v>9181</v>
      </c>
      <c r="B8136" s="285" t="s">
        <v>78</v>
      </c>
      <c r="C8136" s="292">
        <v>790.03736000000004</v>
      </c>
      <c r="D8136" s="292">
        <v>505.05459000000207</v>
      </c>
      <c r="E8136" s="292">
        <v>918.18461999999818</v>
      </c>
      <c r="F8136" s="292">
        <v>460.61500999999942</v>
      </c>
      <c r="G8136" s="292">
        <v>2673.8915799999995</v>
      </c>
      <c r="P8136" s="83" t="str">
        <f t="shared" si="187"/>
        <v/>
      </c>
    </row>
    <row r="8137" spans="1:16" hidden="1" x14ac:dyDescent="0.25">
      <c r="A8137" s="83" t="s">
        <v>9182</v>
      </c>
      <c r="B8137" s="285" t="s">
        <v>79</v>
      </c>
      <c r="C8137" s="292">
        <v>0.36597999999999997</v>
      </c>
      <c r="D8137" s="292">
        <v>0.97326000000000001</v>
      </c>
      <c r="E8137" s="292">
        <v>39.526969999999999</v>
      </c>
      <c r="F8137" s="292">
        <v>8.2511799999999926</v>
      </c>
      <c r="G8137" s="292">
        <v>49.117389999999986</v>
      </c>
      <c r="P8137" s="83" t="str">
        <f t="shared" si="187"/>
        <v/>
      </c>
    </row>
    <row r="8138" spans="1:16" hidden="1" x14ac:dyDescent="0.25">
      <c r="A8138" s="83" t="s">
        <v>9183</v>
      </c>
      <c r="B8138" s="285" t="s">
        <v>3671</v>
      </c>
      <c r="C8138" s="292">
        <v>4039.0894800000019</v>
      </c>
      <c r="D8138" s="292">
        <v>2531.4569699999975</v>
      </c>
      <c r="E8138" s="292">
        <v>4660.8607000000011</v>
      </c>
      <c r="F8138" s="292">
        <v>2284.6149199999886</v>
      </c>
      <c r="G8138" s="292">
        <v>13516.02206999999</v>
      </c>
      <c r="P8138" s="83" t="str">
        <f t="shared" si="187"/>
        <v/>
      </c>
    </row>
    <row r="8139" spans="1:16" hidden="1" x14ac:dyDescent="0.25">
      <c r="A8139" s="83" t="s">
        <v>9184</v>
      </c>
      <c r="B8139" s="285" t="s">
        <v>84</v>
      </c>
      <c r="C8139" s="292">
        <v>27.766400000000001</v>
      </c>
      <c r="D8139" s="292">
        <v>107.21289</v>
      </c>
      <c r="E8139" s="292">
        <v>69.934539999999998</v>
      </c>
      <c r="F8139" s="292">
        <v>35.856320000000039</v>
      </c>
      <c r="G8139" s="292">
        <v>240.77015000000003</v>
      </c>
      <c r="P8139" s="83" t="str">
        <f t="shared" si="187"/>
        <v/>
      </c>
    </row>
    <row r="8140" spans="1:16" hidden="1" x14ac:dyDescent="0.25">
      <c r="A8140" s="83" t="s">
        <v>9185</v>
      </c>
      <c r="B8140" s="285" t="s">
        <v>85</v>
      </c>
      <c r="C8140" s="292">
        <v>9662.9641800000009</v>
      </c>
      <c r="D8140" s="292">
        <v>5515.9850300000044</v>
      </c>
      <c r="E8140" s="292">
        <v>10844.907279999998</v>
      </c>
      <c r="F8140" s="292">
        <v>6067.4457399999874</v>
      </c>
      <c r="G8140" s="292">
        <v>32091.302229999994</v>
      </c>
      <c r="P8140" s="83" t="str">
        <f t="shared" si="187"/>
        <v/>
      </c>
    </row>
    <row r="8141" spans="1:16" hidden="1" x14ac:dyDescent="0.25">
      <c r="A8141" s="83" t="s">
        <v>9186</v>
      </c>
      <c r="B8141" s="285" t="s">
        <v>86</v>
      </c>
      <c r="C8141" s="292">
        <v>0</v>
      </c>
      <c r="D8141" s="292">
        <v>0</v>
      </c>
      <c r="E8141" s="292">
        <v>0</v>
      </c>
      <c r="F8141" s="292">
        <v>0</v>
      </c>
      <c r="G8141" s="292">
        <v>0</v>
      </c>
      <c r="P8141" s="83" t="str">
        <f t="shared" si="187"/>
        <v/>
      </c>
    </row>
    <row r="8142" spans="1:16" hidden="1" x14ac:dyDescent="0.25">
      <c r="A8142" s="83" t="s">
        <v>9187</v>
      </c>
      <c r="B8142" s="285" t="s">
        <v>87</v>
      </c>
      <c r="C8142" s="292">
        <v>150.95245</v>
      </c>
      <c r="D8142" s="292">
        <v>0.70264999999999422</v>
      </c>
      <c r="E8142" s="292">
        <v>122.55622000000002</v>
      </c>
      <c r="F8142" s="292">
        <v>26.52436999999988</v>
      </c>
      <c r="G8142" s="292">
        <v>300.73568999999986</v>
      </c>
      <c r="P8142" s="83" t="str">
        <f t="shared" si="187"/>
        <v/>
      </c>
    </row>
    <row r="8143" spans="1:16" hidden="1" x14ac:dyDescent="0.25">
      <c r="A8143" s="83" t="s">
        <v>9188</v>
      </c>
      <c r="B8143" s="285" t="s">
        <v>88</v>
      </c>
      <c r="C8143" s="292">
        <v>1040.4379999999999</v>
      </c>
      <c r="D8143" s="292">
        <v>1198.7801100000004</v>
      </c>
      <c r="E8143" s="292">
        <v>679.99142999999981</v>
      </c>
      <c r="F8143" s="292">
        <v>1435.8247700000004</v>
      </c>
      <c r="G8143" s="292">
        <v>4355.03431</v>
      </c>
      <c r="P8143" s="83" t="str">
        <f t="shared" si="187"/>
        <v/>
      </c>
    </row>
    <row r="8144" spans="1:16" hidden="1" x14ac:dyDescent="0.25">
      <c r="A8144" s="83" t="s">
        <v>9189</v>
      </c>
      <c r="B8144" s="285" t="s">
        <v>144</v>
      </c>
      <c r="C8144" s="292">
        <v>10854.354630000002</v>
      </c>
      <c r="D8144" s="292">
        <v>6715.4677900000052</v>
      </c>
      <c r="E8144" s="292">
        <v>11647.454929999998</v>
      </c>
      <c r="F8144" s="292">
        <v>7529.7948799999876</v>
      </c>
      <c r="G8144" s="292">
        <v>36747.072229999998</v>
      </c>
      <c r="P8144" s="83" t="str">
        <f t="shared" si="187"/>
        <v/>
      </c>
    </row>
    <row r="8145" spans="1:16" hidden="1" x14ac:dyDescent="0.25">
      <c r="A8145" s="83" t="s">
        <v>9190</v>
      </c>
      <c r="B8145" s="285" t="s">
        <v>283</v>
      </c>
      <c r="C8145" s="292">
        <v>2.1927699999999999</v>
      </c>
      <c r="D8145" s="292">
        <v>16.842170000000003</v>
      </c>
      <c r="E8145" s="292">
        <v>44.81580000000001</v>
      </c>
      <c r="F8145" s="292">
        <v>62.748460000000001</v>
      </c>
      <c r="G8145" s="292">
        <v>126.59920000000002</v>
      </c>
      <c r="P8145" s="83" t="str">
        <f t="shared" si="187"/>
        <v/>
      </c>
    </row>
    <row r="8146" spans="1:16" hidden="1" x14ac:dyDescent="0.25">
      <c r="A8146" s="83" t="s">
        <v>9191</v>
      </c>
      <c r="B8146" s="285" t="s">
        <v>284</v>
      </c>
      <c r="C8146" s="292">
        <v>0</v>
      </c>
      <c r="D8146" s="292">
        <v>0</v>
      </c>
      <c r="E8146" s="292">
        <v>0</v>
      </c>
      <c r="F8146" s="292">
        <v>8.9650000000000007E-2</v>
      </c>
      <c r="G8146" s="292">
        <v>8.9650000000000007E-2</v>
      </c>
      <c r="P8146" s="83" t="str">
        <f t="shared" si="187"/>
        <v/>
      </c>
    </row>
    <row r="8147" spans="1:16" hidden="1" x14ac:dyDescent="0.25">
      <c r="A8147" s="83" t="s">
        <v>9192</v>
      </c>
      <c r="B8147" s="285" t="s">
        <v>76</v>
      </c>
      <c r="C8147" s="292">
        <v>0</v>
      </c>
      <c r="D8147" s="292">
        <v>0</v>
      </c>
      <c r="E8147" s="292">
        <v>0</v>
      </c>
      <c r="F8147" s="292">
        <v>0</v>
      </c>
      <c r="G8147" s="292">
        <v>0</v>
      </c>
      <c r="P8147" s="83" t="str">
        <f t="shared" si="187"/>
        <v/>
      </c>
    </row>
    <row r="8148" spans="1:16" hidden="1" x14ac:dyDescent="0.25">
      <c r="A8148" s="83" t="s">
        <v>9193</v>
      </c>
      <c r="B8148" s="285" t="s">
        <v>85</v>
      </c>
      <c r="C8148" s="292">
        <v>8905.5772500000003</v>
      </c>
      <c r="D8148" s="292">
        <v>5547.1530300000013</v>
      </c>
      <c r="E8148" s="292">
        <v>9099.4861799999999</v>
      </c>
      <c r="F8148" s="292">
        <v>8676.90013</v>
      </c>
      <c r="G8148" s="292">
        <v>32229.116589999998</v>
      </c>
      <c r="P8148" s="83" t="str">
        <f t="shared" si="187"/>
        <v/>
      </c>
    </row>
    <row r="8149" spans="1:16" hidden="1" x14ac:dyDescent="0.25">
      <c r="A8149" s="83" t="s">
        <v>9194</v>
      </c>
      <c r="B8149" s="285" t="s">
        <v>87</v>
      </c>
      <c r="C8149" s="292">
        <v>0</v>
      </c>
      <c r="D8149" s="292">
        <v>0</v>
      </c>
      <c r="E8149" s="292">
        <v>100</v>
      </c>
      <c r="F8149" s="292">
        <v>0</v>
      </c>
      <c r="G8149" s="292">
        <v>100</v>
      </c>
      <c r="P8149" s="83" t="str">
        <f t="shared" si="187"/>
        <v/>
      </c>
    </row>
    <row r="8150" spans="1:16" hidden="1" x14ac:dyDescent="0.25">
      <c r="A8150" s="83" t="s">
        <v>9195</v>
      </c>
      <c r="B8150" s="285" t="s">
        <v>88</v>
      </c>
      <c r="C8150" s="292">
        <v>2566.52585</v>
      </c>
      <c r="D8150" s="292">
        <v>2940.6277499999997</v>
      </c>
      <c r="E8150" s="292">
        <v>680.06239000000016</v>
      </c>
      <c r="F8150" s="292">
        <v>1833.9878900000001</v>
      </c>
      <c r="G8150" s="292">
        <v>8021.20388</v>
      </c>
      <c r="P8150" s="83" t="str">
        <f t="shared" si="187"/>
        <v/>
      </c>
    </row>
    <row r="8151" spans="1:16" hidden="1" x14ac:dyDescent="0.25">
      <c r="A8151" s="83" t="s">
        <v>9196</v>
      </c>
      <c r="B8151" s="285" t="s">
        <v>89</v>
      </c>
      <c r="C8151" s="292">
        <v>787.45106999999985</v>
      </c>
      <c r="D8151" s="292">
        <v>534.70897000000002</v>
      </c>
      <c r="E8151" s="292">
        <v>1276.0397600000001</v>
      </c>
      <c r="F8151" s="292">
        <v>707.22896000000014</v>
      </c>
      <c r="G8151" s="292">
        <v>3305.4287599999998</v>
      </c>
      <c r="P8151" s="83" t="str">
        <f t="shared" si="187"/>
        <v/>
      </c>
    </row>
    <row r="8152" spans="1:16" hidden="1" x14ac:dyDescent="0.25">
      <c r="A8152" s="83" t="s">
        <v>9197</v>
      </c>
      <c r="B8152" s="285" t="s">
        <v>90</v>
      </c>
      <c r="C8152" s="292">
        <v>9.8900000000000012E-3</v>
      </c>
      <c r="D8152" s="292">
        <v>3.3049999999999996E-2</v>
      </c>
      <c r="E8152" s="292">
        <v>0.21562000000000001</v>
      </c>
      <c r="F8152" s="292">
        <v>2.0300000000000296E-3</v>
      </c>
      <c r="G8152" s="292">
        <v>0.26059000000000004</v>
      </c>
      <c r="P8152" s="83" t="str">
        <f t="shared" si="187"/>
        <v/>
      </c>
    </row>
    <row r="8153" spans="1:16" hidden="1" x14ac:dyDescent="0.25">
      <c r="A8153" s="83" t="s">
        <v>9198</v>
      </c>
      <c r="B8153" s="285" t="s">
        <v>91</v>
      </c>
      <c r="C8153" s="292">
        <v>0</v>
      </c>
      <c r="D8153" s="292">
        <v>0</v>
      </c>
      <c r="E8153" s="292">
        <v>0</v>
      </c>
      <c r="F8153" s="292">
        <v>0</v>
      </c>
      <c r="G8153" s="292">
        <v>0</v>
      </c>
      <c r="P8153" s="83" t="str">
        <f t="shared" si="187"/>
        <v/>
      </c>
    </row>
    <row r="8154" spans="1:16" hidden="1" x14ac:dyDescent="0.25">
      <c r="A8154" s="83" t="s">
        <v>9199</v>
      </c>
      <c r="B8154" s="285" t="s">
        <v>3670</v>
      </c>
      <c r="C8154" s="292">
        <v>101.58165</v>
      </c>
      <c r="D8154" s="292">
        <v>15.413919999999997</v>
      </c>
      <c r="E8154" s="292">
        <v>93.771720000000016</v>
      </c>
      <c r="F8154" s="292">
        <v>46.743830000000031</v>
      </c>
      <c r="G8154" s="292">
        <v>257.51112000000001</v>
      </c>
      <c r="P8154" s="83" t="str">
        <f t="shared" si="187"/>
        <v/>
      </c>
    </row>
    <row r="8155" spans="1:16" hidden="1" x14ac:dyDescent="0.25">
      <c r="A8155" s="83" t="s">
        <v>9200</v>
      </c>
      <c r="B8155" s="285" t="s">
        <v>95</v>
      </c>
      <c r="C8155" s="292">
        <v>0</v>
      </c>
      <c r="D8155" s="292">
        <v>0</v>
      </c>
      <c r="E8155" s="292">
        <v>0</v>
      </c>
      <c r="F8155" s="292">
        <v>0</v>
      </c>
      <c r="G8155" s="292">
        <v>0</v>
      </c>
      <c r="P8155" s="83" t="str">
        <f t="shared" si="187"/>
        <v/>
      </c>
    </row>
    <row r="8156" spans="1:16" hidden="1" x14ac:dyDescent="0.25">
      <c r="A8156" s="83" t="s">
        <v>9201</v>
      </c>
      <c r="B8156" s="285" t="s">
        <v>96</v>
      </c>
      <c r="C8156" s="292">
        <v>0</v>
      </c>
      <c r="D8156" s="292">
        <v>0</v>
      </c>
      <c r="E8156" s="292">
        <v>3.2</v>
      </c>
      <c r="F8156" s="292">
        <v>0</v>
      </c>
      <c r="G8156" s="292">
        <v>3.2</v>
      </c>
      <c r="P8156" s="83" t="str">
        <f t="shared" si="187"/>
        <v/>
      </c>
    </row>
    <row r="8157" spans="1:16" hidden="1" x14ac:dyDescent="0.25">
      <c r="A8157" s="83" t="s">
        <v>9202</v>
      </c>
      <c r="B8157" s="285" t="s">
        <v>155</v>
      </c>
      <c r="C8157" s="292">
        <v>11472.1031</v>
      </c>
      <c r="D8157" s="292">
        <v>8487.780780000001</v>
      </c>
      <c r="E8157" s="292">
        <v>9882.7485700000016</v>
      </c>
      <c r="F8157" s="292">
        <v>10510.88802</v>
      </c>
      <c r="G8157" s="292">
        <v>40353.520469999996</v>
      </c>
      <c r="P8157" s="83" t="str">
        <f t="shared" si="187"/>
        <v/>
      </c>
    </row>
    <row r="8158" spans="1:16" hidden="1" x14ac:dyDescent="0.25">
      <c r="A8158" s="83" t="s">
        <v>9203</v>
      </c>
      <c r="B8158" s="285" t="s">
        <v>285</v>
      </c>
      <c r="C8158" s="292">
        <v>6533.3696100000006</v>
      </c>
      <c r="D8158" s="292">
        <v>4056.2485800000013</v>
      </c>
      <c r="E8158" s="292">
        <v>6445.7771599999987</v>
      </c>
      <c r="F8158" s="292">
        <v>4501.5998199999985</v>
      </c>
      <c r="G8158" s="292">
        <v>21536.995169999998</v>
      </c>
      <c r="P8158" s="83" t="str">
        <f t="shared" si="187"/>
        <v/>
      </c>
    </row>
    <row r="8159" spans="1:16" hidden="1" x14ac:dyDescent="0.25">
      <c r="A8159" s="83" t="s">
        <v>9204</v>
      </c>
      <c r="B8159" s="285" t="s">
        <v>286</v>
      </c>
      <c r="C8159" s="292">
        <v>1483.1650300000001</v>
      </c>
      <c r="D8159" s="292">
        <v>940.74851000000001</v>
      </c>
      <c r="E8159" s="292">
        <v>1283.6819200000002</v>
      </c>
      <c r="F8159" s="292">
        <v>3421.3254900000011</v>
      </c>
      <c r="G8159" s="292">
        <v>7128.9209500000015</v>
      </c>
      <c r="P8159" s="83" t="str">
        <f t="shared" si="187"/>
        <v/>
      </c>
    </row>
    <row r="8160" spans="1:16" hidden="1" x14ac:dyDescent="0.25">
      <c r="A8160" s="83" t="s">
        <v>9205</v>
      </c>
      <c r="B8160" s="285" t="s">
        <v>97</v>
      </c>
      <c r="C8160" s="292">
        <v>40709</v>
      </c>
      <c r="D8160" s="292">
        <v>-140117</v>
      </c>
      <c r="E8160" s="292">
        <v>-127651</v>
      </c>
      <c r="F8160" s="292">
        <v>136708</v>
      </c>
      <c r="G8160" s="292">
        <v>-90351</v>
      </c>
      <c r="P8160" s="83" t="str">
        <f t="shared" si="187"/>
        <v/>
      </c>
    </row>
    <row r="8161" spans="1:16" hidden="1" x14ac:dyDescent="0.25">
      <c r="A8161" s="83" t="s">
        <v>9206</v>
      </c>
      <c r="B8161" s="285" t="s">
        <v>130</v>
      </c>
      <c r="C8161" s="292">
        <v>117051</v>
      </c>
      <c r="D8161" s="292">
        <v>-140858</v>
      </c>
      <c r="E8161" s="292">
        <v>-127555</v>
      </c>
      <c r="F8161" s="292">
        <v>138365</v>
      </c>
      <c r="G8161" s="292">
        <v>-12997</v>
      </c>
      <c r="P8161" s="83" t="str">
        <f t="shared" si="187"/>
        <v/>
      </c>
    </row>
    <row r="8162" spans="1:16" hidden="1" x14ac:dyDescent="0.25">
      <c r="A8162" s="83" t="s">
        <v>9207</v>
      </c>
      <c r="B8162" s="285" t="s">
        <v>76</v>
      </c>
      <c r="C8162" s="292">
        <v>0</v>
      </c>
      <c r="D8162" s="292">
        <v>0</v>
      </c>
      <c r="E8162" s="292">
        <v>0</v>
      </c>
      <c r="F8162" s="292">
        <v>0</v>
      </c>
      <c r="G8162" s="292">
        <v>0</v>
      </c>
      <c r="P8162" s="83" t="str">
        <f t="shared" si="187"/>
        <v/>
      </c>
    </row>
    <row r="8163" spans="1:16" hidden="1" x14ac:dyDescent="0.25">
      <c r="A8163" s="83" t="s">
        <v>9208</v>
      </c>
      <c r="B8163" s="285" t="s">
        <v>77</v>
      </c>
      <c r="C8163" s="292">
        <v>225523</v>
      </c>
      <c r="D8163" s="292">
        <v>260463</v>
      </c>
      <c r="E8163" s="292">
        <v>242961</v>
      </c>
      <c r="F8163" s="292">
        <v>252262</v>
      </c>
      <c r="G8163" s="292">
        <v>981209</v>
      </c>
      <c r="P8163" s="83" t="str">
        <f t="shared" si="187"/>
        <v/>
      </c>
    </row>
    <row r="8164" spans="1:16" hidden="1" x14ac:dyDescent="0.25">
      <c r="A8164" s="83" t="s">
        <v>9209</v>
      </c>
      <c r="B8164" s="285" t="s">
        <v>78</v>
      </c>
      <c r="C8164" s="292">
        <v>33270</v>
      </c>
      <c r="D8164" s="292">
        <v>41586</v>
      </c>
      <c r="E8164" s="292">
        <v>34928</v>
      </c>
      <c r="F8164" s="292">
        <v>45500</v>
      </c>
      <c r="G8164" s="292">
        <v>155284</v>
      </c>
      <c r="P8164" s="83" t="str">
        <f t="shared" si="187"/>
        <v/>
      </c>
    </row>
    <row r="8165" spans="1:16" hidden="1" x14ac:dyDescent="0.25">
      <c r="A8165" s="83" t="s">
        <v>9210</v>
      </c>
      <c r="B8165" s="285" t="s">
        <v>79</v>
      </c>
      <c r="C8165" s="292">
        <v>1711</v>
      </c>
      <c r="D8165" s="292">
        <v>2528</v>
      </c>
      <c r="E8165" s="292">
        <v>4362</v>
      </c>
      <c r="F8165" s="292">
        <v>5551</v>
      </c>
      <c r="G8165" s="292">
        <v>14152</v>
      </c>
      <c r="P8165" s="83" t="str">
        <f t="shared" si="187"/>
        <v/>
      </c>
    </row>
    <row r="8166" spans="1:16" hidden="1" x14ac:dyDescent="0.25">
      <c r="A8166" s="83" t="s">
        <v>9211</v>
      </c>
      <c r="B8166" s="285" t="s">
        <v>3671</v>
      </c>
      <c r="C8166" s="292">
        <v>262674</v>
      </c>
      <c r="D8166" s="292">
        <v>274923</v>
      </c>
      <c r="E8166" s="292">
        <v>258888</v>
      </c>
      <c r="F8166" s="292">
        <v>257634</v>
      </c>
      <c r="G8166" s="292">
        <v>1054119</v>
      </c>
      <c r="P8166" s="83" t="str">
        <f t="shared" si="187"/>
        <v/>
      </c>
    </row>
    <row r="8167" spans="1:16" hidden="1" x14ac:dyDescent="0.25">
      <c r="A8167" s="83" t="s">
        <v>9212</v>
      </c>
      <c r="B8167" s="285" t="s">
        <v>84</v>
      </c>
      <c r="C8167" s="292">
        <v>7034</v>
      </c>
      <c r="D8167" s="292">
        <v>20140</v>
      </c>
      <c r="E8167" s="292">
        <v>16003</v>
      </c>
      <c r="F8167" s="292">
        <v>20051</v>
      </c>
      <c r="G8167" s="292">
        <v>63228</v>
      </c>
      <c r="P8167" s="83" t="str">
        <f t="shared" si="187"/>
        <v/>
      </c>
    </row>
    <row r="8168" spans="1:16" hidden="1" x14ac:dyDescent="0.25">
      <c r="A8168" s="83" t="s">
        <v>9213</v>
      </c>
      <c r="B8168" s="285" t="s">
        <v>85</v>
      </c>
      <c r="C8168" s="292">
        <v>531946</v>
      </c>
      <c r="D8168" s="292">
        <v>601290</v>
      </c>
      <c r="E8168" s="292">
        <v>562150</v>
      </c>
      <c r="F8168" s="292">
        <v>587706</v>
      </c>
      <c r="G8168" s="292">
        <v>2283092</v>
      </c>
      <c r="P8168" s="83" t="str">
        <f t="shared" si="187"/>
        <v/>
      </c>
    </row>
    <row r="8169" spans="1:16" hidden="1" x14ac:dyDescent="0.25">
      <c r="A8169" s="83" t="s">
        <v>9214</v>
      </c>
      <c r="B8169" s="285" t="s">
        <v>86</v>
      </c>
      <c r="C8169" s="292">
        <v>0</v>
      </c>
      <c r="D8169" s="292">
        <v>0</v>
      </c>
      <c r="E8169" s="292">
        <v>2</v>
      </c>
      <c r="F8169" s="292">
        <v>26</v>
      </c>
      <c r="G8169" s="292">
        <v>28</v>
      </c>
      <c r="P8169" s="83" t="str">
        <f t="shared" si="187"/>
        <v/>
      </c>
    </row>
    <row r="8170" spans="1:16" hidden="1" x14ac:dyDescent="0.25">
      <c r="A8170" s="83" t="s">
        <v>9215</v>
      </c>
      <c r="B8170" s="285" t="s">
        <v>87</v>
      </c>
      <c r="C8170" s="292">
        <v>3148</v>
      </c>
      <c r="D8170" s="292">
        <v>11220</v>
      </c>
      <c r="E8170" s="292">
        <v>7874</v>
      </c>
      <c r="F8170" s="292">
        <v>19936</v>
      </c>
      <c r="G8170" s="292">
        <v>42178</v>
      </c>
      <c r="P8170" s="83" t="str">
        <f t="shared" si="187"/>
        <v/>
      </c>
    </row>
    <row r="8171" spans="1:16" hidden="1" x14ac:dyDescent="0.25">
      <c r="A8171" s="83" t="s">
        <v>9216</v>
      </c>
      <c r="B8171" s="285" t="s">
        <v>88</v>
      </c>
      <c r="C8171" s="292">
        <v>11364</v>
      </c>
      <c r="D8171" s="292">
        <v>1452</v>
      </c>
      <c r="E8171" s="292">
        <v>7958</v>
      </c>
      <c r="F8171" s="292">
        <v>54487</v>
      </c>
      <c r="G8171" s="292">
        <v>75261</v>
      </c>
      <c r="P8171" s="83" t="str">
        <f t="shared" si="187"/>
        <v/>
      </c>
    </row>
    <row r="8172" spans="1:16" hidden="1" x14ac:dyDescent="0.25">
      <c r="A8172" s="83" t="s">
        <v>9217</v>
      </c>
      <c r="B8172" s="285" t="s">
        <v>144</v>
      </c>
      <c r="C8172" s="292">
        <v>546458</v>
      </c>
      <c r="D8172" s="292">
        <v>613962</v>
      </c>
      <c r="E8172" s="292">
        <v>577984</v>
      </c>
      <c r="F8172" s="292">
        <v>662155</v>
      </c>
      <c r="G8172" s="292">
        <v>2400559</v>
      </c>
      <c r="P8172" s="83" t="str">
        <f t="shared" si="187"/>
        <v/>
      </c>
    </row>
    <row r="8173" spans="1:16" hidden="1" x14ac:dyDescent="0.25">
      <c r="A8173" s="83" t="s">
        <v>9218</v>
      </c>
      <c r="B8173" s="285" t="s">
        <v>283</v>
      </c>
      <c r="C8173" s="292">
        <v>578</v>
      </c>
      <c r="D8173" s="292">
        <v>784</v>
      </c>
      <c r="E8173" s="292">
        <v>3423</v>
      </c>
      <c r="F8173" s="292">
        <v>3703</v>
      </c>
      <c r="G8173" s="292">
        <v>8488</v>
      </c>
      <c r="P8173" s="83" t="str">
        <f t="shared" si="187"/>
        <v/>
      </c>
    </row>
    <row r="8174" spans="1:16" hidden="1" x14ac:dyDescent="0.25">
      <c r="A8174" s="83" t="s">
        <v>9219</v>
      </c>
      <c r="B8174" s="285" t="s">
        <v>284</v>
      </c>
      <c r="C8174" s="292">
        <v>1156</v>
      </c>
      <c r="D8174" s="292">
        <v>866</v>
      </c>
      <c r="E8174" s="292">
        <v>1585</v>
      </c>
      <c r="F8174" s="292">
        <v>3005</v>
      </c>
      <c r="G8174" s="292">
        <v>6612</v>
      </c>
      <c r="P8174" s="83" t="str">
        <f t="shared" si="187"/>
        <v/>
      </c>
    </row>
    <row r="8175" spans="1:16" hidden="1" x14ac:dyDescent="0.25">
      <c r="A8175" s="83" t="s">
        <v>9220</v>
      </c>
      <c r="B8175" s="285" t="s">
        <v>76</v>
      </c>
      <c r="C8175" s="292">
        <v>0</v>
      </c>
      <c r="D8175" s="292">
        <v>0</v>
      </c>
      <c r="E8175" s="292">
        <v>0</v>
      </c>
      <c r="F8175" s="292">
        <v>34</v>
      </c>
      <c r="G8175" s="292">
        <v>34</v>
      </c>
      <c r="P8175" s="83" t="str">
        <f t="shared" si="187"/>
        <v/>
      </c>
    </row>
    <row r="8176" spans="1:16" hidden="1" x14ac:dyDescent="0.25">
      <c r="A8176" s="83" t="s">
        <v>9221</v>
      </c>
      <c r="B8176" s="285" t="s">
        <v>85</v>
      </c>
      <c r="C8176" s="292">
        <v>572655</v>
      </c>
      <c r="D8176" s="292">
        <v>461173</v>
      </c>
      <c r="E8176" s="292">
        <v>434499</v>
      </c>
      <c r="F8176" s="292">
        <v>724414</v>
      </c>
      <c r="G8176" s="292">
        <v>2192741</v>
      </c>
      <c r="P8176" s="83" t="str">
        <f t="shared" ref="P8176:P8239" si="188">IF(COUNTBLANK(Q8176)=0,IF(RIGHT(A8176,10)=Q8176,TRUE,FALSE),"")</f>
        <v/>
      </c>
    </row>
    <row r="8177" spans="1:16" hidden="1" x14ac:dyDescent="0.25">
      <c r="A8177" s="83" t="s">
        <v>9222</v>
      </c>
      <c r="B8177" s="285" t="s">
        <v>87</v>
      </c>
      <c r="C8177" s="292">
        <v>2676</v>
      </c>
      <c r="D8177" s="292">
        <v>2941</v>
      </c>
      <c r="E8177" s="292">
        <v>3511</v>
      </c>
      <c r="F8177" s="292">
        <v>12506</v>
      </c>
      <c r="G8177" s="292">
        <v>21634</v>
      </c>
      <c r="P8177" s="83" t="str">
        <f t="shared" si="188"/>
        <v/>
      </c>
    </row>
    <row r="8178" spans="1:16" hidden="1" x14ac:dyDescent="0.25">
      <c r="A8178" s="83" t="s">
        <v>9223</v>
      </c>
      <c r="B8178" s="285" t="s">
        <v>88</v>
      </c>
      <c r="C8178" s="292">
        <v>88178</v>
      </c>
      <c r="D8178" s="292">
        <v>6815</v>
      </c>
      <c r="E8178" s="292">
        <v>12411</v>
      </c>
      <c r="F8178" s="292">
        <v>63557</v>
      </c>
      <c r="G8178" s="292">
        <v>170961</v>
      </c>
      <c r="P8178" s="83" t="str">
        <f t="shared" si="188"/>
        <v/>
      </c>
    </row>
    <row r="8179" spans="1:16" hidden="1" x14ac:dyDescent="0.25">
      <c r="A8179" s="83" t="s">
        <v>9224</v>
      </c>
      <c r="B8179" s="285" t="s">
        <v>89</v>
      </c>
      <c r="C8179" s="292">
        <v>54381</v>
      </c>
      <c r="D8179" s="292">
        <v>65960</v>
      </c>
      <c r="E8179" s="292">
        <v>57890</v>
      </c>
      <c r="F8179" s="292">
        <v>61115</v>
      </c>
      <c r="G8179" s="292">
        <v>239346</v>
      </c>
      <c r="P8179" s="83" t="str">
        <f t="shared" si="188"/>
        <v/>
      </c>
    </row>
    <row r="8180" spans="1:16" hidden="1" x14ac:dyDescent="0.25">
      <c r="A8180" s="83" t="s">
        <v>9225</v>
      </c>
      <c r="B8180" s="285" t="s">
        <v>90</v>
      </c>
      <c r="C8180" s="292">
        <v>7</v>
      </c>
      <c r="D8180" s="292">
        <v>15</v>
      </c>
      <c r="E8180" s="292">
        <v>8</v>
      </c>
      <c r="F8180" s="292">
        <v>8</v>
      </c>
      <c r="G8180" s="292">
        <v>38</v>
      </c>
      <c r="P8180" s="83" t="str">
        <f t="shared" si="188"/>
        <v/>
      </c>
    </row>
    <row r="8181" spans="1:16" hidden="1" x14ac:dyDescent="0.25">
      <c r="A8181" s="83" t="s">
        <v>9226</v>
      </c>
      <c r="B8181" s="285" t="s">
        <v>91</v>
      </c>
      <c r="C8181" s="292">
        <v>0</v>
      </c>
      <c r="D8181" s="292">
        <v>0</v>
      </c>
      <c r="E8181" s="292">
        <v>0</v>
      </c>
      <c r="F8181" s="292">
        <v>0</v>
      </c>
      <c r="G8181" s="292">
        <v>0</v>
      </c>
      <c r="P8181" s="83" t="str">
        <f t="shared" si="188"/>
        <v/>
      </c>
    </row>
    <row r="8182" spans="1:16" hidden="1" x14ac:dyDescent="0.25">
      <c r="A8182" s="83" t="s">
        <v>9227</v>
      </c>
      <c r="B8182" s="285" t="s">
        <v>3670</v>
      </c>
      <c r="C8182" s="292">
        <v>13904</v>
      </c>
      <c r="D8182" s="292">
        <v>19032</v>
      </c>
      <c r="E8182" s="292">
        <v>16432</v>
      </c>
      <c r="F8182" s="292">
        <v>24323</v>
      </c>
      <c r="G8182" s="292">
        <v>73691</v>
      </c>
      <c r="P8182" s="83" t="str">
        <f t="shared" si="188"/>
        <v/>
      </c>
    </row>
    <row r="8183" spans="1:16" hidden="1" x14ac:dyDescent="0.25">
      <c r="A8183" s="83" t="s">
        <v>9228</v>
      </c>
      <c r="B8183" s="285" t="s">
        <v>95</v>
      </c>
      <c r="C8183" s="292">
        <v>88</v>
      </c>
      <c r="D8183" s="292">
        <v>2049</v>
      </c>
      <c r="E8183" s="292">
        <v>539</v>
      </c>
      <c r="F8183" s="292">
        <v>5356</v>
      </c>
      <c r="G8183" s="292">
        <v>8032</v>
      </c>
      <c r="P8183" s="83" t="str">
        <f t="shared" si="188"/>
        <v/>
      </c>
    </row>
    <row r="8184" spans="1:16" hidden="1" x14ac:dyDescent="0.25">
      <c r="A8184" s="83" t="s">
        <v>9229</v>
      </c>
      <c r="B8184" s="285" t="s">
        <v>96</v>
      </c>
      <c r="C8184" s="292">
        <v>0</v>
      </c>
      <c r="D8184" s="292">
        <v>2175</v>
      </c>
      <c r="E8184" s="292">
        <v>8</v>
      </c>
      <c r="F8184" s="292">
        <v>43</v>
      </c>
      <c r="G8184" s="292">
        <v>2226</v>
      </c>
      <c r="P8184" s="83" t="str">
        <f t="shared" si="188"/>
        <v/>
      </c>
    </row>
    <row r="8185" spans="1:16" hidden="1" x14ac:dyDescent="0.25">
      <c r="A8185" s="83" t="s">
        <v>9230</v>
      </c>
      <c r="B8185" s="285" t="s">
        <v>155</v>
      </c>
      <c r="C8185" s="292">
        <v>663509</v>
      </c>
      <c r="D8185" s="292">
        <v>473104</v>
      </c>
      <c r="E8185" s="292">
        <v>450429</v>
      </c>
      <c r="F8185" s="292">
        <v>800520</v>
      </c>
      <c r="G8185" s="292">
        <v>2387562</v>
      </c>
      <c r="P8185" s="83" t="str">
        <f t="shared" si="188"/>
        <v/>
      </c>
    </row>
    <row r="8186" spans="1:16" hidden="1" x14ac:dyDescent="0.25">
      <c r="A8186" s="83" t="s">
        <v>9231</v>
      </c>
      <c r="B8186" s="285" t="s">
        <v>285</v>
      </c>
      <c r="C8186" s="292">
        <v>178535</v>
      </c>
      <c r="D8186" s="292">
        <v>209440</v>
      </c>
      <c r="E8186" s="292">
        <v>246189</v>
      </c>
      <c r="F8186" s="292">
        <v>442402</v>
      </c>
      <c r="G8186" s="292">
        <v>1076566</v>
      </c>
      <c r="P8186" s="83" t="str">
        <f t="shared" si="188"/>
        <v/>
      </c>
    </row>
    <row r="8187" spans="1:16" hidden="1" x14ac:dyDescent="0.25">
      <c r="A8187" s="83" t="s">
        <v>9232</v>
      </c>
      <c r="B8187" s="285" t="s">
        <v>286</v>
      </c>
      <c r="C8187" s="292">
        <v>325740</v>
      </c>
      <c r="D8187" s="292">
        <v>164677</v>
      </c>
      <c r="E8187" s="292">
        <v>113441</v>
      </c>
      <c r="F8187" s="292">
        <v>191176</v>
      </c>
      <c r="G8187" s="292">
        <v>795034</v>
      </c>
      <c r="P8187" s="83" t="str">
        <f t="shared" si="188"/>
        <v/>
      </c>
    </row>
    <row r="8188" spans="1:16" hidden="1" x14ac:dyDescent="0.25">
      <c r="A8188" s="83" t="s">
        <v>9233</v>
      </c>
      <c r="B8188" s="285" t="s">
        <v>97</v>
      </c>
      <c r="C8188" s="292">
        <v>-48857</v>
      </c>
      <c r="D8188" s="292">
        <v>-44119</v>
      </c>
      <c r="E8188" s="292">
        <v>-130505</v>
      </c>
      <c r="F8188" s="292">
        <v>225435</v>
      </c>
      <c r="G8188" s="292">
        <v>1954</v>
      </c>
      <c r="P8188" s="83" t="str">
        <f t="shared" si="188"/>
        <v/>
      </c>
    </row>
    <row r="8189" spans="1:16" hidden="1" x14ac:dyDescent="0.25">
      <c r="A8189" s="83" t="s">
        <v>9234</v>
      </c>
      <c r="B8189" s="285" t="s">
        <v>130</v>
      </c>
      <c r="C8189" s="292">
        <v>-55642</v>
      </c>
      <c r="D8189" s="292">
        <v>-36280</v>
      </c>
      <c r="E8189" s="292">
        <v>-146935</v>
      </c>
      <c r="F8189" s="292">
        <v>384252</v>
      </c>
      <c r="G8189" s="292">
        <v>145395</v>
      </c>
      <c r="P8189" s="83" t="str">
        <f t="shared" si="188"/>
        <v/>
      </c>
    </row>
    <row r="8190" spans="1:16" hidden="1" x14ac:dyDescent="0.25">
      <c r="A8190" s="83" t="s">
        <v>9235</v>
      </c>
      <c r="B8190" s="285" t="s">
        <v>76</v>
      </c>
      <c r="C8190" s="292">
        <v>402</v>
      </c>
      <c r="D8190" s="292">
        <v>452</v>
      </c>
      <c r="E8190" s="292">
        <v>207</v>
      </c>
      <c r="F8190" s="292">
        <v>823</v>
      </c>
      <c r="G8190" s="292">
        <v>1884</v>
      </c>
      <c r="P8190" s="83" t="str">
        <f t="shared" si="188"/>
        <v/>
      </c>
    </row>
    <row r="8191" spans="1:16" hidden="1" x14ac:dyDescent="0.25">
      <c r="A8191" s="83" t="s">
        <v>9236</v>
      </c>
      <c r="B8191" s="285" t="s">
        <v>77</v>
      </c>
      <c r="C8191" s="292">
        <v>164090</v>
      </c>
      <c r="D8191" s="292">
        <v>184352</v>
      </c>
      <c r="E8191" s="292">
        <v>169554</v>
      </c>
      <c r="F8191" s="292">
        <v>618633</v>
      </c>
      <c r="G8191" s="292">
        <v>1136629</v>
      </c>
      <c r="P8191" s="83" t="str">
        <f t="shared" si="188"/>
        <v/>
      </c>
    </row>
    <row r="8192" spans="1:16" hidden="1" x14ac:dyDescent="0.25">
      <c r="A8192" s="83" t="s">
        <v>9237</v>
      </c>
      <c r="B8192" s="285" t="s">
        <v>78</v>
      </c>
      <c r="C8192" s="292">
        <v>34900</v>
      </c>
      <c r="D8192" s="292">
        <v>31130</v>
      </c>
      <c r="E8192" s="292">
        <v>26196</v>
      </c>
      <c r="F8192" s="292">
        <v>33066</v>
      </c>
      <c r="G8192" s="292">
        <v>125292</v>
      </c>
      <c r="P8192" s="83" t="str">
        <f t="shared" si="188"/>
        <v/>
      </c>
    </row>
    <row r="8193" spans="1:16" hidden="1" x14ac:dyDescent="0.25">
      <c r="A8193" s="83" t="s">
        <v>9238</v>
      </c>
      <c r="B8193" s="285" t="s">
        <v>79</v>
      </c>
      <c r="C8193" s="292">
        <v>2149</v>
      </c>
      <c r="D8193" s="292">
        <v>1700</v>
      </c>
      <c r="E8193" s="292">
        <v>4660</v>
      </c>
      <c r="F8193" s="292">
        <v>4387</v>
      </c>
      <c r="G8193" s="292">
        <v>12896</v>
      </c>
      <c r="P8193" s="83" t="str">
        <f t="shared" si="188"/>
        <v/>
      </c>
    </row>
    <row r="8194" spans="1:16" hidden="1" x14ac:dyDescent="0.25">
      <c r="A8194" s="83" t="s">
        <v>9239</v>
      </c>
      <c r="B8194" s="285" t="s">
        <v>3671</v>
      </c>
      <c r="C8194" s="292">
        <v>15317</v>
      </c>
      <c r="D8194" s="292">
        <v>12806</v>
      </c>
      <c r="E8194" s="292">
        <v>10343</v>
      </c>
      <c r="F8194" s="292">
        <v>22473</v>
      </c>
      <c r="G8194" s="292">
        <v>60939</v>
      </c>
      <c r="P8194" s="83" t="str">
        <f t="shared" si="188"/>
        <v/>
      </c>
    </row>
    <row r="8195" spans="1:16" hidden="1" x14ac:dyDescent="0.25">
      <c r="A8195" s="83" t="s">
        <v>9240</v>
      </c>
      <c r="B8195" s="285" t="s">
        <v>84</v>
      </c>
      <c r="C8195" s="292">
        <v>22719</v>
      </c>
      <c r="D8195" s="292">
        <v>20089</v>
      </c>
      <c r="E8195" s="292">
        <v>21127</v>
      </c>
      <c r="F8195" s="292">
        <v>29981</v>
      </c>
      <c r="G8195" s="292">
        <v>93916</v>
      </c>
      <c r="P8195" s="83" t="str">
        <f t="shared" si="188"/>
        <v/>
      </c>
    </row>
    <row r="8196" spans="1:16" hidden="1" x14ac:dyDescent="0.25">
      <c r="A8196" s="83" t="s">
        <v>9241</v>
      </c>
      <c r="B8196" s="285" t="s">
        <v>85</v>
      </c>
      <c r="C8196" s="292">
        <v>251056</v>
      </c>
      <c r="D8196" s="292">
        <v>263586</v>
      </c>
      <c r="E8196" s="292">
        <v>242763</v>
      </c>
      <c r="F8196" s="292">
        <v>732596</v>
      </c>
      <c r="G8196" s="292">
        <v>1490001</v>
      </c>
      <c r="P8196" s="83" t="str">
        <f t="shared" si="188"/>
        <v/>
      </c>
    </row>
    <row r="8197" spans="1:16" hidden="1" x14ac:dyDescent="0.25">
      <c r="A8197" s="83" t="s">
        <v>9242</v>
      </c>
      <c r="B8197" s="285" t="s">
        <v>86</v>
      </c>
      <c r="C8197" s="292">
        <v>239</v>
      </c>
      <c r="D8197" s="292">
        <v>3000</v>
      </c>
      <c r="E8197" s="292">
        <v>5</v>
      </c>
      <c r="F8197" s="292">
        <v>1406</v>
      </c>
      <c r="G8197" s="292">
        <v>4650</v>
      </c>
      <c r="P8197" s="83" t="str">
        <f t="shared" si="188"/>
        <v/>
      </c>
    </row>
    <row r="8198" spans="1:16" hidden="1" x14ac:dyDescent="0.25">
      <c r="A8198" s="83" t="s">
        <v>9243</v>
      </c>
      <c r="B8198" s="285" t="s">
        <v>87</v>
      </c>
      <c r="C8198" s="292">
        <v>7314</v>
      </c>
      <c r="D8198" s="292">
        <v>13657</v>
      </c>
      <c r="E8198" s="292">
        <v>16605</v>
      </c>
      <c r="F8198" s="292">
        <v>26978</v>
      </c>
      <c r="G8198" s="292">
        <v>64554</v>
      </c>
      <c r="P8198" s="83" t="str">
        <f t="shared" si="188"/>
        <v/>
      </c>
    </row>
    <row r="8199" spans="1:16" hidden="1" x14ac:dyDescent="0.25">
      <c r="A8199" s="83" t="s">
        <v>9244</v>
      </c>
      <c r="B8199" s="285" t="s">
        <v>88</v>
      </c>
      <c r="C8199" s="292">
        <v>228</v>
      </c>
      <c r="D8199" s="292">
        <v>477</v>
      </c>
      <c r="E8199" s="292">
        <v>305</v>
      </c>
      <c r="F8199" s="292">
        <v>40321</v>
      </c>
      <c r="G8199" s="292">
        <v>41331</v>
      </c>
      <c r="P8199" s="83" t="str">
        <f t="shared" si="188"/>
        <v/>
      </c>
    </row>
    <row r="8200" spans="1:16" hidden="1" x14ac:dyDescent="0.25">
      <c r="A8200" s="83" t="s">
        <v>9245</v>
      </c>
      <c r="B8200" s="285" t="s">
        <v>144</v>
      </c>
      <c r="C8200" s="292">
        <v>258837</v>
      </c>
      <c r="D8200" s="292">
        <v>280720</v>
      </c>
      <c r="E8200" s="292">
        <v>259678</v>
      </c>
      <c r="F8200" s="292">
        <v>801301</v>
      </c>
      <c r="G8200" s="292">
        <v>1600536</v>
      </c>
      <c r="P8200" s="83" t="str">
        <f t="shared" si="188"/>
        <v/>
      </c>
    </row>
    <row r="8201" spans="1:16" hidden="1" x14ac:dyDescent="0.25">
      <c r="A8201" s="83" t="s">
        <v>9246</v>
      </c>
      <c r="B8201" s="285" t="s">
        <v>283</v>
      </c>
      <c r="C8201" s="292">
        <v>676</v>
      </c>
      <c r="D8201" s="292">
        <v>118</v>
      </c>
      <c r="E8201" s="292">
        <v>180</v>
      </c>
      <c r="F8201" s="292">
        <v>704</v>
      </c>
      <c r="G8201" s="292">
        <v>1678</v>
      </c>
      <c r="P8201" s="83" t="str">
        <f t="shared" si="188"/>
        <v/>
      </c>
    </row>
    <row r="8202" spans="1:16" hidden="1" x14ac:dyDescent="0.25">
      <c r="A8202" s="83" t="s">
        <v>9247</v>
      </c>
      <c r="B8202" s="285" t="s">
        <v>284</v>
      </c>
      <c r="C8202" s="292">
        <v>10803</v>
      </c>
      <c r="D8202" s="292">
        <v>12939</v>
      </c>
      <c r="E8202" s="292">
        <v>10496</v>
      </c>
      <c r="F8202" s="292">
        <v>22529</v>
      </c>
      <c r="G8202" s="292">
        <v>56767</v>
      </c>
      <c r="P8202" s="83" t="str">
        <f t="shared" si="188"/>
        <v/>
      </c>
    </row>
    <row r="8203" spans="1:16" hidden="1" x14ac:dyDescent="0.25">
      <c r="A8203" s="83" t="s">
        <v>9248</v>
      </c>
      <c r="B8203" s="285" t="s">
        <v>76</v>
      </c>
      <c r="C8203" s="292">
        <v>7618</v>
      </c>
      <c r="D8203" s="292">
        <v>2798</v>
      </c>
      <c r="E8203" s="292">
        <v>3605</v>
      </c>
      <c r="F8203" s="292">
        <v>5772</v>
      </c>
      <c r="G8203" s="292">
        <v>19793</v>
      </c>
      <c r="P8203" s="83" t="str">
        <f t="shared" si="188"/>
        <v/>
      </c>
    </row>
    <row r="8204" spans="1:16" hidden="1" x14ac:dyDescent="0.25">
      <c r="A8204" s="83" t="s">
        <v>9249</v>
      </c>
      <c r="B8204" s="285" t="s">
        <v>85</v>
      </c>
      <c r="C8204" s="292">
        <v>202199</v>
      </c>
      <c r="D8204" s="292">
        <v>219467</v>
      </c>
      <c r="E8204" s="292">
        <v>112258</v>
      </c>
      <c r="F8204" s="292">
        <v>958031</v>
      </c>
      <c r="G8204" s="292">
        <v>1491955</v>
      </c>
      <c r="P8204" s="83" t="str">
        <f t="shared" si="188"/>
        <v/>
      </c>
    </row>
    <row r="8205" spans="1:16" hidden="1" x14ac:dyDescent="0.25">
      <c r="A8205" s="83" t="s">
        <v>9250</v>
      </c>
      <c r="B8205" s="285" t="s">
        <v>87</v>
      </c>
      <c r="C8205" s="292">
        <v>0</v>
      </c>
      <c r="D8205" s="292">
        <v>2611</v>
      </c>
      <c r="E8205" s="292">
        <v>0</v>
      </c>
      <c r="F8205" s="292">
        <v>43465</v>
      </c>
      <c r="G8205" s="292">
        <v>46076</v>
      </c>
      <c r="P8205" s="83" t="str">
        <f t="shared" si="188"/>
        <v/>
      </c>
    </row>
    <row r="8206" spans="1:16" hidden="1" x14ac:dyDescent="0.25">
      <c r="A8206" s="83" t="s">
        <v>9251</v>
      </c>
      <c r="B8206" s="285" t="s">
        <v>88</v>
      </c>
      <c r="C8206" s="292">
        <v>6</v>
      </c>
      <c r="D8206" s="292">
        <v>21613</v>
      </c>
      <c r="E8206" s="292">
        <v>11</v>
      </c>
      <c r="F8206" s="292">
        <v>181100</v>
      </c>
      <c r="G8206" s="292">
        <v>202730</v>
      </c>
      <c r="P8206" s="83" t="str">
        <f t="shared" si="188"/>
        <v/>
      </c>
    </row>
    <row r="8207" spans="1:16" hidden="1" x14ac:dyDescent="0.25">
      <c r="A8207" s="83" t="s">
        <v>9252</v>
      </c>
      <c r="B8207" s="285" t="s">
        <v>89</v>
      </c>
      <c r="C8207" s="292">
        <v>4537</v>
      </c>
      <c r="D8207" s="292">
        <v>5217</v>
      </c>
      <c r="E8207" s="292">
        <v>12453</v>
      </c>
      <c r="F8207" s="292">
        <v>14490</v>
      </c>
      <c r="G8207" s="292">
        <v>36697</v>
      </c>
      <c r="P8207" s="83" t="str">
        <f t="shared" si="188"/>
        <v/>
      </c>
    </row>
    <row r="8208" spans="1:16" hidden="1" x14ac:dyDescent="0.25">
      <c r="A8208" s="83" t="s">
        <v>9253</v>
      </c>
      <c r="B8208" s="285" t="s">
        <v>90</v>
      </c>
      <c r="C8208" s="292">
        <v>5293</v>
      </c>
      <c r="D8208" s="292">
        <v>234</v>
      </c>
      <c r="E8208" s="292">
        <v>993</v>
      </c>
      <c r="F8208" s="292">
        <v>0</v>
      </c>
      <c r="G8208" s="292">
        <v>6520</v>
      </c>
      <c r="P8208" s="83" t="str">
        <f t="shared" si="188"/>
        <v/>
      </c>
    </row>
    <row r="8209" spans="1:16" hidden="1" x14ac:dyDescent="0.25">
      <c r="A8209" s="83" t="s">
        <v>9254</v>
      </c>
      <c r="B8209" s="285" t="s">
        <v>91</v>
      </c>
      <c r="C8209" s="292">
        <v>44205</v>
      </c>
      <c r="D8209" s="292">
        <v>12048</v>
      </c>
      <c r="E8209" s="292">
        <v>26573</v>
      </c>
      <c r="F8209" s="292">
        <v>566994</v>
      </c>
      <c r="G8209" s="292">
        <v>649820</v>
      </c>
      <c r="P8209" s="83" t="str">
        <f t="shared" si="188"/>
        <v/>
      </c>
    </row>
    <row r="8210" spans="1:16" hidden="1" x14ac:dyDescent="0.25">
      <c r="A8210" s="83" t="s">
        <v>9255</v>
      </c>
      <c r="B8210" s="285" t="s">
        <v>3670</v>
      </c>
      <c r="C8210" s="292">
        <v>1244</v>
      </c>
      <c r="D8210" s="292">
        <v>3358</v>
      </c>
      <c r="E8210" s="292">
        <v>2489</v>
      </c>
      <c r="F8210" s="292">
        <v>3418</v>
      </c>
      <c r="G8210" s="292">
        <v>10509</v>
      </c>
      <c r="P8210" s="83" t="str">
        <f t="shared" si="188"/>
        <v/>
      </c>
    </row>
    <row r="8211" spans="1:16" hidden="1" x14ac:dyDescent="0.25">
      <c r="A8211" s="83" t="s">
        <v>9256</v>
      </c>
      <c r="B8211" s="285" t="s">
        <v>95</v>
      </c>
      <c r="C8211" s="292">
        <v>54</v>
      </c>
      <c r="D8211" s="292">
        <v>1050</v>
      </c>
      <c r="E8211" s="292">
        <v>3179</v>
      </c>
      <c r="F8211" s="292">
        <v>4178</v>
      </c>
      <c r="G8211" s="292">
        <v>8461</v>
      </c>
      <c r="P8211" s="83" t="str">
        <f t="shared" si="188"/>
        <v/>
      </c>
    </row>
    <row r="8212" spans="1:16" hidden="1" x14ac:dyDescent="0.25">
      <c r="A8212" s="83" t="s">
        <v>9257</v>
      </c>
      <c r="B8212" s="285" t="s">
        <v>96</v>
      </c>
      <c r="C8212" s="292">
        <v>990</v>
      </c>
      <c r="D8212" s="292">
        <v>749</v>
      </c>
      <c r="E8212" s="292">
        <v>474</v>
      </c>
      <c r="F8212" s="292">
        <v>2957</v>
      </c>
      <c r="G8212" s="292">
        <v>5170</v>
      </c>
      <c r="P8212" s="83" t="str">
        <f t="shared" si="188"/>
        <v/>
      </c>
    </row>
    <row r="8213" spans="1:16" hidden="1" x14ac:dyDescent="0.25">
      <c r="A8213" s="83" t="s">
        <v>9258</v>
      </c>
      <c r="B8213" s="285" t="s">
        <v>155</v>
      </c>
      <c r="C8213" s="292">
        <v>203195</v>
      </c>
      <c r="D8213" s="292">
        <v>244440</v>
      </c>
      <c r="E8213" s="292">
        <v>112743</v>
      </c>
      <c r="F8213" s="292">
        <v>1185553</v>
      </c>
      <c r="G8213" s="292">
        <v>1745931</v>
      </c>
      <c r="P8213" s="83" t="str">
        <f t="shared" si="188"/>
        <v/>
      </c>
    </row>
    <row r="8214" spans="1:16" hidden="1" x14ac:dyDescent="0.25">
      <c r="A8214" s="83" t="s">
        <v>9259</v>
      </c>
      <c r="B8214" s="285" t="s">
        <v>285</v>
      </c>
      <c r="C8214" s="292">
        <v>138538</v>
      </c>
      <c r="D8214" s="292">
        <v>193226</v>
      </c>
      <c r="E8214" s="292">
        <v>61410</v>
      </c>
      <c r="F8214" s="292">
        <v>361405</v>
      </c>
      <c r="G8214" s="292">
        <v>754579</v>
      </c>
      <c r="P8214" s="83" t="str">
        <f t="shared" si="188"/>
        <v/>
      </c>
    </row>
    <row r="8215" spans="1:16" hidden="1" x14ac:dyDescent="0.25">
      <c r="A8215" s="83" t="s">
        <v>9260</v>
      </c>
      <c r="B8215" s="285" t="s">
        <v>286</v>
      </c>
      <c r="C8215" s="292">
        <v>710</v>
      </c>
      <c r="D8215" s="292">
        <v>1536</v>
      </c>
      <c r="E8215" s="292">
        <v>1556</v>
      </c>
      <c r="F8215" s="292">
        <v>1774</v>
      </c>
      <c r="G8215" s="292">
        <v>5576</v>
      </c>
      <c r="P8215" s="83" t="str">
        <f t="shared" si="188"/>
        <v/>
      </c>
    </row>
    <row r="8216" spans="1:16" hidden="1" x14ac:dyDescent="0.25">
      <c r="A8216" s="83" t="s">
        <v>9261</v>
      </c>
      <c r="B8216" s="285" t="s">
        <v>97</v>
      </c>
      <c r="C8216" s="292">
        <v>509258.49514664733</v>
      </c>
      <c r="D8216" s="292">
        <v>-298892.68183244654</v>
      </c>
      <c r="E8216" s="292">
        <v>0</v>
      </c>
      <c r="F8216" s="292">
        <v>0</v>
      </c>
      <c r="G8216" s="292">
        <v>210365.81331420061</v>
      </c>
      <c r="P8216" s="83" t="str">
        <f t="shared" si="188"/>
        <v/>
      </c>
    </row>
    <row r="8217" spans="1:16" hidden="1" x14ac:dyDescent="0.25">
      <c r="A8217" s="83" t="s">
        <v>9262</v>
      </c>
      <c r="B8217" s="285" t="s">
        <v>130</v>
      </c>
      <c r="C8217" s="292">
        <v>684112.36341719085</v>
      </c>
      <c r="D8217" s="292">
        <v>-270135.32115671586</v>
      </c>
      <c r="E8217" s="292">
        <v>0</v>
      </c>
      <c r="F8217" s="292">
        <v>0</v>
      </c>
      <c r="G8217" s="292">
        <v>413977.04226047429</v>
      </c>
      <c r="P8217" s="83" t="str">
        <f t="shared" si="188"/>
        <v/>
      </c>
    </row>
    <row r="8218" spans="1:16" hidden="1" x14ac:dyDescent="0.25">
      <c r="A8218" s="83" t="s">
        <v>9263</v>
      </c>
      <c r="B8218" s="285" t="s">
        <v>76</v>
      </c>
      <c r="C8218" s="292">
        <v>0</v>
      </c>
      <c r="D8218" s="292">
        <v>0</v>
      </c>
      <c r="E8218" s="292">
        <v>0</v>
      </c>
      <c r="F8218" s="292">
        <v>0</v>
      </c>
      <c r="G8218" s="292">
        <v>0</v>
      </c>
      <c r="P8218" s="83" t="str">
        <f t="shared" si="188"/>
        <v/>
      </c>
    </row>
    <row r="8219" spans="1:16" hidden="1" x14ac:dyDescent="0.25">
      <c r="A8219" s="83" t="s">
        <v>9264</v>
      </c>
      <c r="B8219" s="285" t="s">
        <v>77</v>
      </c>
      <c r="C8219" s="292">
        <v>606279.53197422752</v>
      </c>
      <c r="D8219" s="292">
        <v>689800.98757563473</v>
      </c>
      <c r="E8219" s="292">
        <v>0</v>
      </c>
      <c r="F8219" s="292">
        <v>0</v>
      </c>
      <c r="G8219" s="292">
        <v>1296080.5195498622</v>
      </c>
      <c r="P8219" s="83" t="str">
        <f t="shared" si="188"/>
        <v/>
      </c>
    </row>
    <row r="8220" spans="1:16" hidden="1" x14ac:dyDescent="0.25">
      <c r="A8220" s="83" t="s">
        <v>9265</v>
      </c>
      <c r="B8220" s="285" t="s">
        <v>78</v>
      </c>
      <c r="C8220" s="292">
        <v>68503.010448025292</v>
      </c>
      <c r="D8220" s="292">
        <v>73070.264527626292</v>
      </c>
      <c r="E8220" s="292">
        <v>0</v>
      </c>
      <c r="F8220" s="292">
        <v>0</v>
      </c>
      <c r="G8220" s="292">
        <v>141573.27497565158</v>
      </c>
      <c r="P8220" s="83" t="str">
        <f t="shared" si="188"/>
        <v/>
      </c>
    </row>
    <row r="8221" spans="1:16" hidden="1" x14ac:dyDescent="0.25">
      <c r="A8221" s="83" t="s">
        <v>9266</v>
      </c>
      <c r="B8221" s="285" t="s">
        <v>79</v>
      </c>
      <c r="C8221" s="292">
        <v>1122.2436082753343</v>
      </c>
      <c r="D8221" s="292">
        <v>2554.5900397841656</v>
      </c>
      <c r="E8221" s="292">
        <v>0</v>
      </c>
      <c r="F8221" s="292">
        <v>0</v>
      </c>
      <c r="G8221" s="292">
        <v>3676.8336480594999</v>
      </c>
      <c r="P8221" s="83" t="str">
        <f t="shared" si="188"/>
        <v/>
      </c>
    </row>
    <row r="8222" spans="1:16" hidden="1" x14ac:dyDescent="0.25">
      <c r="A8222" s="83" t="s">
        <v>9267</v>
      </c>
      <c r="B8222" s="285" t="s">
        <v>3671</v>
      </c>
      <c r="C8222" s="292">
        <v>1124.3745674005588</v>
      </c>
      <c r="D8222" s="292">
        <v>1162.6300771093227</v>
      </c>
      <c r="E8222" s="292">
        <v>0</v>
      </c>
      <c r="F8222" s="292">
        <v>0</v>
      </c>
      <c r="G8222" s="292">
        <v>2287.0046445098815</v>
      </c>
      <c r="P8222" s="83" t="str">
        <f t="shared" si="188"/>
        <v/>
      </c>
    </row>
    <row r="8223" spans="1:16" hidden="1" x14ac:dyDescent="0.25">
      <c r="A8223" s="83" t="s">
        <v>9268</v>
      </c>
      <c r="B8223" s="285" t="s">
        <v>84</v>
      </c>
      <c r="C8223" s="292">
        <v>17078.945075233507</v>
      </c>
      <c r="D8223" s="292">
        <v>33267.415298496264</v>
      </c>
      <c r="E8223" s="292">
        <v>0</v>
      </c>
      <c r="F8223" s="292">
        <v>0</v>
      </c>
      <c r="G8223" s="292">
        <v>50346.360373729767</v>
      </c>
      <c r="P8223" s="83" t="str">
        <f t="shared" si="188"/>
        <v/>
      </c>
    </row>
    <row r="8224" spans="1:16" hidden="1" x14ac:dyDescent="0.25">
      <c r="A8224" s="83" t="s">
        <v>9269</v>
      </c>
      <c r="B8224" s="285" t="s">
        <v>85</v>
      </c>
      <c r="C8224" s="292">
        <v>696989.96013799356</v>
      </c>
      <c r="D8224" s="292">
        <v>800999.66284190177</v>
      </c>
      <c r="E8224" s="292">
        <v>0</v>
      </c>
      <c r="F8224" s="292">
        <v>0</v>
      </c>
      <c r="G8224" s="292">
        <v>1497989.6229798954</v>
      </c>
      <c r="P8224" s="83" t="str">
        <f t="shared" si="188"/>
        <v/>
      </c>
    </row>
    <row r="8225" spans="1:16" hidden="1" x14ac:dyDescent="0.25">
      <c r="A8225" s="83" t="s">
        <v>9270</v>
      </c>
      <c r="B8225" s="285" t="s">
        <v>86</v>
      </c>
      <c r="C8225" s="292">
        <v>0</v>
      </c>
      <c r="D8225" s="292">
        <v>629.10071314562651</v>
      </c>
      <c r="E8225" s="292">
        <v>0</v>
      </c>
      <c r="F8225" s="292">
        <v>0</v>
      </c>
      <c r="G8225" s="292">
        <v>629.10071314562651</v>
      </c>
      <c r="P8225" s="83" t="str">
        <f t="shared" si="188"/>
        <v/>
      </c>
    </row>
    <row r="8226" spans="1:16" hidden="1" x14ac:dyDescent="0.25">
      <c r="A8226" s="83" t="s">
        <v>9271</v>
      </c>
      <c r="B8226" s="285" t="s">
        <v>87</v>
      </c>
      <c r="C8226" s="292">
        <v>2276.2368975745412</v>
      </c>
      <c r="D8226" s="292">
        <v>11478.495121645628</v>
      </c>
      <c r="E8226" s="292">
        <v>0</v>
      </c>
      <c r="F8226" s="292">
        <v>0</v>
      </c>
      <c r="G8226" s="292">
        <v>13754.73201922017</v>
      </c>
      <c r="P8226" s="83" t="str">
        <f t="shared" si="188"/>
        <v/>
      </c>
    </row>
    <row r="8227" spans="1:16" hidden="1" x14ac:dyDescent="0.25">
      <c r="A8227" s="83" t="s">
        <v>9272</v>
      </c>
      <c r="B8227" s="285" t="s">
        <v>88</v>
      </c>
      <c r="C8227" s="292">
        <v>2064.6669489716396</v>
      </c>
      <c r="D8227" s="292">
        <v>8653.0513085269486</v>
      </c>
      <c r="E8227" s="292">
        <v>0</v>
      </c>
      <c r="F8227" s="292">
        <v>0</v>
      </c>
      <c r="G8227" s="292">
        <v>10717.718257498589</v>
      </c>
      <c r="P8227" s="83" t="str">
        <f t="shared" si="188"/>
        <v/>
      </c>
    </row>
    <row r="8228" spans="1:16" hidden="1" x14ac:dyDescent="0.25">
      <c r="A8228" s="83" t="s">
        <v>9273</v>
      </c>
      <c r="B8228" s="285" t="s">
        <v>144</v>
      </c>
      <c r="C8228" s="292">
        <v>701330.86398453976</v>
      </c>
      <c r="D8228" s="292">
        <v>821760.30998521997</v>
      </c>
      <c r="E8228" s="292">
        <v>0</v>
      </c>
      <c r="F8228" s="292">
        <v>0</v>
      </c>
      <c r="G8228" s="292">
        <v>1523091.1739697601</v>
      </c>
      <c r="P8228" s="83" t="str">
        <f t="shared" si="188"/>
        <v/>
      </c>
    </row>
    <row r="8229" spans="1:16" hidden="1" x14ac:dyDescent="0.25">
      <c r="A8229" s="83" t="s">
        <v>9274</v>
      </c>
      <c r="B8229" s="285" t="s">
        <v>283</v>
      </c>
      <c r="C8229" s="292">
        <v>218.56133278534816</v>
      </c>
      <c r="D8229" s="292">
        <v>290.69204290610946</v>
      </c>
      <c r="E8229" s="292">
        <v>0</v>
      </c>
      <c r="F8229" s="292">
        <v>0</v>
      </c>
      <c r="G8229" s="292">
        <v>509.25337569145762</v>
      </c>
      <c r="P8229" s="83" t="str">
        <f t="shared" si="188"/>
        <v/>
      </c>
    </row>
    <row r="8230" spans="1:16" hidden="1" x14ac:dyDescent="0.25">
      <c r="A8230" s="83" t="s">
        <v>9275</v>
      </c>
      <c r="B8230" s="285" t="s">
        <v>284</v>
      </c>
      <c r="C8230" s="292">
        <v>2663.2931320461266</v>
      </c>
      <c r="D8230" s="292">
        <v>853.08328034483225</v>
      </c>
      <c r="E8230" s="292">
        <v>0</v>
      </c>
      <c r="F8230" s="292">
        <v>0</v>
      </c>
      <c r="G8230" s="292">
        <v>3516.3764123909586</v>
      </c>
      <c r="P8230" s="83" t="str">
        <f t="shared" si="188"/>
        <v/>
      </c>
    </row>
    <row r="8231" spans="1:16" hidden="1" x14ac:dyDescent="0.25">
      <c r="A8231" s="83" t="s">
        <v>9276</v>
      </c>
      <c r="B8231" s="285" t="s">
        <v>76</v>
      </c>
      <c r="C8231" s="292">
        <v>0</v>
      </c>
      <c r="D8231" s="292">
        <v>0</v>
      </c>
      <c r="E8231" s="292">
        <v>0</v>
      </c>
      <c r="F8231" s="292">
        <v>0</v>
      </c>
      <c r="G8231" s="292">
        <v>0</v>
      </c>
      <c r="P8231" s="83" t="str">
        <f t="shared" si="188"/>
        <v/>
      </c>
    </row>
    <row r="8232" spans="1:16" hidden="1" x14ac:dyDescent="0.25">
      <c r="A8232" s="83" t="s">
        <v>9277</v>
      </c>
      <c r="B8232" s="285" t="s">
        <v>85</v>
      </c>
      <c r="C8232" s="292">
        <v>1206248.4552846409</v>
      </c>
      <c r="D8232" s="292">
        <v>502106.98100945522</v>
      </c>
      <c r="E8232" s="292">
        <v>0</v>
      </c>
      <c r="F8232" s="292">
        <v>0</v>
      </c>
      <c r="G8232" s="292">
        <v>1708355.4362940961</v>
      </c>
      <c r="P8232" s="83" t="str">
        <f t="shared" si="188"/>
        <v/>
      </c>
    </row>
    <row r="8233" spans="1:16" hidden="1" x14ac:dyDescent="0.25">
      <c r="A8233" s="83" t="s">
        <v>9278</v>
      </c>
      <c r="B8233" s="285" t="s">
        <v>87</v>
      </c>
      <c r="C8233" s="292">
        <v>70.104705692498698</v>
      </c>
      <c r="D8233" s="292">
        <v>2889.7493020173833</v>
      </c>
      <c r="E8233" s="292">
        <v>0</v>
      </c>
      <c r="F8233" s="292">
        <v>0</v>
      </c>
      <c r="G8233" s="292">
        <v>2959.8540077098819</v>
      </c>
      <c r="P8233" s="83" t="str">
        <f t="shared" si="188"/>
        <v/>
      </c>
    </row>
    <row r="8234" spans="1:16" hidden="1" x14ac:dyDescent="0.25">
      <c r="A8234" s="83" t="s">
        <v>9279</v>
      </c>
      <c r="B8234" s="285" t="s">
        <v>88</v>
      </c>
      <c r="C8234" s="292">
        <v>179049.65371363785</v>
      </c>
      <c r="D8234" s="292">
        <v>46628.258517031514</v>
      </c>
      <c r="E8234" s="292">
        <v>0</v>
      </c>
      <c r="F8234" s="292">
        <v>0</v>
      </c>
      <c r="G8234" s="292">
        <v>225677.91223066935</v>
      </c>
      <c r="P8234" s="83" t="str">
        <f t="shared" si="188"/>
        <v/>
      </c>
    </row>
    <row r="8235" spans="1:16" hidden="1" x14ac:dyDescent="0.25">
      <c r="A8235" s="83" t="s">
        <v>9280</v>
      </c>
      <c r="B8235" s="285" t="s">
        <v>89</v>
      </c>
      <c r="C8235" s="292">
        <v>3814.5258379736742</v>
      </c>
      <c r="D8235" s="292">
        <v>4659.4117553705537</v>
      </c>
      <c r="E8235" s="292">
        <v>0</v>
      </c>
      <c r="F8235" s="292">
        <v>0</v>
      </c>
      <c r="G8235" s="292">
        <v>8473.9375933442279</v>
      </c>
      <c r="P8235" s="83" t="str">
        <f t="shared" si="188"/>
        <v/>
      </c>
    </row>
    <row r="8236" spans="1:16" hidden="1" x14ac:dyDescent="0.25">
      <c r="A8236" s="83" t="s">
        <v>9281</v>
      </c>
      <c r="B8236" s="285" t="s">
        <v>90</v>
      </c>
      <c r="C8236" s="292">
        <v>166.28937588450256</v>
      </c>
      <c r="D8236" s="292">
        <v>5.4228822791459903</v>
      </c>
      <c r="E8236" s="292">
        <v>0</v>
      </c>
      <c r="F8236" s="292">
        <v>0</v>
      </c>
      <c r="G8236" s="292">
        <v>171.71225816364856</v>
      </c>
      <c r="P8236" s="83" t="str">
        <f t="shared" si="188"/>
        <v/>
      </c>
    </row>
    <row r="8237" spans="1:16" hidden="1" x14ac:dyDescent="0.25">
      <c r="A8237" s="83" t="s">
        <v>9282</v>
      </c>
      <c r="B8237" s="285" t="s">
        <v>91</v>
      </c>
      <c r="C8237" s="292">
        <v>0.40952419049189959</v>
      </c>
      <c r="D8237" s="292">
        <v>1.9115699639810737</v>
      </c>
      <c r="E8237" s="292">
        <v>0</v>
      </c>
      <c r="F8237" s="292">
        <v>0</v>
      </c>
      <c r="G8237" s="292">
        <v>2.3210941544729735</v>
      </c>
      <c r="P8237" s="83" t="str">
        <f t="shared" si="188"/>
        <v/>
      </c>
    </row>
    <row r="8238" spans="1:16" hidden="1" x14ac:dyDescent="0.25">
      <c r="A8238" s="83" t="s">
        <v>9283</v>
      </c>
      <c r="B8238" s="285" t="s">
        <v>3670</v>
      </c>
      <c r="C8238" s="292">
        <v>5693.4357559565879</v>
      </c>
      <c r="D8238" s="292">
        <v>9829.2527229573643</v>
      </c>
      <c r="E8238" s="292">
        <v>0</v>
      </c>
      <c r="F8238" s="292">
        <v>0</v>
      </c>
      <c r="G8238" s="292">
        <v>15522.688478913951</v>
      </c>
      <c r="P8238" s="83" t="str">
        <f t="shared" si="188"/>
        <v/>
      </c>
    </row>
    <row r="8239" spans="1:16" hidden="1" x14ac:dyDescent="0.25">
      <c r="A8239" s="83" t="s">
        <v>9284</v>
      </c>
      <c r="B8239" s="285" t="s">
        <v>95</v>
      </c>
      <c r="C8239" s="292">
        <v>73.446435884543547</v>
      </c>
      <c r="D8239" s="292">
        <v>140.49384241513309</v>
      </c>
      <c r="E8239" s="292">
        <v>0</v>
      </c>
      <c r="F8239" s="292">
        <v>0</v>
      </c>
      <c r="G8239" s="292">
        <v>213.94027829967663</v>
      </c>
      <c r="P8239" s="83" t="str">
        <f t="shared" si="188"/>
        <v/>
      </c>
    </row>
    <row r="8240" spans="1:16" hidden="1" x14ac:dyDescent="0.25">
      <c r="A8240" s="83" t="s">
        <v>9285</v>
      </c>
      <c r="B8240" s="285" t="s">
        <v>96</v>
      </c>
      <c r="C8240" s="292">
        <v>75.013697759186996</v>
      </c>
      <c r="D8240" s="292">
        <v>0</v>
      </c>
      <c r="E8240" s="292">
        <v>0</v>
      </c>
      <c r="F8240" s="292">
        <v>0</v>
      </c>
      <c r="G8240" s="292">
        <v>75.013697759186996</v>
      </c>
      <c r="P8240" s="83" t="str">
        <f t="shared" ref="P8240:P8271" si="189">IF(COUNTBLANK(Q8240)=0,IF(RIGHT(A8240,10)=Q8240,TRUE,FALSE),"")</f>
        <v/>
      </c>
    </row>
    <row r="8241" spans="1:16" hidden="1" x14ac:dyDescent="0.25">
      <c r="A8241" s="83" t="s">
        <v>9286</v>
      </c>
      <c r="B8241" s="285" t="s">
        <v>155</v>
      </c>
      <c r="C8241" s="292">
        <v>1385443.2274017306</v>
      </c>
      <c r="D8241" s="292">
        <v>551624.98882850411</v>
      </c>
      <c r="E8241" s="292">
        <v>0</v>
      </c>
      <c r="F8241" s="292">
        <v>0</v>
      </c>
      <c r="G8241" s="292">
        <v>1937068.2162302344</v>
      </c>
      <c r="P8241" s="83" t="str">
        <f t="shared" si="189"/>
        <v/>
      </c>
    </row>
    <row r="8242" spans="1:16" hidden="1" x14ac:dyDescent="0.25">
      <c r="A8242" s="83" t="s">
        <v>9287</v>
      </c>
      <c r="B8242" s="285" t="s">
        <v>285</v>
      </c>
      <c r="C8242" s="292">
        <v>361563.32593218889</v>
      </c>
      <c r="D8242" s="292">
        <v>172079.98564142059</v>
      </c>
      <c r="E8242" s="292">
        <v>0</v>
      </c>
      <c r="F8242" s="292">
        <v>0</v>
      </c>
      <c r="G8242" s="292">
        <v>533643.31157360948</v>
      </c>
      <c r="P8242" s="83" t="str">
        <f t="shared" si="189"/>
        <v/>
      </c>
    </row>
    <row r="8243" spans="1:16" hidden="1" x14ac:dyDescent="0.25">
      <c r="A8243" s="83" t="s">
        <v>9288</v>
      </c>
      <c r="B8243" s="285" t="s">
        <v>286</v>
      </c>
      <c r="C8243" s="292">
        <v>834937.02242256212</v>
      </c>
      <c r="D8243" s="292">
        <v>315390.50259504846</v>
      </c>
      <c r="E8243" s="292">
        <v>0</v>
      </c>
      <c r="F8243" s="292">
        <v>0</v>
      </c>
      <c r="G8243" s="292">
        <v>1150327.5250176105</v>
      </c>
      <c r="P8243" s="83" t="str">
        <f t="shared" si="189"/>
        <v/>
      </c>
    </row>
    <row r="8244" spans="1:16" hidden="1" x14ac:dyDescent="0.25">
      <c r="A8244" s="83" t="s">
        <v>9289</v>
      </c>
      <c r="B8244" s="285" t="s">
        <v>97</v>
      </c>
      <c r="C8244" s="292">
        <v>259799.91918000006</v>
      </c>
      <c r="D8244" s="292">
        <v>-60343.922210000019</v>
      </c>
      <c r="E8244" s="292">
        <v>-72346.902713999996</v>
      </c>
      <c r="F8244" s="292">
        <v>-98107.481909999973</v>
      </c>
      <c r="G8244" s="292">
        <v>29001.612346000038</v>
      </c>
      <c r="P8244" s="83" t="str">
        <f t="shared" si="189"/>
        <v/>
      </c>
    </row>
    <row r="8245" spans="1:16" hidden="1" x14ac:dyDescent="0.25">
      <c r="A8245" s="83" t="s">
        <v>9290</v>
      </c>
      <c r="B8245" s="285" t="s">
        <v>130</v>
      </c>
      <c r="C8245" s="292">
        <v>292131.47722000006</v>
      </c>
      <c r="D8245" s="292">
        <v>-60945.229950000008</v>
      </c>
      <c r="E8245" s="292">
        <v>-57202.454593999981</v>
      </c>
      <c r="F8245" s="292">
        <v>-47020.479189999984</v>
      </c>
      <c r="G8245" s="292">
        <v>126963.31348600006</v>
      </c>
      <c r="P8245" s="83" t="str">
        <f t="shared" si="189"/>
        <v/>
      </c>
    </row>
    <row r="8246" spans="1:16" hidden="1" x14ac:dyDescent="0.25">
      <c r="A8246" s="83" t="s">
        <v>9291</v>
      </c>
      <c r="B8246" s="285" t="s">
        <v>76</v>
      </c>
      <c r="C8246" s="292">
        <v>0</v>
      </c>
      <c r="D8246" s="292">
        <v>0</v>
      </c>
      <c r="E8246" s="292">
        <v>0</v>
      </c>
      <c r="F8246" s="292">
        <v>0</v>
      </c>
      <c r="G8246" s="292">
        <v>0</v>
      </c>
      <c r="P8246" s="83" t="str">
        <f t="shared" si="189"/>
        <v/>
      </c>
    </row>
    <row r="8247" spans="1:16" hidden="1" x14ac:dyDescent="0.25">
      <c r="A8247" s="83" t="s">
        <v>9292</v>
      </c>
      <c r="B8247" s="285" t="s">
        <v>77</v>
      </c>
      <c r="C8247" s="292">
        <v>113082.63712</v>
      </c>
      <c r="D8247" s="292">
        <v>146718.76473999998</v>
      </c>
      <c r="E8247" s="292">
        <v>142872.72901999997</v>
      </c>
      <c r="F8247" s="292">
        <v>207167.22232000003</v>
      </c>
      <c r="G8247" s="292">
        <v>609841.35320000001</v>
      </c>
      <c r="P8247" s="83" t="str">
        <f t="shared" si="189"/>
        <v/>
      </c>
    </row>
    <row r="8248" spans="1:16" hidden="1" x14ac:dyDescent="0.25">
      <c r="A8248" s="83" t="s">
        <v>9293</v>
      </c>
      <c r="B8248" s="285" t="s">
        <v>78</v>
      </c>
      <c r="C8248" s="292">
        <v>29231.68705</v>
      </c>
      <c r="D8248" s="292">
        <v>29776.151449999998</v>
      </c>
      <c r="E8248" s="292">
        <v>25962.806859999997</v>
      </c>
      <c r="F8248" s="292">
        <v>41070.571049999984</v>
      </c>
      <c r="G8248" s="292">
        <v>126041.21640999998</v>
      </c>
      <c r="P8248" s="83" t="str">
        <f t="shared" si="189"/>
        <v/>
      </c>
    </row>
    <row r="8249" spans="1:16" hidden="1" x14ac:dyDescent="0.25">
      <c r="A8249" s="83" t="s">
        <v>9294</v>
      </c>
      <c r="B8249" s="285" t="s">
        <v>79</v>
      </c>
      <c r="C8249" s="292">
        <v>144.73297000000002</v>
      </c>
      <c r="D8249" s="292">
        <v>429.92855999999995</v>
      </c>
      <c r="E8249" s="292">
        <v>780.01125999999988</v>
      </c>
      <c r="F8249" s="292">
        <v>1700.1581299999998</v>
      </c>
      <c r="G8249" s="292">
        <v>3054.8309199999994</v>
      </c>
      <c r="P8249" s="83" t="str">
        <f t="shared" si="189"/>
        <v/>
      </c>
    </row>
    <row r="8250" spans="1:16" hidden="1" x14ac:dyDescent="0.25">
      <c r="A8250" s="83" t="s">
        <v>9295</v>
      </c>
      <c r="B8250" s="285" t="s">
        <v>3671</v>
      </c>
      <c r="C8250" s="292">
        <v>476.24959000000001</v>
      </c>
      <c r="D8250" s="292">
        <v>823.29206999999985</v>
      </c>
      <c r="E8250" s="292">
        <v>751.02650400000005</v>
      </c>
      <c r="F8250" s="292">
        <v>2636.5709099999995</v>
      </c>
      <c r="G8250" s="292">
        <v>4687.1390739999988</v>
      </c>
      <c r="P8250" s="83" t="str">
        <f t="shared" si="189"/>
        <v/>
      </c>
    </row>
    <row r="8251" spans="1:16" hidden="1" x14ac:dyDescent="0.25">
      <c r="A8251" s="83" t="s">
        <v>9296</v>
      </c>
      <c r="B8251" s="285" t="s">
        <v>84</v>
      </c>
      <c r="C8251" s="292">
        <v>13296.628950000002</v>
      </c>
      <c r="D8251" s="292">
        <v>20346.163139999997</v>
      </c>
      <c r="E8251" s="292">
        <v>13510.004370000002</v>
      </c>
      <c r="F8251" s="292">
        <v>51716.456390000007</v>
      </c>
      <c r="G8251" s="292">
        <v>98869.252850000019</v>
      </c>
      <c r="P8251" s="83" t="str">
        <f t="shared" si="189"/>
        <v/>
      </c>
    </row>
    <row r="8252" spans="1:16" hidden="1" x14ac:dyDescent="0.25">
      <c r="A8252" s="83" t="s">
        <v>9297</v>
      </c>
      <c r="B8252" s="285" t="s">
        <v>85</v>
      </c>
      <c r="C8252" s="292">
        <v>156734.74818000002</v>
      </c>
      <c r="D8252" s="292">
        <v>198788.55778</v>
      </c>
      <c r="E8252" s="292">
        <v>184348.95694400001</v>
      </c>
      <c r="F8252" s="292">
        <v>314747.15855000005</v>
      </c>
      <c r="G8252" s="292">
        <v>854619.42145399994</v>
      </c>
      <c r="P8252" s="83" t="str">
        <f t="shared" si="189"/>
        <v/>
      </c>
    </row>
    <row r="8253" spans="1:16" hidden="1" x14ac:dyDescent="0.25">
      <c r="A8253" s="83" t="s">
        <v>9298</v>
      </c>
      <c r="B8253" s="285" t="s">
        <v>86</v>
      </c>
      <c r="C8253" s="292">
        <v>0</v>
      </c>
      <c r="D8253" s="292">
        <v>7.8709999999999988E-2</v>
      </c>
      <c r="E8253" s="292">
        <v>2501.0411800000002</v>
      </c>
      <c r="F8253" s="292">
        <v>1448.10816</v>
      </c>
      <c r="G8253" s="292">
        <v>3949.2280499999997</v>
      </c>
      <c r="P8253" s="83" t="str">
        <f t="shared" si="189"/>
        <v/>
      </c>
    </row>
    <row r="8254" spans="1:16" hidden="1" x14ac:dyDescent="0.25">
      <c r="A8254" s="83" t="s">
        <v>9299</v>
      </c>
      <c r="B8254" s="285" t="s">
        <v>87</v>
      </c>
      <c r="C8254" s="292">
        <v>1028.9592500000001</v>
      </c>
      <c r="D8254" s="292">
        <v>3801.0187400000009</v>
      </c>
      <c r="E8254" s="292">
        <v>5646.7417999999998</v>
      </c>
      <c r="F8254" s="292">
        <v>11486.777040000001</v>
      </c>
      <c r="G8254" s="292">
        <v>21963.496830000004</v>
      </c>
      <c r="P8254" s="83" t="str">
        <f t="shared" si="189"/>
        <v/>
      </c>
    </row>
    <row r="8255" spans="1:16" hidden="1" x14ac:dyDescent="0.25">
      <c r="A8255" s="83" t="s">
        <v>9300</v>
      </c>
      <c r="B8255" s="285" t="s">
        <v>88</v>
      </c>
      <c r="C8255" s="292">
        <v>4401.2938600000007</v>
      </c>
      <c r="D8255" s="292">
        <v>1585.538</v>
      </c>
      <c r="E8255" s="292">
        <v>0</v>
      </c>
      <c r="F8255" s="292">
        <v>20209.30889</v>
      </c>
      <c r="G8255" s="292">
        <v>26196.140749999999</v>
      </c>
      <c r="P8255" s="83" t="str">
        <f t="shared" si="189"/>
        <v/>
      </c>
    </row>
    <row r="8256" spans="1:16" hidden="1" x14ac:dyDescent="0.25">
      <c r="A8256" s="83" t="s">
        <v>9301</v>
      </c>
      <c r="B8256" s="285" t="s">
        <v>144</v>
      </c>
      <c r="C8256" s="292">
        <v>162165.00129000004</v>
      </c>
      <c r="D8256" s="292">
        <v>204175.19323</v>
      </c>
      <c r="E8256" s="292">
        <v>192496.73992399999</v>
      </c>
      <c r="F8256" s="292">
        <v>347891.35264000006</v>
      </c>
      <c r="G8256" s="292">
        <v>906728.28708399995</v>
      </c>
      <c r="P8256" s="83" t="str">
        <f t="shared" si="189"/>
        <v/>
      </c>
    </row>
    <row r="8257" spans="1:16" hidden="1" x14ac:dyDescent="0.25">
      <c r="A8257" s="83" t="s">
        <v>9302</v>
      </c>
      <c r="B8257" s="285" t="s">
        <v>283</v>
      </c>
      <c r="C8257" s="292">
        <v>58.790210000000002</v>
      </c>
      <c r="D8257" s="292">
        <v>76.133510000000001</v>
      </c>
      <c r="E8257" s="292">
        <v>51.974970000000006</v>
      </c>
      <c r="F8257" s="292">
        <v>5068.9016099999999</v>
      </c>
      <c r="G8257" s="292">
        <v>5255.8002999999999</v>
      </c>
      <c r="P8257" s="83" t="str">
        <f t="shared" si="189"/>
        <v/>
      </c>
    </row>
    <row r="8258" spans="1:16" hidden="1" x14ac:dyDescent="0.25">
      <c r="A8258" s="83" t="s">
        <v>9303</v>
      </c>
      <c r="B8258" s="285" t="s">
        <v>284</v>
      </c>
      <c r="C8258" s="292">
        <v>444.02229</v>
      </c>
      <c r="D8258" s="292">
        <v>618.12431000000015</v>
      </c>
      <c r="E8258" s="292">
        <v>420.40396000000004</v>
      </c>
      <c r="F8258" s="292">
        <v>5387.2781399999994</v>
      </c>
      <c r="G8258" s="292">
        <v>6869.8287</v>
      </c>
      <c r="P8258" s="83" t="str">
        <f t="shared" si="189"/>
        <v/>
      </c>
    </row>
    <row r="8259" spans="1:16" hidden="1" x14ac:dyDescent="0.25">
      <c r="A8259" s="83" t="s">
        <v>9304</v>
      </c>
      <c r="B8259" s="285" t="s">
        <v>76</v>
      </c>
      <c r="C8259" s="292">
        <v>0</v>
      </c>
      <c r="D8259" s="292">
        <v>0</v>
      </c>
      <c r="E8259" s="292">
        <v>0</v>
      </c>
      <c r="F8259" s="292">
        <v>0</v>
      </c>
      <c r="G8259" s="292">
        <v>0</v>
      </c>
      <c r="P8259" s="83" t="str">
        <f t="shared" si="189"/>
        <v/>
      </c>
    </row>
    <row r="8260" spans="1:16" hidden="1" x14ac:dyDescent="0.25">
      <c r="A8260" s="83" t="s">
        <v>9305</v>
      </c>
      <c r="B8260" s="285" t="s">
        <v>85</v>
      </c>
      <c r="C8260" s="292">
        <v>416534.66736000008</v>
      </c>
      <c r="D8260" s="292">
        <v>138444.63556999998</v>
      </c>
      <c r="E8260" s="292">
        <v>112002.05423000001</v>
      </c>
      <c r="F8260" s="292">
        <v>216639.67664000008</v>
      </c>
      <c r="G8260" s="292">
        <v>883621.03379999998</v>
      </c>
      <c r="P8260" s="83" t="str">
        <f t="shared" si="189"/>
        <v/>
      </c>
    </row>
    <row r="8261" spans="1:16" hidden="1" x14ac:dyDescent="0.25">
      <c r="A8261" s="83" t="s">
        <v>9306</v>
      </c>
      <c r="B8261" s="285" t="s">
        <v>87</v>
      </c>
      <c r="C8261" s="292">
        <v>1823.9765400000001</v>
      </c>
      <c r="D8261" s="292">
        <v>1443.9664499999999</v>
      </c>
      <c r="E8261" s="292">
        <v>22948.696550000001</v>
      </c>
      <c r="F8261" s="292">
        <v>22275.288610000007</v>
      </c>
      <c r="G8261" s="292">
        <v>48491.928150000007</v>
      </c>
      <c r="P8261" s="83" t="str">
        <f t="shared" si="189"/>
        <v/>
      </c>
    </row>
    <row r="8262" spans="1:16" hidden="1" x14ac:dyDescent="0.25">
      <c r="A8262" s="83" t="s">
        <v>9307</v>
      </c>
      <c r="B8262" s="285" t="s">
        <v>88</v>
      </c>
      <c r="C8262" s="292">
        <v>35937.834610000005</v>
      </c>
      <c r="D8262" s="292">
        <v>3341.3612599999997</v>
      </c>
      <c r="E8262" s="292">
        <v>343.53454999999997</v>
      </c>
      <c r="F8262" s="292">
        <v>61955.908199999991</v>
      </c>
      <c r="G8262" s="292">
        <v>101578.63861999998</v>
      </c>
      <c r="P8262" s="83" t="str">
        <f t="shared" si="189"/>
        <v/>
      </c>
    </row>
    <row r="8263" spans="1:16" hidden="1" x14ac:dyDescent="0.25">
      <c r="A8263" s="83" t="s">
        <v>9308</v>
      </c>
      <c r="B8263" s="285" t="s">
        <v>89</v>
      </c>
      <c r="C8263" s="292">
        <v>7857.2490900000003</v>
      </c>
      <c r="D8263" s="292">
        <v>10204.425299999997</v>
      </c>
      <c r="E8263" s="292">
        <v>10950.435630000004</v>
      </c>
      <c r="F8263" s="292">
        <v>15248.631470000055</v>
      </c>
      <c r="G8263" s="292">
        <v>44260.741490000059</v>
      </c>
      <c r="P8263" s="83" t="str">
        <f t="shared" si="189"/>
        <v/>
      </c>
    </row>
    <row r="8264" spans="1:16" hidden="1" x14ac:dyDescent="0.25">
      <c r="A8264" s="83" t="s">
        <v>9309</v>
      </c>
      <c r="B8264" s="285" t="s">
        <v>90</v>
      </c>
      <c r="C8264" s="292">
        <v>12.840079999999999</v>
      </c>
      <c r="D8264" s="292">
        <v>14.407090000000002</v>
      </c>
      <c r="E8264" s="292">
        <v>18.633839999999999</v>
      </c>
      <c r="F8264" s="292">
        <v>13.940939999999999</v>
      </c>
      <c r="G8264" s="292">
        <v>59.821950000000001</v>
      </c>
      <c r="P8264" s="83" t="str">
        <f t="shared" si="189"/>
        <v/>
      </c>
    </row>
    <row r="8265" spans="1:16" hidden="1" x14ac:dyDescent="0.25">
      <c r="A8265" s="83" t="s">
        <v>9310</v>
      </c>
      <c r="B8265" s="285" t="s">
        <v>91</v>
      </c>
      <c r="C8265" s="292">
        <v>0</v>
      </c>
      <c r="D8265" s="292">
        <v>0</v>
      </c>
      <c r="E8265" s="292">
        <v>0</v>
      </c>
      <c r="F8265" s="292">
        <v>0</v>
      </c>
      <c r="G8265" s="292">
        <v>0</v>
      </c>
      <c r="P8265" s="83" t="str">
        <f t="shared" si="189"/>
        <v/>
      </c>
    </row>
    <row r="8266" spans="1:16" hidden="1" x14ac:dyDescent="0.25">
      <c r="A8266" s="83" t="s">
        <v>9311</v>
      </c>
      <c r="B8266" s="285" t="s">
        <v>3670</v>
      </c>
      <c r="C8266" s="292">
        <v>1292.4285200000002</v>
      </c>
      <c r="D8266" s="292">
        <v>1345.6138999999996</v>
      </c>
      <c r="E8266" s="292">
        <v>1452.0717400000001</v>
      </c>
      <c r="F8266" s="292">
        <v>3906.5445</v>
      </c>
      <c r="G8266" s="292">
        <v>7996.6586600000001</v>
      </c>
      <c r="P8266" s="83" t="str">
        <f t="shared" si="189"/>
        <v/>
      </c>
    </row>
    <row r="8267" spans="1:16" hidden="1" x14ac:dyDescent="0.25">
      <c r="A8267" s="83" t="s">
        <v>9312</v>
      </c>
      <c r="B8267" s="285" t="s">
        <v>95</v>
      </c>
      <c r="C8267" s="292">
        <v>8.0747900000000001</v>
      </c>
      <c r="D8267" s="292">
        <v>281.58565000000004</v>
      </c>
      <c r="E8267" s="292">
        <v>72.935000000000002</v>
      </c>
      <c r="F8267" s="292">
        <v>418.17952000000002</v>
      </c>
      <c r="G8267" s="292">
        <v>780.77496000000008</v>
      </c>
      <c r="P8267" s="83" t="str">
        <f t="shared" si="189"/>
        <v/>
      </c>
    </row>
    <row r="8268" spans="1:16" hidden="1" x14ac:dyDescent="0.25">
      <c r="A8268" s="83" t="s">
        <v>9313</v>
      </c>
      <c r="B8268" s="285" t="s">
        <v>96</v>
      </c>
      <c r="C8268" s="292">
        <v>0</v>
      </c>
      <c r="D8268" s="292">
        <v>0</v>
      </c>
      <c r="E8268" s="292">
        <v>0</v>
      </c>
      <c r="F8268" s="292">
        <v>0</v>
      </c>
      <c r="G8268" s="292">
        <v>0</v>
      </c>
      <c r="P8268" s="83" t="str">
        <f t="shared" si="189"/>
        <v/>
      </c>
    </row>
    <row r="8269" spans="1:16" hidden="1" x14ac:dyDescent="0.25">
      <c r="A8269" s="83" t="s">
        <v>9314</v>
      </c>
      <c r="B8269" s="285" t="s">
        <v>155</v>
      </c>
      <c r="C8269" s="292">
        <v>454296.4785100001</v>
      </c>
      <c r="D8269" s="292">
        <v>143229.96328</v>
      </c>
      <c r="E8269" s="292">
        <v>135294.28533000001</v>
      </c>
      <c r="F8269" s="292">
        <v>300870.87345000007</v>
      </c>
      <c r="G8269" s="292">
        <v>1033691.60057</v>
      </c>
      <c r="P8269" s="83" t="str">
        <f t="shared" si="189"/>
        <v/>
      </c>
    </row>
    <row r="8270" spans="1:16" hidden="1" x14ac:dyDescent="0.25">
      <c r="A8270" s="83" t="s">
        <v>9315</v>
      </c>
      <c r="B8270" s="285" t="s">
        <v>285</v>
      </c>
      <c r="C8270" s="292">
        <v>85269.919710000016</v>
      </c>
      <c r="D8270" s="292">
        <v>64959.253990000012</v>
      </c>
      <c r="E8270" s="292">
        <v>56793.283229999994</v>
      </c>
      <c r="F8270" s="292">
        <v>45062.648829999998</v>
      </c>
      <c r="G8270" s="292">
        <v>252085.10576000003</v>
      </c>
      <c r="P8270" s="83" t="str">
        <f t="shared" si="189"/>
        <v/>
      </c>
    </row>
    <row r="8271" spans="1:16" hidden="1" x14ac:dyDescent="0.25">
      <c r="A8271" s="83" t="s">
        <v>9316</v>
      </c>
      <c r="B8271" s="285" t="s">
        <v>286</v>
      </c>
      <c r="C8271" s="292">
        <v>322094.15517000004</v>
      </c>
      <c r="D8271" s="292">
        <v>61639.349639999986</v>
      </c>
      <c r="E8271" s="292">
        <v>42714.694790000001</v>
      </c>
      <c r="F8271" s="292">
        <v>151989.73138000001</v>
      </c>
      <c r="G8271" s="292">
        <v>578437.93097999995</v>
      </c>
      <c r="P8271" s="83" t="str">
        <f t="shared" si="189"/>
        <v/>
      </c>
    </row>
    <row r="8272" spans="1:16" hidden="1" x14ac:dyDescent="0.25">
      <c r="A8272" s="83" t="s">
        <v>9317</v>
      </c>
      <c r="B8272" s="285" t="s">
        <v>130</v>
      </c>
      <c r="C8272" s="292">
        <v>-542850.80716607906</v>
      </c>
      <c r="D8272" s="292">
        <v>-616949.26481400966</v>
      </c>
      <c r="E8272" s="292">
        <v>-235316.60402896194</v>
      </c>
      <c r="F8272" s="292">
        <v>-571739.8456811544</v>
      </c>
      <c r="G8272" s="292">
        <v>-500854.62829600892</v>
      </c>
      <c r="H8272" s="292">
        <v>436865.64394711738</v>
      </c>
      <c r="I8272" s="292">
        <v>1318450.5586827574</v>
      </c>
      <c r="J8272" s="292">
        <v>-89481.58461537557</v>
      </c>
      <c r="K8272" s="292">
        <v>427219.18956811063</v>
      </c>
      <c r="L8272" s="292">
        <v>219996.19865347433</v>
      </c>
      <c r="M8272" s="292">
        <v>55599.1758580315</v>
      </c>
      <c r="N8272" s="292">
        <v>981409.7967919088</v>
      </c>
      <c r="O8272" s="292">
        <v>882347.82889981056</v>
      </c>
      <c r="P8272" s="83" t="str">
        <f t="shared" ref="P8272:P8301" si="190">IF(COUNTBLANK(Q8272)=0,IF(RIGHT(A8272,12)=Q8272,TRUE,FALSE),"")</f>
        <v/>
      </c>
    </row>
    <row r="8273" spans="1:16" hidden="1" x14ac:dyDescent="0.25">
      <c r="A8273" s="83" t="s">
        <v>9318</v>
      </c>
      <c r="B8273" s="285" t="s">
        <v>76</v>
      </c>
      <c r="C8273" s="292">
        <v>267.44299666666666</v>
      </c>
      <c r="D8273" s="292">
        <v>260.26407666666665</v>
      </c>
      <c r="E8273" s="292">
        <v>59.314616666666666</v>
      </c>
      <c r="F8273" s="292">
        <v>51.441356666666664</v>
      </c>
      <c r="G8273" s="292">
        <v>445.27973666666662</v>
      </c>
      <c r="H8273" s="292">
        <v>45.306666666666665</v>
      </c>
      <c r="I8273" s="292">
        <v>267.10463666666664</v>
      </c>
      <c r="J8273" s="292">
        <v>54.416666666666664</v>
      </c>
      <c r="K8273" s="292">
        <v>574.51714666666669</v>
      </c>
      <c r="L8273" s="292">
        <v>302.43746666666664</v>
      </c>
      <c r="M8273" s="292">
        <v>103.98317666666667</v>
      </c>
      <c r="N8273" s="292">
        <v>255.44294666666664</v>
      </c>
      <c r="O8273" s="292">
        <v>2686.9514899999999</v>
      </c>
      <c r="P8273" s="83" t="str">
        <f t="shared" si="190"/>
        <v/>
      </c>
    </row>
    <row r="8274" spans="1:16" hidden="1" x14ac:dyDescent="0.25">
      <c r="A8274" s="83" t="s">
        <v>9319</v>
      </c>
      <c r="B8274" s="285" t="s">
        <v>79</v>
      </c>
      <c r="D8274" s="292">
        <v>0</v>
      </c>
      <c r="E8274" s="292">
        <v>0</v>
      </c>
      <c r="F8274" s="292">
        <v>0</v>
      </c>
      <c r="G8274" s="292">
        <v>0</v>
      </c>
      <c r="H8274" s="292">
        <v>0</v>
      </c>
      <c r="I8274" s="292">
        <v>0</v>
      </c>
      <c r="J8274" s="292">
        <v>0</v>
      </c>
      <c r="K8274" s="292">
        <v>0</v>
      </c>
      <c r="L8274" s="292">
        <v>0</v>
      </c>
      <c r="M8274" s="292">
        <v>0</v>
      </c>
      <c r="N8274" s="292">
        <v>0</v>
      </c>
      <c r="O8274" s="292">
        <v>0</v>
      </c>
      <c r="P8274" s="83" t="str">
        <f t="shared" si="190"/>
        <v/>
      </c>
    </row>
    <row r="8275" spans="1:16" hidden="1" x14ac:dyDescent="0.25">
      <c r="A8275" s="83" t="s">
        <v>9320</v>
      </c>
      <c r="B8275" s="285" t="s">
        <v>144</v>
      </c>
      <c r="C8275" s="292">
        <v>1711633.7195394123</v>
      </c>
      <c r="D8275" s="292">
        <v>1610973.881147343</v>
      </c>
      <c r="E8275" s="292">
        <v>1726045.2436722955</v>
      </c>
      <c r="F8275" s="292">
        <v>1707029.294614488</v>
      </c>
      <c r="G8275" s="292">
        <v>1690101.2319693423</v>
      </c>
      <c r="H8275" s="292">
        <v>1486921.109556216</v>
      </c>
      <c r="I8275" s="292">
        <v>1314281.915200576</v>
      </c>
      <c r="J8275" s="292">
        <v>1151997.9112287089</v>
      </c>
      <c r="K8275" s="292">
        <v>1255550.0250652225</v>
      </c>
      <c r="L8275" s="292">
        <v>1138601.1675398592</v>
      </c>
      <c r="M8275" s="292">
        <v>1098879.5624053022</v>
      </c>
      <c r="N8275" s="292">
        <v>1063773.7952714246</v>
      </c>
      <c r="O8275" s="292">
        <v>16955788.857210189</v>
      </c>
      <c r="P8275" s="83" t="str">
        <f t="shared" si="190"/>
        <v/>
      </c>
    </row>
    <row r="8276" spans="1:16" hidden="1" x14ac:dyDescent="0.25">
      <c r="A8276" s="83" t="s">
        <v>9321</v>
      </c>
      <c r="B8276" s="285" t="s">
        <v>296</v>
      </c>
      <c r="C8276" s="292">
        <v>782438.05941091955</v>
      </c>
      <c r="D8276" s="292">
        <v>715238.23804052244</v>
      </c>
      <c r="E8276" s="292">
        <v>733878.82199848315</v>
      </c>
      <c r="F8276" s="292">
        <v>726833.44105656201</v>
      </c>
      <c r="G8276" s="292">
        <v>727610.42087047943</v>
      </c>
      <c r="H8276" s="292">
        <v>610838.36499050865</v>
      </c>
      <c r="I8276" s="292">
        <v>589161.48644131899</v>
      </c>
      <c r="J8276" s="292">
        <v>434306.32229874691</v>
      </c>
      <c r="K8276" s="292">
        <v>492791.65355594922</v>
      </c>
      <c r="L8276" s="292">
        <v>446843.33076521812</v>
      </c>
      <c r="M8276" s="292">
        <v>422152.19578266895</v>
      </c>
      <c r="N8276" s="292">
        <v>424926.75782999996</v>
      </c>
      <c r="O8276" s="292">
        <v>7107019.0930413762</v>
      </c>
      <c r="P8276" s="83" t="str">
        <f t="shared" si="190"/>
        <v/>
      </c>
    </row>
    <row r="8277" spans="1:16" hidden="1" x14ac:dyDescent="0.25">
      <c r="A8277" s="83" t="s">
        <v>9322</v>
      </c>
      <c r="B8277" s="285" t="s">
        <v>297</v>
      </c>
      <c r="C8277" s="292">
        <v>44455.786460919619</v>
      </c>
      <c r="D8277" s="292">
        <v>46981.840920522525</v>
      </c>
      <c r="E8277" s="292">
        <v>54444.85401848302</v>
      </c>
      <c r="F8277" s="292">
        <v>51452.408756561897</v>
      </c>
      <c r="G8277" s="292">
        <v>64628.255950479455</v>
      </c>
      <c r="H8277" s="292">
        <v>52805.20525050861</v>
      </c>
      <c r="I8277" s="292">
        <v>53973.550761319064</v>
      </c>
      <c r="J8277" s="292">
        <v>52878.365738746863</v>
      </c>
      <c r="K8277" s="292">
        <v>56180.295655949245</v>
      </c>
      <c r="L8277" s="292">
        <v>50630.859165218149</v>
      </c>
      <c r="M8277" s="292">
        <v>51775.402662668916</v>
      </c>
      <c r="N8277" s="292">
        <v>52574.197500000002</v>
      </c>
      <c r="O8277" s="292">
        <v>632781.02284137742</v>
      </c>
      <c r="P8277" s="83" t="str">
        <f t="shared" si="190"/>
        <v/>
      </c>
    </row>
    <row r="8278" spans="1:16" hidden="1" x14ac:dyDescent="0.25">
      <c r="A8278" s="83" t="s">
        <v>9323</v>
      </c>
      <c r="B8278" s="285" t="s">
        <v>303</v>
      </c>
      <c r="C8278" s="292">
        <v>35</v>
      </c>
      <c r="D8278" s="292">
        <v>35</v>
      </c>
      <c r="E8278" s="292">
        <v>35</v>
      </c>
      <c r="F8278" s="292">
        <v>35</v>
      </c>
      <c r="G8278" s="292">
        <v>35</v>
      </c>
      <c r="H8278" s="292">
        <v>35</v>
      </c>
      <c r="I8278" s="292">
        <v>35</v>
      </c>
      <c r="J8278" s="292">
        <v>30</v>
      </c>
      <c r="K8278" s="292">
        <v>28</v>
      </c>
      <c r="L8278" s="292">
        <v>28</v>
      </c>
      <c r="M8278" s="292">
        <v>28</v>
      </c>
      <c r="N8278" s="292">
        <v>28</v>
      </c>
      <c r="O8278" s="292">
        <v>387</v>
      </c>
      <c r="P8278" s="83" t="str">
        <f t="shared" si="190"/>
        <v/>
      </c>
    </row>
    <row r="8279" spans="1:16" hidden="1" x14ac:dyDescent="0.25">
      <c r="A8279" s="83" t="s">
        <v>9324</v>
      </c>
      <c r="B8279" s="285" t="s">
        <v>304</v>
      </c>
      <c r="C8279" s="292">
        <v>10853.188343333333</v>
      </c>
      <c r="D8279" s="292">
        <v>9364.7958333333336</v>
      </c>
      <c r="E8279" s="292">
        <v>10156.560413333333</v>
      </c>
      <c r="F8279" s="292">
        <v>9700.032823333333</v>
      </c>
      <c r="G8279" s="292">
        <v>10151.334283333332</v>
      </c>
      <c r="H8279" s="292">
        <v>10835.015153333334</v>
      </c>
      <c r="I8279" s="292">
        <v>8957.6773933333316</v>
      </c>
      <c r="J8279" s="292">
        <v>9460.2988333333324</v>
      </c>
      <c r="K8279" s="292">
        <v>8039.341583333332</v>
      </c>
      <c r="L8279" s="292">
        <v>9354.0362833333329</v>
      </c>
      <c r="M8279" s="292">
        <v>9323.4686533333334</v>
      </c>
      <c r="N8279" s="292">
        <v>8336.9582833333334</v>
      </c>
      <c r="O8279" s="292">
        <v>114532.70788</v>
      </c>
      <c r="P8279" s="83" t="str">
        <f t="shared" si="190"/>
        <v/>
      </c>
    </row>
    <row r="8280" spans="1:16" hidden="1" x14ac:dyDescent="0.25">
      <c r="A8280" s="83" t="s">
        <v>9325</v>
      </c>
      <c r="B8280" s="285" t="s">
        <v>305</v>
      </c>
      <c r="C8280" s="292">
        <v>126736.13319849293</v>
      </c>
      <c r="D8280" s="292">
        <v>164341.86375682056</v>
      </c>
      <c r="E8280" s="292">
        <v>250152.59156381199</v>
      </c>
      <c r="F8280" s="292">
        <v>248709.44267792572</v>
      </c>
      <c r="G8280" s="292">
        <v>235539.0321588628</v>
      </c>
      <c r="H8280" s="292">
        <v>253883.26300570741</v>
      </c>
      <c r="I8280" s="292">
        <v>127598.89039925695</v>
      </c>
      <c r="J8280" s="292">
        <v>273514.03621996194</v>
      </c>
      <c r="K8280" s="292">
        <v>264189.9624892734</v>
      </c>
      <c r="L8280" s="292">
        <v>217097.83742464101</v>
      </c>
      <c r="M8280" s="292">
        <v>242233.87938263314</v>
      </c>
      <c r="N8280" s="292">
        <v>211534.63743142449</v>
      </c>
      <c r="O8280" s="292">
        <v>2615531.5697088121</v>
      </c>
      <c r="P8280" s="83" t="str">
        <f t="shared" si="190"/>
        <v/>
      </c>
    </row>
    <row r="8281" spans="1:16" hidden="1" x14ac:dyDescent="0.25">
      <c r="A8281" s="83" t="s">
        <v>9326</v>
      </c>
      <c r="B8281" s="285" t="s">
        <v>306</v>
      </c>
      <c r="C8281" s="292">
        <v>126736.13319849293</v>
      </c>
      <c r="D8281" s="292">
        <v>164341.86375682056</v>
      </c>
      <c r="E8281" s="292">
        <v>250152.59156381199</v>
      </c>
      <c r="F8281" s="292">
        <v>248593.45281792572</v>
      </c>
      <c r="G8281" s="292">
        <v>235539.0321588628</v>
      </c>
      <c r="H8281" s="292">
        <v>253883.26300570741</v>
      </c>
      <c r="I8281" s="292">
        <v>127598.89039925695</v>
      </c>
      <c r="J8281" s="292">
        <v>273514.03621996194</v>
      </c>
      <c r="K8281" s="292">
        <v>264189.9624892734</v>
      </c>
      <c r="L8281" s="292">
        <v>217097.83742464101</v>
      </c>
      <c r="M8281" s="292">
        <v>242233.87938263314</v>
      </c>
      <c r="N8281" s="292">
        <v>211534.63743142449</v>
      </c>
      <c r="O8281" s="292">
        <v>2615415.5798488124</v>
      </c>
      <c r="P8281" s="83" t="str">
        <f t="shared" si="190"/>
        <v/>
      </c>
    </row>
    <row r="8282" spans="1:16" hidden="1" x14ac:dyDescent="0.25">
      <c r="A8282" s="83" t="s">
        <v>9327</v>
      </c>
      <c r="B8282" s="285" t="s">
        <v>307</v>
      </c>
      <c r="C8282" s="292">
        <v>0</v>
      </c>
      <c r="D8282" s="292">
        <v>0</v>
      </c>
      <c r="E8282" s="292">
        <v>0</v>
      </c>
      <c r="F8282" s="292">
        <v>115.98986000000001</v>
      </c>
      <c r="G8282" s="292">
        <v>0</v>
      </c>
      <c r="H8282" s="292">
        <v>0</v>
      </c>
      <c r="I8282" s="292">
        <v>0</v>
      </c>
      <c r="J8282" s="292">
        <v>0</v>
      </c>
      <c r="K8282" s="292">
        <v>0</v>
      </c>
      <c r="L8282" s="292">
        <v>0</v>
      </c>
      <c r="M8282" s="292">
        <v>0</v>
      </c>
      <c r="N8282" s="292">
        <v>0</v>
      </c>
      <c r="O8282" s="292">
        <v>115.98986000000001</v>
      </c>
      <c r="P8282" s="83" t="str">
        <f t="shared" si="190"/>
        <v/>
      </c>
    </row>
    <row r="8283" spans="1:16" hidden="1" x14ac:dyDescent="0.25">
      <c r="A8283" s="83" t="s">
        <v>9328</v>
      </c>
      <c r="B8283" s="285" t="s">
        <v>308</v>
      </c>
      <c r="C8283" s="292">
        <v>920329.82394941256</v>
      </c>
      <c r="D8283" s="292">
        <v>889240.16170734307</v>
      </c>
      <c r="E8283" s="292">
        <v>994282.28859229514</v>
      </c>
      <c r="F8283" s="292">
        <v>985329.35791448771</v>
      </c>
      <c r="G8283" s="292">
        <v>973781.06704934232</v>
      </c>
      <c r="H8283" s="292">
        <v>875636.94981621602</v>
      </c>
      <c r="I8283" s="292">
        <v>726020.15887057583</v>
      </c>
      <c r="J8283" s="292">
        <v>717365.0740187089</v>
      </c>
      <c r="K8283" s="292">
        <v>765623.47477522271</v>
      </c>
      <c r="L8283" s="292">
        <v>673625.64193985902</v>
      </c>
      <c r="M8283" s="292">
        <v>673841.52699530206</v>
      </c>
      <c r="N8283" s="292">
        <v>645081.79649142455</v>
      </c>
      <c r="O8283" s="292">
        <v>9840157.3221201897</v>
      </c>
      <c r="P8283" s="83" t="str">
        <f t="shared" si="190"/>
        <v/>
      </c>
    </row>
    <row r="8284" spans="1:16" hidden="1" x14ac:dyDescent="0.25">
      <c r="A8284" s="83" t="s">
        <v>9329</v>
      </c>
      <c r="B8284" s="285" t="s">
        <v>311</v>
      </c>
      <c r="C8284" s="292">
        <v>791303.89558999997</v>
      </c>
      <c r="D8284" s="292">
        <v>721733.7194399999</v>
      </c>
      <c r="E8284" s="292">
        <v>731762.9550800001</v>
      </c>
      <c r="F8284" s="292">
        <v>721699.93670000008</v>
      </c>
      <c r="G8284" s="292">
        <v>716320.16492000001</v>
      </c>
      <c r="H8284" s="292">
        <v>611284.15974000003</v>
      </c>
      <c r="I8284" s="292">
        <v>588261.75632999989</v>
      </c>
      <c r="J8284" s="292">
        <v>434632.83721000003</v>
      </c>
      <c r="K8284" s="292">
        <v>489926.55028999998</v>
      </c>
      <c r="L8284" s="292">
        <v>464975.52559999999</v>
      </c>
      <c r="M8284" s="292">
        <v>425038.03541000001</v>
      </c>
      <c r="N8284" s="292">
        <v>418691.99877999997</v>
      </c>
      <c r="O8284" s="292">
        <v>7115631.5350899994</v>
      </c>
      <c r="P8284" s="83" t="str">
        <f t="shared" si="190"/>
        <v/>
      </c>
    </row>
    <row r="8285" spans="1:16" hidden="1" x14ac:dyDescent="0.25">
      <c r="A8285" s="83" t="s">
        <v>9330</v>
      </c>
      <c r="B8285" s="285" t="s">
        <v>319</v>
      </c>
      <c r="C8285" s="292">
        <v>343937</v>
      </c>
      <c r="D8285" s="292">
        <v>344687</v>
      </c>
      <c r="E8285" s="292">
        <v>347408</v>
      </c>
      <c r="F8285" s="292">
        <v>347658</v>
      </c>
      <c r="G8285" s="292">
        <v>338940</v>
      </c>
      <c r="H8285" s="292">
        <v>338158</v>
      </c>
      <c r="I8285" s="292">
        <v>354997</v>
      </c>
      <c r="J8285" s="292">
        <v>338658</v>
      </c>
      <c r="K8285" s="292">
        <v>356158</v>
      </c>
      <c r="L8285" s="292">
        <v>364630</v>
      </c>
      <c r="M8285" s="292">
        <v>354930</v>
      </c>
      <c r="N8285" s="292">
        <v>357757</v>
      </c>
      <c r="O8285" s="292">
        <v>4187918</v>
      </c>
      <c r="P8285" s="83" t="str">
        <f t="shared" si="190"/>
        <v/>
      </c>
    </row>
    <row r="8286" spans="1:16" hidden="1" x14ac:dyDescent="0.25">
      <c r="A8286" s="83" t="s">
        <v>9331</v>
      </c>
      <c r="B8286" s="285" t="s">
        <v>5952</v>
      </c>
      <c r="C8286" s="292">
        <v>393874.85358999996</v>
      </c>
      <c r="D8286" s="292">
        <v>323431.74004999996</v>
      </c>
      <c r="E8286" s="292">
        <v>331847.93354000006</v>
      </c>
      <c r="F8286" s="292">
        <v>327519.49885000003</v>
      </c>
      <c r="G8286" s="292">
        <v>324040.22738</v>
      </c>
      <c r="H8286" s="292">
        <v>219690.15974</v>
      </c>
      <c r="I8286" s="292">
        <v>179809.42632999999</v>
      </c>
      <c r="J8286" s="292">
        <v>42506.160470000003</v>
      </c>
      <c r="K8286" s="292">
        <v>80448.550289999999</v>
      </c>
      <c r="L8286" s="292">
        <v>31313.834599999998</v>
      </c>
      <c r="M8286" s="292">
        <v>15211.233410000001</v>
      </c>
      <c r="N8286" s="292">
        <v>14310.551779999998</v>
      </c>
      <c r="O8286" s="292">
        <v>2284004.1700300002</v>
      </c>
      <c r="P8286" s="83" t="str">
        <f t="shared" si="190"/>
        <v/>
      </c>
    </row>
    <row r="8287" spans="1:16" hidden="1" x14ac:dyDescent="0.25">
      <c r="A8287" s="83" t="s">
        <v>9332</v>
      </c>
      <c r="B8287" s="285" t="s">
        <v>321</v>
      </c>
      <c r="C8287" s="292">
        <v>40.042000000000002</v>
      </c>
      <c r="D8287" s="292">
        <v>41.979390000000002</v>
      </c>
      <c r="E8287" s="292">
        <v>51.021540000000002</v>
      </c>
      <c r="F8287" s="292">
        <v>48.437849999999997</v>
      </c>
      <c r="G8287" s="292">
        <v>1.93754</v>
      </c>
      <c r="H8287" s="292">
        <v>45</v>
      </c>
      <c r="I8287" s="292">
        <v>45.33</v>
      </c>
      <c r="J8287" s="292">
        <v>54.676739999999995</v>
      </c>
      <c r="K8287" s="292">
        <v>0</v>
      </c>
      <c r="L8287" s="292">
        <v>55.691000000000003</v>
      </c>
      <c r="M8287" s="292">
        <v>59.802</v>
      </c>
      <c r="N8287" s="292">
        <v>60.447000000000003</v>
      </c>
      <c r="O8287" s="292">
        <v>504.36506000000008</v>
      </c>
      <c r="P8287" s="83" t="str">
        <f t="shared" si="190"/>
        <v/>
      </c>
    </row>
    <row r="8288" spans="1:16" hidden="1" x14ac:dyDescent="0.25">
      <c r="A8288" s="83" t="s">
        <v>9333</v>
      </c>
      <c r="B8288" s="285" t="s">
        <v>324</v>
      </c>
      <c r="P8288" s="83" t="str">
        <f t="shared" si="190"/>
        <v/>
      </c>
    </row>
    <row r="8289" spans="1:16" hidden="1" x14ac:dyDescent="0.25">
      <c r="A8289" s="83" t="s">
        <v>9334</v>
      </c>
      <c r="B8289" s="285" t="s">
        <v>325</v>
      </c>
      <c r="C8289" s="292">
        <v>791303.89558999997</v>
      </c>
      <c r="D8289" s="292">
        <v>721733.7194399999</v>
      </c>
      <c r="E8289" s="292">
        <v>731762.9550800001</v>
      </c>
      <c r="F8289" s="292">
        <v>721699.93670000008</v>
      </c>
      <c r="G8289" s="292">
        <v>716320.16492000001</v>
      </c>
      <c r="H8289" s="292">
        <v>611284.15974000003</v>
      </c>
      <c r="I8289" s="292">
        <v>588261.75632999989</v>
      </c>
      <c r="J8289" s="292">
        <v>434632.83721000003</v>
      </c>
      <c r="K8289" s="292">
        <v>489926.55028999998</v>
      </c>
      <c r="L8289" s="292">
        <v>464975.52559999999</v>
      </c>
      <c r="M8289" s="292">
        <v>425038.03541000001</v>
      </c>
      <c r="N8289" s="292">
        <v>418691.99877999997</v>
      </c>
      <c r="O8289" s="292">
        <v>7115631.5350899994</v>
      </c>
      <c r="P8289" s="83" t="str">
        <f t="shared" si="190"/>
        <v/>
      </c>
    </row>
    <row r="8290" spans="1:16" hidden="1" x14ac:dyDescent="0.25">
      <c r="A8290" s="83" t="s">
        <v>9335</v>
      </c>
      <c r="B8290" s="285" t="s">
        <v>76</v>
      </c>
      <c r="C8290" s="292">
        <v>112.22804666666667</v>
      </c>
      <c r="D8290" s="292">
        <v>78.090806666666666</v>
      </c>
      <c r="E8290" s="292">
        <v>184.02121666666665</v>
      </c>
      <c r="F8290" s="292">
        <v>141.19942666666668</v>
      </c>
      <c r="G8290" s="292">
        <v>111.81142666666668</v>
      </c>
      <c r="H8290" s="292">
        <v>272.96910666666668</v>
      </c>
      <c r="I8290" s="292">
        <v>155.12471666666667</v>
      </c>
      <c r="J8290" s="292">
        <v>154.18844666666666</v>
      </c>
      <c r="K8290" s="292">
        <v>235.47209666666666</v>
      </c>
      <c r="L8290" s="292">
        <v>134.53084666666666</v>
      </c>
      <c r="M8290" s="292">
        <v>284.54594666666668</v>
      </c>
      <c r="N8290" s="292">
        <v>290.69528666666662</v>
      </c>
      <c r="O8290" s="292">
        <v>2154.8773699999997</v>
      </c>
      <c r="P8290" s="83" t="str">
        <f t="shared" si="190"/>
        <v/>
      </c>
    </row>
    <row r="8291" spans="1:16" hidden="1" x14ac:dyDescent="0.25">
      <c r="A8291" s="83" t="s">
        <v>9336</v>
      </c>
      <c r="B8291" s="285" t="s">
        <v>155</v>
      </c>
      <c r="C8291" s="292">
        <v>1168782.9123733332</v>
      </c>
      <c r="D8291" s="292">
        <v>994024.61633333331</v>
      </c>
      <c r="E8291" s="292">
        <v>1490728.6396433334</v>
      </c>
      <c r="F8291" s="292">
        <v>1135289.4489333334</v>
      </c>
      <c r="G8291" s="292">
        <v>1189246.6036733333</v>
      </c>
      <c r="H8291" s="292">
        <v>1923786.7535033333</v>
      </c>
      <c r="I8291" s="292">
        <v>2632732.4738833336</v>
      </c>
      <c r="J8291" s="292">
        <v>1062516.3266133333</v>
      </c>
      <c r="K8291" s="292">
        <v>1682769.214633333</v>
      </c>
      <c r="L8291" s="292">
        <v>1358597.3661933334</v>
      </c>
      <c r="M8291" s="292">
        <v>1154478.7382633337</v>
      </c>
      <c r="N8291" s="292">
        <v>2045183.5920633331</v>
      </c>
      <c r="O8291" s="292">
        <v>17838136.686109997</v>
      </c>
      <c r="P8291" s="83" t="str">
        <f t="shared" si="190"/>
        <v/>
      </c>
    </row>
    <row r="8292" spans="1:16" hidden="1" x14ac:dyDescent="0.25">
      <c r="A8292" s="83" t="s">
        <v>9337</v>
      </c>
      <c r="B8292" s="285" t="s">
        <v>305</v>
      </c>
      <c r="P8292" s="83" t="str">
        <f t="shared" si="190"/>
        <v/>
      </c>
    </row>
    <row r="8293" spans="1:16" hidden="1" x14ac:dyDescent="0.25">
      <c r="A8293" s="83" t="s">
        <v>9338</v>
      </c>
      <c r="B8293" s="285" t="s">
        <v>306</v>
      </c>
      <c r="P8293" s="83" t="str">
        <f t="shared" si="190"/>
        <v/>
      </c>
    </row>
    <row r="8294" spans="1:16" hidden="1" x14ac:dyDescent="0.25">
      <c r="A8294" s="83" t="s">
        <v>9339</v>
      </c>
      <c r="B8294" s="285" t="s">
        <v>311</v>
      </c>
      <c r="C8294" s="292">
        <v>791303.89558999997</v>
      </c>
      <c r="D8294" s="292">
        <v>721733.7194399999</v>
      </c>
      <c r="E8294" s="292">
        <v>731762.9550800001</v>
      </c>
      <c r="F8294" s="292">
        <v>721699.93670000008</v>
      </c>
      <c r="G8294" s="292">
        <v>716320.16492000001</v>
      </c>
      <c r="H8294" s="292">
        <v>611284.15974000003</v>
      </c>
      <c r="I8294" s="292">
        <v>588261.75632999989</v>
      </c>
      <c r="J8294" s="292">
        <v>434632.83721000003</v>
      </c>
      <c r="K8294" s="292">
        <v>489926.55028999998</v>
      </c>
      <c r="L8294" s="292">
        <v>464975.52559999999</v>
      </c>
      <c r="M8294" s="292">
        <v>425038.03541000001</v>
      </c>
      <c r="N8294" s="292">
        <v>418691.99877999997</v>
      </c>
      <c r="O8294" s="292">
        <v>7115631.5350899994</v>
      </c>
      <c r="P8294" s="83" t="str">
        <f t="shared" si="190"/>
        <v/>
      </c>
    </row>
    <row r="8295" spans="1:16" hidden="1" x14ac:dyDescent="0.25">
      <c r="A8295" s="83" t="s">
        <v>9340</v>
      </c>
      <c r="B8295" s="285" t="s">
        <v>312</v>
      </c>
      <c r="C8295" s="292">
        <v>113209.43092000001</v>
      </c>
      <c r="D8295" s="292">
        <v>148694.96221999999</v>
      </c>
      <c r="E8295" s="292">
        <v>556853.3727999999</v>
      </c>
      <c r="F8295" s="292">
        <v>144187.90069000001</v>
      </c>
      <c r="G8295" s="292">
        <v>192379.62468999997</v>
      </c>
      <c r="H8295" s="292">
        <v>756493.41120999993</v>
      </c>
      <c r="I8295" s="292">
        <v>202235.04088999997</v>
      </c>
      <c r="J8295" s="292">
        <v>247902.82042999999</v>
      </c>
      <c r="K8295" s="292">
        <v>755083.04938999994</v>
      </c>
      <c r="L8295" s="292">
        <v>316061.35392999998</v>
      </c>
      <c r="M8295" s="292">
        <v>287451.23173000006</v>
      </c>
      <c r="N8295" s="292">
        <v>861564.11603999999</v>
      </c>
      <c r="O8295" s="292">
        <v>4582116.314939999</v>
      </c>
      <c r="P8295" s="83" t="str">
        <f t="shared" si="190"/>
        <v/>
      </c>
    </row>
    <row r="8296" spans="1:16" hidden="1" x14ac:dyDescent="0.25">
      <c r="A8296" s="83" t="s">
        <v>9341</v>
      </c>
      <c r="B8296" s="285" t="s">
        <v>314</v>
      </c>
      <c r="C8296" s="292">
        <v>205477.94115</v>
      </c>
      <c r="D8296" s="292">
        <v>65318.427200000006</v>
      </c>
      <c r="E8296" s="292">
        <v>137951.82493999999</v>
      </c>
      <c r="F8296" s="292">
        <v>210655.99544999999</v>
      </c>
      <c r="G8296" s="292">
        <v>221797.58597000001</v>
      </c>
      <c r="H8296" s="292">
        <v>497152.79678000003</v>
      </c>
      <c r="I8296" s="292">
        <v>341090.13527999999</v>
      </c>
      <c r="J8296" s="292">
        <v>115481.06385999999</v>
      </c>
      <c r="K8296" s="292">
        <v>173198.72619000002</v>
      </c>
      <c r="L8296" s="292">
        <v>313092.53915000003</v>
      </c>
      <c r="M8296" s="292">
        <v>177354.50851000001</v>
      </c>
      <c r="N8296" s="292">
        <v>464033.36528999999</v>
      </c>
      <c r="O8296" s="292">
        <v>2922604.9097700003</v>
      </c>
      <c r="P8296" s="83" t="str">
        <f t="shared" si="190"/>
        <v/>
      </c>
    </row>
    <row r="8297" spans="1:16" hidden="1" x14ac:dyDescent="0.25">
      <c r="A8297" s="83" t="s">
        <v>9342</v>
      </c>
      <c r="B8297" s="285" t="s">
        <v>315</v>
      </c>
      <c r="C8297" s="292">
        <v>1857</v>
      </c>
      <c r="D8297" s="292">
        <v>1377</v>
      </c>
      <c r="E8297" s="292">
        <v>2558</v>
      </c>
      <c r="F8297" s="292">
        <v>1782</v>
      </c>
      <c r="G8297" s="292">
        <v>1815</v>
      </c>
      <c r="H8297" s="292">
        <v>1760</v>
      </c>
      <c r="I8297" s="292">
        <v>1758</v>
      </c>
      <c r="J8297" s="292">
        <v>1751</v>
      </c>
      <c r="K8297" s="292">
        <v>1731</v>
      </c>
      <c r="L8297" s="292">
        <v>1739</v>
      </c>
      <c r="M8297" s="292">
        <v>1756</v>
      </c>
      <c r="N8297" s="292">
        <v>1658</v>
      </c>
      <c r="O8297" s="292">
        <v>21542</v>
      </c>
      <c r="P8297" s="83" t="str">
        <f t="shared" si="190"/>
        <v/>
      </c>
    </row>
    <row r="8298" spans="1:16" hidden="1" x14ac:dyDescent="0.25">
      <c r="A8298" s="83" t="s">
        <v>9343</v>
      </c>
      <c r="B8298" s="285" t="s">
        <v>317</v>
      </c>
      <c r="C8298" s="292">
        <v>0.41666666666666669</v>
      </c>
      <c r="D8298" s="292">
        <v>0.41666666666666669</v>
      </c>
      <c r="E8298" s="292">
        <v>4595.4656066666676</v>
      </c>
      <c r="F8298" s="292">
        <v>0.41666666666666669</v>
      </c>
      <c r="G8298" s="292">
        <v>0.41666666666666669</v>
      </c>
      <c r="H8298" s="292">
        <v>0.41666666666666669</v>
      </c>
      <c r="I8298" s="292">
        <v>0.41666666666666669</v>
      </c>
      <c r="J8298" s="292">
        <v>0.41666666666666669</v>
      </c>
      <c r="K8298" s="292">
        <v>0.41666666666666669</v>
      </c>
      <c r="L8298" s="292">
        <v>0.41666666666666669</v>
      </c>
      <c r="M8298" s="292">
        <v>0.41666666666666669</v>
      </c>
      <c r="N8298" s="292">
        <v>0.41666666666666669</v>
      </c>
      <c r="O8298" s="292">
        <v>4600.0489400000033</v>
      </c>
      <c r="P8298" s="83" t="str">
        <f t="shared" si="190"/>
        <v/>
      </c>
    </row>
    <row r="8299" spans="1:16" hidden="1" x14ac:dyDescent="0.25">
      <c r="A8299" s="83" t="s">
        <v>9344</v>
      </c>
      <c r="B8299" s="285" t="s">
        <v>318</v>
      </c>
      <c r="C8299" s="292">
        <v>377479.01678333338</v>
      </c>
      <c r="D8299" s="292">
        <v>272290.89689333335</v>
      </c>
      <c r="E8299" s="292">
        <v>758965.68456333329</v>
      </c>
      <c r="F8299" s="292">
        <v>413589.51223333325</v>
      </c>
      <c r="G8299" s="292">
        <v>472926.43875333329</v>
      </c>
      <c r="H8299" s="292">
        <v>1312502.5937633333</v>
      </c>
      <c r="I8299" s="292">
        <v>2044470.7175533334</v>
      </c>
      <c r="J8299" s="292">
        <v>627883.48940333328</v>
      </c>
      <c r="K8299" s="292">
        <v>1192842.6643433331</v>
      </c>
      <c r="L8299" s="292">
        <v>893621.84059333347</v>
      </c>
      <c r="M8299" s="292">
        <v>729440.70285333355</v>
      </c>
      <c r="N8299" s="292">
        <v>1626491.5932833331</v>
      </c>
      <c r="O8299" s="292">
        <v>10722505.15102</v>
      </c>
      <c r="P8299" s="83" t="str">
        <f t="shared" si="190"/>
        <v/>
      </c>
    </row>
    <row r="8300" spans="1:16" hidden="1" x14ac:dyDescent="0.25">
      <c r="A8300" s="83" t="s">
        <v>9345</v>
      </c>
      <c r="B8300" s="285" t="s">
        <v>324</v>
      </c>
      <c r="P8300" s="83" t="str">
        <f t="shared" si="190"/>
        <v/>
      </c>
    </row>
    <row r="8301" spans="1:16" hidden="1" x14ac:dyDescent="0.25">
      <c r="A8301" s="83" t="s">
        <v>9346</v>
      </c>
      <c r="B8301" s="285" t="s">
        <v>325</v>
      </c>
      <c r="C8301" s="292">
        <v>791303.89558999997</v>
      </c>
      <c r="D8301" s="292">
        <v>721733.7194399999</v>
      </c>
      <c r="E8301" s="292">
        <v>731762.9550800001</v>
      </c>
      <c r="F8301" s="292">
        <v>721699.93670000008</v>
      </c>
      <c r="G8301" s="292">
        <v>716320.16492000001</v>
      </c>
      <c r="H8301" s="292">
        <v>611284.15974000003</v>
      </c>
      <c r="I8301" s="292">
        <v>588261.75632999989</v>
      </c>
      <c r="J8301" s="292">
        <v>434632.83721000003</v>
      </c>
      <c r="K8301" s="292">
        <v>489926.55028999998</v>
      </c>
      <c r="L8301" s="292">
        <v>464975.52559999999</v>
      </c>
      <c r="M8301" s="292">
        <v>425038.03541000001</v>
      </c>
      <c r="N8301" s="292">
        <v>418691.99877999997</v>
      </c>
      <c r="O8301" s="292">
        <v>7115631.5350899994</v>
      </c>
      <c r="P8301" s="83" t="str">
        <f t="shared" si="190"/>
        <v/>
      </c>
    </row>
    <row r="8302" spans="1:16" hidden="1" x14ac:dyDescent="0.25">
      <c r="A8302" s="83" t="s">
        <v>9347</v>
      </c>
      <c r="B8302" s="285" t="s">
        <v>3364</v>
      </c>
      <c r="C8302" s="292">
        <v>56822</v>
      </c>
      <c r="D8302" s="292">
        <v>56822</v>
      </c>
      <c r="E8302" s="292">
        <v>56823</v>
      </c>
      <c r="F8302" s="292">
        <v>56822</v>
      </c>
      <c r="G8302" s="292">
        <v>56822</v>
      </c>
      <c r="H8302" s="292">
        <v>56823</v>
      </c>
      <c r="I8302" s="292">
        <v>1499232</v>
      </c>
      <c r="J8302" s="292">
        <v>262594</v>
      </c>
      <c r="K8302" s="292">
        <v>262594</v>
      </c>
      <c r="L8302" s="292">
        <v>262594</v>
      </c>
      <c r="M8302" s="292">
        <v>262594</v>
      </c>
      <c r="N8302" s="292">
        <v>298945</v>
      </c>
      <c r="O8302" s="292">
        <v>3189487</v>
      </c>
      <c r="P8302" s="83" t="str">
        <f t="shared" ref="P8302:P8373" si="191">IF(COUNTBLANK(Q8302)=0,IF(RIGHT(A8302,12)=Q8302,TRUE,FALSE),"")</f>
        <v/>
      </c>
    </row>
    <row r="8303" spans="1:16" hidden="1" x14ac:dyDescent="0.25">
      <c r="A8303" s="83" t="s">
        <v>9348</v>
      </c>
      <c r="B8303" s="285" t="s">
        <v>0</v>
      </c>
      <c r="C8303" s="292">
        <v>56822</v>
      </c>
      <c r="D8303" s="292">
        <v>56822</v>
      </c>
      <c r="E8303" s="292">
        <v>56823</v>
      </c>
      <c r="F8303" s="292">
        <v>56822</v>
      </c>
      <c r="G8303" s="292">
        <v>56822</v>
      </c>
      <c r="H8303" s="292">
        <v>56823</v>
      </c>
      <c r="I8303" s="292">
        <v>1499232</v>
      </c>
      <c r="J8303" s="292">
        <v>262594</v>
      </c>
      <c r="K8303" s="292">
        <v>262594</v>
      </c>
      <c r="L8303" s="292">
        <v>262594</v>
      </c>
      <c r="M8303" s="292">
        <v>262594</v>
      </c>
      <c r="N8303" s="292">
        <v>298945</v>
      </c>
      <c r="O8303" s="292">
        <v>3189487</v>
      </c>
      <c r="P8303" s="83" t="str">
        <f t="shared" si="191"/>
        <v/>
      </c>
    </row>
    <row r="8304" spans="1:16" hidden="1" x14ac:dyDescent="0.25">
      <c r="A8304" s="83" t="s">
        <v>9349</v>
      </c>
      <c r="B8304" s="285" t="s">
        <v>3365</v>
      </c>
      <c r="P8304" s="83" t="str">
        <f t="shared" si="191"/>
        <v/>
      </c>
    </row>
    <row r="8305" spans="1:16" hidden="1" x14ac:dyDescent="0.25">
      <c r="A8305" s="83" t="s">
        <v>9350</v>
      </c>
      <c r="B8305" s="285" t="s">
        <v>130</v>
      </c>
      <c r="C8305" s="292">
        <v>70875.931813333649</v>
      </c>
      <c r="D8305" s="292">
        <v>-1101165.5839566668</v>
      </c>
      <c r="E8305" s="292">
        <v>-28443.534796666354</v>
      </c>
      <c r="F8305" s="292">
        <v>-34122.459496666677</v>
      </c>
      <c r="G8305" s="292">
        <v>227133.56196333328</v>
      </c>
      <c r="H8305" s="292">
        <v>50577.701063333545</v>
      </c>
      <c r="I8305" s="292">
        <v>-148517.15463666711</v>
      </c>
      <c r="J8305" s="292">
        <v>183217.58858333342</v>
      </c>
      <c r="K8305" s="292">
        <v>54748.188393333461</v>
      </c>
      <c r="L8305" s="292">
        <v>-346691.81681666663</v>
      </c>
      <c r="M8305" s="292">
        <v>-162690.7381066666</v>
      </c>
      <c r="N8305" s="292">
        <v>650230.54058333347</v>
      </c>
      <c r="O8305" s="292">
        <v>-584847.7754099993</v>
      </c>
      <c r="P8305" s="83" t="str">
        <f t="shared" si="191"/>
        <v/>
      </c>
    </row>
    <row r="8306" spans="1:16" hidden="1" x14ac:dyDescent="0.25">
      <c r="A8306" s="83" t="s">
        <v>9351</v>
      </c>
      <c r="B8306" s="285" t="s">
        <v>76</v>
      </c>
      <c r="C8306" s="292">
        <v>152991.75</v>
      </c>
      <c r="D8306" s="292">
        <v>55949.75</v>
      </c>
      <c r="E8306" s="292">
        <v>72994.75</v>
      </c>
      <c r="F8306" s="292">
        <v>58539.75</v>
      </c>
      <c r="G8306" s="292">
        <v>154547.75</v>
      </c>
      <c r="H8306" s="292">
        <v>259860.75</v>
      </c>
      <c r="I8306" s="292">
        <v>71232.75</v>
      </c>
      <c r="J8306" s="292">
        <v>265017.75</v>
      </c>
      <c r="K8306" s="292">
        <v>126159.75</v>
      </c>
      <c r="L8306" s="292">
        <v>183911.75</v>
      </c>
      <c r="M8306" s="292">
        <v>174784.75</v>
      </c>
      <c r="N8306" s="292">
        <v>59919.75</v>
      </c>
      <c r="O8306" s="292">
        <v>1635911</v>
      </c>
      <c r="P8306" s="83" t="str">
        <f t="shared" si="191"/>
        <v/>
      </c>
    </row>
    <row r="8307" spans="1:16" hidden="1" x14ac:dyDescent="0.25">
      <c r="A8307" s="83" t="s">
        <v>9352</v>
      </c>
      <c r="B8307" s="285" t="s">
        <v>79</v>
      </c>
      <c r="P8307" s="83" t="str">
        <f t="shared" si="191"/>
        <v/>
      </c>
    </row>
    <row r="8308" spans="1:16" hidden="1" x14ac:dyDescent="0.25">
      <c r="A8308" s="83" t="s">
        <v>9353</v>
      </c>
      <c r="B8308" s="285" t="s">
        <v>144</v>
      </c>
      <c r="C8308" s="292">
        <v>2852836.4015199998</v>
      </c>
      <c r="D8308" s="292">
        <v>3402110.9172900002</v>
      </c>
      <c r="E8308" s="292">
        <v>2894484.8681299998</v>
      </c>
      <c r="F8308" s="292">
        <v>2875046.7928300002</v>
      </c>
      <c r="G8308" s="292">
        <v>2789294.7713700002</v>
      </c>
      <c r="H8308" s="292">
        <v>2971165.73227</v>
      </c>
      <c r="I8308" s="292">
        <v>2790924.4879700001</v>
      </c>
      <c r="J8308" s="292">
        <v>3025093.7447500001</v>
      </c>
      <c r="K8308" s="292">
        <v>2889382.14494</v>
      </c>
      <c r="L8308" s="292">
        <v>2923858.1501500001</v>
      </c>
      <c r="M8308" s="292">
        <v>2946382.0714400001</v>
      </c>
      <c r="N8308" s="292">
        <v>2386429.79275</v>
      </c>
      <c r="O8308" s="292">
        <v>34747009.875409998</v>
      </c>
      <c r="P8308" s="83" t="str">
        <f t="shared" si="191"/>
        <v/>
      </c>
    </row>
    <row r="8309" spans="1:16" hidden="1" x14ac:dyDescent="0.25">
      <c r="A8309" s="83" t="s">
        <v>9354</v>
      </c>
      <c r="B8309" s="285" t="s">
        <v>296</v>
      </c>
      <c r="C8309" s="292">
        <v>2294425</v>
      </c>
      <c r="D8309" s="292">
        <v>3106689</v>
      </c>
      <c r="E8309" s="292">
        <v>2560159</v>
      </c>
      <c r="F8309" s="292">
        <v>2563169</v>
      </c>
      <c r="G8309" s="292">
        <v>2384542</v>
      </c>
      <c r="H8309" s="292">
        <v>2460237</v>
      </c>
      <c r="I8309" s="292">
        <v>2471266</v>
      </c>
      <c r="J8309" s="292">
        <v>2501416</v>
      </c>
      <c r="K8309" s="292">
        <v>2501723</v>
      </c>
      <c r="L8309" s="292">
        <v>2475533</v>
      </c>
      <c r="M8309" s="292">
        <v>2510258</v>
      </c>
      <c r="N8309" s="292">
        <v>2221516.4750000001</v>
      </c>
      <c r="O8309" s="292">
        <v>30050933.475000001</v>
      </c>
      <c r="P8309" s="83" t="str">
        <f t="shared" si="191"/>
        <v/>
      </c>
    </row>
    <row r="8310" spans="1:16" hidden="1" x14ac:dyDescent="0.25">
      <c r="A8310" s="83" t="s">
        <v>9355</v>
      </c>
      <c r="B8310" s="285" t="s">
        <v>303</v>
      </c>
      <c r="P8310" s="83" t="str">
        <f t="shared" si="191"/>
        <v/>
      </c>
    </row>
    <row r="8311" spans="1:16" hidden="1" x14ac:dyDescent="0.25">
      <c r="A8311" s="83" t="s">
        <v>9356</v>
      </c>
      <c r="B8311" s="285" t="s">
        <v>304</v>
      </c>
      <c r="C8311" s="292">
        <v>89802.75</v>
      </c>
      <c r="D8311" s="292">
        <v>80012.75</v>
      </c>
      <c r="E8311" s="292">
        <v>84456.75</v>
      </c>
      <c r="F8311" s="292">
        <v>84186.75</v>
      </c>
      <c r="G8311" s="292">
        <v>80934.75</v>
      </c>
      <c r="H8311" s="292">
        <v>82083.75</v>
      </c>
      <c r="I8311" s="292">
        <v>78635.75</v>
      </c>
      <c r="J8311" s="292">
        <v>87714.75</v>
      </c>
      <c r="K8311" s="292">
        <v>81033.75</v>
      </c>
      <c r="L8311" s="292">
        <v>83345.75</v>
      </c>
      <c r="M8311" s="292">
        <v>81156.75</v>
      </c>
      <c r="N8311" s="292">
        <v>100196.75</v>
      </c>
      <c r="O8311" s="292">
        <v>1013561</v>
      </c>
      <c r="P8311" s="83" t="str">
        <f t="shared" si="191"/>
        <v/>
      </c>
    </row>
    <row r="8312" spans="1:16" hidden="1" x14ac:dyDescent="0.25">
      <c r="A8312" s="83" t="s">
        <v>9357</v>
      </c>
      <c r="B8312" s="285" t="s">
        <v>305</v>
      </c>
      <c r="C8312" s="292">
        <v>315616.90152000001</v>
      </c>
      <c r="D8312" s="292">
        <v>159459.41729000001</v>
      </c>
      <c r="E8312" s="292">
        <v>176874.36812999999</v>
      </c>
      <c r="F8312" s="292">
        <v>169151.29282999999</v>
      </c>
      <c r="G8312" s="292">
        <v>169270.27137</v>
      </c>
      <c r="H8312" s="292">
        <v>168984.23227000001</v>
      </c>
      <c r="I8312" s="292">
        <v>169789.98796999999</v>
      </c>
      <c r="J8312" s="292">
        <v>170945.24475000001</v>
      </c>
      <c r="K8312" s="292">
        <v>180465.64494</v>
      </c>
      <c r="L8312" s="292">
        <v>181067.65015</v>
      </c>
      <c r="M8312" s="292">
        <v>180182.57144</v>
      </c>
      <c r="N8312" s="292">
        <v>4796.8177500000002</v>
      </c>
      <c r="O8312" s="292">
        <v>2046604.4004100002</v>
      </c>
      <c r="P8312" s="83" t="str">
        <f t="shared" si="191"/>
        <v/>
      </c>
    </row>
    <row r="8313" spans="1:16" hidden="1" x14ac:dyDescent="0.25">
      <c r="A8313" s="83" t="s">
        <v>9358</v>
      </c>
      <c r="B8313" s="285" t="s">
        <v>308</v>
      </c>
      <c r="C8313" s="292">
        <v>2852836.4015199998</v>
      </c>
      <c r="D8313" s="292">
        <v>3402110.9172900002</v>
      </c>
      <c r="E8313" s="292">
        <v>2894484.8681299998</v>
      </c>
      <c r="F8313" s="292">
        <v>2875046.7928300002</v>
      </c>
      <c r="G8313" s="292">
        <v>2789294.7713700002</v>
      </c>
      <c r="H8313" s="292">
        <v>2971165.73227</v>
      </c>
      <c r="I8313" s="292">
        <v>2790924.4879700001</v>
      </c>
      <c r="J8313" s="292">
        <v>3025093.7447500001</v>
      </c>
      <c r="K8313" s="292">
        <v>2889382.14494</v>
      </c>
      <c r="L8313" s="292">
        <v>2923858.1501500001</v>
      </c>
      <c r="M8313" s="292">
        <v>2946382.0714400001</v>
      </c>
      <c r="N8313" s="292">
        <v>2386429.79275</v>
      </c>
      <c r="O8313" s="292">
        <v>34747009.875409998</v>
      </c>
      <c r="P8313" s="83" t="str">
        <f t="shared" si="191"/>
        <v/>
      </c>
    </row>
    <row r="8314" spans="1:16" hidden="1" x14ac:dyDescent="0.25">
      <c r="A8314" s="83" t="s">
        <v>9359</v>
      </c>
      <c r="B8314" s="285" t="s">
        <v>326</v>
      </c>
      <c r="C8314" s="292">
        <v>2077827</v>
      </c>
      <c r="D8314" s="292">
        <v>2515392</v>
      </c>
      <c r="E8314" s="292">
        <v>2501152</v>
      </c>
      <c r="F8314" s="292">
        <v>2530755</v>
      </c>
      <c r="G8314" s="292">
        <v>2317027</v>
      </c>
      <c r="H8314" s="292">
        <v>2397088</v>
      </c>
      <c r="I8314" s="292">
        <v>2417517</v>
      </c>
      <c r="J8314" s="292">
        <v>2337880</v>
      </c>
      <c r="K8314" s="292">
        <v>2421149</v>
      </c>
      <c r="L8314" s="292">
        <v>2426391</v>
      </c>
      <c r="M8314" s="292">
        <v>2470477</v>
      </c>
      <c r="N8314" s="292">
        <v>2164463.4750000001</v>
      </c>
      <c r="O8314" s="292">
        <v>28577118.475000001</v>
      </c>
      <c r="P8314" s="83" t="str">
        <f t="shared" si="191"/>
        <v/>
      </c>
    </row>
    <row r="8315" spans="1:16" hidden="1" x14ac:dyDescent="0.25">
      <c r="A8315" s="83" t="s">
        <v>9360</v>
      </c>
      <c r="B8315" s="285" t="s">
        <v>327</v>
      </c>
      <c r="C8315" s="292">
        <v>45869</v>
      </c>
      <c r="D8315" s="292">
        <v>20294</v>
      </c>
      <c r="E8315" s="292">
        <v>13500</v>
      </c>
      <c r="F8315" s="292">
        <v>24910</v>
      </c>
      <c r="G8315" s="292">
        <v>22371</v>
      </c>
      <c r="H8315" s="292">
        <v>31541</v>
      </c>
      <c r="I8315" s="292">
        <v>37002</v>
      </c>
      <c r="J8315" s="292">
        <v>15450</v>
      </c>
      <c r="K8315" s="292">
        <v>58643</v>
      </c>
      <c r="L8315" s="292">
        <v>32775</v>
      </c>
      <c r="M8315" s="292">
        <v>20617</v>
      </c>
      <c r="N8315" s="292">
        <v>35648</v>
      </c>
      <c r="O8315" s="292">
        <v>358620</v>
      </c>
      <c r="P8315" s="83" t="str">
        <f t="shared" si="191"/>
        <v/>
      </c>
    </row>
    <row r="8316" spans="1:16" hidden="1" x14ac:dyDescent="0.25">
      <c r="A8316" s="83" t="s">
        <v>9361</v>
      </c>
      <c r="B8316" s="285" t="s">
        <v>7341</v>
      </c>
      <c r="P8316" s="83" t="str">
        <f t="shared" si="191"/>
        <v/>
      </c>
    </row>
    <row r="8317" spans="1:16" hidden="1" x14ac:dyDescent="0.25">
      <c r="A8317" s="83" t="s">
        <v>9362</v>
      </c>
      <c r="B8317" s="285" t="s">
        <v>7342</v>
      </c>
      <c r="P8317" s="83" t="str">
        <f t="shared" si="191"/>
        <v/>
      </c>
    </row>
    <row r="8318" spans="1:16" hidden="1" x14ac:dyDescent="0.25">
      <c r="A8318" s="83" t="s">
        <v>9363</v>
      </c>
      <c r="B8318" s="285" t="s">
        <v>328</v>
      </c>
      <c r="P8318" s="83" t="str">
        <f t="shared" si="191"/>
        <v/>
      </c>
    </row>
    <row r="8319" spans="1:16" hidden="1" x14ac:dyDescent="0.25">
      <c r="A8319" s="83" t="s">
        <v>9364</v>
      </c>
      <c r="B8319" s="285" t="s">
        <v>8451</v>
      </c>
      <c r="C8319" s="292">
        <v>170729</v>
      </c>
      <c r="D8319" s="292">
        <v>571003</v>
      </c>
      <c r="E8319" s="292">
        <v>45507</v>
      </c>
      <c r="F8319" s="292">
        <v>7504</v>
      </c>
      <c r="G8319" s="292">
        <v>45144</v>
      </c>
      <c r="H8319" s="292">
        <v>31608</v>
      </c>
      <c r="I8319" s="292">
        <v>16747</v>
      </c>
      <c r="J8319" s="292">
        <v>148086</v>
      </c>
      <c r="K8319" s="292">
        <v>21931</v>
      </c>
      <c r="L8319" s="292">
        <v>16367</v>
      </c>
      <c r="M8319" s="292">
        <v>19164</v>
      </c>
      <c r="N8319" s="292">
        <v>21405</v>
      </c>
      <c r="O8319" s="292">
        <v>1115195</v>
      </c>
      <c r="P8319" s="83" t="str">
        <f t="shared" si="191"/>
        <v/>
      </c>
    </row>
    <row r="8320" spans="1:16" hidden="1" x14ac:dyDescent="0.25">
      <c r="A8320" s="83" t="s">
        <v>9365</v>
      </c>
      <c r="B8320" s="285" t="s">
        <v>76</v>
      </c>
      <c r="C8320" s="292">
        <v>7001.75</v>
      </c>
      <c r="D8320" s="292">
        <v>43086.75</v>
      </c>
      <c r="E8320" s="292">
        <v>33353.75</v>
      </c>
      <c r="F8320" s="292">
        <v>70436.75</v>
      </c>
      <c r="G8320" s="292">
        <v>23271.75</v>
      </c>
      <c r="H8320" s="292">
        <v>160122.75</v>
      </c>
      <c r="I8320" s="292">
        <v>14510.75</v>
      </c>
      <c r="J8320" s="292">
        <v>85340.75</v>
      </c>
      <c r="K8320" s="292">
        <v>49796.75</v>
      </c>
      <c r="L8320" s="292">
        <v>27121.75</v>
      </c>
      <c r="M8320" s="292">
        <v>20562.75</v>
      </c>
      <c r="N8320" s="292">
        <v>723719.75</v>
      </c>
      <c r="O8320" s="292">
        <v>1258326</v>
      </c>
      <c r="P8320" s="83" t="str">
        <f t="shared" si="191"/>
        <v/>
      </c>
    </row>
    <row r="8321" spans="1:16" hidden="1" x14ac:dyDescent="0.25">
      <c r="A8321" s="83" t="s">
        <v>9366</v>
      </c>
      <c r="B8321" s="285" t="s">
        <v>155</v>
      </c>
      <c r="C8321" s="292">
        <v>2923712.3333333335</v>
      </c>
      <c r="D8321" s="292">
        <v>2300945.3333333335</v>
      </c>
      <c r="E8321" s="292">
        <v>2866041.3333333335</v>
      </c>
      <c r="F8321" s="292">
        <v>2840924.3333333335</v>
      </c>
      <c r="G8321" s="292">
        <v>3016428.3333333335</v>
      </c>
      <c r="H8321" s="292">
        <v>3021743.4333333336</v>
      </c>
      <c r="I8321" s="292">
        <v>2642407.333333333</v>
      </c>
      <c r="J8321" s="292">
        <v>3208311.3333333335</v>
      </c>
      <c r="K8321" s="292">
        <v>2944130.3333333335</v>
      </c>
      <c r="L8321" s="292">
        <v>2577166.3333333335</v>
      </c>
      <c r="M8321" s="292">
        <v>2783691.3333333335</v>
      </c>
      <c r="N8321" s="292">
        <v>3036660.3333333335</v>
      </c>
      <c r="O8321" s="292">
        <v>34162162.099999994</v>
      </c>
      <c r="P8321" s="83" t="str">
        <f t="shared" si="191"/>
        <v/>
      </c>
    </row>
    <row r="8322" spans="1:16" hidden="1" x14ac:dyDescent="0.25">
      <c r="A8322" s="83" t="s">
        <v>9367</v>
      </c>
      <c r="B8322" s="285" t="s">
        <v>305</v>
      </c>
      <c r="E8322" s="292">
        <v>0</v>
      </c>
      <c r="F8322" s="292">
        <v>0</v>
      </c>
      <c r="O8322" s="292">
        <v>0</v>
      </c>
      <c r="P8322" s="83" t="str">
        <f t="shared" si="191"/>
        <v/>
      </c>
    </row>
    <row r="8323" spans="1:16" hidden="1" x14ac:dyDescent="0.25">
      <c r="A8323" s="83" t="s">
        <v>9368</v>
      </c>
      <c r="B8323" s="285" t="s">
        <v>312</v>
      </c>
      <c r="C8323" s="292">
        <v>205684.25</v>
      </c>
      <c r="D8323" s="292">
        <v>22011.25</v>
      </c>
      <c r="E8323" s="292">
        <v>122889.25</v>
      </c>
      <c r="F8323" s="292">
        <v>116954.25</v>
      </c>
      <c r="G8323" s="292">
        <v>118977.25</v>
      </c>
      <c r="H8323" s="292">
        <v>114594.25</v>
      </c>
      <c r="I8323" s="292">
        <v>131051.25</v>
      </c>
      <c r="J8323" s="292">
        <v>117760.25</v>
      </c>
      <c r="K8323" s="292">
        <v>120589.25</v>
      </c>
      <c r="L8323" s="292">
        <v>118251.25</v>
      </c>
      <c r="M8323" s="292">
        <v>122439.25</v>
      </c>
      <c r="N8323" s="292">
        <v>123004.25</v>
      </c>
      <c r="O8323" s="292">
        <v>1434206</v>
      </c>
      <c r="P8323" s="83" t="str">
        <f t="shared" si="191"/>
        <v/>
      </c>
    </row>
    <row r="8324" spans="1:16" hidden="1" x14ac:dyDescent="0.25">
      <c r="A8324" s="83" t="s">
        <v>9369</v>
      </c>
      <c r="B8324" s="285" t="s">
        <v>314</v>
      </c>
      <c r="P8324" s="83" t="str">
        <f t="shared" si="191"/>
        <v/>
      </c>
    </row>
    <row r="8325" spans="1:16" hidden="1" x14ac:dyDescent="0.25">
      <c r="A8325" s="83" t="s">
        <v>9370</v>
      </c>
      <c r="B8325" s="285" t="s">
        <v>315</v>
      </c>
      <c r="C8325" s="292">
        <v>112090</v>
      </c>
      <c r="D8325" s="292">
        <v>65596</v>
      </c>
      <c r="E8325" s="292">
        <v>101666</v>
      </c>
      <c r="F8325" s="292">
        <v>76753</v>
      </c>
      <c r="G8325" s="292">
        <v>442505</v>
      </c>
      <c r="H8325" s="292">
        <v>108573</v>
      </c>
      <c r="I8325" s="292">
        <v>124901</v>
      </c>
      <c r="J8325" s="292">
        <v>81002</v>
      </c>
      <c r="K8325" s="292">
        <v>69692</v>
      </c>
      <c r="L8325" s="292">
        <v>70139</v>
      </c>
      <c r="M8325" s="292">
        <v>69980</v>
      </c>
      <c r="N8325" s="292">
        <v>84398</v>
      </c>
      <c r="O8325" s="292">
        <v>1407295</v>
      </c>
      <c r="P8325" s="83" t="str">
        <f t="shared" si="191"/>
        <v/>
      </c>
    </row>
    <row r="8326" spans="1:16" hidden="1" x14ac:dyDescent="0.25">
      <c r="A8326" s="83" t="s">
        <v>9371</v>
      </c>
      <c r="B8326" s="285" t="s">
        <v>317</v>
      </c>
      <c r="C8326" s="292">
        <v>137.33333333333334</v>
      </c>
      <c r="D8326" s="292">
        <v>137.33333333333334</v>
      </c>
      <c r="E8326" s="292">
        <v>137.33333333333334</v>
      </c>
      <c r="F8326" s="292">
        <v>137.33333333333334</v>
      </c>
      <c r="G8326" s="292">
        <v>137.33333333333334</v>
      </c>
      <c r="H8326" s="292">
        <v>137.33333333333334</v>
      </c>
      <c r="I8326" s="292">
        <v>137.33333333333334</v>
      </c>
      <c r="J8326" s="292">
        <v>137.33333333333334</v>
      </c>
      <c r="K8326" s="292">
        <v>137.33333333333334</v>
      </c>
      <c r="L8326" s="292">
        <v>137.33333333333334</v>
      </c>
      <c r="M8326" s="292">
        <v>137.33333333333334</v>
      </c>
      <c r="N8326" s="292">
        <v>137.33333333333334</v>
      </c>
      <c r="O8326" s="292">
        <v>1647.9999999999998</v>
      </c>
      <c r="P8326" s="83" t="str">
        <f t="shared" si="191"/>
        <v/>
      </c>
    </row>
    <row r="8327" spans="1:16" hidden="1" x14ac:dyDescent="0.25">
      <c r="A8327" s="83" t="s">
        <v>9372</v>
      </c>
      <c r="B8327" s="285" t="s">
        <v>318</v>
      </c>
      <c r="C8327" s="292">
        <v>648528.33333333337</v>
      </c>
      <c r="D8327" s="292">
        <v>130831.33333333333</v>
      </c>
      <c r="E8327" s="292">
        <v>258046.33333333334</v>
      </c>
      <c r="F8327" s="292">
        <v>264281.33333333337</v>
      </c>
      <c r="G8327" s="292">
        <v>584891.33333333337</v>
      </c>
      <c r="H8327" s="292">
        <v>383427.33333333337</v>
      </c>
      <c r="I8327" s="292">
        <v>1342537.3333333333</v>
      </c>
      <c r="J8327" s="292">
        <v>317407.33333333337</v>
      </c>
      <c r="K8327" s="292">
        <v>273382.33333333337</v>
      </c>
      <c r="L8327" s="292">
        <v>248816.33333333334</v>
      </c>
      <c r="M8327" s="292">
        <v>246286.33333333334</v>
      </c>
      <c r="N8327" s="292">
        <v>964426.33333333337</v>
      </c>
      <c r="O8327" s="292">
        <v>5662862</v>
      </c>
      <c r="P8327" s="83" t="str">
        <f t="shared" si="191"/>
        <v/>
      </c>
    </row>
    <row r="8328" spans="1:16" hidden="1" x14ac:dyDescent="0.25">
      <c r="A8328" s="83" t="s">
        <v>9373</v>
      </c>
      <c r="B8328" s="285" t="s">
        <v>7341</v>
      </c>
      <c r="C8328" s="292">
        <v>2148447.8668015068</v>
      </c>
      <c r="D8328" s="292">
        <v>2005772.1362431794</v>
      </c>
      <c r="E8328" s="292">
        <v>2357842.408436188</v>
      </c>
      <c r="F8328" s="292">
        <v>2328049.5471820743</v>
      </c>
      <c r="G8328" s="292">
        <v>2195997.9678411372</v>
      </c>
      <c r="H8328" s="292">
        <v>2384432.8369942927</v>
      </c>
      <c r="I8328" s="292">
        <v>1172271.109600743</v>
      </c>
      <c r="J8328" s="292">
        <v>2617389.9637800381</v>
      </c>
      <c r="K8328" s="292">
        <v>2406558.0375107266</v>
      </c>
      <c r="L8328" s="292">
        <v>2111252.162575359</v>
      </c>
      <c r="M8328" s="292">
        <v>2295171.1206173669</v>
      </c>
      <c r="N8328" s="292">
        <v>1860698.9965685755</v>
      </c>
      <c r="O8328" s="292">
        <v>25883884.154151186</v>
      </c>
      <c r="P8328" s="83" t="str">
        <f t="shared" si="191"/>
        <v/>
      </c>
    </row>
    <row r="8329" spans="1:16" hidden="1" x14ac:dyDescent="0.25">
      <c r="A8329" s="83" t="s">
        <v>9374</v>
      </c>
      <c r="B8329" s="285" t="s">
        <v>7342</v>
      </c>
      <c r="C8329" s="292">
        <v>112810.13319849293</v>
      </c>
      <c r="D8329" s="292">
        <v>150415.86375682056</v>
      </c>
      <c r="E8329" s="292">
        <v>236226.59156381199</v>
      </c>
      <c r="F8329" s="292">
        <v>234667.45281792572</v>
      </c>
      <c r="G8329" s="292">
        <v>221613.0321588628</v>
      </c>
      <c r="H8329" s="292">
        <v>239957.26300570741</v>
      </c>
      <c r="I8329" s="292">
        <v>113672.89039925695</v>
      </c>
      <c r="J8329" s="292">
        <v>259588.03621996194</v>
      </c>
      <c r="K8329" s="292">
        <v>250263.9624892734</v>
      </c>
      <c r="L8329" s="292">
        <v>203171.83742464101</v>
      </c>
      <c r="M8329" s="292">
        <v>228307.87938263314</v>
      </c>
      <c r="N8329" s="292">
        <v>197610.0034314245</v>
      </c>
      <c r="O8329" s="292">
        <v>2448304.9458488123</v>
      </c>
      <c r="P8329" s="83" t="str">
        <f t="shared" si="191"/>
        <v/>
      </c>
    </row>
    <row r="8330" spans="1:16" hidden="1" x14ac:dyDescent="0.25">
      <c r="A8330" s="83" t="s">
        <v>9375</v>
      </c>
      <c r="B8330" s="285" t="s">
        <v>328</v>
      </c>
      <c r="C8330" s="292">
        <v>2275184</v>
      </c>
      <c r="D8330" s="292">
        <v>2170114</v>
      </c>
      <c r="E8330" s="292">
        <v>2607995</v>
      </c>
      <c r="F8330" s="292">
        <v>2576643</v>
      </c>
      <c r="G8330" s="292">
        <v>2431537</v>
      </c>
      <c r="H8330" s="292">
        <v>2638316.1</v>
      </c>
      <c r="I8330" s="292">
        <v>1299870</v>
      </c>
      <c r="J8330" s="292">
        <v>2890904</v>
      </c>
      <c r="K8330" s="292">
        <v>2670748</v>
      </c>
      <c r="L8330" s="292">
        <v>2328350</v>
      </c>
      <c r="M8330" s="292">
        <v>2537405</v>
      </c>
      <c r="N8330" s="292">
        <v>2072234</v>
      </c>
      <c r="O8330" s="292">
        <v>28499300.100000001</v>
      </c>
      <c r="P8330" s="83" t="str">
        <f t="shared" si="191"/>
        <v/>
      </c>
    </row>
    <row r="8331" spans="1:16" hidden="1" x14ac:dyDescent="0.25">
      <c r="A8331" s="83" t="s">
        <v>9376</v>
      </c>
      <c r="B8331" s="285" t="s">
        <v>7343</v>
      </c>
      <c r="C8331" s="292">
        <v>13926</v>
      </c>
      <c r="D8331" s="292">
        <v>13926</v>
      </c>
      <c r="E8331" s="292">
        <v>13926</v>
      </c>
      <c r="F8331" s="292">
        <v>13926</v>
      </c>
      <c r="G8331" s="292">
        <v>13926</v>
      </c>
      <c r="H8331" s="292">
        <v>13926</v>
      </c>
      <c r="I8331" s="292">
        <v>13926</v>
      </c>
      <c r="J8331" s="292">
        <v>13926</v>
      </c>
      <c r="K8331" s="292">
        <v>13926</v>
      </c>
      <c r="L8331" s="292">
        <v>13926</v>
      </c>
      <c r="M8331" s="292">
        <v>13926</v>
      </c>
      <c r="N8331" s="292">
        <v>13925</v>
      </c>
      <c r="O8331" s="292">
        <v>167111</v>
      </c>
      <c r="P8331" s="83" t="str">
        <f t="shared" si="191"/>
        <v/>
      </c>
    </row>
    <row r="8332" spans="1:16" hidden="1" x14ac:dyDescent="0.25">
      <c r="A8332" s="83" t="s">
        <v>9377</v>
      </c>
      <c r="B8332" s="285" t="s">
        <v>3364</v>
      </c>
      <c r="C8332" s="292">
        <v>323615</v>
      </c>
      <c r="D8332" s="292">
        <v>0</v>
      </c>
      <c r="E8332" s="292">
        <v>0</v>
      </c>
      <c r="F8332" s="292">
        <v>0</v>
      </c>
      <c r="G8332" s="292">
        <v>0</v>
      </c>
      <c r="H8332" s="292">
        <v>0</v>
      </c>
      <c r="I8332" s="292">
        <v>1071937</v>
      </c>
      <c r="J8332" s="292">
        <v>33167</v>
      </c>
      <c r="K8332" s="292">
        <v>33167</v>
      </c>
      <c r="L8332" s="292">
        <v>33167</v>
      </c>
      <c r="M8332" s="292">
        <v>33167</v>
      </c>
      <c r="N8332" s="292">
        <v>33167</v>
      </c>
      <c r="O8332" s="292">
        <v>1561387</v>
      </c>
      <c r="P8332" s="83" t="str">
        <f t="shared" si="191"/>
        <v/>
      </c>
    </row>
    <row r="8333" spans="1:16" hidden="1" x14ac:dyDescent="0.25">
      <c r="A8333" s="83" t="s">
        <v>9378</v>
      </c>
      <c r="B8333" s="285" t="s">
        <v>0</v>
      </c>
      <c r="C8333" s="292">
        <v>323615</v>
      </c>
      <c r="D8333" s="292">
        <v>0</v>
      </c>
      <c r="E8333" s="292">
        <v>0</v>
      </c>
      <c r="F8333" s="292">
        <v>0</v>
      </c>
      <c r="G8333" s="292">
        <v>0</v>
      </c>
      <c r="H8333" s="292">
        <v>0</v>
      </c>
      <c r="I8333" s="292">
        <v>1071937</v>
      </c>
      <c r="J8333" s="292">
        <v>33167</v>
      </c>
      <c r="K8333" s="292">
        <v>33167</v>
      </c>
      <c r="L8333" s="292">
        <v>33167</v>
      </c>
      <c r="M8333" s="292">
        <v>33167</v>
      </c>
      <c r="N8333" s="292">
        <v>33167</v>
      </c>
      <c r="O8333" s="292">
        <v>1561387</v>
      </c>
      <c r="P8333" s="83" t="str">
        <f t="shared" si="191"/>
        <v/>
      </c>
    </row>
    <row r="8334" spans="1:16" hidden="1" x14ac:dyDescent="0.25">
      <c r="A8334" s="83" t="s">
        <v>9379</v>
      </c>
      <c r="B8334" s="285" t="s">
        <v>3365</v>
      </c>
      <c r="P8334" s="83" t="str">
        <f t="shared" si="191"/>
        <v/>
      </c>
    </row>
    <row r="8335" spans="1:16" hidden="1" x14ac:dyDescent="0.25">
      <c r="A8335" s="83" t="s">
        <v>9380</v>
      </c>
      <c r="B8335" s="285" t="s">
        <v>5954</v>
      </c>
      <c r="P8335" s="83" t="str">
        <f t="shared" si="191"/>
        <v/>
      </c>
    </row>
    <row r="8336" spans="1:16" hidden="1" x14ac:dyDescent="0.25">
      <c r="A8336" s="83" t="s">
        <v>9563</v>
      </c>
      <c r="B8336" s="285"/>
      <c r="C8336" s="292">
        <v>0</v>
      </c>
      <c r="D8336" s="292">
        <v>0</v>
      </c>
      <c r="E8336" s="292">
        <v>0</v>
      </c>
      <c r="F8336" s="292">
        <v>0</v>
      </c>
      <c r="G8336" s="292">
        <v>0</v>
      </c>
      <c r="H8336" s="292">
        <v>0</v>
      </c>
      <c r="I8336" s="292">
        <v>839772</v>
      </c>
      <c r="J8336" s="292">
        <v>0</v>
      </c>
      <c r="K8336" s="292">
        <v>0</v>
      </c>
      <c r="L8336" s="292">
        <v>0</v>
      </c>
      <c r="M8336" s="292">
        <v>0</v>
      </c>
      <c r="O8336" s="292">
        <v>839772</v>
      </c>
      <c r="P8336" s="83" t="str">
        <f t="shared" si="191"/>
        <v/>
      </c>
    </row>
    <row r="8337" spans="1:16" hidden="1" x14ac:dyDescent="0.25">
      <c r="A8337" s="83" t="s">
        <v>9564</v>
      </c>
      <c r="B8337" s="285"/>
      <c r="I8337" s="292">
        <v>232165</v>
      </c>
      <c r="J8337" s="292">
        <v>33167</v>
      </c>
      <c r="K8337" s="292">
        <v>33167</v>
      </c>
      <c r="L8337" s="292">
        <v>33167</v>
      </c>
      <c r="M8337" s="292">
        <v>33167</v>
      </c>
      <c r="N8337" s="292">
        <v>33167</v>
      </c>
      <c r="O8337" s="292">
        <v>398000</v>
      </c>
      <c r="P8337" s="83" t="str">
        <f t="shared" si="191"/>
        <v/>
      </c>
    </row>
    <row r="8338" spans="1:16" hidden="1" x14ac:dyDescent="0.25">
      <c r="A8338" s="83" t="s">
        <v>9578</v>
      </c>
      <c r="B8338" s="285"/>
      <c r="C8338" s="292">
        <v>323615</v>
      </c>
      <c r="D8338" s="292">
        <v>0</v>
      </c>
      <c r="E8338" s="292">
        <v>0</v>
      </c>
      <c r="F8338" s="292">
        <v>0</v>
      </c>
      <c r="G8338" s="292">
        <v>0</v>
      </c>
      <c r="H8338" s="292">
        <v>0</v>
      </c>
      <c r="I8338" s="292">
        <v>0</v>
      </c>
      <c r="J8338" s="292">
        <v>0</v>
      </c>
      <c r="K8338" s="292">
        <v>0</v>
      </c>
      <c r="L8338" s="292">
        <v>0</v>
      </c>
      <c r="M8338" s="292">
        <v>0</v>
      </c>
      <c r="N8338" s="292">
        <v>0</v>
      </c>
      <c r="O8338" s="292">
        <v>323615</v>
      </c>
      <c r="P8338" s="83" t="str">
        <f t="shared" si="191"/>
        <v/>
      </c>
    </row>
    <row r="8339" spans="1:16" hidden="1" x14ac:dyDescent="0.25">
      <c r="A8339" s="83" t="s">
        <v>9381</v>
      </c>
      <c r="B8339" s="285" t="s">
        <v>130</v>
      </c>
      <c r="C8339" s="292">
        <v>-18477.93763</v>
      </c>
      <c r="D8339" s="292">
        <v>-4584.0999499999962</v>
      </c>
      <c r="E8339" s="292">
        <v>10674.515489999996</v>
      </c>
      <c r="F8339" s="292">
        <v>11441.292879999999</v>
      </c>
      <c r="G8339" s="292">
        <v>-4888.0485500000086</v>
      </c>
      <c r="H8339" s="292">
        <v>-24502.610760000003</v>
      </c>
      <c r="I8339" s="292">
        <v>3650.3226400000058</v>
      </c>
      <c r="J8339" s="292">
        <v>4533.2334699999956</v>
      </c>
      <c r="K8339" s="292">
        <v>-7750.5029400000021</v>
      </c>
      <c r="L8339" s="292">
        <v>18043.778029999998</v>
      </c>
      <c r="M8339" s="292">
        <v>3103.9236500000006</v>
      </c>
      <c r="N8339" s="292">
        <v>54685.068149999999</v>
      </c>
      <c r="O8339" s="292">
        <v>45928.934479999982</v>
      </c>
      <c r="P8339" s="83" t="str">
        <f t="shared" si="191"/>
        <v/>
      </c>
    </row>
    <row r="8340" spans="1:16" hidden="1" x14ac:dyDescent="0.25">
      <c r="A8340" s="83" t="s">
        <v>9382</v>
      </c>
      <c r="B8340" s="285" t="s">
        <v>76</v>
      </c>
      <c r="C8340" s="292">
        <v>164.39924999999999</v>
      </c>
      <c r="D8340" s="292">
        <v>158.62769</v>
      </c>
      <c r="E8340" s="292">
        <v>212.22604999999999</v>
      </c>
      <c r="F8340" s="292">
        <v>162.84379999999999</v>
      </c>
      <c r="G8340" s="292">
        <v>150.70487</v>
      </c>
      <c r="H8340" s="292">
        <v>203.63937999999999</v>
      </c>
      <c r="I8340" s="292">
        <v>131.70785999999998</v>
      </c>
      <c r="J8340" s="292">
        <v>140.09225999999998</v>
      </c>
      <c r="K8340" s="292">
        <v>4695.3476099999998</v>
      </c>
      <c r="L8340" s="292">
        <v>219.72144</v>
      </c>
      <c r="M8340" s="292">
        <v>149.94064999999998</v>
      </c>
      <c r="N8340" s="292">
        <v>171.14524</v>
      </c>
      <c r="O8340" s="292">
        <v>6560.396099999999</v>
      </c>
      <c r="P8340" s="83" t="str">
        <f t="shared" si="191"/>
        <v/>
      </c>
    </row>
    <row r="8341" spans="1:16" hidden="1" x14ac:dyDescent="0.25">
      <c r="A8341" s="83" t="s">
        <v>9383</v>
      </c>
      <c r="B8341" s="285" t="s">
        <v>79</v>
      </c>
      <c r="C8341" s="292">
        <v>0.67768000000000006</v>
      </c>
      <c r="D8341" s="292">
        <v>9.0999400000000001</v>
      </c>
      <c r="E8341" s="292">
        <v>27.676989999999996</v>
      </c>
      <c r="F8341" s="292">
        <v>0.78151999999999999</v>
      </c>
      <c r="G8341" s="292">
        <v>0.54510000000000003</v>
      </c>
      <c r="H8341" s="292">
        <v>14.921760000000001</v>
      </c>
      <c r="I8341" s="292">
        <v>3.8532200000000003</v>
      </c>
      <c r="J8341" s="292">
        <v>0.79160999999999992</v>
      </c>
      <c r="K8341" s="292">
        <v>179.63652999999999</v>
      </c>
      <c r="L8341" s="292">
        <v>5.3558399999999997</v>
      </c>
      <c r="M8341" s="292">
        <v>0.50646999999999998</v>
      </c>
      <c r="N8341" s="292">
        <v>0.51664999999999994</v>
      </c>
      <c r="O8341" s="292">
        <v>244.36330999999998</v>
      </c>
      <c r="P8341" s="83" t="str">
        <f t="shared" si="191"/>
        <v/>
      </c>
    </row>
    <row r="8342" spans="1:16" hidden="1" x14ac:dyDescent="0.25">
      <c r="A8342" s="83" t="s">
        <v>9384</v>
      </c>
      <c r="B8342" s="285" t="s">
        <v>144</v>
      </c>
      <c r="C8342" s="292">
        <v>73096.882339999996</v>
      </c>
      <c r="D8342" s="292">
        <v>82535.664569999994</v>
      </c>
      <c r="E8342" s="292">
        <v>90777.331020000012</v>
      </c>
      <c r="F8342" s="292">
        <v>83731.011599999998</v>
      </c>
      <c r="G8342" s="292">
        <v>82889.235660000006</v>
      </c>
      <c r="H8342" s="292">
        <v>93036.782269999996</v>
      </c>
      <c r="I8342" s="292">
        <v>84328.650079999992</v>
      </c>
      <c r="J8342" s="292">
        <v>72143.974539999996</v>
      </c>
      <c r="K8342" s="292">
        <v>69928.733189999999</v>
      </c>
      <c r="L8342" s="292">
        <v>64006.589040000006</v>
      </c>
      <c r="M8342" s="292">
        <v>79869.04939</v>
      </c>
      <c r="N8342" s="292">
        <v>23659.575120000009</v>
      </c>
      <c r="O8342" s="292">
        <v>900003.47881999996</v>
      </c>
      <c r="P8342" s="83" t="str">
        <f t="shared" si="191"/>
        <v/>
      </c>
    </row>
    <row r="8343" spans="1:16" hidden="1" x14ac:dyDescent="0.25">
      <c r="A8343" s="83" t="s">
        <v>9385</v>
      </c>
      <c r="B8343" s="285" t="s">
        <v>296</v>
      </c>
      <c r="C8343" s="292">
        <v>58619.97868</v>
      </c>
      <c r="D8343" s="292">
        <v>67273.859750000003</v>
      </c>
      <c r="E8343" s="292">
        <v>74202.32653000002</v>
      </c>
      <c r="F8343" s="292">
        <v>66505.548679999993</v>
      </c>
      <c r="G8343" s="292">
        <v>65755.467470000003</v>
      </c>
      <c r="H8343" s="292">
        <v>75401.871520000001</v>
      </c>
      <c r="I8343" s="292">
        <v>72032.810109999991</v>
      </c>
      <c r="J8343" s="292">
        <v>69047.109830000001</v>
      </c>
      <c r="K8343" s="292">
        <v>62867.693950000001</v>
      </c>
      <c r="L8343" s="292">
        <v>61497.780909999994</v>
      </c>
      <c r="M8343" s="292">
        <v>74508.726039999994</v>
      </c>
      <c r="N8343" s="292">
        <v>65540.929499999998</v>
      </c>
      <c r="O8343" s="292">
        <v>813254.10296999989</v>
      </c>
      <c r="P8343" s="83" t="str">
        <f t="shared" si="191"/>
        <v/>
      </c>
    </row>
    <row r="8344" spans="1:16" hidden="1" x14ac:dyDescent="0.25">
      <c r="A8344" s="83" t="s">
        <v>9386</v>
      </c>
      <c r="B8344" s="285" t="s">
        <v>303</v>
      </c>
      <c r="C8344" s="292">
        <v>0</v>
      </c>
      <c r="D8344" s="292">
        <v>0</v>
      </c>
      <c r="E8344" s="292">
        <v>0</v>
      </c>
      <c r="F8344" s="292">
        <v>0</v>
      </c>
      <c r="G8344" s="292">
        <v>0</v>
      </c>
      <c r="H8344" s="292">
        <v>0</v>
      </c>
      <c r="I8344" s="292">
        <v>0</v>
      </c>
      <c r="J8344" s="292">
        <v>0</v>
      </c>
      <c r="K8344" s="292">
        <v>0</v>
      </c>
      <c r="L8344" s="292">
        <v>0</v>
      </c>
      <c r="M8344" s="292">
        <v>0</v>
      </c>
      <c r="N8344" s="292">
        <v>0</v>
      </c>
      <c r="O8344" s="292">
        <v>0</v>
      </c>
      <c r="P8344" s="83" t="str">
        <f t="shared" si="191"/>
        <v/>
      </c>
    </row>
    <row r="8345" spans="1:16" hidden="1" x14ac:dyDescent="0.25">
      <c r="A8345" s="83" t="s">
        <v>9387</v>
      </c>
      <c r="B8345" s="285" t="s">
        <v>304</v>
      </c>
      <c r="C8345" s="292">
        <v>2164.8267300000002</v>
      </c>
      <c r="D8345" s="292">
        <v>2931.1133</v>
      </c>
      <c r="E8345" s="292">
        <v>2223.24107</v>
      </c>
      <c r="F8345" s="292">
        <v>2961.8375999999998</v>
      </c>
      <c r="G8345" s="292">
        <v>2770.56846</v>
      </c>
      <c r="H8345" s="292">
        <v>3307.6377599999996</v>
      </c>
      <c r="I8345" s="292">
        <v>3140.27889</v>
      </c>
      <c r="J8345" s="292">
        <v>2955.9808399999997</v>
      </c>
      <c r="K8345" s="292">
        <v>2186.0550999999996</v>
      </c>
      <c r="L8345" s="292">
        <v>2283.7308500000004</v>
      </c>
      <c r="M8345" s="292">
        <v>3009.8762299999999</v>
      </c>
      <c r="N8345" s="292">
        <v>3972.0609600000003</v>
      </c>
      <c r="O8345" s="292">
        <v>33907.207790000008</v>
      </c>
      <c r="P8345" s="83" t="str">
        <f t="shared" si="191"/>
        <v/>
      </c>
    </row>
    <row r="8346" spans="1:16" hidden="1" x14ac:dyDescent="0.25">
      <c r="A8346" s="83" t="s">
        <v>9388</v>
      </c>
      <c r="B8346" s="285" t="s">
        <v>305</v>
      </c>
      <c r="C8346" s="292">
        <v>12147</v>
      </c>
      <c r="D8346" s="292">
        <v>12162.963890000001</v>
      </c>
      <c r="E8346" s="292">
        <v>14111.86038</v>
      </c>
      <c r="F8346" s="292">
        <v>14100</v>
      </c>
      <c r="G8346" s="292">
        <v>14211.94976</v>
      </c>
      <c r="H8346" s="292">
        <v>14108.71185</v>
      </c>
      <c r="I8346" s="292">
        <v>9020</v>
      </c>
      <c r="J8346" s="292">
        <v>0</v>
      </c>
      <c r="K8346" s="292">
        <v>0</v>
      </c>
      <c r="L8346" s="292">
        <v>0</v>
      </c>
      <c r="M8346" s="292">
        <v>2200</v>
      </c>
      <c r="N8346" s="292">
        <v>-46025.077230000003</v>
      </c>
      <c r="O8346" s="292">
        <v>46037.40864999999</v>
      </c>
      <c r="P8346" s="83" t="str">
        <f t="shared" si="191"/>
        <v/>
      </c>
    </row>
    <row r="8347" spans="1:16" hidden="1" x14ac:dyDescent="0.25">
      <c r="A8347" s="83" t="s">
        <v>9389</v>
      </c>
      <c r="B8347" s="285" t="s">
        <v>308</v>
      </c>
      <c r="C8347" s="292">
        <v>73096.882339999996</v>
      </c>
      <c r="D8347" s="292">
        <v>82535.664569999994</v>
      </c>
      <c r="E8347" s="292">
        <v>90777.331020000012</v>
      </c>
      <c r="F8347" s="292">
        <v>83731.011599999998</v>
      </c>
      <c r="G8347" s="292">
        <v>82889.235660000006</v>
      </c>
      <c r="H8347" s="292">
        <v>93036.782269999996</v>
      </c>
      <c r="I8347" s="292">
        <v>84328.650079999992</v>
      </c>
      <c r="J8347" s="292">
        <v>72143.974539999996</v>
      </c>
      <c r="K8347" s="292">
        <v>69928.733189999999</v>
      </c>
      <c r="L8347" s="292">
        <v>64006.589040000006</v>
      </c>
      <c r="M8347" s="292">
        <v>79869.04939</v>
      </c>
      <c r="N8347" s="292">
        <v>23659.575120000009</v>
      </c>
      <c r="O8347" s="292">
        <v>900003.47881999996</v>
      </c>
      <c r="P8347" s="83" t="str">
        <f t="shared" si="191"/>
        <v/>
      </c>
    </row>
    <row r="8348" spans="1:16" hidden="1" x14ac:dyDescent="0.25">
      <c r="A8348" s="83" t="s">
        <v>9390</v>
      </c>
      <c r="B8348" s="285" t="s">
        <v>311</v>
      </c>
      <c r="P8348" s="83" t="str">
        <f t="shared" si="191"/>
        <v/>
      </c>
    </row>
    <row r="8349" spans="1:16" hidden="1" x14ac:dyDescent="0.25">
      <c r="A8349" s="83" t="s">
        <v>9391</v>
      </c>
      <c r="B8349" s="285" t="s">
        <v>5989</v>
      </c>
      <c r="C8349" s="292">
        <v>329.41804000000002</v>
      </c>
      <c r="D8349" s="292">
        <v>277.17987000000005</v>
      </c>
      <c r="E8349" s="292">
        <v>477.92814999999996</v>
      </c>
      <c r="F8349" s="292">
        <v>262.08443999999997</v>
      </c>
      <c r="G8349" s="292">
        <v>212.10338999999999</v>
      </c>
      <c r="H8349" s="292">
        <v>478.38719000000003</v>
      </c>
      <c r="I8349" s="292">
        <v>258.27983999999998</v>
      </c>
      <c r="J8349" s="292">
        <v>231.06575000000001</v>
      </c>
      <c r="K8349" s="292">
        <v>391.00641999999999</v>
      </c>
      <c r="L8349" s="292">
        <v>301.96767</v>
      </c>
      <c r="M8349" s="292">
        <v>12114.756319999999</v>
      </c>
      <c r="N8349" s="292">
        <v>1165.02451</v>
      </c>
      <c r="O8349" s="292">
        <v>16499.201590000001</v>
      </c>
      <c r="P8349" s="83" t="str">
        <f t="shared" si="191"/>
        <v/>
      </c>
    </row>
    <row r="8350" spans="1:16" hidden="1" x14ac:dyDescent="0.25">
      <c r="A8350" s="83" t="s">
        <v>9392</v>
      </c>
      <c r="B8350" s="285" t="s">
        <v>5990</v>
      </c>
      <c r="C8350" s="292">
        <v>1939</v>
      </c>
      <c r="D8350" s="292">
        <v>1594</v>
      </c>
      <c r="E8350" s="292">
        <v>4045</v>
      </c>
      <c r="F8350" s="292">
        <v>1594</v>
      </c>
      <c r="G8350" s="292">
        <v>1455</v>
      </c>
      <c r="H8350" s="292">
        <v>1890</v>
      </c>
      <c r="I8350" s="292">
        <v>2253</v>
      </c>
      <c r="J8350" s="292">
        <v>2547</v>
      </c>
      <c r="K8350" s="292">
        <v>1314</v>
      </c>
      <c r="L8350" s="292">
        <v>1038</v>
      </c>
      <c r="M8350" s="292">
        <v>1289</v>
      </c>
      <c r="N8350" s="292">
        <v>869</v>
      </c>
      <c r="O8350" s="292">
        <v>21827</v>
      </c>
      <c r="P8350" s="83" t="str">
        <f t="shared" si="191"/>
        <v/>
      </c>
    </row>
    <row r="8351" spans="1:16" hidden="1" x14ac:dyDescent="0.25">
      <c r="A8351" s="83" t="s">
        <v>9393</v>
      </c>
      <c r="B8351" s="285" t="s">
        <v>5991</v>
      </c>
      <c r="C8351" s="292">
        <v>282</v>
      </c>
      <c r="D8351" s="292">
        <v>393</v>
      </c>
      <c r="E8351" s="292">
        <v>1862</v>
      </c>
      <c r="F8351" s="292">
        <v>503</v>
      </c>
      <c r="G8351" s="292">
        <v>247</v>
      </c>
      <c r="H8351" s="292">
        <v>2098</v>
      </c>
      <c r="I8351" s="292">
        <v>463</v>
      </c>
      <c r="J8351" s="292">
        <v>350</v>
      </c>
      <c r="K8351" s="292">
        <v>2017</v>
      </c>
      <c r="L8351" s="292">
        <v>372</v>
      </c>
      <c r="M8351" s="292">
        <v>314</v>
      </c>
      <c r="N8351" s="292">
        <v>5600</v>
      </c>
      <c r="O8351" s="292">
        <v>14501</v>
      </c>
      <c r="P8351" s="83" t="str">
        <f t="shared" si="191"/>
        <v/>
      </c>
    </row>
    <row r="8352" spans="1:16" hidden="1" x14ac:dyDescent="0.25">
      <c r="A8352" s="83" t="s">
        <v>9394</v>
      </c>
      <c r="B8352" s="285" t="s">
        <v>5992</v>
      </c>
      <c r="C8352" s="292">
        <v>14098.09145</v>
      </c>
      <c r="D8352" s="292">
        <v>17808</v>
      </c>
      <c r="E8352" s="292">
        <v>17863</v>
      </c>
      <c r="F8352" s="292">
        <v>18125.60324</v>
      </c>
      <c r="G8352" s="292">
        <v>17646.255000000001</v>
      </c>
      <c r="H8352" s="292">
        <v>17059.3</v>
      </c>
      <c r="I8352" s="292">
        <v>16724.400000000001</v>
      </c>
      <c r="J8352" s="292">
        <v>15728.325850000001</v>
      </c>
      <c r="K8352" s="292">
        <v>14724.663689999999</v>
      </c>
      <c r="L8352" s="292">
        <v>16611.7</v>
      </c>
      <c r="M8352" s="292">
        <v>19631.407060000001</v>
      </c>
      <c r="N8352" s="292">
        <v>17774</v>
      </c>
      <c r="O8352" s="292">
        <v>203794.74629000001</v>
      </c>
      <c r="P8352" s="83" t="str">
        <f t="shared" si="191"/>
        <v/>
      </c>
    </row>
    <row r="8353" spans="1:16" hidden="1" x14ac:dyDescent="0.25">
      <c r="A8353" s="83" t="s">
        <v>9395</v>
      </c>
      <c r="B8353" s="285" t="s">
        <v>5993</v>
      </c>
      <c r="C8353" s="292">
        <v>838.18468999999993</v>
      </c>
      <c r="D8353" s="292">
        <v>916.11842999999999</v>
      </c>
      <c r="E8353" s="292">
        <v>1095.91464</v>
      </c>
      <c r="F8353" s="292">
        <v>962.2430700000001</v>
      </c>
      <c r="G8353" s="292">
        <v>1025.8266899999999</v>
      </c>
      <c r="H8353" s="292">
        <v>869.03555000000006</v>
      </c>
      <c r="I8353" s="292">
        <v>1426.8836399999998</v>
      </c>
      <c r="J8353" s="292">
        <v>2820.0243100000002</v>
      </c>
      <c r="K8353" s="292">
        <v>1456.1592100000003</v>
      </c>
      <c r="L8353" s="292">
        <v>2003.38806</v>
      </c>
      <c r="M8353" s="292">
        <v>1061.0007900000001</v>
      </c>
      <c r="N8353" s="292">
        <v>971.66373999999996</v>
      </c>
      <c r="O8353" s="292">
        <v>15446.44282</v>
      </c>
      <c r="P8353" s="83" t="str">
        <f t="shared" si="191"/>
        <v/>
      </c>
    </row>
    <row r="8354" spans="1:16" hidden="1" x14ac:dyDescent="0.25">
      <c r="A8354" s="83" t="s">
        <v>9396</v>
      </c>
      <c r="B8354" s="285" t="s">
        <v>5994</v>
      </c>
      <c r="C8354" s="292">
        <v>16125.88263</v>
      </c>
      <c r="D8354" s="292">
        <v>21005.574349999999</v>
      </c>
      <c r="E8354" s="292">
        <v>22082.433020000004</v>
      </c>
      <c r="F8354" s="292">
        <v>20026.020369999998</v>
      </c>
      <c r="G8354" s="292">
        <v>20472.033420000003</v>
      </c>
      <c r="H8354" s="292">
        <v>19221.855080000005</v>
      </c>
      <c r="I8354" s="292">
        <v>24885.860380000002</v>
      </c>
      <c r="J8354" s="292">
        <v>22415.473690000003</v>
      </c>
      <c r="K8354" s="292">
        <v>15412.95732</v>
      </c>
      <c r="L8354" s="292">
        <v>15357.28311</v>
      </c>
      <c r="M8354" s="292">
        <v>15155.801579999999</v>
      </c>
      <c r="N8354" s="292">
        <v>11431.101410000005</v>
      </c>
      <c r="O8354" s="292">
        <v>223592.27636000002</v>
      </c>
      <c r="P8354" s="83" t="str">
        <f t="shared" si="191"/>
        <v/>
      </c>
    </row>
    <row r="8355" spans="1:16" hidden="1" x14ac:dyDescent="0.25">
      <c r="A8355" s="83" t="s">
        <v>9397</v>
      </c>
      <c r="B8355" s="285" t="s">
        <v>5995</v>
      </c>
      <c r="C8355" s="292">
        <v>593.06590000000006</v>
      </c>
      <c r="D8355" s="292">
        <v>582.71259999999995</v>
      </c>
      <c r="E8355" s="292">
        <v>372.82763</v>
      </c>
      <c r="F8355" s="292">
        <v>409.42567000000003</v>
      </c>
      <c r="G8355" s="292">
        <v>611.56369999999993</v>
      </c>
      <c r="H8355" s="292">
        <v>344.92430000000002</v>
      </c>
      <c r="I8355" s="292">
        <v>401.60371000000004</v>
      </c>
      <c r="J8355" s="292">
        <v>540.75747000000001</v>
      </c>
      <c r="K8355" s="292">
        <v>861.20096000000012</v>
      </c>
      <c r="L8355" s="292">
        <v>837.97933000000012</v>
      </c>
      <c r="M8355" s="292">
        <v>547.67653000000007</v>
      </c>
      <c r="N8355" s="292">
        <v>325.87378000000001</v>
      </c>
      <c r="O8355" s="292">
        <v>6429.6115799999998</v>
      </c>
      <c r="P8355" s="83" t="str">
        <f t="shared" si="191"/>
        <v/>
      </c>
    </row>
    <row r="8356" spans="1:16" hidden="1" x14ac:dyDescent="0.25">
      <c r="A8356" s="83" t="s">
        <v>9566</v>
      </c>
      <c r="B8356" s="285"/>
      <c r="C8356" s="292">
        <v>0</v>
      </c>
      <c r="D8356" s="292">
        <v>0</v>
      </c>
      <c r="E8356" s="292">
        <v>0</v>
      </c>
      <c r="F8356" s="292">
        <v>0</v>
      </c>
      <c r="G8356" s="292">
        <v>0</v>
      </c>
      <c r="H8356" s="292">
        <v>19.670999999999999</v>
      </c>
      <c r="I8356" s="292">
        <v>0</v>
      </c>
      <c r="J8356" s="292">
        <v>0</v>
      </c>
      <c r="K8356" s="292">
        <v>0</v>
      </c>
      <c r="L8356" s="292">
        <v>0</v>
      </c>
      <c r="M8356" s="292">
        <v>0</v>
      </c>
      <c r="N8356" s="292">
        <v>0</v>
      </c>
      <c r="O8356" s="292">
        <v>19.670999999999999</v>
      </c>
      <c r="P8356" s="83" t="str">
        <f t="shared" si="191"/>
        <v/>
      </c>
    </row>
    <row r="8357" spans="1:16" hidden="1" x14ac:dyDescent="0.25">
      <c r="A8357" s="83" t="s">
        <v>9567</v>
      </c>
      <c r="B8357" s="285"/>
      <c r="C8357" s="292">
        <v>551</v>
      </c>
      <c r="D8357" s="292">
        <v>459</v>
      </c>
      <c r="E8357" s="292">
        <v>457</v>
      </c>
      <c r="F8357" s="292">
        <v>382</v>
      </c>
      <c r="G8357" s="292">
        <v>349</v>
      </c>
      <c r="H8357" s="292">
        <v>424</v>
      </c>
      <c r="I8357" s="292">
        <v>591</v>
      </c>
      <c r="J8357" s="292">
        <v>247</v>
      </c>
      <c r="K8357" s="292">
        <v>649</v>
      </c>
      <c r="L8357" s="292">
        <v>736</v>
      </c>
      <c r="M8357" s="292">
        <v>421</v>
      </c>
      <c r="N8357" s="292">
        <v>639</v>
      </c>
      <c r="O8357" s="292">
        <v>5905</v>
      </c>
      <c r="P8357" s="83" t="str">
        <f t="shared" si="191"/>
        <v/>
      </c>
    </row>
    <row r="8358" spans="1:16" hidden="1" x14ac:dyDescent="0.25">
      <c r="A8358" s="83" t="s">
        <v>9580</v>
      </c>
      <c r="B8358" s="285"/>
      <c r="C8358" s="292">
        <v>23863.33597</v>
      </c>
      <c r="D8358" s="292">
        <v>24238.2745</v>
      </c>
      <c r="E8358" s="292">
        <v>25946.223090000003</v>
      </c>
      <c r="F8358" s="292">
        <v>24241.171890000001</v>
      </c>
      <c r="G8358" s="292">
        <v>23736.685270000002</v>
      </c>
      <c r="H8358" s="292">
        <v>32996.698400000001</v>
      </c>
      <c r="I8358" s="292">
        <v>25028.782539999997</v>
      </c>
      <c r="J8358" s="292">
        <v>24167.462759999999</v>
      </c>
      <c r="K8358" s="292">
        <v>26041.70635</v>
      </c>
      <c r="L8358" s="292">
        <v>24239.462739999999</v>
      </c>
      <c r="M8358" s="292">
        <v>23974.083760000001</v>
      </c>
      <c r="N8358" s="292">
        <v>26765.266059999998</v>
      </c>
      <c r="O8358" s="292">
        <v>305239.15332999994</v>
      </c>
      <c r="P8358" s="83" t="str">
        <f t="shared" si="191"/>
        <v/>
      </c>
    </row>
    <row r="8359" spans="1:16" hidden="1" x14ac:dyDescent="0.25">
      <c r="A8359" s="83" t="s">
        <v>9398</v>
      </c>
      <c r="B8359" s="285" t="s">
        <v>76</v>
      </c>
      <c r="C8359" s="292">
        <v>5041.6607300000014</v>
      </c>
      <c r="D8359" s="292">
        <v>3053.4118299999991</v>
      </c>
      <c r="E8359" s="292">
        <v>6761.5806599999987</v>
      </c>
      <c r="F8359" s="292">
        <v>4103.9011499999988</v>
      </c>
      <c r="G8359" s="292">
        <v>3207.8650799999987</v>
      </c>
      <c r="H8359" s="292">
        <v>6782.8605500000012</v>
      </c>
      <c r="I8359" s="292">
        <v>1799.1230300000002</v>
      </c>
      <c r="J8359" s="292">
        <v>1870.1543799999999</v>
      </c>
      <c r="K8359" s="292">
        <v>2223.5239700000002</v>
      </c>
      <c r="L8359" s="292">
        <v>2341.7127900000005</v>
      </c>
      <c r="M8359" s="292">
        <v>2868.8406699999996</v>
      </c>
      <c r="N8359" s="292">
        <v>3227.0634000000018</v>
      </c>
      <c r="O8359" s="292">
        <v>43281.698239999991</v>
      </c>
      <c r="P8359" s="83" t="str">
        <f t="shared" si="191"/>
        <v/>
      </c>
    </row>
    <row r="8360" spans="1:16" hidden="1" x14ac:dyDescent="0.25">
      <c r="A8360" s="83" t="s">
        <v>9399</v>
      </c>
      <c r="B8360" s="285" t="s">
        <v>155</v>
      </c>
      <c r="C8360" s="292">
        <v>54618.944709999996</v>
      </c>
      <c r="D8360" s="292">
        <v>77951.564620000005</v>
      </c>
      <c r="E8360" s="292">
        <v>101451.84651</v>
      </c>
      <c r="F8360" s="292">
        <v>95172.304480000006</v>
      </c>
      <c r="G8360" s="292">
        <v>78001.187109999999</v>
      </c>
      <c r="H8360" s="292">
        <v>68534.171510000015</v>
      </c>
      <c r="I8360" s="292">
        <v>87978.972720000005</v>
      </c>
      <c r="J8360" s="292">
        <v>76677.208010000002</v>
      </c>
      <c r="K8360" s="292">
        <v>62178.230249999993</v>
      </c>
      <c r="L8360" s="292">
        <v>82050.367070000008</v>
      </c>
      <c r="M8360" s="292">
        <v>82972.973039999997</v>
      </c>
      <c r="N8360" s="292">
        <v>78344.64327</v>
      </c>
      <c r="O8360" s="292">
        <v>945932.41330000001</v>
      </c>
      <c r="P8360" s="83" t="str">
        <f t="shared" si="191"/>
        <v/>
      </c>
    </row>
    <row r="8361" spans="1:16" hidden="1" x14ac:dyDescent="0.25">
      <c r="A8361" s="83" t="s">
        <v>9400</v>
      </c>
      <c r="B8361" s="285" t="s">
        <v>305</v>
      </c>
      <c r="C8361" s="292">
        <v>1895.0873799999999</v>
      </c>
      <c r="D8361" s="292">
        <v>1391.4172899999999</v>
      </c>
      <c r="E8361" s="292">
        <v>1564.3681299999998</v>
      </c>
      <c r="F8361" s="292">
        <v>1573.28269</v>
      </c>
      <c r="G8361" s="292">
        <v>1692.3213699999999</v>
      </c>
      <c r="H8361" s="292">
        <v>1406.2917600000001</v>
      </c>
      <c r="I8361" s="292">
        <v>2211.9879699999997</v>
      </c>
      <c r="J8361" s="292">
        <v>3268.2447500000003</v>
      </c>
      <c r="K8361" s="292">
        <v>1941.6449400000001</v>
      </c>
      <c r="L8361" s="292">
        <v>2543.6501499999999</v>
      </c>
      <c r="M8361" s="292">
        <v>1658.5714400000002</v>
      </c>
      <c r="N8361" s="292">
        <v>3892.9946300000001</v>
      </c>
      <c r="O8361" s="292">
        <v>25039.862500000003</v>
      </c>
      <c r="P8361" s="83" t="str">
        <f t="shared" si="191"/>
        <v/>
      </c>
    </row>
    <row r="8362" spans="1:16" hidden="1" x14ac:dyDescent="0.25">
      <c r="A8362" s="83" t="s">
        <v>9401</v>
      </c>
      <c r="B8362" s="285" t="s">
        <v>311</v>
      </c>
      <c r="P8362" s="83" t="str">
        <f t="shared" si="191"/>
        <v/>
      </c>
    </row>
    <row r="8363" spans="1:16" hidden="1" x14ac:dyDescent="0.25">
      <c r="A8363" s="83" t="s">
        <v>9402</v>
      </c>
      <c r="B8363" s="285" t="s">
        <v>312</v>
      </c>
      <c r="C8363" s="292">
        <v>16019.25835</v>
      </c>
      <c r="D8363" s="292">
        <v>44228.256540000002</v>
      </c>
      <c r="E8363" s="292">
        <v>29339.739000000005</v>
      </c>
      <c r="F8363" s="292">
        <v>23702.598109999999</v>
      </c>
      <c r="G8363" s="292">
        <v>44151.503049999999</v>
      </c>
      <c r="H8363" s="292">
        <v>31095.487379999999</v>
      </c>
      <c r="I8363" s="292">
        <v>24260.354510000001</v>
      </c>
      <c r="J8363" s="292">
        <v>42630.265500000001</v>
      </c>
      <c r="K8363" s="292">
        <v>28836.972129999998</v>
      </c>
      <c r="L8363" s="292">
        <v>21567.416109999998</v>
      </c>
      <c r="M8363" s="292">
        <v>46358.979999999996</v>
      </c>
      <c r="N8363" s="292">
        <v>44961.912190000003</v>
      </c>
      <c r="O8363" s="292">
        <v>397152.74287000002</v>
      </c>
      <c r="P8363" s="83" t="str">
        <f t="shared" si="191"/>
        <v/>
      </c>
    </row>
    <row r="8364" spans="1:16" hidden="1" x14ac:dyDescent="0.25">
      <c r="A8364" s="83" t="s">
        <v>9403</v>
      </c>
      <c r="B8364" s="285" t="s">
        <v>314</v>
      </c>
      <c r="P8364" s="83" t="str">
        <f t="shared" si="191"/>
        <v/>
      </c>
    </row>
    <row r="8365" spans="1:16" hidden="1" x14ac:dyDescent="0.25">
      <c r="A8365" s="83" t="s">
        <v>9404</v>
      </c>
      <c r="B8365" s="285" t="s">
        <v>315</v>
      </c>
      <c r="C8365" s="292">
        <v>0</v>
      </c>
      <c r="D8365" s="292">
        <v>0</v>
      </c>
      <c r="E8365" s="292">
        <v>38.319300000000005</v>
      </c>
      <c r="F8365" s="292">
        <v>0</v>
      </c>
      <c r="G8365" s="292">
        <v>0</v>
      </c>
      <c r="H8365" s="292">
        <v>40.778480000000002</v>
      </c>
      <c r="I8365" s="292">
        <v>0</v>
      </c>
      <c r="J8365" s="292">
        <v>0</v>
      </c>
      <c r="K8365" s="292">
        <v>47.415199999999999</v>
      </c>
      <c r="L8365" s="292">
        <v>0</v>
      </c>
      <c r="M8365" s="292">
        <v>0</v>
      </c>
      <c r="N8365" s="292">
        <v>0</v>
      </c>
      <c r="O8365" s="292">
        <v>126.51298</v>
      </c>
      <c r="P8365" s="83" t="str">
        <f t="shared" si="191"/>
        <v/>
      </c>
    </row>
    <row r="8366" spans="1:16" hidden="1" x14ac:dyDescent="0.25">
      <c r="A8366" s="83" t="s">
        <v>9405</v>
      </c>
      <c r="B8366" s="285" t="s">
        <v>317</v>
      </c>
      <c r="C8366" s="292">
        <v>4.9179500000000003</v>
      </c>
      <c r="D8366" s="292">
        <v>4.4789599999999998</v>
      </c>
      <c r="E8366" s="292">
        <v>348.83942000000002</v>
      </c>
      <c r="F8366" s="292">
        <v>4.5225299999999997</v>
      </c>
      <c r="G8366" s="292">
        <v>33.497610000000002</v>
      </c>
      <c r="H8366" s="292">
        <v>292.75333999999998</v>
      </c>
      <c r="I8366" s="292">
        <v>4.5072100000000006</v>
      </c>
      <c r="J8366" s="292">
        <v>4.5433799999999991</v>
      </c>
      <c r="K8366" s="292">
        <v>224.67400999999998</v>
      </c>
      <c r="L8366" s="292">
        <v>4.5880200000000002</v>
      </c>
      <c r="M8366" s="292">
        <v>4.5809300000000004</v>
      </c>
      <c r="N8366" s="292">
        <v>29.67305</v>
      </c>
      <c r="O8366" s="292">
        <v>961.5764099999999</v>
      </c>
      <c r="P8366" s="83" t="str">
        <f t="shared" si="191"/>
        <v/>
      </c>
    </row>
    <row r="8367" spans="1:16" hidden="1" x14ac:dyDescent="0.25">
      <c r="A8367" s="83" t="s">
        <v>9406</v>
      </c>
      <c r="B8367" s="285" t="s">
        <v>318</v>
      </c>
      <c r="C8367" s="292">
        <v>54618.944709999996</v>
      </c>
      <c r="D8367" s="292">
        <v>77951.564620000005</v>
      </c>
      <c r="E8367" s="292">
        <v>101451.84651</v>
      </c>
      <c r="F8367" s="292">
        <v>95172.304480000006</v>
      </c>
      <c r="G8367" s="292">
        <v>78001.187109999999</v>
      </c>
      <c r="H8367" s="292">
        <v>68534.171510000015</v>
      </c>
      <c r="I8367" s="292">
        <v>87978.972720000005</v>
      </c>
      <c r="J8367" s="292">
        <v>76677.208010000002</v>
      </c>
      <c r="K8367" s="292">
        <v>62178.230249999993</v>
      </c>
      <c r="L8367" s="292">
        <v>82050.367070000008</v>
      </c>
      <c r="M8367" s="292">
        <v>82972.973039999997</v>
      </c>
      <c r="N8367" s="292">
        <v>78344.64327</v>
      </c>
      <c r="O8367" s="292">
        <v>945932.41330000001</v>
      </c>
      <c r="P8367" s="83" t="str">
        <f t="shared" si="191"/>
        <v/>
      </c>
    </row>
    <row r="8368" spans="1:16" hidden="1" x14ac:dyDescent="0.25">
      <c r="A8368" s="83" t="s">
        <v>9407</v>
      </c>
      <c r="B8368" s="285" t="s">
        <v>3364</v>
      </c>
      <c r="C8368" s="292">
        <v>31658.0203</v>
      </c>
      <c r="D8368" s="292">
        <v>29274</v>
      </c>
      <c r="E8368" s="292">
        <v>63399</v>
      </c>
      <c r="F8368" s="292">
        <v>65788</v>
      </c>
      <c r="G8368" s="292">
        <v>28916</v>
      </c>
      <c r="H8368" s="292">
        <v>28916</v>
      </c>
      <c r="I8368" s="292">
        <v>59703</v>
      </c>
      <c r="J8368" s="292">
        <v>28904</v>
      </c>
      <c r="K8368" s="292">
        <v>28904</v>
      </c>
      <c r="L8368" s="292">
        <v>55593</v>
      </c>
      <c r="M8368" s="292">
        <v>32082</v>
      </c>
      <c r="N8368" s="292">
        <v>26233</v>
      </c>
      <c r="O8368" s="292">
        <v>479370.02029999997</v>
      </c>
      <c r="P8368" s="83" t="str">
        <f t="shared" si="191"/>
        <v/>
      </c>
    </row>
    <row r="8369" spans="1:16" hidden="1" x14ac:dyDescent="0.25">
      <c r="A8369" s="83" t="s">
        <v>9568</v>
      </c>
      <c r="B8369" s="285"/>
      <c r="C8369" s="292">
        <v>24693.0203</v>
      </c>
      <c r="D8369" s="292">
        <v>22309</v>
      </c>
      <c r="E8369" s="292">
        <v>56434</v>
      </c>
      <c r="F8369" s="292">
        <v>59182</v>
      </c>
      <c r="G8369" s="292">
        <v>22310</v>
      </c>
      <c r="H8369" s="292">
        <v>22310</v>
      </c>
      <c r="I8369" s="292">
        <v>53667</v>
      </c>
      <c r="J8369" s="292">
        <v>22868</v>
      </c>
      <c r="K8369" s="292">
        <v>22868</v>
      </c>
      <c r="L8369" s="292">
        <v>49710</v>
      </c>
      <c r="M8369" s="292">
        <v>26199</v>
      </c>
      <c r="N8369" s="292">
        <v>22950</v>
      </c>
      <c r="O8369" s="292">
        <v>405500.02029999997</v>
      </c>
      <c r="P8369" s="83" t="str">
        <f t="shared" si="191"/>
        <v/>
      </c>
    </row>
    <row r="8370" spans="1:16" hidden="1" x14ac:dyDescent="0.25">
      <c r="A8370" s="83" t="s">
        <v>9569</v>
      </c>
      <c r="B8370" s="285"/>
      <c r="C8370" s="292">
        <v>6965</v>
      </c>
      <c r="D8370" s="292">
        <v>6965</v>
      </c>
      <c r="E8370" s="292">
        <v>6965</v>
      </c>
      <c r="F8370" s="292">
        <v>6606</v>
      </c>
      <c r="G8370" s="292">
        <v>6606</v>
      </c>
      <c r="H8370" s="292">
        <v>6606</v>
      </c>
      <c r="I8370" s="292">
        <v>6036</v>
      </c>
      <c r="J8370" s="292">
        <v>6036</v>
      </c>
      <c r="K8370" s="292">
        <v>6036</v>
      </c>
      <c r="L8370" s="292">
        <v>5883</v>
      </c>
      <c r="M8370" s="292">
        <v>5883</v>
      </c>
      <c r="N8370" s="292">
        <v>3283</v>
      </c>
      <c r="O8370" s="292">
        <v>73870</v>
      </c>
      <c r="P8370" s="83" t="str">
        <f t="shared" si="191"/>
        <v/>
      </c>
    </row>
    <row r="8371" spans="1:16" hidden="1" x14ac:dyDescent="0.25">
      <c r="A8371" s="83" t="s">
        <v>9408</v>
      </c>
      <c r="B8371" s="285" t="s">
        <v>130</v>
      </c>
      <c r="C8371" s="292">
        <v>201552.66038916667</v>
      </c>
      <c r="D8371" s="292">
        <v>5979.1603891666673</v>
      </c>
      <c r="E8371" s="292">
        <v>-20219.839610833362</v>
      </c>
      <c r="F8371" s="292">
        <v>68894.160389166675</v>
      </c>
      <c r="G8371" s="292">
        <v>22844.160389166638</v>
      </c>
      <c r="H8371" s="292">
        <v>-328.8396108333618</v>
      </c>
      <c r="I8371" s="292">
        <v>13380.160389166682</v>
      </c>
      <c r="J8371" s="292">
        <v>-34132.839610833333</v>
      </c>
      <c r="K8371" s="292">
        <v>-63268.839610833362</v>
      </c>
      <c r="L8371" s="292">
        <v>55364.160389166667</v>
      </c>
      <c r="M8371" s="292">
        <v>-34004.839610833333</v>
      </c>
      <c r="N8371" s="292">
        <v>-207121.83961083333</v>
      </c>
      <c r="O8371" s="292">
        <v>8937.4246699999494</v>
      </c>
      <c r="P8371" s="83" t="str">
        <f t="shared" si="191"/>
        <v/>
      </c>
    </row>
    <row r="8372" spans="1:16" hidden="1" x14ac:dyDescent="0.25">
      <c r="A8372" s="83" t="s">
        <v>9409</v>
      </c>
      <c r="B8372" s="285" t="s">
        <v>76</v>
      </c>
      <c r="C8372" s="292">
        <v>678.83961083333327</v>
      </c>
      <c r="D8372" s="292">
        <v>677.83961083333327</v>
      </c>
      <c r="E8372" s="292">
        <v>677.83961083333327</v>
      </c>
      <c r="F8372" s="292">
        <v>677.83961083333327</v>
      </c>
      <c r="G8372" s="292">
        <v>682.83961083333327</v>
      </c>
      <c r="H8372" s="292">
        <v>674.83961083333327</v>
      </c>
      <c r="I8372" s="292">
        <v>35860.839610833333</v>
      </c>
      <c r="J8372" s="292">
        <v>677.83961083333327</v>
      </c>
      <c r="K8372" s="292">
        <v>677.83961083333327</v>
      </c>
      <c r="L8372" s="292">
        <v>677.83961083333327</v>
      </c>
      <c r="M8372" s="292">
        <v>677.83961083333327</v>
      </c>
      <c r="N8372" s="292">
        <v>690.83961083333327</v>
      </c>
      <c r="O8372" s="292">
        <v>43333.075329999992</v>
      </c>
      <c r="P8372" s="83" t="str">
        <f t="shared" si="191"/>
        <v/>
      </c>
    </row>
    <row r="8373" spans="1:16" hidden="1" x14ac:dyDescent="0.25">
      <c r="A8373" s="83" t="s">
        <v>9410</v>
      </c>
      <c r="B8373" s="285" t="s">
        <v>79</v>
      </c>
      <c r="P8373" s="83" t="str">
        <f t="shared" si="191"/>
        <v/>
      </c>
    </row>
    <row r="8374" spans="1:16" hidden="1" x14ac:dyDescent="0.25">
      <c r="A8374" s="83" t="s">
        <v>9411</v>
      </c>
      <c r="B8374" s="285" t="s">
        <v>144</v>
      </c>
      <c r="C8374" s="292">
        <v>1847855.7701025</v>
      </c>
      <c r="D8374" s="292">
        <v>2016638.7701025</v>
      </c>
      <c r="E8374" s="292">
        <v>1864438.7701025</v>
      </c>
      <c r="F8374" s="292">
        <v>1915205.7701025</v>
      </c>
      <c r="G8374" s="292">
        <v>2077908.7701025</v>
      </c>
      <c r="H8374" s="292">
        <v>1901884.7701025</v>
      </c>
      <c r="I8374" s="292">
        <v>1912647.7701025</v>
      </c>
      <c r="J8374" s="292">
        <v>2000857.7701025</v>
      </c>
      <c r="K8374" s="292">
        <v>1900057.7701025</v>
      </c>
      <c r="L8374" s="292">
        <v>1990974.7701025</v>
      </c>
      <c r="M8374" s="292">
        <v>2014612.7701025</v>
      </c>
      <c r="N8374" s="292">
        <v>1967170.7701025</v>
      </c>
      <c r="O8374" s="292">
        <v>23410254.241230007</v>
      </c>
      <c r="P8374" s="83" t="str">
        <f t="shared" ref="P8374:P8437" si="192">IF(COUNTBLANK(Q8374)=0,IF(RIGHT(A8374,12)=Q8374,TRUE,FALSE),"")</f>
        <v/>
      </c>
    </row>
    <row r="8375" spans="1:16" hidden="1" x14ac:dyDescent="0.25">
      <c r="A8375" s="83" t="s">
        <v>9412</v>
      </c>
      <c r="B8375" s="285" t="s">
        <v>296</v>
      </c>
      <c r="C8375" s="292">
        <v>1406904</v>
      </c>
      <c r="D8375" s="292">
        <v>1406780</v>
      </c>
      <c r="E8375" s="292">
        <v>1405702</v>
      </c>
      <c r="F8375" s="292">
        <v>1405330</v>
      </c>
      <c r="G8375" s="292">
        <v>1454090</v>
      </c>
      <c r="H8375" s="292">
        <v>1416225</v>
      </c>
      <c r="I8375" s="292">
        <v>1416363</v>
      </c>
      <c r="J8375" s="292">
        <v>1415984</v>
      </c>
      <c r="K8375" s="292">
        <v>1449091</v>
      </c>
      <c r="L8375" s="292">
        <v>1452041</v>
      </c>
      <c r="M8375" s="292">
        <v>1449922</v>
      </c>
      <c r="N8375" s="292">
        <v>1474696</v>
      </c>
      <c r="O8375" s="292">
        <v>17153128</v>
      </c>
      <c r="P8375" s="83" t="str">
        <f t="shared" si="192"/>
        <v/>
      </c>
    </row>
    <row r="8376" spans="1:16" hidden="1" x14ac:dyDescent="0.25">
      <c r="A8376" s="83" t="s">
        <v>9413</v>
      </c>
      <c r="B8376" s="285" t="s">
        <v>303</v>
      </c>
      <c r="C8376" s="292">
        <v>16</v>
      </c>
      <c r="D8376" s="292">
        <v>16</v>
      </c>
      <c r="E8376" s="292">
        <v>16</v>
      </c>
      <c r="F8376" s="292">
        <v>16</v>
      </c>
      <c r="G8376" s="292">
        <v>16</v>
      </c>
      <c r="H8376" s="292">
        <v>16</v>
      </c>
      <c r="I8376" s="292">
        <v>16</v>
      </c>
      <c r="J8376" s="292">
        <v>16</v>
      </c>
      <c r="K8376" s="292">
        <v>18</v>
      </c>
      <c r="L8376" s="292">
        <v>16</v>
      </c>
      <c r="M8376" s="292">
        <v>14</v>
      </c>
      <c r="N8376" s="292">
        <v>18</v>
      </c>
      <c r="O8376" s="292">
        <v>194</v>
      </c>
      <c r="P8376" s="83" t="str">
        <f t="shared" si="192"/>
        <v/>
      </c>
    </row>
    <row r="8377" spans="1:16" hidden="1" x14ac:dyDescent="0.25">
      <c r="A8377" s="83" t="s">
        <v>9414</v>
      </c>
      <c r="B8377" s="285" t="s">
        <v>304</v>
      </c>
      <c r="C8377" s="292">
        <v>5415.9304916666661</v>
      </c>
      <c r="D8377" s="292">
        <v>5415.9304916666661</v>
      </c>
      <c r="E8377" s="292">
        <v>5415.9304916666661</v>
      </c>
      <c r="F8377" s="292">
        <v>5415.9304916666661</v>
      </c>
      <c r="G8377" s="292">
        <v>5415.9304916666661</v>
      </c>
      <c r="H8377" s="292">
        <v>5415.9304916666661</v>
      </c>
      <c r="I8377" s="292">
        <v>5415.9304916666661</v>
      </c>
      <c r="J8377" s="292">
        <v>5415.9304916666661</v>
      </c>
      <c r="K8377" s="292">
        <v>5415.9304916666661</v>
      </c>
      <c r="L8377" s="292">
        <v>5415.9304916666661</v>
      </c>
      <c r="M8377" s="292">
        <v>5415.9304916666661</v>
      </c>
      <c r="N8377" s="292">
        <v>7324.9304916666661</v>
      </c>
      <c r="O8377" s="292">
        <v>66900.165899999993</v>
      </c>
      <c r="P8377" s="83" t="str">
        <f t="shared" si="192"/>
        <v/>
      </c>
    </row>
    <row r="8378" spans="1:16" hidden="1" x14ac:dyDescent="0.25">
      <c r="A8378" s="83" t="s">
        <v>9415</v>
      </c>
      <c r="B8378" s="285" t="s">
        <v>305</v>
      </c>
      <c r="C8378" s="292">
        <v>77055</v>
      </c>
      <c r="D8378" s="292">
        <v>79101</v>
      </c>
      <c r="E8378" s="292">
        <v>83344</v>
      </c>
      <c r="F8378" s="292">
        <v>81450</v>
      </c>
      <c r="G8378" s="292">
        <v>83603</v>
      </c>
      <c r="H8378" s="292">
        <v>77285</v>
      </c>
      <c r="I8378" s="292">
        <v>77061</v>
      </c>
      <c r="J8378" s="292">
        <v>85031</v>
      </c>
      <c r="K8378" s="292">
        <v>80433</v>
      </c>
      <c r="L8378" s="292">
        <v>82623</v>
      </c>
      <c r="M8378" s="292">
        <v>83166</v>
      </c>
      <c r="N8378" s="292">
        <v>85784</v>
      </c>
      <c r="O8378" s="292">
        <v>975936</v>
      </c>
      <c r="P8378" s="83" t="str">
        <f t="shared" si="192"/>
        <v/>
      </c>
    </row>
    <row r="8379" spans="1:16" hidden="1" x14ac:dyDescent="0.25">
      <c r="A8379" s="83" t="s">
        <v>9416</v>
      </c>
      <c r="B8379" s="285" t="s">
        <v>308</v>
      </c>
      <c r="C8379" s="292">
        <v>1490069.7701025</v>
      </c>
      <c r="D8379" s="292">
        <v>1491990.7701025</v>
      </c>
      <c r="E8379" s="292">
        <v>1495155.7701025</v>
      </c>
      <c r="F8379" s="292">
        <v>1492889.7701025</v>
      </c>
      <c r="G8379" s="292">
        <v>1543807.7701025</v>
      </c>
      <c r="H8379" s="292">
        <v>1499616.7701025</v>
      </c>
      <c r="I8379" s="292">
        <v>1534716.7701025</v>
      </c>
      <c r="J8379" s="292">
        <v>1507124.7701025</v>
      </c>
      <c r="K8379" s="292">
        <v>1535635.7701025</v>
      </c>
      <c r="L8379" s="292">
        <v>1540773.7701025</v>
      </c>
      <c r="M8379" s="292">
        <v>1539195.7701025</v>
      </c>
      <c r="N8379" s="292">
        <v>1568513.7701025</v>
      </c>
      <c r="O8379" s="292">
        <v>18239491.241230004</v>
      </c>
      <c r="P8379" s="83" t="str">
        <f t="shared" si="192"/>
        <v/>
      </c>
    </row>
    <row r="8380" spans="1:16" hidden="1" x14ac:dyDescent="0.25">
      <c r="A8380" s="83" t="s">
        <v>9417</v>
      </c>
      <c r="B8380" s="285" t="s">
        <v>311</v>
      </c>
      <c r="C8380" s="292">
        <v>357786</v>
      </c>
      <c r="D8380" s="292">
        <v>524648</v>
      </c>
      <c r="E8380" s="292">
        <v>369283</v>
      </c>
      <c r="F8380" s="292">
        <v>422316</v>
      </c>
      <c r="G8380" s="292">
        <v>534101</v>
      </c>
      <c r="H8380" s="292">
        <v>402268</v>
      </c>
      <c r="I8380" s="292">
        <v>377931</v>
      </c>
      <c r="J8380" s="292">
        <v>493733</v>
      </c>
      <c r="K8380" s="292">
        <v>364422</v>
      </c>
      <c r="L8380" s="292">
        <v>450201</v>
      </c>
      <c r="M8380" s="292">
        <v>475417</v>
      </c>
      <c r="N8380" s="292">
        <v>398657</v>
      </c>
      <c r="O8380" s="292">
        <v>5170763</v>
      </c>
      <c r="P8380" s="83" t="str">
        <f t="shared" si="192"/>
        <v/>
      </c>
    </row>
    <row r="8381" spans="1:16" hidden="1" x14ac:dyDescent="0.25">
      <c r="A8381" s="83" t="s">
        <v>9418</v>
      </c>
      <c r="B8381" s="285" t="s">
        <v>5965</v>
      </c>
      <c r="C8381" s="292">
        <v>1076846</v>
      </c>
      <c r="D8381" s="292">
        <v>1052057</v>
      </c>
      <c r="E8381" s="292">
        <v>1051816</v>
      </c>
      <c r="F8381" s="292">
        <v>1062966</v>
      </c>
      <c r="G8381" s="292">
        <v>1084891</v>
      </c>
      <c r="H8381" s="292">
        <v>1053526</v>
      </c>
      <c r="I8381" s="292">
        <v>1070705</v>
      </c>
      <c r="J8381" s="292">
        <v>1053333</v>
      </c>
      <c r="K8381" s="292">
        <v>1085838</v>
      </c>
      <c r="L8381" s="292">
        <v>1097309</v>
      </c>
      <c r="M8381" s="292">
        <v>1086141</v>
      </c>
      <c r="N8381" s="292">
        <v>1075674</v>
      </c>
      <c r="O8381" s="292">
        <v>12851102</v>
      </c>
      <c r="P8381" s="83" t="str">
        <f t="shared" si="192"/>
        <v/>
      </c>
    </row>
    <row r="8382" spans="1:16" hidden="1" x14ac:dyDescent="0.25">
      <c r="A8382" s="83" t="s">
        <v>9419</v>
      </c>
      <c r="B8382" s="285" t="s">
        <v>5970</v>
      </c>
      <c r="C8382" s="292">
        <v>5586</v>
      </c>
      <c r="D8382" s="292">
        <v>5382</v>
      </c>
      <c r="E8382" s="292">
        <v>5380</v>
      </c>
      <c r="F8382" s="292">
        <v>5320</v>
      </c>
      <c r="G8382" s="292">
        <v>5257</v>
      </c>
      <c r="H8382" s="292">
        <v>5611</v>
      </c>
      <c r="I8382" s="292">
        <v>5575</v>
      </c>
      <c r="J8382" s="292">
        <v>5400</v>
      </c>
      <c r="K8382" s="292">
        <v>5438</v>
      </c>
      <c r="L8382" s="292">
        <v>5275</v>
      </c>
      <c r="M8382" s="292">
        <v>5173</v>
      </c>
      <c r="N8382" s="292">
        <v>5193</v>
      </c>
      <c r="O8382" s="292">
        <v>64590</v>
      </c>
      <c r="P8382" s="83" t="str">
        <f t="shared" si="192"/>
        <v/>
      </c>
    </row>
    <row r="8383" spans="1:16" hidden="1" x14ac:dyDescent="0.25">
      <c r="A8383" s="83" t="s">
        <v>9420</v>
      </c>
      <c r="B8383" s="285" t="s">
        <v>5966</v>
      </c>
      <c r="C8383" s="292">
        <v>2514</v>
      </c>
      <c r="D8383" s="292">
        <v>2256</v>
      </c>
      <c r="E8383" s="292">
        <v>2599</v>
      </c>
      <c r="F8383" s="292">
        <v>2472</v>
      </c>
      <c r="G8383" s="292">
        <v>2388</v>
      </c>
      <c r="H8383" s="292">
        <v>2389</v>
      </c>
      <c r="I8383" s="292">
        <v>2600</v>
      </c>
      <c r="J8383" s="292">
        <v>2374</v>
      </c>
      <c r="K8383" s="292">
        <v>2153</v>
      </c>
      <c r="L8383" s="292">
        <v>2273</v>
      </c>
      <c r="M8383" s="292">
        <v>2207</v>
      </c>
      <c r="N8383" s="292">
        <v>26616</v>
      </c>
      <c r="O8383" s="292">
        <v>52841</v>
      </c>
      <c r="P8383" s="83" t="str">
        <f t="shared" si="192"/>
        <v/>
      </c>
    </row>
    <row r="8384" spans="1:16" hidden="1" x14ac:dyDescent="0.25">
      <c r="A8384" s="83" t="s">
        <v>9421</v>
      </c>
      <c r="B8384" s="285" t="s">
        <v>5971</v>
      </c>
      <c r="C8384" s="292">
        <v>1880</v>
      </c>
      <c r="D8384" s="292">
        <v>1639</v>
      </c>
      <c r="E8384" s="292">
        <v>1660</v>
      </c>
      <c r="F8384" s="292">
        <v>1493</v>
      </c>
      <c r="G8384" s="292">
        <v>1403</v>
      </c>
      <c r="H8384" s="292">
        <v>1557</v>
      </c>
      <c r="I8384" s="292">
        <v>1563</v>
      </c>
      <c r="J8384" s="292">
        <v>1559</v>
      </c>
      <c r="K8384" s="292">
        <v>1491</v>
      </c>
      <c r="L8384" s="292">
        <v>1622</v>
      </c>
      <c r="M8384" s="292">
        <v>729</v>
      </c>
      <c r="N8384" s="292">
        <v>1356</v>
      </c>
      <c r="O8384" s="292">
        <v>17952</v>
      </c>
      <c r="P8384" s="83" t="str">
        <f t="shared" si="192"/>
        <v/>
      </c>
    </row>
    <row r="8385" spans="1:16" hidden="1" x14ac:dyDescent="0.25">
      <c r="A8385" s="83" t="s">
        <v>9422</v>
      </c>
      <c r="B8385" s="285" t="s">
        <v>5967</v>
      </c>
      <c r="C8385" s="292">
        <v>103651</v>
      </c>
      <c r="D8385" s="292">
        <v>103904</v>
      </c>
      <c r="E8385" s="292">
        <v>103882</v>
      </c>
      <c r="F8385" s="292">
        <v>103820</v>
      </c>
      <c r="G8385" s="292">
        <v>108933</v>
      </c>
      <c r="H8385" s="292">
        <v>104518</v>
      </c>
      <c r="I8385" s="292">
        <v>104590</v>
      </c>
      <c r="J8385" s="292">
        <v>104605</v>
      </c>
      <c r="K8385" s="292">
        <v>106800</v>
      </c>
      <c r="L8385" s="292">
        <v>106898</v>
      </c>
      <c r="M8385" s="292">
        <v>106825</v>
      </c>
      <c r="N8385" s="292">
        <v>106794</v>
      </c>
      <c r="O8385" s="292">
        <v>1265220</v>
      </c>
      <c r="P8385" s="83" t="str">
        <f t="shared" si="192"/>
        <v/>
      </c>
    </row>
    <row r="8386" spans="1:16" hidden="1" x14ac:dyDescent="0.25">
      <c r="A8386" s="83" t="s">
        <v>9423</v>
      </c>
      <c r="B8386" s="285" t="s">
        <v>5968</v>
      </c>
      <c r="C8386" s="292">
        <v>45876</v>
      </c>
      <c r="D8386" s="292">
        <v>45837</v>
      </c>
      <c r="E8386" s="292">
        <v>45859</v>
      </c>
      <c r="F8386" s="292">
        <v>45884</v>
      </c>
      <c r="G8386" s="292">
        <v>48102</v>
      </c>
      <c r="H8386" s="292">
        <v>46942</v>
      </c>
      <c r="I8386" s="292">
        <v>47033</v>
      </c>
      <c r="J8386" s="292">
        <v>47046</v>
      </c>
      <c r="K8386" s="292">
        <v>46944</v>
      </c>
      <c r="L8386" s="292">
        <v>48131</v>
      </c>
      <c r="M8386" s="292">
        <v>48200</v>
      </c>
      <c r="N8386" s="292">
        <v>48154</v>
      </c>
      <c r="O8386" s="292">
        <v>564008</v>
      </c>
      <c r="P8386" s="83" t="str">
        <f t="shared" si="192"/>
        <v/>
      </c>
    </row>
    <row r="8387" spans="1:16" hidden="1" x14ac:dyDescent="0.25">
      <c r="A8387" s="83" t="s">
        <v>9424</v>
      </c>
      <c r="B8387" s="285" t="s">
        <v>5969</v>
      </c>
      <c r="C8387" s="292">
        <v>9770</v>
      </c>
      <c r="D8387" s="292">
        <v>9861</v>
      </c>
      <c r="E8387" s="292">
        <v>9838</v>
      </c>
      <c r="F8387" s="292">
        <v>9780</v>
      </c>
      <c r="G8387" s="292">
        <v>10080</v>
      </c>
      <c r="H8387" s="292">
        <v>11685</v>
      </c>
      <c r="I8387" s="292">
        <v>9855</v>
      </c>
      <c r="J8387" s="292">
        <v>9849</v>
      </c>
      <c r="K8387" s="292">
        <v>10118</v>
      </c>
      <c r="L8387" s="292">
        <v>10076</v>
      </c>
      <c r="M8387" s="292">
        <v>10077</v>
      </c>
      <c r="N8387" s="292">
        <v>10091</v>
      </c>
      <c r="O8387" s="292">
        <v>121080</v>
      </c>
      <c r="P8387" s="83" t="str">
        <f t="shared" si="192"/>
        <v/>
      </c>
    </row>
    <row r="8388" spans="1:16" hidden="1" x14ac:dyDescent="0.25">
      <c r="A8388" s="83" t="s">
        <v>9425</v>
      </c>
      <c r="B8388" s="285" t="s">
        <v>5972</v>
      </c>
      <c r="C8388" s="292">
        <v>3495</v>
      </c>
      <c r="D8388" s="292">
        <v>3462</v>
      </c>
      <c r="E8388" s="292">
        <v>3469</v>
      </c>
      <c r="F8388" s="292">
        <v>3466</v>
      </c>
      <c r="G8388" s="292">
        <v>3620</v>
      </c>
      <c r="H8388" s="292">
        <v>3476</v>
      </c>
      <c r="I8388" s="292">
        <v>3474</v>
      </c>
      <c r="J8388" s="292">
        <v>3491</v>
      </c>
      <c r="K8388" s="292">
        <v>3553</v>
      </c>
      <c r="L8388" s="292">
        <v>3547</v>
      </c>
      <c r="M8388" s="292">
        <v>3538</v>
      </c>
      <c r="N8388" s="292">
        <v>3540</v>
      </c>
      <c r="O8388" s="292">
        <v>42131</v>
      </c>
      <c r="P8388" s="83" t="str">
        <f t="shared" si="192"/>
        <v/>
      </c>
    </row>
    <row r="8389" spans="1:16" hidden="1" x14ac:dyDescent="0.25">
      <c r="A8389" s="83" t="s">
        <v>9426</v>
      </c>
      <c r="B8389" s="285" t="s">
        <v>5973</v>
      </c>
      <c r="C8389" s="292">
        <v>164355</v>
      </c>
      <c r="D8389" s="292">
        <v>164508</v>
      </c>
      <c r="E8389" s="292">
        <v>164409</v>
      </c>
      <c r="F8389" s="292">
        <v>165073</v>
      </c>
      <c r="G8389" s="292">
        <v>174333</v>
      </c>
      <c r="H8389" s="292">
        <v>167518</v>
      </c>
      <c r="I8389" s="292">
        <v>168006</v>
      </c>
      <c r="J8389" s="292">
        <v>168267</v>
      </c>
      <c r="K8389" s="292">
        <v>172143</v>
      </c>
      <c r="L8389" s="292">
        <v>172304</v>
      </c>
      <c r="M8389" s="292">
        <v>172423</v>
      </c>
      <c r="N8389" s="292">
        <v>172669</v>
      </c>
      <c r="O8389" s="292">
        <v>2026008</v>
      </c>
      <c r="P8389" s="83" t="str">
        <f t="shared" si="192"/>
        <v/>
      </c>
    </row>
    <row r="8390" spans="1:16" hidden="1" x14ac:dyDescent="0.25">
      <c r="A8390" s="83" t="s">
        <v>9427</v>
      </c>
      <c r="B8390" s="285" t="s">
        <v>5974</v>
      </c>
      <c r="C8390" s="292">
        <v>-7069</v>
      </c>
      <c r="D8390" s="292">
        <v>17874</v>
      </c>
      <c r="E8390" s="292">
        <v>16790</v>
      </c>
      <c r="F8390" s="292">
        <v>5056</v>
      </c>
      <c r="G8390" s="292">
        <v>15083</v>
      </c>
      <c r="H8390" s="292">
        <v>19003</v>
      </c>
      <c r="I8390" s="292">
        <v>2962</v>
      </c>
      <c r="J8390" s="292">
        <v>20060</v>
      </c>
      <c r="K8390" s="292">
        <v>14613</v>
      </c>
      <c r="L8390" s="292">
        <v>4606</v>
      </c>
      <c r="M8390" s="292">
        <v>14609</v>
      </c>
      <c r="N8390" s="292">
        <v>24609</v>
      </c>
      <c r="O8390" s="292">
        <v>148196</v>
      </c>
      <c r="P8390" s="83" t="str">
        <f t="shared" si="192"/>
        <v/>
      </c>
    </row>
    <row r="8391" spans="1:16" hidden="1" x14ac:dyDescent="0.25">
      <c r="A8391" s="83" t="s">
        <v>9428</v>
      </c>
      <c r="B8391" s="285" t="s">
        <v>5975</v>
      </c>
      <c r="C8391" s="292">
        <v>88</v>
      </c>
      <c r="D8391" s="292">
        <v>493</v>
      </c>
      <c r="E8391" s="292">
        <v>224</v>
      </c>
      <c r="F8391" s="292">
        <v>943</v>
      </c>
      <c r="G8391" s="292">
        <v>286</v>
      </c>
      <c r="H8391" s="292">
        <v>192</v>
      </c>
      <c r="I8391" s="292">
        <v>88</v>
      </c>
      <c r="J8391" s="292">
        <v>1156</v>
      </c>
      <c r="K8391" s="292">
        <v>85</v>
      </c>
      <c r="L8391" s="292">
        <v>1024</v>
      </c>
      <c r="M8391" s="292">
        <v>1137</v>
      </c>
      <c r="N8391" s="292">
        <v>2506</v>
      </c>
      <c r="O8391" s="292">
        <v>8222</v>
      </c>
      <c r="P8391" s="83" t="str">
        <f t="shared" si="192"/>
        <v/>
      </c>
    </row>
    <row r="8392" spans="1:16" hidden="1" x14ac:dyDescent="0.25">
      <c r="A8392" s="83" t="s">
        <v>9429</v>
      </c>
      <c r="B8392" s="285" t="s">
        <v>5976</v>
      </c>
      <c r="C8392" s="292">
        <v>76967</v>
      </c>
      <c r="D8392" s="292">
        <v>78608</v>
      </c>
      <c r="E8392" s="292">
        <v>83120</v>
      </c>
      <c r="F8392" s="292">
        <v>80507</v>
      </c>
      <c r="G8392" s="292">
        <v>83317</v>
      </c>
      <c r="H8392" s="292">
        <v>77093</v>
      </c>
      <c r="I8392" s="292">
        <v>76973</v>
      </c>
      <c r="J8392" s="292">
        <v>83875</v>
      </c>
      <c r="K8392" s="292">
        <v>80348</v>
      </c>
      <c r="L8392" s="292">
        <v>81599</v>
      </c>
      <c r="M8392" s="292">
        <v>82029</v>
      </c>
      <c r="N8392" s="292">
        <v>83278</v>
      </c>
      <c r="O8392" s="292">
        <v>967714</v>
      </c>
      <c r="P8392" s="83" t="str">
        <f t="shared" si="192"/>
        <v/>
      </c>
    </row>
    <row r="8393" spans="1:16" hidden="1" x14ac:dyDescent="0.25">
      <c r="A8393" s="83" t="s">
        <v>9430</v>
      </c>
      <c r="B8393" s="285" t="s">
        <v>5979</v>
      </c>
      <c r="C8393" s="292">
        <v>40921</v>
      </c>
      <c r="D8393" s="292">
        <v>0</v>
      </c>
      <c r="E8393" s="292">
        <v>0</v>
      </c>
      <c r="F8393" s="292">
        <v>41444</v>
      </c>
      <c r="G8393" s="292">
        <v>0</v>
      </c>
      <c r="H8393" s="292">
        <v>0</v>
      </c>
      <c r="I8393" s="292">
        <v>42454</v>
      </c>
      <c r="J8393" s="292">
        <v>0</v>
      </c>
      <c r="K8393" s="292">
        <v>0</v>
      </c>
      <c r="L8393" s="292">
        <v>42807</v>
      </c>
      <c r="M8393" s="292">
        <v>0</v>
      </c>
      <c r="N8393" s="292">
        <v>0</v>
      </c>
      <c r="O8393" s="292">
        <v>167626</v>
      </c>
      <c r="P8393" s="83" t="str">
        <f t="shared" si="192"/>
        <v/>
      </c>
    </row>
    <row r="8394" spans="1:16" hidden="1" x14ac:dyDescent="0.25">
      <c r="A8394" s="83" t="s">
        <v>9431</v>
      </c>
      <c r="B8394" s="285" t="s">
        <v>5980</v>
      </c>
      <c r="C8394" s="292">
        <v>316865</v>
      </c>
      <c r="D8394" s="292">
        <v>524648</v>
      </c>
      <c r="E8394" s="292">
        <v>369283</v>
      </c>
      <c r="F8394" s="292">
        <v>380872</v>
      </c>
      <c r="G8394" s="292">
        <v>534101</v>
      </c>
      <c r="H8394" s="292">
        <v>402268</v>
      </c>
      <c r="I8394" s="292">
        <v>335477</v>
      </c>
      <c r="J8394" s="292">
        <v>493733</v>
      </c>
      <c r="K8394" s="292">
        <v>364422</v>
      </c>
      <c r="L8394" s="292">
        <v>407394</v>
      </c>
      <c r="M8394" s="292">
        <v>475417</v>
      </c>
      <c r="N8394" s="292">
        <v>398657</v>
      </c>
      <c r="O8394" s="292">
        <v>5003137</v>
      </c>
      <c r="P8394" s="83" t="str">
        <f t="shared" si="192"/>
        <v/>
      </c>
    </row>
    <row r="8395" spans="1:16" hidden="1" x14ac:dyDescent="0.25">
      <c r="A8395" s="83" t="s">
        <v>9432</v>
      </c>
      <c r="B8395" s="285" t="s">
        <v>76</v>
      </c>
      <c r="C8395" s="292">
        <v>2232</v>
      </c>
      <c r="D8395" s="292">
        <v>3502</v>
      </c>
      <c r="E8395" s="292">
        <v>3782</v>
      </c>
      <c r="F8395" s="292">
        <v>2377</v>
      </c>
      <c r="G8395" s="292">
        <v>3078</v>
      </c>
      <c r="H8395" s="292">
        <v>1750</v>
      </c>
      <c r="I8395" s="292">
        <v>2708</v>
      </c>
      <c r="J8395" s="292">
        <v>2330</v>
      </c>
      <c r="K8395" s="292">
        <v>2737</v>
      </c>
      <c r="L8395" s="292">
        <v>3101</v>
      </c>
      <c r="M8395" s="292">
        <v>3788</v>
      </c>
      <c r="N8395" s="292">
        <v>3819</v>
      </c>
      <c r="O8395" s="292">
        <v>35204</v>
      </c>
      <c r="P8395" s="83" t="str">
        <f t="shared" si="192"/>
        <v/>
      </c>
    </row>
    <row r="8396" spans="1:16" hidden="1" x14ac:dyDescent="0.25">
      <c r="A8396" s="83" t="s">
        <v>9433</v>
      </c>
      <c r="B8396" s="285" t="s">
        <v>155</v>
      </c>
      <c r="C8396" s="292">
        <v>2049408.4304916668</v>
      </c>
      <c r="D8396" s="292">
        <v>2022617.9304916668</v>
      </c>
      <c r="E8396" s="292">
        <v>1844218.9304916668</v>
      </c>
      <c r="F8396" s="292">
        <v>1984099.9304916668</v>
      </c>
      <c r="G8396" s="292">
        <v>2100752.9304916668</v>
      </c>
      <c r="H8396" s="292">
        <v>1901555.9304916668</v>
      </c>
      <c r="I8396" s="292">
        <v>1926027.9304916668</v>
      </c>
      <c r="J8396" s="292">
        <v>1966724.9304916668</v>
      </c>
      <c r="K8396" s="292">
        <v>1836788.9304916668</v>
      </c>
      <c r="L8396" s="292">
        <v>2046338.9304916668</v>
      </c>
      <c r="M8396" s="292">
        <v>1980607.9304916668</v>
      </c>
      <c r="N8396" s="292">
        <v>1760048.9304916668</v>
      </c>
      <c r="O8396" s="292">
        <v>23419191.665900003</v>
      </c>
      <c r="P8396" s="83" t="str">
        <f t="shared" si="192"/>
        <v/>
      </c>
    </row>
    <row r="8397" spans="1:16" hidden="1" x14ac:dyDescent="0.25">
      <c r="A8397" s="83" t="s">
        <v>9434</v>
      </c>
      <c r="B8397" s="285" t="s">
        <v>305</v>
      </c>
      <c r="C8397" s="292">
        <v>9125</v>
      </c>
      <c r="D8397" s="292">
        <v>13387</v>
      </c>
      <c r="E8397" s="292">
        <v>15766</v>
      </c>
      <c r="F8397" s="292">
        <v>22738</v>
      </c>
      <c r="G8397" s="292">
        <v>14357</v>
      </c>
      <c r="H8397" s="292">
        <v>10242</v>
      </c>
      <c r="I8397" s="292">
        <v>103774</v>
      </c>
      <c r="J8397" s="292">
        <v>32085</v>
      </c>
      <c r="K8397" s="292">
        <v>27107</v>
      </c>
      <c r="L8397" s="292">
        <v>36806</v>
      </c>
      <c r="M8397" s="292">
        <v>18963</v>
      </c>
      <c r="N8397" s="292">
        <v>22542</v>
      </c>
      <c r="O8397" s="292">
        <v>326892</v>
      </c>
      <c r="P8397" s="83" t="str">
        <f t="shared" si="192"/>
        <v/>
      </c>
    </row>
    <row r="8398" spans="1:16" hidden="1" x14ac:dyDescent="0.25">
      <c r="A8398" s="83" t="s">
        <v>9435</v>
      </c>
      <c r="B8398" s="285" t="s">
        <v>311</v>
      </c>
      <c r="C8398" s="292">
        <v>357790</v>
      </c>
      <c r="D8398" s="292">
        <v>524648</v>
      </c>
      <c r="E8398" s="292">
        <v>369283</v>
      </c>
      <c r="F8398" s="292">
        <v>422318</v>
      </c>
      <c r="G8398" s="292">
        <v>534101</v>
      </c>
      <c r="H8398" s="292">
        <v>402268</v>
      </c>
      <c r="I8398" s="292">
        <v>377925</v>
      </c>
      <c r="J8398" s="292">
        <v>493733</v>
      </c>
      <c r="K8398" s="292">
        <v>364422</v>
      </c>
      <c r="L8398" s="292">
        <v>450200</v>
      </c>
      <c r="M8398" s="292">
        <v>475417</v>
      </c>
      <c r="N8398" s="292">
        <v>398657</v>
      </c>
      <c r="O8398" s="292">
        <v>5170762</v>
      </c>
      <c r="P8398" s="83" t="str">
        <f t="shared" si="192"/>
        <v/>
      </c>
    </row>
    <row r="8399" spans="1:16" hidden="1" x14ac:dyDescent="0.25">
      <c r="A8399" s="83" t="s">
        <v>9436</v>
      </c>
      <c r="B8399" s="285" t="s">
        <v>312</v>
      </c>
      <c r="C8399" s="292">
        <v>337744.62683333334</v>
      </c>
      <c r="D8399" s="292">
        <v>571113.1268333334</v>
      </c>
      <c r="E8399" s="292">
        <v>413028.12683333328</v>
      </c>
      <c r="F8399" s="292">
        <v>421930.12683333334</v>
      </c>
      <c r="G8399" s="292">
        <v>576019.1268333334</v>
      </c>
      <c r="H8399" s="292">
        <v>444380.12683333328</v>
      </c>
      <c r="I8399" s="292">
        <v>377158.12683333334</v>
      </c>
      <c r="J8399" s="292">
        <v>533698.1268333334</v>
      </c>
      <c r="K8399" s="292">
        <v>408384.12683333328</v>
      </c>
      <c r="L8399" s="292">
        <v>449209.12683333328</v>
      </c>
      <c r="M8399" s="292">
        <v>514213.1268333334</v>
      </c>
      <c r="N8399" s="292">
        <v>460445.12683333334</v>
      </c>
      <c r="O8399" s="292">
        <v>5507323.0219999999</v>
      </c>
      <c r="P8399" s="83" t="str">
        <f t="shared" si="192"/>
        <v/>
      </c>
    </row>
    <row r="8400" spans="1:16" hidden="1" x14ac:dyDescent="0.25">
      <c r="A8400" s="83" t="s">
        <v>9437</v>
      </c>
      <c r="B8400" s="285" t="s">
        <v>314</v>
      </c>
      <c r="P8400" s="83" t="str">
        <f t="shared" si="192"/>
        <v/>
      </c>
    </row>
    <row r="8401" spans="1:16" hidden="1" x14ac:dyDescent="0.25">
      <c r="A8401" s="83" t="s">
        <v>9438</v>
      </c>
      <c r="B8401" s="285" t="s">
        <v>315</v>
      </c>
      <c r="P8401" s="83" t="str">
        <f t="shared" si="192"/>
        <v/>
      </c>
    </row>
    <row r="8402" spans="1:16" hidden="1" x14ac:dyDescent="0.25">
      <c r="A8402" s="83" t="s">
        <v>9439</v>
      </c>
      <c r="B8402" s="285" t="s">
        <v>317</v>
      </c>
      <c r="C8402" s="292">
        <v>141</v>
      </c>
      <c r="D8402" s="292">
        <v>-141</v>
      </c>
      <c r="E8402" s="292">
        <v>0</v>
      </c>
      <c r="F8402" s="292">
        <v>0</v>
      </c>
      <c r="G8402" s="292">
        <v>0</v>
      </c>
      <c r="H8402" s="292">
        <v>0</v>
      </c>
      <c r="I8402" s="292">
        <v>498</v>
      </c>
      <c r="J8402" s="292">
        <v>0</v>
      </c>
      <c r="K8402" s="292">
        <v>0</v>
      </c>
      <c r="L8402" s="292">
        <v>0</v>
      </c>
      <c r="M8402" s="292">
        <v>0</v>
      </c>
      <c r="O8402" s="292">
        <v>498</v>
      </c>
      <c r="P8402" s="83" t="str">
        <f t="shared" si="192"/>
        <v/>
      </c>
    </row>
    <row r="8403" spans="1:16" hidden="1" x14ac:dyDescent="0.25">
      <c r="A8403" s="83" t="s">
        <v>9440</v>
      </c>
      <c r="B8403" s="285" t="s">
        <v>318</v>
      </c>
      <c r="C8403" s="292">
        <v>1691618.4304916668</v>
      </c>
      <c r="D8403" s="292">
        <v>1497969.9304916668</v>
      </c>
      <c r="E8403" s="292">
        <v>1474935.9304916668</v>
      </c>
      <c r="F8403" s="292">
        <v>1561781.9304916668</v>
      </c>
      <c r="G8403" s="292">
        <v>1566651.9304916668</v>
      </c>
      <c r="H8403" s="292">
        <v>1499287.9304916668</v>
      </c>
      <c r="I8403" s="292">
        <v>1548102.9304916668</v>
      </c>
      <c r="J8403" s="292">
        <v>1472991.9304916668</v>
      </c>
      <c r="K8403" s="292">
        <v>1472366.9304916668</v>
      </c>
      <c r="L8403" s="292">
        <v>1596138.9304916668</v>
      </c>
      <c r="M8403" s="292">
        <v>1505190.9304916668</v>
      </c>
      <c r="N8403" s="292">
        <v>1361391.9304916668</v>
      </c>
      <c r="O8403" s="292">
        <v>18248429.665900003</v>
      </c>
      <c r="P8403" s="83" t="str">
        <f t="shared" si="192"/>
        <v/>
      </c>
    </row>
    <row r="8404" spans="1:16" hidden="1" x14ac:dyDescent="0.25">
      <c r="A8404" s="83" t="s">
        <v>9441</v>
      </c>
      <c r="B8404" s="285" t="s">
        <v>3364</v>
      </c>
      <c r="C8404" s="292">
        <v>1342375.8036583334</v>
      </c>
      <c r="D8404" s="292">
        <v>910108.80365833337</v>
      </c>
      <c r="E8404" s="292">
        <v>1042359.8036583334</v>
      </c>
      <c r="F8404" s="292">
        <v>1114736.8036583334</v>
      </c>
      <c r="G8404" s="292">
        <v>973197.80365833337</v>
      </c>
      <c r="H8404" s="292">
        <v>1042915.8036583334</v>
      </c>
      <c r="I8404" s="292">
        <v>1063964.8036583334</v>
      </c>
      <c r="J8404" s="292">
        <v>904878.80365833337</v>
      </c>
      <c r="K8404" s="292">
        <v>1034138.8036583334</v>
      </c>
      <c r="L8404" s="292">
        <v>1107022.8036583334</v>
      </c>
      <c r="M8404" s="292">
        <v>968226.80365833337</v>
      </c>
      <c r="N8404" s="292">
        <v>874585.80365833337</v>
      </c>
      <c r="O8404" s="292">
        <v>12378512.643899998</v>
      </c>
      <c r="P8404" s="83" t="str">
        <f t="shared" si="192"/>
        <v/>
      </c>
    </row>
    <row r="8405" spans="1:16" hidden="1" x14ac:dyDescent="0.25">
      <c r="A8405" s="83" t="s">
        <v>9442</v>
      </c>
      <c r="B8405" s="285" t="s">
        <v>0</v>
      </c>
      <c r="C8405" s="292">
        <v>1342375.8036583334</v>
      </c>
      <c r="D8405" s="292">
        <v>910108.80365833337</v>
      </c>
      <c r="E8405" s="292">
        <v>1042359.8036583334</v>
      </c>
      <c r="F8405" s="292">
        <v>1114736.8036583334</v>
      </c>
      <c r="G8405" s="292">
        <v>973197.80365833337</v>
      </c>
      <c r="H8405" s="292">
        <v>1042915.8036583334</v>
      </c>
      <c r="I8405" s="292">
        <v>1063964.8036583334</v>
      </c>
      <c r="J8405" s="292">
        <v>904878.80365833337</v>
      </c>
      <c r="K8405" s="292">
        <v>1034138.8036583334</v>
      </c>
      <c r="L8405" s="292">
        <v>1107022.8036583334</v>
      </c>
      <c r="M8405" s="292">
        <v>968226.80365833337</v>
      </c>
      <c r="N8405" s="292">
        <v>874585.80365833337</v>
      </c>
      <c r="O8405" s="292">
        <v>12378512.643899998</v>
      </c>
      <c r="P8405" s="83" t="str">
        <f t="shared" si="192"/>
        <v/>
      </c>
    </row>
    <row r="8406" spans="1:16" hidden="1" x14ac:dyDescent="0.25">
      <c r="A8406" s="83" t="s">
        <v>9443</v>
      </c>
      <c r="B8406" s="285" t="s">
        <v>3365</v>
      </c>
      <c r="P8406" s="83" t="str">
        <f t="shared" si="192"/>
        <v/>
      </c>
    </row>
    <row r="8407" spans="1:16" hidden="1" x14ac:dyDescent="0.25">
      <c r="A8407" s="83" t="s">
        <v>9444</v>
      </c>
      <c r="B8407" s="285" t="s">
        <v>5979</v>
      </c>
      <c r="C8407" s="292">
        <v>40925</v>
      </c>
      <c r="D8407" s="292">
        <v>0</v>
      </c>
      <c r="E8407" s="292">
        <v>0</v>
      </c>
      <c r="F8407" s="292">
        <v>41446</v>
      </c>
      <c r="G8407" s="292">
        <v>0</v>
      </c>
      <c r="H8407" s="292">
        <v>0</v>
      </c>
      <c r="I8407" s="292">
        <v>42448</v>
      </c>
      <c r="J8407" s="292">
        <v>0</v>
      </c>
      <c r="K8407" s="292">
        <v>0</v>
      </c>
      <c r="L8407" s="292">
        <v>42806</v>
      </c>
      <c r="M8407" s="292">
        <v>0</v>
      </c>
      <c r="N8407" s="292">
        <v>0</v>
      </c>
      <c r="O8407" s="292">
        <v>167625</v>
      </c>
      <c r="P8407" s="83" t="str">
        <f t="shared" si="192"/>
        <v/>
      </c>
    </row>
    <row r="8408" spans="1:16" hidden="1" x14ac:dyDescent="0.25">
      <c r="A8408" s="83" t="s">
        <v>9445</v>
      </c>
      <c r="B8408" s="285" t="s">
        <v>5980</v>
      </c>
      <c r="C8408" s="292">
        <v>316865</v>
      </c>
      <c r="D8408" s="292">
        <v>524648</v>
      </c>
      <c r="E8408" s="292">
        <v>369283</v>
      </c>
      <c r="F8408" s="292">
        <v>380872</v>
      </c>
      <c r="G8408" s="292">
        <v>534101</v>
      </c>
      <c r="H8408" s="292">
        <v>402268</v>
      </c>
      <c r="I8408" s="292">
        <v>335477</v>
      </c>
      <c r="J8408" s="292">
        <v>493733</v>
      </c>
      <c r="K8408" s="292">
        <v>364422</v>
      </c>
      <c r="L8408" s="292">
        <v>407394</v>
      </c>
      <c r="M8408" s="292">
        <v>475417</v>
      </c>
      <c r="N8408" s="292">
        <v>398657</v>
      </c>
      <c r="O8408" s="292">
        <v>5003137</v>
      </c>
      <c r="P8408" s="83" t="str">
        <f t="shared" si="192"/>
        <v/>
      </c>
    </row>
    <row r="8409" spans="1:16" hidden="1" x14ac:dyDescent="0.25">
      <c r="A8409" s="83" t="s">
        <v>9446</v>
      </c>
      <c r="B8409" s="285" t="s">
        <v>5983</v>
      </c>
      <c r="C8409" s="292">
        <v>3775</v>
      </c>
      <c r="D8409" s="292">
        <v>6142</v>
      </c>
      <c r="E8409" s="292">
        <v>7494</v>
      </c>
      <c r="F8409" s="292">
        <v>8379</v>
      </c>
      <c r="G8409" s="292">
        <v>7800</v>
      </c>
      <c r="H8409" s="292">
        <v>5757</v>
      </c>
      <c r="I8409" s="292">
        <v>9644</v>
      </c>
      <c r="J8409" s="292">
        <v>3171</v>
      </c>
      <c r="K8409" s="292">
        <v>7926</v>
      </c>
      <c r="L8409" s="292">
        <v>6929</v>
      </c>
      <c r="M8409" s="292">
        <v>3704</v>
      </c>
      <c r="N8409" s="292">
        <v>3616</v>
      </c>
      <c r="O8409" s="292">
        <v>74337</v>
      </c>
      <c r="P8409" s="83" t="str">
        <f t="shared" si="192"/>
        <v/>
      </c>
    </row>
    <row r="8410" spans="1:16" hidden="1" x14ac:dyDescent="0.25">
      <c r="A8410" s="83" t="s">
        <v>9447</v>
      </c>
      <c r="B8410" s="285" t="s">
        <v>5984</v>
      </c>
      <c r="C8410" s="292">
        <v>4317</v>
      </c>
      <c r="D8410" s="292">
        <v>4317</v>
      </c>
      <c r="E8410" s="292">
        <v>4317</v>
      </c>
      <c r="F8410" s="292">
        <v>14198</v>
      </c>
      <c r="G8410" s="292">
        <v>4302</v>
      </c>
      <c r="H8410" s="292">
        <v>4302</v>
      </c>
      <c r="I8410" s="292">
        <v>77900</v>
      </c>
      <c r="J8410" s="292">
        <v>14816</v>
      </c>
      <c r="K8410" s="292">
        <v>14831</v>
      </c>
      <c r="L8410" s="292">
        <v>14816</v>
      </c>
      <c r="M8410" s="292">
        <v>14816</v>
      </c>
      <c r="N8410" s="292">
        <v>14817</v>
      </c>
      <c r="O8410" s="292">
        <v>187749</v>
      </c>
      <c r="P8410" s="83" t="str">
        <f t="shared" si="192"/>
        <v/>
      </c>
    </row>
    <row r="8411" spans="1:16" hidden="1" x14ac:dyDescent="0.25">
      <c r="A8411" s="83" t="s">
        <v>9448</v>
      </c>
      <c r="B8411" s="285" t="s">
        <v>5985</v>
      </c>
      <c r="C8411" s="292">
        <v>1033</v>
      </c>
      <c r="D8411" s="292">
        <v>2928</v>
      </c>
      <c r="E8411" s="292">
        <v>3955</v>
      </c>
      <c r="F8411" s="292">
        <v>161</v>
      </c>
      <c r="G8411" s="292">
        <v>2255</v>
      </c>
      <c r="H8411" s="292">
        <v>183</v>
      </c>
      <c r="I8411" s="292">
        <v>16230</v>
      </c>
      <c r="J8411" s="292">
        <v>14098</v>
      </c>
      <c r="K8411" s="292">
        <v>4350</v>
      </c>
      <c r="L8411" s="292">
        <v>15061</v>
      </c>
      <c r="M8411" s="292">
        <v>443</v>
      </c>
      <c r="N8411" s="292">
        <v>4109</v>
      </c>
      <c r="O8411" s="292">
        <v>64806</v>
      </c>
      <c r="P8411" s="83" t="str">
        <f t="shared" si="192"/>
        <v/>
      </c>
    </row>
    <row r="8412" spans="1:16" hidden="1" x14ac:dyDescent="0.25">
      <c r="A8412" s="83" t="s">
        <v>9449</v>
      </c>
      <c r="B8412" s="285" t="s">
        <v>130</v>
      </c>
      <c r="C8412" s="292">
        <v>-1365813.7582672539</v>
      </c>
      <c r="D8412" s="292">
        <v>1251578.5733606764</v>
      </c>
      <c r="E8412" s="292">
        <v>-785730.4676843721</v>
      </c>
      <c r="F8412" s="292">
        <v>-940847.79901217879</v>
      </c>
      <c r="G8412" s="292">
        <v>-1041236.4721073245</v>
      </c>
      <c r="H8412" s="292">
        <v>2013144.1333795502</v>
      </c>
      <c r="I8412" s="292">
        <v>722364.95903390914</v>
      </c>
      <c r="J8412" s="292">
        <v>454282.207762042</v>
      </c>
      <c r="K8412" s="292">
        <v>-1309572.2785714441</v>
      </c>
      <c r="L8412" s="292">
        <v>287818.42537652689</v>
      </c>
      <c r="M8412" s="292">
        <v>877394.47756196791</v>
      </c>
      <c r="N8412" s="292">
        <v>1764295.9204080906</v>
      </c>
      <c r="O8412" s="292">
        <v>1927677.9212401896</v>
      </c>
      <c r="P8412" s="83" t="str">
        <f t="shared" si="192"/>
        <v/>
      </c>
    </row>
    <row r="8413" spans="1:16" hidden="1" x14ac:dyDescent="0.25">
      <c r="A8413" s="83" t="s">
        <v>9450</v>
      </c>
      <c r="B8413" s="285" t="s">
        <v>76</v>
      </c>
      <c r="C8413" s="292">
        <v>8934.3850399999992</v>
      </c>
      <c r="D8413" s="292">
        <v>2048.4461200000001</v>
      </c>
      <c r="E8413" s="292">
        <v>2460.2597900000001</v>
      </c>
      <c r="F8413" s="292">
        <v>2998.0861400000003</v>
      </c>
      <c r="G8413" s="292">
        <v>17588.50806</v>
      </c>
      <c r="H8413" s="292">
        <v>5629.6535899999999</v>
      </c>
      <c r="I8413" s="292">
        <v>8624.2668200000007</v>
      </c>
      <c r="J8413" s="292">
        <v>3046.9785700000002</v>
      </c>
      <c r="K8413" s="292">
        <v>3029.3116099999997</v>
      </c>
      <c r="L8413" s="292">
        <v>10170.592149999999</v>
      </c>
      <c r="M8413" s="292">
        <v>4028.2536300000002</v>
      </c>
      <c r="N8413" s="292">
        <v>4447.4233400000003</v>
      </c>
      <c r="O8413" s="292">
        <v>73006.164860000004</v>
      </c>
      <c r="P8413" s="83" t="str">
        <f t="shared" si="192"/>
        <v/>
      </c>
    </row>
    <row r="8414" spans="1:16" hidden="1" x14ac:dyDescent="0.25">
      <c r="A8414" s="83" t="s">
        <v>9451</v>
      </c>
      <c r="B8414" s="285" t="s">
        <v>79</v>
      </c>
      <c r="C8414" s="292">
        <v>-50</v>
      </c>
      <c r="D8414" s="292">
        <v>0</v>
      </c>
      <c r="E8414" s="292">
        <v>-20</v>
      </c>
      <c r="F8414" s="292">
        <v>-76</v>
      </c>
      <c r="G8414" s="292">
        <v>-93</v>
      </c>
      <c r="H8414" s="292">
        <v>-319</v>
      </c>
      <c r="I8414" s="292">
        <v>0</v>
      </c>
      <c r="J8414" s="292">
        <v>1</v>
      </c>
      <c r="K8414" s="292">
        <v>0</v>
      </c>
      <c r="L8414" s="292">
        <v>0</v>
      </c>
      <c r="O8414" s="292">
        <v>-557</v>
      </c>
      <c r="P8414" s="83" t="str">
        <f t="shared" si="192"/>
        <v/>
      </c>
    </row>
    <row r="8415" spans="1:16" hidden="1" x14ac:dyDescent="0.25">
      <c r="A8415" s="83" t="s">
        <v>9452</v>
      </c>
      <c r="B8415" s="285" t="s">
        <v>144</v>
      </c>
      <c r="C8415" s="292">
        <v>9974001.8083339203</v>
      </c>
      <c r="D8415" s="292">
        <v>10299678.78499599</v>
      </c>
      <c r="E8415" s="292">
        <v>10676074.25517104</v>
      </c>
      <c r="F8415" s="292">
        <v>10877627.231198845</v>
      </c>
      <c r="G8415" s="292">
        <v>13443457.806553992</v>
      </c>
      <c r="H8415" s="292">
        <v>10411088.239467116</v>
      </c>
      <c r="I8415" s="292">
        <v>9393985.6071627568</v>
      </c>
      <c r="J8415" s="292">
        <v>10651166.736414624</v>
      </c>
      <c r="K8415" s="292">
        <v>11211127.38178811</v>
      </c>
      <c r="L8415" s="292">
        <v>10418280.734203475</v>
      </c>
      <c r="M8415" s="292">
        <v>10121226.341138031</v>
      </c>
      <c r="N8415" s="292">
        <v>10706108.353411907</v>
      </c>
      <c r="O8415" s="292">
        <v>128183823.27983981</v>
      </c>
      <c r="P8415" s="83" t="str">
        <f t="shared" si="192"/>
        <v/>
      </c>
    </row>
    <row r="8416" spans="1:16" hidden="1" x14ac:dyDescent="0.25">
      <c r="A8416" s="83" t="s">
        <v>9453</v>
      </c>
      <c r="B8416" s="285" t="s">
        <v>296</v>
      </c>
      <c r="C8416" s="292">
        <v>3624460.0091790799</v>
      </c>
      <c r="D8416" s="292">
        <v>3990686.8022894771</v>
      </c>
      <c r="E8416" s="292">
        <v>4071596.0751115168</v>
      </c>
      <c r="F8416" s="292">
        <v>4041666.8183234381</v>
      </c>
      <c r="G8416" s="292">
        <v>5637609.5544395205</v>
      </c>
      <c r="H8416" s="292">
        <v>3759861.4953194913</v>
      </c>
      <c r="I8416" s="292">
        <v>3872593.690028681</v>
      </c>
      <c r="J8416" s="292">
        <v>3917929.1105812532</v>
      </c>
      <c r="K8416" s="292">
        <v>4294985.6141940504</v>
      </c>
      <c r="L8416" s="292">
        <v>3847459.8363847816</v>
      </c>
      <c r="M8416" s="292">
        <v>3782212.7175973309</v>
      </c>
      <c r="N8416" s="292">
        <v>4210188.3782099998</v>
      </c>
      <c r="O8416" s="292">
        <v>49051250.10165862</v>
      </c>
      <c r="P8416" s="83" t="str">
        <f t="shared" si="192"/>
        <v/>
      </c>
    </row>
    <row r="8417" spans="1:16" hidden="1" x14ac:dyDescent="0.25">
      <c r="A8417" s="83" t="s">
        <v>9454</v>
      </c>
      <c r="B8417" s="285" t="s">
        <v>297</v>
      </c>
      <c r="C8417" s="292">
        <v>715711.21353908035</v>
      </c>
      <c r="D8417" s="292">
        <v>756379.15907947742</v>
      </c>
      <c r="E8417" s="292">
        <v>876529.14598151692</v>
      </c>
      <c r="F8417" s="292">
        <v>828352.59124343807</v>
      </c>
      <c r="G8417" s="292">
        <v>1040475.7440495206</v>
      </c>
      <c r="H8417" s="292">
        <v>850131.79474949138</v>
      </c>
      <c r="I8417" s="292">
        <v>868941.44923868089</v>
      </c>
      <c r="J8417" s="292">
        <v>851309.63426125317</v>
      </c>
      <c r="K8417" s="292">
        <v>904468.70434405073</v>
      </c>
      <c r="L8417" s="292">
        <v>815126.14083478181</v>
      </c>
      <c r="M8417" s="292">
        <v>833552.59733733104</v>
      </c>
      <c r="N8417" s="292">
        <v>846412.71000000008</v>
      </c>
      <c r="O8417" s="292">
        <v>10187390.884658625</v>
      </c>
      <c r="P8417" s="83" t="str">
        <f t="shared" si="192"/>
        <v/>
      </c>
    </row>
    <row r="8418" spans="1:16" hidden="1" x14ac:dyDescent="0.25">
      <c r="A8418" s="83" t="s">
        <v>9455</v>
      </c>
      <c r="B8418" s="285" t="s">
        <v>7344</v>
      </c>
      <c r="C8418" s="292">
        <v>2204470</v>
      </c>
      <c r="D8418" s="292">
        <v>2332435</v>
      </c>
      <c r="E8418" s="292">
        <v>2354813</v>
      </c>
      <c r="F8418" s="292">
        <v>2331717</v>
      </c>
      <c r="G8418" s="292">
        <v>3761111</v>
      </c>
      <c r="H8418" s="292">
        <v>2449428</v>
      </c>
      <c r="I8418" s="292">
        <v>2389429</v>
      </c>
      <c r="J8418" s="292">
        <v>2431855</v>
      </c>
      <c r="K8418" s="292">
        <v>2568798</v>
      </c>
      <c r="L8418" s="292">
        <v>2456243</v>
      </c>
      <c r="M8418" s="292">
        <v>2439162</v>
      </c>
      <c r="N8418" s="292">
        <v>2618110</v>
      </c>
      <c r="O8418" s="292">
        <v>30337571</v>
      </c>
      <c r="P8418" s="83" t="str">
        <f t="shared" si="192"/>
        <v/>
      </c>
    </row>
    <row r="8419" spans="1:16" hidden="1" x14ac:dyDescent="0.25">
      <c r="A8419" s="83" t="s">
        <v>9456</v>
      </c>
      <c r="B8419" s="285" t="s">
        <v>7345</v>
      </c>
      <c r="C8419" s="292">
        <v>12627.811820000001</v>
      </c>
      <c r="D8419" s="292">
        <v>10727.64321</v>
      </c>
      <c r="E8419" s="292">
        <v>10595.92913</v>
      </c>
      <c r="F8419" s="292">
        <v>10748.227080000001</v>
      </c>
      <c r="G8419" s="292">
        <v>10517.810390000001</v>
      </c>
      <c r="H8419" s="292">
        <v>10489.700569999999</v>
      </c>
      <c r="I8419" s="292">
        <v>11004.24079</v>
      </c>
      <c r="J8419" s="292">
        <v>10661.47632</v>
      </c>
      <c r="K8419" s="292">
        <v>10777.90985</v>
      </c>
      <c r="L8419" s="292">
        <v>11424.69555</v>
      </c>
      <c r="M8419" s="292">
        <v>97683.120259999996</v>
      </c>
      <c r="N8419" s="292">
        <v>23657.66821</v>
      </c>
      <c r="O8419" s="292">
        <v>230916.23318000001</v>
      </c>
      <c r="P8419" s="83" t="str">
        <f t="shared" si="192"/>
        <v/>
      </c>
    </row>
    <row r="8420" spans="1:16" hidden="1" x14ac:dyDescent="0.25">
      <c r="A8420" s="83" t="s">
        <v>9457</v>
      </c>
      <c r="B8420" s="285" t="s">
        <v>7346</v>
      </c>
      <c r="C8420" s="292">
        <v>17951</v>
      </c>
      <c r="D8420" s="292">
        <v>16987</v>
      </c>
      <c r="E8420" s="292">
        <v>22145</v>
      </c>
      <c r="F8420" s="292">
        <v>17407</v>
      </c>
      <c r="G8420" s="292">
        <v>17376</v>
      </c>
      <c r="H8420" s="292">
        <v>19699</v>
      </c>
      <c r="I8420" s="292">
        <v>16518</v>
      </c>
      <c r="J8420" s="292">
        <v>17530</v>
      </c>
      <c r="K8420" s="292">
        <v>20235</v>
      </c>
      <c r="L8420" s="292">
        <v>16997</v>
      </c>
      <c r="M8420" s="292">
        <v>16274</v>
      </c>
      <c r="N8420" s="292">
        <v>19174</v>
      </c>
      <c r="O8420" s="292">
        <v>218293</v>
      </c>
      <c r="P8420" s="83" t="str">
        <f t="shared" si="192"/>
        <v/>
      </c>
    </row>
    <row r="8421" spans="1:16" hidden="1" x14ac:dyDescent="0.25">
      <c r="A8421" s="83" t="s">
        <v>9458</v>
      </c>
      <c r="B8421" s="285" t="s">
        <v>299</v>
      </c>
      <c r="C8421" s="292">
        <v>673141.98381999996</v>
      </c>
      <c r="D8421" s="292">
        <v>873580</v>
      </c>
      <c r="E8421" s="292">
        <v>806787</v>
      </c>
      <c r="F8421" s="292">
        <v>852754</v>
      </c>
      <c r="G8421" s="292">
        <v>807499</v>
      </c>
      <c r="H8421" s="292">
        <v>429323</v>
      </c>
      <c r="I8421" s="292">
        <v>586205</v>
      </c>
      <c r="J8421" s="292">
        <v>605813</v>
      </c>
      <c r="K8421" s="292">
        <v>790178</v>
      </c>
      <c r="L8421" s="292">
        <v>546952</v>
      </c>
      <c r="M8421" s="292">
        <v>394949</v>
      </c>
      <c r="N8421" s="292">
        <v>702189</v>
      </c>
      <c r="O8421" s="292">
        <v>8069370.9838199997</v>
      </c>
      <c r="P8421" s="83" t="str">
        <f t="shared" si="192"/>
        <v/>
      </c>
    </row>
    <row r="8422" spans="1:16" hidden="1" x14ac:dyDescent="0.25">
      <c r="A8422" s="83" t="s">
        <v>9459</v>
      </c>
      <c r="B8422" s="285" t="s">
        <v>300</v>
      </c>
      <c r="C8422" s="292">
        <v>49</v>
      </c>
      <c r="D8422" s="292">
        <v>50</v>
      </c>
      <c r="E8422" s="292">
        <v>49</v>
      </c>
      <c r="F8422" s="292">
        <v>49</v>
      </c>
      <c r="G8422" s="292">
        <v>69</v>
      </c>
      <c r="H8422" s="292">
        <v>46</v>
      </c>
      <c r="I8422" s="292">
        <v>46</v>
      </c>
      <c r="J8422" s="292">
        <v>47</v>
      </c>
      <c r="K8422" s="292">
        <v>46</v>
      </c>
      <c r="L8422" s="292">
        <v>46</v>
      </c>
      <c r="M8422" s="292">
        <v>46</v>
      </c>
      <c r="N8422" s="292">
        <v>43</v>
      </c>
      <c r="O8422" s="292">
        <v>586</v>
      </c>
      <c r="P8422" s="83" t="str">
        <f t="shared" si="192"/>
        <v/>
      </c>
    </row>
    <row r="8423" spans="1:16" hidden="1" x14ac:dyDescent="0.25">
      <c r="A8423" s="83" t="s">
        <v>9460</v>
      </c>
      <c r="B8423" s="285" t="s">
        <v>303</v>
      </c>
      <c r="C8423" s="292">
        <v>181</v>
      </c>
      <c r="D8423" s="292">
        <v>181</v>
      </c>
      <c r="E8423" s="292">
        <v>181</v>
      </c>
      <c r="F8423" s="292">
        <v>181</v>
      </c>
      <c r="G8423" s="292">
        <v>181</v>
      </c>
      <c r="H8423" s="292">
        <v>181</v>
      </c>
      <c r="I8423" s="292">
        <v>181</v>
      </c>
      <c r="J8423" s="292">
        <v>191</v>
      </c>
      <c r="K8423" s="292">
        <v>191</v>
      </c>
      <c r="L8423" s="292">
        <v>191</v>
      </c>
      <c r="M8423" s="292">
        <v>191</v>
      </c>
      <c r="N8423" s="292">
        <v>190</v>
      </c>
      <c r="O8423" s="292">
        <v>2221</v>
      </c>
      <c r="P8423" s="83" t="str">
        <f t="shared" si="192"/>
        <v/>
      </c>
    </row>
    <row r="8424" spans="1:16" hidden="1" x14ac:dyDescent="0.25">
      <c r="A8424" s="83" t="s">
        <v>9461</v>
      </c>
      <c r="B8424" s="285" t="s">
        <v>304</v>
      </c>
      <c r="C8424" s="292">
        <v>85437.941183333329</v>
      </c>
      <c r="D8424" s="292">
        <v>79144.189563333333</v>
      </c>
      <c r="E8424" s="292">
        <v>78178.243243333331</v>
      </c>
      <c r="F8424" s="292">
        <v>83035.813273333333</v>
      </c>
      <c r="G8424" s="292">
        <v>81636.66866333333</v>
      </c>
      <c r="H8424" s="292">
        <v>84199.778033333336</v>
      </c>
      <c r="I8424" s="292">
        <v>83120.025913333317</v>
      </c>
      <c r="J8424" s="292">
        <v>74746.931703333335</v>
      </c>
      <c r="K8424" s="292">
        <v>74356.136293333329</v>
      </c>
      <c r="L8424" s="292">
        <v>78652.106573333323</v>
      </c>
      <c r="M8424" s="292">
        <v>75592.659613333322</v>
      </c>
      <c r="N8424" s="292">
        <v>110436.48822333333</v>
      </c>
      <c r="O8424" s="292">
        <v>988536.98228</v>
      </c>
      <c r="P8424" s="83" t="str">
        <f t="shared" si="192"/>
        <v/>
      </c>
    </row>
    <row r="8425" spans="1:16" hidden="1" x14ac:dyDescent="0.25">
      <c r="A8425" s="83" t="s">
        <v>9462</v>
      </c>
      <c r="B8425" s="285" t="s">
        <v>305</v>
      </c>
      <c r="C8425" s="292">
        <v>2430049.472931507</v>
      </c>
      <c r="D8425" s="292">
        <v>2064160.3470231795</v>
      </c>
      <c r="E8425" s="292">
        <v>2472945.677026188</v>
      </c>
      <c r="F8425" s="292">
        <v>2636699.5134620741</v>
      </c>
      <c r="G8425" s="292">
        <v>2255628.075391137</v>
      </c>
      <c r="H8425" s="292">
        <v>2690163.3125242926</v>
      </c>
      <c r="I8425" s="292">
        <v>1492269.6244007431</v>
      </c>
      <c r="J8425" s="292">
        <v>2676355.7155600381</v>
      </c>
      <c r="K8425" s="292">
        <v>2538308.3196907267</v>
      </c>
      <c r="L8425" s="292">
        <v>2358003.1990953591</v>
      </c>
      <c r="M8425" s="292">
        <v>2355388.7102973671</v>
      </c>
      <c r="N8425" s="292">
        <v>1946255.0636385756</v>
      </c>
      <c r="O8425" s="292">
        <v>27916227.03104119</v>
      </c>
      <c r="P8425" s="83" t="str">
        <f t="shared" si="192"/>
        <v/>
      </c>
    </row>
    <row r="8426" spans="1:16" hidden="1" x14ac:dyDescent="0.25">
      <c r="A8426" s="83" t="s">
        <v>9463</v>
      </c>
      <c r="B8426" s="285" t="s">
        <v>306</v>
      </c>
      <c r="C8426" s="292">
        <v>2148447.8668015068</v>
      </c>
      <c r="D8426" s="292">
        <v>2005772.1362431794</v>
      </c>
      <c r="E8426" s="292">
        <v>2357842.408436188</v>
      </c>
      <c r="F8426" s="292">
        <v>2328049.5471820743</v>
      </c>
      <c r="G8426" s="292">
        <v>2195997.9678411372</v>
      </c>
      <c r="H8426" s="292">
        <v>2384432.8369942927</v>
      </c>
      <c r="I8426" s="292">
        <v>1172271.109600743</v>
      </c>
      <c r="J8426" s="292">
        <v>2617389.9637800381</v>
      </c>
      <c r="K8426" s="292">
        <v>2406558.0375107266</v>
      </c>
      <c r="L8426" s="292">
        <v>2111252.162575359</v>
      </c>
      <c r="M8426" s="292">
        <v>2295171.1206173669</v>
      </c>
      <c r="N8426" s="292">
        <v>1860698.9965685755</v>
      </c>
      <c r="O8426" s="292">
        <v>25883884.154151186</v>
      </c>
      <c r="P8426" s="83" t="str">
        <f t="shared" si="192"/>
        <v/>
      </c>
    </row>
    <row r="8427" spans="1:16" hidden="1" x14ac:dyDescent="0.25">
      <c r="A8427" s="83" t="s">
        <v>9464</v>
      </c>
      <c r="B8427" s="285" t="s">
        <v>307</v>
      </c>
      <c r="C8427" s="292">
        <v>281601.60612999997</v>
      </c>
      <c r="D8427" s="292">
        <v>58388.210780000001</v>
      </c>
      <c r="E8427" s="292">
        <v>115103.26858999999</v>
      </c>
      <c r="F8427" s="292">
        <v>308649.96627999999</v>
      </c>
      <c r="G8427" s="292">
        <v>59630.107550000001</v>
      </c>
      <c r="H8427" s="292">
        <v>305730.47553</v>
      </c>
      <c r="I8427" s="292">
        <v>319998.5148</v>
      </c>
      <c r="J8427" s="292">
        <v>58965.751779999999</v>
      </c>
      <c r="K8427" s="292">
        <v>131750.28218000001</v>
      </c>
      <c r="L8427" s="292">
        <v>246751.03651999999</v>
      </c>
      <c r="M8427" s="292">
        <v>60217.589679999997</v>
      </c>
      <c r="N8427" s="292">
        <v>85556.067070000005</v>
      </c>
      <c r="O8427" s="292">
        <v>2032342.8768900002</v>
      </c>
      <c r="P8427" s="83" t="str">
        <f t="shared" si="192"/>
        <v/>
      </c>
    </row>
    <row r="8428" spans="1:16" hidden="1" x14ac:dyDescent="0.25">
      <c r="A8428" s="83" t="s">
        <v>9465</v>
      </c>
      <c r="B8428" s="285" t="s">
        <v>308</v>
      </c>
      <c r="C8428" s="292">
        <v>6149012.8083339203</v>
      </c>
      <c r="D8428" s="292">
        <v>6136220.7849959899</v>
      </c>
      <c r="E8428" s="292">
        <v>6625341.2551710382</v>
      </c>
      <c r="F8428" s="292">
        <v>6764505.2311988464</v>
      </c>
      <c r="G8428" s="292">
        <v>7992550.8065539915</v>
      </c>
      <c r="H8428" s="292">
        <v>6539716.239467117</v>
      </c>
      <c r="I8428" s="292">
        <v>5456788.6071627568</v>
      </c>
      <c r="J8428" s="292">
        <v>6672270.7364146244</v>
      </c>
      <c r="K8428" s="292">
        <v>6910870.3817881113</v>
      </c>
      <c r="L8428" s="292">
        <v>6294476.7342034746</v>
      </c>
      <c r="M8428" s="292">
        <v>6217413.3411380304</v>
      </c>
      <c r="N8428" s="292">
        <v>6271517.3534119092</v>
      </c>
      <c r="O8428" s="292">
        <v>78030684.279839814</v>
      </c>
      <c r="P8428" s="83" t="str">
        <f t="shared" si="192"/>
        <v/>
      </c>
    </row>
    <row r="8429" spans="1:16" hidden="1" x14ac:dyDescent="0.25">
      <c r="A8429" s="83" t="s">
        <v>9466</v>
      </c>
      <c r="B8429" s="285" t="s">
        <v>309</v>
      </c>
      <c r="C8429" s="292">
        <v>22375</v>
      </c>
      <c r="D8429" s="292">
        <v>25010</v>
      </c>
      <c r="E8429" s="292">
        <v>43865</v>
      </c>
      <c r="F8429" s="292">
        <v>26835</v>
      </c>
      <c r="G8429" s="292">
        <v>31260</v>
      </c>
      <c r="H8429" s="292">
        <v>30795</v>
      </c>
      <c r="I8429" s="292">
        <v>26775</v>
      </c>
      <c r="J8429" s="292">
        <v>24820</v>
      </c>
      <c r="K8429" s="292">
        <v>22455</v>
      </c>
      <c r="L8429" s="292">
        <v>26745</v>
      </c>
      <c r="M8429" s="292">
        <v>22925</v>
      </c>
      <c r="N8429" s="292">
        <v>24710</v>
      </c>
      <c r="O8429" s="292">
        <v>328570</v>
      </c>
      <c r="P8429" s="83" t="str">
        <f t="shared" si="192"/>
        <v/>
      </c>
    </row>
    <row r="8430" spans="1:16" hidden="1" x14ac:dyDescent="0.25">
      <c r="A8430" s="83" t="s">
        <v>9467</v>
      </c>
      <c r="B8430" s="285" t="s">
        <v>310</v>
      </c>
      <c r="C8430" s="292">
        <v>3802614</v>
      </c>
      <c r="D8430" s="292">
        <v>4138448</v>
      </c>
      <c r="E8430" s="292">
        <v>4006868</v>
      </c>
      <c r="F8430" s="292">
        <v>4086287</v>
      </c>
      <c r="G8430" s="292">
        <v>5419647</v>
      </c>
      <c r="H8430" s="292">
        <v>3840577</v>
      </c>
      <c r="I8430" s="292">
        <v>3910422</v>
      </c>
      <c r="J8430" s="292">
        <v>3954076</v>
      </c>
      <c r="K8430" s="292">
        <v>4277802</v>
      </c>
      <c r="L8430" s="292">
        <v>4097059</v>
      </c>
      <c r="M8430" s="292">
        <v>3880888</v>
      </c>
      <c r="N8430" s="292">
        <v>4409881</v>
      </c>
      <c r="O8430" s="292">
        <v>49824569</v>
      </c>
      <c r="P8430" s="83" t="str">
        <f t="shared" si="192"/>
        <v/>
      </c>
    </row>
    <row r="8431" spans="1:16" hidden="1" x14ac:dyDescent="0.25">
      <c r="A8431" s="83" t="s">
        <v>9468</v>
      </c>
      <c r="B8431" s="285" t="s">
        <v>311</v>
      </c>
      <c r="C8431" s="292">
        <v>3824989</v>
      </c>
      <c r="D8431" s="292">
        <v>4163458</v>
      </c>
      <c r="E8431" s="292">
        <v>4050733</v>
      </c>
      <c r="F8431" s="292">
        <v>4113122</v>
      </c>
      <c r="G8431" s="292">
        <v>5450907</v>
      </c>
      <c r="H8431" s="292">
        <v>3871372</v>
      </c>
      <c r="I8431" s="292">
        <v>3937197</v>
      </c>
      <c r="J8431" s="292">
        <v>3978896</v>
      </c>
      <c r="K8431" s="292">
        <v>4300257</v>
      </c>
      <c r="L8431" s="292">
        <v>4123804</v>
      </c>
      <c r="M8431" s="292">
        <v>3903813</v>
      </c>
      <c r="N8431" s="292">
        <v>4434591</v>
      </c>
      <c r="O8431" s="292">
        <v>50153139</v>
      </c>
      <c r="P8431" s="83" t="str">
        <f t="shared" si="192"/>
        <v/>
      </c>
    </row>
    <row r="8432" spans="1:16" hidden="1" x14ac:dyDescent="0.25">
      <c r="A8432" s="83" t="s">
        <v>9469</v>
      </c>
      <c r="B8432" s="285" t="s">
        <v>4903</v>
      </c>
      <c r="P8432" s="83" t="str">
        <f t="shared" si="192"/>
        <v/>
      </c>
    </row>
    <row r="8433" spans="1:16" hidden="1" x14ac:dyDescent="0.25">
      <c r="A8433" s="83" t="s">
        <v>9470</v>
      </c>
      <c r="B8433" s="285" t="s">
        <v>5948</v>
      </c>
      <c r="C8433" s="292">
        <v>434</v>
      </c>
      <c r="D8433" s="292">
        <v>478</v>
      </c>
      <c r="E8433" s="292">
        <v>577</v>
      </c>
      <c r="F8433" s="292">
        <v>523</v>
      </c>
      <c r="G8433" s="292">
        <v>461</v>
      </c>
      <c r="H8433" s="292">
        <v>669</v>
      </c>
      <c r="I8433" s="292">
        <v>370</v>
      </c>
      <c r="J8433" s="292">
        <v>650</v>
      </c>
      <c r="K8433" s="292">
        <v>407</v>
      </c>
      <c r="L8433" s="292">
        <v>566</v>
      </c>
      <c r="M8433" s="292">
        <v>476</v>
      </c>
      <c r="N8433" s="292">
        <v>507</v>
      </c>
      <c r="O8433" s="292">
        <v>6118</v>
      </c>
      <c r="P8433" s="83" t="str">
        <f t="shared" si="192"/>
        <v/>
      </c>
    </row>
    <row r="8434" spans="1:16" hidden="1" x14ac:dyDescent="0.25">
      <c r="A8434" s="83" t="s">
        <v>9471</v>
      </c>
      <c r="B8434" s="285" t="s">
        <v>5949</v>
      </c>
      <c r="C8434" s="292">
        <v>75</v>
      </c>
      <c r="D8434" s="292">
        <v>50</v>
      </c>
      <c r="E8434" s="292">
        <v>100</v>
      </c>
      <c r="F8434" s="292">
        <v>116</v>
      </c>
      <c r="G8434" s="292">
        <v>100</v>
      </c>
      <c r="H8434" s="292">
        <v>75</v>
      </c>
      <c r="I8434" s="292">
        <v>80</v>
      </c>
      <c r="J8434" s="292">
        <v>63</v>
      </c>
      <c r="K8434" s="292">
        <v>75</v>
      </c>
      <c r="L8434" s="292">
        <v>105</v>
      </c>
      <c r="M8434" s="292">
        <v>70</v>
      </c>
      <c r="N8434" s="292">
        <v>95</v>
      </c>
      <c r="O8434" s="292">
        <v>1004</v>
      </c>
      <c r="P8434" s="83" t="str">
        <f t="shared" si="192"/>
        <v/>
      </c>
    </row>
    <row r="8435" spans="1:16" hidden="1" x14ac:dyDescent="0.25">
      <c r="A8435" s="83" t="s">
        <v>9472</v>
      </c>
      <c r="B8435" s="285" t="s">
        <v>76</v>
      </c>
      <c r="C8435" s="292">
        <v>10763.313866666665</v>
      </c>
      <c r="D8435" s="292">
        <v>20527.364756666666</v>
      </c>
      <c r="E8435" s="292">
        <v>12110.296976666667</v>
      </c>
      <c r="F8435" s="292">
        <v>10640.207726666667</v>
      </c>
      <c r="G8435" s="292">
        <v>12970.514886666668</v>
      </c>
      <c r="H8435" s="292">
        <v>14212.827646666667</v>
      </c>
      <c r="I8435" s="292">
        <v>13989.235546666665</v>
      </c>
      <c r="J8435" s="292">
        <v>12699.540006666666</v>
      </c>
      <c r="K8435" s="292">
        <v>14493.798146666668</v>
      </c>
      <c r="L8435" s="292">
        <v>11095.212166666666</v>
      </c>
      <c r="M8435" s="292">
        <v>12850.006166666668</v>
      </c>
      <c r="N8435" s="292">
        <v>15354.765206666667</v>
      </c>
      <c r="O8435" s="292">
        <v>161707.08309999999</v>
      </c>
      <c r="P8435" s="83" t="str">
        <f t="shared" si="192"/>
        <v/>
      </c>
    </row>
    <row r="8436" spans="1:16" hidden="1" x14ac:dyDescent="0.25">
      <c r="A8436" s="83" t="s">
        <v>9473</v>
      </c>
      <c r="B8436" s="285" t="s">
        <v>155</v>
      </c>
      <c r="C8436" s="292">
        <v>8608188.0500666667</v>
      </c>
      <c r="D8436" s="292">
        <v>11551257.358356668</v>
      </c>
      <c r="E8436" s="292">
        <v>9890343.7874866668</v>
      </c>
      <c r="F8436" s="292">
        <v>9936779.4321866687</v>
      </c>
      <c r="G8436" s="292">
        <v>12402221.334446667</v>
      </c>
      <c r="H8436" s="292">
        <v>12424232.372846667</v>
      </c>
      <c r="I8436" s="292">
        <v>10116350.566196669</v>
      </c>
      <c r="J8436" s="292">
        <v>11105448.944176668</v>
      </c>
      <c r="K8436" s="292">
        <v>9901555.1032166649</v>
      </c>
      <c r="L8436" s="292">
        <v>10706099.15958</v>
      </c>
      <c r="M8436" s="292">
        <v>10998620.818699999</v>
      </c>
      <c r="N8436" s="292">
        <v>12470404.27382</v>
      </c>
      <c r="O8436" s="292">
        <v>130111501.20107999</v>
      </c>
      <c r="P8436" s="83" t="str">
        <f t="shared" si="192"/>
        <v/>
      </c>
    </row>
    <row r="8437" spans="1:16" hidden="1" x14ac:dyDescent="0.25">
      <c r="A8437" s="83" t="s">
        <v>9474</v>
      </c>
      <c r="B8437" s="285" t="s">
        <v>305</v>
      </c>
      <c r="C8437" s="292">
        <v>35086.611629999999</v>
      </c>
      <c r="D8437" s="292">
        <v>37727.86722</v>
      </c>
      <c r="E8437" s="292">
        <v>57646.854939999997</v>
      </c>
      <c r="F8437" s="292">
        <v>42366.615619999997</v>
      </c>
      <c r="G8437" s="292">
        <v>43664.396349999995</v>
      </c>
      <c r="H8437" s="292">
        <v>44049.692450000002</v>
      </c>
      <c r="I8437" s="292">
        <v>35986.908510000001</v>
      </c>
      <c r="J8437" s="292">
        <v>24282.57748</v>
      </c>
      <c r="K8437" s="292">
        <v>21949.777460000001</v>
      </c>
      <c r="L8437" s="292">
        <v>27119.793380000003</v>
      </c>
      <c r="M8437" s="292">
        <v>22584.33699</v>
      </c>
      <c r="N8437" s="292">
        <v>-22172.546999999999</v>
      </c>
      <c r="O8437" s="292">
        <v>370292.88502999995</v>
      </c>
      <c r="P8437" s="83" t="str">
        <f t="shared" si="192"/>
        <v/>
      </c>
    </row>
    <row r="8438" spans="1:16" hidden="1" x14ac:dyDescent="0.25">
      <c r="A8438" s="83" t="s">
        <v>9475</v>
      </c>
      <c r="B8438" s="285" t="s">
        <v>306</v>
      </c>
      <c r="P8438" s="83" t="str">
        <f t="shared" ref="P8438:P8501" si="193">IF(COUNTBLANK(Q8438)=0,IF(RIGHT(A8438,12)=Q8438,TRUE,FALSE),"")</f>
        <v/>
      </c>
    </row>
    <row r="8439" spans="1:16" hidden="1" x14ac:dyDescent="0.25">
      <c r="A8439" s="83" t="s">
        <v>9476</v>
      </c>
      <c r="B8439" s="285" t="s">
        <v>307</v>
      </c>
      <c r="C8439" s="292">
        <v>35086.611629999999</v>
      </c>
      <c r="D8439" s="292">
        <v>37727.86722</v>
      </c>
      <c r="E8439" s="292">
        <v>57646.854939999997</v>
      </c>
      <c r="F8439" s="292">
        <v>42366.615619999997</v>
      </c>
      <c r="G8439" s="292">
        <v>43664.396349999995</v>
      </c>
      <c r="H8439" s="292">
        <v>44049.692450000002</v>
      </c>
      <c r="I8439" s="292">
        <v>35986.908510000001</v>
      </c>
      <c r="J8439" s="292">
        <v>24282.57748</v>
      </c>
      <c r="K8439" s="292">
        <v>21949.777460000001</v>
      </c>
      <c r="L8439" s="292">
        <v>27119.793380000003</v>
      </c>
      <c r="M8439" s="292">
        <v>22584.33699</v>
      </c>
      <c r="N8439" s="292">
        <v>-22172.546999999999</v>
      </c>
      <c r="O8439" s="292">
        <v>370292.88502999995</v>
      </c>
      <c r="P8439" s="83" t="str">
        <f t="shared" si="193"/>
        <v/>
      </c>
    </row>
    <row r="8440" spans="1:16" hidden="1" x14ac:dyDescent="0.25">
      <c r="A8440" s="83" t="s">
        <v>9477</v>
      </c>
      <c r="B8440" s="285" t="s">
        <v>309</v>
      </c>
      <c r="C8440" s="292">
        <v>22375</v>
      </c>
      <c r="D8440" s="292">
        <v>25010</v>
      </c>
      <c r="E8440" s="292">
        <v>43865</v>
      </c>
      <c r="F8440" s="292">
        <v>26835</v>
      </c>
      <c r="G8440" s="292">
        <v>31260</v>
      </c>
      <c r="H8440" s="292">
        <v>30795</v>
      </c>
      <c r="I8440" s="292">
        <v>26775</v>
      </c>
      <c r="J8440" s="292">
        <v>24820</v>
      </c>
      <c r="K8440" s="292">
        <v>22455</v>
      </c>
      <c r="L8440" s="292">
        <v>26745</v>
      </c>
      <c r="M8440" s="292">
        <v>22925</v>
      </c>
      <c r="N8440" s="292">
        <v>24710</v>
      </c>
      <c r="O8440" s="292">
        <v>328570</v>
      </c>
      <c r="P8440" s="83" t="str">
        <f t="shared" si="193"/>
        <v/>
      </c>
    </row>
    <row r="8441" spans="1:16" hidden="1" x14ac:dyDescent="0.25">
      <c r="A8441" s="83" t="s">
        <v>9478</v>
      </c>
      <c r="B8441" s="285" t="s">
        <v>310</v>
      </c>
      <c r="C8441" s="292">
        <v>3802614</v>
      </c>
      <c r="D8441" s="292">
        <v>4138448</v>
      </c>
      <c r="E8441" s="292">
        <v>4006868</v>
      </c>
      <c r="F8441" s="292">
        <v>4086287</v>
      </c>
      <c r="G8441" s="292">
        <v>5419647</v>
      </c>
      <c r="H8441" s="292">
        <v>3840577</v>
      </c>
      <c r="I8441" s="292">
        <v>3910422</v>
      </c>
      <c r="J8441" s="292">
        <v>3954076</v>
      </c>
      <c r="K8441" s="292">
        <v>4277802</v>
      </c>
      <c r="L8441" s="292">
        <v>4097059</v>
      </c>
      <c r="M8441" s="292">
        <v>3880888</v>
      </c>
      <c r="N8441" s="292">
        <v>4409881</v>
      </c>
      <c r="O8441" s="292">
        <v>49824569</v>
      </c>
      <c r="P8441" s="83" t="str">
        <f t="shared" si="193"/>
        <v/>
      </c>
    </row>
    <row r="8442" spans="1:16" hidden="1" x14ac:dyDescent="0.25">
      <c r="A8442" s="83" t="s">
        <v>9479</v>
      </c>
      <c r="B8442" s="285" t="s">
        <v>311</v>
      </c>
      <c r="C8442" s="292">
        <v>3824989</v>
      </c>
      <c r="D8442" s="292">
        <v>4163458</v>
      </c>
      <c r="E8442" s="292">
        <v>4050733</v>
      </c>
      <c r="F8442" s="292">
        <v>4113122</v>
      </c>
      <c r="G8442" s="292">
        <v>5450907</v>
      </c>
      <c r="H8442" s="292">
        <v>3871372</v>
      </c>
      <c r="I8442" s="292">
        <v>3937197</v>
      </c>
      <c r="J8442" s="292">
        <v>3978896</v>
      </c>
      <c r="K8442" s="292">
        <v>4300257</v>
      </c>
      <c r="L8442" s="292">
        <v>4123804</v>
      </c>
      <c r="M8442" s="292">
        <v>3903813</v>
      </c>
      <c r="N8442" s="292">
        <v>4434591</v>
      </c>
      <c r="O8442" s="292">
        <v>50153139</v>
      </c>
      <c r="P8442" s="83" t="str">
        <f t="shared" si="193"/>
        <v/>
      </c>
    </row>
    <row r="8443" spans="1:16" hidden="1" x14ac:dyDescent="0.25">
      <c r="A8443" s="83" t="s">
        <v>9480</v>
      </c>
      <c r="B8443" s="285" t="s">
        <v>312</v>
      </c>
      <c r="C8443" s="292">
        <v>2810892.2912366665</v>
      </c>
      <c r="D8443" s="292">
        <v>6035579.2930466672</v>
      </c>
      <c r="E8443" s="292">
        <v>3874561.8022366664</v>
      </c>
      <c r="F8443" s="292">
        <v>3797281.7755066664</v>
      </c>
      <c r="G8443" s="292">
        <v>4902568.5898766667</v>
      </c>
      <c r="H8443" s="292">
        <v>3734081.0022166665</v>
      </c>
      <c r="I8443" s="292">
        <v>3566766.5888066664</v>
      </c>
      <c r="J8443" s="292">
        <v>5506006.9933566665</v>
      </c>
      <c r="K8443" s="292">
        <v>3630966.4892766667</v>
      </c>
      <c r="L8443" s="292">
        <v>3735332.3207</v>
      </c>
      <c r="M8443" s="292">
        <v>5677177.6422100002</v>
      </c>
      <c r="N8443" s="292">
        <v>4794031.2222800003</v>
      </c>
      <c r="O8443" s="292">
        <v>52065246.010750003</v>
      </c>
      <c r="P8443" s="83" t="str">
        <f t="shared" si="193"/>
        <v/>
      </c>
    </row>
    <row r="8444" spans="1:16" hidden="1" x14ac:dyDescent="0.25">
      <c r="A8444" s="83" t="s">
        <v>9481</v>
      </c>
      <c r="B8444" s="285" t="s">
        <v>314</v>
      </c>
      <c r="C8444" s="292">
        <v>913606</v>
      </c>
      <c r="D8444" s="292">
        <v>304198</v>
      </c>
      <c r="E8444" s="292">
        <v>716923</v>
      </c>
      <c r="F8444" s="292">
        <v>975053</v>
      </c>
      <c r="G8444" s="292">
        <v>1043209</v>
      </c>
      <c r="H8444" s="292">
        <v>3792812.0172000001</v>
      </c>
      <c r="I8444" s="292">
        <v>2057327</v>
      </c>
      <c r="J8444" s="292">
        <v>686502</v>
      </c>
      <c r="K8444" s="292">
        <v>1043124.2050000001</v>
      </c>
      <c r="L8444" s="292">
        <v>1919099</v>
      </c>
      <c r="M8444" s="292">
        <v>1056349</v>
      </c>
      <c r="N8444" s="292">
        <v>2791159</v>
      </c>
      <c r="O8444" s="292">
        <v>17299361.222199999</v>
      </c>
      <c r="P8444" s="83" t="str">
        <f t="shared" si="193"/>
        <v/>
      </c>
    </row>
    <row r="8445" spans="1:16" hidden="1" x14ac:dyDescent="0.25">
      <c r="A8445" s="83" t="s">
        <v>9482</v>
      </c>
      <c r="B8445" s="285" t="s">
        <v>315</v>
      </c>
      <c r="C8445" s="292">
        <v>60133</v>
      </c>
      <c r="D8445" s="292">
        <v>70730</v>
      </c>
      <c r="E8445" s="292">
        <v>52252</v>
      </c>
      <c r="F8445" s="292">
        <v>79208</v>
      </c>
      <c r="G8445" s="292">
        <v>29415</v>
      </c>
      <c r="H8445" s="292">
        <v>47519</v>
      </c>
      <c r="I8445" s="292">
        <v>45239</v>
      </c>
      <c r="J8445" s="292">
        <v>43563</v>
      </c>
      <c r="K8445" s="292">
        <v>37249</v>
      </c>
      <c r="L8445" s="292">
        <v>36150</v>
      </c>
      <c r="M8445" s="292">
        <v>39188</v>
      </c>
      <c r="N8445" s="292">
        <v>36275</v>
      </c>
      <c r="O8445" s="292">
        <v>576921</v>
      </c>
      <c r="P8445" s="83" t="str">
        <f t="shared" si="193"/>
        <v/>
      </c>
    </row>
    <row r="8446" spans="1:16" hidden="1" x14ac:dyDescent="0.25">
      <c r="A8446" s="83" t="s">
        <v>9483</v>
      </c>
      <c r="B8446" s="285" t="s">
        <v>316</v>
      </c>
      <c r="P8446" s="83" t="str">
        <f t="shared" si="193"/>
        <v/>
      </c>
    </row>
    <row r="8447" spans="1:16" hidden="1" x14ac:dyDescent="0.25">
      <c r="A8447" s="83" t="s">
        <v>9484</v>
      </c>
      <c r="B8447" s="285" t="s">
        <v>317</v>
      </c>
      <c r="C8447" s="292">
        <v>0.83333333333333337</v>
      </c>
      <c r="D8447" s="292">
        <v>0.83333333333333337</v>
      </c>
      <c r="E8447" s="292">
        <v>207080.83333333334</v>
      </c>
      <c r="F8447" s="292">
        <v>0.83333333333333337</v>
      </c>
      <c r="G8447" s="292">
        <v>379.83333333333331</v>
      </c>
      <c r="H8447" s="292">
        <v>0.83333333333333337</v>
      </c>
      <c r="I8447" s="292">
        <v>0.83333333333333337</v>
      </c>
      <c r="J8447" s="292">
        <v>0.83333333333333337</v>
      </c>
      <c r="K8447" s="292">
        <v>16.833333333333332</v>
      </c>
      <c r="L8447" s="292">
        <v>0.83333333333333337</v>
      </c>
      <c r="M8447" s="292">
        <v>120.83333333333333</v>
      </c>
      <c r="N8447" s="292">
        <v>0.83333333333333337</v>
      </c>
      <c r="O8447" s="292">
        <v>207605.00000000009</v>
      </c>
      <c r="P8447" s="83" t="str">
        <f t="shared" si="193"/>
        <v/>
      </c>
    </row>
    <row r="8448" spans="1:16" hidden="1" x14ac:dyDescent="0.25">
      <c r="A8448" s="83" t="s">
        <v>9485</v>
      </c>
      <c r="B8448" s="285" t="s">
        <v>318</v>
      </c>
      <c r="C8448" s="292">
        <v>4783199.0500666667</v>
      </c>
      <c r="D8448" s="292">
        <v>7387799.3583566668</v>
      </c>
      <c r="E8448" s="292">
        <v>5839610.7874866668</v>
      </c>
      <c r="F8448" s="292">
        <v>5823657.4321866669</v>
      </c>
      <c r="G8448" s="292">
        <v>6951314.3344466677</v>
      </c>
      <c r="H8448" s="292">
        <v>8552860.3728466667</v>
      </c>
      <c r="I8448" s="292">
        <v>6179153.566196667</v>
      </c>
      <c r="J8448" s="292">
        <v>7126552.9441766664</v>
      </c>
      <c r="K8448" s="292">
        <v>5601298.1032166677</v>
      </c>
      <c r="L8448" s="292">
        <v>6582295.1595800016</v>
      </c>
      <c r="M8448" s="292">
        <v>7094807.8186999997</v>
      </c>
      <c r="N8448" s="292">
        <v>8035813.2738199998</v>
      </c>
      <c r="O8448" s="292">
        <v>79958362.201079994</v>
      </c>
      <c r="P8448" s="83" t="str">
        <f t="shared" si="193"/>
        <v/>
      </c>
    </row>
    <row r="8449" spans="1:16" hidden="1" x14ac:dyDescent="0.25">
      <c r="A8449" s="83" t="s">
        <v>9486</v>
      </c>
      <c r="B8449" s="285" t="s">
        <v>3364</v>
      </c>
      <c r="C8449" s="292">
        <v>952717</v>
      </c>
      <c r="D8449" s="292">
        <v>919036</v>
      </c>
      <c r="E8449" s="292">
        <v>919036</v>
      </c>
      <c r="F8449" s="292">
        <v>919107</v>
      </c>
      <c r="G8449" s="292">
        <v>919107</v>
      </c>
      <c r="H8449" s="292">
        <v>920185</v>
      </c>
      <c r="I8449" s="292">
        <v>459844</v>
      </c>
      <c r="J8449" s="292">
        <v>853498</v>
      </c>
      <c r="K8449" s="292">
        <v>853498</v>
      </c>
      <c r="L8449" s="292">
        <v>853498</v>
      </c>
      <c r="M8449" s="292">
        <v>286538</v>
      </c>
      <c r="N8449" s="292">
        <v>421165</v>
      </c>
      <c r="O8449" s="292">
        <v>9277229</v>
      </c>
      <c r="P8449" s="83" t="str">
        <f t="shared" si="193"/>
        <v/>
      </c>
    </row>
    <row r="8450" spans="1:16" hidden="1" x14ac:dyDescent="0.25">
      <c r="A8450" s="83" t="s">
        <v>9487</v>
      </c>
      <c r="B8450" s="285" t="s">
        <v>0</v>
      </c>
      <c r="C8450" s="292">
        <v>841540</v>
      </c>
      <c r="D8450" s="292">
        <v>807859</v>
      </c>
      <c r="E8450" s="292">
        <v>807859</v>
      </c>
      <c r="F8450" s="292">
        <v>807859</v>
      </c>
      <c r="G8450" s="292">
        <v>807859</v>
      </c>
      <c r="H8450" s="292">
        <v>807859</v>
      </c>
      <c r="I8450" s="292">
        <v>348596</v>
      </c>
      <c r="J8450" s="292">
        <v>742250</v>
      </c>
      <c r="K8450" s="292">
        <v>742250</v>
      </c>
      <c r="L8450" s="292">
        <v>742250</v>
      </c>
      <c r="M8450" s="292">
        <v>189954</v>
      </c>
      <c r="N8450" s="292">
        <v>324581</v>
      </c>
      <c r="O8450" s="292">
        <v>7970716</v>
      </c>
      <c r="P8450" s="83" t="str">
        <f t="shared" si="193"/>
        <v/>
      </c>
    </row>
    <row r="8451" spans="1:16" hidden="1" x14ac:dyDescent="0.25">
      <c r="A8451" s="83" t="s">
        <v>9488</v>
      </c>
      <c r="B8451" s="285" t="s">
        <v>3365</v>
      </c>
      <c r="C8451" s="292">
        <v>111177</v>
      </c>
      <c r="D8451" s="292">
        <v>111177</v>
      </c>
      <c r="E8451" s="292">
        <v>111177</v>
      </c>
      <c r="F8451" s="292">
        <v>111248</v>
      </c>
      <c r="G8451" s="292">
        <v>111248</v>
      </c>
      <c r="H8451" s="292">
        <v>112326</v>
      </c>
      <c r="I8451" s="292">
        <v>111248</v>
      </c>
      <c r="J8451" s="292">
        <v>111248</v>
      </c>
      <c r="K8451" s="292">
        <v>111248</v>
      </c>
      <c r="L8451" s="292">
        <v>111248</v>
      </c>
      <c r="M8451" s="292">
        <v>96584</v>
      </c>
      <c r="N8451" s="292">
        <v>96584</v>
      </c>
      <c r="O8451" s="292">
        <v>1306513</v>
      </c>
      <c r="P8451" s="83" t="str">
        <f t="shared" si="193"/>
        <v/>
      </c>
    </row>
    <row r="8452" spans="1:16" hidden="1" x14ac:dyDescent="0.25">
      <c r="A8452" s="83" t="s">
        <v>9489</v>
      </c>
      <c r="B8452" s="285" t="s">
        <v>97</v>
      </c>
      <c r="C8452" s="292">
        <v>-337196.35106999986</v>
      </c>
      <c r="D8452" s="292">
        <v>-379906.71841000009</v>
      </c>
      <c r="E8452" s="292">
        <v>-72878.298129999894</v>
      </c>
      <c r="F8452" s="292">
        <v>-286589.90780999977</v>
      </c>
      <c r="G8452" s="292">
        <v>-730909.89496999979</v>
      </c>
      <c r="H8452" s="292">
        <v>36694.073390000034</v>
      </c>
      <c r="I8452" s="292">
        <v>-226592.16287</v>
      </c>
      <c r="J8452" s="292">
        <v>-328552.22720999992</v>
      </c>
      <c r="K8452" s="292">
        <v>63224.443459999864</v>
      </c>
      <c r="L8452" s="292">
        <v>-149245.10286999994</v>
      </c>
      <c r="M8452" s="292">
        <v>-398945.09763999959</v>
      </c>
      <c r="N8452" s="292">
        <v>-872213.90760000004</v>
      </c>
      <c r="O8452" s="292">
        <v>-3683111.1517299991</v>
      </c>
      <c r="P8452" s="83" t="str">
        <f t="shared" si="193"/>
        <v/>
      </c>
    </row>
    <row r="8453" spans="1:16" hidden="1" x14ac:dyDescent="0.25">
      <c r="A8453" s="83" t="s">
        <v>9490</v>
      </c>
      <c r="B8453" s="285" t="s">
        <v>130</v>
      </c>
      <c r="C8453" s="292">
        <v>-337215.93523999979</v>
      </c>
      <c r="D8453" s="292">
        <v>-377899.52933000005</v>
      </c>
      <c r="E8453" s="292">
        <v>-76218.849449999863</v>
      </c>
      <c r="F8453" s="292">
        <v>-288077.19591999985</v>
      </c>
      <c r="G8453" s="292">
        <v>-729682.23519999976</v>
      </c>
      <c r="H8453" s="292">
        <v>1557291.5407300002</v>
      </c>
      <c r="I8453" s="292">
        <v>156434.08578000008</v>
      </c>
      <c r="J8453" s="292">
        <v>-356088.45786999981</v>
      </c>
      <c r="K8453" s="292">
        <v>1083823.2292699995</v>
      </c>
      <c r="L8453" s="292">
        <v>-54495.184359999839</v>
      </c>
      <c r="M8453" s="292">
        <v>-355153.23354999954</v>
      </c>
      <c r="N8453" s="292">
        <v>-1101013.09886</v>
      </c>
      <c r="O8453" s="292">
        <v>-878294.86400000006</v>
      </c>
      <c r="P8453" s="83" t="str">
        <f t="shared" si="193"/>
        <v/>
      </c>
    </row>
    <row r="8454" spans="1:16" hidden="1" x14ac:dyDescent="0.25">
      <c r="A8454" s="83" t="s">
        <v>9491</v>
      </c>
      <c r="B8454" s="285" t="s">
        <v>76</v>
      </c>
      <c r="C8454" s="292">
        <v>914.16173000000003</v>
      </c>
      <c r="D8454" s="292">
        <v>2833.4879500000002</v>
      </c>
      <c r="E8454" s="292">
        <v>1735.89931</v>
      </c>
      <c r="F8454" s="292">
        <v>964.34492</v>
      </c>
      <c r="G8454" s="292">
        <v>949.90961000000004</v>
      </c>
      <c r="H8454" s="292">
        <v>1543.95317</v>
      </c>
      <c r="I8454" s="292">
        <v>1725.4285600000001</v>
      </c>
      <c r="J8454" s="292">
        <v>726.50427000000002</v>
      </c>
      <c r="K8454" s="292">
        <v>406.88441999999998</v>
      </c>
      <c r="L8454" s="292">
        <v>5248.7085800000004</v>
      </c>
      <c r="M8454" s="292">
        <v>1370.3335300000001</v>
      </c>
      <c r="N8454" s="292">
        <v>5928.0215600000001</v>
      </c>
      <c r="O8454" s="292">
        <v>24347.637610000002</v>
      </c>
      <c r="P8454" s="83" t="str">
        <f t="shared" si="193"/>
        <v/>
      </c>
    </row>
    <row r="8455" spans="1:16" hidden="1" x14ac:dyDescent="0.25">
      <c r="A8455" s="83" t="s">
        <v>9492</v>
      </c>
      <c r="B8455" s="285" t="s">
        <v>77</v>
      </c>
      <c r="C8455" s="292">
        <v>50299.360289999997</v>
      </c>
      <c r="D8455" s="292">
        <v>48763.408799999997</v>
      </c>
      <c r="E8455" s="292">
        <v>46811.465089999998</v>
      </c>
      <c r="F8455" s="292">
        <v>45703.415090000002</v>
      </c>
      <c r="G8455" s="292">
        <v>73489.140960000004</v>
      </c>
      <c r="H8455" s="292">
        <v>46469.79795</v>
      </c>
      <c r="I8455" s="292">
        <v>56223.782550000004</v>
      </c>
      <c r="J8455" s="292">
        <v>45960.743569999999</v>
      </c>
      <c r="K8455" s="292">
        <v>46515.822419999997</v>
      </c>
      <c r="L8455" s="292">
        <v>48346.890700000004</v>
      </c>
      <c r="M8455" s="292">
        <v>46045.718829999998</v>
      </c>
      <c r="N8455" s="292">
        <v>72264.60239</v>
      </c>
      <c r="O8455" s="292">
        <v>626894.14863999991</v>
      </c>
      <c r="P8455" s="83" t="str">
        <f t="shared" si="193"/>
        <v/>
      </c>
    </row>
    <row r="8456" spans="1:16" hidden="1" x14ac:dyDescent="0.25">
      <c r="A8456" s="83" t="s">
        <v>9493</v>
      </c>
      <c r="B8456" s="285" t="s">
        <v>78</v>
      </c>
      <c r="C8456" s="292">
        <v>16921.935010000001</v>
      </c>
      <c r="D8456" s="292">
        <v>26237.316200000001</v>
      </c>
      <c r="E8456" s="292">
        <v>38225.913990000001</v>
      </c>
      <c r="F8456" s="292">
        <v>23427.003530000002</v>
      </c>
      <c r="G8456" s="292">
        <v>24580.540970000002</v>
      </c>
      <c r="H8456" s="292">
        <v>30233.04595</v>
      </c>
      <c r="I8456" s="292">
        <v>24762.15252</v>
      </c>
      <c r="J8456" s="292">
        <v>26518.136290000002</v>
      </c>
      <c r="K8456" s="292">
        <v>20833.56223</v>
      </c>
      <c r="L8456" s="292">
        <v>21967.52261</v>
      </c>
      <c r="M8456" s="292">
        <v>19794.061419999998</v>
      </c>
      <c r="N8456" s="292">
        <v>47492.210179999995</v>
      </c>
      <c r="O8456" s="292">
        <v>320993.40090000001</v>
      </c>
      <c r="P8456" s="83" t="str">
        <f t="shared" si="193"/>
        <v/>
      </c>
    </row>
    <row r="8457" spans="1:16" hidden="1" x14ac:dyDescent="0.25">
      <c r="A8457" s="83" t="s">
        <v>9494</v>
      </c>
      <c r="B8457" s="285" t="s">
        <v>79</v>
      </c>
      <c r="C8457" s="292">
        <v>1679.24179</v>
      </c>
      <c r="D8457" s="292">
        <v>1297.5522900000001</v>
      </c>
      <c r="E8457" s="292">
        <v>57.286949999999997</v>
      </c>
      <c r="F8457" s="292">
        <v>116238.17986</v>
      </c>
      <c r="G8457" s="292">
        <v>1722.78485</v>
      </c>
      <c r="H8457" s="292">
        <v>1777.58575</v>
      </c>
      <c r="I8457" s="292">
        <v>1715.9290100000001</v>
      </c>
      <c r="J8457" s="292">
        <v>2655.7829400000001</v>
      </c>
      <c r="K8457" s="292">
        <v>47041.961580000003</v>
      </c>
      <c r="L8457" s="292">
        <v>2901.7950799999999</v>
      </c>
      <c r="M8457" s="292">
        <v>76235.905750000005</v>
      </c>
      <c r="N8457" s="292">
        <v>78651.768179999999</v>
      </c>
      <c r="O8457" s="292">
        <v>331975.77403000003</v>
      </c>
      <c r="P8457" s="83" t="str">
        <f t="shared" si="193"/>
        <v/>
      </c>
    </row>
    <row r="8458" spans="1:16" hidden="1" x14ac:dyDescent="0.25">
      <c r="A8458" s="83" t="s">
        <v>9495</v>
      </c>
      <c r="B8458" s="285" t="s">
        <v>3671</v>
      </c>
      <c r="C8458" s="292">
        <v>25042.554790000002</v>
      </c>
      <c r="D8458" s="292">
        <v>36137.502469999999</v>
      </c>
      <c r="E8458" s="292">
        <v>109703.30576</v>
      </c>
      <c r="F8458" s="292">
        <v>32611.54479</v>
      </c>
      <c r="G8458" s="292">
        <v>543058.61324000009</v>
      </c>
      <c r="H8458" s="292">
        <v>65209.825859999997</v>
      </c>
      <c r="I8458" s="292">
        <v>46018.316049999994</v>
      </c>
      <c r="J8458" s="292">
        <v>36701.448509999995</v>
      </c>
      <c r="K8458" s="292">
        <v>38602.658960000001</v>
      </c>
      <c r="L8458" s="292">
        <v>203992.57342999999</v>
      </c>
      <c r="M8458" s="292">
        <v>206178.9063</v>
      </c>
      <c r="N8458" s="292">
        <v>414231.78419999999</v>
      </c>
      <c r="O8458" s="292">
        <v>1757489.0343600002</v>
      </c>
      <c r="P8458" s="83" t="str">
        <f t="shared" si="193"/>
        <v/>
      </c>
    </row>
    <row r="8459" spans="1:16" hidden="1" x14ac:dyDescent="0.25">
      <c r="A8459" s="83" t="s">
        <v>9496</v>
      </c>
      <c r="B8459" s="285" t="s">
        <v>120</v>
      </c>
      <c r="C8459" s="292">
        <v>889543.48080000002</v>
      </c>
      <c r="D8459" s="292">
        <v>839738.19244999997</v>
      </c>
      <c r="E8459" s="292">
        <v>678191.35438999999</v>
      </c>
      <c r="F8459" s="292">
        <v>974133.21875</v>
      </c>
      <c r="G8459" s="292">
        <v>730785.8769400001</v>
      </c>
      <c r="H8459" s="292">
        <v>801930.66378000006</v>
      </c>
      <c r="I8459" s="292">
        <v>1012862.0531199999</v>
      </c>
      <c r="J8459" s="292">
        <v>815262.56723000004</v>
      </c>
      <c r="K8459" s="292">
        <v>801262.47994999995</v>
      </c>
      <c r="L8459" s="292">
        <v>813472.90567000001</v>
      </c>
      <c r="M8459" s="292">
        <v>1050214.54987</v>
      </c>
      <c r="N8459" s="292">
        <v>708009.33440000005</v>
      </c>
      <c r="O8459" s="292">
        <v>10115406.67735</v>
      </c>
      <c r="P8459" s="83" t="str">
        <f t="shared" si="193"/>
        <v/>
      </c>
    </row>
    <row r="8460" spans="1:16" hidden="1" x14ac:dyDescent="0.25">
      <c r="A8460" s="83" t="s">
        <v>9497</v>
      </c>
      <c r="B8460" s="285" t="s">
        <v>121</v>
      </c>
      <c r="C8460" s="292">
        <v>0</v>
      </c>
      <c r="D8460" s="292">
        <v>0</v>
      </c>
      <c r="E8460" s="292">
        <v>889</v>
      </c>
      <c r="F8460" s="292">
        <v>0</v>
      </c>
      <c r="G8460" s="292">
        <v>0</v>
      </c>
      <c r="H8460" s="292">
        <v>0</v>
      </c>
      <c r="I8460" s="292">
        <v>0</v>
      </c>
      <c r="J8460" s="292">
        <v>0</v>
      </c>
      <c r="K8460" s="292">
        <v>0</v>
      </c>
      <c r="L8460" s="292">
        <v>0</v>
      </c>
      <c r="M8460" s="292">
        <v>0</v>
      </c>
      <c r="N8460" s="292">
        <v>692.09951999999998</v>
      </c>
      <c r="O8460" s="292">
        <v>1581.09952</v>
      </c>
      <c r="P8460" s="83" t="str">
        <f t="shared" si="193"/>
        <v/>
      </c>
    </row>
    <row r="8461" spans="1:16" hidden="1" x14ac:dyDescent="0.25">
      <c r="A8461" s="83" t="s">
        <v>9498</v>
      </c>
      <c r="B8461" s="285" t="s">
        <v>81</v>
      </c>
      <c r="C8461" s="292">
        <v>104840.33489</v>
      </c>
      <c r="D8461" s="292">
        <v>429183.40653000004</v>
      </c>
      <c r="E8461" s="292">
        <v>90111.51973</v>
      </c>
      <c r="F8461" s="292">
        <v>12466.01712</v>
      </c>
      <c r="G8461" s="292">
        <v>440539.09447000001</v>
      </c>
      <c r="H8461" s="292">
        <v>16762.9735</v>
      </c>
      <c r="I8461" s="292">
        <v>103237.97984</v>
      </c>
      <c r="J8461" s="292">
        <v>413428.87273</v>
      </c>
      <c r="K8461" s="292">
        <v>23975.468249999998</v>
      </c>
      <c r="L8461" s="292">
        <v>19892.239249999999</v>
      </c>
      <c r="M8461" s="292">
        <v>35093.678849999997</v>
      </c>
      <c r="N8461" s="292">
        <v>667732.30752999999</v>
      </c>
      <c r="O8461" s="292">
        <v>2357263.8926900001</v>
      </c>
      <c r="P8461" s="83" t="str">
        <f t="shared" si="193"/>
        <v/>
      </c>
    </row>
    <row r="8462" spans="1:16" hidden="1" x14ac:dyDescent="0.25">
      <c r="A8462" s="83" t="s">
        <v>9499</v>
      </c>
      <c r="B8462" s="285" t="s">
        <v>82</v>
      </c>
      <c r="C8462" s="292">
        <v>0</v>
      </c>
      <c r="D8462" s="292">
        <v>0</v>
      </c>
      <c r="E8462" s="292">
        <v>0</v>
      </c>
      <c r="F8462" s="292">
        <v>0</v>
      </c>
      <c r="G8462" s="292">
        <v>0</v>
      </c>
      <c r="H8462" s="292">
        <v>0</v>
      </c>
      <c r="I8462" s="292">
        <v>0</v>
      </c>
      <c r="J8462" s="292">
        <v>0</v>
      </c>
      <c r="K8462" s="292">
        <v>0</v>
      </c>
      <c r="L8462" s="292">
        <v>0</v>
      </c>
      <c r="M8462" s="292">
        <v>0</v>
      </c>
      <c r="N8462" s="292">
        <v>0</v>
      </c>
      <c r="O8462" s="292">
        <v>0</v>
      </c>
      <c r="P8462" s="83" t="str">
        <f t="shared" si="193"/>
        <v/>
      </c>
    </row>
    <row r="8463" spans="1:16" hidden="1" x14ac:dyDescent="0.25">
      <c r="A8463" s="83" t="s">
        <v>9500</v>
      </c>
      <c r="B8463" s="285" t="s">
        <v>83</v>
      </c>
      <c r="C8463" s="292">
        <v>434.99346000000003</v>
      </c>
      <c r="D8463" s="292">
        <v>6437.7239100000006</v>
      </c>
      <c r="E8463" s="292">
        <v>8866.2705900000001</v>
      </c>
      <c r="F8463" s="292">
        <v>6506.5624600000001</v>
      </c>
      <c r="G8463" s="292">
        <v>40764.079300000005</v>
      </c>
      <c r="H8463" s="292">
        <v>7675.0381200000002</v>
      </c>
      <c r="I8463" s="292">
        <v>6194.5693200000005</v>
      </c>
      <c r="J8463" s="292">
        <v>42677.060239999999</v>
      </c>
      <c r="K8463" s="292">
        <v>2171.7309700000001</v>
      </c>
      <c r="L8463" s="292">
        <v>6818.0145799999991</v>
      </c>
      <c r="M8463" s="292">
        <v>9235.4348499999996</v>
      </c>
      <c r="N8463" s="292">
        <v>89878.104680000004</v>
      </c>
      <c r="O8463" s="292">
        <v>227659.58247999998</v>
      </c>
      <c r="P8463" s="83" t="str">
        <f t="shared" si="193"/>
        <v/>
      </c>
    </row>
    <row r="8464" spans="1:16" hidden="1" x14ac:dyDescent="0.25">
      <c r="A8464" s="83" t="s">
        <v>9501</v>
      </c>
      <c r="B8464" s="285" t="s">
        <v>84</v>
      </c>
      <c r="C8464" s="292">
        <v>13256.79708</v>
      </c>
      <c r="D8464" s="292">
        <v>20202.678829999997</v>
      </c>
      <c r="E8464" s="292">
        <v>23281.514339999998</v>
      </c>
      <c r="F8464" s="292">
        <v>12122.4252</v>
      </c>
      <c r="G8464" s="292">
        <v>15700.166300000001</v>
      </c>
      <c r="H8464" s="292">
        <v>21008.08898</v>
      </c>
      <c r="I8464" s="292">
        <v>15127.514199999998</v>
      </c>
      <c r="J8464" s="292">
        <v>16207.658039999998</v>
      </c>
      <c r="K8464" s="292">
        <v>14220.0933</v>
      </c>
      <c r="L8464" s="292">
        <v>16598.837169999999</v>
      </c>
      <c r="M8464" s="292">
        <v>22347.432229999999</v>
      </c>
      <c r="N8464" s="292">
        <v>56182.349010000005</v>
      </c>
      <c r="O8464" s="292">
        <v>246255.55468</v>
      </c>
      <c r="P8464" s="83" t="str">
        <f t="shared" si="193"/>
        <v/>
      </c>
    </row>
    <row r="8465" spans="1:16" hidden="1" x14ac:dyDescent="0.25">
      <c r="A8465" s="83" t="s">
        <v>9502</v>
      </c>
      <c r="B8465" s="285" t="s">
        <v>85</v>
      </c>
      <c r="C8465" s="292">
        <v>1102932.85984</v>
      </c>
      <c r="D8465" s="292">
        <v>1410831.2694300001</v>
      </c>
      <c r="E8465" s="292">
        <v>997873.53014999989</v>
      </c>
      <c r="F8465" s="292">
        <v>1224172.7117199998</v>
      </c>
      <c r="G8465" s="292">
        <v>1871590.20664</v>
      </c>
      <c r="H8465" s="292">
        <v>992610.97305999999</v>
      </c>
      <c r="I8465" s="292">
        <v>1267867.72517</v>
      </c>
      <c r="J8465" s="292">
        <v>1400138.77382</v>
      </c>
      <c r="K8465" s="292">
        <v>995030.66208000004</v>
      </c>
      <c r="L8465" s="292">
        <v>1139239.48707</v>
      </c>
      <c r="M8465" s="292">
        <v>1466516.0216299999</v>
      </c>
      <c r="N8465" s="292">
        <v>2141062.5816500001</v>
      </c>
      <c r="O8465" s="292">
        <v>16009866.80226</v>
      </c>
      <c r="P8465" s="83" t="str">
        <f t="shared" si="193"/>
        <v/>
      </c>
    </row>
    <row r="8466" spans="1:16" hidden="1" x14ac:dyDescent="0.25">
      <c r="A8466" s="83" t="s">
        <v>9503</v>
      </c>
      <c r="B8466" s="285" t="s">
        <v>86</v>
      </c>
      <c r="C8466" s="292">
        <v>19.58417</v>
      </c>
      <c r="D8466" s="292">
        <v>1657.6041399999999</v>
      </c>
      <c r="E8466" s="292">
        <v>1489.72001</v>
      </c>
      <c r="F8466" s="292">
        <v>4112.51469</v>
      </c>
      <c r="G8466" s="292">
        <v>2170.2046099999998</v>
      </c>
      <c r="H8466" s="292">
        <v>5174.0895499999997</v>
      </c>
      <c r="I8466" s="292">
        <v>48304.82056</v>
      </c>
      <c r="J8466" s="292">
        <v>31515.159879999999</v>
      </c>
      <c r="K8466" s="292">
        <v>40231.928209999998</v>
      </c>
      <c r="L8466" s="292">
        <v>42206.753290000001</v>
      </c>
      <c r="M8466" s="292">
        <v>6208.13591</v>
      </c>
      <c r="N8466" s="292">
        <v>266332.64482000005</v>
      </c>
      <c r="O8466" s="292">
        <v>449423.15984000004</v>
      </c>
      <c r="P8466" s="83" t="str">
        <f t="shared" si="193"/>
        <v/>
      </c>
    </row>
    <row r="8467" spans="1:16" hidden="1" x14ac:dyDescent="0.25">
      <c r="A8467" s="83" t="s">
        <v>9504</v>
      </c>
      <c r="B8467" s="285" t="s">
        <v>87</v>
      </c>
      <c r="C8467" s="292">
        <v>0</v>
      </c>
      <c r="D8467" s="292">
        <v>0</v>
      </c>
      <c r="E8467" s="292">
        <v>8887.95766</v>
      </c>
      <c r="F8467" s="292">
        <v>0</v>
      </c>
      <c r="G8467" s="292">
        <v>0</v>
      </c>
      <c r="H8467" s="292">
        <v>431036.52964000002</v>
      </c>
      <c r="I8467" s="292">
        <v>791.98042999999996</v>
      </c>
      <c r="J8467" s="292">
        <v>0</v>
      </c>
      <c r="K8467" s="292">
        <v>140450</v>
      </c>
      <c r="L8467" s="292">
        <v>14414.227279999999</v>
      </c>
      <c r="M8467" s="292">
        <v>0</v>
      </c>
      <c r="N8467" s="292">
        <v>0</v>
      </c>
      <c r="O8467" s="292">
        <v>595580.69501000002</v>
      </c>
      <c r="P8467" s="83" t="str">
        <f t="shared" si="193"/>
        <v/>
      </c>
    </row>
    <row r="8468" spans="1:16" hidden="1" x14ac:dyDescent="0.25">
      <c r="A8468" s="83" t="s">
        <v>9505</v>
      </c>
      <c r="B8468" s="285" t="s">
        <v>88</v>
      </c>
      <c r="C8468" s="292">
        <v>0</v>
      </c>
      <c r="D8468" s="292">
        <v>0</v>
      </c>
      <c r="E8468" s="292">
        <v>0</v>
      </c>
      <c r="F8468" s="292">
        <v>0</v>
      </c>
      <c r="G8468" s="292">
        <v>0</v>
      </c>
      <c r="H8468" s="292">
        <v>0</v>
      </c>
      <c r="I8468" s="292">
        <v>0</v>
      </c>
      <c r="J8468" s="292">
        <v>0</v>
      </c>
      <c r="K8468" s="292">
        <v>0</v>
      </c>
      <c r="L8468" s="292">
        <v>0</v>
      </c>
      <c r="M8468" s="292">
        <v>0</v>
      </c>
      <c r="N8468" s="292">
        <v>0</v>
      </c>
      <c r="O8468" s="292">
        <v>0</v>
      </c>
      <c r="P8468" s="83" t="str">
        <f t="shared" si="193"/>
        <v/>
      </c>
    </row>
    <row r="8469" spans="1:16" hidden="1" x14ac:dyDescent="0.25">
      <c r="A8469" s="83" t="s">
        <v>9506</v>
      </c>
      <c r="B8469" s="285" t="s">
        <v>144</v>
      </c>
      <c r="C8469" s="292">
        <v>1102952.44401</v>
      </c>
      <c r="D8469" s="292">
        <v>1412488.8735700001</v>
      </c>
      <c r="E8469" s="292">
        <v>1008251.2078199999</v>
      </c>
      <c r="F8469" s="292">
        <v>1228285.2264099999</v>
      </c>
      <c r="G8469" s="292">
        <v>1873760.4112499999</v>
      </c>
      <c r="H8469" s="292">
        <v>1428821.59225</v>
      </c>
      <c r="I8469" s="292">
        <v>1316964.5261599999</v>
      </c>
      <c r="J8469" s="292">
        <v>1431653.9336999999</v>
      </c>
      <c r="K8469" s="292">
        <v>1175712.5902900002</v>
      </c>
      <c r="L8469" s="292">
        <v>1195860.4676399999</v>
      </c>
      <c r="M8469" s="292">
        <v>1472724.1575399998</v>
      </c>
      <c r="N8469" s="292">
        <v>2407395.2264700001</v>
      </c>
      <c r="O8469" s="292">
        <v>17054870.657110002</v>
      </c>
      <c r="P8469" s="83" t="str">
        <f t="shared" si="193"/>
        <v/>
      </c>
    </row>
    <row r="8470" spans="1:16" hidden="1" x14ac:dyDescent="0.25">
      <c r="A8470" s="83" t="s">
        <v>9507</v>
      </c>
      <c r="B8470" s="285" t="s">
        <v>76</v>
      </c>
      <c r="C8470" s="292">
        <v>2311.3380499999998</v>
      </c>
      <c r="D8470" s="292">
        <v>3010.0561900000002</v>
      </c>
      <c r="E8470" s="292">
        <v>651.80568999999991</v>
      </c>
      <c r="F8470" s="292">
        <v>1123.94399</v>
      </c>
      <c r="G8470" s="292">
        <v>158449.18537000002</v>
      </c>
      <c r="H8470" s="292">
        <v>10384.608900000001</v>
      </c>
      <c r="I8470" s="292">
        <v>2696.3243700000003</v>
      </c>
      <c r="J8470" s="292">
        <v>2280.0175100000001</v>
      </c>
      <c r="K8470" s="292">
        <v>3590.80213</v>
      </c>
      <c r="L8470" s="292">
        <v>2747.5889900000002</v>
      </c>
      <c r="M8470" s="292">
        <v>37045.590409999997</v>
      </c>
      <c r="N8470" s="292">
        <v>11406.649170000002</v>
      </c>
      <c r="O8470" s="292">
        <v>235697.91076999999</v>
      </c>
      <c r="P8470" s="83" t="str">
        <f t="shared" si="193"/>
        <v/>
      </c>
    </row>
    <row r="8471" spans="1:16" hidden="1" x14ac:dyDescent="0.25">
      <c r="A8471" s="83" t="s">
        <v>9508</v>
      </c>
      <c r="B8471" s="285" t="s">
        <v>85</v>
      </c>
      <c r="C8471" s="292">
        <v>765736.50877000019</v>
      </c>
      <c r="D8471" s="292">
        <v>1030924.55102</v>
      </c>
      <c r="E8471" s="292">
        <v>924995.23202</v>
      </c>
      <c r="F8471" s="292">
        <v>937582.80391000002</v>
      </c>
      <c r="G8471" s="292">
        <v>1140680.3116700002</v>
      </c>
      <c r="H8471" s="292">
        <v>1029305.04645</v>
      </c>
      <c r="I8471" s="292">
        <v>1041275.5623</v>
      </c>
      <c r="J8471" s="292">
        <v>1071586.5466100001</v>
      </c>
      <c r="K8471" s="292">
        <v>1058255.1055399999</v>
      </c>
      <c r="L8471" s="292">
        <v>989994.38420000009</v>
      </c>
      <c r="M8471" s="292">
        <v>1067570.9239900003</v>
      </c>
      <c r="N8471" s="292">
        <v>1268848.67405</v>
      </c>
      <c r="O8471" s="292">
        <v>12326755.650530001</v>
      </c>
      <c r="P8471" s="83" t="str">
        <f t="shared" si="193"/>
        <v/>
      </c>
    </row>
    <row r="8472" spans="1:16" hidden="1" x14ac:dyDescent="0.25">
      <c r="A8472" s="83" t="s">
        <v>9509</v>
      </c>
      <c r="B8472" s="285" t="s">
        <v>87</v>
      </c>
      <c r="C8472" s="292">
        <v>0</v>
      </c>
      <c r="D8472" s="292">
        <v>0</v>
      </c>
      <c r="E8472" s="292">
        <v>0</v>
      </c>
      <c r="F8472" s="292">
        <v>0</v>
      </c>
      <c r="G8472" s="292">
        <v>0</v>
      </c>
      <c r="H8472" s="292">
        <v>1947390.7732899999</v>
      </c>
      <c r="I8472" s="292">
        <v>431036.52963999996</v>
      </c>
      <c r="J8472" s="292">
        <v>0</v>
      </c>
      <c r="K8472" s="292">
        <v>1201241.98043</v>
      </c>
      <c r="L8472" s="292">
        <v>149414.22727999999</v>
      </c>
      <c r="M8472" s="292">
        <v>50000</v>
      </c>
      <c r="N8472" s="292">
        <v>0</v>
      </c>
      <c r="O8472" s="292">
        <v>3779083.51064</v>
      </c>
      <c r="P8472" s="83" t="str">
        <f t="shared" si="193"/>
        <v/>
      </c>
    </row>
    <row r="8473" spans="1:16" hidden="1" x14ac:dyDescent="0.25">
      <c r="A8473" s="83" t="s">
        <v>9510</v>
      </c>
      <c r="B8473" s="285" t="s">
        <v>88</v>
      </c>
      <c r="C8473" s="292">
        <v>0</v>
      </c>
      <c r="D8473" s="292">
        <v>121.37989</v>
      </c>
      <c r="E8473" s="292">
        <v>0.42945999999999995</v>
      </c>
      <c r="F8473" s="292">
        <v>0</v>
      </c>
      <c r="G8473" s="292">
        <v>0.63783000000000001</v>
      </c>
      <c r="H8473" s="292">
        <v>0</v>
      </c>
      <c r="I8473" s="292">
        <v>0</v>
      </c>
      <c r="J8473" s="292">
        <v>369.26317</v>
      </c>
      <c r="K8473" s="292">
        <v>0</v>
      </c>
      <c r="L8473" s="292">
        <v>519.36973999999998</v>
      </c>
      <c r="M8473" s="292">
        <v>0</v>
      </c>
      <c r="N8473" s="292">
        <v>3.0000000000000001E-3</v>
      </c>
      <c r="O8473" s="292">
        <v>1011.08309</v>
      </c>
      <c r="P8473" s="83" t="str">
        <f t="shared" si="193"/>
        <v/>
      </c>
    </row>
    <row r="8474" spans="1:16" hidden="1" x14ac:dyDescent="0.25">
      <c r="A8474" s="83" t="s">
        <v>9511</v>
      </c>
      <c r="B8474" s="285" t="s">
        <v>89</v>
      </c>
      <c r="C8474" s="292">
        <v>1043.6067499999999</v>
      </c>
      <c r="D8474" s="292">
        <v>300.67210999999998</v>
      </c>
      <c r="E8474" s="292">
        <v>1689.8335199999999</v>
      </c>
      <c r="F8474" s="292">
        <v>1499.7397100000001</v>
      </c>
      <c r="G8474" s="292">
        <v>1987.6361199999999</v>
      </c>
      <c r="H8474" s="292">
        <v>2502.3924400000001</v>
      </c>
      <c r="I8474" s="292">
        <v>4856.569050000001</v>
      </c>
      <c r="J8474" s="292">
        <v>4071.0674200000003</v>
      </c>
      <c r="K8474" s="292">
        <v>1990.8662500000003</v>
      </c>
      <c r="L8474" s="292">
        <v>1010.5002699999999</v>
      </c>
      <c r="M8474" s="292">
        <v>5624.42407</v>
      </c>
      <c r="N8474" s="292">
        <v>5476.3315000000002</v>
      </c>
      <c r="O8474" s="292">
        <v>32053.639210000001</v>
      </c>
      <c r="P8474" s="83" t="str">
        <f t="shared" si="193"/>
        <v/>
      </c>
    </row>
    <row r="8475" spans="1:16" hidden="1" x14ac:dyDescent="0.25">
      <c r="A8475" s="83" t="s">
        <v>9512</v>
      </c>
      <c r="B8475" s="285" t="s">
        <v>90</v>
      </c>
      <c r="C8475" s="292">
        <v>95.61591</v>
      </c>
      <c r="D8475" s="292">
        <v>250.55536999999998</v>
      </c>
      <c r="E8475" s="292">
        <v>354.25684999999999</v>
      </c>
      <c r="F8475" s="292">
        <v>26.19961</v>
      </c>
      <c r="G8475" s="292">
        <v>282.12000999999998</v>
      </c>
      <c r="H8475" s="292">
        <v>666.27388000000008</v>
      </c>
      <c r="I8475" s="292">
        <v>118.95904</v>
      </c>
      <c r="J8475" s="292">
        <v>250.29813000000001</v>
      </c>
      <c r="K8475" s="292">
        <v>129.46414999999999</v>
      </c>
      <c r="L8475" s="292">
        <v>246.74923000000001</v>
      </c>
      <c r="M8475" s="292">
        <v>737.52638000000002</v>
      </c>
      <c r="N8475" s="292">
        <v>972.33677</v>
      </c>
      <c r="O8475" s="292">
        <v>4130.3553300000003</v>
      </c>
      <c r="P8475" s="83" t="str">
        <f t="shared" si="193"/>
        <v/>
      </c>
    </row>
    <row r="8476" spans="1:16" hidden="1" x14ac:dyDescent="0.25">
      <c r="A8476" s="83" t="s">
        <v>9513</v>
      </c>
      <c r="B8476" s="285" t="s">
        <v>91</v>
      </c>
      <c r="C8476" s="292">
        <v>49353.359909999992</v>
      </c>
      <c r="D8476" s="292">
        <v>304331.52008000005</v>
      </c>
      <c r="E8476" s="292">
        <v>197914.60619000002</v>
      </c>
      <c r="F8476" s="292">
        <v>217485.84373000002</v>
      </c>
      <c r="G8476" s="292">
        <v>252548.17681000003</v>
      </c>
      <c r="H8476" s="292">
        <v>300839.60975</v>
      </c>
      <c r="I8476" s="292">
        <v>308728.46173000004</v>
      </c>
      <c r="J8476" s="292">
        <v>309326.02353000001</v>
      </c>
      <c r="K8476" s="292">
        <v>318119.83446999994</v>
      </c>
      <c r="L8476" s="292">
        <v>257829.47315000003</v>
      </c>
      <c r="M8476" s="292">
        <v>291992.95729000005</v>
      </c>
      <c r="N8476" s="292">
        <v>489936.49837999989</v>
      </c>
      <c r="O8476" s="292">
        <v>3298406.3650200004</v>
      </c>
      <c r="P8476" s="83" t="str">
        <f t="shared" si="193"/>
        <v/>
      </c>
    </row>
    <row r="8477" spans="1:16" hidden="1" x14ac:dyDescent="0.25">
      <c r="A8477" s="83" t="s">
        <v>9514</v>
      </c>
      <c r="B8477" s="285" t="s">
        <v>3670</v>
      </c>
      <c r="C8477" s="292">
        <v>8588.5687300000009</v>
      </c>
      <c r="D8477" s="292">
        <v>2618.0382100000006</v>
      </c>
      <c r="E8477" s="292">
        <v>3508.0820000000012</v>
      </c>
      <c r="F8477" s="292">
        <v>1932.3618600000002</v>
      </c>
      <c r="G8477" s="292">
        <v>2573.51829</v>
      </c>
      <c r="H8477" s="292">
        <v>5105.4977399999998</v>
      </c>
      <c r="I8477" s="292">
        <v>6114.0476199999994</v>
      </c>
      <c r="J8477" s="292">
        <v>2214.4035299999996</v>
      </c>
      <c r="K8477" s="292">
        <v>13030.589999999998</v>
      </c>
      <c r="L8477" s="292">
        <v>8195.7313099999992</v>
      </c>
      <c r="M8477" s="292">
        <v>13986.858110000001</v>
      </c>
      <c r="N8477" s="292">
        <v>18570.633890000001</v>
      </c>
      <c r="O8477" s="292">
        <v>86438.331290000002</v>
      </c>
      <c r="P8477" s="83" t="str">
        <f t="shared" si="193"/>
        <v/>
      </c>
    </row>
    <row r="8478" spans="1:16" hidden="1" x14ac:dyDescent="0.25">
      <c r="A8478" s="83" t="s">
        <v>9515</v>
      </c>
      <c r="B8478" s="285" t="s">
        <v>122</v>
      </c>
      <c r="C8478" s="292">
        <v>0</v>
      </c>
      <c r="D8478" s="292">
        <v>0</v>
      </c>
      <c r="E8478" s="292">
        <v>0</v>
      </c>
      <c r="F8478" s="292">
        <v>0</v>
      </c>
      <c r="G8478" s="292">
        <v>0</v>
      </c>
      <c r="H8478" s="292">
        <v>0</v>
      </c>
      <c r="I8478" s="292">
        <v>0</v>
      </c>
      <c r="J8478" s="292">
        <v>0</v>
      </c>
      <c r="K8478" s="292">
        <v>0</v>
      </c>
      <c r="L8478" s="292">
        <v>0</v>
      </c>
      <c r="M8478" s="292">
        <v>0</v>
      </c>
      <c r="N8478" s="292">
        <v>202.32653999999999</v>
      </c>
      <c r="O8478" s="292">
        <v>202.32653999999999</v>
      </c>
      <c r="P8478" s="83" t="str">
        <f t="shared" si="193"/>
        <v/>
      </c>
    </row>
    <row r="8479" spans="1:16" hidden="1" x14ac:dyDescent="0.25">
      <c r="A8479" s="83" t="s">
        <v>9516</v>
      </c>
      <c r="B8479" s="285" t="s">
        <v>92</v>
      </c>
      <c r="C8479" s="292">
        <v>0</v>
      </c>
      <c r="D8479" s="292">
        <v>0</v>
      </c>
      <c r="E8479" s="292">
        <v>0</v>
      </c>
      <c r="F8479" s="292">
        <v>0</v>
      </c>
      <c r="G8479" s="292">
        <v>0</v>
      </c>
      <c r="H8479" s="292">
        <v>0</v>
      </c>
      <c r="I8479" s="292">
        <v>0</v>
      </c>
      <c r="J8479" s="292">
        <v>0</v>
      </c>
      <c r="K8479" s="292">
        <v>0</v>
      </c>
      <c r="L8479" s="292">
        <v>0</v>
      </c>
      <c r="M8479" s="292">
        <v>0</v>
      </c>
      <c r="N8479" s="292">
        <v>0</v>
      </c>
      <c r="O8479" s="292">
        <v>0</v>
      </c>
      <c r="P8479" s="83" t="str">
        <f t="shared" si="193"/>
        <v/>
      </c>
    </row>
    <row r="8480" spans="1:16" hidden="1" x14ac:dyDescent="0.25">
      <c r="A8480" s="83" t="s">
        <v>9517</v>
      </c>
      <c r="B8480" s="285" t="s">
        <v>93</v>
      </c>
      <c r="C8480" s="292">
        <v>0</v>
      </c>
      <c r="D8480" s="292">
        <v>0</v>
      </c>
      <c r="E8480" s="292">
        <v>0</v>
      </c>
      <c r="F8480" s="292">
        <v>0</v>
      </c>
      <c r="G8480" s="292">
        <v>0</v>
      </c>
      <c r="H8480" s="292">
        <v>0</v>
      </c>
      <c r="I8480" s="292">
        <v>0</v>
      </c>
      <c r="J8480" s="292">
        <v>0</v>
      </c>
      <c r="K8480" s="292">
        <v>0</v>
      </c>
      <c r="L8480" s="292">
        <v>0</v>
      </c>
      <c r="M8480" s="292">
        <v>0</v>
      </c>
      <c r="N8480" s="292">
        <v>0</v>
      </c>
      <c r="O8480" s="292">
        <v>0</v>
      </c>
      <c r="P8480" s="83" t="str">
        <f t="shared" si="193"/>
        <v/>
      </c>
    </row>
    <row r="8481" spans="1:16" hidden="1" x14ac:dyDescent="0.25">
      <c r="A8481" s="83" t="s">
        <v>9518</v>
      </c>
      <c r="B8481" s="285" t="s">
        <v>94</v>
      </c>
      <c r="C8481" s="292">
        <v>704340.93346000009</v>
      </c>
      <c r="D8481" s="292">
        <v>720411.20094000001</v>
      </c>
      <c r="E8481" s="292">
        <v>719791.74057000002</v>
      </c>
      <c r="F8481" s="292">
        <v>715386.78951999999</v>
      </c>
      <c r="G8481" s="292">
        <v>724741.36378000001</v>
      </c>
      <c r="H8481" s="292">
        <v>709263.82652999996</v>
      </c>
      <c r="I8481" s="292">
        <v>718278.21676999994</v>
      </c>
      <c r="J8481" s="292">
        <v>752474.69527999999</v>
      </c>
      <c r="K8481" s="292">
        <v>721393.53849000006</v>
      </c>
      <c r="L8481" s="292">
        <v>719032.28408000001</v>
      </c>
      <c r="M8481" s="292">
        <v>716589.28234000003</v>
      </c>
      <c r="N8481" s="292">
        <v>740653.89426999993</v>
      </c>
      <c r="O8481" s="292">
        <v>8662357.7660300005</v>
      </c>
      <c r="P8481" s="83" t="str">
        <f t="shared" si="193"/>
        <v/>
      </c>
    </row>
    <row r="8482" spans="1:16" hidden="1" x14ac:dyDescent="0.25">
      <c r="A8482" s="83" t="s">
        <v>9519</v>
      </c>
      <c r="B8482" s="285" t="s">
        <v>95</v>
      </c>
      <c r="C8482" s="292">
        <v>3.08596</v>
      </c>
      <c r="D8482" s="292">
        <v>2.5081199999999999</v>
      </c>
      <c r="E8482" s="292">
        <v>1084.9072000000001</v>
      </c>
      <c r="F8482" s="292">
        <v>127.92549000000001</v>
      </c>
      <c r="G8482" s="292">
        <v>98.31129</v>
      </c>
      <c r="H8482" s="292">
        <v>542.83721000000003</v>
      </c>
      <c r="I8482" s="292">
        <v>482.98372000000001</v>
      </c>
      <c r="J8482" s="292">
        <v>970.04120999999998</v>
      </c>
      <c r="K8482" s="292">
        <v>1.005E-2</v>
      </c>
      <c r="L8482" s="292">
        <v>932.05717000000004</v>
      </c>
      <c r="M8482" s="292">
        <v>1594.2853899999998</v>
      </c>
      <c r="N8482" s="292">
        <v>1630.00353</v>
      </c>
      <c r="O8482" s="292">
        <v>7468.9563399999997</v>
      </c>
      <c r="P8482" s="83" t="str">
        <f t="shared" si="193"/>
        <v/>
      </c>
    </row>
    <row r="8483" spans="1:16" hidden="1" x14ac:dyDescent="0.25">
      <c r="A8483" s="83" t="s">
        <v>9520</v>
      </c>
      <c r="B8483" s="285" t="s">
        <v>96</v>
      </c>
      <c r="C8483" s="292">
        <v>0</v>
      </c>
      <c r="D8483" s="292">
        <v>3543.4133300000003</v>
      </c>
      <c r="E8483" s="292">
        <v>7036.6968899999993</v>
      </c>
      <c r="F8483" s="292">
        <v>2625.2265799999996</v>
      </c>
      <c r="G8483" s="292">
        <v>3397.2265499999999</v>
      </c>
      <c r="H8483" s="292">
        <v>9417.3132399999995</v>
      </c>
      <c r="I8483" s="292">
        <v>1086.52</v>
      </c>
      <c r="J8483" s="292">
        <v>3609.6660500000003</v>
      </c>
      <c r="K8483" s="292">
        <v>38.73359</v>
      </c>
      <c r="L8483" s="292">
        <v>1437.30206</v>
      </c>
      <c r="M8483" s="292">
        <v>0</v>
      </c>
      <c r="N8483" s="292">
        <v>37533.450560000005</v>
      </c>
      <c r="O8483" s="292">
        <v>69725.548849999992</v>
      </c>
      <c r="P8483" s="83" t="str">
        <f t="shared" si="193"/>
        <v/>
      </c>
    </row>
    <row r="8484" spans="1:16" hidden="1" x14ac:dyDescent="0.25">
      <c r="A8484" s="83" t="s">
        <v>9521</v>
      </c>
      <c r="B8484" s="285" t="s">
        <v>155</v>
      </c>
      <c r="C8484" s="292">
        <v>765736.50877000019</v>
      </c>
      <c r="D8484" s="292">
        <v>1034589.34424</v>
      </c>
      <c r="E8484" s="292">
        <v>932032.35837000003</v>
      </c>
      <c r="F8484" s="292">
        <v>940208.03049000003</v>
      </c>
      <c r="G8484" s="292">
        <v>1144078.1760500001</v>
      </c>
      <c r="H8484" s="292">
        <v>2986113.1329800002</v>
      </c>
      <c r="I8484" s="292">
        <v>1473398.61194</v>
      </c>
      <c r="J8484" s="292">
        <v>1075565.4758300001</v>
      </c>
      <c r="K8484" s="292">
        <v>2259535.8195599997</v>
      </c>
      <c r="L8484" s="292">
        <v>1141365.2832800001</v>
      </c>
      <c r="M8484" s="292">
        <v>1117570.9239900003</v>
      </c>
      <c r="N8484" s="292">
        <v>1306382.1276100001</v>
      </c>
      <c r="O8484" s="292">
        <v>16176575.793110002</v>
      </c>
      <c r="P8484" s="83" t="str">
        <f t="shared" si="193"/>
        <v/>
      </c>
    </row>
    <row r="8485" spans="1:16" hidden="1" x14ac:dyDescent="0.25">
      <c r="A8485" s="83" t="s">
        <v>9522</v>
      </c>
      <c r="B8485" s="285" t="s">
        <v>97</v>
      </c>
      <c r="C8485" s="292">
        <v>-16693.509013299947</v>
      </c>
      <c r="D8485" s="292">
        <v>1766467.1251810999</v>
      </c>
      <c r="E8485" s="292">
        <v>-58337.026363500045</v>
      </c>
      <c r="F8485" s="292">
        <v>96316.509694399778</v>
      </c>
      <c r="G8485" s="292">
        <v>65561.179836299852</v>
      </c>
      <c r="H8485" s="292">
        <v>-132920.47789450013</v>
      </c>
      <c r="I8485" s="292">
        <v>58612.089967799606</v>
      </c>
      <c r="J8485" s="292">
        <v>-156701.07308720006</v>
      </c>
      <c r="K8485" s="292">
        <v>29806.162636399968</v>
      </c>
      <c r="L8485" s="292">
        <v>-168590.01101129991</v>
      </c>
      <c r="M8485" s="292">
        <v>381308.89802179951</v>
      </c>
      <c r="N8485" s="292">
        <v>-722509.06999570003</v>
      </c>
      <c r="O8485" s="292">
        <v>1142320.7979722973</v>
      </c>
      <c r="P8485" s="83" t="str">
        <f t="shared" si="193"/>
        <v/>
      </c>
    </row>
    <row r="8486" spans="1:16" hidden="1" x14ac:dyDescent="0.25">
      <c r="A8486" s="83" t="s">
        <v>9523</v>
      </c>
      <c r="B8486" s="285" t="s">
        <v>130</v>
      </c>
      <c r="C8486" s="292">
        <v>-336323.29724859993</v>
      </c>
      <c r="D8486" s="292">
        <v>1702581.2738982998</v>
      </c>
      <c r="E8486" s="292">
        <v>-87045.737336299964</v>
      </c>
      <c r="F8486" s="292">
        <v>-310169.33157830033</v>
      </c>
      <c r="G8486" s="292">
        <v>210365.90129099984</v>
      </c>
      <c r="H8486" s="292">
        <v>-60528.308729800163</v>
      </c>
      <c r="I8486" s="292">
        <v>-163675.73892750009</v>
      </c>
      <c r="J8486" s="292">
        <v>-114307.16458579991</v>
      </c>
      <c r="K8486" s="292">
        <v>428987.47229559999</v>
      </c>
      <c r="L8486" s="292">
        <v>-371737.40163539955</v>
      </c>
      <c r="M8486" s="292">
        <v>298758.05377629935</v>
      </c>
      <c r="N8486" s="292">
        <v>265936.81345039979</v>
      </c>
      <c r="O8486" s="292">
        <v>1335626.2431698963</v>
      </c>
      <c r="P8486" s="83" t="str">
        <f t="shared" si="193"/>
        <v/>
      </c>
    </row>
    <row r="8487" spans="1:16" hidden="1" x14ac:dyDescent="0.25">
      <c r="A8487" s="83" t="s">
        <v>9524</v>
      </c>
      <c r="B8487" s="285" t="s">
        <v>76</v>
      </c>
      <c r="C8487" s="292">
        <v>23.896158300000003</v>
      </c>
      <c r="D8487" s="292">
        <v>232.59330830000002</v>
      </c>
      <c r="E8487" s="292">
        <v>22.808148299999999</v>
      </c>
      <c r="F8487" s="292">
        <v>138.79530829999999</v>
      </c>
      <c r="G8487" s="292">
        <v>53.147158300000001</v>
      </c>
      <c r="H8487" s="292">
        <v>2529.3032082999998</v>
      </c>
      <c r="I8487" s="292">
        <v>597.66141830000004</v>
      </c>
      <c r="J8487" s="292">
        <v>592.27960830000006</v>
      </c>
      <c r="K8487" s="292">
        <v>281.73978829999999</v>
      </c>
      <c r="L8487" s="292">
        <v>73.810958299999996</v>
      </c>
      <c r="M8487" s="292">
        <v>165.2535383</v>
      </c>
      <c r="N8487" s="292">
        <v>6265.2309818999993</v>
      </c>
      <c r="O8487" s="292">
        <v>10976.519583199999</v>
      </c>
      <c r="P8487" s="83" t="str">
        <f t="shared" si="193"/>
        <v/>
      </c>
    </row>
    <row r="8488" spans="1:16" hidden="1" x14ac:dyDescent="0.25">
      <c r="A8488" s="83" t="s">
        <v>9525</v>
      </c>
      <c r="B8488" s="285" t="s">
        <v>77</v>
      </c>
      <c r="C8488" s="292">
        <v>53576.175137699996</v>
      </c>
      <c r="D8488" s="292">
        <v>69733.715841900004</v>
      </c>
      <c r="E8488" s="292">
        <v>90735.873764200005</v>
      </c>
      <c r="F8488" s="292">
        <v>91245.779410899995</v>
      </c>
      <c r="G8488" s="292">
        <v>99733.274366600002</v>
      </c>
      <c r="H8488" s="292">
        <v>99379.833523499998</v>
      </c>
      <c r="I8488" s="292">
        <v>80532.860703400002</v>
      </c>
      <c r="J8488" s="292">
        <v>83565.259044299994</v>
      </c>
      <c r="K8488" s="292">
        <v>87589.753072499996</v>
      </c>
      <c r="L8488" s="292">
        <v>84149.541681699993</v>
      </c>
      <c r="M8488" s="292">
        <v>83845.833340700003</v>
      </c>
      <c r="N8488" s="292">
        <v>151887.69078020001</v>
      </c>
      <c r="O8488" s="292">
        <v>1075975.5906676</v>
      </c>
      <c r="P8488" s="83" t="str">
        <f t="shared" si="193"/>
        <v/>
      </c>
    </row>
    <row r="8489" spans="1:16" hidden="1" x14ac:dyDescent="0.25">
      <c r="A8489" s="83" t="s">
        <v>9526</v>
      </c>
      <c r="B8489" s="285" t="s">
        <v>78</v>
      </c>
      <c r="C8489" s="292">
        <v>15594.6468878</v>
      </c>
      <c r="D8489" s="292">
        <v>45607.676111499997</v>
      </c>
      <c r="E8489" s="292">
        <v>87163.339489499995</v>
      </c>
      <c r="F8489" s="292">
        <v>71997.305451399996</v>
      </c>
      <c r="G8489" s="292">
        <v>65396.939377800001</v>
      </c>
      <c r="H8489" s="292">
        <v>91967.733953700008</v>
      </c>
      <c r="I8489" s="292">
        <v>63620.064348799999</v>
      </c>
      <c r="J8489" s="292">
        <v>83297.935635800008</v>
      </c>
      <c r="K8489" s="292">
        <v>72260.494938000003</v>
      </c>
      <c r="L8489" s="292">
        <v>72560.157819900007</v>
      </c>
      <c r="M8489" s="292">
        <v>65644.502177799994</v>
      </c>
      <c r="N8489" s="292">
        <v>193986.41673350002</v>
      </c>
      <c r="O8489" s="292">
        <v>929097.21292549989</v>
      </c>
      <c r="P8489" s="83" t="str">
        <f t="shared" si="193"/>
        <v/>
      </c>
    </row>
    <row r="8490" spans="1:16" hidden="1" x14ac:dyDescent="0.25">
      <c r="A8490" s="83" t="s">
        <v>9527</v>
      </c>
      <c r="B8490" s="285" t="s">
        <v>79</v>
      </c>
      <c r="C8490" s="292">
        <v>7292.3011321000004</v>
      </c>
      <c r="D8490" s="292">
        <v>14994.767678</v>
      </c>
      <c r="E8490" s="292">
        <v>29181.689107999999</v>
      </c>
      <c r="F8490" s="292">
        <v>20950.601802100002</v>
      </c>
      <c r="G8490" s="292">
        <v>13710.514872100001</v>
      </c>
      <c r="H8490" s="292">
        <v>0</v>
      </c>
      <c r="I8490" s="292">
        <v>22704.917852099999</v>
      </c>
      <c r="J8490" s="292">
        <v>13034.668082100001</v>
      </c>
      <c r="K8490" s="292">
        <v>16445.754387500001</v>
      </c>
      <c r="L8490" s="292">
        <v>9188.5634074999998</v>
      </c>
      <c r="M8490" s="292">
        <v>8964.3281174999993</v>
      </c>
      <c r="N8490" s="292">
        <v>162611.54427039999</v>
      </c>
      <c r="O8490" s="292">
        <v>319079.65070940001</v>
      </c>
      <c r="P8490" s="83" t="str">
        <f t="shared" si="193"/>
        <v/>
      </c>
    </row>
    <row r="8491" spans="1:16" hidden="1" x14ac:dyDescent="0.25">
      <c r="A8491" s="83" t="s">
        <v>9528</v>
      </c>
      <c r="B8491" s="285" t="s">
        <v>3671</v>
      </c>
      <c r="C8491" s="292">
        <v>604067.28894539992</v>
      </c>
      <c r="D8491" s="292">
        <v>527177.20630539989</v>
      </c>
      <c r="E8491" s="292">
        <v>329941.68445539998</v>
      </c>
      <c r="F8491" s="292">
        <v>457517.03332740004</v>
      </c>
      <c r="G8491" s="292">
        <v>390436.07837600005</v>
      </c>
      <c r="H8491" s="292">
        <v>755894.50465540006</v>
      </c>
      <c r="I8491" s="292">
        <v>641760.51865270012</v>
      </c>
      <c r="J8491" s="292">
        <v>423581.60311270005</v>
      </c>
      <c r="K8491" s="292">
        <v>803312.42558669997</v>
      </c>
      <c r="L8491" s="292">
        <v>863601.37560670008</v>
      </c>
      <c r="M8491" s="292">
        <v>513572.39831670007</v>
      </c>
      <c r="N8491" s="292">
        <v>418522.11113460001</v>
      </c>
      <c r="O8491" s="292">
        <v>6729384.2284751004</v>
      </c>
      <c r="P8491" s="83" t="str">
        <f t="shared" si="193"/>
        <v/>
      </c>
    </row>
    <row r="8492" spans="1:16" hidden="1" x14ac:dyDescent="0.25">
      <c r="A8492" s="83" t="s">
        <v>9529</v>
      </c>
      <c r="B8492" s="285" t="s">
        <v>121</v>
      </c>
      <c r="C8492" s="292">
        <v>182</v>
      </c>
      <c r="D8492" s="292">
        <v>0</v>
      </c>
      <c r="E8492" s="292">
        <v>0</v>
      </c>
      <c r="F8492" s="292">
        <v>182</v>
      </c>
      <c r="G8492" s="292">
        <v>141</v>
      </c>
      <c r="H8492" s="292">
        <v>0</v>
      </c>
      <c r="I8492" s="292">
        <v>183</v>
      </c>
      <c r="J8492" s="292">
        <v>106</v>
      </c>
      <c r="K8492" s="292">
        <v>0</v>
      </c>
      <c r="L8492" s="292">
        <v>272</v>
      </c>
      <c r="M8492" s="292">
        <v>0</v>
      </c>
      <c r="N8492" s="292">
        <v>14.98922</v>
      </c>
      <c r="O8492" s="292">
        <v>1080.9892199999999</v>
      </c>
      <c r="P8492" s="83" t="str">
        <f t="shared" si="193"/>
        <v/>
      </c>
    </row>
    <row r="8493" spans="1:16" hidden="1" x14ac:dyDescent="0.25">
      <c r="A8493" s="83" t="s">
        <v>9530</v>
      </c>
      <c r="B8493" s="285" t="s">
        <v>81</v>
      </c>
      <c r="C8493" s="292">
        <v>56939.946960000001</v>
      </c>
      <c r="D8493" s="292">
        <v>73421.841679999998</v>
      </c>
      <c r="E8493" s="292">
        <v>30265.380870000001</v>
      </c>
      <c r="F8493" s="292">
        <v>57575.816398800001</v>
      </c>
      <c r="G8493" s="292">
        <v>31182.862783599998</v>
      </c>
      <c r="H8493" s="292">
        <v>32650.341399999998</v>
      </c>
      <c r="I8493" s="292">
        <v>61970.389884000004</v>
      </c>
      <c r="J8493" s="292">
        <v>53612.601014</v>
      </c>
      <c r="K8493" s="292">
        <v>32203.677250000001</v>
      </c>
      <c r="L8493" s="292">
        <v>74252.877890000003</v>
      </c>
      <c r="M8493" s="292">
        <v>37289.297440000002</v>
      </c>
      <c r="N8493" s="292">
        <v>116231.60508559999</v>
      </c>
      <c r="O8493" s="292">
        <v>657596.63865600002</v>
      </c>
      <c r="P8493" s="83" t="str">
        <f t="shared" si="193"/>
        <v/>
      </c>
    </row>
    <row r="8494" spans="1:16" hidden="1" x14ac:dyDescent="0.25">
      <c r="A8494" s="83" t="s">
        <v>9531</v>
      </c>
      <c r="B8494" s="285" t="s">
        <v>82</v>
      </c>
      <c r="C8494" s="292">
        <v>2587.9380900000001</v>
      </c>
      <c r="D8494" s="292">
        <v>2204.51818</v>
      </c>
      <c r="E8494" s="292">
        <v>5093.215835</v>
      </c>
      <c r="F8494" s="292">
        <v>4964.2413800000004</v>
      </c>
      <c r="G8494" s="292">
        <v>2919.5003099999999</v>
      </c>
      <c r="H8494" s="292">
        <v>3845.5545699999998</v>
      </c>
      <c r="I8494" s="292">
        <v>582.83027000000004</v>
      </c>
      <c r="J8494" s="292">
        <v>950.37833000000001</v>
      </c>
      <c r="K8494" s="292">
        <v>2988.7729199999999</v>
      </c>
      <c r="L8494" s="292">
        <v>2681.8880600000002</v>
      </c>
      <c r="M8494" s="292">
        <v>2324.2771400000001</v>
      </c>
      <c r="N8494" s="292">
        <v>9009.8006649999988</v>
      </c>
      <c r="O8494" s="292">
        <v>40152.91575</v>
      </c>
      <c r="P8494" s="83" t="str">
        <f t="shared" si="193"/>
        <v/>
      </c>
    </row>
    <row r="8495" spans="1:16" hidden="1" x14ac:dyDescent="0.25">
      <c r="A8495" s="83" t="s">
        <v>9532</v>
      </c>
      <c r="B8495" s="285" t="s">
        <v>83</v>
      </c>
      <c r="C8495" s="292">
        <v>3863.19965</v>
      </c>
      <c r="D8495" s="292">
        <v>4344.7515100000001</v>
      </c>
      <c r="E8495" s="292">
        <v>3857.6006900000002</v>
      </c>
      <c r="F8495" s="292">
        <v>4875.3995300000006</v>
      </c>
      <c r="G8495" s="292">
        <v>3533.5637700000002</v>
      </c>
      <c r="H8495" s="292">
        <v>4080.5086200000001</v>
      </c>
      <c r="I8495" s="292">
        <v>4276.7692999999999</v>
      </c>
      <c r="J8495" s="292">
        <v>4027.4535599999999</v>
      </c>
      <c r="K8495" s="292">
        <v>3871.9114399999999</v>
      </c>
      <c r="L8495" s="292">
        <v>41812.166649999999</v>
      </c>
      <c r="M8495" s="292">
        <v>5596.8239999999996</v>
      </c>
      <c r="N8495" s="292">
        <v>22751.198100000001</v>
      </c>
      <c r="O8495" s="292">
        <v>106891.34681999999</v>
      </c>
      <c r="P8495" s="83" t="str">
        <f t="shared" si="193"/>
        <v/>
      </c>
    </row>
    <row r="8496" spans="1:16" hidden="1" x14ac:dyDescent="0.25">
      <c r="A8496" s="83" t="s">
        <v>9533</v>
      </c>
      <c r="B8496" s="285" t="s">
        <v>84</v>
      </c>
      <c r="C8496" s="292">
        <v>2259.4586626</v>
      </c>
      <c r="D8496" s="292">
        <v>25114.786625299999</v>
      </c>
      <c r="E8496" s="292">
        <v>28521.743355800001</v>
      </c>
      <c r="F8496" s="292">
        <v>23694.246377799998</v>
      </c>
      <c r="G8496" s="292">
        <v>30368.089821200003</v>
      </c>
      <c r="H8496" s="292">
        <v>30247.796467699998</v>
      </c>
      <c r="I8496" s="292">
        <v>23676.314746</v>
      </c>
      <c r="J8496" s="292">
        <v>22038.652112100001</v>
      </c>
      <c r="K8496" s="292">
        <v>39977.622174899996</v>
      </c>
      <c r="L8496" s="292">
        <v>22875.048187200002</v>
      </c>
      <c r="M8496" s="292">
        <v>39610.349529300001</v>
      </c>
      <c r="N8496" s="292">
        <v>147352.099594</v>
      </c>
      <c r="O8496" s="292">
        <v>435736.20765389997</v>
      </c>
      <c r="P8496" s="83" t="str">
        <f t="shared" si="193"/>
        <v/>
      </c>
    </row>
    <row r="8497" spans="1:16" hidden="1" x14ac:dyDescent="0.25">
      <c r="A8497" s="83" t="s">
        <v>9534</v>
      </c>
      <c r="B8497" s="285" t="s">
        <v>85</v>
      </c>
      <c r="C8497" s="292">
        <v>940626.82129549992</v>
      </c>
      <c r="D8497" s="292">
        <v>958739.38973539975</v>
      </c>
      <c r="E8497" s="292">
        <v>812323.46644450002</v>
      </c>
      <c r="F8497" s="292">
        <v>945727.01465120004</v>
      </c>
      <c r="G8497" s="292">
        <v>833230.16057000007</v>
      </c>
      <c r="H8497" s="292">
        <v>1231095.9120610999</v>
      </c>
      <c r="I8497" s="292">
        <v>905307.37197780039</v>
      </c>
      <c r="J8497" s="292">
        <v>1138056.8610485001</v>
      </c>
      <c r="K8497" s="292">
        <v>1263679.3634403998</v>
      </c>
      <c r="L8497" s="292">
        <v>1367809.2227171001</v>
      </c>
      <c r="M8497" s="292">
        <v>960545.26805280009</v>
      </c>
      <c r="N8497" s="292">
        <v>1439162.1161664</v>
      </c>
      <c r="O8497" s="292">
        <v>12796302.968160704</v>
      </c>
      <c r="P8497" s="83" t="str">
        <f t="shared" si="193"/>
        <v/>
      </c>
    </row>
    <row r="8498" spans="1:16" hidden="1" x14ac:dyDescent="0.25">
      <c r="A8498" s="83" t="s">
        <v>9535</v>
      </c>
      <c r="B8498" s="285" t="s">
        <v>86</v>
      </c>
      <c r="C8498" s="292">
        <v>412286.10634709999</v>
      </c>
      <c r="D8498" s="292">
        <v>98178.406447899994</v>
      </c>
      <c r="E8498" s="292">
        <v>124864.15829789999</v>
      </c>
      <c r="F8498" s="292">
        <v>604723.42271449999</v>
      </c>
      <c r="G8498" s="292">
        <v>105972.5294171</v>
      </c>
      <c r="H8498" s="292">
        <v>116764.7236271</v>
      </c>
      <c r="I8498" s="292">
        <v>431360.65757709998</v>
      </c>
      <c r="J8498" s="292">
        <v>87565.831627100008</v>
      </c>
      <c r="K8498" s="292">
        <v>109020.8682959</v>
      </c>
      <c r="L8498" s="292">
        <v>389626.81179589999</v>
      </c>
      <c r="M8498" s="292">
        <v>101162.04310730001</v>
      </c>
      <c r="N8498" s="292">
        <v>277280.62105329998</v>
      </c>
      <c r="O8498" s="292">
        <v>2858806.1803081995</v>
      </c>
      <c r="P8498" s="83" t="str">
        <f t="shared" si="193"/>
        <v/>
      </c>
    </row>
    <row r="8499" spans="1:16" hidden="1" x14ac:dyDescent="0.25">
      <c r="A8499" s="83" t="s">
        <v>9536</v>
      </c>
      <c r="B8499" s="285" t="s">
        <v>87</v>
      </c>
      <c r="C8499" s="292">
        <v>19052.701517900001</v>
      </c>
      <c r="D8499" s="292">
        <v>36406.6066479</v>
      </c>
      <c r="E8499" s="292">
        <v>157629.7620479</v>
      </c>
      <c r="F8499" s="292">
        <v>35358.315967900002</v>
      </c>
      <c r="G8499" s="292">
        <v>25357.123421200002</v>
      </c>
      <c r="H8499" s="292">
        <v>91462.829527900001</v>
      </c>
      <c r="I8499" s="292">
        <v>74968.669007899996</v>
      </c>
      <c r="J8499" s="292">
        <v>31915.7735579</v>
      </c>
      <c r="K8499" s="292">
        <v>248121.58003790001</v>
      </c>
      <c r="L8499" s="292">
        <v>72499.539557900003</v>
      </c>
      <c r="M8499" s="292">
        <v>65586.883037899999</v>
      </c>
      <c r="N8499" s="292">
        <v>411168.00145580003</v>
      </c>
      <c r="O8499" s="292">
        <v>1269527.7857860001</v>
      </c>
      <c r="P8499" s="83" t="str">
        <f t="shared" si="193"/>
        <v/>
      </c>
    </row>
    <row r="8500" spans="1:16" hidden="1" x14ac:dyDescent="0.25">
      <c r="A8500" s="83" t="s">
        <v>9537</v>
      </c>
      <c r="B8500" s="285" t="s">
        <v>88</v>
      </c>
      <c r="C8500" s="292">
        <v>4273.4590387999997</v>
      </c>
      <c r="D8500" s="292">
        <v>2694.5604487999999</v>
      </c>
      <c r="E8500" s="292">
        <v>32631.685318799999</v>
      </c>
      <c r="F8500" s="292">
        <v>1019.5364088</v>
      </c>
      <c r="G8500" s="292">
        <v>2276.0484488000002</v>
      </c>
      <c r="H8500" s="292">
        <v>30917.518868800002</v>
      </c>
      <c r="I8500" s="292">
        <v>2899.5354588</v>
      </c>
      <c r="J8500" s="292">
        <v>2767.7825521</v>
      </c>
      <c r="K8500" s="292">
        <v>30718.590305500002</v>
      </c>
      <c r="L8500" s="292">
        <v>2789.7198288</v>
      </c>
      <c r="M8500" s="292">
        <v>2471.3901488000001</v>
      </c>
      <c r="N8500" s="292">
        <v>297847.03518549999</v>
      </c>
      <c r="O8500" s="292">
        <v>413306.8620123</v>
      </c>
      <c r="P8500" s="83" t="str">
        <f t="shared" si="193"/>
        <v/>
      </c>
    </row>
    <row r="8501" spans="1:16" hidden="1" x14ac:dyDescent="0.25">
      <c r="A8501" s="83" t="s">
        <v>9538</v>
      </c>
      <c r="B8501" s="285" t="s">
        <v>144</v>
      </c>
      <c r="C8501" s="292">
        <v>1376239.0881993</v>
      </c>
      <c r="D8501" s="292">
        <v>1096018.9632799998</v>
      </c>
      <c r="E8501" s="292">
        <v>1127449.0721090999</v>
      </c>
      <c r="F8501" s="292">
        <v>1586828.2897423999</v>
      </c>
      <c r="G8501" s="292">
        <v>966835.86185710004</v>
      </c>
      <c r="H8501" s="292">
        <v>1470240.9840849</v>
      </c>
      <c r="I8501" s="292">
        <v>1414536.2340216001</v>
      </c>
      <c r="J8501" s="292">
        <v>1260306.2487856001</v>
      </c>
      <c r="K8501" s="292">
        <v>1651540.4020796998</v>
      </c>
      <c r="L8501" s="292">
        <v>1832725.2938997</v>
      </c>
      <c r="M8501" s="292">
        <v>1129765.5843468003</v>
      </c>
      <c r="N8501" s="292">
        <v>2425457.7738610003</v>
      </c>
      <c r="O8501" s="292">
        <v>17337943.796267204</v>
      </c>
      <c r="P8501" s="83" t="str">
        <f t="shared" si="193"/>
        <v/>
      </c>
    </row>
    <row r="8502" spans="1:16" hidden="1" x14ac:dyDescent="0.25">
      <c r="A8502" s="83" t="s">
        <v>9539</v>
      </c>
      <c r="B8502" s="285" t="s">
        <v>80</v>
      </c>
      <c r="C8502" s="292">
        <v>194239.9696716</v>
      </c>
      <c r="D8502" s="292">
        <v>195907.53249499999</v>
      </c>
      <c r="E8502" s="292">
        <v>207540.13072829999</v>
      </c>
      <c r="F8502" s="292">
        <v>212585.79566450001</v>
      </c>
      <c r="G8502" s="292">
        <v>195755.18973439999</v>
      </c>
      <c r="H8502" s="292">
        <v>210500.3356625</v>
      </c>
      <c r="I8502" s="292">
        <v>5402.0448024999996</v>
      </c>
      <c r="J8502" s="292">
        <v>453250.03054920002</v>
      </c>
      <c r="K8502" s="292">
        <v>204747.21188250001</v>
      </c>
      <c r="L8502" s="292">
        <v>196341.79245579999</v>
      </c>
      <c r="M8502" s="292">
        <v>203532.20445250001</v>
      </c>
      <c r="N8502" s="292">
        <v>210529.42960119998</v>
      </c>
      <c r="O8502" s="292">
        <v>2490331.6677000001</v>
      </c>
      <c r="P8502" s="83" t="str">
        <f t="shared" ref="P8502:P8565" si="194">IF(COUNTBLANK(Q8502)=0,IF(RIGHT(A8502,12)=Q8502,TRUE,FALSE),"")</f>
        <v/>
      </c>
    </row>
    <row r="8503" spans="1:16" hidden="1" x14ac:dyDescent="0.25">
      <c r="A8503" s="83" t="s">
        <v>9540</v>
      </c>
      <c r="B8503" s="285" t="s">
        <v>76</v>
      </c>
      <c r="C8503" s="292">
        <v>431.69238669999999</v>
      </c>
      <c r="D8503" s="292">
        <v>939.03147669999998</v>
      </c>
      <c r="E8503" s="292">
        <v>1215.8499867</v>
      </c>
      <c r="F8503" s="292">
        <v>1186.5183598999997</v>
      </c>
      <c r="G8503" s="292">
        <v>5938.1005978999992</v>
      </c>
      <c r="H8503" s="292">
        <v>25854.812789799998</v>
      </c>
      <c r="I8503" s="292">
        <v>928.92226870000002</v>
      </c>
      <c r="J8503" s="292">
        <v>329.3124919</v>
      </c>
      <c r="K8503" s="292">
        <v>995.47831670000005</v>
      </c>
      <c r="L8503" s="292">
        <v>10255.233766700001</v>
      </c>
      <c r="M8503" s="292">
        <v>991.34446670000011</v>
      </c>
      <c r="N8503" s="292">
        <v>218978.41435910002</v>
      </c>
      <c r="O8503" s="292">
        <v>268044.71126750001</v>
      </c>
      <c r="P8503" s="83" t="str">
        <f t="shared" si="194"/>
        <v/>
      </c>
    </row>
    <row r="8504" spans="1:16" hidden="1" x14ac:dyDescent="0.25">
      <c r="A8504" s="83" t="s">
        <v>9541</v>
      </c>
      <c r="B8504" s="285" t="s">
        <v>85</v>
      </c>
      <c r="C8504" s="292">
        <v>923933.31228219997</v>
      </c>
      <c r="D8504" s="292">
        <v>2725206.5149164996</v>
      </c>
      <c r="E8504" s="292">
        <v>753986.44008099998</v>
      </c>
      <c r="F8504" s="292">
        <v>1042043.5243455998</v>
      </c>
      <c r="G8504" s="292">
        <v>898791.34040629992</v>
      </c>
      <c r="H8504" s="292">
        <v>1098175.4341665998</v>
      </c>
      <c r="I8504" s="292">
        <v>963919.46194559999</v>
      </c>
      <c r="J8504" s="292">
        <v>981355.7879613</v>
      </c>
      <c r="K8504" s="292">
        <v>1293485.5260767997</v>
      </c>
      <c r="L8504" s="292">
        <v>1199219.2117058001</v>
      </c>
      <c r="M8504" s="292">
        <v>1341854.1660745996</v>
      </c>
      <c r="N8504" s="292">
        <v>716653.04617069999</v>
      </c>
      <c r="O8504" s="292">
        <v>13938623.766133001</v>
      </c>
      <c r="P8504" s="83" t="str">
        <f t="shared" si="194"/>
        <v/>
      </c>
    </row>
    <row r="8505" spans="1:16" hidden="1" x14ac:dyDescent="0.25">
      <c r="A8505" s="83" t="s">
        <v>9542</v>
      </c>
      <c r="B8505" s="285" t="s">
        <v>87</v>
      </c>
      <c r="C8505" s="292">
        <v>60056.854166699995</v>
      </c>
      <c r="D8505" s="292">
        <v>5194.4954866999997</v>
      </c>
      <c r="E8505" s="292">
        <v>160046.07080670001</v>
      </c>
      <c r="F8505" s="292">
        <v>46271.672166699995</v>
      </c>
      <c r="G8505" s="292">
        <v>150</v>
      </c>
      <c r="H8505" s="292">
        <v>36271.154166699998</v>
      </c>
      <c r="I8505" s="292">
        <v>200271.1541667</v>
      </c>
      <c r="J8505" s="292">
        <v>70094.158166700014</v>
      </c>
      <c r="K8505" s="292">
        <v>306271.15416670003</v>
      </c>
      <c r="L8505" s="292">
        <v>168239.73116670002</v>
      </c>
      <c r="M8505" s="292">
        <v>29671.154166699998</v>
      </c>
      <c r="N8505" s="292">
        <v>572817.14265629998</v>
      </c>
      <c r="O8505" s="292">
        <v>1528138.4497833</v>
      </c>
      <c r="P8505" s="83" t="str">
        <f t="shared" si="194"/>
        <v/>
      </c>
    </row>
    <row r="8506" spans="1:16" hidden="1" x14ac:dyDescent="0.25">
      <c r="A8506" s="83" t="s">
        <v>9543</v>
      </c>
      <c r="B8506" s="285" t="s">
        <v>88</v>
      </c>
      <c r="C8506" s="292">
        <v>334.77341080000002</v>
      </c>
      <c r="D8506" s="292">
        <v>468.10740079999999</v>
      </c>
      <c r="E8506" s="292">
        <v>57526.866400799998</v>
      </c>
      <c r="F8506" s="292">
        <v>242.33750079999999</v>
      </c>
      <c r="G8506" s="292">
        <v>3066.7875408</v>
      </c>
      <c r="H8506" s="292">
        <v>168100.41734079999</v>
      </c>
      <c r="I8506" s="292">
        <v>2504.0487108000002</v>
      </c>
      <c r="J8506" s="292">
        <v>1659.7191808</v>
      </c>
      <c r="K8506" s="292">
        <v>144978.20019080001</v>
      </c>
      <c r="L8506" s="292">
        <v>9785.0379307999992</v>
      </c>
      <c r="M8506" s="292">
        <v>1640.6595408000001</v>
      </c>
      <c r="N8506" s="292">
        <v>329948.91458119999</v>
      </c>
      <c r="O8506" s="292">
        <v>720255.86973000003</v>
      </c>
      <c r="P8506" s="83" t="str">
        <f t="shared" si="194"/>
        <v/>
      </c>
    </row>
    <row r="8507" spans="1:16" hidden="1" x14ac:dyDescent="0.25">
      <c r="A8507" s="83" t="s">
        <v>9544</v>
      </c>
      <c r="B8507" s="285" t="s">
        <v>89</v>
      </c>
      <c r="C8507" s="292">
        <v>7328.9582218000005</v>
      </c>
      <c r="D8507" s="292">
        <v>14689.401838599999</v>
      </c>
      <c r="E8507" s="292">
        <v>22356.1654041</v>
      </c>
      <c r="F8507" s="292">
        <v>12648.995827799999</v>
      </c>
      <c r="G8507" s="292">
        <v>18600.720380999999</v>
      </c>
      <c r="H8507" s="292">
        <v>17838.713180000002</v>
      </c>
      <c r="I8507" s="292">
        <v>17914.846154400002</v>
      </c>
      <c r="J8507" s="292">
        <v>14014.8930783</v>
      </c>
      <c r="K8507" s="292">
        <v>18739.406023799998</v>
      </c>
      <c r="L8507" s="292">
        <v>16217.268581400001</v>
      </c>
      <c r="M8507" s="292">
        <v>17379.551772499999</v>
      </c>
      <c r="N8507" s="292">
        <v>51157.880173899997</v>
      </c>
      <c r="O8507" s="292">
        <v>228886.80063760004</v>
      </c>
      <c r="P8507" s="83" t="str">
        <f t="shared" si="194"/>
        <v/>
      </c>
    </row>
    <row r="8508" spans="1:16" hidden="1" x14ac:dyDescent="0.25">
      <c r="A8508" s="83" t="s">
        <v>9545</v>
      </c>
      <c r="B8508" s="285" t="s">
        <v>90</v>
      </c>
      <c r="C8508" s="292">
        <v>16794.3723995</v>
      </c>
      <c r="D8508" s="292">
        <v>20584.744027000001</v>
      </c>
      <c r="E8508" s="292">
        <v>24251.0670837</v>
      </c>
      <c r="F8508" s="292">
        <v>42165.022789499999</v>
      </c>
      <c r="G8508" s="292">
        <v>18217.799857000002</v>
      </c>
      <c r="H8508" s="292">
        <v>29912.917463700003</v>
      </c>
      <c r="I8508" s="292">
        <v>20093.6448762</v>
      </c>
      <c r="J8508" s="292">
        <v>18154.583076200001</v>
      </c>
      <c r="K8508" s="292">
        <v>21733.038206200003</v>
      </c>
      <c r="L8508" s="292">
        <v>16772.7176645</v>
      </c>
      <c r="M8508" s="292">
        <v>17566.132649499999</v>
      </c>
      <c r="N8508" s="292">
        <v>67517.339757000009</v>
      </c>
      <c r="O8508" s="292">
        <v>313763.37984999997</v>
      </c>
      <c r="P8508" s="83" t="str">
        <f t="shared" si="194"/>
        <v/>
      </c>
    </row>
    <row r="8509" spans="1:16" hidden="1" x14ac:dyDescent="0.25">
      <c r="A8509" s="83" t="s">
        <v>9546</v>
      </c>
      <c r="B8509" s="285" t="s">
        <v>91</v>
      </c>
      <c r="C8509" s="292">
        <v>159.6814</v>
      </c>
      <c r="D8509" s="292">
        <v>93.859750000000005</v>
      </c>
      <c r="E8509" s="292">
        <v>129.12051</v>
      </c>
      <c r="F8509" s="292">
        <v>122.77849999999999</v>
      </c>
      <c r="G8509" s="292">
        <v>273.05896000000001</v>
      </c>
      <c r="H8509" s="292">
        <v>142.66848999999999</v>
      </c>
      <c r="I8509" s="292">
        <v>149.45498000000001</v>
      </c>
      <c r="J8509" s="292">
        <v>137.12566000000001</v>
      </c>
      <c r="K8509" s="292">
        <v>662.18669</v>
      </c>
      <c r="L8509" s="292">
        <v>264.98993999999999</v>
      </c>
      <c r="M8509" s="292">
        <v>531.82372999999995</v>
      </c>
      <c r="N8509" s="292">
        <v>679.11705000000109</v>
      </c>
      <c r="O8509" s="292">
        <v>3345.8656600000013</v>
      </c>
      <c r="P8509" s="83" t="str">
        <f t="shared" si="194"/>
        <v/>
      </c>
    </row>
    <row r="8510" spans="1:16" hidden="1" x14ac:dyDescent="0.25">
      <c r="A8510" s="83" t="s">
        <v>9547</v>
      </c>
      <c r="B8510" s="285" t="s">
        <v>3670</v>
      </c>
      <c r="C8510" s="292">
        <v>5758.6508100000001</v>
      </c>
      <c r="D8510" s="292">
        <v>3566.7806</v>
      </c>
      <c r="E8510" s="292">
        <v>5579.1333800000002</v>
      </c>
      <c r="F8510" s="292">
        <v>18787.370781999998</v>
      </c>
      <c r="G8510" s="292">
        <v>6220.8206420000006</v>
      </c>
      <c r="H8510" s="292">
        <v>18931.788589999996</v>
      </c>
      <c r="I8510" s="292">
        <v>8161.1867566999999</v>
      </c>
      <c r="J8510" s="292">
        <v>5330.6630967000001</v>
      </c>
      <c r="K8510" s="292">
        <v>15594.681786699999</v>
      </c>
      <c r="L8510" s="292">
        <v>19219.928575599999</v>
      </c>
      <c r="M8510" s="292">
        <v>4585.4929356000002</v>
      </c>
      <c r="N8510" s="292">
        <v>49514.061004700008</v>
      </c>
      <c r="O8510" s="292">
        <v>161250.55895999999</v>
      </c>
      <c r="P8510" s="83" t="str">
        <f t="shared" si="194"/>
        <v/>
      </c>
    </row>
    <row r="8511" spans="1:16" hidden="1" x14ac:dyDescent="0.25">
      <c r="A8511" s="83" t="s">
        <v>9548</v>
      </c>
      <c r="B8511" s="285" t="s">
        <v>92</v>
      </c>
      <c r="C8511" s="292">
        <v>155.39537920000001</v>
      </c>
      <c r="D8511" s="292">
        <v>161.30637920000001</v>
      </c>
      <c r="E8511" s="292">
        <v>157.7623792</v>
      </c>
      <c r="F8511" s="292">
        <v>562.00837920000004</v>
      </c>
      <c r="G8511" s="292">
        <v>420.93137919999998</v>
      </c>
      <c r="H8511" s="292">
        <v>192.4113792</v>
      </c>
      <c r="I8511" s="292">
        <v>174.2827192</v>
      </c>
      <c r="J8511" s="292">
        <v>1134.1003791999999</v>
      </c>
      <c r="K8511" s="292">
        <v>305.7933792</v>
      </c>
      <c r="L8511" s="292">
        <v>168.44837920000001</v>
      </c>
      <c r="M8511" s="292">
        <v>200.41045919999999</v>
      </c>
      <c r="N8511" s="292">
        <v>884.21732880000002</v>
      </c>
      <c r="O8511" s="292">
        <v>4517.0679200000004</v>
      </c>
      <c r="P8511" s="83" t="str">
        <f t="shared" si="194"/>
        <v/>
      </c>
    </row>
    <row r="8512" spans="1:16" hidden="1" x14ac:dyDescent="0.25">
      <c r="A8512" s="83" t="s">
        <v>9549</v>
      </c>
      <c r="B8512" s="285" t="s">
        <v>93</v>
      </c>
      <c r="C8512" s="292">
        <v>2561.4579343</v>
      </c>
      <c r="D8512" s="292">
        <v>467.01745019999998</v>
      </c>
      <c r="E8512" s="292">
        <v>685.35801619999995</v>
      </c>
      <c r="F8512" s="292">
        <v>965.55325970000001</v>
      </c>
      <c r="G8512" s="292">
        <v>1616.9806983999999</v>
      </c>
      <c r="H8512" s="292">
        <v>1246.9734644</v>
      </c>
      <c r="I8512" s="292">
        <v>689.96820830000001</v>
      </c>
      <c r="J8512" s="292">
        <v>364.21891370000003</v>
      </c>
      <c r="K8512" s="292">
        <v>1837.9532862999999</v>
      </c>
      <c r="L8512" s="292">
        <v>779.95128750000003</v>
      </c>
      <c r="M8512" s="292">
        <v>5554.6855043999994</v>
      </c>
      <c r="N8512" s="292">
        <v>4427.0155308000003</v>
      </c>
      <c r="O8512" s="292">
        <v>21197.133554200002</v>
      </c>
      <c r="P8512" s="83" t="str">
        <f t="shared" si="194"/>
        <v/>
      </c>
    </row>
    <row r="8513" spans="1:16" hidden="1" x14ac:dyDescent="0.25">
      <c r="A8513" s="83" t="s">
        <v>9550</v>
      </c>
      <c r="B8513" s="285" t="s">
        <v>94</v>
      </c>
      <c r="C8513" s="292">
        <v>11571.351211699999</v>
      </c>
      <c r="D8513" s="292">
        <v>22005.358451700002</v>
      </c>
      <c r="E8513" s="292">
        <v>34205.380751700002</v>
      </c>
      <c r="F8513" s="292">
        <v>23514.958531699998</v>
      </c>
      <c r="G8513" s="292">
        <v>22188.933301699999</v>
      </c>
      <c r="H8513" s="292">
        <v>25070.650511700002</v>
      </c>
      <c r="I8513" s="292">
        <v>22396.495841700002</v>
      </c>
      <c r="J8513" s="292">
        <v>20519.623261699999</v>
      </c>
      <c r="K8513" s="292">
        <v>66956.800401700006</v>
      </c>
      <c r="L8513" s="292">
        <v>481.16979170000002</v>
      </c>
      <c r="M8513" s="292">
        <v>23812.239481699999</v>
      </c>
      <c r="N8513" s="292">
        <v>58019.170761300004</v>
      </c>
      <c r="O8513" s="292">
        <v>330742.1323</v>
      </c>
      <c r="P8513" s="83" t="str">
        <f t="shared" si="194"/>
        <v/>
      </c>
    </row>
    <row r="8514" spans="1:16" hidden="1" x14ac:dyDescent="0.25">
      <c r="A8514" s="83" t="s">
        <v>9551</v>
      </c>
      <c r="B8514" s="285" t="s">
        <v>95</v>
      </c>
      <c r="C8514" s="292">
        <v>575</v>
      </c>
      <c r="D8514" s="292">
        <v>1314.43361</v>
      </c>
      <c r="E8514" s="292">
        <v>1461.72075</v>
      </c>
      <c r="F8514" s="292">
        <v>1107.5065832</v>
      </c>
      <c r="G8514" s="292">
        <v>19.511330000000001</v>
      </c>
      <c r="H8514" s="292">
        <v>1747.2037705</v>
      </c>
      <c r="I8514" s="292">
        <v>343.74887000000001</v>
      </c>
      <c r="J8514" s="292">
        <v>545.64552150000009</v>
      </c>
      <c r="K8514" s="292">
        <v>410.73457000000002</v>
      </c>
      <c r="L8514" s="292">
        <v>151.407825</v>
      </c>
      <c r="M8514" s="292">
        <v>1850.80017</v>
      </c>
      <c r="N8514" s="292">
        <v>4268.8199237999997</v>
      </c>
      <c r="O8514" s="292">
        <v>13796.532924000001</v>
      </c>
      <c r="P8514" s="83" t="str">
        <f t="shared" si="194"/>
        <v/>
      </c>
    </row>
    <row r="8515" spans="1:16" hidden="1" x14ac:dyDescent="0.25">
      <c r="A8515" s="83" t="s">
        <v>9552</v>
      </c>
      <c r="B8515" s="285" t="s">
        <v>96</v>
      </c>
      <c r="C8515" s="292">
        <v>55590.851091000004</v>
      </c>
      <c r="D8515" s="292">
        <v>67731.119374299989</v>
      </c>
      <c r="E8515" s="292">
        <v>68843.957484300001</v>
      </c>
      <c r="F8515" s="292">
        <v>188101.42415099998</v>
      </c>
      <c r="G8515" s="292">
        <v>275193.63520100003</v>
      </c>
      <c r="H8515" s="292">
        <v>107165.669681</v>
      </c>
      <c r="I8515" s="292">
        <v>84165.830270999999</v>
      </c>
      <c r="J8515" s="292">
        <v>92889.418891000008</v>
      </c>
      <c r="K8515" s="292">
        <v>335792.99394099996</v>
      </c>
      <c r="L8515" s="292">
        <v>83743.911461000011</v>
      </c>
      <c r="M8515" s="292">
        <v>55357.658341000002</v>
      </c>
      <c r="N8515" s="292">
        <v>1071975.4839032001</v>
      </c>
      <c r="O8515" s="292">
        <v>2486551.9537908002</v>
      </c>
      <c r="P8515" s="83" t="str">
        <f t="shared" si="194"/>
        <v/>
      </c>
    </row>
    <row r="8516" spans="1:16" hidden="1" x14ac:dyDescent="0.25">
      <c r="A8516" s="83" t="s">
        <v>9553</v>
      </c>
      <c r="B8516" s="285" t="s">
        <v>155</v>
      </c>
      <c r="C8516" s="292">
        <v>1039915.7909507001</v>
      </c>
      <c r="D8516" s="292">
        <v>2798600.2371782996</v>
      </c>
      <c r="E8516" s="292">
        <v>1040403.3347728</v>
      </c>
      <c r="F8516" s="292">
        <v>1276658.9581640996</v>
      </c>
      <c r="G8516" s="292">
        <v>1177201.7631480999</v>
      </c>
      <c r="H8516" s="292">
        <v>1409712.6753550998</v>
      </c>
      <c r="I8516" s="292">
        <v>1250860.4950941</v>
      </c>
      <c r="J8516" s="292">
        <v>1145999.0841998002</v>
      </c>
      <c r="K8516" s="292">
        <v>2080527.8743752998</v>
      </c>
      <c r="L8516" s="292">
        <v>1460987.8922643005</v>
      </c>
      <c r="M8516" s="292">
        <v>1428523.6381230997</v>
      </c>
      <c r="N8516" s="292">
        <v>2691394.5873114001</v>
      </c>
      <c r="O8516" s="292">
        <v>18673570.0394371</v>
      </c>
      <c r="P8516" s="83" t="str">
        <f t="shared" si="194"/>
        <v/>
      </c>
    </row>
    <row r="8517" spans="1:16" hidden="1" x14ac:dyDescent="0.25">
      <c r="A8517" s="83" t="s">
        <v>9554</v>
      </c>
      <c r="B8517" s="285" t="s">
        <v>80</v>
      </c>
      <c r="C8517" s="292">
        <v>878596.75253900001</v>
      </c>
      <c r="D8517" s="292">
        <v>2661384.5813330999</v>
      </c>
      <c r="E8517" s="292">
        <v>663944.88181940001</v>
      </c>
      <c r="F8517" s="292">
        <v>940982.81133259996</v>
      </c>
      <c r="G8517" s="292">
        <v>825294.4832591</v>
      </c>
      <c r="H8517" s="292">
        <v>977237.29452729993</v>
      </c>
      <c r="I8517" s="292">
        <v>893066.91127040004</v>
      </c>
      <c r="J8517" s="292">
        <v>920825.62248210004</v>
      </c>
      <c r="K8517" s="292">
        <v>1166249.4534161999</v>
      </c>
      <c r="L8517" s="292">
        <v>1134908.0958942</v>
      </c>
      <c r="M8517" s="292">
        <v>1269381.684905</v>
      </c>
      <c r="N8517" s="292">
        <v>261207.0102813</v>
      </c>
      <c r="O8517" s="292">
        <v>12593079.583059702</v>
      </c>
      <c r="P8517" s="83" t="str">
        <f t="shared" si="194"/>
        <v/>
      </c>
    </row>
    <row r="8518" spans="1:16" hidden="1" x14ac:dyDescent="0.25">
      <c r="A8518" s="83" t="s">
        <v>9581</v>
      </c>
      <c r="C8518" s="292">
        <v>166597.52572000003</v>
      </c>
      <c r="D8518" s="292">
        <v>69078.047479999979</v>
      </c>
      <c r="E8518" s="292">
        <v>-324340.01628999994</v>
      </c>
      <c r="F8518" s="292">
        <v>-75507.346779999963</v>
      </c>
      <c r="G8518" s="292">
        <v>-708444.28621999989</v>
      </c>
      <c r="H8518" s="292">
        <v>44804.236419999972</v>
      </c>
      <c r="I8518" s="292">
        <v>-98077.872759999882</v>
      </c>
      <c r="J8518" s="292">
        <v>-120602.3707599999</v>
      </c>
      <c r="K8518" s="292">
        <v>199162.64083000011</v>
      </c>
      <c r="L8518" s="292">
        <v>-142246.03383999999</v>
      </c>
      <c r="M8518" s="292">
        <v>54824.303440000018</v>
      </c>
      <c r="N8518" s="292">
        <v>-535817.86244000006</v>
      </c>
      <c r="O8518" s="292">
        <v>-1470569.0351999989</v>
      </c>
      <c r="P8518" s="83" t="str">
        <f t="shared" si="194"/>
        <v/>
      </c>
    </row>
    <row r="8519" spans="1:16" hidden="1" x14ac:dyDescent="0.25">
      <c r="A8519" s="83" t="s">
        <v>9582</v>
      </c>
      <c r="C8519" s="292">
        <v>297564.31448000006</v>
      </c>
      <c r="D8519" s="292">
        <v>111677.58264000001</v>
      </c>
      <c r="E8519" s="292">
        <v>15435.527100000065</v>
      </c>
      <c r="F8519" s="292">
        <v>55252.837630000024</v>
      </c>
      <c r="G8519" s="292">
        <v>-496850.12196999986</v>
      </c>
      <c r="H8519" s="292">
        <v>164169.16643999994</v>
      </c>
      <c r="I8519" s="292">
        <v>-118429.5261299999</v>
      </c>
      <c r="J8519" s="292">
        <v>4611.7010100000771</v>
      </c>
      <c r="K8519" s="292">
        <v>73739.431450000091</v>
      </c>
      <c r="L8519" s="292">
        <v>-115534.41875999997</v>
      </c>
      <c r="M8519" s="292">
        <v>94827.261179999972</v>
      </c>
      <c r="N8519" s="292">
        <v>-488572.32767999999</v>
      </c>
      <c r="O8519" s="292">
        <v>-402108.57260999922</v>
      </c>
      <c r="P8519" s="83" t="str">
        <f t="shared" si="194"/>
        <v/>
      </c>
    </row>
    <row r="8520" spans="1:16" hidden="1" x14ac:dyDescent="0.25">
      <c r="A8520" s="83" t="s">
        <v>9583</v>
      </c>
      <c r="C8520" s="292">
        <v>710.3886</v>
      </c>
      <c r="D8520" s="292">
        <v>2417.3194400000002</v>
      </c>
      <c r="E8520" s="292">
        <v>3508.5949500000002</v>
      </c>
      <c r="F8520" s="292">
        <v>990.64604000000008</v>
      </c>
      <c r="G8520" s="292">
        <v>5896.0226700000003</v>
      </c>
      <c r="H8520" s="292">
        <v>2313.72219</v>
      </c>
      <c r="I8520" s="292">
        <v>0.8</v>
      </c>
      <c r="J8520" s="292">
        <v>2588.9587700000002</v>
      </c>
      <c r="K8520" s="292">
        <v>3786.9406600000002</v>
      </c>
      <c r="L8520" s="292">
        <v>8152.6132600000001</v>
      </c>
      <c r="M8520" s="292">
        <v>3960.6335599999998</v>
      </c>
      <c r="N8520" s="292">
        <v>22743.70721</v>
      </c>
      <c r="O8520" s="292">
        <v>57070.347349999996</v>
      </c>
      <c r="P8520" s="83" t="str">
        <f t="shared" si="194"/>
        <v/>
      </c>
    </row>
    <row r="8521" spans="1:16" hidden="1" x14ac:dyDescent="0.25">
      <c r="A8521" s="83" t="s">
        <v>9584</v>
      </c>
      <c r="C8521" s="292">
        <v>12448.289219999997</v>
      </c>
      <c r="D8521" s="292">
        <v>13162.826510000001</v>
      </c>
      <c r="E8521" s="292">
        <v>13995.209569999997</v>
      </c>
      <c r="F8521" s="292">
        <v>25718.47442000001</v>
      </c>
      <c r="G8521" s="292">
        <v>13296.593010000001</v>
      </c>
      <c r="H8521" s="292">
        <v>14353.237349999999</v>
      </c>
      <c r="I8521" s="292">
        <v>21814.968950000002</v>
      </c>
      <c r="J8521" s="292">
        <v>13215.204629999998</v>
      </c>
      <c r="K8521" s="292">
        <v>22849.353420000003</v>
      </c>
      <c r="L8521" s="292">
        <v>21587.077309999997</v>
      </c>
      <c r="M8521" s="292">
        <v>21591.592539999994</v>
      </c>
      <c r="N8521" s="292">
        <v>26051.917579999994</v>
      </c>
      <c r="O8521" s="292">
        <v>220084.74450999999</v>
      </c>
      <c r="P8521" s="83" t="str">
        <f t="shared" si="194"/>
        <v/>
      </c>
    </row>
    <row r="8522" spans="1:16" hidden="1" x14ac:dyDescent="0.25">
      <c r="A8522" s="83" t="s">
        <v>9585</v>
      </c>
      <c r="C8522" s="292">
        <v>2299.1778400000003</v>
      </c>
      <c r="D8522" s="292">
        <v>13586.339250000001</v>
      </c>
      <c r="E8522" s="292">
        <v>16881.268350000006</v>
      </c>
      <c r="F8522" s="292">
        <v>13964.172980000001</v>
      </c>
      <c r="G8522" s="292">
        <v>17946.536960000001</v>
      </c>
      <c r="H8522" s="292">
        <v>16989.573250000001</v>
      </c>
      <c r="I8522" s="292">
        <v>15073.034959999997</v>
      </c>
      <c r="J8522" s="292">
        <v>15745.140660000001</v>
      </c>
      <c r="K8522" s="292">
        <v>26075.171840000003</v>
      </c>
      <c r="L8522" s="292">
        <v>24466.752499999995</v>
      </c>
      <c r="M8522" s="292">
        <v>24143.480530000001</v>
      </c>
      <c r="N8522" s="292">
        <v>58157.685170000019</v>
      </c>
      <c r="O8522" s="292">
        <v>245328.33429</v>
      </c>
      <c r="P8522" s="83" t="str">
        <f t="shared" si="194"/>
        <v/>
      </c>
    </row>
    <row r="8523" spans="1:16" hidden="1" x14ac:dyDescent="0.25">
      <c r="A8523" s="83" t="s">
        <v>9586</v>
      </c>
      <c r="C8523" s="292">
        <v>8149.2630699999991</v>
      </c>
      <c r="D8523" s="292">
        <v>4632.9013800000002</v>
      </c>
      <c r="E8523" s="292">
        <v>13036.167380000001</v>
      </c>
      <c r="F8523" s="292">
        <v>23263.7968</v>
      </c>
      <c r="G8523" s="292">
        <v>13416.777179999999</v>
      </c>
      <c r="H8523" s="292">
        <v>16771.74049</v>
      </c>
      <c r="I8523" s="292">
        <v>10801.546120000001</v>
      </c>
      <c r="J8523" s="292">
        <v>4443.5856599999988</v>
      </c>
      <c r="K8523" s="292">
        <v>14265.938440000002</v>
      </c>
      <c r="L8523" s="292">
        <v>16276.476349999999</v>
      </c>
      <c r="M8523" s="292">
        <v>12605.805990000001</v>
      </c>
      <c r="N8523" s="292">
        <v>23086.123080000001</v>
      </c>
      <c r="O8523" s="292">
        <v>160750.12193999998</v>
      </c>
      <c r="P8523" s="83" t="str">
        <f t="shared" si="194"/>
        <v/>
      </c>
    </row>
    <row r="8524" spans="1:16" hidden="1" x14ac:dyDescent="0.25">
      <c r="A8524" s="83" t="s">
        <v>9587</v>
      </c>
      <c r="C8524" s="292">
        <v>11812.12809</v>
      </c>
      <c r="D8524" s="292">
        <v>42472.986949999999</v>
      </c>
      <c r="E8524" s="292">
        <v>73909.654380000007</v>
      </c>
      <c r="F8524" s="292">
        <v>79132.342140000008</v>
      </c>
      <c r="G8524" s="292">
        <v>66994.655960000004</v>
      </c>
      <c r="H8524" s="292">
        <v>60582.372110000004</v>
      </c>
      <c r="I8524" s="292">
        <v>60897.196070000005</v>
      </c>
      <c r="J8524" s="292">
        <v>49975.8361</v>
      </c>
      <c r="K8524" s="292">
        <v>48598.773039999993</v>
      </c>
      <c r="L8524" s="292">
        <v>54710.072770000013</v>
      </c>
      <c r="M8524" s="292">
        <v>41584.521659999999</v>
      </c>
      <c r="N8524" s="292">
        <v>112994.77433999999</v>
      </c>
      <c r="O8524" s="292">
        <v>703665.31360999995</v>
      </c>
      <c r="P8524" s="83" t="str">
        <f t="shared" si="194"/>
        <v/>
      </c>
    </row>
    <row r="8525" spans="1:16" hidden="1" x14ac:dyDescent="0.25">
      <c r="A8525" s="83" t="s">
        <v>9588</v>
      </c>
      <c r="C8525" s="292">
        <v>47531.735000000001</v>
      </c>
      <c r="D8525" s="292">
        <v>67789.984060000003</v>
      </c>
      <c r="E8525" s="292">
        <v>449573.36202</v>
      </c>
      <c r="F8525" s="292">
        <v>187191.06910999998</v>
      </c>
      <c r="G8525" s="292">
        <v>451964.48234999995</v>
      </c>
      <c r="H8525" s="292">
        <v>256956.58400999999</v>
      </c>
      <c r="I8525" s="292">
        <v>294812.34812999994</v>
      </c>
      <c r="J8525" s="292">
        <v>214346.77231999999</v>
      </c>
      <c r="K8525" s="292">
        <v>142145.39352000001</v>
      </c>
      <c r="L8525" s="292">
        <v>151648.54024999999</v>
      </c>
      <c r="M8525" s="292">
        <v>75496.827099999995</v>
      </c>
      <c r="N8525" s="292">
        <v>621905.87433000002</v>
      </c>
      <c r="O8525" s="292">
        <v>2961362.9721999997</v>
      </c>
      <c r="P8525" s="83" t="str">
        <f t="shared" si="194"/>
        <v/>
      </c>
    </row>
    <row r="8526" spans="1:16" hidden="1" x14ac:dyDescent="0.25">
      <c r="A8526" s="83" t="s">
        <v>9589</v>
      </c>
      <c r="C8526" s="292">
        <v>0</v>
      </c>
      <c r="D8526" s="292">
        <v>0</v>
      </c>
      <c r="E8526" s="292">
        <v>0</v>
      </c>
      <c r="F8526" s="292">
        <v>0</v>
      </c>
      <c r="G8526" s="292">
        <v>0</v>
      </c>
      <c r="H8526" s="292">
        <v>0</v>
      </c>
      <c r="I8526" s="292">
        <v>0</v>
      </c>
      <c r="J8526" s="292">
        <v>0</v>
      </c>
      <c r="K8526" s="292">
        <v>0</v>
      </c>
      <c r="L8526" s="292">
        <v>0</v>
      </c>
      <c r="M8526" s="292">
        <v>0</v>
      </c>
      <c r="N8526" s="292">
        <v>0</v>
      </c>
      <c r="O8526" s="292">
        <v>0</v>
      </c>
      <c r="P8526" s="83" t="str">
        <f t="shared" si="194"/>
        <v/>
      </c>
    </row>
    <row r="8527" spans="1:16" hidden="1" x14ac:dyDescent="0.25">
      <c r="A8527" s="83" t="s">
        <v>9590</v>
      </c>
      <c r="C8527" s="292">
        <v>0</v>
      </c>
      <c r="D8527" s="292">
        <v>23895.630769999996</v>
      </c>
      <c r="E8527" s="292">
        <v>3643.2882500000001</v>
      </c>
      <c r="F8527" s="292">
        <v>3523.1278099999995</v>
      </c>
      <c r="G8527" s="292">
        <v>381398.63069000002</v>
      </c>
      <c r="H8527" s="292">
        <v>3523.9212799999996</v>
      </c>
      <c r="I8527" s="292">
        <v>16456.703679999999</v>
      </c>
      <c r="J8527" s="292">
        <v>103581.08038999999</v>
      </c>
      <c r="K8527" s="292">
        <v>17225.008089999999</v>
      </c>
      <c r="L8527" s="292">
        <v>13998.61232</v>
      </c>
      <c r="M8527" s="292">
        <v>15052.3233</v>
      </c>
      <c r="N8527" s="292">
        <v>204510.34065999999</v>
      </c>
      <c r="O8527" s="292">
        <v>786808.66723999986</v>
      </c>
      <c r="P8527" s="83" t="str">
        <f t="shared" si="194"/>
        <v/>
      </c>
    </row>
    <row r="8528" spans="1:16" hidden="1" x14ac:dyDescent="0.25">
      <c r="A8528" s="83" t="s">
        <v>9591</v>
      </c>
      <c r="C8528" s="292">
        <v>0</v>
      </c>
      <c r="D8528" s="292">
        <v>0.73799999999999999</v>
      </c>
      <c r="E8528" s="292">
        <v>1.54</v>
      </c>
      <c r="F8528" s="292">
        <v>0.52400000000000002</v>
      </c>
      <c r="G8528" s="292">
        <v>0</v>
      </c>
      <c r="H8528" s="292">
        <v>0</v>
      </c>
      <c r="I8528" s="292">
        <v>10.480780000000001</v>
      </c>
      <c r="J8528" s="292">
        <v>0</v>
      </c>
      <c r="K8528" s="292">
        <v>0</v>
      </c>
      <c r="L8528" s="292">
        <v>118.58120000000001</v>
      </c>
      <c r="M8528" s="292">
        <v>0.27514999999999995</v>
      </c>
      <c r="N8528" s="292">
        <v>1.706</v>
      </c>
      <c r="O8528" s="292">
        <v>133.84513000000001</v>
      </c>
      <c r="P8528" s="83" t="str">
        <f t="shared" si="194"/>
        <v/>
      </c>
    </row>
    <row r="8529" spans="1:16" hidden="1" x14ac:dyDescent="0.25">
      <c r="A8529" s="83" t="s">
        <v>9592</v>
      </c>
      <c r="C8529" s="292">
        <v>90303.016319999995</v>
      </c>
      <c r="D8529" s="292">
        <v>46826.7641</v>
      </c>
      <c r="E8529" s="292">
        <v>45408.956529999996</v>
      </c>
      <c r="F8529" s="292">
        <v>46032.12601</v>
      </c>
      <c r="G8529" s="292">
        <v>46148.443899999991</v>
      </c>
      <c r="H8529" s="292">
        <v>125348.60963000001</v>
      </c>
      <c r="I8529" s="292">
        <v>1631.98289</v>
      </c>
      <c r="J8529" s="292">
        <v>45793.562210000004</v>
      </c>
      <c r="K8529" s="292">
        <v>47014.760449999994</v>
      </c>
      <c r="L8529" s="292">
        <v>158263.50336999999</v>
      </c>
      <c r="M8529" s="292">
        <v>40680.475620000005</v>
      </c>
      <c r="N8529" s="292">
        <v>9441.0185299999994</v>
      </c>
      <c r="O8529" s="292">
        <v>702893.21956</v>
      </c>
      <c r="P8529" s="83" t="str">
        <f t="shared" si="194"/>
        <v/>
      </c>
    </row>
    <row r="8530" spans="1:16" hidden="1" x14ac:dyDescent="0.25">
      <c r="A8530" s="83" t="s">
        <v>9593</v>
      </c>
      <c r="C8530" s="292">
        <v>78.267009999999999</v>
      </c>
      <c r="D8530" s="292">
        <v>16527.367150000002</v>
      </c>
      <c r="E8530" s="292">
        <v>15601.129660000001</v>
      </c>
      <c r="F8530" s="292">
        <v>42977.014479999991</v>
      </c>
      <c r="G8530" s="292">
        <v>11759.050389999999</v>
      </c>
      <c r="H8530" s="292">
        <v>14957.870569999999</v>
      </c>
      <c r="I8530" s="292">
        <v>9369.3007299999972</v>
      </c>
      <c r="J8530" s="292">
        <v>13140.64436</v>
      </c>
      <c r="K8530" s="292">
        <v>15165.26226</v>
      </c>
      <c r="L8530" s="292">
        <v>22619.228529999997</v>
      </c>
      <c r="M8530" s="292">
        <v>17691.597330000001</v>
      </c>
      <c r="N8530" s="292">
        <v>55691.180990000008</v>
      </c>
      <c r="O8530" s="292">
        <v>235577.91345999995</v>
      </c>
      <c r="P8530" s="83" t="str">
        <f t="shared" si="194"/>
        <v/>
      </c>
    </row>
    <row r="8531" spans="1:16" hidden="1" x14ac:dyDescent="0.25">
      <c r="A8531" s="83" t="s">
        <v>9594</v>
      </c>
      <c r="C8531" s="292">
        <v>173332.26514999999</v>
      </c>
      <c r="D8531" s="292">
        <v>231312.85761000004</v>
      </c>
      <c r="E8531" s="292">
        <v>635559.17108999996</v>
      </c>
      <c r="F8531" s="292">
        <v>422793.29378999997</v>
      </c>
      <c r="G8531" s="292">
        <v>1008821.1931099999</v>
      </c>
      <c r="H8531" s="292">
        <v>511797.63087999995</v>
      </c>
      <c r="I8531" s="292">
        <v>430868.36230999994</v>
      </c>
      <c r="J8531" s="292">
        <v>462830.78509999992</v>
      </c>
      <c r="K8531" s="292">
        <v>337126.60171999998</v>
      </c>
      <c r="L8531" s="292">
        <v>471841.45786000002</v>
      </c>
      <c r="M8531" s="292">
        <v>252807.53277999998</v>
      </c>
      <c r="N8531" s="292">
        <v>1134584.3278900001</v>
      </c>
      <c r="O8531" s="292">
        <v>6073675.4792899992</v>
      </c>
      <c r="P8531" s="83" t="str">
        <f t="shared" si="194"/>
        <v/>
      </c>
    </row>
    <row r="8532" spans="1:16" hidden="1" x14ac:dyDescent="0.25">
      <c r="A8532" s="83" t="s">
        <v>9595</v>
      </c>
      <c r="C8532" s="292">
        <v>0</v>
      </c>
      <c r="D8532" s="292">
        <v>0</v>
      </c>
      <c r="E8532" s="292">
        <v>0</v>
      </c>
      <c r="F8532" s="292">
        <v>0</v>
      </c>
      <c r="G8532" s="292">
        <v>350.62844000000001</v>
      </c>
      <c r="H8532" s="292">
        <v>619.69049999999993</v>
      </c>
      <c r="I8532" s="292">
        <v>130</v>
      </c>
      <c r="J8532" s="292">
        <v>0</v>
      </c>
      <c r="K8532" s="292">
        <v>0</v>
      </c>
      <c r="L8532" s="292">
        <v>0</v>
      </c>
      <c r="M8532" s="292">
        <v>21999.997530000001</v>
      </c>
      <c r="N8532" s="292">
        <v>1284.64958</v>
      </c>
      <c r="O8532" s="292">
        <v>24384.966049999999</v>
      </c>
      <c r="P8532" s="83" t="str">
        <f t="shared" si="194"/>
        <v/>
      </c>
    </row>
    <row r="8533" spans="1:16" hidden="1" x14ac:dyDescent="0.25">
      <c r="A8533" s="83" t="s">
        <v>9596</v>
      </c>
      <c r="C8533" s="292">
        <v>0</v>
      </c>
      <c r="D8533" s="292">
        <v>0</v>
      </c>
      <c r="E8533" s="292">
        <v>0</v>
      </c>
      <c r="F8533" s="292">
        <v>0</v>
      </c>
      <c r="G8533" s="292">
        <v>0</v>
      </c>
      <c r="H8533" s="292">
        <v>50000</v>
      </c>
      <c r="I8533" s="292">
        <v>25000</v>
      </c>
      <c r="J8533" s="292">
        <v>0</v>
      </c>
      <c r="K8533" s="292">
        <v>150000</v>
      </c>
      <c r="L8533" s="292">
        <v>0</v>
      </c>
      <c r="M8533" s="292">
        <v>0</v>
      </c>
      <c r="N8533" s="292">
        <v>0</v>
      </c>
      <c r="O8533" s="292">
        <v>225000</v>
      </c>
      <c r="P8533" s="83" t="str">
        <f t="shared" si="194"/>
        <v/>
      </c>
    </row>
    <row r="8534" spans="1:16" hidden="1" x14ac:dyDescent="0.25">
      <c r="A8534" s="83" t="s">
        <v>9597</v>
      </c>
      <c r="C8534" s="292">
        <v>0</v>
      </c>
      <c r="D8534" s="292">
        <v>14</v>
      </c>
      <c r="E8534" s="292">
        <v>0</v>
      </c>
      <c r="F8534" s="292">
        <v>0</v>
      </c>
      <c r="G8534" s="292">
        <v>190.4</v>
      </c>
      <c r="H8534" s="292">
        <v>283.58623</v>
      </c>
      <c r="I8534" s="292">
        <v>0</v>
      </c>
      <c r="J8534" s="292">
        <v>0</v>
      </c>
      <c r="K8534" s="292">
        <v>480</v>
      </c>
      <c r="L8534" s="292">
        <v>5</v>
      </c>
      <c r="M8534" s="292">
        <v>183</v>
      </c>
      <c r="N8534" s="292">
        <v>11536.380810000001</v>
      </c>
      <c r="O8534" s="292">
        <v>12692.367040000001</v>
      </c>
      <c r="P8534" s="83" t="str">
        <f t="shared" si="194"/>
        <v/>
      </c>
    </row>
    <row r="8535" spans="1:16" hidden="1" x14ac:dyDescent="0.25">
      <c r="A8535" s="83" t="s">
        <v>9598</v>
      </c>
      <c r="C8535" s="292">
        <v>173332.26514999999</v>
      </c>
      <c r="D8535" s="292">
        <v>231326.85761000004</v>
      </c>
      <c r="E8535" s="292">
        <v>635559.17108999996</v>
      </c>
      <c r="F8535" s="292">
        <v>422793.29378999997</v>
      </c>
      <c r="G8535" s="292">
        <v>1009362.2215499999</v>
      </c>
      <c r="H8535" s="292">
        <v>562700.90760999999</v>
      </c>
      <c r="I8535" s="292">
        <v>455998.36230999994</v>
      </c>
      <c r="J8535" s="292">
        <v>462830.78509999992</v>
      </c>
      <c r="K8535" s="292">
        <v>487606.60171999998</v>
      </c>
      <c r="L8535" s="292">
        <v>471846.45786000002</v>
      </c>
      <c r="M8535" s="292">
        <v>274990.53031</v>
      </c>
      <c r="N8535" s="292">
        <v>1147405.35828</v>
      </c>
      <c r="O8535" s="292">
        <v>6335752.8123799991</v>
      </c>
      <c r="P8535" s="83" t="str">
        <f t="shared" si="194"/>
        <v/>
      </c>
    </row>
    <row r="8536" spans="1:16" hidden="1" x14ac:dyDescent="0.25">
      <c r="A8536" s="83" t="s">
        <v>9599</v>
      </c>
      <c r="C8536" s="292">
        <v>677.92381</v>
      </c>
      <c r="D8536" s="292">
        <v>453.05588</v>
      </c>
      <c r="E8536" s="292">
        <v>845.35048000000006</v>
      </c>
      <c r="F8536" s="292">
        <v>448.26637999999991</v>
      </c>
      <c r="G8536" s="292">
        <v>397.47567000000009</v>
      </c>
      <c r="H8536" s="292">
        <v>441.65017999999998</v>
      </c>
      <c r="I8536" s="292">
        <v>216.03599</v>
      </c>
      <c r="J8536" s="292">
        <v>595.56687999999986</v>
      </c>
      <c r="K8536" s="292">
        <v>659.3612700000001</v>
      </c>
      <c r="L8536" s="292">
        <v>781.17281999999989</v>
      </c>
      <c r="M8536" s="292">
        <v>496.94988000000001</v>
      </c>
      <c r="N8536" s="292">
        <v>3949.39482</v>
      </c>
      <c r="O8536" s="292">
        <v>9962.2040599999982</v>
      </c>
      <c r="P8536" s="83" t="str">
        <f t="shared" si="194"/>
        <v/>
      </c>
    </row>
    <row r="8537" spans="1:16" hidden="1" x14ac:dyDescent="0.25">
      <c r="A8537" s="83" t="s">
        <v>9600</v>
      </c>
      <c r="C8537" s="292">
        <v>339929.79087000003</v>
      </c>
      <c r="D8537" s="292">
        <v>300390.90509000001</v>
      </c>
      <c r="E8537" s="292">
        <v>311219.15480000002</v>
      </c>
      <c r="F8537" s="292">
        <v>347285.94701</v>
      </c>
      <c r="G8537" s="292">
        <v>300376.90689000004</v>
      </c>
      <c r="H8537" s="292">
        <v>556601.86729999993</v>
      </c>
      <c r="I8537" s="292">
        <v>332790.48955000006</v>
      </c>
      <c r="J8537" s="292">
        <v>342228.41434000002</v>
      </c>
      <c r="K8537" s="292">
        <v>536289.24255000008</v>
      </c>
      <c r="L8537" s="292">
        <v>329595.42402000003</v>
      </c>
      <c r="M8537" s="292">
        <v>307631.83622</v>
      </c>
      <c r="N8537" s="292">
        <v>598766.46545000002</v>
      </c>
      <c r="O8537" s="292">
        <v>4603106.4440900004</v>
      </c>
      <c r="P8537" s="83" t="str">
        <f t="shared" si="194"/>
        <v/>
      </c>
    </row>
    <row r="8538" spans="1:16" hidden="1" x14ac:dyDescent="0.25">
      <c r="A8538" s="83" t="s">
        <v>9601</v>
      </c>
      <c r="C8538" s="292">
        <v>130000</v>
      </c>
      <c r="D8538" s="292">
        <v>42000</v>
      </c>
      <c r="E8538" s="292">
        <v>339000</v>
      </c>
      <c r="F8538" s="292">
        <v>130000</v>
      </c>
      <c r="G8538" s="292">
        <v>205000</v>
      </c>
      <c r="H8538" s="292">
        <v>170000</v>
      </c>
      <c r="I8538" s="292">
        <v>5000</v>
      </c>
      <c r="J8538" s="292">
        <v>125000</v>
      </c>
      <c r="K8538" s="292">
        <v>25000</v>
      </c>
      <c r="L8538" s="292">
        <v>26500</v>
      </c>
      <c r="M8538" s="292">
        <v>60000</v>
      </c>
      <c r="N8538" s="292">
        <v>25000</v>
      </c>
      <c r="O8538" s="292">
        <v>1282500</v>
      </c>
      <c r="P8538" s="83" t="str">
        <f t="shared" si="194"/>
        <v/>
      </c>
    </row>
    <row r="8539" spans="1:16" hidden="1" x14ac:dyDescent="0.25">
      <c r="A8539" s="83" t="s">
        <v>9602</v>
      </c>
      <c r="C8539" s="292">
        <v>0</v>
      </c>
      <c r="D8539" s="292">
        <v>0</v>
      </c>
      <c r="E8539" s="292">
        <v>0</v>
      </c>
      <c r="F8539" s="292">
        <v>0</v>
      </c>
      <c r="G8539" s="292">
        <v>5438.00144</v>
      </c>
      <c r="H8539" s="292">
        <v>0</v>
      </c>
      <c r="I8539" s="292">
        <v>0</v>
      </c>
      <c r="J8539" s="292">
        <v>0</v>
      </c>
      <c r="K8539" s="292">
        <v>0</v>
      </c>
      <c r="L8539" s="292">
        <v>0</v>
      </c>
      <c r="M8539" s="292">
        <v>2155.0225699999996</v>
      </c>
      <c r="N8539" s="292">
        <v>0</v>
      </c>
      <c r="O8539" s="292">
        <v>7593.0240099999992</v>
      </c>
      <c r="P8539" s="83" t="str">
        <f t="shared" si="194"/>
        <v/>
      </c>
    </row>
    <row r="8540" spans="1:16" hidden="1" x14ac:dyDescent="0.25">
      <c r="A8540" s="83" t="s">
        <v>9603</v>
      </c>
      <c r="C8540" s="292">
        <v>1829.8921900000005</v>
      </c>
      <c r="D8540" s="292">
        <v>1224.6930199999999</v>
      </c>
      <c r="E8540" s="292">
        <v>4271.7140999999992</v>
      </c>
      <c r="F8540" s="292">
        <v>1339.5563300000001</v>
      </c>
      <c r="G8540" s="292">
        <v>1141.4728900000002</v>
      </c>
      <c r="H8540" s="292">
        <v>2598.4440199999999</v>
      </c>
      <c r="I8540" s="292">
        <v>2394.5110399999999</v>
      </c>
      <c r="J8540" s="292">
        <v>833.39651000000003</v>
      </c>
      <c r="K8540" s="292">
        <v>2088.5834199999999</v>
      </c>
      <c r="L8540" s="292">
        <v>3492.7514700000002</v>
      </c>
      <c r="M8540" s="292">
        <v>3261.3752000000004</v>
      </c>
      <c r="N8540" s="292">
        <v>2395.4729500000008</v>
      </c>
      <c r="O8540" s="292">
        <v>26871.863139999998</v>
      </c>
      <c r="P8540" s="83" t="str">
        <f t="shared" si="194"/>
        <v/>
      </c>
    </row>
    <row r="8541" spans="1:16" hidden="1" x14ac:dyDescent="0.25">
      <c r="A8541" s="83" t="s">
        <v>9604</v>
      </c>
      <c r="C8541" s="292">
        <v>521.01697000000001</v>
      </c>
      <c r="D8541" s="292">
        <v>110.53433</v>
      </c>
      <c r="E8541" s="292">
        <v>1108.8680900000002</v>
      </c>
      <c r="F8541" s="292">
        <v>6359.1328899999999</v>
      </c>
      <c r="G8541" s="292">
        <v>525.08503000000007</v>
      </c>
      <c r="H8541" s="292">
        <v>4694.40409</v>
      </c>
      <c r="I8541" s="292">
        <v>597.55510000000004</v>
      </c>
      <c r="J8541" s="292">
        <v>657.08305000000007</v>
      </c>
      <c r="K8541" s="292">
        <v>370.37642999999997</v>
      </c>
      <c r="L8541" s="292">
        <v>1198.6059200000002</v>
      </c>
      <c r="M8541" s="292">
        <v>286.67124000000001</v>
      </c>
      <c r="N8541" s="292">
        <v>5604.2114900000006</v>
      </c>
      <c r="O8541" s="292">
        <v>22033.54463</v>
      </c>
      <c r="P8541" s="83" t="str">
        <f t="shared" si="194"/>
        <v/>
      </c>
    </row>
    <row r="8542" spans="1:16" hidden="1" x14ac:dyDescent="0.25">
      <c r="A8542" s="83" t="s">
        <v>9605</v>
      </c>
      <c r="C8542" s="292">
        <v>231069.29435000004</v>
      </c>
      <c r="D8542" s="292">
        <v>193143.62022999997</v>
      </c>
      <c r="E8542" s="292">
        <v>196251.76569999999</v>
      </c>
      <c r="F8542" s="292">
        <v>231916.12534</v>
      </c>
      <c r="G8542" s="292">
        <v>189969.23320000005</v>
      </c>
      <c r="H8542" s="292">
        <v>206834.45119000002</v>
      </c>
      <c r="I8542" s="292">
        <v>222375.14539000002</v>
      </c>
      <c r="J8542" s="292">
        <v>198475.54390000002</v>
      </c>
      <c r="K8542" s="292">
        <v>245795.69332000002</v>
      </c>
      <c r="L8542" s="292">
        <v>214398.56841000001</v>
      </c>
      <c r="M8542" s="292">
        <v>195015.89489</v>
      </c>
      <c r="N8542" s="292">
        <v>211067.00456</v>
      </c>
      <c r="O8542" s="292">
        <v>2536312.3404800002</v>
      </c>
      <c r="P8542" s="83" t="str">
        <f t="shared" si="194"/>
        <v/>
      </c>
    </row>
    <row r="8543" spans="1:16" hidden="1" x14ac:dyDescent="0.25">
      <c r="A8543" s="83" t="s">
        <v>9606</v>
      </c>
      <c r="C8543" s="292">
        <v>2927.5991799999997</v>
      </c>
      <c r="D8543" s="292">
        <v>2695.9261399999996</v>
      </c>
      <c r="E8543" s="292">
        <v>5699.9252499999993</v>
      </c>
      <c r="F8543" s="292">
        <v>4223.9079299999994</v>
      </c>
      <c r="G8543" s="292">
        <v>5576.0361000000003</v>
      </c>
      <c r="H8543" s="292">
        <v>5635.2408099999993</v>
      </c>
      <c r="I8543" s="292">
        <v>3402.2560300000005</v>
      </c>
      <c r="J8543" s="292">
        <v>3184.0792499999993</v>
      </c>
      <c r="K8543" s="292">
        <v>5141.4478200000003</v>
      </c>
      <c r="L8543" s="292">
        <v>1563.5690000000002</v>
      </c>
      <c r="M8543" s="292">
        <v>1334.1570099999999</v>
      </c>
      <c r="N8543" s="292">
        <v>73270.614600000001</v>
      </c>
      <c r="O8543" s="292">
        <v>114654.75912</v>
      </c>
      <c r="P8543" s="83" t="str">
        <f t="shared" si="194"/>
        <v/>
      </c>
    </row>
    <row r="8544" spans="1:16" hidden="1" x14ac:dyDescent="0.25">
      <c r="A8544" s="83" t="s">
        <v>9607</v>
      </c>
      <c r="C8544" s="292">
        <v>0</v>
      </c>
      <c r="D8544" s="292">
        <v>0</v>
      </c>
      <c r="E8544" s="292">
        <v>0</v>
      </c>
      <c r="F8544" s="292">
        <v>109.568</v>
      </c>
      <c r="G8544" s="292">
        <v>0</v>
      </c>
      <c r="H8544" s="292">
        <v>0</v>
      </c>
      <c r="I8544" s="292">
        <v>0</v>
      </c>
      <c r="J8544" s="292">
        <v>0</v>
      </c>
      <c r="K8544" s="292">
        <v>0</v>
      </c>
      <c r="L8544" s="292">
        <v>0</v>
      </c>
      <c r="M8544" s="292">
        <v>16.774999999999999</v>
      </c>
      <c r="N8544" s="292">
        <v>0</v>
      </c>
      <c r="O8544" s="292">
        <v>126.34299999999999</v>
      </c>
      <c r="P8544" s="83" t="str">
        <f t="shared" si="194"/>
        <v/>
      </c>
    </row>
    <row r="8545" spans="1:16" hidden="1" x14ac:dyDescent="0.25">
      <c r="A8545" s="83" t="s">
        <v>9608</v>
      </c>
      <c r="C8545" s="292">
        <v>0</v>
      </c>
      <c r="D8545" s="292">
        <v>0</v>
      </c>
      <c r="E8545" s="292">
        <v>0</v>
      </c>
      <c r="F8545" s="292">
        <v>0</v>
      </c>
      <c r="G8545" s="292">
        <v>0</v>
      </c>
      <c r="H8545" s="292">
        <v>0</v>
      </c>
      <c r="I8545" s="292">
        <v>0</v>
      </c>
      <c r="J8545" s="292">
        <v>0</v>
      </c>
      <c r="K8545" s="292">
        <v>0</v>
      </c>
      <c r="L8545" s="292">
        <v>0</v>
      </c>
      <c r="M8545" s="292">
        <v>0</v>
      </c>
      <c r="N8545" s="292">
        <v>0</v>
      </c>
      <c r="O8545" s="292">
        <v>0</v>
      </c>
      <c r="P8545" s="83" t="str">
        <f t="shared" si="194"/>
        <v/>
      </c>
    </row>
    <row r="8546" spans="1:16" hidden="1" x14ac:dyDescent="0.25">
      <c r="A8546" s="83" t="s">
        <v>9609</v>
      </c>
      <c r="C8546" s="292">
        <v>8.1821099999999998</v>
      </c>
      <c r="D8546" s="292">
        <v>8.0894899999999996</v>
      </c>
      <c r="E8546" s="292">
        <v>5.5071099999999999</v>
      </c>
      <c r="F8546" s="292">
        <v>8.9513400000000001</v>
      </c>
      <c r="G8546" s="292">
        <v>12.618</v>
      </c>
      <c r="H8546" s="292">
        <v>233600.54671</v>
      </c>
      <c r="I8546" s="292">
        <v>0</v>
      </c>
      <c r="J8546" s="292">
        <v>6.20275</v>
      </c>
      <c r="K8546" s="292">
        <v>12.33268</v>
      </c>
      <c r="L8546" s="292">
        <v>940.74340000000007</v>
      </c>
      <c r="M8546" s="292">
        <v>0</v>
      </c>
      <c r="N8546" s="292">
        <v>17596.10511</v>
      </c>
      <c r="O8546" s="292">
        <v>252199.2787</v>
      </c>
      <c r="P8546" s="83" t="str">
        <f t="shared" si="194"/>
        <v/>
      </c>
    </row>
    <row r="8547" spans="1:16" hidden="1" x14ac:dyDescent="0.25">
      <c r="A8547" s="83" t="s">
        <v>9610</v>
      </c>
      <c r="C8547" s="292">
        <v>102895.88226</v>
      </c>
      <c r="D8547" s="292">
        <v>102754.986</v>
      </c>
      <c r="E8547" s="292">
        <v>102754.986</v>
      </c>
      <c r="F8547" s="292">
        <v>102880.4388</v>
      </c>
      <c r="G8547" s="292">
        <v>102754.986</v>
      </c>
      <c r="H8547" s="292">
        <v>102797.1303</v>
      </c>
      <c r="I8547" s="292">
        <v>103804.986</v>
      </c>
      <c r="J8547" s="292">
        <v>138475.209</v>
      </c>
      <c r="K8547" s="292">
        <v>275706.22944999998</v>
      </c>
      <c r="L8547" s="292">
        <v>107220.01300000001</v>
      </c>
      <c r="M8547" s="292">
        <v>107220.01300000001</v>
      </c>
      <c r="N8547" s="292">
        <v>284765.92463000002</v>
      </c>
      <c r="O8547" s="292">
        <v>1634030.7844400003</v>
      </c>
      <c r="P8547" s="83" t="str">
        <f t="shared" si="194"/>
        <v/>
      </c>
    </row>
    <row r="8548" spans="1:16" hidden="1" x14ac:dyDescent="0.25">
      <c r="A8548" s="83" t="s">
        <v>9611</v>
      </c>
      <c r="C8548" s="292">
        <v>0</v>
      </c>
      <c r="D8548" s="292">
        <v>0</v>
      </c>
      <c r="E8548" s="292">
        <v>281.03807</v>
      </c>
      <c r="F8548" s="292">
        <v>0</v>
      </c>
      <c r="G8548" s="292">
        <v>0</v>
      </c>
      <c r="H8548" s="292">
        <v>0</v>
      </c>
      <c r="I8548" s="292">
        <v>0</v>
      </c>
      <c r="J8548" s="292">
        <v>1.333</v>
      </c>
      <c r="K8548" s="292">
        <v>6515.2181600000004</v>
      </c>
      <c r="L8548" s="292">
        <v>0</v>
      </c>
      <c r="M8548" s="292">
        <v>0</v>
      </c>
      <c r="N8548" s="292">
        <v>117.73728999999999</v>
      </c>
      <c r="O8548" s="292">
        <v>6915.3265199999996</v>
      </c>
      <c r="P8548" s="83" t="str">
        <f t="shared" si="194"/>
        <v/>
      </c>
    </row>
    <row r="8549" spans="1:16" hidden="1" x14ac:dyDescent="0.25">
      <c r="A8549" s="83" t="s">
        <v>9612</v>
      </c>
      <c r="C8549" s="292">
        <v>966.78876000000002</v>
      </c>
      <c r="D8549" s="292">
        <v>613.53516000000002</v>
      </c>
      <c r="E8549" s="292">
        <v>775.54339000000004</v>
      </c>
      <c r="F8549" s="292">
        <v>760.18441000000007</v>
      </c>
      <c r="G8549" s="292">
        <v>1697.1912500000001</v>
      </c>
      <c r="H8549" s="292">
        <v>268.20675</v>
      </c>
      <c r="I8549" s="292">
        <v>-221.65337</v>
      </c>
      <c r="J8549" s="292">
        <v>214.07176999999999</v>
      </c>
      <c r="K8549" s="292">
        <v>56.790620000000004</v>
      </c>
      <c r="L8549" s="292">
        <v>216.61507999999998</v>
      </c>
      <c r="M8549" s="292">
        <v>30.932700000000001</v>
      </c>
      <c r="N8549" s="292">
        <v>35066.565149999995</v>
      </c>
      <c r="O8549" s="292">
        <v>40444.771669999995</v>
      </c>
      <c r="P8549" s="83" t="str">
        <f t="shared" si="194"/>
        <v/>
      </c>
    </row>
    <row r="8550" spans="1:16" hidden="1" x14ac:dyDescent="0.25">
      <c r="A8550" s="83" t="s">
        <v>9613</v>
      </c>
      <c r="C8550" s="292">
        <v>470896.57963000005</v>
      </c>
      <c r="D8550" s="292">
        <v>343004.44025000004</v>
      </c>
      <c r="E8550" s="292">
        <v>650994.69819000002</v>
      </c>
      <c r="F8550" s="292">
        <v>478046.13141999999</v>
      </c>
      <c r="G8550" s="292">
        <v>512512.09958000004</v>
      </c>
      <c r="H8550" s="292">
        <v>726870.07404999994</v>
      </c>
      <c r="I8550" s="292">
        <v>337568.83618000004</v>
      </c>
      <c r="J8550" s="292">
        <v>467442.48611</v>
      </c>
      <c r="K8550" s="292">
        <v>561346.03317000007</v>
      </c>
      <c r="L8550" s="292">
        <v>356312.03910000005</v>
      </c>
      <c r="M8550" s="292">
        <v>369817.79148999997</v>
      </c>
      <c r="N8550" s="292">
        <v>658833.03060000006</v>
      </c>
      <c r="O8550" s="292">
        <v>5933644.2397699999</v>
      </c>
      <c r="P8550" s="83" t="str">
        <f t="shared" si="194"/>
        <v/>
      </c>
    </row>
    <row r="8551" spans="1:16" hidden="1" x14ac:dyDescent="0.25">
      <c r="A8551" s="83" t="s">
        <v>9614</v>
      </c>
      <c r="C8551" s="292">
        <v>-121948.02507</v>
      </c>
      <c r="D8551" s="292">
        <v>-122045.03537000003</v>
      </c>
      <c r="E8551" s="292">
        <v>-109427.01679999998</v>
      </c>
      <c r="F8551" s="292">
        <v>671215.36628000007</v>
      </c>
      <c r="G8551" s="292">
        <v>366031.48051000002</v>
      </c>
      <c r="H8551" s="292">
        <v>-83567.819869999978</v>
      </c>
      <c r="I8551" s="292">
        <v>-51612.104170000006</v>
      </c>
      <c r="J8551" s="292">
        <v>-89694.976450000046</v>
      </c>
      <c r="K8551" s="292">
        <v>-34541.438170000009</v>
      </c>
      <c r="L8551" s="292">
        <v>-79203.969870000117</v>
      </c>
      <c r="M8551" s="292">
        <v>-190321.42813000007</v>
      </c>
      <c r="N8551" s="292">
        <v>-9054.0765200000023</v>
      </c>
      <c r="O8551" s="292">
        <v>145830.95636999886</v>
      </c>
      <c r="P8551" s="83" t="str">
        <f t="shared" si="194"/>
        <v/>
      </c>
    </row>
    <row r="8552" spans="1:16" hidden="1" x14ac:dyDescent="0.25">
      <c r="A8552" s="83" t="s">
        <v>9615</v>
      </c>
      <c r="C8552" s="292">
        <v>-127699.11525666667</v>
      </c>
      <c r="D8552" s="292">
        <v>-138970.83297666666</v>
      </c>
      <c r="E8552" s="292">
        <v>-139450.44614666665</v>
      </c>
      <c r="F8552" s="292">
        <v>825627.21175333322</v>
      </c>
      <c r="G8552" s="292">
        <v>341606.31087333331</v>
      </c>
      <c r="H8552" s="292">
        <v>-120087.40103666662</v>
      </c>
      <c r="I8552" s="292">
        <v>-85549.745786666681</v>
      </c>
      <c r="J8552" s="292">
        <v>-118701.99640666673</v>
      </c>
      <c r="K8552" s="292">
        <v>-63271.619466666656</v>
      </c>
      <c r="L8552" s="292">
        <v>-124637.36214666686</v>
      </c>
      <c r="M8552" s="292">
        <v>-222915.54626666673</v>
      </c>
      <c r="N8552" s="292">
        <v>-35215.419106666697</v>
      </c>
      <c r="O8552" s="292">
        <v>-9265.9619700023904</v>
      </c>
      <c r="P8552" s="83" t="str">
        <f t="shared" si="194"/>
        <v/>
      </c>
    </row>
    <row r="8553" spans="1:16" hidden="1" x14ac:dyDescent="0.25">
      <c r="A8553" s="83" t="s">
        <v>9616</v>
      </c>
      <c r="C8553" s="292">
        <v>416.36326000000003</v>
      </c>
      <c r="D8553" s="292">
        <v>365.79431</v>
      </c>
      <c r="E8553" s="292">
        <v>243.51558</v>
      </c>
      <c r="F8553" s="292">
        <v>95.322709999999987</v>
      </c>
      <c r="G8553" s="292">
        <v>473.28828000000004</v>
      </c>
      <c r="H8553" s="292">
        <v>97.368309999999994</v>
      </c>
      <c r="I8553" s="292">
        <v>41.13993</v>
      </c>
      <c r="J8553" s="292">
        <v>32.595590000000001</v>
      </c>
      <c r="K8553" s="292">
        <v>32.497799999999998</v>
      </c>
      <c r="L8553" s="292">
        <v>583.10263999999995</v>
      </c>
      <c r="M8553" s="292">
        <v>386.99232000000001</v>
      </c>
      <c r="N8553" s="292">
        <v>16082.626240000001</v>
      </c>
      <c r="O8553" s="292">
        <v>18850.606970000004</v>
      </c>
      <c r="P8553" s="83" t="str">
        <f t="shared" si="194"/>
        <v/>
      </c>
    </row>
    <row r="8554" spans="1:16" hidden="1" x14ac:dyDescent="0.25">
      <c r="A8554" s="83" t="s">
        <v>9617</v>
      </c>
      <c r="C8554" s="292">
        <v>102795.07035333333</v>
      </c>
      <c r="D8554" s="292">
        <v>107570.09760333334</v>
      </c>
      <c r="E8554" s="292">
        <v>112371.3765333333</v>
      </c>
      <c r="F8554" s="292">
        <v>110625.81701333332</v>
      </c>
      <c r="G8554" s="292">
        <v>134130.71546333333</v>
      </c>
      <c r="H8554" s="292">
        <v>112304.96066333332</v>
      </c>
      <c r="I8554" s="292">
        <v>106957.49996333334</v>
      </c>
      <c r="J8554" s="292">
        <v>108429.17407333333</v>
      </c>
      <c r="K8554" s="292">
        <v>112150.98644333333</v>
      </c>
      <c r="L8554" s="292">
        <v>114536.98030333336</v>
      </c>
      <c r="M8554" s="292">
        <v>115248.72003333336</v>
      </c>
      <c r="N8554" s="292">
        <v>205479.72127666671</v>
      </c>
      <c r="O8554" s="292">
        <v>1442601.1197233335</v>
      </c>
      <c r="P8554" s="83" t="str">
        <f t="shared" si="194"/>
        <v/>
      </c>
    </row>
    <row r="8555" spans="1:16" hidden="1" x14ac:dyDescent="0.25">
      <c r="A8555" s="83" t="s">
        <v>9618</v>
      </c>
      <c r="C8555" s="292">
        <v>27945.574466666669</v>
      </c>
      <c r="D8555" s="292">
        <v>39976.272476666694</v>
      </c>
      <c r="E8555" s="292">
        <v>51907.922576666664</v>
      </c>
      <c r="F8555" s="292">
        <v>38262.919576666682</v>
      </c>
      <c r="G8555" s="292">
        <v>46574.093926666661</v>
      </c>
      <c r="H8555" s="292">
        <v>47683.666536666671</v>
      </c>
      <c r="I8555" s="292">
        <v>45741.873226666685</v>
      </c>
      <c r="J8555" s="292">
        <v>47707.580146666667</v>
      </c>
      <c r="K8555" s="292">
        <v>57429.582506666651</v>
      </c>
      <c r="L8555" s="292">
        <v>61620.669466666688</v>
      </c>
      <c r="M8555" s="292">
        <v>54199.902476666663</v>
      </c>
      <c r="N8555" s="292">
        <v>103706.49687000002</v>
      </c>
      <c r="O8555" s="292">
        <v>622756.55425333336</v>
      </c>
      <c r="P8555" s="83" t="str">
        <f t="shared" si="194"/>
        <v/>
      </c>
    </row>
    <row r="8556" spans="1:16" hidden="1" x14ac:dyDescent="0.25">
      <c r="A8556" s="83" t="s">
        <v>9619</v>
      </c>
      <c r="C8556" s="292">
        <v>1698.0181100000002</v>
      </c>
      <c r="D8556" s="292">
        <v>874.10733000000005</v>
      </c>
      <c r="E8556" s="292">
        <v>3463.8724200000001</v>
      </c>
      <c r="F8556" s="292">
        <v>1428.6164099999999</v>
      </c>
      <c r="G8556" s="292">
        <v>950.85670999999991</v>
      </c>
      <c r="H8556" s="292">
        <v>3775.7359999999999</v>
      </c>
      <c r="I8556" s="292">
        <v>3069.1194099999998</v>
      </c>
      <c r="J8556" s="292">
        <v>6309.8736600000011</v>
      </c>
      <c r="K8556" s="292">
        <v>595.80718999999999</v>
      </c>
      <c r="L8556" s="292">
        <v>1855.0409300000001</v>
      </c>
      <c r="M8556" s="292">
        <v>4015.1748499999999</v>
      </c>
      <c r="N8556" s="292">
        <v>11242.400730000001</v>
      </c>
      <c r="O8556" s="292">
        <v>39278.623749999999</v>
      </c>
      <c r="P8556" s="83" t="str">
        <f t="shared" si="194"/>
        <v/>
      </c>
    </row>
    <row r="8557" spans="1:16" hidden="1" x14ac:dyDescent="0.25">
      <c r="A8557" s="83" t="s">
        <v>9620</v>
      </c>
      <c r="C8557" s="292">
        <v>17330.0399</v>
      </c>
      <c r="D8557" s="292">
        <v>33314.027599999994</v>
      </c>
      <c r="E8557" s="292">
        <v>54007.077009999994</v>
      </c>
      <c r="F8557" s="292">
        <v>39740.238410000005</v>
      </c>
      <c r="G8557" s="292">
        <v>39026.96211</v>
      </c>
      <c r="H8557" s="292">
        <v>42558.399599999997</v>
      </c>
      <c r="I8557" s="292">
        <v>49066.298360000001</v>
      </c>
      <c r="J8557" s="292">
        <v>48374.865420000009</v>
      </c>
      <c r="K8557" s="292">
        <v>41256.014089999997</v>
      </c>
      <c r="L8557" s="292">
        <v>41286.039890000007</v>
      </c>
      <c r="M8557" s="292">
        <v>41287.411743333338</v>
      </c>
      <c r="N8557" s="292">
        <v>136607.2204766667</v>
      </c>
      <c r="O8557" s="292">
        <v>583854.59461000003</v>
      </c>
      <c r="P8557" s="83" t="str">
        <f t="shared" si="194"/>
        <v/>
      </c>
    </row>
    <row r="8558" spans="1:16" hidden="1" x14ac:dyDescent="0.25">
      <c r="A8558" s="83" t="s">
        <v>9621</v>
      </c>
      <c r="C8558" s="292">
        <v>0</v>
      </c>
      <c r="D8558" s="292">
        <v>0</v>
      </c>
      <c r="E8558" s="292">
        <v>0</v>
      </c>
      <c r="F8558" s="292">
        <v>0</v>
      </c>
      <c r="G8558" s="292">
        <v>0</v>
      </c>
      <c r="H8558" s="292">
        <v>0</v>
      </c>
      <c r="I8558" s="292">
        <v>7.0514099999999997</v>
      </c>
      <c r="J8558" s="292">
        <v>0</v>
      </c>
      <c r="K8558" s="292">
        <v>0</v>
      </c>
      <c r="L8558" s="292">
        <v>0</v>
      </c>
      <c r="M8558" s="292">
        <v>0.83333333333333337</v>
      </c>
      <c r="N8558" s="292">
        <v>0.83333333333333337</v>
      </c>
      <c r="O8558" s="292">
        <v>8.7180766666666667</v>
      </c>
      <c r="P8558" s="83" t="str">
        <f t="shared" si="194"/>
        <v/>
      </c>
    </row>
    <row r="8559" spans="1:16" hidden="1" x14ac:dyDescent="0.25">
      <c r="A8559" s="83" t="s">
        <v>9622</v>
      </c>
      <c r="C8559" s="292">
        <v>14229.255290000003</v>
      </c>
      <c r="D8559" s="292">
        <v>9737.4458399999985</v>
      </c>
      <c r="E8559" s="292">
        <v>22317.763700000007</v>
      </c>
      <c r="F8559" s="292">
        <v>17095.564449999998</v>
      </c>
      <c r="G8559" s="292">
        <v>11998.515149999999</v>
      </c>
      <c r="H8559" s="292">
        <v>17491.638430000003</v>
      </c>
      <c r="I8559" s="292">
        <v>11351.882969999999</v>
      </c>
      <c r="J8559" s="292">
        <v>13584.083469999998</v>
      </c>
      <c r="K8559" s="292">
        <v>15696.995730000002</v>
      </c>
      <c r="L8559" s="292">
        <v>42724.977959999997</v>
      </c>
      <c r="M8559" s="292">
        <v>30450.608840000001</v>
      </c>
      <c r="N8559" s="292">
        <v>77675.117259999999</v>
      </c>
      <c r="O8559" s="292">
        <v>284353.84908999997</v>
      </c>
      <c r="P8559" s="83" t="str">
        <f t="shared" si="194"/>
        <v/>
      </c>
    </row>
    <row r="8560" spans="1:16" hidden="1" x14ac:dyDescent="0.25">
      <c r="A8560" s="83" t="s">
        <v>9623</v>
      </c>
      <c r="C8560" s="292">
        <v>0</v>
      </c>
      <c r="D8560" s="292">
        <v>77.257300000000001</v>
      </c>
      <c r="E8560" s="292">
        <v>137.02754000000002</v>
      </c>
      <c r="F8560" s="292">
        <v>408.01711999999998</v>
      </c>
      <c r="G8560" s="292">
        <v>688.04029000000003</v>
      </c>
      <c r="H8560" s="292">
        <v>947.44040999999993</v>
      </c>
      <c r="I8560" s="292">
        <v>1263.6375700000001</v>
      </c>
      <c r="J8560" s="292">
        <v>169.27237</v>
      </c>
      <c r="K8560" s="292">
        <v>439.77757999999994</v>
      </c>
      <c r="L8560" s="292">
        <v>516.03071</v>
      </c>
      <c r="M8560" s="292">
        <v>437.85588999999999</v>
      </c>
      <c r="N8560" s="292">
        <v>1915.9156599999999</v>
      </c>
      <c r="O8560" s="292">
        <v>7000.2724399999988</v>
      </c>
      <c r="P8560" s="83" t="str">
        <f t="shared" si="194"/>
        <v/>
      </c>
    </row>
    <row r="8561" spans="1:16" hidden="1" x14ac:dyDescent="0.25">
      <c r="A8561" s="83" t="s">
        <v>9624</v>
      </c>
      <c r="C8561" s="292">
        <v>24.336119999999998</v>
      </c>
      <c r="D8561" s="292">
        <v>682.78243000000009</v>
      </c>
      <c r="E8561" s="292">
        <v>2567.6496499999998</v>
      </c>
      <c r="F8561" s="292">
        <v>10982.434170000004</v>
      </c>
      <c r="G8561" s="292">
        <v>1119.2151899999999</v>
      </c>
      <c r="H8561" s="292">
        <v>1071.91319</v>
      </c>
      <c r="I8561" s="292">
        <v>2213.9384299999997</v>
      </c>
      <c r="J8561" s="292">
        <v>8371.5706799999989</v>
      </c>
      <c r="K8561" s="292">
        <v>4056.9603199999992</v>
      </c>
      <c r="L8561" s="292">
        <v>2867.0020200000004</v>
      </c>
      <c r="M8561" s="292">
        <v>3627.1594799999989</v>
      </c>
      <c r="N8561" s="292">
        <v>23482.840120000001</v>
      </c>
      <c r="O8561" s="292">
        <v>61067.801800000001</v>
      </c>
      <c r="P8561" s="83" t="str">
        <f t="shared" si="194"/>
        <v/>
      </c>
    </row>
    <row r="8562" spans="1:16" hidden="1" x14ac:dyDescent="0.25">
      <c r="A8562" s="83" t="s">
        <v>9625</v>
      </c>
      <c r="C8562" s="292">
        <v>9318.5293700000002</v>
      </c>
      <c r="D8562" s="292">
        <v>12833.99237</v>
      </c>
      <c r="E8562" s="292">
        <v>27469.69627</v>
      </c>
      <c r="F8562" s="292">
        <v>27323.047719999999</v>
      </c>
      <c r="G8562" s="292">
        <v>21973.99914</v>
      </c>
      <c r="H8562" s="292">
        <v>42533.59807</v>
      </c>
      <c r="I8562" s="292">
        <v>26719.600190000001</v>
      </c>
      <c r="J8562" s="292">
        <v>32769.312259999999</v>
      </c>
      <c r="K8562" s="292">
        <v>30746.272440000001</v>
      </c>
      <c r="L8562" s="292">
        <v>36976.060750000004</v>
      </c>
      <c r="M8562" s="292">
        <v>39643.8148</v>
      </c>
      <c r="N8562" s="292">
        <v>100589.22066000001</v>
      </c>
      <c r="O8562" s="292">
        <v>408897.14403999998</v>
      </c>
      <c r="P8562" s="83" t="str">
        <f t="shared" si="194"/>
        <v/>
      </c>
    </row>
    <row r="8563" spans="1:16" hidden="1" x14ac:dyDescent="0.25">
      <c r="A8563" s="83" t="s">
        <v>9626</v>
      </c>
      <c r="C8563" s="292">
        <v>173757.18687000001</v>
      </c>
      <c r="D8563" s="292">
        <v>205795.12541000004</v>
      </c>
      <c r="E8563" s="292">
        <v>275702.87696999998</v>
      </c>
      <c r="F8563" s="292">
        <v>246875.93189999997</v>
      </c>
      <c r="G8563" s="292">
        <v>257823.46669999996</v>
      </c>
      <c r="H8563" s="292">
        <v>269912.72307999997</v>
      </c>
      <c r="I8563" s="292">
        <v>248169.29393000001</v>
      </c>
      <c r="J8563" s="292">
        <v>266387.25518000004</v>
      </c>
      <c r="K8563" s="292">
        <v>266143.23930999998</v>
      </c>
      <c r="L8563" s="292">
        <v>303894.02959000011</v>
      </c>
      <c r="M8563" s="292">
        <v>290369.96171000006</v>
      </c>
      <c r="N8563" s="292">
        <v>682584.0914700001</v>
      </c>
      <c r="O8563" s="292">
        <v>3487415.1821200005</v>
      </c>
      <c r="P8563" s="83" t="str">
        <f t="shared" si="194"/>
        <v/>
      </c>
    </row>
    <row r="8564" spans="1:16" hidden="1" x14ac:dyDescent="0.25">
      <c r="A8564" s="83" t="s">
        <v>9627</v>
      </c>
      <c r="C8564" s="292">
        <v>330534.44169000001</v>
      </c>
      <c r="D8564" s="292">
        <v>-64808.49525</v>
      </c>
      <c r="E8564" s="292">
        <v>46545.470090000003</v>
      </c>
      <c r="F8564" s="292">
        <v>123324.47640000001</v>
      </c>
      <c r="G8564" s="292">
        <v>12780.209990000003</v>
      </c>
      <c r="H8564" s="292">
        <v>-23353.602110000007</v>
      </c>
      <c r="I8564" s="292">
        <v>7589.4905800000051</v>
      </c>
      <c r="J8564" s="292">
        <v>44673.415409999994</v>
      </c>
      <c r="K8564" s="292">
        <v>85927.294079999992</v>
      </c>
      <c r="L8564" s="292">
        <v>35759.15224000001</v>
      </c>
      <c r="M8564" s="292">
        <v>105272.67931666665</v>
      </c>
      <c r="N8564" s="292">
        <v>198905.13050666667</v>
      </c>
      <c r="O8564" s="292">
        <v>903149.66294333339</v>
      </c>
      <c r="P8564" s="83" t="str">
        <f t="shared" si="194"/>
        <v/>
      </c>
    </row>
    <row r="8565" spans="1:16" hidden="1" x14ac:dyDescent="0.25">
      <c r="A8565" s="83" t="s">
        <v>9628</v>
      </c>
      <c r="C8565" s="292">
        <v>310360.28443</v>
      </c>
      <c r="D8565" s="292">
        <v>26970.88726</v>
      </c>
      <c r="E8565" s="292">
        <v>-77279.244390000007</v>
      </c>
      <c r="F8565" s="292">
        <v>26804.73861</v>
      </c>
      <c r="G8565" s="292">
        <v>110603.42739000001</v>
      </c>
      <c r="H8565" s="292">
        <v>-133099.47765000002</v>
      </c>
      <c r="I8565" s="292">
        <v>-40920.125399999997</v>
      </c>
      <c r="J8565" s="292">
        <v>45268.471720000001</v>
      </c>
      <c r="K8565" s="292">
        <v>19271.27679</v>
      </c>
      <c r="L8565" s="292">
        <v>-9179.2913599999993</v>
      </c>
      <c r="M8565" s="292">
        <v>43318.427060000002</v>
      </c>
      <c r="N8565" s="292">
        <v>385060.92437999998</v>
      </c>
      <c r="O8565" s="292">
        <v>707180.29884000006</v>
      </c>
      <c r="P8565" s="83" t="str">
        <f t="shared" si="194"/>
        <v/>
      </c>
    </row>
    <row r="8566" spans="1:16" hidden="1" x14ac:dyDescent="0.25">
      <c r="A8566" s="83" t="s">
        <v>9629</v>
      </c>
      <c r="C8566" s="292">
        <v>1450.0273500000001</v>
      </c>
      <c r="D8566" s="292">
        <v>173.39241000000001</v>
      </c>
      <c r="E8566" s="292">
        <v>-1263.71099</v>
      </c>
      <c r="F8566" s="292">
        <v>253.96391000000003</v>
      </c>
      <c r="G8566" s="292">
        <v>6243.801550000001</v>
      </c>
      <c r="H8566" s="292">
        <v>-434.81355000000019</v>
      </c>
      <c r="I8566" s="292">
        <v>909.81967999999995</v>
      </c>
      <c r="J8566" s="292">
        <v>888.08891999999992</v>
      </c>
      <c r="K8566" s="292">
        <v>-1010.12998</v>
      </c>
      <c r="L8566" s="292">
        <v>1030.39879</v>
      </c>
      <c r="M8566" s="292">
        <v>1359.1864766666665</v>
      </c>
      <c r="N8566" s="292">
        <v>1449.1565666666665</v>
      </c>
      <c r="O8566" s="292">
        <v>11049.181133333332</v>
      </c>
      <c r="P8566" s="83" t="str">
        <f t="shared" ref="P8566:P8629" si="195">IF(COUNTBLANK(Q8566)=0,IF(RIGHT(A8566,12)=Q8566,TRUE,FALSE),"")</f>
        <v/>
      </c>
    </row>
    <row r="8567" spans="1:16" hidden="1" x14ac:dyDescent="0.25">
      <c r="A8567" s="83" t="s">
        <v>9630</v>
      </c>
      <c r="C8567" s="292">
        <v>816101.94033999997</v>
      </c>
      <c r="D8567" s="292">
        <v>168130.90983000002</v>
      </c>
      <c r="E8567" s="292">
        <v>243705.39168</v>
      </c>
      <c r="F8567" s="292">
        <v>397259.11082</v>
      </c>
      <c r="G8567" s="292">
        <v>387450.90562999999</v>
      </c>
      <c r="H8567" s="292">
        <v>113024.82976999994</v>
      </c>
      <c r="I8567" s="292">
        <v>215748.47879000002</v>
      </c>
      <c r="J8567" s="292">
        <v>357217.23123000003</v>
      </c>
      <c r="K8567" s="292">
        <v>370331.68019999994</v>
      </c>
      <c r="L8567" s="292">
        <v>331504.28926000017</v>
      </c>
      <c r="M8567" s="292">
        <v>440320.25456333341</v>
      </c>
      <c r="N8567" s="292">
        <v>1267999.3029233334</v>
      </c>
      <c r="O8567" s="292">
        <v>5108794.3250366682</v>
      </c>
      <c r="P8567" s="83" t="str">
        <f t="shared" si="195"/>
        <v/>
      </c>
    </row>
    <row r="8568" spans="1:16" hidden="1" x14ac:dyDescent="0.25">
      <c r="A8568" s="83" t="s">
        <v>9631</v>
      </c>
      <c r="C8568" s="292">
        <v>0</v>
      </c>
      <c r="D8568" s="292">
        <v>363.34815000000003</v>
      </c>
      <c r="E8568" s="292">
        <v>1216.9756900000002</v>
      </c>
      <c r="F8568" s="292">
        <v>913.95431999999994</v>
      </c>
      <c r="G8568" s="292">
        <v>887.78043999999977</v>
      </c>
      <c r="H8568" s="292">
        <v>1448.0018699999998</v>
      </c>
      <c r="I8568" s="292">
        <v>1737.2524699999999</v>
      </c>
      <c r="J8568" s="292">
        <v>638.92750999999998</v>
      </c>
      <c r="K8568" s="292">
        <v>3738.34521</v>
      </c>
      <c r="L8568" s="292">
        <v>928.12492000000009</v>
      </c>
      <c r="M8568" s="292">
        <v>1071.4879433333333</v>
      </c>
      <c r="N8568" s="292">
        <v>5801.6988433333336</v>
      </c>
      <c r="O8568" s="292">
        <v>18745.897366666668</v>
      </c>
      <c r="P8568" s="83" t="str">
        <f t="shared" si="195"/>
        <v/>
      </c>
    </row>
    <row r="8569" spans="1:16" hidden="1" x14ac:dyDescent="0.25">
      <c r="A8569" s="83" t="s">
        <v>9632</v>
      </c>
      <c r="C8569" s="292">
        <v>214.36434</v>
      </c>
      <c r="D8569" s="292">
        <v>975.67409999999995</v>
      </c>
      <c r="E8569" s="292">
        <v>489.15658000000002</v>
      </c>
      <c r="F8569" s="292">
        <v>457.79397999999998</v>
      </c>
      <c r="G8569" s="292">
        <v>831.68929000000003</v>
      </c>
      <c r="H8569" s="292">
        <v>669.87239999999986</v>
      </c>
      <c r="I8569" s="292">
        <v>940.01501000000007</v>
      </c>
      <c r="J8569" s="292">
        <v>496.12419999999992</v>
      </c>
      <c r="K8569" s="292">
        <v>1762.0325500000004</v>
      </c>
      <c r="L8569" s="292">
        <v>319.46056999999985</v>
      </c>
      <c r="M8569" s="292">
        <v>1023.4198766666666</v>
      </c>
      <c r="N8569" s="292">
        <v>10875.040676666666</v>
      </c>
      <c r="O8569" s="292">
        <v>19054.643573333335</v>
      </c>
      <c r="P8569" s="83" t="str">
        <f t="shared" si="195"/>
        <v/>
      </c>
    </row>
    <row r="8570" spans="1:16" hidden="1" x14ac:dyDescent="0.25">
      <c r="A8570" s="83" t="s">
        <v>9633</v>
      </c>
      <c r="C8570" s="292">
        <v>51809.161800000002</v>
      </c>
      <c r="D8570" s="292">
        <v>83750.09004000001</v>
      </c>
      <c r="E8570" s="292">
        <v>166275.86017</v>
      </c>
      <c r="F8570" s="292">
        <v>918091.29818000004</v>
      </c>
      <c r="G8570" s="292">
        <v>623854.94721000001</v>
      </c>
      <c r="H8570" s="292">
        <v>186344.90320999999</v>
      </c>
      <c r="I8570" s="292">
        <v>196557.18976000001</v>
      </c>
      <c r="J8570" s="292">
        <v>176692.27872999999</v>
      </c>
      <c r="K8570" s="292">
        <v>231601.80113999997</v>
      </c>
      <c r="L8570" s="292">
        <v>224690.05971999999</v>
      </c>
      <c r="M8570" s="292">
        <v>100048.53358</v>
      </c>
      <c r="N8570" s="292">
        <v>673530.0149500001</v>
      </c>
      <c r="O8570" s="292">
        <v>3633246.1384899993</v>
      </c>
      <c r="P8570" s="83" t="str">
        <f t="shared" si="195"/>
        <v/>
      </c>
    </row>
    <row r="8571" spans="1:16" hidden="1" x14ac:dyDescent="0.25">
      <c r="A8571" s="83" t="s">
        <v>9634</v>
      </c>
      <c r="C8571" s="292">
        <v>266098.43625999999</v>
      </c>
      <c r="D8571" s="292">
        <v>-18495.055009999996</v>
      </c>
      <c r="E8571" s="292">
        <v>6788.9453800000001</v>
      </c>
      <c r="F8571" s="292">
        <v>274249.09141000005</v>
      </c>
      <c r="G8571" s="292">
        <v>-18987.972449999997</v>
      </c>
      <c r="H8571" s="292">
        <v>-65496.602559999999</v>
      </c>
      <c r="I8571" s="292">
        <v>-39048.224980000006</v>
      </c>
      <c r="J8571" s="292">
        <v>14326.293459999999</v>
      </c>
      <c r="K8571" s="292">
        <v>39399.498919999991</v>
      </c>
      <c r="L8571" s="292">
        <v>-17406.04362</v>
      </c>
      <c r="M8571" s="292">
        <v>71652.791989999998</v>
      </c>
      <c r="N8571" s="292">
        <v>266698.79176999995</v>
      </c>
      <c r="O8571" s="292">
        <v>779779.95056999987</v>
      </c>
      <c r="P8571" s="83" t="str">
        <f t="shared" si="195"/>
        <v/>
      </c>
    </row>
    <row r="8572" spans="1:16" hidden="1" x14ac:dyDescent="0.25">
      <c r="A8572" s="83" t="s">
        <v>9635</v>
      </c>
      <c r="C8572" s="292">
        <v>1082.2964033333333</v>
      </c>
      <c r="D8572" s="292">
        <v>614.10915333333332</v>
      </c>
      <c r="E8572" s="292">
        <v>550.55474333333336</v>
      </c>
      <c r="F8572" s="292">
        <v>553.23496333333333</v>
      </c>
      <c r="G8572" s="292">
        <v>601.91648333333342</v>
      </c>
      <c r="H8572" s="292">
        <v>628.89800333333346</v>
      </c>
      <c r="I8572" s="292">
        <v>725.68365333333327</v>
      </c>
      <c r="J8572" s="292">
        <v>528.84055333333333</v>
      </c>
      <c r="K8572" s="292">
        <v>529.75144333333333</v>
      </c>
      <c r="L8572" s="292">
        <v>415.0013433333333</v>
      </c>
      <c r="M8572" s="292">
        <v>1311.4187833333333</v>
      </c>
      <c r="N8572" s="292">
        <v>1564.4636233333333</v>
      </c>
      <c r="O8572" s="292">
        <v>9106.1691500000015</v>
      </c>
      <c r="P8572" s="83" t="str">
        <f t="shared" si="195"/>
        <v/>
      </c>
    </row>
    <row r="8573" spans="1:16" hidden="1" x14ac:dyDescent="0.25">
      <c r="A8573" s="83" t="s">
        <v>9636</v>
      </c>
      <c r="C8573" s="292">
        <v>31457.419369999996</v>
      </c>
      <c r="D8573" s="292">
        <v>34258.663810000013</v>
      </c>
      <c r="E8573" s="292">
        <v>42387.717720000001</v>
      </c>
      <c r="F8573" s="292">
        <v>70535.324739999996</v>
      </c>
      <c r="G8573" s="292">
        <v>48663.923689999989</v>
      </c>
      <c r="H8573" s="292">
        <v>42415.099149999995</v>
      </c>
      <c r="I8573" s="292">
        <v>44386.955400000006</v>
      </c>
      <c r="J8573" s="292">
        <v>52124.138219999993</v>
      </c>
      <c r="K8573" s="292">
        <v>50578.490180000008</v>
      </c>
      <c r="L8573" s="292">
        <v>42539.598550000002</v>
      </c>
      <c r="M8573" s="292">
        <v>53119.893596666669</v>
      </c>
      <c r="N8573" s="292">
        <v>44331.568696666684</v>
      </c>
      <c r="O8573" s="292">
        <v>556798.79312333325</v>
      </c>
      <c r="P8573" s="83" t="str">
        <f t="shared" si="195"/>
        <v/>
      </c>
    </row>
    <row r="8574" spans="1:16" hidden="1" x14ac:dyDescent="0.25">
      <c r="A8574" s="83" t="s">
        <v>9637</v>
      </c>
      <c r="C8574" s="292">
        <v>2695.6107099999995</v>
      </c>
      <c r="D8574" s="292">
        <v>2550.8991699999997</v>
      </c>
      <c r="E8574" s="292">
        <v>4277.2938200000008</v>
      </c>
      <c r="F8574" s="292">
        <v>3280.80645</v>
      </c>
      <c r="G8574" s="292">
        <v>2736.2835800000003</v>
      </c>
      <c r="H8574" s="292">
        <v>4325.4413100000002</v>
      </c>
      <c r="I8574" s="292">
        <v>3030.6292200000007</v>
      </c>
      <c r="J8574" s="292">
        <v>3095.08547</v>
      </c>
      <c r="K8574" s="292">
        <v>3390.0235399999992</v>
      </c>
      <c r="L8574" s="292">
        <v>3475.1436400000002</v>
      </c>
      <c r="M8574" s="292">
        <v>3052.4173866666665</v>
      </c>
      <c r="N8574" s="292">
        <v>32710.774046666669</v>
      </c>
      <c r="O8574" s="292">
        <v>68620.408343333329</v>
      </c>
      <c r="P8574" s="83" t="str">
        <f t="shared" si="195"/>
        <v/>
      </c>
    </row>
    <row r="8575" spans="1:16" hidden="1" x14ac:dyDescent="0.25">
      <c r="A8575" s="83" t="s">
        <v>9638</v>
      </c>
      <c r="C8575" s="292">
        <v>1.374E-2</v>
      </c>
      <c r="D8575" s="292">
        <v>0</v>
      </c>
      <c r="E8575" s="292">
        <v>0.35610000000000003</v>
      </c>
      <c r="F8575" s="292">
        <v>0</v>
      </c>
      <c r="G8575" s="292">
        <v>0</v>
      </c>
      <c r="H8575" s="292">
        <v>0</v>
      </c>
      <c r="I8575" s="292">
        <v>22.914290000000001</v>
      </c>
      <c r="J8575" s="292">
        <v>-1.46E-2</v>
      </c>
      <c r="K8575" s="292">
        <v>0</v>
      </c>
      <c r="L8575" s="292">
        <v>0</v>
      </c>
      <c r="M8575" s="292">
        <v>0</v>
      </c>
      <c r="N8575" s="292">
        <v>0</v>
      </c>
      <c r="O8575" s="292">
        <v>23.26953</v>
      </c>
      <c r="P8575" s="83" t="str">
        <f t="shared" si="195"/>
        <v/>
      </c>
    </row>
    <row r="8576" spans="1:16" hidden="1" x14ac:dyDescent="0.25">
      <c r="A8576" s="83" t="s">
        <v>9639</v>
      </c>
      <c r="C8576" s="292">
        <v>2237.35446</v>
      </c>
      <c r="D8576" s="292">
        <v>1957.1410800000001</v>
      </c>
      <c r="E8576" s="292">
        <v>3046.4378399999996</v>
      </c>
      <c r="F8576" s="292">
        <v>1909.97066</v>
      </c>
      <c r="G8576" s="292">
        <v>1845.84221</v>
      </c>
      <c r="H8576" s="292">
        <v>3885.5381600000001</v>
      </c>
      <c r="I8576" s="292">
        <v>2728.69038</v>
      </c>
      <c r="J8576" s="292">
        <v>1962.67218</v>
      </c>
      <c r="K8576" s="292">
        <v>3177.63607</v>
      </c>
      <c r="L8576" s="292">
        <v>5612.5078599999997</v>
      </c>
      <c r="M8576" s="292">
        <v>2434.6207300000001</v>
      </c>
      <c r="N8576" s="292">
        <v>10574.265600000001</v>
      </c>
      <c r="O8576" s="292">
        <v>41372.677230000001</v>
      </c>
      <c r="P8576" s="83" t="str">
        <f t="shared" si="195"/>
        <v/>
      </c>
    </row>
    <row r="8577" spans="1:16" hidden="1" x14ac:dyDescent="0.25">
      <c r="A8577" s="83" t="s">
        <v>9640</v>
      </c>
      <c r="C8577" s="292">
        <v>0</v>
      </c>
      <c r="D8577" s="292">
        <v>0</v>
      </c>
      <c r="E8577" s="292">
        <v>0</v>
      </c>
      <c r="F8577" s="292">
        <v>0</v>
      </c>
      <c r="G8577" s="292">
        <v>0</v>
      </c>
      <c r="H8577" s="292">
        <v>0</v>
      </c>
      <c r="I8577" s="292">
        <v>0</v>
      </c>
      <c r="J8577" s="292">
        <v>0</v>
      </c>
      <c r="K8577" s="292">
        <v>0</v>
      </c>
      <c r="L8577" s="292">
        <v>0</v>
      </c>
      <c r="M8577" s="292">
        <v>0</v>
      </c>
      <c r="N8577" s="292">
        <v>0</v>
      </c>
      <c r="O8577" s="292">
        <v>0</v>
      </c>
      <c r="P8577" s="83" t="str">
        <f t="shared" si="195"/>
        <v/>
      </c>
    </row>
    <row r="8578" spans="1:16" hidden="1" x14ac:dyDescent="0.25">
      <c r="A8578" s="83" t="s">
        <v>9641</v>
      </c>
      <c r="C8578" s="292">
        <v>0</v>
      </c>
      <c r="D8578" s="292">
        <v>0</v>
      </c>
      <c r="E8578" s="292">
        <v>0</v>
      </c>
      <c r="F8578" s="292">
        <v>0</v>
      </c>
      <c r="G8578" s="292">
        <v>0</v>
      </c>
      <c r="H8578" s="292">
        <v>1949.6192100000001</v>
      </c>
      <c r="I8578" s="292">
        <v>78.634339999999995</v>
      </c>
      <c r="J8578" s="292">
        <v>0</v>
      </c>
      <c r="K8578" s="292">
        <v>150</v>
      </c>
      <c r="L8578" s="292">
        <v>900</v>
      </c>
      <c r="M8578" s="292">
        <v>0</v>
      </c>
      <c r="N8578" s="292">
        <v>300</v>
      </c>
      <c r="O8578" s="292">
        <v>3378.2535500000004</v>
      </c>
      <c r="P8578" s="83" t="str">
        <f t="shared" si="195"/>
        <v/>
      </c>
    </row>
    <row r="8579" spans="1:16" hidden="1" x14ac:dyDescent="0.25">
      <c r="A8579" s="83" t="s">
        <v>9642</v>
      </c>
      <c r="C8579" s="292">
        <v>60</v>
      </c>
      <c r="D8579" s="292">
        <v>100</v>
      </c>
      <c r="E8579" s="292">
        <v>798.76092000000006</v>
      </c>
      <c r="F8579" s="292">
        <v>17590.066469999998</v>
      </c>
      <c r="G8579" s="292">
        <v>65.660819999999987</v>
      </c>
      <c r="H8579" s="292">
        <v>19220.236649999999</v>
      </c>
      <c r="I8579" s="292">
        <v>60.30921</v>
      </c>
      <c r="J8579" s="292">
        <v>2214.8362900000002</v>
      </c>
      <c r="K8579" s="292">
        <v>11050.28642</v>
      </c>
      <c r="L8579" s="292">
        <v>5898.1930000000002</v>
      </c>
      <c r="M8579" s="292">
        <v>7212.68271</v>
      </c>
      <c r="N8579" s="292">
        <v>7691.8545899999999</v>
      </c>
      <c r="O8579" s="292">
        <v>71962.887079999986</v>
      </c>
      <c r="P8579" s="83" t="str">
        <f t="shared" si="195"/>
        <v/>
      </c>
    </row>
    <row r="8580" spans="1:16" hidden="1" x14ac:dyDescent="0.25">
      <c r="A8580" s="83" t="s">
        <v>9643</v>
      </c>
      <c r="C8580" s="292">
        <v>0</v>
      </c>
      <c r="D8580" s="292">
        <v>159.68011999999999</v>
      </c>
      <c r="E8580" s="292">
        <v>254.93315000000001</v>
      </c>
      <c r="F8580" s="292">
        <v>3301.15</v>
      </c>
      <c r="G8580" s="292">
        <v>2621.76</v>
      </c>
      <c r="H8580" s="292">
        <v>8446.9323899999999</v>
      </c>
      <c r="I8580" s="292">
        <v>3590.1</v>
      </c>
      <c r="J8580" s="292">
        <v>3088.8793900000001</v>
      </c>
      <c r="K8580" s="292">
        <v>1127.4949999999999</v>
      </c>
      <c r="L8580" s="292">
        <v>3315</v>
      </c>
      <c r="M8580" s="292">
        <v>1939.42</v>
      </c>
      <c r="N8580" s="292">
        <v>992.51172999999994</v>
      </c>
      <c r="O8580" s="292">
        <v>28837.861780000003</v>
      </c>
      <c r="P8580" s="83" t="str">
        <f t="shared" si="195"/>
        <v/>
      </c>
    </row>
    <row r="8581" spans="1:16" hidden="1" x14ac:dyDescent="0.25">
      <c r="A8581" s="83" t="s">
        <v>9644</v>
      </c>
      <c r="C8581" s="292">
        <v>369412.93062</v>
      </c>
      <c r="D8581" s="292">
        <v>-36709.067329999998</v>
      </c>
      <c r="E8581" s="292">
        <v>-69360.41476</v>
      </c>
      <c r="F8581" s="292">
        <v>29992.69802</v>
      </c>
      <c r="G8581" s="292">
        <v>123588.32526</v>
      </c>
      <c r="H8581" s="292">
        <v>-128539.76992000001</v>
      </c>
      <c r="I8581" s="292">
        <v>-28035.915429999997</v>
      </c>
      <c r="J8581" s="292">
        <v>46967.822079999998</v>
      </c>
      <c r="K8581" s="292">
        <v>35529.009229999996</v>
      </c>
      <c r="L8581" s="292">
        <v>-832.09032999999908</v>
      </c>
      <c r="M8581" s="292">
        <v>44391.963943333336</v>
      </c>
      <c r="N8581" s="292">
        <v>290990.61347333336</v>
      </c>
      <c r="O8581" s="292">
        <v>677396.10485666676</v>
      </c>
      <c r="P8581" s="83" t="str">
        <f t="shared" si="195"/>
        <v/>
      </c>
    </row>
    <row r="8582" spans="1:16" hidden="1" x14ac:dyDescent="0.25">
      <c r="A8582" s="83" t="s">
        <v>9645</v>
      </c>
      <c r="C8582" s="292">
        <v>688402.8250833333</v>
      </c>
      <c r="D8582" s="292">
        <v>29160.07685333335</v>
      </c>
      <c r="E8582" s="292">
        <v>104254.94553333333</v>
      </c>
      <c r="F8582" s="292">
        <v>1222886.3225733333</v>
      </c>
      <c r="G8582" s="292">
        <v>729057.2165033333</v>
      </c>
      <c r="H8582" s="292">
        <v>-7062.5712666666823</v>
      </c>
      <c r="I8582" s="292">
        <v>130198.73300333334</v>
      </c>
      <c r="J8582" s="292">
        <v>238515.2348233333</v>
      </c>
      <c r="K8582" s="292">
        <v>307060.06073333329</v>
      </c>
      <c r="L8582" s="292">
        <v>206866.92711333331</v>
      </c>
      <c r="M8582" s="292">
        <v>217404.70829666668</v>
      </c>
      <c r="N8582" s="292">
        <v>1232783.8838166667</v>
      </c>
      <c r="O8582" s="292">
        <v>5099528.3630666658</v>
      </c>
      <c r="P8582" s="83" t="str">
        <f t="shared" si="195"/>
        <v/>
      </c>
    </row>
    <row r="8583" spans="1:16" hidden="1" x14ac:dyDescent="0.25">
      <c r="A8583" s="83" t="s">
        <v>9646</v>
      </c>
      <c r="C8583" s="292">
        <v>15144.399179999999</v>
      </c>
      <c r="D8583" s="292">
        <v>43748.031760000005</v>
      </c>
      <c r="E8583" s="292">
        <v>115021.20404</v>
      </c>
      <c r="F8583" s="292">
        <v>821016.18588</v>
      </c>
      <c r="G8583" s="292">
        <v>567089.78761999996</v>
      </c>
      <c r="H8583" s="292">
        <v>105432.16394</v>
      </c>
      <c r="I8583" s="292">
        <v>141718.94190999999</v>
      </c>
      <c r="J8583" s="292">
        <v>113710.55757999999</v>
      </c>
      <c r="K8583" s="292">
        <v>160365.83737999998</v>
      </c>
      <c r="L8583" s="292">
        <v>162630.15609999999</v>
      </c>
      <c r="M8583" s="292">
        <v>31266.079279999998</v>
      </c>
      <c r="N8583" s="292">
        <v>566053.99961000006</v>
      </c>
      <c r="O8583" s="292">
        <v>2843197.3442799998</v>
      </c>
      <c r="P8583" s="83" t="str">
        <f t="shared" si="195"/>
        <v/>
      </c>
    </row>
    <row r="8584" spans="1:16" hidden="1" x14ac:dyDescent="0.25">
      <c r="A8584" s="83" t="s">
        <v>9647</v>
      </c>
      <c r="C8584" s="292">
        <v>-177501.20038999902</v>
      </c>
      <c r="D8584" s="292">
        <v>-151683.75536999892</v>
      </c>
      <c r="E8584" s="292">
        <v>-171912.28050999995</v>
      </c>
      <c r="F8584" s="292">
        <v>0</v>
      </c>
      <c r="G8584" s="292">
        <v>-501097.23626999813</v>
      </c>
      <c r="P8584" s="83" t="str">
        <f t="shared" ref="P8584:P8611" si="196">IF(COUNTBLANK(Q8584)=0,IF(RIGHT(A8584,10)=Q8584,TRUE,FALSE),"")</f>
        <v/>
      </c>
    </row>
    <row r="8585" spans="1:16" hidden="1" x14ac:dyDescent="0.25">
      <c r="A8585" s="83" t="s">
        <v>9648</v>
      </c>
      <c r="C8585" s="292">
        <v>-30912.655499999062</v>
      </c>
      <c r="D8585" s="292">
        <v>-176247.20321999892</v>
      </c>
      <c r="E8585" s="292">
        <v>-197841.71164999984</v>
      </c>
      <c r="F8585" s="292">
        <v>0</v>
      </c>
      <c r="G8585" s="292">
        <v>-405001.57036999799</v>
      </c>
      <c r="P8585" s="83" t="str">
        <f t="shared" si="196"/>
        <v/>
      </c>
    </row>
    <row r="8586" spans="1:16" hidden="1" x14ac:dyDescent="0.25">
      <c r="A8586" s="83" t="s">
        <v>9649</v>
      </c>
      <c r="C8586" s="292">
        <v>0</v>
      </c>
      <c r="D8586" s="292">
        <v>0</v>
      </c>
      <c r="E8586" s="292">
        <v>0</v>
      </c>
      <c r="F8586" s="292">
        <v>0</v>
      </c>
      <c r="G8586" s="292">
        <v>0</v>
      </c>
      <c r="P8586" s="83" t="str">
        <f t="shared" si="196"/>
        <v/>
      </c>
    </row>
    <row r="8587" spans="1:16" hidden="1" x14ac:dyDescent="0.25">
      <c r="A8587" s="83" t="s">
        <v>9650</v>
      </c>
      <c r="C8587" s="292">
        <v>198207.99303999901</v>
      </c>
      <c r="D8587" s="292">
        <v>276270.017679999</v>
      </c>
      <c r="E8587" s="292">
        <v>245176.34745</v>
      </c>
      <c r="F8587" s="292">
        <v>0</v>
      </c>
      <c r="G8587" s="292">
        <v>719654.35816999804</v>
      </c>
      <c r="P8587" s="83" t="str">
        <f t="shared" si="196"/>
        <v/>
      </c>
    </row>
    <row r="8588" spans="1:16" hidden="1" x14ac:dyDescent="0.25">
      <c r="A8588" s="83" t="s">
        <v>9651</v>
      </c>
      <c r="C8588" s="292">
        <v>46361.473920000099</v>
      </c>
      <c r="D8588" s="292">
        <v>67399.084210000001</v>
      </c>
      <c r="E8588" s="292">
        <v>61776.107519999998</v>
      </c>
      <c r="F8588" s="292">
        <v>0</v>
      </c>
      <c r="G8588" s="292">
        <v>175536.6656500001</v>
      </c>
      <c r="P8588" s="83" t="str">
        <f t="shared" si="196"/>
        <v/>
      </c>
    </row>
    <row r="8589" spans="1:16" hidden="1" x14ac:dyDescent="0.25">
      <c r="A8589" s="83" t="s">
        <v>9652</v>
      </c>
      <c r="C8589" s="292">
        <v>1348.7567300000001</v>
      </c>
      <c r="D8589" s="292">
        <v>2777.6548499999999</v>
      </c>
      <c r="E8589" s="292">
        <v>5016.9279100000003</v>
      </c>
      <c r="F8589" s="292">
        <v>0</v>
      </c>
      <c r="G8589" s="292">
        <v>9143.3394900000003</v>
      </c>
      <c r="P8589" s="83" t="str">
        <f t="shared" si="196"/>
        <v/>
      </c>
    </row>
    <row r="8590" spans="1:16" hidden="1" x14ac:dyDescent="0.25">
      <c r="A8590" s="83" t="s">
        <v>9653</v>
      </c>
      <c r="C8590" s="292">
        <v>19250.503710000001</v>
      </c>
      <c r="D8590" s="292">
        <v>26071.120489999998</v>
      </c>
      <c r="E8590" s="292">
        <v>37211.901989999998</v>
      </c>
      <c r="F8590" s="292">
        <v>0</v>
      </c>
      <c r="G8590" s="292">
        <v>82533.526190000004</v>
      </c>
      <c r="P8590" s="83" t="str">
        <f t="shared" si="196"/>
        <v/>
      </c>
    </row>
    <row r="8591" spans="1:16" hidden="1" x14ac:dyDescent="0.25">
      <c r="A8591" s="83" t="s">
        <v>9654</v>
      </c>
      <c r="C8591" s="292">
        <v>30734.098229999989</v>
      </c>
      <c r="D8591" s="292">
        <v>79041.095579999994</v>
      </c>
      <c r="E8591" s="292">
        <v>78887.198249999987</v>
      </c>
      <c r="F8591" s="292">
        <v>0</v>
      </c>
      <c r="G8591" s="292">
        <v>188662.39205999998</v>
      </c>
      <c r="P8591" s="83" t="str">
        <f t="shared" si="196"/>
        <v/>
      </c>
    </row>
    <row r="8592" spans="1:16" hidden="1" x14ac:dyDescent="0.25">
      <c r="A8592" s="83" t="s">
        <v>9655</v>
      </c>
      <c r="C8592" s="292">
        <v>459555.63395999908</v>
      </c>
      <c r="D8592" s="292">
        <v>629463.97221999895</v>
      </c>
      <c r="E8592" s="292">
        <v>590928.91441999993</v>
      </c>
      <c r="F8592" s="292">
        <v>0</v>
      </c>
      <c r="G8592" s="292">
        <v>1679948.5205999981</v>
      </c>
      <c r="P8592" s="83" t="str">
        <f t="shared" si="196"/>
        <v/>
      </c>
    </row>
    <row r="8593" spans="1:16" hidden="1" x14ac:dyDescent="0.25">
      <c r="A8593" s="83" t="s">
        <v>9656</v>
      </c>
      <c r="C8593" s="292">
        <v>0</v>
      </c>
      <c r="D8593" s="292">
        <v>3100</v>
      </c>
      <c r="E8593" s="292">
        <v>5100</v>
      </c>
      <c r="F8593" s="292">
        <v>0</v>
      </c>
      <c r="G8593" s="292">
        <v>8200</v>
      </c>
      <c r="P8593" s="83" t="str">
        <f t="shared" si="196"/>
        <v/>
      </c>
    </row>
    <row r="8594" spans="1:16" hidden="1" x14ac:dyDescent="0.25">
      <c r="A8594" s="83" t="s">
        <v>9657</v>
      </c>
      <c r="C8594" s="292">
        <v>13753.050080000001</v>
      </c>
      <c r="D8594" s="292">
        <v>24562.156169999998</v>
      </c>
      <c r="E8594" s="292">
        <v>37661.221160000001</v>
      </c>
      <c r="F8594" s="292">
        <v>0</v>
      </c>
      <c r="G8594" s="292">
        <v>75976.427410000004</v>
      </c>
      <c r="P8594" s="83" t="str">
        <f t="shared" si="196"/>
        <v/>
      </c>
    </row>
    <row r="8595" spans="1:16" hidden="1" x14ac:dyDescent="0.25">
      <c r="A8595" s="83" t="s">
        <v>9658</v>
      </c>
      <c r="C8595" s="292">
        <v>26377.87585</v>
      </c>
      <c r="D8595" s="292">
        <v>4685.7178199999998</v>
      </c>
      <c r="E8595" s="292">
        <v>642.32182</v>
      </c>
      <c r="F8595" s="292">
        <v>0</v>
      </c>
      <c r="G8595" s="292">
        <v>31705.915490000003</v>
      </c>
      <c r="P8595" s="83" t="str">
        <f t="shared" si="196"/>
        <v/>
      </c>
    </row>
    <row r="8596" spans="1:16" hidden="1" x14ac:dyDescent="0.25">
      <c r="A8596" s="83" t="s">
        <v>9659</v>
      </c>
      <c r="C8596" s="292">
        <v>499686.5598899991</v>
      </c>
      <c r="D8596" s="292">
        <v>661811.84620999894</v>
      </c>
      <c r="E8596" s="292">
        <v>634332.45739999984</v>
      </c>
      <c r="F8596" s="292">
        <v>0</v>
      </c>
      <c r="G8596" s="292">
        <v>1795830.8634999981</v>
      </c>
      <c r="P8596" s="83" t="str">
        <f t="shared" si="196"/>
        <v/>
      </c>
    </row>
    <row r="8597" spans="1:16" hidden="1" x14ac:dyDescent="0.25">
      <c r="A8597" s="83" t="s">
        <v>9660</v>
      </c>
      <c r="C8597" s="292">
        <v>337.98238000000003</v>
      </c>
      <c r="D8597" s="292">
        <v>511.10966999999999</v>
      </c>
      <c r="E8597" s="292">
        <v>2201.8022000000001</v>
      </c>
      <c r="F8597" s="292">
        <v>0</v>
      </c>
      <c r="G8597" s="292">
        <v>3050.8942500000003</v>
      </c>
      <c r="P8597" s="83" t="str">
        <f t="shared" si="196"/>
        <v/>
      </c>
    </row>
    <row r="8598" spans="1:16" hidden="1" x14ac:dyDescent="0.25">
      <c r="A8598" s="83" t="s">
        <v>9661</v>
      </c>
      <c r="C8598" s="292">
        <v>163314.82594999997</v>
      </c>
      <c r="D8598" s="292">
        <v>177393.88974000001</v>
      </c>
      <c r="E8598" s="292">
        <v>160658.62909999996</v>
      </c>
      <c r="F8598" s="292">
        <v>0</v>
      </c>
      <c r="G8598" s="292">
        <v>501367.34478999994</v>
      </c>
      <c r="P8598" s="83" t="str">
        <f t="shared" si="196"/>
        <v/>
      </c>
    </row>
    <row r="8599" spans="1:16" hidden="1" x14ac:dyDescent="0.25">
      <c r="A8599" s="83" t="s">
        <v>9662</v>
      </c>
      <c r="C8599" s="292">
        <v>56.702129999999997</v>
      </c>
      <c r="D8599" s="292">
        <v>25.283190000000001</v>
      </c>
      <c r="E8599" s="292">
        <v>66.644049999999993</v>
      </c>
      <c r="F8599" s="292">
        <v>0</v>
      </c>
      <c r="G8599" s="292">
        <v>148.62936999999999</v>
      </c>
      <c r="P8599" s="83" t="str">
        <f t="shared" si="196"/>
        <v/>
      </c>
    </row>
    <row r="8600" spans="1:16" hidden="1" x14ac:dyDescent="0.25">
      <c r="A8600" s="83" t="s">
        <v>9663</v>
      </c>
      <c r="C8600" s="292">
        <v>282054.43357000005</v>
      </c>
      <c r="D8600" s="292">
        <v>477780.21685000003</v>
      </c>
      <c r="E8600" s="292">
        <v>419016.63390999998</v>
      </c>
      <c r="F8600" s="292">
        <v>0</v>
      </c>
      <c r="G8600" s="292">
        <v>1178851.2843299999</v>
      </c>
      <c r="P8600" s="83" t="str">
        <f t="shared" si="196"/>
        <v/>
      </c>
    </row>
    <row r="8601" spans="1:16" hidden="1" x14ac:dyDescent="0.25">
      <c r="A8601" s="83" t="s">
        <v>9664</v>
      </c>
      <c r="C8601" s="292">
        <v>233</v>
      </c>
      <c r="D8601" s="292">
        <v>5799.7304599999998</v>
      </c>
      <c r="E8601" s="292">
        <v>10260.459210000001</v>
      </c>
      <c r="F8601" s="292">
        <v>0</v>
      </c>
      <c r="G8601" s="292">
        <v>16293.18967</v>
      </c>
      <c r="P8601" s="83" t="str">
        <f t="shared" si="196"/>
        <v/>
      </c>
    </row>
    <row r="8602" spans="1:16" hidden="1" x14ac:dyDescent="0.25">
      <c r="A8602" s="83" t="s">
        <v>9665</v>
      </c>
      <c r="C8602" s="292">
        <v>186486.47081999999</v>
      </c>
      <c r="D8602" s="292">
        <v>1964.26999</v>
      </c>
      <c r="E8602" s="292">
        <v>7153.1504100000002</v>
      </c>
      <c r="F8602" s="292">
        <v>0</v>
      </c>
      <c r="G8602" s="292">
        <v>195603.89121999999</v>
      </c>
      <c r="P8602" s="83" t="str">
        <f t="shared" si="196"/>
        <v/>
      </c>
    </row>
    <row r="8603" spans="1:16" hidden="1" x14ac:dyDescent="0.25">
      <c r="A8603" s="83" t="s">
        <v>9666</v>
      </c>
      <c r="C8603" s="292">
        <v>32594.19052</v>
      </c>
      <c r="D8603" s="292">
        <v>36294.434950000003</v>
      </c>
      <c r="E8603" s="292">
        <v>25341.223590000001</v>
      </c>
      <c r="F8603" s="292">
        <v>0</v>
      </c>
      <c r="G8603" s="292">
        <v>94229.849060000008</v>
      </c>
      <c r="P8603" s="83" t="str">
        <f t="shared" si="196"/>
        <v/>
      </c>
    </row>
    <row r="8604" spans="1:16" hidden="1" x14ac:dyDescent="0.25">
      <c r="A8604" s="83" t="s">
        <v>9667</v>
      </c>
      <c r="C8604" s="292">
        <v>224.61591000000001</v>
      </c>
      <c r="D8604" s="292">
        <v>27717.059090000002</v>
      </c>
      <c r="E8604" s="292">
        <v>21822.373380000001</v>
      </c>
      <c r="F8604" s="292">
        <v>0</v>
      </c>
      <c r="G8604" s="292">
        <v>49764.048380000007</v>
      </c>
      <c r="P8604" s="83" t="str">
        <f t="shared" si="196"/>
        <v/>
      </c>
    </row>
    <row r="8605" spans="1:16" hidden="1" x14ac:dyDescent="0.25">
      <c r="A8605" s="83" t="s">
        <v>9668</v>
      </c>
      <c r="C8605" s="292">
        <v>86395.997529999993</v>
      </c>
      <c r="D8605" s="292">
        <v>167079.49614</v>
      </c>
      <c r="E8605" s="292">
        <v>136638.42940999998</v>
      </c>
      <c r="F8605" s="292">
        <v>0</v>
      </c>
      <c r="G8605" s="292">
        <v>390113.92307999998</v>
      </c>
      <c r="P8605" s="83" t="str">
        <f t="shared" si="196"/>
        <v/>
      </c>
    </row>
    <row r="8606" spans="1:16" hidden="1" x14ac:dyDescent="0.25">
      <c r="A8606" s="83" t="s">
        <v>9669</v>
      </c>
      <c r="C8606" s="292">
        <v>8565.6792700000005</v>
      </c>
      <c r="D8606" s="292">
        <v>5271.6374299999998</v>
      </c>
      <c r="E8606" s="292">
        <v>5070.4830299999994</v>
      </c>
      <c r="F8606" s="292">
        <v>0</v>
      </c>
      <c r="G8606" s="292">
        <v>18907.799729999999</v>
      </c>
      <c r="P8606" s="83" t="str">
        <f t="shared" si="196"/>
        <v/>
      </c>
    </row>
    <row r="8607" spans="1:16" hidden="1" x14ac:dyDescent="0.25">
      <c r="A8607" s="83" t="s">
        <v>9670</v>
      </c>
      <c r="C8607" s="292">
        <v>695.23070000000007</v>
      </c>
      <c r="D8607" s="292">
        <v>1897.1552900000002</v>
      </c>
      <c r="E8607" s="292">
        <v>2271.7418200000002</v>
      </c>
      <c r="F8607" s="292">
        <v>0</v>
      </c>
      <c r="G8607" s="292">
        <v>4864.12781</v>
      </c>
      <c r="P8607" s="83" t="str">
        <f t="shared" si="196"/>
        <v/>
      </c>
    </row>
    <row r="8608" spans="1:16" hidden="1" x14ac:dyDescent="0.25">
      <c r="A8608" s="83" t="s">
        <v>9671</v>
      </c>
      <c r="C8608" s="292">
        <v>0</v>
      </c>
      <c r="D8608" s="292">
        <v>20.425689999999999</v>
      </c>
      <c r="E8608" s="292">
        <v>60.502220000000001</v>
      </c>
      <c r="F8608" s="292">
        <v>0</v>
      </c>
      <c r="G8608" s="292">
        <v>80.927909999999997</v>
      </c>
      <c r="P8608" s="83" t="str">
        <f t="shared" si="196"/>
        <v/>
      </c>
    </row>
    <row r="8609" spans="1:16" hidden="1" x14ac:dyDescent="0.25">
      <c r="A8609" s="83" t="s">
        <v>9672</v>
      </c>
      <c r="C8609" s="292">
        <v>468773.90439000004</v>
      </c>
      <c r="D8609" s="292">
        <v>485564.64299000002</v>
      </c>
      <c r="E8609" s="292">
        <v>436490.74575</v>
      </c>
      <c r="F8609" s="292">
        <v>0</v>
      </c>
      <c r="G8609" s="292">
        <v>1390829.2931300001</v>
      </c>
      <c r="P8609" s="83" t="str">
        <f t="shared" si="196"/>
        <v/>
      </c>
    </row>
    <row r="8610" spans="1:16" hidden="1" x14ac:dyDescent="0.25">
      <c r="A8610" s="83" t="s">
        <v>9673</v>
      </c>
      <c r="C8610" s="292">
        <v>135925.69211</v>
      </c>
      <c r="D8610" s="292">
        <v>235505.06604000001</v>
      </c>
      <c r="E8610" s="292">
        <v>223525.60975</v>
      </c>
      <c r="F8610" s="292">
        <v>0</v>
      </c>
      <c r="G8610" s="292">
        <v>594956.36789999995</v>
      </c>
      <c r="P8610" s="83" t="str">
        <f t="shared" si="196"/>
        <v/>
      </c>
    </row>
    <row r="8611" spans="1:16" hidden="1" x14ac:dyDescent="0.25">
      <c r="A8611" s="83" t="s">
        <v>9674</v>
      </c>
      <c r="C8611" s="292">
        <v>17596.325400000002</v>
      </c>
      <c r="D8611" s="292">
        <v>3990.0847200000003</v>
      </c>
      <c r="E8611" s="292">
        <v>4280.1288800000002</v>
      </c>
      <c r="F8611" s="292">
        <v>0</v>
      </c>
      <c r="G8611" s="292">
        <v>25866.539000000001</v>
      </c>
      <c r="P8611" s="83" t="str">
        <f t="shared" si="196"/>
        <v/>
      </c>
    </row>
    <row r="8612" spans="1:16" hidden="1" x14ac:dyDescent="0.25">
      <c r="A8612" s="83" t="s">
        <v>9675</v>
      </c>
      <c r="C8612" s="292">
        <v>-47158.784439999989</v>
      </c>
      <c r="D8612" s="292">
        <v>57280.108429999993</v>
      </c>
      <c r="E8612" s="292">
        <v>-45640.238580000005</v>
      </c>
      <c r="F8612" s="292">
        <v>-20733.016109999997</v>
      </c>
      <c r="G8612" s="292">
        <v>17541.870970000004</v>
      </c>
      <c r="H8612" s="292">
        <v>-66406.617180000016</v>
      </c>
      <c r="I8612" s="292">
        <v>20724.414649999992</v>
      </c>
      <c r="J8612" s="292">
        <v>117619</v>
      </c>
      <c r="K8612" s="292">
        <v>-77227</v>
      </c>
      <c r="L8612" s="292">
        <v>23085.233160000003</v>
      </c>
      <c r="M8612" s="292">
        <v>-91808.26615000001</v>
      </c>
      <c r="N8612" s="292">
        <v>213018</v>
      </c>
      <c r="O8612" s="292">
        <v>100294.70475000003</v>
      </c>
      <c r="P8612" s="83" t="str">
        <f t="shared" si="195"/>
        <v/>
      </c>
    </row>
    <row r="8613" spans="1:16" hidden="1" x14ac:dyDescent="0.25">
      <c r="A8613" s="83" t="s">
        <v>9676</v>
      </c>
      <c r="C8613" s="292">
        <v>-47156.784439999989</v>
      </c>
      <c r="D8613" s="292">
        <v>57282.108429999993</v>
      </c>
      <c r="E8613" s="292">
        <v>-45636.238580000005</v>
      </c>
      <c r="F8613" s="292">
        <v>-20731.016109999997</v>
      </c>
      <c r="G8613" s="292">
        <v>17543.870970000004</v>
      </c>
      <c r="H8613" s="292">
        <v>-66405.086340000009</v>
      </c>
      <c r="I8613" s="292">
        <v>20724.720769999985</v>
      </c>
      <c r="J8613" s="292">
        <v>117620</v>
      </c>
      <c r="K8613" s="292">
        <v>-77227</v>
      </c>
      <c r="L8613" s="292">
        <v>23085.539279999997</v>
      </c>
      <c r="M8613" s="292">
        <v>-91806.965020000003</v>
      </c>
      <c r="N8613" s="292">
        <v>213018</v>
      </c>
      <c r="O8613" s="292">
        <v>100311.14896000014</v>
      </c>
      <c r="P8613" s="83" t="str">
        <f t="shared" si="195"/>
        <v/>
      </c>
    </row>
    <row r="8614" spans="1:16" hidden="1" x14ac:dyDescent="0.25">
      <c r="A8614" s="83" t="s">
        <v>9677</v>
      </c>
      <c r="C8614" s="292">
        <v>0</v>
      </c>
      <c r="D8614" s="292">
        <v>12.667759999999999</v>
      </c>
      <c r="E8614" s="292">
        <v>0</v>
      </c>
      <c r="F8614" s="292">
        <v>0</v>
      </c>
      <c r="G8614" s="292">
        <v>0</v>
      </c>
      <c r="H8614" s="292">
        <v>0</v>
      </c>
      <c r="I8614" s="292">
        <v>0</v>
      </c>
      <c r="J8614" s="292">
        <v>0</v>
      </c>
      <c r="K8614" s="292">
        <v>0</v>
      </c>
      <c r="L8614" s="292">
        <v>0</v>
      </c>
      <c r="M8614" s="292">
        <v>0</v>
      </c>
      <c r="N8614" s="292">
        <v>0</v>
      </c>
      <c r="O8614" s="292">
        <v>12.667759999999999</v>
      </c>
      <c r="P8614" s="83" t="str">
        <f t="shared" si="195"/>
        <v/>
      </c>
    </row>
    <row r="8615" spans="1:16" hidden="1" x14ac:dyDescent="0.25">
      <c r="A8615" s="83" t="s">
        <v>9678</v>
      </c>
      <c r="C8615" s="292">
        <v>35.167949999999998</v>
      </c>
      <c r="D8615" s="292">
        <v>282.55977000000001</v>
      </c>
      <c r="E8615" s="292">
        <v>1213.8764900000001</v>
      </c>
      <c r="F8615" s="292">
        <v>997.56232</v>
      </c>
      <c r="G8615" s="292">
        <v>769.92896999999994</v>
      </c>
      <c r="H8615" s="292">
        <v>633.45561999999995</v>
      </c>
      <c r="I8615" s="292">
        <v>895.78251</v>
      </c>
      <c r="J8615" s="292">
        <v>670</v>
      </c>
      <c r="K8615" s="292">
        <v>642</v>
      </c>
      <c r="L8615" s="292">
        <v>692.76549999999997</v>
      </c>
      <c r="M8615" s="292">
        <v>710.00583999999992</v>
      </c>
      <c r="N8615" s="292">
        <v>2048</v>
      </c>
      <c r="O8615" s="292">
        <v>9591.1049700000003</v>
      </c>
      <c r="P8615" s="83" t="str">
        <f t="shared" si="195"/>
        <v/>
      </c>
    </row>
    <row r="8616" spans="1:16" hidden="1" x14ac:dyDescent="0.25">
      <c r="A8616" s="83" t="s">
        <v>9679</v>
      </c>
      <c r="C8616" s="292">
        <v>394.51287000000002</v>
      </c>
      <c r="D8616" s="292">
        <v>7266.9220999999998</v>
      </c>
      <c r="E8616" s="292">
        <v>6264.4452199999996</v>
      </c>
      <c r="F8616" s="292">
        <v>343.48444000000001</v>
      </c>
      <c r="G8616" s="292">
        <v>6328.7088400000002</v>
      </c>
      <c r="H8616" s="292">
        <v>1953.2609</v>
      </c>
      <c r="I8616" s="292">
        <v>4060.4063200000001</v>
      </c>
      <c r="J8616" s="292">
        <v>3738</v>
      </c>
      <c r="K8616" s="292">
        <v>1523</v>
      </c>
      <c r="L8616" s="292">
        <v>947.28345999999999</v>
      </c>
      <c r="M8616" s="292">
        <v>1854.4876299999999</v>
      </c>
      <c r="N8616" s="292">
        <v>1549</v>
      </c>
      <c r="O8616" s="292">
        <v>36223.511780000001</v>
      </c>
      <c r="P8616" s="83" t="str">
        <f t="shared" si="195"/>
        <v/>
      </c>
    </row>
    <row r="8617" spans="1:16" hidden="1" x14ac:dyDescent="0.25">
      <c r="A8617" s="83" t="s">
        <v>9680</v>
      </c>
      <c r="C8617" s="292">
        <v>0</v>
      </c>
      <c r="D8617" s="292">
        <v>10.226290000000001</v>
      </c>
      <c r="E8617" s="292">
        <v>30.297400000000003</v>
      </c>
      <c r="F8617" s="292">
        <v>46.361460000000001</v>
      </c>
      <c r="G8617" s="292">
        <v>18.94566</v>
      </c>
      <c r="H8617" s="292">
        <v>0.79149000000000003</v>
      </c>
      <c r="I8617" s="292">
        <v>1.45557</v>
      </c>
      <c r="J8617" s="292">
        <v>1</v>
      </c>
      <c r="K8617" s="292">
        <v>2</v>
      </c>
      <c r="L8617" s="292">
        <v>0.88097999999999999</v>
      </c>
      <c r="M8617" s="292">
        <v>23.70804</v>
      </c>
      <c r="N8617" s="292">
        <v>29</v>
      </c>
      <c r="O8617" s="292">
        <v>164.66689</v>
      </c>
      <c r="P8617" s="83" t="str">
        <f t="shared" si="195"/>
        <v/>
      </c>
    </row>
    <row r="8618" spans="1:16" hidden="1" x14ac:dyDescent="0.25">
      <c r="A8618" s="83" t="s">
        <v>9681</v>
      </c>
      <c r="C8618" s="292">
        <v>879.60464999999999</v>
      </c>
      <c r="D8618" s="292">
        <v>1191.3431</v>
      </c>
      <c r="E8618" s="292">
        <v>671.15730000000008</v>
      </c>
      <c r="F8618" s="292">
        <v>1270.95857</v>
      </c>
      <c r="G8618" s="292">
        <v>326.24187999999998</v>
      </c>
      <c r="H8618" s="292">
        <v>1756.80594</v>
      </c>
      <c r="I8618" s="292">
        <v>1285.4595199999999</v>
      </c>
      <c r="J8618" s="292">
        <v>526</v>
      </c>
      <c r="K8618" s="292">
        <v>1177</v>
      </c>
      <c r="L8618" s="292">
        <v>1956.5820800000001</v>
      </c>
      <c r="M8618" s="292">
        <v>1076.9762499999999</v>
      </c>
      <c r="N8618" s="292">
        <v>2670</v>
      </c>
      <c r="O8618" s="292">
        <v>14788.129290000001</v>
      </c>
      <c r="P8618" s="83" t="str">
        <f t="shared" si="195"/>
        <v/>
      </c>
    </row>
    <row r="8619" spans="1:16" hidden="1" x14ac:dyDescent="0.25">
      <c r="A8619" s="83" t="s">
        <v>9682</v>
      </c>
      <c r="C8619" s="292">
        <v>167140.5</v>
      </c>
      <c r="D8619" s="292">
        <v>89827</v>
      </c>
      <c r="E8619" s="292">
        <v>157617</v>
      </c>
      <c r="F8619" s="292">
        <v>134872</v>
      </c>
      <c r="G8619" s="292">
        <v>94335</v>
      </c>
      <c r="H8619" s="292">
        <v>148785.5</v>
      </c>
      <c r="I8619" s="292">
        <v>127675.4</v>
      </c>
      <c r="J8619" s="292">
        <v>74756</v>
      </c>
      <c r="K8619" s="292">
        <v>200624</v>
      </c>
      <c r="L8619" s="292">
        <v>109073.97199999999</v>
      </c>
      <c r="M8619" s="292">
        <v>216998.04500000001</v>
      </c>
      <c r="N8619" s="292">
        <v>1652</v>
      </c>
      <c r="O8619" s="292">
        <v>1523356.4169999999</v>
      </c>
      <c r="P8619" s="83" t="str">
        <f t="shared" si="195"/>
        <v/>
      </c>
    </row>
    <row r="8620" spans="1:16" hidden="1" x14ac:dyDescent="0.25">
      <c r="A8620" s="83" t="s">
        <v>9683</v>
      </c>
      <c r="C8620" s="292">
        <v>0</v>
      </c>
      <c r="D8620" s="292">
        <v>0</v>
      </c>
      <c r="E8620" s="292">
        <v>0</v>
      </c>
      <c r="F8620" s="292">
        <v>0</v>
      </c>
      <c r="G8620" s="292">
        <v>0</v>
      </c>
      <c r="H8620" s="292">
        <v>0</v>
      </c>
      <c r="I8620" s="292">
        <v>0</v>
      </c>
      <c r="J8620" s="292">
        <v>0</v>
      </c>
      <c r="K8620" s="292">
        <v>0</v>
      </c>
      <c r="L8620" s="292">
        <v>0</v>
      </c>
      <c r="M8620" s="292">
        <v>0</v>
      </c>
      <c r="N8620" s="292">
        <v>0</v>
      </c>
      <c r="O8620" s="292">
        <v>0</v>
      </c>
      <c r="P8620" s="83" t="str">
        <f t="shared" si="195"/>
        <v/>
      </c>
    </row>
    <row r="8621" spans="1:16" hidden="1" x14ac:dyDescent="0.25">
      <c r="A8621" s="83" t="s">
        <v>9684</v>
      </c>
      <c r="C8621" s="292">
        <v>221.4</v>
      </c>
      <c r="D8621" s="292">
        <v>380</v>
      </c>
      <c r="E8621" s="292">
        <v>1322.54206</v>
      </c>
      <c r="F8621" s="292">
        <v>4693.4413299999997</v>
      </c>
      <c r="G8621" s="292">
        <v>2167.30368</v>
      </c>
      <c r="H8621" s="292">
        <v>34763.307700000005</v>
      </c>
      <c r="I8621" s="292">
        <v>298.89533</v>
      </c>
      <c r="J8621" s="292">
        <v>469</v>
      </c>
      <c r="K8621" s="292">
        <v>919</v>
      </c>
      <c r="L8621" s="292">
        <v>20631.801169999999</v>
      </c>
      <c r="M8621" s="292">
        <v>63.35</v>
      </c>
      <c r="N8621" s="292">
        <v>9337</v>
      </c>
      <c r="O8621" s="292">
        <v>75267.041270000002</v>
      </c>
      <c r="P8621" s="83" t="str">
        <f t="shared" si="195"/>
        <v/>
      </c>
    </row>
    <row r="8622" spans="1:16" hidden="1" x14ac:dyDescent="0.25">
      <c r="A8622" s="83" t="s">
        <v>9685</v>
      </c>
      <c r="C8622" s="292">
        <v>0</v>
      </c>
      <c r="D8622" s="292">
        <v>0</v>
      </c>
      <c r="E8622" s="292">
        <v>0</v>
      </c>
      <c r="F8622" s="292">
        <v>0</v>
      </c>
      <c r="G8622" s="292">
        <v>0</v>
      </c>
      <c r="H8622" s="292">
        <v>0</v>
      </c>
      <c r="I8622" s="292">
        <v>0</v>
      </c>
      <c r="J8622" s="292">
        <v>0</v>
      </c>
      <c r="K8622" s="292">
        <v>0</v>
      </c>
      <c r="L8622" s="292">
        <v>0</v>
      </c>
      <c r="M8622" s="292">
        <v>0</v>
      </c>
      <c r="N8622" s="292">
        <v>0</v>
      </c>
      <c r="O8622" s="292">
        <v>0</v>
      </c>
      <c r="P8622" s="83" t="str">
        <f t="shared" si="195"/>
        <v/>
      </c>
    </row>
    <row r="8623" spans="1:16" hidden="1" x14ac:dyDescent="0.25">
      <c r="A8623" s="83" t="s">
        <v>9686</v>
      </c>
      <c r="C8623" s="292">
        <v>1.59897</v>
      </c>
      <c r="D8623" s="292">
        <v>5.1725500000000002</v>
      </c>
      <c r="E8623" s="292">
        <v>17.920110000000001</v>
      </c>
      <c r="F8623" s="292">
        <v>-1.7920099999999999</v>
      </c>
      <c r="G8623" s="292">
        <v>0</v>
      </c>
      <c r="H8623" s="292">
        <v>43.721899999999998</v>
      </c>
      <c r="I8623" s="292">
        <v>7.85663</v>
      </c>
      <c r="J8623" s="292">
        <v>4</v>
      </c>
      <c r="K8623" s="292">
        <v>15</v>
      </c>
      <c r="L8623" s="292">
        <v>5.8615399999999998</v>
      </c>
      <c r="M8623" s="292">
        <v>50.049080000000004</v>
      </c>
      <c r="N8623" s="292">
        <v>92</v>
      </c>
      <c r="O8623" s="292">
        <v>241.38877000000002</v>
      </c>
      <c r="P8623" s="83" t="str">
        <f t="shared" si="195"/>
        <v/>
      </c>
    </row>
    <row r="8624" spans="1:16" hidden="1" x14ac:dyDescent="0.25">
      <c r="A8624" s="83" t="s">
        <v>9687</v>
      </c>
      <c r="C8624" s="292">
        <v>0</v>
      </c>
      <c r="D8624" s="292">
        <v>0</v>
      </c>
      <c r="E8624" s="292">
        <v>0</v>
      </c>
      <c r="F8624" s="292">
        <v>0</v>
      </c>
      <c r="G8624" s="292">
        <v>0</v>
      </c>
      <c r="H8624" s="292">
        <v>0</v>
      </c>
      <c r="I8624" s="292">
        <v>0</v>
      </c>
      <c r="J8624" s="292">
        <v>0</v>
      </c>
      <c r="K8624" s="292">
        <v>0</v>
      </c>
      <c r="L8624" s="292">
        <v>0</v>
      </c>
      <c r="M8624" s="292">
        <v>0</v>
      </c>
      <c r="N8624" s="292">
        <v>0</v>
      </c>
      <c r="O8624" s="292">
        <v>0</v>
      </c>
      <c r="P8624" s="83" t="str">
        <f t="shared" si="195"/>
        <v/>
      </c>
    </row>
    <row r="8625" spans="1:16" hidden="1" x14ac:dyDescent="0.25">
      <c r="A8625" s="83" t="s">
        <v>9688</v>
      </c>
      <c r="C8625" s="292">
        <v>168672.78443999999</v>
      </c>
      <c r="D8625" s="292">
        <v>98975.891570000007</v>
      </c>
      <c r="E8625" s="292">
        <v>167137.23858</v>
      </c>
      <c r="F8625" s="292">
        <v>142222.01611</v>
      </c>
      <c r="G8625" s="292">
        <v>103946.12903</v>
      </c>
      <c r="H8625" s="292">
        <v>187936.84355000002</v>
      </c>
      <c r="I8625" s="292">
        <v>134225.25587999998</v>
      </c>
      <c r="J8625" s="292">
        <v>80164</v>
      </c>
      <c r="K8625" s="292">
        <v>204902</v>
      </c>
      <c r="L8625" s="292">
        <v>133309.14673000001</v>
      </c>
      <c r="M8625" s="292">
        <v>220776.62184000001</v>
      </c>
      <c r="N8625" s="292">
        <v>17377</v>
      </c>
      <c r="O8625" s="292">
        <v>1659644.9277299999</v>
      </c>
      <c r="P8625" s="83" t="str">
        <f t="shared" si="195"/>
        <v/>
      </c>
    </row>
    <row r="8626" spans="1:16" hidden="1" x14ac:dyDescent="0.25">
      <c r="A8626" s="83" t="s">
        <v>9689</v>
      </c>
      <c r="C8626" s="292">
        <v>0</v>
      </c>
      <c r="D8626" s="292">
        <v>0</v>
      </c>
      <c r="E8626" s="292">
        <v>0</v>
      </c>
      <c r="F8626" s="292">
        <v>0</v>
      </c>
      <c r="G8626" s="292">
        <v>0</v>
      </c>
      <c r="H8626" s="292">
        <v>0</v>
      </c>
      <c r="I8626" s="292">
        <v>0</v>
      </c>
      <c r="J8626" s="292">
        <v>0</v>
      </c>
      <c r="K8626" s="292">
        <v>0</v>
      </c>
      <c r="L8626" s="292">
        <v>0</v>
      </c>
      <c r="M8626" s="292">
        <v>0</v>
      </c>
      <c r="N8626" s="292">
        <v>0</v>
      </c>
      <c r="O8626" s="292">
        <v>0</v>
      </c>
      <c r="P8626" s="83" t="str">
        <f t="shared" si="195"/>
        <v/>
      </c>
    </row>
    <row r="8627" spans="1:16" hidden="1" x14ac:dyDescent="0.25">
      <c r="A8627" s="83" t="s">
        <v>9690</v>
      </c>
      <c r="C8627" s="292">
        <v>0</v>
      </c>
      <c r="D8627" s="292">
        <v>0</v>
      </c>
      <c r="E8627" s="292">
        <v>0</v>
      </c>
      <c r="F8627" s="292">
        <v>0</v>
      </c>
      <c r="G8627" s="292">
        <v>0</v>
      </c>
      <c r="H8627" s="292">
        <v>0</v>
      </c>
      <c r="I8627" s="292">
        <v>0</v>
      </c>
      <c r="J8627" s="292">
        <v>0</v>
      </c>
      <c r="K8627" s="292">
        <v>0</v>
      </c>
      <c r="L8627" s="292">
        <v>0</v>
      </c>
      <c r="M8627" s="292">
        <v>0</v>
      </c>
      <c r="N8627" s="292">
        <v>0</v>
      </c>
      <c r="O8627" s="292">
        <v>0</v>
      </c>
      <c r="P8627" s="83" t="str">
        <f t="shared" si="195"/>
        <v/>
      </c>
    </row>
    <row r="8628" spans="1:16" hidden="1" x14ac:dyDescent="0.25">
      <c r="A8628" s="83" t="s">
        <v>9691</v>
      </c>
      <c r="C8628" s="292">
        <v>0</v>
      </c>
      <c r="D8628" s="292">
        <v>0</v>
      </c>
      <c r="E8628" s="292">
        <v>0</v>
      </c>
      <c r="F8628" s="292">
        <v>0</v>
      </c>
      <c r="G8628" s="292">
        <v>0</v>
      </c>
      <c r="H8628" s="292">
        <v>0</v>
      </c>
      <c r="I8628" s="292">
        <v>0</v>
      </c>
      <c r="J8628" s="292">
        <v>0</v>
      </c>
      <c r="K8628" s="292">
        <v>0</v>
      </c>
      <c r="L8628" s="292">
        <v>0</v>
      </c>
      <c r="M8628" s="292">
        <v>0</v>
      </c>
      <c r="N8628" s="292">
        <v>0</v>
      </c>
      <c r="O8628" s="292">
        <v>0</v>
      </c>
      <c r="P8628" s="83" t="str">
        <f t="shared" si="195"/>
        <v/>
      </c>
    </row>
    <row r="8629" spans="1:16" hidden="1" x14ac:dyDescent="0.25">
      <c r="A8629" s="83" t="s">
        <v>9692</v>
      </c>
      <c r="C8629" s="292">
        <v>168672.78443999999</v>
      </c>
      <c r="D8629" s="292">
        <v>98975.891570000007</v>
      </c>
      <c r="E8629" s="292">
        <v>167137.23858</v>
      </c>
      <c r="F8629" s="292">
        <v>142222.01611</v>
      </c>
      <c r="G8629" s="292">
        <v>103946.12903</v>
      </c>
      <c r="H8629" s="292">
        <v>187936.84355000002</v>
      </c>
      <c r="I8629" s="292">
        <v>134225.25587999998</v>
      </c>
      <c r="J8629" s="292">
        <v>80164</v>
      </c>
      <c r="K8629" s="292">
        <v>204902</v>
      </c>
      <c r="L8629" s="292">
        <v>133309.14673000001</v>
      </c>
      <c r="M8629" s="292">
        <v>220776.62184000001</v>
      </c>
      <c r="N8629" s="292">
        <v>17377</v>
      </c>
      <c r="O8629" s="292">
        <v>1659644.9277299999</v>
      </c>
      <c r="P8629" s="83" t="str">
        <f t="shared" si="195"/>
        <v/>
      </c>
    </row>
    <row r="8630" spans="1:16" hidden="1" x14ac:dyDescent="0.25">
      <c r="A8630" s="83" t="s">
        <v>9693</v>
      </c>
      <c r="C8630" s="292">
        <v>0</v>
      </c>
      <c r="D8630" s="292">
        <v>62</v>
      </c>
      <c r="E8630" s="292">
        <v>0</v>
      </c>
      <c r="F8630" s="292">
        <v>0</v>
      </c>
      <c r="G8630" s="292">
        <v>0</v>
      </c>
      <c r="H8630" s="292">
        <v>40.375</v>
      </c>
      <c r="I8630" s="292">
        <v>0</v>
      </c>
      <c r="J8630" s="292">
        <v>27000</v>
      </c>
      <c r="K8630" s="292">
        <v>0</v>
      </c>
      <c r="L8630" s="292">
        <v>28000</v>
      </c>
      <c r="M8630" s="292">
        <v>49.128959999999999</v>
      </c>
      <c r="N8630" s="292">
        <v>6618</v>
      </c>
      <c r="O8630" s="292">
        <v>61769.503960000002</v>
      </c>
      <c r="P8630" s="83" t="str">
        <f t="shared" ref="P8630:P8677" si="197">IF(COUNTBLANK(Q8630)=0,IF(RIGHT(A8630,12)=Q8630,TRUE,FALSE),"")</f>
        <v/>
      </c>
    </row>
    <row r="8631" spans="1:16" hidden="1" x14ac:dyDescent="0.25">
      <c r="A8631" s="83" t="s">
        <v>9694</v>
      </c>
      <c r="C8631" s="292">
        <v>121514</v>
      </c>
      <c r="D8631" s="292">
        <v>156256</v>
      </c>
      <c r="E8631" s="292">
        <v>121497</v>
      </c>
      <c r="F8631" s="292">
        <v>121489</v>
      </c>
      <c r="G8631" s="292">
        <v>121488</v>
      </c>
      <c r="H8631" s="292">
        <v>121530.22637</v>
      </c>
      <c r="I8631" s="292">
        <v>154949.67052999997</v>
      </c>
      <c r="J8631" s="292">
        <v>197783</v>
      </c>
      <c r="K8631" s="292">
        <v>127675</v>
      </c>
      <c r="L8631" s="292">
        <v>156394.37989000001</v>
      </c>
      <c r="M8631" s="292">
        <v>128968.35569</v>
      </c>
      <c r="N8631" s="292">
        <v>230395</v>
      </c>
      <c r="O8631" s="292">
        <v>1759939.6324799999</v>
      </c>
      <c r="P8631" s="83" t="str">
        <f t="shared" si="197"/>
        <v/>
      </c>
    </row>
    <row r="8632" spans="1:16" hidden="1" x14ac:dyDescent="0.25">
      <c r="A8632" s="83" t="s">
        <v>9695</v>
      </c>
      <c r="C8632" s="292">
        <v>0</v>
      </c>
      <c r="D8632" s="292">
        <v>0</v>
      </c>
      <c r="E8632" s="292">
        <v>0</v>
      </c>
      <c r="F8632" s="292">
        <v>0</v>
      </c>
      <c r="G8632" s="292">
        <v>0</v>
      </c>
      <c r="H8632" s="292">
        <v>0</v>
      </c>
      <c r="I8632" s="292">
        <v>0</v>
      </c>
      <c r="J8632" s="292">
        <v>0</v>
      </c>
      <c r="K8632" s="292">
        <v>0</v>
      </c>
      <c r="L8632" s="292">
        <v>0</v>
      </c>
      <c r="M8632" s="292">
        <v>0</v>
      </c>
      <c r="N8632" s="292">
        <v>0</v>
      </c>
      <c r="O8632" s="292">
        <v>0</v>
      </c>
      <c r="P8632" s="83" t="str">
        <f t="shared" si="197"/>
        <v/>
      </c>
    </row>
    <row r="8633" spans="1:16" hidden="1" x14ac:dyDescent="0.25">
      <c r="A8633" s="83" t="s">
        <v>9696</v>
      </c>
      <c r="C8633" s="292">
        <v>0</v>
      </c>
      <c r="D8633" s="292">
        <v>0</v>
      </c>
      <c r="E8633" s="292">
        <v>0</v>
      </c>
      <c r="F8633" s="292">
        <v>0</v>
      </c>
      <c r="G8633" s="292">
        <v>0</v>
      </c>
      <c r="H8633" s="292">
        <v>0</v>
      </c>
      <c r="I8633" s="292">
        <v>0</v>
      </c>
      <c r="J8633" s="292">
        <v>0</v>
      </c>
      <c r="K8633" s="292">
        <v>0</v>
      </c>
      <c r="L8633" s="292">
        <v>0</v>
      </c>
      <c r="M8633" s="292">
        <v>0</v>
      </c>
      <c r="N8633" s="292">
        <v>0</v>
      </c>
      <c r="O8633" s="292">
        <v>0</v>
      </c>
      <c r="P8633" s="83" t="str">
        <f t="shared" si="197"/>
        <v/>
      </c>
    </row>
    <row r="8634" spans="1:16" hidden="1" x14ac:dyDescent="0.25">
      <c r="A8634" s="83" t="s">
        <v>9697</v>
      </c>
      <c r="C8634" s="292">
        <v>0</v>
      </c>
      <c r="D8634" s="292">
        <v>0</v>
      </c>
      <c r="E8634" s="292">
        <v>0</v>
      </c>
      <c r="F8634" s="292">
        <v>0</v>
      </c>
      <c r="G8634" s="292">
        <v>0</v>
      </c>
      <c r="H8634" s="292">
        <v>0</v>
      </c>
      <c r="I8634" s="292">
        <v>0</v>
      </c>
      <c r="J8634" s="292">
        <v>0</v>
      </c>
      <c r="K8634" s="292">
        <v>0</v>
      </c>
      <c r="L8634" s="292">
        <v>0</v>
      </c>
      <c r="M8634" s="292">
        <v>0</v>
      </c>
      <c r="N8634" s="292">
        <v>0</v>
      </c>
      <c r="O8634" s="292">
        <v>0</v>
      </c>
      <c r="P8634" s="83" t="str">
        <f t="shared" si="197"/>
        <v/>
      </c>
    </row>
    <row r="8635" spans="1:16" hidden="1" x14ac:dyDescent="0.25">
      <c r="A8635" s="83" t="s">
        <v>9698</v>
      </c>
      <c r="C8635" s="292">
        <v>1</v>
      </c>
      <c r="D8635" s="292">
        <v>2</v>
      </c>
      <c r="E8635" s="292">
        <v>0</v>
      </c>
      <c r="F8635" s="292">
        <v>1</v>
      </c>
      <c r="G8635" s="292">
        <v>0</v>
      </c>
      <c r="H8635" s="292">
        <v>1.85137</v>
      </c>
      <c r="I8635" s="292">
        <v>1.2175799999999999</v>
      </c>
      <c r="J8635" s="292">
        <v>12</v>
      </c>
      <c r="K8635" s="292">
        <v>27</v>
      </c>
      <c r="L8635" s="292">
        <v>74.51464</v>
      </c>
      <c r="M8635" s="292">
        <v>83.729479999999995</v>
      </c>
      <c r="N8635" s="292">
        <v>83</v>
      </c>
      <c r="O8635" s="292">
        <v>287.31306999999998</v>
      </c>
      <c r="P8635" s="83" t="str">
        <f t="shared" si="197"/>
        <v/>
      </c>
    </row>
    <row r="8636" spans="1:16" hidden="1" x14ac:dyDescent="0.25">
      <c r="A8636" s="83" t="s">
        <v>9699</v>
      </c>
      <c r="C8636" s="292">
        <v>0</v>
      </c>
      <c r="D8636" s="292">
        <v>0</v>
      </c>
      <c r="E8636" s="292">
        <v>0</v>
      </c>
      <c r="F8636" s="292">
        <v>0</v>
      </c>
      <c r="G8636" s="292">
        <v>0</v>
      </c>
      <c r="H8636" s="292">
        <v>0</v>
      </c>
      <c r="I8636" s="292">
        <v>0</v>
      </c>
      <c r="J8636" s="292">
        <v>0</v>
      </c>
      <c r="K8636" s="292">
        <v>0</v>
      </c>
      <c r="L8636" s="292">
        <v>0</v>
      </c>
      <c r="M8636" s="292">
        <v>0</v>
      </c>
      <c r="N8636" s="292">
        <v>0</v>
      </c>
      <c r="O8636" s="292">
        <v>0</v>
      </c>
      <c r="P8636" s="83" t="str">
        <f t="shared" si="197"/>
        <v/>
      </c>
    </row>
    <row r="8637" spans="1:16" hidden="1" x14ac:dyDescent="0.25">
      <c r="A8637" s="83" t="s">
        <v>9700</v>
      </c>
      <c r="C8637" s="292">
        <v>0</v>
      </c>
      <c r="D8637" s="292">
        <v>0</v>
      </c>
      <c r="E8637" s="292">
        <v>0</v>
      </c>
      <c r="F8637" s="292">
        <v>0</v>
      </c>
      <c r="G8637" s="292">
        <v>0</v>
      </c>
      <c r="H8637" s="292">
        <v>0</v>
      </c>
      <c r="I8637" s="292">
        <v>0</v>
      </c>
      <c r="J8637" s="292">
        <v>0</v>
      </c>
      <c r="K8637" s="292">
        <v>0</v>
      </c>
      <c r="L8637" s="292">
        <v>0</v>
      </c>
      <c r="M8637" s="292">
        <v>0</v>
      </c>
      <c r="N8637" s="292">
        <v>0</v>
      </c>
      <c r="O8637" s="292">
        <v>0</v>
      </c>
      <c r="P8637" s="83" t="str">
        <f t="shared" si="197"/>
        <v/>
      </c>
    </row>
    <row r="8638" spans="1:16" hidden="1" x14ac:dyDescent="0.25">
      <c r="A8638" s="83" t="s">
        <v>9701</v>
      </c>
      <c r="C8638" s="292">
        <v>0</v>
      </c>
      <c r="D8638" s="292">
        <v>0</v>
      </c>
      <c r="E8638" s="292">
        <v>0</v>
      </c>
      <c r="F8638" s="292">
        <v>0</v>
      </c>
      <c r="G8638" s="292">
        <v>0</v>
      </c>
      <c r="H8638" s="292">
        <v>0</v>
      </c>
      <c r="I8638" s="292">
        <v>0</v>
      </c>
      <c r="J8638" s="292">
        <v>0</v>
      </c>
      <c r="K8638" s="292">
        <v>0</v>
      </c>
      <c r="L8638" s="292">
        <v>0</v>
      </c>
      <c r="M8638" s="292">
        <v>0</v>
      </c>
      <c r="N8638" s="292">
        <v>0</v>
      </c>
      <c r="O8638" s="292">
        <v>0</v>
      </c>
      <c r="P8638" s="83" t="str">
        <f t="shared" si="197"/>
        <v/>
      </c>
    </row>
    <row r="8639" spans="1:16" hidden="1" x14ac:dyDescent="0.25">
      <c r="A8639" s="83" t="s">
        <v>9702</v>
      </c>
      <c r="C8639" s="292">
        <v>0</v>
      </c>
      <c r="D8639" s="292">
        <v>0</v>
      </c>
      <c r="E8639" s="292">
        <v>0</v>
      </c>
      <c r="F8639" s="292">
        <v>0</v>
      </c>
      <c r="G8639" s="292">
        <v>0</v>
      </c>
      <c r="H8639" s="292">
        <v>0</v>
      </c>
      <c r="I8639" s="292">
        <v>0</v>
      </c>
      <c r="J8639" s="292">
        <v>0</v>
      </c>
      <c r="K8639" s="292">
        <v>0</v>
      </c>
      <c r="L8639" s="292">
        <v>0</v>
      </c>
      <c r="M8639" s="292">
        <v>0</v>
      </c>
      <c r="N8639" s="292">
        <v>0</v>
      </c>
      <c r="O8639" s="292">
        <v>0</v>
      </c>
      <c r="P8639" s="83" t="str">
        <f t="shared" si="197"/>
        <v/>
      </c>
    </row>
    <row r="8640" spans="1:16" hidden="1" x14ac:dyDescent="0.25">
      <c r="A8640" s="83" t="s">
        <v>9703</v>
      </c>
      <c r="C8640" s="292">
        <v>0</v>
      </c>
      <c r="D8640" s="292">
        <v>0</v>
      </c>
      <c r="E8640" s="292">
        <v>0</v>
      </c>
      <c r="F8640" s="292">
        <v>0</v>
      </c>
      <c r="G8640" s="292">
        <v>0</v>
      </c>
      <c r="H8640" s="292">
        <v>0</v>
      </c>
      <c r="I8640" s="292">
        <v>0</v>
      </c>
      <c r="J8640" s="292">
        <v>0</v>
      </c>
      <c r="K8640" s="292">
        <v>0</v>
      </c>
      <c r="L8640" s="292">
        <v>0</v>
      </c>
      <c r="M8640" s="292">
        <v>0</v>
      </c>
      <c r="N8640" s="292">
        <v>0</v>
      </c>
      <c r="O8640" s="292">
        <v>0</v>
      </c>
      <c r="P8640" s="83" t="str">
        <f t="shared" si="197"/>
        <v/>
      </c>
    </row>
    <row r="8641" spans="1:16" hidden="1" x14ac:dyDescent="0.25">
      <c r="A8641" s="83" t="s">
        <v>9704</v>
      </c>
      <c r="C8641" s="292">
        <v>121513</v>
      </c>
      <c r="D8641" s="292">
        <v>156192</v>
      </c>
      <c r="E8641" s="292">
        <v>121497</v>
      </c>
      <c r="F8641" s="292">
        <v>121488</v>
      </c>
      <c r="G8641" s="292">
        <v>121488</v>
      </c>
      <c r="H8641" s="292">
        <v>121488</v>
      </c>
      <c r="I8641" s="292">
        <v>154948.45294999998</v>
      </c>
      <c r="J8641" s="292">
        <v>170771</v>
      </c>
      <c r="K8641" s="292">
        <v>127648</v>
      </c>
      <c r="L8641" s="292">
        <v>128319.86525</v>
      </c>
      <c r="M8641" s="292">
        <v>128835.49725</v>
      </c>
      <c r="N8641" s="292">
        <v>223694</v>
      </c>
      <c r="O8641" s="292">
        <v>1697882.8154499999</v>
      </c>
      <c r="P8641" s="83" t="str">
        <f t="shared" si="197"/>
        <v/>
      </c>
    </row>
    <row r="8642" spans="1:16" hidden="1" x14ac:dyDescent="0.25">
      <c r="A8642" s="83" t="s">
        <v>9705</v>
      </c>
      <c r="C8642" s="292">
        <v>0</v>
      </c>
      <c r="D8642" s="292">
        <v>0</v>
      </c>
      <c r="E8642" s="292">
        <v>0</v>
      </c>
      <c r="F8642" s="292">
        <v>0</v>
      </c>
      <c r="G8642" s="292">
        <v>0</v>
      </c>
      <c r="H8642" s="292">
        <v>0</v>
      </c>
      <c r="I8642" s="292">
        <v>0</v>
      </c>
      <c r="J8642" s="292">
        <v>0</v>
      </c>
      <c r="K8642" s="292">
        <v>0</v>
      </c>
      <c r="L8642" s="292">
        <v>0</v>
      </c>
      <c r="M8642" s="292">
        <v>0</v>
      </c>
      <c r="N8642" s="292">
        <v>0</v>
      </c>
      <c r="O8642" s="292">
        <v>0</v>
      </c>
      <c r="P8642" s="83" t="str">
        <f t="shared" si="197"/>
        <v/>
      </c>
    </row>
    <row r="8643" spans="1:16" hidden="1" x14ac:dyDescent="0.25">
      <c r="A8643" s="83" t="s">
        <v>9706</v>
      </c>
      <c r="C8643" s="292">
        <v>2</v>
      </c>
      <c r="D8643" s="292">
        <v>2</v>
      </c>
      <c r="E8643" s="292">
        <v>4</v>
      </c>
      <c r="F8643" s="292">
        <v>2</v>
      </c>
      <c r="G8643" s="292">
        <v>2</v>
      </c>
      <c r="H8643" s="292">
        <v>1.53084</v>
      </c>
      <c r="I8643" s="292">
        <v>0.30612</v>
      </c>
      <c r="J8643" s="292">
        <v>1</v>
      </c>
      <c r="K8643" s="292">
        <v>0</v>
      </c>
      <c r="L8643" s="292">
        <v>0.30612</v>
      </c>
      <c r="M8643" s="292">
        <v>1.3011300000000001</v>
      </c>
      <c r="N8643" s="292">
        <v>0</v>
      </c>
      <c r="O8643" s="292">
        <v>16.444209999999998</v>
      </c>
      <c r="P8643" s="83" t="str">
        <f t="shared" si="197"/>
        <v/>
      </c>
    </row>
    <row r="8644" spans="1:16" hidden="1" x14ac:dyDescent="0.25">
      <c r="A8644" s="83" t="s">
        <v>9707</v>
      </c>
      <c r="C8644" s="292">
        <v>121516</v>
      </c>
      <c r="D8644" s="292">
        <v>156258</v>
      </c>
      <c r="E8644" s="292">
        <v>121501</v>
      </c>
      <c r="F8644" s="292">
        <v>121491</v>
      </c>
      <c r="G8644" s="292">
        <v>121490</v>
      </c>
      <c r="H8644" s="292">
        <v>121531.75721000001</v>
      </c>
      <c r="I8644" s="292">
        <v>154949.97664999997</v>
      </c>
      <c r="J8644" s="292">
        <v>197784</v>
      </c>
      <c r="K8644" s="292">
        <v>127675</v>
      </c>
      <c r="L8644" s="292">
        <v>156394.68601</v>
      </c>
      <c r="M8644" s="292">
        <v>128969.65682</v>
      </c>
      <c r="N8644" s="292">
        <v>230395</v>
      </c>
      <c r="O8644" s="292">
        <v>1759956.07669</v>
      </c>
      <c r="P8644" s="83" t="str">
        <f t="shared" si="197"/>
        <v/>
      </c>
    </row>
    <row r="8645" spans="1:16" hidden="1" x14ac:dyDescent="0.25">
      <c r="A8645" s="83" t="s">
        <v>9708</v>
      </c>
      <c r="C8645" s="292">
        <v>52701.069010000007</v>
      </c>
      <c r="D8645" s="292">
        <v>16369.838529999979</v>
      </c>
      <c r="E8645" s="292">
        <v>1194.5140899999969</v>
      </c>
      <c r="F8645" s="292">
        <v>25659.465869999985</v>
      </c>
      <c r="G8645" s="292">
        <v>11522.042809999999</v>
      </c>
      <c r="H8645" s="292">
        <v>-3810.8942800000077</v>
      </c>
      <c r="I8645" s="292">
        <v>17390.317139999999</v>
      </c>
      <c r="J8645" s="292">
        <v>-54438.53</v>
      </c>
      <c r="K8645" s="292">
        <v>11887.512589999984</v>
      </c>
      <c r="L8645" s="292">
        <v>47365.864710000009</v>
      </c>
      <c r="M8645" s="292">
        <v>73923.963640000002</v>
      </c>
      <c r="N8645" s="292">
        <v>3393</v>
      </c>
      <c r="O8645" s="292">
        <v>203158.16411000001</v>
      </c>
      <c r="P8645" s="83" t="str">
        <f t="shared" si="197"/>
        <v/>
      </c>
    </row>
    <row r="8646" spans="1:16" hidden="1" x14ac:dyDescent="0.25">
      <c r="A8646" s="83" t="s">
        <v>9709</v>
      </c>
      <c r="C8646" s="292">
        <v>52701.069010000007</v>
      </c>
      <c r="D8646" s="292">
        <v>16369.838529999979</v>
      </c>
      <c r="E8646" s="292">
        <v>1194.5140899999969</v>
      </c>
      <c r="F8646" s="292">
        <v>25659.465869999985</v>
      </c>
      <c r="G8646" s="292">
        <v>11522.042809999999</v>
      </c>
      <c r="H8646" s="292">
        <v>-3810.8942800000077</v>
      </c>
      <c r="I8646" s="292">
        <v>17390.317139999999</v>
      </c>
      <c r="J8646" s="292">
        <v>-54438.53</v>
      </c>
      <c r="K8646" s="292">
        <v>11887.512589999984</v>
      </c>
      <c r="L8646" s="292">
        <v>47365.864710000009</v>
      </c>
      <c r="M8646" s="292">
        <v>73923.963640000002</v>
      </c>
      <c r="N8646" s="292">
        <v>3393</v>
      </c>
      <c r="O8646" s="292">
        <v>203158.16411000001</v>
      </c>
      <c r="P8646" s="83" t="str">
        <f t="shared" si="197"/>
        <v/>
      </c>
    </row>
    <row r="8647" spans="1:16" hidden="1" x14ac:dyDescent="0.25">
      <c r="A8647" s="83" t="s">
        <v>9710</v>
      </c>
      <c r="C8647" s="292">
        <v>0</v>
      </c>
      <c r="D8647" s="292">
        <v>0</v>
      </c>
      <c r="E8647" s="292">
        <v>0</v>
      </c>
      <c r="F8647" s="292">
        <v>0</v>
      </c>
      <c r="G8647" s="292">
        <v>0</v>
      </c>
      <c r="H8647" s="292">
        <v>0</v>
      </c>
      <c r="I8647" s="292">
        <v>0</v>
      </c>
      <c r="J8647" s="292">
        <v>26999.999999999996</v>
      </c>
      <c r="K8647" s="292">
        <v>28000</v>
      </c>
      <c r="L8647" s="292">
        <v>6413.0452999999998</v>
      </c>
      <c r="M8647" s="292">
        <v>0</v>
      </c>
      <c r="N8647" s="292">
        <v>72</v>
      </c>
      <c r="O8647" s="292">
        <v>61485.045299999998</v>
      </c>
      <c r="P8647" s="83" t="str">
        <f t="shared" si="197"/>
        <v/>
      </c>
    </row>
    <row r="8648" spans="1:16" hidden="1" x14ac:dyDescent="0.25">
      <c r="A8648" s="83" t="s">
        <v>9711</v>
      </c>
      <c r="C8648" s="292">
        <v>2043</v>
      </c>
      <c r="D8648" s="292">
        <v>2047.5972199999999</v>
      </c>
      <c r="E8648" s="292">
        <v>1992.73901</v>
      </c>
      <c r="F8648" s="292">
        <v>1995.9683300000002</v>
      </c>
      <c r="G8648" s="292">
        <v>3079.1582200000003</v>
      </c>
      <c r="H8648" s="292">
        <v>2073.6453300000003</v>
      </c>
      <c r="I8648" s="292">
        <v>2086.78487</v>
      </c>
      <c r="J8648" s="292">
        <v>2069.1496499999998</v>
      </c>
      <c r="K8648" s="292">
        <v>2168.2721699999997</v>
      </c>
      <c r="L8648" s="292">
        <v>2130.98063</v>
      </c>
      <c r="M8648" s="292">
        <v>2209.3147599999998</v>
      </c>
      <c r="N8648" s="292">
        <v>4655</v>
      </c>
      <c r="O8648" s="292">
        <v>28551.610189999999</v>
      </c>
      <c r="P8648" s="83" t="str">
        <f t="shared" si="197"/>
        <v/>
      </c>
    </row>
    <row r="8649" spans="1:16" hidden="1" x14ac:dyDescent="0.25">
      <c r="A8649" s="83" t="s">
        <v>9712</v>
      </c>
      <c r="C8649" s="292">
        <v>161.43298000000001</v>
      </c>
      <c r="D8649" s="292">
        <v>1336.3966400000004</v>
      </c>
      <c r="E8649" s="292">
        <v>1011.97055</v>
      </c>
      <c r="F8649" s="292">
        <v>912.84560999999997</v>
      </c>
      <c r="G8649" s="292">
        <v>1459.8867</v>
      </c>
      <c r="H8649" s="292">
        <v>1640.3071599999998</v>
      </c>
      <c r="I8649" s="292">
        <v>804.1818199999999</v>
      </c>
      <c r="J8649" s="292">
        <v>1344.7388999999998</v>
      </c>
      <c r="K8649" s="292">
        <v>1502.18175</v>
      </c>
      <c r="L8649" s="292">
        <v>1108.9907900000001</v>
      </c>
      <c r="M8649" s="292">
        <v>1979.11951</v>
      </c>
      <c r="N8649" s="292">
        <v>3171</v>
      </c>
      <c r="O8649" s="292">
        <v>16433.05241</v>
      </c>
      <c r="P8649" s="83" t="str">
        <f t="shared" si="197"/>
        <v/>
      </c>
    </row>
    <row r="8650" spans="1:16" hidden="1" x14ac:dyDescent="0.25">
      <c r="A8650" s="83" t="s">
        <v>9713</v>
      </c>
      <c r="C8650" s="292">
        <v>0</v>
      </c>
      <c r="D8650" s="292">
        <v>0</v>
      </c>
      <c r="E8650" s="292">
        <v>0</v>
      </c>
      <c r="F8650" s="292">
        <v>0</v>
      </c>
      <c r="G8650" s="292">
        <v>0</v>
      </c>
      <c r="H8650" s="292">
        <v>1.12093</v>
      </c>
      <c r="I8650" s="292">
        <v>0.11654</v>
      </c>
      <c r="J8650" s="292">
        <v>0.24059999999999998</v>
      </c>
      <c r="K8650" s="292">
        <v>0.41499000000000003</v>
      </c>
      <c r="L8650" s="292">
        <v>0.17129</v>
      </c>
      <c r="M8650" s="292">
        <v>0</v>
      </c>
      <c r="N8650" s="292">
        <v>0</v>
      </c>
      <c r="O8650" s="292">
        <v>2.0643500000000001</v>
      </c>
      <c r="P8650" s="83" t="str">
        <f t="shared" si="197"/>
        <v/>
      </c>
    </row>
    <row r="8651" spans="1:16" hidden="1" x14ac:dyDescent="0.25">
      <c r="A8651" s="83" t="s">
        <v>9714</v>
      </c>
      <c r="C8651" s="292">
        <v>76829.194359999994</v>
      </c>
      <c r="D8651" s="292">
        <v>85542.39993</v>
      </c>
      <c r="E8651" s="292">
        <v>85755.132920000004</v>
      </c>
      <c r="F8651" s="292">
        <v>142987.27258000002</v>
      </c>
      <c r="G8651" s="292">
        <v>99257.38029999999</v>
      </c>
      <c r="H8651" s="292">
        <v>89573.69515</v>
      </c>
      <c r="I8651" s="292">
        <v>148703.31106000001</v>
      </c>
      <c r="J8651" s="292">
        <v>115243.47756999999</v>
      </c>
      <c r="K8651" s="292">
        <v>87959.012570000006</v>
      </c>
      <c r="L8651" s="292">
        <v>108462.34452000001</v>
      </c>
      <c r="M8651" s="292">
        <v>33009.954330000008</v>
      </c>
      <c r="N8651" s="292">
        <v>123245</v>
      </c>
      <c r="O8651" s="292">
        <v>1196568.1752899999</v>
      </c>
      <c r="P8651" s="83" t="str">
        <f t="shared" si="197"/>
        <v/>
      </c>
    </row>
    <row r="8652" spans="1:16" hidden="1" x14ac:dyDescent="0.25">
      <c r="A8652" s="83" t="s">
        <v>9715</v>
      </c>
      <c r="C8652" s="292">
        <v>20.784189999999999</v>
      </c>
      <c r="D8652" s="292">
        <v>20.784189999999999</v>
      </c>
      <c r="E8652" s="292">
        <v>20.784189999999999</v>
      </c>
      <c r="F8652" s="292">
        <v>41.568379999999998</v>
      </c>
      <c r="G8652" s="292">
        <v>20.784189999999999</v>
      </c>
      <c r="H8652" s="292">
        <v>20.784189999999999</v>
      </c>
      <c r="I8652" s="292">
        <v>20.784189999999999</v>
      </c>
      <c r="J8652" s="292">
        <v>20.784189999999999</v>
      </c>
      <c r="K8652" s="292">
        <v>40.92615</v>
      </c>
      <c r="L8652" s="292">
        <v>21</v>
      </c>
      <c r="M8652" s="292">
        <v>20.784189999999999</v>
      </c>
      <c r="N8652" s="292">
        <v>115</v>
      </c>
      <c r="O8652" s="292">
        <v>384.76805000000002</v>
      </c>
      <c r="P8652" s="83" t="str">
        <f t="shared" si="197"/>
        <v/>
      </c>
    </row>
    <row r="8653" spans="1:16" hidden="1" x14ac:dyDescent="0.25">
      <c r="A8653" s="83" t="s">
        <v>9716</v>
      </c>
      <c r="C8653" s="292">
        <v>13.4</v>
      </c>
      <c r="D8653" s="292">
        <v>0</v>
      </c>
      <c r="E8653" s="292">
        <v>26.8</v>
      </c>
      <c r="F8653" s="292">
        <v>37.4</v>
      </c>
      <c r="G8653" s="292">
        <v>127</v>
      </c>
      <c r="H8653" s="292">
        <v>260.90320000000003</v>
      </c>
      <c r="I8653" s="292">
        <v>105.33095</v>
      </c>
      <c r="J8653" s="292">
        <v>24</v>
      </c>
      <c r="K8653" s="292">
        <v>88.028899999999993</v>
      </c>
      <c r="L8653" s="292">
        <v>783.70589000000007</v>
      </c>
      <c r="M8653" s="292">
        <v>0</v>
      </c>
      <c r="N8653" s="292">
        <v>385</v>
      </c>
      <c r="O8653" s="292">
        <v>1851.5689400000001</v>
      </c>
      <c r="P8653" s="83" t="str">
        <f t="shared" si="197"/>
        <v/>
      </c>
    </row>
    <row r="8654" spans="1:16" hidden="1" x14ac:dyDescent="0.25">
      <c r="A8654" s="83" t="s">
        <v>9717</v>
      </c>
      <c r="C8654" s="292">
        <v>0</v>
      </c>
      <c r="D8654" s="292">
        <v>0</v>
      </c>
      <c r="E8654" s="292">
        <v>0</v>
      </c>
      <c r="F8654" s="292">
        <v>0</v>
      </c>
      <c r="G8654" s="292">
        <v>0</v>
      </c>
      <c r="H8654" s="292">
        <v>0</v>
      </c>
      <c r="I8654" s="292">
        <v>0</v>
      </c>
      <c r="J8654" s="292">
        <v>0</v>
      </c>
      <c r="K8654" s="292">
        <v>0</v>
      </c>
      <c r="L8654" s="292">
        <v>0</v>
      </c>
      <c r="M8654" s="292">
        <v>0</v>
      </c>
      <c r="N8654" s="292">
        <v>0</v>
      </c>
      <c r="O8654" s="292">
        <v>0</v>
      </c>
      <c r="P8654" s="83" t="str">
        <f t="shared" si="197"/>
        <v/>
      </c>
    </row>
    <row r="8655" spans="1:16" hidden="1" x14ac:dyDescent="0.25">
      <c r="A8655" s="83" t="s">
        <v>9718</v>
      </c>
      <c r="C8655" s="292">
        <v>0</v>
      </c>
      <c r="D8655" s="292">
        <v>0</v>
      </c>
      <c r="E8655" s="292">
        <v>0</v>
      </c>
      <c r="F8655" s="292">
        <v>0</v>
      </c>
      <c r="G8655" s="292">
        <v>0</v>
      </c>
      <c r="H8655" s="292">
        <v>0</v>
      </c>
      <c r="I8655" s="292">
        <v>0</v>
      </c>
      <c r="J8655" s="292">
        <v>129.85925</v>
      </c>
      <c r="K8655" s="292">
        <v>0</v>
      </c>
      <c r="L8655" s="292">
        <v>0</v>
      </c>
      <c r="M8655" s="292">
        <v>0</v>
      </c>
      <c r="N8655" s="292">
        <v>0</v>
      </c>
      <c r="O8655" s="292">
        <v>129.85925</v>
      </c>
      <c r="P8655" s="83" t="str">
        <f t="shared" si="197"/>
        <v/>
      </c>
    </row>
    <row r="8656" spans="1:16" hidden="1" x14ac:dyDescent="0.25">
      <c r="A8656" s="83" t="s">
        <v>9719</v>
      </c>
      <c r="C8656" s="292">
        <v>0</v>
      </c>
      <c r="D8656" s="292">
        <v>0</v>
      </c>
      <c r="E8656" s="292">
        <v>0</v>
      </c>
      <c r="F8656" s="292">
        <v>0</v>
      </c>
      <c r="G8656" s="292">
        <v>0</v>
      </c>
      <c r="H8656" s="292">
        <v>39.494990000000001</v>
      </c>
      <c r="I8656" s="292">
        <v>0</v>
      </c>
      <c r="J8656" s="292">
        <v>25.7972</v>
      </c>
      <c r="K8656" s="292">
        <v>17.996209999999998</v>
      </c>
      <c r="L8656" s="292">
        <v>2.1308099999999999</v>
      </c>
      <c r="M8656" s="292">
        <v>41.14</v>
      </c>
      <c r="N8656" s="292">
        <v>70</v>
      </c>
      <c r="O8656" s="292">
        <v>196.55921000000001</v>
      </c>
      <c r="P8656" s="83" t="str">
        <f t="shared" si="197"/>
        <v/>
      </c>
    </row>
    <row r="8657" spans="1:16" hidden="1" x14ac:dyDescent="0.25">
      <c r="A8657" s="83" t="s">
        <v>9720</v>
      </c>
      <c r="C8657" s="292">
        <v>80739.241829999984</v>
      </c>
      <c r="D8657" s="292">
        <v>90618.608280000015</v>
      </c>
      <c r="E8657" s="292">
        <v>90478.856970000008</v>
      </c>
      <c r="F8657" s="292">
        <v>148386.32829</v>
      </c>
      <c r="G8657" s="292">
        <v>105699.2496</v>
      </c>
      <c r="H8657" s="292">
        <v>95281.381250000006</v>
      </c>
      <c r="I8657" s="292">
        <v>153437.01790000001</v>
      </c>
      <c r="J8657" s="292">
        <v>147529.47766</v>
      </c>
      <c r="K8657" s="292">
        <v>122053.48741000002</v>
      </c>
      <c r="L8657" s="292">
        <v>120593.79953</v>
      </c>
      <c r="M8657" s="292">
        <v>38931.743090000004</v>
      </c>
      <c r="N8657" s="292">
        <v>134441</v>
      </c>
      <c r="O8657" s="292">
        <v>1328190.19181</v>
      </c>
      <c r="P8657" s="83" t="str">
        <f t="shared" si="197"/>
        <v/>
      </c>
    </row>
    <row r="8658" spans="1:16" hidden="1" x14ac:dyDescent="0.25">
      <c r="A8658" s="83" t="s">
        <v>9721</v>
      </c>
      <c r="C8658" s="292">
        <v>0</v>
      </c>
      <c r="D8658" s="292">
        <v>0</v>
      </c>
      <c r="E8658" s="292">
        <v>0</v>
      </c>
      <c r="F8658" s="292">
        <v>0</v>
      </c>
      <c r="G8658" s="292">
        <v>0</v>
      </c>
      <c r="H8658" s="292">
        <v>0</v>
      </c>
      <c r="I8658" s="292">
        <v>0</v>
      </c>
      <c r="J8658" s="292">
        <v>0</v>
      </c>
      <c r="K8658" s="292">
        <v>0</v>
      </c>
      <c r="L8658" s="292">
        <v>0</v>
      </c>
      <c r="M8658" s="292">
        <v>0</v>
      </c>
      <c r="N8658" s="292">
        <v>0</v>
      </c>
      <c r="O8658" s="292">
        <v>0</v>
      </c>
      <c r="P8658" s="83" t="str">
        <f t="shared" si="197"/>
        <v/>
      </c>
    </row>
    <row r="8659" spans="1:16" hidden="1" x14ac:dyDescent="0.25">
      <c r="A8659" s="83" t="s">
        <v>9722</v>
      </c>
      <c r="C8659" s="292">
        <v>0</v>
      </c>
      <c r="D8659" s="292">
        <v>0</v>
      </c>
      <c r="E8659" s="292">
        <v>0</v>
      </c>
      <c r="F8659" s="292">
        <v>0</v>
      </c>
      <c r="G8659" s="292">
        <v>0</v>
      </c>
      <c r="H8659" s="292">
        <v>0</v>
      </c>
      <c r="I8659" s="292">
        <v>0</v>
      </c>
      <c r="J8659" s="292">
        <v>0</v>
      </c>
      <c r="K8659" s="292">
        <v>0</v>
      </c>
      <c r="L8659" s="292">
        <v>0</v>
      </c>
      <c r="M8659" s="292">
        <v>0</v>
      </c>
      <c r="N8659" s="292">
        <v>0</v>
      </c>
      <c r="O8659" s="292">
        <v>0</v>
      </c>
      <c r="P8659" s="83" t="str">
        <f t="shared" si="197"/>
        <v/>
      </c>
    </row>
    <row r="8660" spans="1:16" hidden="1" x14ac:dyDescent="0.25">
      <c r="A8660" s="83" t="s">
        <v>9723</v>
      </c>
      <c r="C8660" s="292">
        <v>0</v>
      </c>
      <c r="D8660" s="292">
        <v>0</v>
      </c>
      <c r="E8660" s="292">
        <v>0</v>
      </c>
      <c r="F8660" s="292">
        <v>0</v>
      </c>
      <c r="G8660" s="292">
        <v>0</v>
      </c>
      <c r="H8660" s="292">
        <v>0</v>
      </c>
      <c r="I8660" s="292">
        <v>0</v>
      </c>
      <c r="J8660" s="292">
        <v>0</v>
      </c>
      <c r="K8660" s="292">
        <v>0</v>
      </c>
      <c r="L8660" s="292">
        <v>0</v>
      </c>
      <c r="M8660" s="292">
        <v>0</v>
      </c>
      <c r="N8660" s="292">
        <v>0</v>
      </c>
      <c r="O8660" s="292">
        <v>0</v>
      </c>
      <c r="P8660" s="83" t="str">
        <f t="shared" si="197"/>
        <v/>
      </c>
    </row>
    <row r="8661" spans="1:16" hidden="1" x14ac:dyDescent="0.25">
      <c r="A8661" s="83" t="s">
        <v>9724</v>
      </c>
      <c r="C8661" s="292">
        <v>80739.241829999984</v>
      </c>
      <c r="D8661" s="292">
        <v>90618.608280000015</v>
      </c>
      <c r="E8661" s="292">
        <v>90478.856970000008</v>
      </c>
      <c r="F8661" s="292">
        <v>148386.32829</v>
      </c>
      <c r="G8661" s="292">
        <v>105699.2496</v>
      </c>
      <c r="H8661" s="292">
        <v>95281.381250000006</v>
      </c>
      <c r="I8661" s="292">
        <v>153437.01790000001</v>
      </c>
      <c r="J8661" s="292">
        <v>147529.47766</v>
      </c>
      <c r="K8661" s="292">
        <v>122053.48741000002</v>
      </c>
      <c r="L8661" s="292">
        <v>120593.79953</v>
      </c>
      <c r="M8661" s="292">
        <v>38931.743090000004</v>
      </c>
      <c r="N8661" s="292">
        <v>134441</v>
      </c>
      <c r="O8661" s="292">
        <v>1328190.19181</v>
      </c>
      <c r="P8661" s="83" t="str">
        <f t="shared" si="197"/>
        <v/>
      </c>
    </row>
    <row r="8662" spans="1:16" hidden="1" x14ac:dyDescent="0.25">
      <c r="A8662" s="83" t="s">
        <v>9725</v>
      </c>
      <c r="C8662" s="292">
        <v>1671.4303</v>
      </c>
      <c r="D8662" s="292">
        <v>1671.4303</v>
      </c>
      <c r="E8662" s="292">
        <v>1671.4303</v>
      </c>
      <c r="F8662" s="292">
        <v>2411.2733900000003</v>
      </c>
      <c r="G8662" s="292">
        <v>1755.0401899999999</v>
      </c>
      <c r="H8662" s="292">
        <v>1671.4303</v>
      </c>
      <c r="I8662" s="292">
        <v>1716.50847</v>
      </c>
      <c r="J8662" s="292">
        <v>1671.4303</v>
      </c>
      <c r="K8662" s="292">
        <v>2276.6546699999999</v>
      </c>
      <c r="L8662" s="292">
        <v>1671.4303</v>
      </c>
      <c r="M8662" s="292">
        <v>1671.4303</v>
      </c>
      <c r="N8662" s="292">
        <v>2728</v>
      </c>
      <c r="O8662" s="292">
        <v>22587.488819999999</v>
      </c>
      <c r="P8662" s="83" t="str">
        <f t="shared" si="197"/>
        <v/>
      </c>
    </row>
    <row r="8663" spans="1:16" hidden="1" x14ac:dyDescent="0.25">
      <c r="A8663" s="83" t="s">
        <v>9726</v>
      </c>
      <c r="C8663" s="292">
        <v>44.868769999999991</v>
      </c>
      <c r="D8663" s="292">
        <v>2526.4468099999995</v>
      </c>
      <c r="E8663" s="292">
        <v>1843.45327</v>
      </c>
      <c r="F8663" s="292">
        <v>1579.7941599999999</v>
      </c>
      <c r="G8663" s="292">
        <v>2317.8896100000006</v>
      </c>
      <c r="H8663" s="292">
        <v>1782.8037999999999</v>
      </c>
      <c r="I8663" s="292">
        <v>3620.7123299999998</v>
      </c>
      <c r="J8663" s="292">
        <v>2018.3505299999999</v>
      </c>
      <c r="K8663" s="292">
        <v>4063</v>
      </c>
      <c r="L8663" s="292">
        <v>2678.93163</v>
      </c>
      <c r="M8663" s="292">
        <v>680.34755000000007</v>
      </c>
      <c r="N8663" s="292">
        <v>1294</v>
      </c>
      <c r="O8663" s="292">
        <v>24450.598459999997</v>
      </c>
      <c r="P8663" s="83" t="str">
        <f t="shared" si="197"/>
        <v/>
      </c>
    </row>
    <row r="8664" spans="1:16" hidden="1" x14ac:dyDescent="0.25">
      <c r="A8664" s="83" t="s">
        <v>9727</v>
      </c>
      <c r="C8664" s="292">
        <v>133440.31083999999</v>
      </c>
      <c r="D8664" s="292">
        <v>106988.44680999999</v>
      </c>
      <c r="E8664" s="292">
        <v>91673.371060000005</v>
      </c>
      <c r="F8664" s="292">
        <v>174045.79415999999</v>
      </c>
      <c r="G8664" s="292">
        <v>117221.29240999999</v>
      </c>
      <c r="H8664" s="292">
        <v>91470.486969999998</v>
      </c>
      <c r="I8664" s="292">
        <v>170827.33504000001</v>
      </c>
      <c r="J8664" s="292">
        <v>93090.947660000005</v>
      </c>
      <c r="K8664" s="292">
        <v>133941</v>
      </c>
      <c r="L8664" s="292">
        <v>167959.66424000001</v>
      </c>
      <c r="M8664" s="292">
        <v>112855.70673000001</v>
      </c>
      <c r="N8664" s="292">
        <v>137834</v>
      </c>
      <c r="O8664" s="292">
        <v>1531348.35592</v>
      </c>
      <c r="P8664" s="83" t="str">
        <f t="shared" si="197"/>
        <v/>
      </c>
    </row>
    <row r="8665" spans="1:16" hidden="1" x14ac:dyDescent="0.25">
      <c r="A8665" s="83" t="s">
        <v>9728</v>
      </c>
      <c r="C8665" s="292">
        <v>0</v>
      </c>
      <c r="D8665" s="292">
        <v>0</v>
      </c>
      <c r="E8665" s="292">
        <v>0</v>
      </c>
      <c r="F8665" s="292">
        <v>0</v>
      </c>
      <c r="G8665" s="292">
        <v>0</v>
      </c>
      <c r="H8665" s="292">
        <v>0</v>
      </c>
      <c r="I8665" s="292">
        <v>0</v>
      </c>
      <c r="J8665" s="292">
        <v>0</v>
      </c>
      <c r="K8665" s="292">
        <v>0</v>
      </c>
      <c r="L8665" s="292">
        <v>0</v>
      </c>
      <c r="M8665" s="292">
        <v>0</v>
      </c>
      <c r="N8665" s="292">
        <v>0</v>
      </c>
      <c r="O8665" s="292">
        <v>0</v>
      </c>
      <c r="P8665" s="83" t="str">
        <f t="shared" si="197"/>
        <v/>
      </c>
    </row>
    <row r="8666" spans="1:16" hidden="1" x14ac:dyDescent="0.25">
      <c r="A8666" s="83" t="s">
        <v>9729</v>
      </c>
      <c r="C8666" s="292">
        <v>0</v>
      </c>
      <c r="D8666" s="292">
        <v>0</v>
      </c>
      <c r="E8666" s="292">
        <v>0</v>
      </c>
      <c r="F8666" s="292">
        <v>0</v>
      </c>
      <c r="G8666" s="292">
        <v>0</v>
      </c>
      <c r="H8666" s="292">
        <v>0</v>
      </c>
      <c r="I8666" s="292">
        <v>0</v>
      </c>
      <c r="J8666" s="292">
        <v>0</v>
      </c>
      <c r="K8666" s="292">
        <v>0</v>
      </c>
      <c r="L8666" s="292">
        <v>0</v>
      </c>
      <c r="M8666" s="292">
        <v>0</v>
      </c>
      <c r="N8666" s="292">
        <v>0</v>
      </c>
      <c r="O8666" s="292">
        <v>0</v>
      </c>
      <c r="P8666" s="83" t="str">
        <f t="shared" si="197"/>
        <v/>
      </c>
    </row>
    <row r="8667" spans="1:16" hidden="1" x14ac:dyDescent="0.25">
      <c r="A8667" s="83" t="s">
        <v>9730</v>
      </c>
      <c r="C8667" s="292">
        <v>4</v>
      </c>
      <c r="D8667" s="292">
        <v>0</v>
      </c>
      <c r="E8667" s="292">
        <v>1.9177899999999999</v>
      </c>
      <c r="F8667" s="292">
        <v>2</v>
      </c>
      <c r="G8667" s="292">
        <v>0.40279999999999999</v>
      </c>
      <c r="H8667" s="292">
        <v>4.6831700000000005</v>
      </c>
      <c r="I8667" s="292">
        <v>0.62270999999999999</v>
      </c>
      <c r="J8667" s="292">
        <v>0.59713000000000005</v>
      </c>
      <c r="K8667" s="292">
        <v>165</v>
      </c>
      <c r="L8667" s="292">
        <v>102.60114999999999</v>
      </c>
      <c r="M8667" s="292">
        <v>0.46512999999999999</v>
      </c>
      <c r="N8667" s="292">
        <v>117</v>
      </c>
      <c r="O8667" s="292">
        <v>399.28987999999998</v>
      </c>
      <c r="P8667" s="83" t="str">
        <f t="shared" si="197"/>
        <v/>
      </c>
    </row>
    <row r="8668" spans="1:16" hidden="1" x14ac:dyDescent="0.25">
      <c r="A8668" s="83" t="s">
        <v>9731</v>
      </c>
      <c r="C8668" s="292">
        <v>0</v>
      </c>
      <c r="D8668" s="292">
        <v>0</v>
      </c>
      <c r="E8668" s="292">
        <v>0</v>
      </c>
      <c r="F8668" s="292">
        <v>0</v>
      </c>
      <c r="G8668" s="292">
        <v>0</v>
      </c>
      <c r="H8668" s="292">
        <v>0</v>
      </c>
      <c r="I8668" s="292">
        <v>0</v>
      </c>
      <c r="J8668" s="292">
        <v>0</v>
      </c>
      <c r="K8668" s="292">
        <v>0</v>
      </c>
      <c r="L8668" s="292">
        <v>4.1314599999999997</v>
      </c>
      <c r="M8668" s="292">
        <v>0</v>
      </c>
      <c r="N8668" s="292">
        <v>17</v>
      </c>
      <c r="O8668" s="292">
        <v>21.131460000000001</v>
      </c>
      <c r="P8668" s="83" t="str">
        <f t="shared" si="197"/>
        <v/>
      </c>
    </row>
    <row r="8669" spans="1:16" hidden="1" x14ac:dyDescent="0.25">
      <c r="A8669" s="83" t="s">
        <v>9732</v>
      </c>
      <c r="C8669" s="292">
        <v>0</v>
      </c>
      <c r="D8669" s="292">
        <v>0</v>
      </c>
      <c r="E8669" s="292">
        <v>0</v>
      </c>
      <c r="F8669" s="292">
        <v>0</v>
      </c>
      <c r="G8669" s="292">
        <v>0</v>
      </c>
      <c r="H8669" s="292">
        <v>0</v>
      </c>
      <c r="I8669" s="292">
        <v>0</v>
      </c>
      <c r="J8669" s="292">
        <v>0</v>
      </c>
      <c r="K8669" s="292">
        <v>0</v>
      </c>
      <c r="L8669" s="292">
        <v>0</v>
      </c>
      <c r="M8669" s="292">
        <v>0</v>
      </c>
      <c r="N8669" s="292">
        <v>0</v>
      </c>
      <c r="O8669" s="292">
        <v>0</v>
      </c>
      <c r="P8669" s="83" t="str">
        <f t="shared" si="197"/>
        <v/>
      </c>
    </row>
    <row r="8670" spans="1:16" hidden="1" x14ac:dyDescent="0.25">
      <c r="A8670" s="83" t="s">
        <v>9733</v>
      </c>
      <c r="C8670" s="292">
        <v>0</v>
      </c>
      <c r="D8670" s="292">
        <v>0</v>
      </c>
      <c r="E8670" s="292">
        <v>0</v>
      </c>
      <c r="F8670" s="292">
        <v>0</v>
      </c>
      <c r="G8670" s="292">
        <v>0</v>
      </c>
      <c r="H8670" s="292">
        <v>0</v>
      </c>
      <c r="I8670" s="292">
        <v>0</v>
      </c>
      <c r="J8670" s="292">
        <v>0</v>
      </c>
      <c r="K8670" s="292">
        <v>0</v>
      </c>
      <c r="L8670" s="292">
        <v>0</v>
      </c>
      <c r="M8670" s="292">
        <v>0</v>
      </c>
      <c r="N8670" s="292">
        <v>0</v>
      </c>
      <c r="O8670" s="292">
        <v>0</v>
      </c>
      <c r="P8670" s="83" t="str">
        <f t="shared" si="197"/>
        <v/>
      </c>
    </row>
    <row r="8671" spans="1:16" hidden="1" x14ac:dyDescent="0.25">
      <c r="A8671" s="83" t="s">
        <v>9734</v>
      </c>
      <c r="C8671" s="292">
        <v>0</v>
      </c>
      <c r="D8671" s="292">
        <v>0</v>
      </c>
      <c r="E8671" s="292">
        <v>0</v>
      </c>
      <c r="F8671" s="292">
        <v>0</v>
      </c>
      <c r="G8671" s="292">
        <v>0</v>
      </c>
      <c r="H8671" s="292">
        <v>0</v>
      </c>
      <c r="I8671" s="292">
        <v>0</v>
      </c>
      <c r="J8671" s="292">
        <v>0</v>
      </c>
      <c r="K8671" s="292">
        <v>0</v>
      </c>
      <c r="L8671" s="292">
        <v>0</v>
      </c>
      <c r="M8671" s="292">
        <v>0</v>
      </c>
      <c r="N8671" s="292">
        <v>0</v>
      </c>
      <c r="O8671" s="292">
        <v>0</v>
      </c>
      <c r="P8671" s="83" t="str">
        <f t="shared" si="197"/>
        <v/>
      </c>
    </row>
    <row r="8672" spans="1:16" hidden="1" x14ac:dyDescent="0.25">
      <c r="A8672" s="83" t="s">
        <v>9735</v>
      </c>
      <c r="C8672" s="292">
        <v>0</v>
      </c>
      <c r="D8672" s="292">
        <v>0</v>
      </c>
      <c r="E8672" s="292">
        <v>0</v>
      </c>
      <c r="F8672" s="292">
        <v>0</v>
      </c>
      <c r="G8672" s="292">
        <v>0</v>
      </c>
      <c r="H8672" s="292">
        <v>0</v>
      </c>
      <c r="I8672" s="292">
        <v>0</v>
      </c>
      <c r="J8672" s="292">
        <v>0</v>
      </c>
      <c r="K8672" s="292">
        <v>0</v>
      </c>
      <c r="L8672" s="292">
        <v>0</v>
      </c>
      <c r="M8672" s="292">
        <v>0</v>
      </c>
      <c r="N8672" s="292">
        <v>0</v>
      </c>
      <c r="O8672" s="292">
        <v>0</v>
      </c>
      <c r="P8672" s="83" t="str">
        <f t="shared" si="197"/>
        <v/>
      </c>
    </row>
    <row r="8673" spans="1:16" hidden="1" x14ac:dyDescent="0.25">
      <c r="A8673" s="83" t="s">
        <v>9736</v>
      </c>
      <c r="C8673" s="292">
        <v>30.942070000000001</v>
      </c>
      <c r="D8673" s="292">
        <v>0</v>
      </c>
      <c r="E8673" s="292">
        <v>0</v>
      </c>
      <c r="F8673" s="292">
        <v>0</v>
      </c>
      <c r="G8673" s="292">
        <v>0</v>
      </c>
      <c r="H8673" s="292">
        <v>0</v>
      </c>
      <c r="I8673" s="292">
        <v>0</v>
      </c>
      <c r="J8673" s="292">
        <v>0</v>
      </c>
      <c r="K8673" s="292">
        <v>0</v>
      </c>
      <c r="L8673" s="292">
        <v>0</v>
      </c>
      <c r="M8673" s="292">
        <v>0</v>
      </c>
      <c r="N8673" s="292">
        <v>0</v>
      </c>
      <c r="O8673" s="292">
        <v>30.942070000000001</v>
      </c>
      <c r="P8673" s="83" t="str">
        <f t="shared" si="197"/>
        <v/>
      </c>
    </row>
    <row r="8674" spans="1:16" hidden="1" x14ac:dyDescent="0.25">
      <c r="A8674" s="83" t="s">
        <v>9737</v>
      </c>
      <c r="C8674" s="292">
        <v>8.5</v>
      </c>
      <c r="D8674" s="292">
        <v>0</v>
      </c>
      <c r="E8674" s="292">
        <v>0</v>
      </c>
      <c r="F8674" s="292">
        <v>0</v>
      </c>
      <c r="G8674" s="292">
        <v>0</v>
      </c>
      <c r="H8674" s="292">
        <v>0</v>
      </c>
      <c r="I8674" s="292">
        <v>0</v>
      </c>
      <c r="J8674" s="292">
        <v>0</v>
      </c>
      <c r="K8674" s="292">
        <v>0</v>
      </c>
      <c r="L8674" s="292">
        <v>0</v>
      </c>
      <c r="M8674" s="292">
        <v>0</v>
      </c>
      <c r="N8674" s="292">
        <v>0</v>
      </c>
      <c r="O8674" s="292">
        <v>8.5</v>
      </c>
      <c r="P8674" s="83" t="str">
        <f t="shared" si="197"/>
        <v/>
      </c>
    </row>
    <row r="8675" spans="1:16" hidden="1" x14ac:dyDescent="0.25">
      <c r="A8675" s="83" t="s">
        <v>9738</v>
      </c>
      <c r="C8675" s="292">
        <v>0</v>
      </c>
      <c r="D8675" s="292">
        <v>0</v>
      </c>
      <c r="E8675" s="292">
        <v>0</v>
      </c>
      <c r="F8675" s="292">
        <v>0</v>
      </c>
      <c r="G8675" s="292">
        <v>0</v>
      </c>
      <c r="H8675" s="292">
        <v>0</v>
      </c>
      <c r="I8675" s="292">
        <v>0</v>
      </c>
      <c r="J8675" s="292">
        <v>0</v>
      </c>
      <c r="K8675" s="292">
        <v>0</v>
      </c>
      <c r="L8675" s="292">
        <v>0</v>
      </c>
      <c r="M8675" s="292">
        <v>0</v>
      </c>
      <c r="N8675" s="292">
        <v>0</v>
      </c>
      <c r="O8675" s="292">
        <v>0</v>
      </c>
      <c r="P8675" s="83" t="str">
        <f t="shared" si="197"/>
        <v/>
      </c>
    </row>
    <row r="8676" spans="1:16" hidden="1" x14ac:dyDescent="0.25">
      <c r="A8676" s="83" t="s">
        <v>9739</v>
      </c>
      <c r="C8676" s="292">
        <v>133440.31083999999</v>
      </c>
      <c r="D8676" s="292">
        <v>106988.44680999999</v>
      </c>
      <c r="E8676" s="292">
        <v>91673.371060000005</v>
      </c>
      <c r="F8676" s="292">
        <v>174045.79415999999</v>
      </c>
      <c r="G8676" s="292">
        <v>117221.29240999999</v>
      </c>
      <c r="H8676" s="292">
        <v>91470.486969999998</v>
      </c>
      <c r="I8676" s="292">
        <v>170827.33504000001</v>
      </c>
      <c r="J8676" s="292">
        <v>93090.947660000005</v>
      </c>
      <c r="K8676" s="292">
        <v>133941</v>
      </c>
      <c r="L8676" s="292">
        <v>167959.66424000001</v>
      </c>
      <c r="M8676" s="292">
        <v>112855.70673000001</v>
      </c>
      <c r="N8676" s="292">
        <v>137834</v>
      </c>
      <c r="O8676" s="292">
        <v>1531348.35592</v>
      </c>
      <c r="P8676" s="83" t="str">
        <f t="shared" si="197"/>
        <v/>
      </c>
    </row>
    <row r="8677" spans="1:16" hidden="1" x14ac:dyDescent="0.25">
      <c r="A8677" s="83" t="s">
        <v>9740</v>
      </c>
      <c r="C8677" s="292">
        <v>133352</v>
      </c>
      <c r="D8677" s="292">
        <v>104462</v>
      </c>
      <c r="E8677" s="292">
        <v>89828</v>
      </c>
      <c r="F8677" s="292">
        <v>172464</v>
      </c>
      <c r="G8677" s="292">
        <v>114903</v>
      </c>
      <c r="H8677" s="292">
        <v>89683</v>
      </c>
      <c r="I8677" s="292">
        <v>167206</v>
      </c>
      <c r="J8677" s="292">
        <v>91072</v>
      </c>
      <c r="K8677" s="292">
        <v>129713</v>
      </c>
      <c r="L8677" s="292">
        <v>165174</v>
      </c>
      <c r="M8677" s="292">
        <v>112174.89405</v>
      </c>
      <c r="N8677" s="292">
        <v>136406</v>
      </c>
      <c r="O8677" s="292">
        <v>1506437.89405</v>
      </c>
      <c r="P8677" s="83" t="str">
        <f t="shared" si="197"/>
        <v/>
      </c>
    </row>
    <row r="8678" spans="1:16" hidden="1" x14ac:dyDescent="0.25">
      <c r="A8678" s="83" t="s">
        <v>9741</v>
      </c>
      <c r="C8678" s="292">
        <v>199437</v>
      </c>
      <c r="D8678" s="292">
        <v>-619125</v>
      </c>
      <c r="E8678" s="292">
        <v>246672</v>
      </c>
      <c r="G8678" s="292">
        <v>-173016</v>
      </c>
      <c r="P8678" s="83" t="str">
        <f t="shared" ref="P8678:P8733" si="198">IF(COUNTBLANK(Q8678)=0,IF(RIGHT(A8678,10)=Q8678,TRUE,FALSE),"")</f>
        <v/>
      </c>
    </row>
    <row r="8679" spans="1:16" hidden="1" x14ac:dyDescent="0.25">
      <c r="A8679" s="83" t="s">
        <v>9742</v>
      </c>
      <c r="C8679" s="292">
        <v>231144</v>
      </c>
      <c r="D8679" s="292">
        <v>-533386</v>
      </c>
      <c r="E8679" s="292">
        <v>315335</v>
      </c>
      <c r="G8679" s="292">
        <v>13093</v>
      </c>
      <c r="P8679" s="83" t="str">
        <f t="shared" si="198"/>
        <v/>
      </c>
    </row>
    <row r="8680" spans="1:16" hidden="1" x14ac:dyDescent="0.25">
      <c r="A8680" s="83" t="s">
        <v>9743</v>
      </c>
      <c r="C8680" s="292">
        <v>6327</v>
      </c>
      <c r="D8680" s="292">
        <v>13743</v>
      </c>
      <c r="E8680" s="292">
        <v>13394</v>
      </c>
      <c r="G8680" s="292">
        <v>33464</v>
      </c>
      <c r="P8680" s="83" t="str">
        <f t="shared" si="198"/>
        <v/>
      </c>
    </row>
    <row r="8681" spans="1:16" hidden="1" x14ac:dyDescent="0.25">
      <c r="A8681" s="83" t="s">
        <v>9744</v>
      </c>
      <c r="C8681" s="292">
        <v>947434</v>
      </c>
      <c r="D8681" s="292">
        <v>1175386</v>
      </c>
      <c r="E8681" s="292">
        <v>989583</v>
      </c>
      <c r="G8681" s="292">
        <v>3112403</v>
      </c>
      <c r="P8681" s="83" t="str">
        <f t="shared" si="198"/>
        <v/>
      </c>
    </row>
    <row r="8682" spans="1:16" hidden="1" x14ac:dyDescent="0.25">
      <c r="A8682" s="83" t="s">
        <v>9745</v>
      </c>
      <c r="C8682" s="292">
        <v>452245</v>
      </c>
      <c r="D8682" s="292">
        <v>564969</v>
      </c>
      <c r="E8682" s="292">
        <v>549464</v>
      </c>
      <c r="G8682" s="292">
        <v>1566678</v>
      </c>
      <c r="P8682" s="83" t="str">
        <f t="shared" si="198"/>
        <v/>
      </c>
    </row>
    <row r="8683" spans="1:16" hidden="1" x14ac:dyDescent="0.25">
      <c r="A8683" s="83" t="s">
        <v>9746</v>
      </c>
      <c r="C8683" s="292">
        <v>12052</v>
      </c>
      <c r="D8683" s="292">
        <v>28394</v>
      </c>
      <c r="E8683" s="292">
        <v>33802</v>
      </c>
      <c r="G8683" s="292">
        <v>74248</v>
      </c>
      <c r="P8683" s="83" t="str">
        <f t="shared" si="198"/>
        <v/>
      </c>
    </row>
    <row r="8684" spans="1:16" hidden="1" x14ac:dyDescent="0.25">
      <c r="A8684" s="83" t="s">
        <v>9747</v>
      </c>
      <c r="C8684" s="292">
        <v>139877</v>
      </c>
      <c r="D8684" s="292">
        <v>110905</v>
      </c>
      <c r="E8684" s="292">
        <v>104572</v>
      </c>
      <c r="G8684" s="292">
        <v>355354</v>
      </c>
      <c r="P8684" s="83" t="str">
        <f t="shared" si="198"/>
        <v/>
      </c>
    </row>
    <row r="8685" spans="1:16" hidden="1" x14ac:dyDescent="0.25">
      <c r="A8685" s="83" t="s">
        <v>9748</v>
      </c>
      <c r="C8685" s="292">
        <v>283530</v>
      </c>
      <c r="D8685" s="292">
        <v>436235</v>
      </c>
      <c r="E8685" s="292">
        <v>470325</v>
      </c>
      <c r="G8685" s="292">
        <v>1190090</v>
      </c>
      <c r="P8685" s="83" t="str">
        <f t="shared" si="198"/>
        <v/>
      </c>
    </row>
    <row r="8686" spans="1:16" hidden="1" x14ac:dyDescent="0.25">
      <c r="A8686" s="83" t="s">
        <v>9749</v>
      </c>
      <c r="C8686" s="292">
        <v>2421224</v>
      </c>
      <c r="D8686" s="292">
        <v>2878189</v>
      </c>
      <c r="E8686" s="292">
        <v>2671714</v>
      </c>
      <c r="G8686" s="292">
        <v>7971127</v>
      </c>
      <c r="P8686" s="83" t="str">
        <f t="shared" si="198"/>
        <v/>
      </c>
    </row>
    <row r="8687" spans="1:16" hidden="1" x14ac:dyDescent="0.25">
      <c r="A8687" s="83" t="s">
        <v>9750</v>
      </c>
      <c r="C8687" s="292">
        <v>8073</v>
      </c>
      <c r="D8687" s="292">
        <v>15173</v>
      </c>
      <c r="E8687" s="292">
        <v>17961</v>
      </c>
      <c r="G8687" s="292">
        <v>41207</v>
      </c>
      <c r="P8687" s="83" t="str">
        <f t="shared" si="198"/>
        <v/>
      </c>
    </row>
    <row r="8688" spans="1:16" hidden="1" x14ac:dyDescent="0.25">
      <c r="A8688" s="83" t="s">
        <v>9751</v>
      </c>
      <c r="C8688" s="292">
        <v>50558</v>
      </c>
      <c r="D8688" s="292">
        <v>132831</v>
      </c>
      <c r="E8688" s="292">
        <v>114469</v>
      </c>
      <c r="G8688" s="292">
        <v>297858</v>
      </c>
      <c r="P8688" s="83" t="str">
        <f t="shared" si="198"/>
        <v/>
      </c>
    </row>
    <row r="8689" spans="1:16" hidden="1" x14ac:dyDescent="0.25">
      <c r="A8689" s="83" t="s">
        <v>9752</v>
      </c>
      <c r="D8689" s="292">
        <v>0</v>
      </c>
      <c r="E8689" s="292">
        <v>0</v>
      </c>
      <c r="G8689" s="292">
        <v>0</v>
      </c>
      <c r="P8689" s="83" t="str">
        <f t="shared" si="198"/>
        <v/>
      </c>
    </row>
    <row r="8690" spans="1:16" hidden="1" x14ac:dyDescent="0.25">
      <c r="A8690" s="83" t="s">
        <v>9753</v>
      </c>
      <c r="C8690" s="292">
        <v>2479855</v>
      </c>
      <c r="D8690" s="292">
        <v>3026193</v>
      </c>
      <c r="E8690" s="292">
        <v>2804144</v>
      </c>
      <c r="G8690" s="292">
        <v>8310192</v>
      </c>
      <c r="P8690" s="83" t="str">
        <f t="shared" si="198"/>
        <v/>
      </c>
    </row>
    <row r="8691" spans="1:16" hidden="1" x14ac:dyDescent="0.25">
      <c r="A8691" s="83" t="s">
        <v>9754</v>
      </c>
      <c r="C8691" s="292">
        <v>5364</v>
      </c>
      <c r="D8691" s="292">
        <v>1667</v>
      </c>
      <c r="E8691" s="292">
        <v>6367</v>
      </c>
      <c r="G8691" s="292">
        <v>13398</v>
      </c>
      <c r="P8691" s="83" t="str">
        <f t="shared" si="198"/>
        <v/>
      </c>
    </row>
    <row r="8692" spans="1:16" hidden="1" x14ac:dyDescent="0.25">
      <c r="A8692" s="83" t="s">
        <v>9755</v>
      </c>
      <c r="C8692" s="292">
        <v>574395</v>
      </c>
      <c r="D8692" s="292">
        <v>546890</v>
      </c>
      <c r="E8692" s="292">
        <v>504207</v>
      </c>
      <c r="G8692" s="292">
        <v>1625492</v>
      </c>
      <c r="P8692" s="83" t="str">
        <f t="shared" si="198"/>
        <v/>
      </c>
    </row>
    <row r="8693" spans="1:16" hidden="1" x14ac:dyDescent="0.25">
      <c r="A8693" s="83" t="s">
        <v>9756</v>
      </c>
      <c r="C8693" s="292">
        <v>45365</v>
      </c>
      <c r="D8693" s="292">
        <v>51920</v>
      </c>
      <c r="E8693" s="292">
        <v>57713</v>
      </c>
      <c r="G8693" s="292">
        <v>154998</v>
      </c>
      <c r="P8693" s="83" t="str">
        <f t="shared" si="198"/>
        <v/>
      </c>
    </row>
    <row r="8694" spans="1:16" hidden="1" x14ac:dyDescent="0.25">
      <c r="A8694" s="83" t="s">
        <v>9757</v>
      </c>
      <c r="C8694" s="292">
        <v>2620661</v>
      </c>
      <c r="D8694" s="292">
        <v>2259064</v>
      </c>
      <c r="E8694" s="292">
        <v>2918386</v>
      </c>
      <c r="G8694" s="292">
        <v>7798111</v>
      </c>
      <c r="P8694" s="83" t="str">
        <f t="shared" si="198"/>
        <v/>
      </c>
    </row>
    <row r="8695" spans="1:16" hidden="1" x14ac:dyDescent="0.25">
      <c r="A8695" s="83" t="s">
        <v>9758</v>
      </c>
      <c r="C8695" s="292">
        <v>85462</v>
      </c>
      <c r="D8695" s="292">
        <v>226272</v>
      </c>
      <c r="E8695" s="292">
        <v>193606</v>
      </c>
      <c r="G8695" s="292">
        <v>505340</v>
      </c>
      <c r="P8695" s="83" t="str">
        <f t="shared" si="198"/>
        <v/>
      </c>
    </row>
    <row r="8696" spans="1:16" hidden="1" x14ac:dyDescent="0.25">
      <c r="A8696" s="83" t="s">
        <v>9759</v>
      </c>
      <c r="D8696" s="292">
        <v>0</v>
      </c>
      <c r="E8696" s="292">
        <v>0</v>
      </c>
      <c r="G8696" s="292">
        <v>0</v>
      </c>
      <c r="P8696" s="83" t="str">
        <f t="shared" si="198"/>
        <v/>
      </c>
    </row>
    <row r="8697" spans="1:16" hidden="1" x14ac:dyDescent="0.25">
      <c r="A8697" s="83" t="s">
        <v>9760</v>
      </c>
      <c r="C8697" s="292">
        <v>129436</v>
      </c>
      <c r="D8697" s="292">
        <v>176347</v>
      </c>
      <c r="E8697" s="292">
        <v>179604</v>
      </c>
      <c r="G8697" s="292">
        <v>485387</v>
      </c>
      <c r="P8697" s="83" t="str">
        <f t="shared" si="198"/>
        <v/>
      </c>
    </row>
    <row r="8698" spans="1:16" hidden="1" x14ac:dyDescent="0.25">
      <c r="A8698" s="83" t="s">
        <v>9761</v>
      </c>
      <c r="C8698" s="292">
        <v>2828</v>
      </c>
      <c r="D8698" s="292">
        <v>48323</v>
      </c>
      <c r="E8698" s="292">
        <v>35426</v>
      </c>
      <c r="G8698" s="292">
        <v>86577</v>
      </c>
      <c r="P8698" s="83" t="str">
        <f t="shared" si="198"/>
        <v/>
      </c>
    </row>
    <row r="8699" spans="1:16" hidden="1" x14ac:dyDescent="0.25">
      <c r="A8699" s="83" t="s">
        <v>9762</v>
      </c>
      <c r="C8699" s="292">
        <v>435617</v>
      </c>
      <c r="D8699" s="292">
        <v>947593</v>
      </c>
      <c r="E8699" s="292">
        <v>1650018</v>
      </c>
      <c r="G8699" s="292">
        <v>3033228</v>
      </c>
      <c r="P8699" s="83" t="str">
        <f t="shared" si="198"/>
        <v/>
      </c>
    </row>
    <row r="8700" spans="1:16" hidden="1" x14ac:dyDescent="0.25">
      <c r="A8700" s="83" t="s">
        <v>9763</v>
      </c>
      <c r="C8700" s="292">
        <v>14934</v>
      </c>
      <c r="D8700" s="292">
        <v>15363</v>
      </c>
      <c r="E8700" s="292">
        <v>14409</v>
      </c>
      <c r="G8700" s="292">
        <v>44706</v>
      </c>
      <c r="P8700" s="83" t="str">
        <f t="shared" si="198"/>
        <v/>
      </c>
    </row>
    <row r="8701" spans="1:16" hidden="1" x14ac:dyDescent="0.25">
      <c r="A8701" s="83" t="s">
        <v>9764</v>
      </c>
      <c r="C8701" s="292">
        <v>15670</v>
      </c>
      <c r="D8701" s="292">
        <v>39899</v>
      </c>
      <c r="E8701" s="292">
        <v>33994</v>
      </c>
      <c r="G8701" s="292">
        <v>89563</v>
      </c>
      <c r="P8701" s="83" t="str">
        <f t="shared" si="198"/>
        <v/>
      </c>
    </row>
    <row r="8702" spans="1:16" hidden="1" x14ac:dyDescent="0.25">
      <c r="A8702" s="83" t="s">
        <v>9765</v>
      </c>
      <c r="C8702" s="292">
        <v>4876</v>
      </c>
      <c r="D8702" s="292">
        <v>7471</v>
      </c>
      <c r="E8702" s="292">
        <v>7487</v>
      </c>
      <c r="G8702" s="292">
        <v>19834</v>
      </c>
      <c r="P8702" s="83" t="str">
        <f t="shared" si="198"/>
        <v/>
      </c>
    </row>
    <row r="8703" spans="1:16" hidden="1" x14ac:dyDescent="0.25">
      <c r="A8703" s="83" t="s">
        <v>9766</v>
      </c>
      <c r="C8703" s="292">
        <v>2710999</v>
      </c>
      <c r="D8703" s="292">
        <v>2492807</v>
      </c>
      <c r="E8703" s="292">
        <v>3119479</v>
      </c>
      <c r="G8703" s="292">
        <v>8323285</v>
      </c>
      <c r="P8703" s="83" t="str">
        <f t="shared" si="198"/>
        <v/>
      </c>
    </row>
    <row r="8704" spans="1:16" hidden="1" x14ac:dyDescent="0.25">
      <c r="A8704" s="83" t="s">
        <v>9767</v>
      </c>
      <c r="C8704" s="292">
        <v>1965870</v>
      </c>
      <c r="D8704" s="292">
        <v>918260</v>
      </c>
      <c r="E8704" s="292">
        <v>937071</v>
      </c>
      <c r="G8704" s="292">
        <v>3821201</v>
      </c>
      <c r="P8704" s="83" t="str">
        <f t="shared" si="198"/>
        <v/>
      </c>
    </row>
    <row r="8705" spans="1:16" hidden="1" x14ac:dyDescent="0.25">
      <c r="A8705" s="83" t="s">
        <v>9768</v>
      </c>
      <c r="C8705" s="292">
        <v>10941</v>
      </c>
      <c r="D8705" s="292">
        <v>61359</v>
      </c>
      <c r="E8705" s="292">
        <v>10151</v>
      </c>
      <c r="G8705" s="292">
        <v>82451</v>
      </c>
      <c r="P8705" s="83" t="str">
        <f t="shared" si="198"/>
        <v/>
      </c>
    </row>
    <row r="8706" spans="1:16" hidden="1" x14ac:dyDescent="0.25">
      <c r="A8706" s="83" t="s">
        <v>9769</v>
      </c>
      <c r="C8706" s="292">
        <v>-6877.2253499999933</v>
      </c>
      <c r="D8706" s="292">
        <v>-10772.480550000018</v>
      </c>
      <c r="E8706" s="292">
        <v>-6158.2720700000355</v>
      </c>
      <c r="F8706" s="292">
        <v>0</v>
      </c>
      <c r="G8706" s="292">
        <v>-23807.977970000007</v>
      </c>
      <c r="P8706" s="83" t="str">
        <f t="shared" si="198"/>
        <v/>
      </c>
    </row>
    <row r="8707" spans="1:16" hidden="1" x14ac:dyDescent="0.25">
      <c r="A8707" s="83" t="s">
        <v>9770</v>
      </c>
      <c r="C8707" s="292">
        <v>11798.043730000009</v>
      </c>
      <c r="D8707" s="292">
        <v>-8649.3970400000217</v>
      </c>
      <c r="E8707" s="292">
        <v>-8764.454510000036</v>
      </c>
      <c r="F8707" s="292">
        <v>0</v>
      </c>
      <c r="G8707" s="292">
        <v>-5615.8078200000164</v>
      </c>
      <c r="P8707" s="83" t="str">
        <f t="shared" si="198"/>
        <v/>
      </c>
    </row>
    <row r="8708" spans="1:16" hidden="1" x14ac:dyDescent="0.25">
      <c r="A8708" s="83" t="s">
        <v>9771</v>
      </c>
      <c r="C8708" s="292">
        <v>0</v>
      </c>
      <c r="D8708" s="292">
        <v>0</v>
      </c>
      <c r="E8708" s="292">
        <v>0</v>
      </c>
      <c r="F8708" s="292">
        <v>0</v>
      </c>
      <c r="G8708" s="292">
        <v>0</v>
      </c>
      <c r="P8708" s="83" t="str">
        <f t="shared" si="198"/>
        <v/>
      </c>
    </row>
    <row r="8709" spans="1:16" hidden="1" x14ac:dyDescent="0.25">
      <c r="A8709" s="83" t="s">
        <v>9772</v>
      </c>
      <c r="C8709" s="292">
        <v>10873.765719999998</v>
      </c>
      <c r="D8709" s="292">
        <v>10832.709270000012</v>
      </c>
      <c r="E8709" s="292">
        <v>9670.7475900000009</v>
      </c>
      <c r="F8709" s="292">
        <v>0</v>
      </c>
      <c r="G8709" s="292">
        <v>31377.222580000009</v>
      </c>
      <c r="P8709" s="83" t="str">
        <f t="shared" si="198"/>
        <v/>
      </c>
    </row>
    <row r="8710" spans="1:16" hidden="1" x14ac:dyDescent="0.25">
      <c r="A8710" s="83" t="s">
        <v>9773</v>
      </c>
      <c r="C8710" s="292">
        <v>7836.345129999997</v>
      </c>
      <c r="D8710" s="292">
        <v>5919.4049199999936</v>
      </c>
      <c r="E8710" s="292">
        <v>6430.9949100000322</v>
      </c>
      <c r="F8710" s="292">
        <v>0</v>
      </c>
      <c r="G8710" s="292">
        <v>20186.744960000025</v>
      </c>
      <c r="P8710" s="83" t="str">
        <f t="shared" si="198"/>
        <v/>
      </c>
    </row>
    <row r="8711" spans="1:16" hidden="1" x14ac:dyDescent="0.25">
      <c r="A8711" s="83" t="s">
        <v>9774</v>
      </c>
      <c r="C8711" s="292">
        <v>16.361409999999999</v>
      </c>
      <c r="D8711" s="292">
        <v>173.02983999999992</v>
      </c>
      <c r="E8711" s="292">
        <v>319.34803999999991</v>
      </c>
      <c r="F8711" s="292">
        <v>0</v>
      </c>
      <c r="G8711" s="292">
        <v>508.73928999999987</v>
      </c>
      <c r="P8711" s="83" t="str">
        <f t="shared" si="198"/>
        <v/>
      </c>
    </row>
    <row r="8712" spans="1:16" hidden="1" x14ac:dyDescent="0.25">
      <c r="A8712" s="83" t="s">
        <v>9775</v>
      </c>
      <c r="C8712" s="292">
        <v>1588.7934700000003</v>
      </c>
      <c r="D8712" s="292">
        <v>2862.23353</v>
      </c>
      <c r="E8712" s="292">
        <v>1819.8488800000027</v>
      </c>
      <c r="F8712" s="292">
        <v>0</v>
      </c>
      <c r="G8712" s="292">
        <v>6270.8758800000032</v>
      </c>
      <c r="P8712" s="83" t="str">
        <f t="shared" si="198"/>
        <v/>
      </c>
    </row>
    <row r="8713" spans="1:16" hidden="1" x14ac:dyDescent="0.25">
      <c r="A8713" s="83" t="s">
        <v>9776</v>
      </c>
      <c r="C8713" s="292">
        <v>3738.1044199999997</v>
      </c>
      <c r="D8713" s="292">
        <v>2803.9554300000018</v>
      </c>
      <c r="E8713" s="292">
        <v>3877.5516099999973</v>
      </c>
      <c r="F8713" s="292">
        <v>0</v>
      </c>
      <c r="G8713" s="292">
        <v>10419.611459999998</v>
      </c>
      <c r="P8713" s="83" t="str">
        <f t="shared" si="198"/>
        <v/>
      </c>
    </row>
    <row r="8714" spans="1:16" hidden="1" x14ac:dyDescent="0.25">
      <c r="A8714" s="83" t="s">
        <v>9777</v>
      </c>
      <c r="C8714" s="292">
        <v>31182.954779999993</v>
      </c>
      <c r="D8714" s="292">
        <v>29326.887820000014</v>
      </c>
      <c r="E8714" s="292">
        <v>25643.412580000037</v>
      </c>
      <c r="F8714" s="292">
        <v>0</v>
      </c>
      <c r="G8714" s="292">
        <v>86153.255180000022</v>
      </c>
      <c r="P8714" s="83" t="str">
        <f t="shared" si="198"/>
        <v/>
      </c>
    </row>
    <row r="8715" spans="1:16" hidden="1" x14ac:dyDescent="0.25">
      <c r="A8715" s="83" t="s">
        <v>9778</v>
      </c>
      <c r="C8715" s="292">
        <v>92.176629999999989</v>
      </c>
      <c r="D8715" s="292">
        <v>251.40397999999999</v>
      </c>
      <c r="E8715" s="292">
        <v>302.26930000000004</v>
      </c>
      <c r="F8715" s="292">
        <v>0</v>
      </c>
      <c r="G8715" s="292">
        <v>645.84991000000002</v>
      </c>
      <c r="P8715" s="83" t="str">
        <f t="shared" si="198"/>
        <v/>
      </c>
    </row>
    <row r="8716" spans="1:16" hidden="1" x14ac:dyDescent="0.25">
      <c r="A8716" s="83" t="s">
        <v>9779</v>
      </c>
      <c r="C8716" s="292">
        <v>263.44333</v>
      </c>
      <c r="D8716" s="292">
        <v>634.99548000000004</v>
      </c>
      <c r="E8716" s="292">
        <v>1266.2552800000003</v>
      </c>
      <c r="F8716" s="292">
        <v>0</v>
      </c>
      <c r="G8716" s="292">
        <v>2164.6940900000004</v>
      </c>
      <c r="P8716" s="83" t="str">
        <f t="shared" si="198"/>
        <v/>
      </c>
    </row>
    <row r="8717" spans="1:16" hidden="1" x14ac:dyDescent="0.25">
      <c r="A8717" s="83" t="s">
        <v>9780</v>
      </c>
      <c r="C8717" s="292">
        <v>661.97627</v>
      </c>
      <c r="D8717" s="292">
        <v>0</v>
      </c>
      <c r="E8717" s="292">
        <v>1202.5</v>
      </c>
      <c r="F8717" s="292">
        <v>0</v>
      </c>
      <c r="G8717" s="292">
        <v>1864.4762700000001</v>
      </c>
      <c r="P8717" s="83" t="str">
        <f t="shared" si="198"/>
        <v/>
      </c>
    </row>
    <row r="8718" spans="1:16" hidden="1" x14ac:dyDescent="0.25">
      <c r="A8718" s="83" t="s">
        <v>9781</v>
      </c>
      <c r="C8718" s="292">
        <v>32200.551009999992</v>
      </c>
      <c r="D8718" s="292">
        <v>30213.287280000015</v>
      </c>
      <c r="E8718" s="292">
        <v>28414.437160000038</v>
      </c>
      <c r="F8718" s="292">
        <v>0</v>
      </c>
      <c r="G8718" s="292">
        <v>90828.27545000003</v>
      </c>
      <c r="P8718" s="83" t="str">
        <f t="shared" si="198"/>
        <v/>
      </c>
    </row>
    <row r="8719" spans="1:16" hidden="1" x14ac:dyDescent="0.25">
      <c r="A8719" s="83" t="s">
        <v>9782</v>
      </c>
      <c r="C8719" s="292">
        <v>33.802900000000001</v>
      </c>
      <c r="D8719" s="292">
        <v>33.739420000000003</v>
      </c>
      <c r="E8719" s="292">
        <v>27.650010000000002</v>
      </c>
      <c r="F8719" s="292">
        <v>0</v>
      </c>
      <c r="G8719" s="292">
        <v>95.192329999999998</v>
      </c>
      <c r="P8719" s="83" t="str">
        <f t="shared" si="198"/>
        <v/>
      </c>
    </row>
    <row r="8720" spans="1:16" hidden="1" x14ac:dyDescent="0.25">
      <c r="A8720" s="83" t="s">
        <v>9783</v>
      </c>
      <c r="C8720" s="292">
        <v>7095.7817299999979</v>
      </c>
      <c r="D8720" s="292">
        <v>6701.815410000002</v>
      </c>
      <c r="E8720" s="292">
        <v>3497.2715399999997</v>
      </c>
      <c r="F8720" s="292">
        <v>0</v>
      </c>
      <c r="G8720" s="292">
        <v>17294.86868</v>
      </c>
      <c r="P8720" s="83" t="str">
        <f t="shared" si="198"/>
        <v/>
      </c>
    </row>
    <row r="8721" spans="1:16" hidden="1" x14ac:dyDescent="0.25">
      <c r="A8721" s="83" t="s">
        <v>9784</v>
      </c>
      <c r="C8721" s="292">
        <v>0</v>
      </c>
      <c r="D8721" s="292">
        <v>0</v>
      </c>
      <c r="E8721" s="292">
        <v>0</v>
      </c>
      <c r="F8721" s="292">
        <v>0</v>
      </c>
      <c r="G8721" s="292">
        <v>0</v>
      </c>
      <c r="P8721" s="83" t="str">
        <f t="shared" si="198"/>
        <v/>
      </c>
    </row>
    <row r="8722" spans="1:16" hidden="1" x14ac:dyDescent="0.25">
      <c r="A8722" s="83" t="s">
        <v>9785</v>
      </c>
      <c r="C8722" s="292">
        <v>24305.729429999999</v>
      </c>
      <c r="D8722" s="292">
        <v>18554.407269999996</v>
      </c>
      <c r="E8722" s="292">
        <v>19485.140510000001</v>
      </c>
      <c r="F8722" s="292">
        <v>0</v>
      </c>
      <c r="G8722" s="292">
        <v>62345.277210000015</v>
      </c>
      <c r="P8722" s="83" t="str">
        <f t="shared" si="198"/>
        <v/>
      </c>
    </row>
    <row r="8723" spans="1:16" hidden="1" x14ac:dyDescent="0.25">
      <c r="A8723" s="83" t="s">
        <v>9786</v>
      </c>
      <c r="C8723" s="292">
        <v>3346.3</v>
      </c>
      <c r="D8723" s="292">
        <v>7.7233699999997043</v>
      </c>
      <c r="E8723" s="292">
        <v>0</v>
      </c>
      <c r="F8723" s="292">
        <v>0</v>
      </c>
      <c r="G8723" s="292">
        <v>3354.0233699999999</v>
      </c>
      <c r="P8723" s="83" t="str">
        <f t="shared" si="198"/>
        <v/>
      </c>
    </row>
    <row r="8724" spans="1:16" hidden="1" x14ac:dyDescent="0.25">
      <c r="A8724" s="83" t="s">
        <v>9787</v>
      </c>
      <c r="C8724" s="292">
        <v>16199.4391</v>
      </c>
      <c r="D8724" s="292">
        <v>2847.5415199999989</v>
      </c>
      <c r="E8724" s="292">
        <v>0</v>
      </c>
      <c r="F8724" s="292">
        <v>0</v>
      </c>
      <c r="G8724" s="292">
        <v>19046.980619999998</v>
      </c>
      <c r="P8724" s="83" t="str">
        <f t="shared" si="198"/>
        <v/>
      </c>
    </row>
    <row r="8725" spans="1:16" hidden="1" x14ac:dyDescent="0.25">
      <c r="A8725" s="83" t="s">
        <v>9788</v>
      </c>
      <c r="C8725" s="292">
        <v>5249.7370000000001</v>
      </c>
      <c r="D8725" s="292">
        <v>2607.7289499999983</v>
      </c>
      <c r="E8725" s="292">
        <v>4060.7744099999995</v>
      </c>
      <c r="F8725" s="292">
        <v>0</v>
      </c>
      <c r="G8725" s="292">
        <v>11918.240359999998</v>
      </c>
      <c r="P8725" s="83" t="str">
        <f t="shared" si="198"/>
        <v/>
      </c>
    </row>
    <row r="8726" spans="1:16" hidden="1" x14ac:dyDescent="0.25">
      <c r="A8726" s="83" t="s">
        <v>9789</v>
      </c>
      <c r="C8726" s="292">
        <v>465.50837999999999</v>
      </c>
      <c r="D8726" s="292">
        <v>360.76910999999996</v>
      </c>
      <c r="E8726" s="292">
        <v>852.70239000000015</v>
      </c>
      <c r="F8726" s="292">
        <v>0</v>
      </c>
      <c r="G8726" s="292">
        <v>1678.9798800000001</v>
      </c>
      <c r="P8726" s="83" t="str">
        <f t="shared" si="198"/>
        <v/>
      </c>
    </row>
    <row r="8727" spans="1:16" hidden="1" x14ac:dyDescent="0.25">
      <c r="A8727" s="83" t="s">
        <v>9790</v>
      </c>
      <c r="C8727" s="292">
        <v>3156.5518000000002</v>
      </c>
      <c r="D8727" s="292">
        <v>8446.5742399999981</v>
      </c>
      <c r="E8727" s="292">
        <v>8855.6075200000014</v>
      </c>
      <c r="F8727" s="292">
        <v>0</v>
      </c>
      <c r="G8727" s="292">
        <v>20458.733560000001</v>
      </c>
      <c r="P8727" s="83" t="str">
        <f t="shared" si="198"/>
        <v/>
      </c>
    </row>
    <row r="8728" spans="1:16" hidden="1" x14ac:dyDescent="0.25">
      <c r="A8728" s="83" t="s">
        <v>9791</v>
      </c>
      <c r="C8728" s="292">
        <v>281.39837</v>
      </c>
      <c r="D8728" s="292">
        <v>457.05911000000009</v>
      </c>
      <c r="E8728" s="292">
        <v>192.87751999999992</v>
      </c>
      <c r="F8728" s="292">
        <v>0</v>
      </c>
      <c r="G8728" s="292">
        <v>931.33499999999992</v>
      </c>
      <c r="P8728" s="83" t="str">
        <f t="shared" si="198"/>
        <v/>
      </c>
    </row>
    <row r="8729" spans="1:16" hidden="1" x14ac:dyDescent="0.25">
      <c r="A8729" s="83" t="s">
        <v>9792</v>
      </c>
      <c r="C8729" s="292">
        <v>389.79140000000001</v>
      </c>
      <c r="D8729" s="292">
        <v>590.49266</v>
      </c>
      <c r="E8729" s="292">
        <v>230.42595000000003</v>
      </c>
      <c r="F8729" s="292">
        <v>0</v>
      </c>
      <c r="G8729" s="292">
        <v>1210.71001</v>
      </c>
      <c r="P8729" s="83" t="str">
        <f t="shared" si="198"/>
        <v/>
      </c>
    </row>
    <row r="8730" spans="1:16" hidden="1" x14ac:dyDescent="0.25">
      <c r="A8730" s="83" t="s">
        <v>9793</v>
      </c>
      <c r="C8730" s="292">
        <v>147.12621000000001</v>
      </c>
      <c r="D8730" s="292">
        <v>154.21807999999999</v>
      </c>
      <c r="E8730" s="292">
        <v>164.84214</v>
      </c>
      <c r="F8730" s="292">
        <v>0</v>
      </c>
      <c r="G8730" s="292">
        <v>466.18642999999997</v>
      </c>
      <c r="P8730" s="83" t="str">
        <f t="shared" si="198"/>
        <v/>
      </c>
    </row>
    <row r="8731" spans="1:16" hidden="1" x14ac:dyDescent="0.25">
      <c r="A8731" s="83" t="s">
        <v>9794</v>
      </c>
      <c r="C8731" s="292">
        <v>43998.59474</v>
      </c>
      <c r="D8731" s="292">
        <v>21563.890239999993</v>
      </c>
      <c r="E8731" s="292">
        <v>19649.982650000002</v>
      </c>
      <c r="F8731" s="292">
        <v>0</v>
      </c>
      <c r="G8731" s="292">
        <v>85212.467630000014</v>
      </c>
      <c r="P8731" s="83" t="str">
        <f t="shared" si="198"/>
        <v/>
      </c>
    </row>
    <row r="8732" spans="1:16" hidden="1" x14ac:dyDescent="0.25">
      <c r="A8732" s="83" t="s">
        <v>9795</v>
      </c>
      <c r="C8732" s="292">
        <v>14550.04074</v>
      </c>
      <c r="D8732" s="292">
        <v>5789.1209099999996</v>
      </c>
      <c r="E8732" s="292">
        <v>5146.6159900000011</v>
      </c>
      <c r="F8732" s="292">
        <v>0</v>
      </c>
      <c r="G8732" s="292">
        <v>25485.777640000004</v>
      </c>
      <c r="P8732" s="83" t="str">
        <f t="shared" si="198"/>
        <v/>
      </c>
    </row>
    <row r="8733" spans="1:16" hidden="1" x14ac:dyDescent="0.25">
      <c r="A8733" s="83" t="s">
        <v>9796</v>
      </c>
      <c r="C8733" s="292">
        <v>212.70174</v>
      </c>
      <c r="D8733" s="292">
        <v>302.66228999999998</v>
      </c>
      <c r="E8733" s="292">
        <v>146.13673000000003</v>
      </c>
      <c r="F8733" s="292">
        <v>0</v>
      </c>
      <c r="G8733" s="292">
        <v>661.50076000000001</v>
      </c>
      <c r="P8733" s="83" t="str">
        <f t="shared" si="198"/>
        <v/>
      </c>
    </row>
    <row r="8734" spans="1:16" hidden="1" x14ac:dyDescent="0.25">
      <c r="A8734" s="83" t="s">
        <v>9797</v>
      </c>
      <c r="C8734" s="292">
        <v>-1258124.1007600017</v>
      </c>
      <c r="D8734" s="292">
        <v>-4431039.61472</v>
      </c>
      <c r="E8734" s="292">
        <v>-4094656.5376999998</v>
      </c>
      <c r="F8734" s="292">
        <v>5375880.8076200029</v>
      </c>
      <c r="G8734" s="292">
        <v>-2954164.9932599985</v>
      </c>
      <c r="H8734" s="292">
        <v>331413.5132261198</v>
      </c>
      <c r="I8734" s="292">
        <v>3478906.8741089953</v>
      </c>
      <c r="J8734" s="292">
        <v>-4607333.3818651149</v>
      </c>
      <c r="K8734" s="292">
        <v>-4370974.5841300022</v>
      </c>
      <c r="L8734" s="292">
        <v>662827.78919000085</v>
      </c>
      <c r="M8734" s="292">
        <v>-3302029.6256800015</v>
      </c>
      <c r="N8734" s="292">
        <v>-2375794.3958216384</v>
      </c>
      <c r="O8734" s="292">
        <v>-17545088.249791645</v>
      </c>
      <c r="P8734" s="83" t="str">
        <f t="shared" ref="P8734:P8757" si="199">IF(COUNTBLANK(Q8734)=0,IF(RIGHT(A8734,12)=Q8734,TRUE,FALSE),"")</f>
        <v/>
      </c>
    </row>
    <row r="8735" spans="1:16" hidden="1" x14ac:dyDescent="0.25">
      <c r="A8735" s="83" t="s">
        <v>9798</v>
      </c>
      <c r="C8735" s="292">
        <v>3589765.510979997</v>
      </c>
      <c r="D8735" s="292">
        <v>434698.04603000078</v>
      </c>
      <c r="E8735" s="292">
        <v>-14089100.814939998</v>
      </c>
      <c r="F8735" s="292">
        <v>10284043.709190004</v>
      </c>
      <c r="G8735" s="292">
        <v>1318047.8317800006</v>
      </c>
      <c r="H8735" s="292">
        <v>5359512.3720561201</v>
      </c>
      <c r="I8735" s="292">
        <v>7587377.3785289954</v>
      </c>
      <c r="J8735" s="292">
        <v>-2279497.3042751155</v>
      </c>
      <c r="K8735" s="292">
        <v>-14189651.860229997</v>
      </c>
      <c r="L8735" s="292">
        <v>3478740.6136600021</v>
      </c>
      <c r="M8735" s="292">
        <v>-2854167.074070001</v>
      </c>
      <c r="N8735" s="292">
        <v>-1143308.4999716394</v>
      </c>
      <c r="O8735" s="292">
        <v>-2503540.0912616551</v>
      </c>
      <c r="P8735" s="83" t="str">
        <f t="shared" si="199"/>
        <v/>
      </c>
    </row>
    <row r="8736" spans="1:16" hidden="1" x14ac:dyDescent="0.25">
      <c r="A8736" s="83" t="s">
        <v>9799</v>
      </c>
      <c r="C8736" s="292">
        <v>0</v>
      </c>
      <c r="D8736" s="292">
        <v>28.056480000000001</v>
      </c>
      <c r="E8736" s="292">
        <v>16.049189999999999</v>
      </c>
      <c r="F8736" s="292">
        <v>345.37849</v>
      </c>
      <c r="G8736" s="292">
        <v>4.7173100000000003</v>
      </c>
      <c r="H8736" s="292">
        <v>12.0602</v>
      </c>
      <c r="I8736" s="292">
        <v>0</v>
      </c>
      <c r="J8736" s="292">
        <v>44.748809999999999</v>
      </c>
      <c r="K8736" s="292">
        <v>11.136089999999999</v>
      </c>
      <c r="L8736" s="292">
        <v>13.57286</v>
      </c>
      <c r="M8736" s="292">
        <v>5050.7354000000005</v>
      </c>
      <c r="N8736" s="292">
        <v>1009.9465600000001</v>
      </c>
      <c r="O8736" s="292">
        <v>6536.40139</v>
      </c>
      <c r="P8736" s="83" t="str">
        <f t="shared" si="199"/>
        <v/>
      </c>
    </row>
    <row r="8737" spans="1:16" hidden="1" x14ac:dyDescent="0.25">
      <c r="A8737" s="83" t="s">
        <v>9800</v>
      </c>
      <c r="C8737" s="292">
        <v>471504.26642000099</v>
      </c>
      <c r="D8737" s="292">
        <v>489621.64721999998</v>
      </c>
      <c r="E8737" s="292">
        <v>518033.99726999999</v>
      </c>
      <c r="F8737" s="292">
        <v>503622.01939999999</v>
      </c>
      <c r="G8737" s="292">
        <v>753156.161499999</v>
      </c>
      <c r="H8737" s="292">
        <v>515662.76432999998</v>
      </c>
      <c r="I8737" s="292">
        <v>519205.46600999997</v>
      </c>
      <c r="J8737" s="292">
        <v>520920.27364000003</v>
      </c>
      <c r="K8737" s="292">
        <v>544644.98615999997</v>
      </c>
      <c r="L8737" s="292">
        <v>525960.85013000004</v>
      </c>
      <c r="M8737" s="292">
        <v>530934.74410999997</v>
      </c>
      <c r="N8737" s="292">
        <v>808585.54299999995</v>
      </c>
      <c r="O8737" s="292">
        <v>6701852.7191900006</v>
      </c>
      <c r="P8737" s="83" t="str">
        <f t="shared" si="199"/>
        <v/>
      </c>
    </row>
    <row r="8738" spans="1:16" hidden="1" x14ac:dyDescent="0.25">
      <c r="A8738" s="83" t="s">
        <v>9801</v>
      </c>
      <c r="C8738" s="292">
        <v>67606.052920000002</v>
      </c>
      <c r="D8738" s="292">
        <v>233946.17764000001</v>
      </c>
      <c r="E8738" s="292">
        <v>299029.19874999998</v>
      </c>
      <c r="F8738" s="292">
        <v>516595.82313999999</v>
      </c>
      <c r="G8738" s="292">
        <v>-22859.79306</v>
      </c>
      <c r="H8738" s="292">
        <v>339260.42479999998</v>
      </c>
      <c r="I8738" s="292">
        <v>195693.99587000001</v>
      </c>
      <c r="J8738" s="292">
        <v>230357.47964000001</v>
      </c>
      <c r="K8738" s="292">
        <v>235687.14055000001</v>
      </c>
      <c r="L8738" s="292">
        <v>320407.64804</v>
      </c>
      <c r="M8738" s="292">
        <v>275539.85353000002</v>
      </c>
      <c r="N8738" s="292">
        <v>1025768.0661300001</v>
      </c>
      <c r="O8738" s="292">
        <v>3717032.0679500001</v>
      </c>
      <c r="P8738" s="83" t="str">
        <f t="shared" si="199"/>
        <v/>
      </c>
    </row>
    <row r="8739" spans="1:16" hidden="1" x14ac:dyDescent="0.25">
      <c r="A8739" s="83" t="s">
        <v>9802</v>
      </c>
      <c r="C8739" s="292">
        <v>582455.43250999996</v>
      </c>
      <c r="D8739" s="292">
        <v>532414.62098999997</v>
      </c>
      <c r="E8739" s="292">
        <v>607001.54624000005</v>
      </c>
      <c r="F8739" s="292">
        <v>538239.00063999998</v>
      </c>
      <c r="G8739" s="292">
        <v>571264.88876</v>
      </c>
      <c r="H8739" s="292">
        <v>567617.58970999997</v>
      </c>
      <c r="I8739" s="292">
        <v>586951.81426999997</v>
      </c>
      <c r="J8739" s="292">
        <v>585555.29296999995</v>
      </c>
      <c r="K8739" s="292">
        <v>567751.55445000005</v>
      </c>
      <c r="L8739" s="292">
        <v>578363.81174999999</v>
      </c>
      <c r="M8739" s="292">
        <v>579508.64635000005</v>
      </c>
      <c r="N8739" s="292">
        <v>625399.95093000005</v>
      </c>
      <c r="O8739" s="292">
        <v>6922524.1495700004</v>
      </c>
      <c r="P8739" s="83" t="str">
        <f t="shared" si="199"/>
        <v/>
      </c>
    </row>
    <row r="8740" spans="1:16" hidden="1" x14ac:dyDescent="0.25">
      <c r="A8740" s="83" t="s">
        <v>9803</v>
      </c>
      <c r="C8740" s="292">
        <v>1544873.1748900001</v>
      </c>
      <c r="D8740" s="292">
        <v>966280.42142999999</v>
      </c>
      <c r="E8740" s="292">
        <v>917424.16261</v>
      </c>
      <c r="F8740" s="292">
        <v>999792.07770000014</v>
      </c>
      <c r="G8740" s="292">
        <v>842908.57375999994</v>
      </c>
      <c r="H8740" s="292">
        <v>993014.19083999994</v>
      </c>
      <c r="I8740" s="292">
        <v>852124.82718999998</v>
      </c>
      <c r="J8740" s="292">
        <v>811666.76858999999</v>
      </c>
      <c r="K8740" s="292">
        <v>823619.72343999997</v>
      </c>
      <c r="L8740" s="292">
        <v>939790.85800000001</v>
      </c>
      <c r="M8740" s="292">
        <v>990324.06427999993</v>
      </c>
      <c r="N8740" s="292">
        <v>1458781.7629000002</v>
      </c>
      <c r="O8740" s="292">
        <v>12140600.605629999</v>
      </c>
      <c r="P8740" s="83" t="str">
        <f t="shared" si="199"/>
        <v/>
      </c>
    </row>
    <row r="8741" spans="1:16" hidden="1" x14ac:dyDescent="0.25">
      <c r="A8741" s="83" t="s">
        <v>9804</v>
      </c>
      <c r="C8741" s="292">
        <v>392051.14217000001</v>
      </c>
      <c r="D8741" s="292">
        <v>432325.44899</v>
      </c>
      <c r="E8741" s="292">
        <v>532185.53007999994</v>
      </c>
      <c r="F8741" s="292">
        <v>624147.71360999998</v>
      </c>
      <c r="G8741" s="292">
        <v>587491.95317999995</v>
      </c>
      <c r="H8741" s="292">
        <v>720121.19105000002</v>
      </c>
      <c r="I8741" s="292">
        <v>76614.551489999998</v>
      </c>
      <c r="J8741" s="292">
        <v>304531.80128999997</v>
      </c>
      <c r="K8741" s="292">
        <v>677467.65225999989</v>
      </c>
      <c r="L8741" s="292">
        <v>275001.15706</v>
      </c>
      <c r="M8741" s="292">
        <v>1074754.29957</v>
      </c>
      <c r="N8741" s="292">
        <v>1482394.1664700001</v>
      </c>
      <c r="O8741" s="292">
        <v>7179086.6072200006</v>
      </c>
      <c r="P8741" s="83" t="str">
        <f t="shared" si="199"/>
        <v/>
      </c>
    </row>
    <row r="8742" spans="1:16" hidden="1" x14ac:dyDescent="0.25">
      <c r="A8742" s="83" t="s">
        <v>9805</v>
      </c>
      <c r="C8742" s="292">
        <v>3934559.75</v>
      </c>
      <c r="D8742" s="292">
        <v>1913396.3321799999</v>
      </c>
      <c r="E8742" s="292">
        <v>1980866.63909</v>
      </c>
      <c r="F8742" s="292">
        <v>1887519.297</v>
      </c>
      <c r="G8742" s="292">
        <v>1934770.7175100001</v>
      </c>
      <c r="H8742" s="292">
        <v>1773906.38106</v>
      </c>
      <c r="I8742" s="292">
        <v>1811832.2807</v>
      </c>
      <c r="J8742" s="292">
        <v>1748981.6090599999</v>
      </c>
      <c r="K8742" s="292">
        <v>1821902.5694500001</v>
      </c>
      <c r="L8742" s="292">
        <v>1586806.95738</v>
      </c>
      <c r="M8742" s="292">
        <v>939254.61566000001</v>
      </c>
      <c r="N8742" s="292">
        <v>1558019.66854</v>
      </c>
      <c r="O8742" s="292">
        <v>22891816.81763</v>
      </c>
      <c r="P8742" s="83" t="str">
        <f t="shared" si="199"/>
        <v/>
      </c>
    </row>
    <row r="8743" spans="1:16" hidden="1" x14ac:dyDescent="0.25">
      <c r="A8743" s="83" t="s">
        <v>9806</v>
      </c>
      <c r="C8743" s="292">
        <v>363353.94403999997</v>
      </c>
      <c r="D8743" s="292">
        <v>182258.78788000002</v>
      </c>
      <c r="E8743" s="292">
        <v>257397.71784</v>
      </c>
      <c r="F8743" s="292">
        <v>229434.33281000002</v>
      </c>
      <c r="G8743" s="292">
        <v>194812.28188999998</v>
      </c>
      <c r="H8743" s="292">
        <v>260706.16228000002</v>
      </c>
      <c r="I8743" s="292">
        <v>326898.62842000002</v>
      </c>
      <c r="J8743" s="292">
        <v>234471.68510999999</v>
      </c>
      <c r="K8743" s="292">
        <v>395216.91064000002</v>
      </c>
      <c r="L8743" s="292">
        <v>229475.90469999998</v>
      </c>
      <c r="M8743" s="292">
        <v>295476.03570999997</v>
      </c>
      <c r="N8743" s="292">
        <v>315136.78740999999</v>
      </c>
      <c r="O8743" s="292">
        <v>3284639.1787300003</v>
      </c>
      <c r="P8743" s="83" t="str">
        <f t="shared" si="199"/>
        <v/>
      </c>
    </row>
    <row r="8744" spans="1:16" hidden="1" x14ac:dyDescent="0.25">
      <c r="A8744" s="83" t="s">
        <v>9807</v>
      </c>
      <c r="C8744" s="292">
        <v>130</v>
      </c>
      <c r="D8744" s="292">
        <v>0</v>
      </c>
      <c r="E8744" s="292">
        <v>5</v>
      </c>
      <c r="F8744" s="292">
        <v>0</v>
      </c>
      <c r="G8744" s="292">
        <v>0</v>
      </c>
      <c r="H8744" s="292">
        <v>0</v>
      </c>
      <c r="I8744" s="292">
        <v>0</v>
      </c>
      <c r="J8744" s="292">
        <v>0</v>
      </c>
      <c r="K8744" s="292">
        <v>0</v>
      </c>
      <c r="L8744" s="292">
        <v>0</v>
      </c>
      <c r="M8744" s="292">
        <v>0</v>
      </c>
      <c r="N8744" s="292">
        <v>0</v>
      </c>
      <c r="O8744" s="292">
        <v>135</v>
      </c>
      <c r="P8744" s="83" t="str">
        <f t="shared" si="199"/>
        <v/>
      </c>
    </row>
    <row r="8745" spans="1:16" hidden="1" x14ac:dyDescent="0.25">
      <c r="A8745" s="83" t="s">
        <v>9808</v>
      </c>
      <c r="C8745" s="292">
        <v>2388191.49957</v>
      </c>
      <c r="D8745" s="292">
        <v>1196192.0672799998</v>
      </c>
      <c r="E8745" s="292">
        <v>1187766.95285</v>
      </c>
      <c r="F8745" s="292">
        <v>1190177.3395</v>
      </c>
      <c r="G8745" s="292">
        <v>1201623.50444</v>
      </c>
      <c r="H8745" s="292">
        <v>1187223.5500999999</v>
      </c>
      <c r="I8745" s="292">
        <v>1725555.1758099999</v>
      </c>
      <c r="J8745" s="292">
        <v>1256413.46952</v>
      </c>
      <c r="K8745" s="292">
        <v>1506749.70041</v>
      </c>
      <c r="L8745" s="292">
        <v>1278662.7370500001</v>
      </c>
      <c r="M8745" s="292">
        <v>1242845.69319</v>
      </c>
      <c r="N8745" s="292">
        <v>222622.71077999999</v>
      </c>
      <c r="O8745" s="292">
        <v>15584024.400500001</v>
      </c>
      <c r="P8745" s="83" t="str">
        <f t="shared" si="199"/>
        <v/>
      </c>
    </row>
    <row r="8746" spans="1:16" hidden="1" x14ac:dyDescent="0.25">
      <c r="A8746" s="83" t="s">
        <v>9809</v>
      </c>
      <c r="C8746" s="292">
        <v>21453.975409999999</v>
      </c>
      <c r="D8746" s="292">
        <v>15810.29177</v>
      </c>
      <c r="E8746" s="292">
        <v>31540.13377</v>
      </c>
      <c r="F8746" s="292">
        <v>52526.25503</v>
      </c>
      <c r="G8746" s="292">
        <v>54400.947719999996</v>
      </c>
      <c r="H8746" s="292">
        <v>179649.39443000001</v>
      </c>
      <c r="I8746" s="292">
        <v>60636.032099999997</v>
      </c>
      <c r="J8746" s="292">
        <v>34492.767099999997</v>
      </c>
      <c r="K8746" s="292">
        <v>191242.38988</v>
      </c>
      <c r="L8746" s="292">
        <v>51238.849409999995</v>
      </c>
      <c r="M8746" s="292">
        <v>77610.404320000001</v>
      </c>
      <c r="N8746" s="292">
        <v>849853.90827999997</v>
      </c>
      <c r="O8746" s="292">
        <v>1620455.34922</v>
      </c>
      <c r="P8746" s="83" t="str">
        <f t="shared" si="199"/>
        <v/>
      </c>
    </row>
    <row r="8747" spans="1:16" hidden="1" x14ac:dyDescent="0.25">
      <c r="A8747" s="83" t="s">
        <v>9810</v>
      </c>
      <c r="C8747" s="292">
        <v>9766179.2379299998</v>
      </c>
      <c r="D8747" s="292">
        <v>5962273.8518599998</v>
      </c>
      <c r="E8747" s="292">
        <v>6331266.9276900003</v>
      </c>
      <c r="F8747" s="292">
        <v>6542399.2373199994</v>
      </c>
      <c r="G8747" s="292">
        <v>6117573.9530099984</v>
      </c>
      <c r="H8747" s="292">
        <v>6537173.7087999992</v>
      </c>
      <c r="I8747" s="292">
        <v>6155512.7718600007</v>
      </c>
      <c r="J8747" s="292">
        <v>5727435.8957299991</v>
      </c>
      <c r="K8747" s="292">
        <v>6764293.7633300005</v>
      </c>
      <c r="L8747" s="292">
        <v>5785722.34638</v>
      </c>
      <c r="M8747" s="292">
        <v>6011299.0921200002</v>
      </c>
      <c r="N8747" s="292">
        <v>8347572.5110000009</v>
      </c>
      <c r="O8747" s="292">
        <v>80048703.297030002</v>
      </c>
      <c r="P8747" s="83" t="str">
        <f t="shared" si="199"/>
        <v/>
      </c>
    </row>
    <row r="8748" spans="1:16" hidden="1" x14ac:dyDescent="0.25">
      <c r="A8748" s="83" t="s">
        <v>9811</v>
      </c>
      <c r="C8748" s="292">
        <v>180941.40737999999</v>
      </c>
      <c r="D8748" s="292">
        <v>137384.60661000002</v>
      </c>
      <c r="E8748" s="292">
        <v>378440.34298000007</v>
      </c>
      <c r="F8748" s="292">
        <v>119818.85946000001</v>
      </c>
      <c r="G8748" s="292">
        <v>660360.34068000002</v>
      </c>
      <c r="H8748" s="292">
        <v>511139.60178000003</v>
      </c>
      <c r="I8748" s="292">
        <v>71673.977769999998</v>
      </c>
      <c r="J8748" s="292">
        <v>92453.606329999995</v>
      </c>
      <c r="K8748" s="292">
        <v>249647.95647</v>
      </c>
      <c r="L8748" s="292">
        <v>75995.361470000003</v>
      </c>
      <c r="M8748" s="292">
        <v>84936.718710000001</v>
      </c>
      <c r="N8748" s="292">
        <v>321717.47506999999</v>
      </c>
      <c r="O8748" s="292">
        <v>2884510.25471</v>
      </c>
      <c r="P8748" s="83" t="str">
        <f t="shared" si="199"/>
        <v/>
      </c>
    </row>
    <row r="8749" spans="1:16" hidden="1" x14ac:dyDescent="0.25">
      <c r="A8749" s="83" t="s">
        <v>9812</v>
      </c>
      <c r="C8749" s="292">
        <v>41.896880000000003</v>
      </c>
      <c r="D8749" s="292">
        <v>16.974889999999998</v>
      </c>
      <c r="E8749" s="292">
        <v>14089438.83037</v>
      </c>
      <c r="F8749" s="292">
        <v>55234.250460000003</v>
      </c>
      <c r="G8749" s="292">
        <v>80506.885859999995</v>
      </c>
      <c r="H8749" s="292">
        <v>29178.944799999997</v>
      </c>
      <c r="I8749" s="292">
        <v>7.3331799999999996</v>
      </c>
      <c r="J8749" s="292">
        <v>1560.7951800000001</v>
      </c>
      <c r="K8749" s="292">
        <v>16537564.261059999</v>
      </c>
      <c r="L8749" s="292">
        <v>1636.70884</v>
      </c>
      <c r="M8749" s="292">
        <v>133.02041</v>
      </c>
      <c r="N8749" s="292">
        <v>62.191359999999996</v>
      </c>
      <c r="O8749" s="292">
        <v>30795382.093289997</v>
      </c>
      <c r="P8749" s="83" t="str">
        <f t="shared" si="199"/>
        <v/>
      </c>
    </row>
    <row r="8750" spans="1:16" hidden="1" x14ac:dyDescent="0.25">
      <c r="A8750" s="83" t="s">
        <v>9813</v>
      </c>
      <c r="C8750" s="292">
        <v>52.414839999999998</v>
      </c>
      <c r="D8750" s="292">
        <v>99.166939999999997</v>
      </c>
      <c r="E8750" s="292">
        <v>13.777659999999999</v>
      </c>
      <c r="F8750" s="292">
        <v>13.534050000000001</v>
      </c>
      <c r="G8750" s="292">
        <v>56.771769999999997</v>
      </c>
      <c r="H8750" s="292">
        <v>34.763500000000001</v>
      </c>
      <c r="I8750" s="292">
        <v>26.053789999999999</v>
      </c>
      <c r="J8750" s="292">
        <v>38.121810000000004</v>
      </c>
      <c r="K8750" s="292">
        <v>138.70638</v>
      </c>
      <c r="L8750" s="292">
        <v>53.106619999999999</v>
      </c>
      <c r="M8750" s="292">
        <v>120.92755</v>
      </c>
      <c r="N8750" s="292">
        <v>156.16428999999999</v>
      </c>
      <c r="O8750" s="292">
        <v>803.50919999999996</v>
      </c>
      <c r="P8750" s="83" t="str">
        <f t="shared" si="199"/>
        <v/>
      </c>
    </row>
    <row r="8751" spans="1:16" hidden="1" x14ac:dyDescent="0.25">
      <c r="A8751" s="83" t="s">
        <v>9814</v>
      </c>
      <c r="C8751" s="292">
        <v>9947214.9570300002</v>
      </c>
      <c r="D8751" s="292">
        <v>6099774.6003</v>
      </c>
      <c r="E8751" s="292">
        <v>20799159.878699999</v>
      </c>
      <c r="F8751" s="292">
        <v>6717465.881289999</v>
      </c>
      <c r="G8751" s="292">
        <v>6858497.9513199991</v>
      </c>
      <c r="H8751" s="292">
        <v>7077527.0188799994</v>
      </c>
      <c r="I8751" s="292">
        <v>6227220.1366000008</v>
      </c>
      <c r="J8751" s="292">
        <v>5821488.4190499997</v>
      </c>
      <c r="K8751" s="292">
        <v>23551644.687239997</v>
      </c>
      <c r="L8751" s="292">
        <v>5863407.5233100001</v>
      </c>
      <c r="M8751" s="292">
        <v>6096489.7587900003</v>
      </c>
      <c r="N8751" s="292">
        <v>8669508.3417200018</v>
      </c>
      <c r="O8751" s="292">
        <v>113729399.15423001</v>
      </c>
      <c r="P8751" s="83" t="str">
        <f t="shared" si="199"/>
        <v/>
      </c>
    </row>
    <row r="8752" spans="1:16" hidden="1" x14ac:dyDescent="0.25">
      <c r="A8752" s="83" t="s">
        <v>9815</v>
      </c>
      <c r="C8752" s="292">
        <v>7843.0241800000003</v>
      </c>
      <c r="D8752" s="292">
        <v>15607.89617</v>
      </c>
      <c r="E8752" s="292">
        <v>21091.921429999995</v>
      </c>
      <c r="F8752" s="292">
        <v>20348.574089999998</v>
      </c>
      <c r="G8752" s="292">
        <v>11135.13651</v>
      </c>
      <c r="H8752" s="292">
        <v>12148.816759999998</v>
      </c>
      <c r="I8752" s="292">
        <v>10542.926599999999</v>
      </c>
      <c r="J8752" s="292">
        <v>653218.38305000006</v>
      </c>
      <c r="K8752" s="292">
        <v>16870.831440000005</v>
      </c>
      <c r="L8752" s="292">
        <v>25939.635170000001</v>
      </c>
      <c r="M8752" s="292">
        <v>6761.3177700000006</v>
      </c>
      <c r="N8752" s="292">
        <v>14055.104120000002</v>
      </c>
      <c r="O8752" s="292">
        <v>815563.56729000004</v>
      </c>
      <c r="P8752" s="83" t="str">
        <f t="shared" si="199"/>
        <v/>
      </c>
    </row>
    <row r="8753" spans="1:16" hidden="1" x14ac:dyDescent="0.25">
      <c r="A8753" s="83" t="s">
        <v>9816</v>
      </c>
      <c r="C8753" s="292">
        <v>8508055.1371699981</v>
      </c>
      <c r="D8753" s="292">
        <v>1531234.2371400003</v>
      </c>
      <c r="E8753" s="292">
        <v>2236610.3899900005</v>
      </c>
      <c r="F8753" s="292">
        <v>11918280.044940002</v>
      </c>
      <c r="G8753" s="292">
        <v>3163408.9597499999</v>
      </c>
      <c r="H8753" s="292">
        <v>6868587.222026119</v>
      </c>
      <c r="I8753" s="292">
        <v>9634419.645968996</v>
      </c>
      <c r="J8753" s="292">
        <v>1120102.5138648844</v>
      </c>
      <c r="K8753" s="292">
        <v>2393319.1791999987</v>
      </c>
      <c r="L8753" s="292">
        <v>6448550.1355700009</v>
      </c>
      <c r="M8753" s="292">
        <v>2709269.4664399987</v>
      </c>
      <c r="N8753" s="292">
        <v>5971778.1151783625</v>
      </c>
      <c r="O8753" s="292">
        <v>62503615.047238357</v>
      </c>
      <c r="P8753" s="83" t="str">
        <f t="shared" si="199"/>
        <v/>
      </c>
    </row>
    <row r="8754" spans="1:16" hidden="1" x14ac:dyDescent="0.25">
      <c r="A8754" s="83" t="s">
        <v>9817</v>
      </c>
      <c r="C8754" s="292">
        <v>5000000.0070000002</v>
      </c>
      <c r="D8754" s="292">
        <v>5000000.0140000004</v>
      </c>
      <c r="E8754" s="292">
        <v>3122250.0070000002</v>
      </c>
      <c r="F8754" s="292">
        <v>5051631.9400000004</v>
      </c>
      <c r="G8754" s="292">
        <v>4967695.0104999999</v>
      </c>
      <c r="H8754" s="292">
        <v>5387994.1119999997</v>
      </c>
      <c r="I8754" s="292">
        <v>4110517</v>
      </c>
      <c r="J8754" s="292">
        <v>2420250</v>
      </c>
      <c r="K8754" s="292">
        <v>5021115.0270000007</v>
      </c>
      <c r="L8754" s="292">
        <v>2887003.01</v>
      </c>
      <c r="M8754" s="292">
        <v>500019.43599999999</v>
      </c>
      <c r="N8754" s="292">
        <v>799567.53999999992</v>
      </c>
      <c r="O8754" s="292">
        <v>44268043.103500001</v>
      </c>
      <c r="P8754" s="83" t="str">
        <f t="shared" si="199"/>
        <v/>
      </c>
    </row>
    <row r="8755" spans="1:16" hidden="1" x14ac:dyDescent="0.25">
      <c r="A8755" s="83" t="s">
        <v>9818</v>
      </c>
      <c r="C8755" s="292">
        <v>2292.74352</v>
      </c>
      <c r="D8755" s="292">
        <v>2933.3473300000005</v>
      </c>
      <c r="E8755" s="292">
        <v>2177.6188099999999</v>
      </c>
      <c r="F8755" s="292">
        <v>1466.8317499999998</v>
      </c>
      <c r="G8755" s="292">
        <v>1187.2293</v>
      </c>
      <c r="H8755" s="292">
        <v>928.21647999999993</v>
      </c>
      <c r="I8755" s="292">
        <v>823.17239999999993</v>
      </c>
      <c r="J8755" s="292">
        <v>1226.99575</v>
      </c>
      <c r="K8755" s="292">
        <v>2324.1458400000001</v>
      </c>
      <c r="L8755" s="292">
        <v>1148.19373</v>
      </c>
      <c r="M8755" s="292">
        <v>1169.6829999999998</v>
      </c>
      <c r="N8755" s="292">
        <v>-5691.2846399999989</v>
      </c>
      <c r="O8755" s="292">
        <v>11986.89327</v>
      </c>
      <c r="P8755" s="83" t="str">
        <f t="shared" si="199"/>
        <v/>
      </c>
    </row>
    <row r="8756" spans="1:16" hidden="1" x14ac:dyDescent="0.25">
      <c r="A8756" s="83" t="s">
        <v>9819</v>
      </c>
      <c r="C8756" s="292">
        <v>35141.077900000033</v>
      </c>
      <c r="D8756" s="292">
        <v>40487.121370000008</v>
      </c>
      <c r="E8756" s="292">
        <v>43989.690689999996</v>
      </c>
      <c r="F8756" s="292">
        <v>42616.575290000037</v>
      </c>
      <c r="G8756" s="292">
        <v>64374.799860000014</v>
      </c>
      <c r="H8756" s="292">
        <v>54937.285270000008</v>
      </c>
      <c r="I8756" s="292">
        <v>39084.746750000013</v>
      </c>
      <c r="J8756" s="292">
        <v>34691.546759999997</v>
      </c>
      <c r="K8756" s="292">
        <v>45091.740930000007</v>
      </c>
      <c r="L8756" s="292">
        <v>40303.566420000017</v>
      </c>
      <c r="M8756" s="292">
        <v>43747.352029999973</v>
      </c>
      <c r="N8756" s="292">
        <v>960837.91904999956</v>
      </c>
      <c r="O8756" s="292">
        <v>1445303.4223199997</v>
      </c>
      <c r="P8756" s="83" t="str">
        <f t="shared" si="199"/>
        <v/>
      </c>
    </row>
    <row r="8757" spans="1:16" hidden="1" x14ac:dyDescent="0.25">
      <c r="A8757" s="83" t="s">
        <v>9820</v>
      </c>
      <c r="C8757" s="292">
        <v>20391.66</v>
      </c>
      <c r="D8757" s="292">
        <v>7310.9813899999999</v>
      </c>
      <c r="E8757" s="292">
        <v>160696.93357000002</v>
      </c>
      <c r="F8757" s="292">
        <v>167364.03969999999</v>
      </c>
      <c r="G8757" s="292">
        <v>440020.85063</v>
      </c>
      <c r="H8757" s="292">
        <v>32494.746320000002</v>
      </c>
      <c r="I8757" s="292">
        <v>14226.56415</v>
      </c>
      <c r="J8757" s="292">
        <v>6724.2265799999996</v>
      </c>
      <c r="K8757" s="292">
        <v>-1629.7719999999999</v>
      </c>
      <c r="L8757" s="292">
        <v>-9416.4882600000037</v>
      </c>
      <c r="M8757" s="292">
        <v>5998.0265700000018</v>
      </c>
      <c r="N8757" s="292">
        <v>120060.11821999999</v>
      </c>
      <c r="O8757" s="292">
        <v>964241.88686999993</v>
      </c>
      <c r="P8757" s="83" t="str">
        <f t="shared" si="199"/>
        <v/>
      </c>
    </row>
    <row r="8758" spans="1:16" hidden="1" x14ac:dyDescent="0.25">
      <c r="A8758" s="83" t="s">
        <v>9821</v>
      </c>
      <c r="C8758" s="292">
        <v>8225723.1927599972</v>
      </c>
      <c r="D8758" s="292">
        <v>1382291.6497200003</v>
      </c>
      <c r="E8758" s="292">
        <v>1897061.3836100006</v>
      </c>
      <c r="F8758" s="292">
        <v>11410285.839610001</v>
      </c>
      <c r="G8758" s="292">
        <v>2571701.5795700001</v>
      </c>
      <c r="H8758" s="292">
        <v>6664640.5369361192</v>
      </c>
      <c r="I8758" s="292">
        <v>9466220.0361889955</v>
      </c>
      <c r="J8758" s="292">
        <v>371980.45018488419</v>
      </c>
      <c r="K8758" s="292">
        <v>2065409.0806099987</v>
      </c>
      <c r="L8758" s="292">
        <v>6318708.8196800016</v>
      </c>
      <c r="M8758" s="292">
        <v>2582924.6464699991</v>
      </c>
      <c r="N8758" s="292">
        <v>4723997.3410583632</v>
      </c>
      <c r="O8758" s="292">
        <v>57680944.556398362</v>
      </c>
      <c r="P8758" s="83" t="str">
        <f t="shared" ref="P8758:P8799" si="200">IF(COUNTBLANK(Q8758)=0,IF(RIGHT(A8758,12)=Q8758,TRUE,FALSE),"")</f>
        <v/>
      </c>
    </row>
    <row r="8759" spans="1:16" hidden="1" x14ac:dyDescent="0.25">
      <c r="A8759" s="83" t="s">
        <v>9822</v>
      </c>
      <c r="C8759" s="292">
        <v>51034.325210000003</v>
      </c>
      <c r="D8759" s="292">
        <v>79113.186610000004</v>
      </c>
      <c r="E8759" s="292">
        <v>73312.996749999991</v>
      </c>
      <c r="F8759" s="292">
        <v>272298.09263000003</v>
      </c>
      <c r="G8759" s="292">
        <v>74971.147230000017</v>
      </c>
      <c r="H8759" s="292">
        <v>62540.782489999932</v>
      </c>
      <c r="I8759" s="292">
        <v>78826.083830000061</v>
      </c>
      <c r="J8759" s="292">
        <v>46912.287889999978</v>
      </c>
      <c r="K8759" s="292">
        <v>65759.781510000001</v>
      </c>
      <c r="L8759" s="292">
        <v>52522.309899999986</v>
      </c>
      <c r="M8759" s="292">
        <v>69072.646850000048</v>
      </c>
      <c r="N8759" s="292">
        <v>86760.998979999902</v>
      </c>
      <c r="O8759" s="292">
        <v>1013124.63988</v>
      </c>
      <c r="P8759" s="83" t="str">
        <f t="shared" si="200"/>
        <v/>
      </c>
    </row>
    <row r="8760" spans="1:16" hidden="1" x14ac:dyDescent="0.25">
      <c r="A8760" s="83" t="s">
        <v>9823</v>
      </c>
      <c r="C8760" s="292">
        <v>10377.916230000001</v>
      </c>
      <c r="D8760" s="292">
        <v>778.21152000000006</v>
      </c>
      <c r="E8760" s="292">
        <v>7981.2410199999995</v>
      </c>
      <c r="F8760" s="292">
        <v>1221.19299</v>
      </c>
      <c r="G8760" s="292">
        <v>5.4477000000000002</v>
      </c>
      <c r="H8760" s="292">
        <v>37554.754999999997</v>
      </c>
      <c r="I8760" s="292">
        <v>95.245689999999996</v>
      </c>
      <c r="J8760" s="292">
        <v>16.903320000000001</v>
      </c>
      <c r="K8760" s="292">
        <v>10.821010000000001</v>
      </c>
      <c r="L8760" s="292">
        <v>2.5360199999999997</v>
      </c>
      <c r="M8760" s="292">
        <v>109.70116999999999</v>
      </c>
      <c r="N8760" s="292">
        <v>36977.292359999999</v>
      </c>
      <c r="O8760" s="292">
        <v>95131.264029999991</v>
      </c>
      <c r="P8760" s="83" t="str">
        <f t="shared" si="200"/>
        <v/>
      </c>
    </row>
    <row r="8761" spans="1:16" hidden="1" x14ac:dyDescent="0.25">
      <c r="A8761" s="83" t="s">
        <v>9824</v>
      </c>
      <c r="C8761" s="292">
        <v>144976.42847000001</v>
      </c>
      <c r="D8761" s="292">
        <v>150.87586999999999</v>
      </c>
      <c r="E8761" s="292">
        <v>0</v>
      </c>
      <c r="F8761" s="292">
        <v>0</v>
      </c>
      <c r="G8761" s="292">
        <v>124.6146</v>
      </c>
      <c r="H8761" s="292">
        <v>0</v>
      </c>
      <c r="I8761" s="292">
        <v>24305.734769999999</v>
      </c>
      <c r="J8761" s="292">
        <v>133.08529999999999</v>
      </c>
      <c r="K8761" s="292">
        <v>0</v>
      </c>
      <c r="L8761" s="292">
        <v>0</v>
      </c>
      <c r="M8761" s="292">
        <v>137.51036999999999</v>
      </c>
      <c r="N8761" s="292">
        <v>0</v>
      </c>
      <c r="O8761" s="292">
        <v>169828.24938000002</v>
      </c>
      <c r="P8761" s="83" t="str">
        <f t="shared" si="200"/>
        <v/>
      </c>
    </row>
    <row r="8762" spans="1:16" hidden="1" x14ac:dyDescent="0.25">
      <c r="A8762" s="83" t="s">
        <v>9825</v>
      </c>
      <c r="C8762" s="292">
        <v>5741.2963200000004</v>
      </c>
      <c r="D8762" s="292">
        <v>0</v>
      </c>
      <c r="E8762" s="292">
        <v>0</v>
      </c>
      <c r="F8762" s="292">
        <v>2.9087999999999998</v>
      </c>
      <c r="G8762" s="292">
        <v>36.97663</v>
      </c>
      <c r="H8762" s="292">
        <v>436.96841999999998</v>
      </c>
      <c r="I8762" s="292">
        <v>0</v>
      </c>
      <c r="J8762" s="292">
        <v>33.563980000000001</v>
      </c>
      <c r="K8762" s="292">
        <v>0</v>
      </c>
      <c r="L8762" s="292">
        <v>736.89</v>
      </c>
      <c r="M8762" s="292">
        <v>0</v>
      </c>
      <c r="N8762" s="292">
        <v>0</v>
      </c>
      <c r="O8762" s="292">
        <v>6988.604150000001</v>
      </c>
      <c r="P8762" s="83" t="str">
        <f t="shared" si="200"/>
        <v/>
      </c>
    </row>
    <row r="8763" spans="1:16" hidden="1" x14ac:dyDescent="0.25">
      <c r="A8763" s="83" t="s">
        <v>9826</v>
      </c>
      <c r="C8763" s="292">
        <v>0</v>
      </c>
      <c r="D8763" s="292">
        <v>0</v>
      </c>
      <c r="E8763" s="292">
        <v>0</v>
      </c>
      <c r="F8763" s="292">
        <v>0</v>
      </c>
      <c r="G8763" s="292">
        <v>0</v>
      </c>
      <c r="H8763" s="292">
        <v>0</v>
      </c>
      <c r="I8763" s="292">
        <v>0</v>
      </c>
      <c r="J8763" s="292">
        <v>0</v>
      </c>
      <c r="K8763" s="292">
        <v>440.96818999999999</v>
      </c>
      <c r="L8763" s="292">
        <v>250</v>
      </c>
      <c r="M8763" s="292">
        <v>0</v>
      </c>
      <c r="N8763" s="292">
        <v>250</v>
      </c>
      <c r="O8763" s="292">
        <v>940.96819000000005</v>
      </c>
      <c r="P8763" s="83" t="str">
        <f t="shared" si="200"/>
        <v/>
      </c>
    </row>
    <row r="8764" spans="1:16" hidden="1" x14ac:dyDescent="0.25">
      <c r="A8764" s="83" t="s">
        <v>9827</v>
      </c>
      <c r="C8764" s="292">
        <v>6826.2160999999996</v>
      </c>
      <c r="D8764" s="292">
        <v>5494.3144900000007</v>
      </c>
      <c r="E8764" s="292">
        <v>32476.22292</v>
      </c>
      <c r="F8764" s="292">
        <v>4142.8218299999999</v>
      </c>
      <c r="G8764" s="292">
        <v>1038.4070199999999</v>
      </c>
      <c r="H8764" s="292">
        <v>3833.3308299999999</v>
      </c>
      <c r="I8764" s="292">
        <v>1118.30799</v>
      </c>
      <c r="J8764" s="292">
        <v>6392.0668000000005</v>
      </c>
      <c r="K8764" s="292">
        <v>201365.72751</v>
      </c>
      <c r="L8764" s="292">
        <v>19502.86664</v>
      </c>
      <c r="M8764" s="292">
        <v>518.26521000000002</v>
      </c>
      <c r="N8764" s="292">
        <v>28839.341390000001</v>
      </c>
      <c r="O8764" s="292">
        <v>311547.88873000006</v>
      </c>
      <c r="P8764" s="83" t="str">
        <f t="shared" si="200"/>
        <v/>
      </c>
    </row>
    <row r="8765" spans="1:16" hidden="1" x14ac:dyDescent="0.25">
      <c r="A8765" s="83" t="s">
        <v>9828</v>
      </c>
      <c r="C8765" s="292">
        <v>26632.580320000001</v>
      </c>
      <c r="D8765" s="292">
        <v>305.04785999999996</v>
      </c>
      <c r="E8765" s="292">
        <v>1349021.0479599999</v>
      </c>
      <c r="F8765" s="292">
        <v>30130.773790000003</v>
      </c>
      <c r="G8765" s="292">
        <v>44254.583549999996</v>
      </c>
      <c r="H8765" s="292">
        <v>179529.84043000001</v>
      </c>
      <c r="I8765" s="292">
        <v>68837.696760000006</v>
      </c>
      <c r="J8765" s="292">
        <v>411.60516000000001</v>
      </c>
      <c r="K8765" s="292">
        <v>1945234.4749700001</v>
      </c>
      <c r="L8765" s="292">
        <v>5446.7976699999999</v>
      </c>
      <c r="M8765" s="292">
        <v>31864.099280000002</v>
      </c>
      <c r="N8765" s="292">
        <v>760545.47120999999</v>
      </c>
      <c r="O8765" s="292">
        <v>4442214.01896</v>
      </c>
      <c r="P8765" s="83" t="str">
        <f t="shared" si="200"/>
        <v/>
      </c>
    </row>
    <row r="8766" spans="1:16" hidden="1" x14ac:dyDescent="0.25">
      <c r="A8766" s="83" t="s">
        <v>9829</v>
      </c>
      <c r="C8766" s="292">
        <v>13536980.468009997</v>
      </c>
      <c r="D8766" s="292">
        <v>6534472.6463300008</v>
      </c>
      <c r="E8766" s="292">
        <v>6710059.0637600003</v>
      </c>
      <c r="F8766" s="292">
        <v>17001509.590480004</v>
      </c>
      <c r="G8766" s="292">
        <v>8176545.7830999997</v>
      </c>
      <c r="H8766" s="292">
        <v>12437039.390936119</v>
      </c>
      <c r="I8766" s="292">
        <v>13814597.515128996</v>
      </c>
      <c r="J8766" s="292">
        <v>3541991.1147748842</v>
      </c>
      <c r="K8766" s="292">
        <v>9361992.8270100001</v>
      </c>
      <c r="L8766" s="292">
        <v>9342148.1369700022</v>
      </c>
      <c r="M8766" s="292">
        <v>3242322.6847199993</v>
      </c>
      <c r="N8766" s="292">
        <v>7526199.8417483624</v>
      </c>
      <c r="O8766" s="292">
        <v>111225859.06296836</v>
      </c>
      <c r="P8766" s="83" t="str">
        <f t="shared" si="200"/>
        <v/>
      </c>
    </row>
    <row r="8767" spans="1:16" hidden="1" x14ac:dyDescent="0.25">
      <c r="A8767" s="83" t="s">
        <v>9830</v>
      </c>
      <c r="C8767" s="292">
        <v>126598.5727379999</v>
      </c>
      <c r="D8767" s="292">
        <v>200548.65080450004</v>
      </c>
      <c r="E8767" s="292">
        <v>260895.63406100019</v>
      </c>
      <c r="F8767" s="292">
        <v>335443.87668999995</v>
      </c>
      <c r="G8767" s="292">
        <v>219221.77078350005</v>
      </c>
      <c r="H8767" s="292">
        <v>-325101.64278700022</v>
      </c>
      <c r="I8767" s="292">
        <v>65415.508754000068</v>
      </c>
      <c r="J8767" s="292">
        <v>236611.60452999972</v>
      </c>
      <c r="K8767" s="292">
        <v>14072.02403600025</v>
      </c>
      <c r="L8767" s="292">
        <v>672636.92433449952</v>
      </c>
      <c r="M8767" s="292">
        <v>-1150107.4401444998</v>
      </c>
      <c r="N8767" s="292">
        <v>154923.78938742843</v>
      </c>
      <c r="O8767" s="292">
        <v>773767.75308409333</v>
      </c>
      <c r="P8767" s="83" t="str">
        <f t="shared" si="200"/>
        <v/>
      </c>
    </row>
    <row r="8768" spans="1:16" hidden="1" x14ac:dyDescent="0.25">
      <c r="A8768" s="83" t="s">
        <v>9831</v>
      </c>
      <c r="C8768" s="292">
        <v>127515.75837799988</v>
      </c>
      <c r="D8768" s="292">
        <v>204547.34592450003</v>
      </c>
      <c r="E8768" s="292">
        <v>263649.91422100016</v>
      </c>
      <c r="F8768" s="292">
        <v>335044.15460999997</v>
      </c>
      <c r="G8768" s="292">
        <v>212449.8790335001</v>
      </c>
      <c r="H8768" s="292">
        <v>-317283.69818700023</v>
      </c>
      <c r="I8768" s="292">
        <v>63012.879364000051</v>
      </c>
      <c r="J8768" s="292">
        <v>233181.62811999978</v>
      </c>
      <c r="K8768" s="292">
        <v>7454.3605560002034</v>
      </c>
      <c r="L8768" s="292">
        <v>683389.11959783291</v>
      </c>
      <c r="M8768" s="292">
        <v>-1154717.3950611665</v>
      </c>
      <c r="N8768" s="292">
        <v>-1192691.1205292379</v>
      </c>
      <c r="O8768" s="292">
        <v>-581838.69407590851</v>
      </c>
      <c r="P8768" s="83" t="str">
        <f t="shared" si="200"/>
        <v/>
      </c>
    </row>
    <row r="8769" spans="1:16" hidden="1" x14ac:dyDescent="0.25">
      <c r="A8769" s="83" t="s">
        <v>9832</v>
      </c>
      <c r="C8769" s="292">
        <v>494.86900000000003</v>
      </c>
      <c r="D8769" s="292">
        <v>1068.068</v>
      </c>
      <c r="E8769" s="292">
        <v>2974.8700000000003</v>
      </c>
      <c r="F8769" s="292">
        <v>32957.584369999997</v>
      </c>
      <c r="G8769" s="292">
        <v>670.53700000000003</v>
      </c>
      <c r="H8769" s="292">
        <v>39.140000000000015</v>
      </c>
      <c r="I8769" s="292">
        <v>80.231319999999997</v>
      </c>
      <c r="J8769" s="292">
        <v>12.747309999999995</v>
      </c>
      <c r="K8769" s="292">
        <v>73.095999999999989</v>
      </c>
      <c r="L8769" s="292">
        <v>10.664999999999999</v>
      </c>
      <c r="M8769" s="292">
        <v>0</v>
      </c>
      <c r="N8769" s="292">
        <v>108.27900000000001</v>
      </c>
      <c r="O8769" s="292">
        <v>38490.087000000007</v>
      </c>
      <c r="P8769" s="83" t="str">
        <f t="shared" si="200"/>
        <v/>
      </c>
    </row>
    <row r="8770" spans="1:16" hidden="1" x14ac:dyDescent="0.25">
      <c r="A8770" s="83" t="s">
        <v>9833</v>
      </c>
      <c r="C8770" s="292">
        <v>128764.87300400002</v>
      </c>
      <c r="D8770" s="292">
        <v>139538.15058750001</v>
      </c>
      <c r="E8770" s="292">
        <v>153370.91166000004</v>
      </c>
      <c r="F8770" s="292">
        <v>157836.23433000009</v>
      </c>
      <c r="G8770" s="292">
        <v>160891.22987550002</v>
      </c>
      <c r="H8770" s="292">
        <v>147964.67699300012</v>
      </c>
      <c r="I8770" s="292">
        <v>150586.79024000003</v>
      </c>
      <c r="J8770" s="292">
        <v>142562.88482599996</v>
      </c>
      <c r="K8770" s="292">
        <v>152631.67077400006</v>
      </c>
      <c r="L8770" s="292">
        <v>213403.29032749994</v>
      </c>
      <c r="M8770" s="292">
        <v>154440.24820250002</v>
      </c>
      <c r="N8770" s="292">
        <v>277458.93472000002</v>
      </c>
      <c r="O8770" s="292">
        <v>1979449.8955400002</v>
      </c>
      <c r="P8770" s="83" t="str">
        <f t="shared" si="200"/>
        <v/>
      </c>
    </row>
    <row r="8771" spans="1:16" hidden="1" x14ac:dyDescent="0.25">
      <c r="A8771" s="83" t="s">
        <v>9834</v>
      </c>
      <c r="C8771" s="292">
        <v>109556.59644800008</v>
      </c>
      <c r="D8771" s="292">
        <v>102919.91978800001</v>
      </c>
      <c r="E8771" s="292">
        <v>163327.13452899997</v>
      </c>
      <c r="F8771" s="292">
        <v>151839.4322500001</v>
      </c>
      <c r="G8771" s="292">
        <v>152707.59820099999</v>
      </c>
      <c r="H8771" s="292">
        <v>175040.33069399992</v>
      </c>
      <c r="I8771" s="292">
        <v>130483.91393600006</v>
      </c>
      <c r="J8771" s="292">
        <v>154830.48732400007</v>
      </c>
      <c r="K8771" s="292">
        <v>152160.89191999985</v>
      </c>
      <c r="L8771" s="292">
        <v>663061.86285000062</v>
      </c>
      <c r="M8771" s="292">
        <v>181983.30907000013</v>
      </c>
      <c r="N8771" s="292">
        <v>320096.79986257141</v>
      </c>
      <c r="O8771" s="292">
        <v>2458008.276872572</v>
      </c>
      <c r="P8771" s="83" t="str">
        <f t="shared" si="200"/>
        <v/>
      </c>
    </row>
    <row r="8772" spans="1:16" hidden="1" x14ac:dyDescent="0.25">
      <c r="A8772" s="83" t="s">
        <v>9835</v>
      </c>
      <c r="C8772" s="292">
        <v>7193.8945000000003</v>
      </c>
      <c r="D8772" s="292">
        <v>6482.0921600000011</v>
      </c>
      <c r="E8772" s="292">
        <v>7065.2992799999993</v>
      </c>
      <c r="F8772" s="292">
        <v>8237.366039999999</v>
      </c>
      <c r="G8772" s="292">
        <v>7107.8523399999995</v>
      </c>
      <c r="H8772" s="292">
        <v>7714.0785799999967</v>
      </c>
      <c r="I8772" s="292">
        <v>7543.9472100000003</v>
      </c>
      <c r="J8772" s="292">
        <v>7094.5441999999994</v>
      </c>
      <c r="K8772" s="292">
        <v>7592.5827700000009</v>
      </c>
      <c r="L8772" s="292">
        <v>6871.5611599999975</v>
      </c>
      <c r="M8772" s="292">
        <v>5531.3060799999967</v>
      </c>
      <c r="N8772" s="292">
        <v>5664.4467800000002</v>
      </c>
      <c r="O8772" s="292">
        <v>84098.971099999981</v>
      </c>
      <c r="P8772" s="83" t="str">
        <f t="shared" si="200"/>
        <v/>
      </c>
    </row>
    <row r="8773" spans="1:16" hidden="1" x14ac:dyDescent="0.25">
      <c r="A8773" s="83" t="s">
        <v>9836</v>
      </c>
      <c r="C8773" s="292">
        <v>34622.42379666667</v>
      </c>
      <c r="D8773" s="292">
        <v>158875.42480666665</v>
      </c>
      <c r="E8773" s="292">
        <v>268569.50799666671</v>
      </c>
      <c r="F8773" s="292">
        <v>68479.448826666659</v>
      </c>
      <c r="G8773" s="292">
        <v>553048.80615666672</v>
      </c>
      <c r="H8773" s="292">
        <v>342540.49711666669</v>
      </c>
      <c r="I8773" s="292">
        <v>64868.648626666662</v>
      </c>
      <c r="J8773" s="292">
        <v>55311.498926666667</v>
      </c>
      <c r="K8773" s="292">
        <v>47840.674926666659</v>
      </c>
      <c r="L8773" s="292">
        <v>256624.73979666663</v>
      </c>
      <c r="M8773" s="292">
        <v>1341788.9539766666</v>
      </c>
      <c r="N8773" s="292">
        <v>457591.71392666665</v>
      </c>
      <c r="O8773" s="292">
        <v>3650162.3388799992</v>
      </c>
      <c r="P8773" s="83" t="str">
        <f t="shared" si="200"/>
        <v/>
      </c>
    </row>
    <row r="8774" spans="1:16" hidden="1" x14ac:dyDescent="0.25">
      <c r="A8774" s="83" t="s">
        <v>9837</v>
      </c>
      <c r="C8774" s="292">
        <v>0</v>
      </c>
      <c r="D8774" s="292">
        <v>0</v>
      </c>
      <c r="E8774" s="292">
        <v>0</v>
      </c>
      <c r="F8774" s="292">
        <v>0</v>
      </c>
      <c r="G8774" s="292">
        <v>0</v>
      </c>
      <c r="H8774" s="292">
        <v>0</v>
      </c>
      <c r="I8774" s="292">
        <v>0</v>
      </c>
      <c r="J8774" s="292">
        <v>0</v>
      </c>
      <c r="K8774" s="292">
        <v>0</v>
      </c>
      <c r="L8774" s="292">
        <v>0</v>
      </c>
      <c r="M8774" s="292">
        <v>0</v>
      </c>
      <c r="N8774" s="292">
        <v>558.75199999999995</v>
      </c>
      <c r="O8774" s="292">
        <v>558.75199999999995</v>
      </c>
      <c r="P8774" s="83" t="str">
        <f t="shared" si="200"/>
        <v/>
      </c>
    </row>
    <row r="8775" spans="1:16" hidden="1" x14ac:dyDescent="0.25">
      <c r="A8775" s="83" t="s">
        <v>9838</v>
      </c>
      <c r="C8775" s="292">
        <v>15955.248</v>
      </c>
      <c r="D8775" s="292">
        <v>3924.5909999999999</v>
      </c>
      <c r="E8775" s="292">
        <v>20926.025000000001</v>
      </c>
      <c r="F8775" s="292">
        <v>4956.3562099999999</v>
      </c>
      <c r="G8775" s="292">
        <v>6768.8967900000007</v>
      </c>
      <c r="H8775" s="292">
        <v>22872.453000000001</v>
      </c>
      <c r="I8775" s="292">
        <v>10996.128999999999</v>
      </c>
      <c r="J8775" s="292">
        <v>20624.573</v>
      </c>
      <c r="K8775" s="292">
        <v>8075.2830000000004</v>
      </c>
      <c r="L8775" s="292">
        <v>6875.1310000000003</v>
      </c>
      <c r="M8775" s="292">
        <v>4640.03</v>
      </c>
      <c r="N8775" s="292">
        <v>23087.082999999999</v>
      </c>
      <c r="O8775" s="292">
        <v>149701.799</v>
      </c>
      <c r="P8775" s="83" t="str">
        <f t="shared" si="200"/>
        <v/>
      </c>
    </row>
    <row r="8776" spans="1:16" hidden="1" x14ac:dyDescent="0.25">
      <c r="A8776" s="83" t="s">
        <v>9839</v>
      </c>
      <c r="C8776" s="292">
        <v>0</v>
      </c>
      <c r="D8776" s="292">
        <v>0</v>
      </c>
      <c r="E8776" s="292">
        <v>0</v>
      </c>
      <c r="F8776" s="292">
        <v>0</v>
      </c>
      <c r="G8776" s="292">
        <v>0</v>
      </c>
      <c r="H8776" s="292">
        <v>0</v>
      </c>
      <c r="I8776" s="292">
        <v>0</v>
      </c>
      <c r="J8776" s="292">
        <v>0</v>
      </c>
      <c r="K8776" s="292">
        <v>0</v>
      </c>
      <c r="L8776" s="292">
        <v>0</v>
      </c>
      <c r="M8776" s="292">
        <v>0</v>
      </c>
      <c r="N8776" s="292">
        <v>0</v>
      </c>
      <c r="O8776" s="292">
        <v>0</v>
      </c>
      <c r="P8776" s="83" t="str">
        <f t="shared" si="200"/>
        <v/>
      </c>
    </row>
    <row r="8777" spans="1:16" hidden="1" x14ac:dyDescent="0.25">
      <c r="A8777" s="83" t="s">
        <v>9840</v>
      </c>
      <c r="C8777" s="292">
        <v>4573.333333333333</v>
      </c>
      <c r="D8777" s="292">
        <v>4654.0063333333328</v>
      </c>
      <c r="E8777" s="292">
        <v>5781.8703333333333</v>
      </c>
      <c r="F8777" s="292">
        <v>6199.7990033333335</v>
      </c>
      <c r="G8777" s="292">
        <v>5033.4826633333332</v>
      </c>
      <c r="H8777" s="292">
        <v>7897.4023333333334</v>
      </c>
      <c r="I8777" s="292">
        <v>7480.8043333333335</v>
      </c>
      <c r="J8777" s="292">
        <v>6338.2193833333331</v>
      </c>
      <c r="K8777" s="292">
        <v>6011.3033333333333</v>
      </c>
      <c r="L8777" s="292">
        <v>5072.3317733333333</v>
      </c>
      <c r="M8777" s="292">
        <v>6588.5435833333331</v>
      </c>
      <c r="N8777" s="292">
        <v>6163.2175933333328</v>
      </c>
      <c r="O8777" s="292">
        <v>71794.313999999998</v>
      </c>
      <c r="P8777" s="83" t="str">
        <f t="shared" si="200"/>
        <v/>
      </c>
    </row>
    <row r="8778" spans="1:16" hidden="1" x14ac:dyDescent="0.25">
      <c r="A8778" s="83" t="s">
        <v>9841</v>
      </c>
      <c r="C8778" s="292">
        <v>34555.226880000002</v>
      </c>
      <c r="D8778" s="292">
        <v>49279.646959999998</v>
      </c>
      <c r="E8778" s="292">
        <v>59459.315949999989</v>
      </c>
      <c r="F8778" s="292">
        <v>57902.541809999995</v>
      </c>
      <c r="G8778" s="292">
        <v>65584.435260000013</v>
      </c>
      <c r="H8778" s="292">
        <v>86686.442800000004</v>
      </c>
      <c r="I8778" s="292">
        <v>44082.727110000007</v>
      </c>
      <c r="J8778" s="292">
        <v>51671.035139999985</v>
      </c>
      <c r="K8778" s="292">
        <v>97290.117239999978</v>
      </c>
      <c r="L8778" s="292">
        <v>182606.10785800003</v>
      </c>
      <c r="M8778" s="292">
        <v>93097.500522000002</v>
      </c>
      <c r="N8778" s="292">
        <v>-27568.740479999975</v>
      </c>
      <c r="O8778" s="292">
        <v>794646.35704999999</v>
      </c>
      <c r="P8778" s="83" t="str">
        <f t="shared" si="200"/>
        <v/>
      </c>
    </row>
    <row r="8779" spans="1:16" hidden="1" x14ac:dyDescent="0.25">
      <c r="A8779" s="83" t="s">
        <v>9842</v>
      </c>
      <c r="C8779" s="292">
        <v>358159.15179533348</v>
      </c>
      <c r="D8779" s="292">
        <v>488701.72317883332</v>
      </c>
      <c r="E8779" s="292">
        <v>688159.51672233338</v>
      </c>
      <c r="F8779" s="292">
        <v>508280.39683333342</v>
      </c>
      <c r="G8779" s="292">
        <v>953110.92482983344</v>
      </c>
      <c r="H8779" s="292">
        <v>829716.09953033342</v>
      </c>
      <c r="I8779" s="292">
        <v>417492.11792933347</v>
      </c>
      <c r="J8779" s="292">
        <v>457874.5165633334</v>
      </c>
      <c r="K8779" s="292">
        <v>473176.18439733319</v>
      </c>
      <c r="L8779" s="292">
        <v>1354771.3459088339</v>
      </c>
      <c r="M8779" s="292">
        <v>1789880.2300678333</v>
      </c>
      <c r="N8779" s="292">
        <v>1070038.481615905</v>
      </c>
      <c r="O8779" s="292">
        <v>9389360.6893725712</v>
      </c>
      <c r="P8779" s="83" t="str">
        <f t="shared" si="200"/>
        <v/>
      </c>
    </row>
    <row r="8780" spans="1:16" hidden="1" x14ac:dyDescent="0.25">
      <c r="A8780" s="83" t="s">
        <v>9843</v>
      </c>
      <c r="C8780" s="292">
        <v>7065.99244</v>
      </c>
      <c r="D8780" s="292">
        <v>5615.8558600000006</v>
      </c>
      <c r="E8780" s="292">
        <v>5553.1886999999988</v>
      </c>
      <c r="F8780" s="292">
        <v>4739.7719999999999</v>
      </c>
      <c r="G8780" s="292">
        <v>16346.262379999998</v>
      </c>
      <c r="H8780" s="292">
        <v>19448.24062</v>
      </c>
      <c r="I8780" s="292">
        <v>8920.1130000000012</v>
      </c>
      <c r="J8780" s="292">
        <v>12519.437</v>
      </c>
      <c r="K8780" s="292">
        <v>17873.742999999999</v>
      </c>
      <c r="L8780" s="292">
        <v>6090.4369999999999</v>
      </c>
      <c r="M8780" s="292">
        <v>12405.440999999999</v>
      </c>
      <c r="N8780" s="292">
        <v>1508386.7830000001</v>
      </c>
      <c r="O8780" s="292">
        <v>1624965.2660000001</v>
      </c>
      <c r="P8780" s="83" t="str">
        <f t="shared" si="200"/>
        <v/>
      </c>
    </row>
    <row r="8781" spans="1:16" hidden="1" x14ac:dyDescent="0.25">
      <c r="A8781" s="83" t="s">
        <v>9844</v>
      </c>
      <c r="C8781" s="292">
        <v>0</v>
      </c>
      <c r="D8781" s="292">
        <v>31.884029999999999</v>
      </c>
      <c r="E8781" s="292">
        <v>63.901790000000005</v>
      </c>
      <c r="F8781" s="292">
        <v>0</v>
      </c>
      <c r="G8781" s="292">
        <v>32.017890000000001</v>
      </c>
      <c r="H8781" s="292">
        <v>32.062589999999979</v>
      </c>
      <c r="I8781" s="292">
        <v>32.107390000000017</v>
      </c>
      <c r="J8781" s="292">
        <v>34.165070000000007</v>
      </c>
      <c r="K8781" s="292">
        <v>34.215479999999978</v>
      </c>
      <c r="L8781" s="292">
        <v>67.164820000000006</v>
      </c>
      <c r="M8781" s="292">
        <v>0</v>
      </c>
      <c r="N8781" s="292">
        <v>446.87399999999997</v>
      </c>
      <c r="O8781" s="292">
        <v>774.39305999999988</v>
      </c>
      <c r="P8781" s="83" t="str">
        <f t="shared" si="200"/>
        <v/>
      </c>
    </row>
    <row r="8782" spans="1:16" hidden="1" x14ac:dyDescent="0.25">
      <c r="A8782" s="83" t="s">
        <v>9845</v>
      </c>
      <c r="C8782" s="292">
        <v>7059</v>
      </c>
      <c r="D8782" s="292">
        <v>7059</v>
      </c>
      <c r="E8782" s="292">
        <v>7059</v>
      </c>
      <c r="F8782" s="292">
        <v>7059</v>
      </c>
      <c r="G8782" s="292">
        <v>7059</v>
      </c>
      <c r="H8782" s="292">
        <v>7059</v>
      </c>
      <c r="I8782" s="292">
        <v>7059</v>
      </c>
      <c r="J8782" s="292">
        <v>7059</v>
      </c>
      <c r="K8782" s="292">
        <v>7059</v>
      </c>
      <c r="L8782" s="292">
        <v>7059</v>
      </c>
      <c r="M8782" s="292">
        <v>7059.0469999999996</v>
      </c>
      <c r="N8782" s="292">
        <v>7059.0469999999996</v>
      </c>
      <c r="O8782" s="292">
        <v>84708.094000000012</v>
      </c>
      <c r="P8782" s="83" t="str">
        <f t="shared" si="200"/>
        <v/>
      </c>
    </row>
    <row r="8783" spans="1:16" hidden="1" x14ac:dyDescent="0.25">
      <c r="A8783" s="83" t="s">
        <v>9846</v>
      </c>
      <c r="C8783" s="292">
        <v>372284.14423533349</v>
      </c>
      <c r="D8783" s="292">
        <v>501408.46306883334</v>
      </c>
      <c r="E8783" s="292">
        <v>700835.60721233347</v>
      </c>
      <c r="F8783" s="292">
        <v>520079.16883333342</v>
      </c>
      <c r="G8783" s="292">
        <v>976548.20509983343</v>
      </c>
      <c r="H8783" s="292">
        <v>856255.40274033346</v>
      </c>
      <c r="I8783" s="292">
        <v>433503.3383193335</v>
      </c>
      <c r="J8783" s="292">
        <v>477487.11863333336</v>
      </c>
      <c r="K8783" s="292">
        <v>498143.14287733322</v>
      </c>
      <c r="L8783" s="292">
        <v>1367987.9477288339</v>
      </c>
      <c r="M8783" s="292">
        <v>1809344.7180678335</v>
      </c>
      <c r="N8783" s="292">
        <v>2585931.1856159046</v>
      </c>
      <c r="O8783" s="292">
        <v>11099808.442432573</v>
      </c>
      <c r="P8783" s="83" t="str">
        <f t="shared" si="200"/>
        <v/>
      </c>
    </row>
    <row r="8784" spans="1:16" hidden="1" x14ac:dyDescent="0.25">
      <c r="A8784" s="83" t="s">
        <v>9847</v>
      </c>
      <c r="C8784" s="292">
        <v>22442.686833333337</v>
      </c>
      <c r="D8784" s="292">
        <v>21959.823543333332</v>
      </c>
      <c r="E8784" s="292">
        <v>6684.5819733333328</v>
      </c>
      <c r="F8784" s="292">
        <v>19871.633993333337</v>
      </c>
      <c r="G8784" s="292">
        <v>1298.0865433333331</v>
      </c>
      <c r="H8784" s="292">
        <v>38961.078013333325</v>
      </c>
      <c r="I8784" s="292">
        <v>1368.9261533333333</v>
      </c>
      <c r="J8784" s="292">
        <v>19428.526453333336</v>
      </c>
      <c r="K8784" s="292">
        <v>1500.5644333333332</v>
      </c>
      <c r="L8784" s="292">
        <v>20245.656143333334</v>
      </c>
      <c r="M8784" s="292">
        <v>1810.3386333333333</v>
      </c>
      <c r="N8784" s="292">
        <v>6877.9952133333336</v>
      </c>
      <c r="O8784" s="292">
        <v>162449.89793000001</v>
      </c>
      <c r="P8784" s="83" t="str">
        <f t="shared" si="200"/>
        <v/>
      </c>
    </row>
    <row r="8785" spans="1:16" hidden="1" x14ac:dyDescent="0.25">
      <c r="A8785" s="83" t="s">
        <v>9848</v>
      </c>
      <c r="C8785" s="292">
        <v>10.98615</v>
      </c>
      <c r="D8785" s="292">
        <v>658.59965999999997</v>
      </c>
      <c r="E8785" s="292">
        <v>1997.1694699999998</v>
      </c>
      <c r="F8785" s="292">
        <v>-845.65007000000014</v>
      </c>
      <c r="G8785" s="292">
        <v>66.230239999999995</v>
      </c>
      <c r="H8785" s="292">
        <v>171.49386999999996</v>
      </c>
      <c r="I8785" s="292">
        <v>646.85455000000002</v>
      </c>
      <c r="J8785" s="292">
        <v>216.66009</v>
      </c>
      <c r="K8785" s="292">
        <v>-161.72823000000002</v>
      </c>
      <c r="L8785" s="292">
        <v>2896.0060899999999</v>
      </c>
      <c r="M8785" s="292">
        <v>33.780409999999996</v>
      </c>
      <c r="N8785" s="292">
        <v>-36348.22092</v>
      </c>
      <c r="O8785" s="292">
        <v>-30657.818689999996</v>
      </c>
      <c r="P8785" s="83" t="str">
        <f t="shared" si="200"/>
        <v/>
      </c>
    </row>
    <row r="8786" spans="1:16" hidden="1" x14ac:dyDescent="0.25">
      <c r="A8786" s="83" t="s">
        <v>9849</v>
      </c>
      <c r="C8786" s="292">
        <v>484757.72453333338</v>
      </c>
      <c r="D8786" s="292">
        <v>689250.37398333335</v>
      </c>
      <c r="E8786" s="292">
        <v>949055.15078333358</v>
      </c>
      <c r="F8786" s="292">
        <v>843724.27352333337</v>
      </c>
      <c r="G8786" s="292">
        <v>1172332.6956133335</v>
      </c>
      <c r="H8786" s="292">
        <v>504614.4567433332</v>
      </c>
      <c r="I8786" s="292">
        <v>482907.62668333354</v>
      </c>
      <c r="J8786" s="292">
        <v>694486.12109333312</v>
      </c>
      <c r="K8786" s="292">
        <v>487248.20843333344</v>
      </c>
      <c r="L8786" s="292">
        <v>2027408.2702433334</v>
      </c>
      <c r="M8786" s="292">
        <v>639772.78992333345</v>
      </c>
      <c r="N8786" s="292">
        <v>1224962.2710033334</v>
      </c>
      <c r="O8786" s="292">
        <v>10163128.442456665</v>
      </c>
      <c r="P8786" s="83" t="str">
        <f t="shared" si="200"/>
        <v/>
      </c>
    </row>
    <row r="8787" spans="1:16" hidden="1" x14ac:dyDescent="0.25">
      <c r="A8787" s="83" t="s">
        <v>9850</v>
      </c>
      <c r="C8787" s="292">
        <v>0</v>
      </c>
      <c r="D8787" s="292">
        <v>0</v>
      </c>
      <c r="E8787" s="292">
        <v>0</v>
      </c>
      <c r="F8787" s="292">
        <v>0</v>
      </c>
      <c r="G8787" s="292">
        <v>0</v>
      </c>
      <c r="H8787" s="292">
        <v>0</v>
      </c>
      <c r="I8787" s="292">
        <v>0</v>
      </c>
      <c r="J8787" s="292">
        <v>0</v>
      </c>
      <c r="K8787" s="292">
        <v>0</v>
      </c>
      <c r="L8787" s="292">
        <v>10000</v>
      </c>
      <c r="M8787" s="292">
        <v>0</v>
      </c>
      <c r="N8787" s="292">
        <v>0</v>
      </c>
      <c r="O8787" s="292">
        <v>0</v>
      </c>
      <c r="P8787" s="83" t="str">
        <f t="shared" si="200"/>
        <v/>
      </c>
    </row>
    <row r="8788" spans="1:16" hidden="1" x14ac:dyDescent="0.25">
      <c r="A8788" s="83" t="s">
        <v>9851</v>
      </c>
      <c r="C8788" s="292">
        <v>7059</v>
      </c>
      <c r="D8788" s="292">
        <v>7059</v>
      </c>
      <c r="E8788" s="292">
        <v>7059</v>
      </c>
      <c r="F8788" s="292">
        <v>7059</v>
      </c>
      <c r="G8788" s="292">
        <v>7059</v>
      </c>
      <c r="H8788" s="292">
        <v>7059</v>
      </c>
      <c r="I8788" s="292">
        <v>7059</v>
      </c>
      <c r="J8788" s="292">
        <v>7059</v>
      </c>
      <c r="K8788" s="292">
        <v>7059</v>
      </c>
      <c r="L8788" s="292">
        <v>7059.0470833333338</v>
      </c>
      <c r="M8788" s="292">
        <v>7059.0470833333338</v>
      </c>
      <c r="N8788" s="292">
        <v>7059.0470833333338</v>
      </c>
      <c r="O8788" s="292">
        <v>84708.141250000015</v>
      </c>
      <c r="P8788" s="83" t="str">
        <f t="shared" si="200"/>
        <v/>
      </c>
    </row>
    <row r="8789" spans="1:16" hidden="1" x14ac:dyDescent="0.25">
      <c r="A8789" s="83" t="s">
        <v>9852</v>
      </c>
      <c r="C8789" s="292">
        <v>108433.17760000001</v>
      </c>
      <c r="D8789" s="292">
        <v>142520.16809000002</v>
      </c>
      <c r="E8789" s="292">
        <v>266723.66291999997</v>
      </c>
      <c r="F8789" s="292">
        <v>129611.92116999999</v>
      </c>
      <c r="G8789" s="292">
        <v>115328.92398000009</v>
      </c>
      <c r="H8789" s="292">
        <v>179356.76900999987</v>
      </c>
      <c r="I8789" s="292">
        <v>120684.56595000011</v>
      </c>
      <c r="J8789" s="292">
        <v>172015.76411999992</v>
      </c>
      <c r="K8789" s="292">
        <v>99757.135710000002</v>
      </c>
      <c r="L8789" s="292">
        <v>137478.85803999993</v>
      </c>
      <c r="M8789" s="292">
        <v>146547.04029000003</v>
      </c>
      <c r="N8789" s="292">
        <v>333807.80232999998</v>
      </c>
      <c r="O8789" s="292">
        <v>1952265.7892100001</v>
      </c>
      <c r="P8789" s="83" t="str">
        <f t="shared" si="200"/>
        <v/>
      </c>
    </row>
    <row r="8790" spans="1:16" hidden="1" x14ac:dyDescent="0.25">
      <c r="A8790" s="83" t="s">
        <v>9853</v>
      </c>
      <c r="C8790" s="292">
        <v>8046.7181500000015</v>
      </c>
      <c r="D8790" s="292">
        <v>7662.5542300000006</v>
      </c>
      <c r="E8790" s="292">
        <v>12516.919589999998</v>
      </c>
      <c r="F8790" s="292">
        <v>6760.950789999999</v>
      </c>
      <c r="G8790" s="292">
        <v>429546.32257000002</v>
      </c>
      <c r="H8790" s="292">
        <v>48695.229680000004</v>
      </c>
      <c r="I8790" s="292">
        <v>14486.216900000003</v>
      </c>
      <c r="J8790" s="292">
        <v>9108.1101900000031</v>
      </c>
      <c r="K8790" s="292">
        <v>6508.3738599999997</v>
      </c>
      <c r="L8790" s="292">
        <v>58021.002410000008</v>
      </c>
      <c r="M8790" s="292">
        <v>8352.5259800000003</v>
      </c>
      <c r="N8790" s="292">
        <v>14035.23753</v>
      </c>
      <c r="O8790" s="292">
        <v>623740.16187999991</v>
      </c>
      <c r="P8790" s="83" t="str">
        <f t="shared" si="200"/>
        <v/>
      </c>
    </row>
    <row r="8791" spans="1:16" hidden="1" x14ac:dyDescent="0.25">
      <c r="A8791" s="83" t="s">
        <v>9854</v>
      </c>
      <c r="C8791" s="292">
        <v>96397.256323333335</v>
      </c>
      <c r="D8791" s="292">
        <v>77418.839393333343</v>
      </c>
      <c r="E8791" s="292">
        <v>33956.250323333334</v>
      </c>
      <c r="F8791" s="292">
        <v>29039.580323333343</v>
      </c>
      <c r="G8791" s="292">
        <v>32167.90689333334</v>
      </c>
      <c r="H8791" s="292">
        <v>48611.390093333328</v>
      </c>
      <c r="I8791" s="292">
        <v>32799.460553333338</v>
      </c>
      <c r="J8791" s="292">
        <v>35969.049933333328</v>
      </c>
      <c r="K8791" s="292">
        <v>38804.331223333334</v>
      </c>
      <c r="L8791" s="292">
        <v>53039.009793333338</v>
      </c>
      <c r="M8791" s="292">
        <v>37154.707303333329</v>
      </c>
      <c r="N8791" s="292">
        <v>37391.520103333329</v>
      </c>
      <c r="O8791" s="292">
        <v>515357.78215666668</v>
      </c>
      <c r="P8791" s="83" t="str">
        <f t="shared" si="200"/>
        <v/>
      </c>
    </row>
    <row r="8792" spans="1:16" hidden="1" x14ac:dyDescent="0.25">
      <c r="A8792" s="83" t="s">
        <v>9855</v>
      </c>
      <c r="C8792" s="292">
        <v>7688.2082099999998</v>
      </c>
      <c r="D8792" s="292">
        <v>1441.2965999999999</v>
      </c>
      <c r="E8792" s="292">
        <v>7029.0363599999991</v>
      </c>
      <c r="F8792" s="292">
        <v>4012.8996199999997</v>
      </c>
      <c r="G8792" s="292">
        <v>3316.8413</v>
      </c>
      <c r="H8792" s="292">
        <v>19387.686979999999</v>
      </c>
      <c r="I8792" s="292">
        <v>5996.6373900000008</v>
      </c>
      <c r="J8792" s="292">
        <v>7225.2378200000003</v>
      </c>
      <c r="K8792" s="292">
        <v>19966.427129999996</v>
      </c>
      <c r="L8792" s="292">
        <v>9377.6510500000022</v>
      </c>
      <c r="M8792" s="292">
        <v>4960.9482499999995</v>
      </c>
      <c r="N8792" s="292">
        <v>6726.3107900000014</v>
      </c>
      <c r="O8792" s="292">
        <v>97129.181500000006</v>
      </c>
      <c r="P8792" s="83" t="str">
        <f t="shared" si="200"/>
        <v/>
      </c>
    </row>
    <row r="8793" spans="1:16" hidden="1" x14ac:dyDescent="0.25">
      <c r="A8793" s="83" t="s">
        <v>9856</v>
      </c>
      <c r="C8793" s="292">
        <v>0</v>
      </c>
      <c r="D8793" s="292">
        <v>0</v>
      </c>
      <c r="E8793" s="292">
        <v>0</v>
      </c>
      <c r="F8793" s="292">
        <v>0</v>
      </c>
      <c r="G8793" s="292">
        <v>0</v>
      </c>
      <c r="H8793" s="292">
        <v>0</v>
      </c>
      <c r="I8793" s="292">
        <v>0</v>
      </c>
      <c r="J8793" s="292">
        <v>0</v>
      </c>
      <c r="K8793" s="292">
        <v>0</v>
      </c>
      <c r="L8793" s="292">
        <v>0</v>
      </c>
      <c r="M8793" s="292">
        <v>0</v>
      </c>
      <c r="N8793" s="292">
        <v>3269.86</v>
      </c>
      <c r="O8793" s="292">
        <v>3269.86</v>
      </c>
      <c r="P8793" s="83" t="str">
        <f t="shared" si="200"/>
        <v/>
      </c>
    </row>
    <row r="8794" spans="1:16" hidden="1" x14ac:dyDescent="0.25">
      <c r="A8794" s="83" t="s">
        <v>9857</v>
      </c>
      <c r="C8794" s="292">
        <v>0</v>
      </c>
      <c r="D8794" s="292">
        <v>4.49</v>
      </c>
      <c r="E8794" s="292">
        <v>31.386330000000001</v>
      </c>
      <c r="F8794" s="292">
        <v>5.032169999999998</v>
      </c>
      <c r="G8794" s="292">
        <v>0.32283000000000173</v>
      </c>
      <c r="H8794" s="292">
        <v>42.547370000000001</v>
      </c>
      <c r="I8794" s="292">
        <v>4.8630000000000004</v>
      </c>
      <c r="J8794" s="292">
        <v>227.84500000000003</v>
      </c>
      <c r="K8794" s="292">
        <v>0</v>
      </c>
      <c r="L8794" s="292">
        <v>2.5</v>
      </c>
      <c r="M8794" s="292">
        <v>105.179</v>
      </c>
      <c r="N8794" s="292">
        <v>56.837000000000003</v>
      </c>
      <c r="O8794" s="292">
        <v>481.0027</v>
      </c>
      <c r="P8794" s="83" t="str">
        <f t="shared" si="200"/>
        <v/>
      </c>
    </row>
    <row r="8795" spans="1:16" hidden="1" x14ac:dyDescent="0.25">
      <c r="A8795" s="83" t="s">
        <v>9858</v>
      </c>
      <c r="C8795" s="292">
        <v>381.54527000000002</v>
      </c>
      <c r="D8795" s="292">
        <v>259.48701</v>
      </c>
      <c r="E8795" s="292">
        <v>1423.1215199999999</v>
      </c>
      <c r="F8795" s="292">
        <v>1913.11607</v>
      </c>
      <c r="G8795" s="292">
        <v>1732.1144199999997</v>
      </c>
      <c r="H8795" s="292">
        <v>917.63564999999994</v>
      </c>
      <c r="I8795" s="292">
        <v>4613.5263300000006</v>
      </c>
      <c r="J8795" s="292">
        <v>692.49508999999989</v>
      </c>
      <c r="K8795" s="292">
        <v>522.96217000000001</v>
      </c>
      <c r="L8795" s="292">
        <v>1405.8112500000002</v>
      </c>
      <c r="M8795" s="292">
        <v>1958.0193300000005</v>
      </c>
      <c r="N8795" s="292">
        <v>622.90911000000006</v>
      </c>
      <c r="O8795" s="292">
        <v>16442.743220000004</v>
      </c>
      <c r="P8795" s="83" t="str">
        <f t="shared" si="200"/>
        <v/>
      </c>
    </row>
    <row r="8796" spans="1:16" hidden="1" x14ac:dyDescent="0.25">
      <c r="A8796" s="83" t="s">
        <v>9859</v>
      </c>
      <c r="C8796" s="292">
        <v>6.7650000000000006</v>
      </c>
      <c r="D8796" s="292">
        <v>44.842399999999998</v>
      </c>
      <c r="E8796" s="292">
        <v>1939.8523399999999</v>
      </c>
      <c r="F8796" s="292">
        <v>296</v>
      </c>
      <c r="G8796" s="292">
        <v>0.15926000000000021</v>
      </c>
      <c r="H8796" s="292">
        <v>73.56033999999994</v>
      </c>
      <c r="I8796" s="292">
        <v>11.12</v>
      </c>
      <c r="J8796" s="292">
        <v>186.43680000000001</v>
      </c>
      <c r="K8796" s="292">
        <v>21.480409999999999</v>
      </c>
      <c r="L8796" s="292">
        <v>0.41</v>
      </c>
      <c r="M8796" s="292">
        <v>18.52946</v>
      </c>
      <c r="N8796" s="292">
        <v>20.02</v>
      </c>
      <c r="O8796" s="292">
        <v>2619.1760100000001</v>
      </c>
      <c r="P8796" s="83" t="str">
        <f t="shared" si="200"/>
        <v/>
      </c>
    </row>
    <row r="8797" spans="1:16" hidden="1" x14ac:dyDescent="0.25">
      <c r="A8797" s="83" t="s">
        <v>9860</v>
      </c>
      <c r="C8797" s="292">
        <v>7983.1780800000006</v>
      </c>
      <c r="D8797" s="292">
        <v>9646.4350099999992</v>
      </c>
      <c r="E8797" s="292">
        <v>8371.3706500000008</v>
      </c>
      <c r="F8797" s="292">
        <v>4340.0499200000004</v>
      </c>
      <c r="G8797" s="292">
        <v>9606.3885200000004</v>
      </c>
      <c r="H8797" s="292">
        <v>27298.247810000001</v>
      </c>
      <c r="I8797" s="292">
        <v>6549.5910000000003</v>
      </c>
      <c r="J8797" s="292">
        <v>9123.6256599999997</v>
      </c>
      <c r="K8797" s="292">
        <v>11290.295</v>
      </c>
      <c r="L8797" s="292">
        <v>6909.75</v>
      </c>
      <c r="M8797" s="292">
        <v>7795.4859999999999</v>
      </c>
      <c r="N8797" s="292">
        <v>161218.74700000003</v>
      </c>
      <c r="O8797" s="292">
        <v>270133.16465000005</v>
      </c>
      <c r="P8797" s="83" t="str">
        <f t="shared" si="200"/>
        <v/>
      </c>
    </row>
    <row r="8798" spans="1:16" hidden="1" x14ac:dyDescent="0.25">
      <c r="A8798" s="83" t="s">
        <v>9861</v>
      </c>
      <c r="C8798" s="292">
        <v>499799.90261333337</v>
      </c>
      <c r="D8798" s="292">
        <v>705955.80899333337</v>
      </c>
      <c r="E8798" s="292">
        <v>964485.52143333363</v>
      </c>
      <c r="F8798" s="292">
        <v>855123.32344333339</v>
      </c>
      <c r="G8798" s="292">
        <v>1188998.0841333335</v>
      </c>
      <c r="H8798" s="292">
        <v>538971.70455333323</v>
      </c>
      <c r="I8798" s="292">
        <v>496516.21768333355</v>
      </c>
      <c r="J8798" s="292">
        <v>710668.74675333314</v>
      </c>
      <c r="K8798" s="292">
        <v>505597.50343333342</v>
      </c>
      <c r="L8798" s="292">
        <v>2051377.0673266668</v>
      </c>
      <c r="M8798" s="292">
        <v>654627.32300666685</v>
      </c>
      <c r="N8798" s="292">
        <v>1393240.0650866667</v>
      </c>
      <c r="O8798" s="292">
        <v>10517969.748356665</v>
      </c>
      <c r="P8798" s="83" t="str">
        <f t="shared" si="200"/>
        <v/>
      </c>
    </row>
    <row r="8799" spans="1:16" hidden="1" x14ac:dyDescent="0.25">
      <c r="A8799" s="83" t="s">
        <v>9862</v>
      </c>
      <c r="C8799" s="292">
        <v>263793.06783000001</v>
      </c>
      <c r="D8799" s="292">
        <v>459240.09660000005</v>
      </c>
      <c r="E8799" s="292">
        <v>623437.75193000014</v>
      </c>
      <c r="F8799" s="292">
        <v>672930.42345</v>
      </c>
      <c r="G8799" s="292">
        <v>590173.87412000005</v>
      </c>
      <c r="H8799" s="292">
        <v>207358.14374999999</v>
      </c>
      <c r="I8799" s="292">
        <v>303664.38201000006</v>
      </c>
      <c r="J8799" s="292">
        <v>468844.52204999991</v>
      </c>
      <c r="K8799" s="292">
        <v>321829.22616000008</v>
      </c>
      <c r="L8799" s="292">
        <v>1765187.0216100002</v>
      </c>
      <c r="M8799" s="292">
        <v>440642.05990000005</v>
      </c>
      <c r="N8799" s="292">
        <v>865379.9950600001</v>
      </c>
      <c r="O8799" s="292">
        <v>6982480.5644700006</v>
      </c>
      <c r="P8799" s="83" t="str">
        <f t="shared" si="200"/>
        <v/>
      </c>
    </row>
    <row r="8800" spans="1:16" hidden="1" x14ac:dyDescent="0.25">
      <c r="A8800" s="83" t="s">
        <v>9863</v>
      </c>
      <c r="C8800" s="292">
        <v>-347935</v>
      </c>
      <c r="D8800" s="292">
        <v>-475207</v>
      </c>
      <c r="E8800" s="292">
        <v>-318662</v>
      </c>
      <c r="F8800" s="292">
        <v>0</v>
      </c>
      <c r="G8800" s="292">
        <v>-1141804</v>
      </c>
      <c r="P8800" s="83" t="str">
        <f t="shared" ref="P8800:P8827" si="201">IF(COUNTBLANK(Q8800)=0,IF(RIGHT(A8800,10)=Q8800,TRUE,FALSE),"")</f>
        <v/>
      </c>
    </row>
    <row r="8801" spans="1:16" hidden="1" x14ac:dyDescent="0.25">
      <c r="A8801" s="83" t="s">
        <v>9864</v>
      </c>
      <c r="C8801" s="292">
        <v>691054</v>
      </c>
      <c r="D8801" s="292">
        <v>-532738</v>
      </c>
      <c r="E8801" s="292">
        <v>-40211</v>
      </c>
      <c r="F8801" s="292">
        <v>0</v>
      </c>
      <c r="G8801" s="292">
        <v>118105</v>
      </c>
      <c r="P8801" s="83" t="str">
        <f t="shared" si="201"/>
        <v/>
      </c>
    </row>
    <row r="8802" spans="1:16" hidden="1" x14ac:dyDescent="0.25">
      <c r="A8802" s="83" t="s">
        <v>9865</v>
      </c>
      <c r="C8802" s="292">
        <v>0</v>
      </c>
      <c r="D8802" s="292">
        <v>0</v>
      </c>
      <c r="E8802" s="292">
        <v>0</v>
      </c>
      <c r="F8802" s="292">
        <v>0</v>
      </c>
      <c r="G8802" s="292">
        <v>0</v>
      </c>
      <c r="P8802" s="83" t="str">
        <f t="shared" si="201"/>
        <v/>
      </c>
    </row>
    <row r="8803" spans="1:16" hidden="1" x14ac:dyDescent="0.25">
      <c r="A8803" s="83" t="s">
        <v>9866</v>
      </c>
      <c r="C8803" s="292">
        <v>541232</v>
      </c>
      <c r="D8803" s="292">
        <v>576847</v>
      </c>
      <c r="E8803" s="292">
        <v>418212</v>
      </c>
      <c r="F8803" s="292">
        <v>0</v>
      </c>
      <c r="G8803" s="292">
        <v>1536291</v>
      </c>
      <c r="P8803" s="83" t="str">
        <f t="shared" si="201"/>
        <v/>
      </c>
    </row>
    <row r="8804" spans="1:16" hidden="1" x14ac:dyDescent="0.25">
      <c r="A8804" s="83" t="s">
        <v>9867</v>
      </c>
      <c r="C8804" s="292">
        <v>287822</v>
      </c>
      <c r="D8804" s="292">
        <v>176106</v>
      </c>
      <c r="E8804" s="292">
        <v>140515</v>
      </c>
      <c r="F8804" s="292">
        <v>0</v>
      </c>
      <c r="G8804" s="292">
        <v>604443</v>
      </c>
      <c r="P8804" s="83" t="str">
        <f t="shared" si="201"/>
        <v/>
      </c>
    </row>
    <row r="8805" spans="1:16" hidden="1" x14ac:dyDescent="0.25">
      <c r="A8805" s="83" t="s">
        <v>9868</v>
      </c>
      <c r="C8805" s="292">
        <v>3863</v>
      </c>
      <c r="D8805" s="292">
        <v>19279</v>
      </c>
      <c r="E8805" s="292">
        <v>36924</v>
      </c>
      <c r="F8805" s="292">
        <v>0</v>
      </c>
      <c r="G8805" s="292">
        <v>60066</v>
      </c>
      <c r="P8805" s="83" t="str">
        <f t="shared" si="201"/>
        <v/>
      </c>
    </row>
    <row r="8806" spans="1:16" hidden="1" x14ac:dyDescent="0.25">
      <c r="A8806" s="83" t="s">
        <v>9869</v>
      </c>
      <c r="C8806" s="292">
        <v>42955</v>
      </c>
      <c r="D8806" s="292">
        <v>44199</v>
      </c>
      <c r="E8806" s="292">
        <v>33961</v>
      </c>
      <c r="F8806" s="292">
        <v>0</v>
      </c>
      <c r="G8806" s="292">
        <v>121115</v>
      </c>
      <c r="P8806" s="83" t="str">
        <f t="shared" si="201"/>
        <v/>
      </c>
    </row>
    <row r="8807" spans="1:16" hidden="1" x14ac:dyDescent="0.25">
      <c r="A8807" s="83" t="s">
        <v>9870</v>
      </c>
      <c r="C8807" s="292">
        <v>85991</v>
      </c>
      <c r="D8807" s="292">
        <v>175245</v>
      </c>
      <c r="E8807" s="292">
        <v>171002</v>
      </c>
      <c r="F8807" s="292">
        <v>0</v>
      </c>
      <c r="G8807" s="292">
        <v>432238</v>
      </c>
      <c r="P8807" s="83" t="str">
        <f t="shared" si="201"/>
        <v/>
      </c>
    </row>
    <row r="8808" spans="1:16" hidden="1" x14ac:dyDescent="0.25">
      <c r="A8808" s="83" t="s">
        <v>9871</v>
      </c>
      <c r="C8808" s="292">
        <v>1539230</v>
      </c>
      <c r="D8808" s="292">
        <v>1279832</v>
      </c>
      <c r="E8808" s="292">
        <v>1065656</v>
      </c>
      <c r="F8808" s="292">
        <v>0</v>
      </c>
      <c r="G8808" s="292">
        <v>3884718</v>
      </c>
      <c r="P8808" s="83" t="str">
        <f t="shared" si="201"/>
        <v/>
      </c>
    </row>
    <row r="8809" spans="1:16" hidden="1" x14ac:dyDescent="0.25">
      <c r="A8809" s="83" t="s">
        <v>9872</v>
      </c>
      <c r="C8809" s="292">
        <v>4225</v>
      </c>
      <c r="D8809" s="292">
        <v>4521</v>
      </c>
      <c r="E8809" s="292">
        <v>6246</v>
      </c>
      <c r="F8809" s="292">
        <v>0</v>
      </c>
      <c r="G8809" s="292">
        <v>14992</v>
      </c>
      <c r="P8809" s="83" t="str">
        <f t="shared" si="201"/>
        <v/>
      </c>
    </row>
    <row r="8810" spans="1:16" hidden="1" x14ac:dyDescent="0.25">
      <c r="A8810" s="83" t="s">
        <v>9873</v>
      </c>
      <c r="C8810" s="292">
        <v>33607</v>
      </c>
      <c r="D8810" s="292">
        <v>110307</v>
      </c>
      <c r="E8810" s="292">
        <v>111442</v>
      </c>
      <c r="F8810" s="292">
        <v>0</v>
      </c>
      <c r="G8810" s="292">
        <v>255356</v>
      </c>
      <c r="P8810" s="83" t="str">
        <f t="shared" si="201"/>
        <v/>
      </c>
    </row>
    <row r="8811" spans="1:16" hidden="1" x14ac:dyDescent="0.25">
      <c r="A8811" s="83" t="s">
        <v>9874</v>
      </c>
      <c r="C8811" s="292">
        <v>46350</v>
      </c>
      <c r="D8811" s="292">
        <v>12468</v>
      </c>
      <c r="E8811" s="292">
        <v>42886</v>
      </c>
      <c r="F8811" s="292">
        <v>0</v>
      </c>
      <c r="G8811" s="292">
        <v>101704</v>
      </c>
      <c r="P8811" s="83" t="str">
        <f t="shared" si="201"/>
        <v/>
      </c>
    </row>
    <row r="8812" spans="1:16" hidden="1" x14ac:dyDescent="0.25">
      <c r="A8812" s="83" t="s">
        <v>9875</v>
      </c>
      <c r="C8812" s="292">
        <v>1623412</v>
      </c>
      <c r="D8812" s="292">
        <v>1407128</v>
      </c>
      <c r="E8812" s="292">
        <v>1226230</v>
      </c>
      <c r="F8812" s="292">
        <v>0</v>
      </c>
      <c r="G8812" s="292">
        <v>4256770</v>
      </c>
      <c r="P8812" s="83" t="str">
        <f t="shared" si="201"/>
        <v/>
      </c>
    </row>
    <row r="8813" spans="1:16" hidden="1" x14ac:dyDescent="0.25">
      <c r="A8813" s="83" t="s">
        <v>9876</v>
      </c>
      <c r="C8813" s="292">
        <v>1023</v>
      </c>
      <c r="D8813" s="292">
        <v>962</v>
      </c>
      <c r="E8813" s="292">
        <v>1737</v>
      </c>
      <c r="F8813" s="292">
        <v>0</v>
      </c>
      <c r="G8813" s="292">
        <v>3722</v>
      </c>
      <c r="P8813" s="83" t="str">
        <f t="shared" si="201"/>
        <v/>
      </c>
    </row>
    <row r="8814" spans="1:16" hidden="1" x14ac:dyDescent="0.25">
      <c r="A8814" s="83" t="s">
        <v>9877</v>
      </c>
      <c r="C8814" s="292">
        <v>576344</v>
      </c>
      <c r="D8814" s="292">
        <v>287194</v>
      </c>
      <c r="E8814" s="292">
        <v>263305</v>
      </c>
      <c r="F8814" s="292">
        <v>0</v>
      </c>
      <c r="G8814" s="292">
        <v>1126843</v>
      </c>
      <c r="P8814" s="83" t="str">
        <f t="shared" si="201"/>
        <v/>
      </c>
    </row>
    <row r="8815" spans="1:16" hidden="1" x14ac:dyDescent="0.25">
      <c r="A8815" s="83" t="s">
        <v>9878</v>
      </c>
      <c r="C8815" s="292">
        <v>1074</v>
      </c>
      <c r="D8815" s="292">
        <v>5770</v>
      </c>
      <c r="E8815" s="292">
        <v>2227</v>
      </c>
      <c r="F8815" s="292">
        <v>0</v>
      </c>
      <c r="G8815" s="292">
        <v>9071</v>
      </c>
      <c r="P8815" s="83" t="str">
        <f t="shared" si="201"/>
        <v/>
      </c>
    </row>
    <row r="8816" spans="1:16" hidden="1" x14ac:dyDescent="0.25">
      <c r="A8816" s="83" t="s">
        <v>9879</v>
      </c>
      <c r="C8816" s="292">
        <v>1191295</v>
      </c>
      <c r="D8816" s="292">
        <v>804625</v>
      </c>
      <c r="E8816" s="292">
        <v>746994</v>
      </c>
      <c r="F8816" s="292">
        <v>0</v>
      </c>
      <c r="G8816" s="292">
        <v>2742914</v>
      </c>
      <c r="P8816" s="83" t="str">
        <f t="shared" si="201"/>
        <v/>
      </c>
    </row>
    <row r="8817" spans="1:16" hidden="1" x14ac:dyDescent="0.25">
      <c r="A8817" s="83" t="s">
        <v>9880</v>
      </c>
      <c r="C8817" s="292">
        <v>39383</v>
      </c>
      <c r="D8817" s="292">
        <v>42359</v>
      </c>
      <c r="E8817" s="292">
        <v>101355</v>
      </c>
      <c r="F8817" s="292">
        <v>0</v>
      </c>
      <c r="G8817" s="292">
        <v>183097</v>
      </c>
      <c r="P8817" s="83" t="str">
        <f t="shared" si="201"/>
        <v/>
      </c>
    </row>
    <row r="8818" spans="1:16" hidden="1" x14ac:dyDescent="0.25">
      <c r="A8818" s="83" t="s">
        <v>9881</v>
      </c>
      <c r="C8818" s="292">
        <v>1083096</v>
      </c>
      <c r="D8818" s="292">
        <v>23934</v>
      </c>
      <c r="E8818" s="292">
        <v>336216</v>
      </c>
      <c r="F8818" s="292">
        <v>0</v>
      </c>
      <c r="G8818" s="292">
        <v>1443246</v>
      </c>
      <c r="P8818" s="83" t="str">
        <f t="shared" si="201"/>
        <v/>
      </c>
    </row>
    <row r="8819" spans="1:16" hidden="1" x14ac:dyDescent="0.25">
      <c r="A8819" s="83" t="s">
        <v>9882</v>
      </c>
      <c r="C8819" s="292">
        <v>51502</v>
      </c>
      <c r="D8819" s="292">
        <v>73297</v>
      </c>
      <c r="E8819" s="292">
        <v>48848</v>
      </c>
      <c r="F8819" s="292">
        <v>0</v>
      </c>
      <c r="G8819" s="292">
        <v>173647</v>
      </c>
      <c r="P8819" s="83" t="str">
        <f t="shared" si="201"/>
        <v/>
      </c>
    </row>
    <row r="8820" spans="1:16" hidden="1" x14ac:dyDescent="0.25">
      <c r="A8820" s="83" t="s">
        <v>9883</v>
      </c>
      <c r="C8820" s="292">
        <v>7924</v>
      </c>
      <c r="D8820" s="292">
        <v>15078</v>
      </c>
      <c r="E8820" s="292">
        <v>13266</v>
      </c>
      <c r="F8820" s="292">
        <v>0</v>
      </c>
      <c r="G8820" s="292">
        <v>36268</v>
      </c>
      <c r="P8820" s="83" t="str">
        <f t="shared" si="201"/>
        <v/>
      </c>
    </row>
    <row r="8821" spans="1:16" hidden="1" x14ac:dyDescent="0.25">
      <c r="A8821" s="83" t="s">
        <v>9884</v>
      </c>
      <c r="C8821" s="292">
        <v>250962</v>
      </c>
      <c r="D8821" s="292">
        <v>313323</v>
      </c>
      <c r="E8821" s="292">
        <v>323633</v>
      </c>
      <c r="F8821" s="292">
        <v>0</v>
      </c>
      <c r="G8821" s="292">
        <v>887918</v>
      </c>
      <c r="P8821" s="83" t="str">
        <f t="shared" si="201"/>
        <v/>
      </c>
    </row>
    <row r="8822" spans="1:16" hidden="1" x14ac:dyDescent="0.25">
      <c r="A8822" s="83" t="s">
        <v>9885</v>
      </c>
      <c r="C8822" s="292">
        <v>10948</v>
      </c>
      <c r="D8822" s="292">
        <v>9323</v>
      </c>
      <c r="E8822" s="292">
        <v>10802</v>
      </c>
      <c r="F8822" s="292">
        <v>0</v>
      </c>
      <c r="G8822" s="292">
        <v>31073</v>
      </c>
      <c r="P8822" s="83" t="str">
        <f t="shared" si="201"/>
        <v/>
      </c>
    </row>
    <row r="8823" spans="1:16" hidden="1" x14ac:dyDescent="0.25">
      <c r="A8823" s="83" t="s">
        <v>9886</v>
      </c>
      <c r="C8823" s="292">
        <v>843</v>
      </c>
      <c r="D8823" s="292">
        <v>3676</v>
      </c>
      <c r="E8823" s="292">
        <v>3706</v>
      </c>
      <c r="F8823" s="292">
        <v>0</v>
      </c>
      <c r="G8823" s="292">
        <v>8225</v>
      </c>
      <c r="P8823" s="83" t="str">
        <f t="shared" si="201"/>
        <v/>
      </c>
    </row>
    <row r="8824" spans="1:16" hidden="1" x14ac:dyDescent="0.25">
      <c r="A8824" s="83" t="s">
        <v>9887</v>
      </c>
      <c r="C8824" s="292">
        <v>692</v>
      </c>
      <c r="D8824" s="292">
        <v>3472</v>
      </c>
      <c r="E8824" s="292">
        <v>1454</v>
      </c>
      <c r="F8824" s="292">
        <v>0</v>
      </c>
      <c r="G8824" s="292">
        <v>5618</v>
      </c>
      <c r="P8824" s="83" t="str">
        <f t="shared" si="201"/>
        <v/>
      </c>
    </row>
    <row r="8825" spans="1:16" hidden="1" x14ac:dyDescent="0.25">
      <c r="A8825" s="83" t="s">
        <v>9888</v>
      </c>
      <c r="C8825" s="292">
        <v>2314466</v>
      </c>
      <c r="D8825" s="292">
        <v>874390</v>
      </c>
      <c r="E8825" s="292">
        <v>1186019</v>
      </c>
      <c r="F8825" s="292">
        <v>0</v>
      </c>
      <c r="G8825" s="292">
        <v>4374875</v>
      </c>
      <c r="P8825" s="83" t="str">
        <f t="shared" si="201"/>
        <v/>
      </c>
    </row>
    <row r="8826" spans="1:16" hidden="1" x14ac:dyDescent="0.25">
      <c r="A8826" s="83" t="s">
        <v>9889</v>
      </c>
      <c r="C8826" s="292">
        <v>855471</v>
      </c>
      <c r="D8826" s="292">
        <v>376265</v>
      </c>
      <c r="E8826" s="292">
        <v>336470</v>
      </c>
      <c r="F8826" s="292">
        <v>0</v>
      </c>
      <c r="G8826" s="292">
        <v>1568206</v>
      </c>
      <c r="P8826" s="83" t="str">
        <f t="shared" si="201"/>
        <v/>
      </c>
    </row>
    <row r="8827" spans="1:16" hidden="1" x14ac:dyDescent="0.25">
      <c r="A8827" s="83" t="s">
        <v>9890</v>
      </c>
      <c r="C8827" s="292">
        <v>12571</v>
      </c>
      <c r="D8827" s="292">
        <v>7893</v>
      </c>
      <c r="E8827" s="292">
        <v>8042</v>
      </c>
      <c r="F8827" s="292">
        <v>0</v>
      </c>
      <c r="G8827" s="292">
        <v>28506</v>
      </c>
      <c r="P8827" s="83" t="str">
        <f t="shared" si="201"/>
        <v/>
      </c>
    </row>
    <row r="8828" spans="1:16" hidden="1" x14ac:dyDescent="0.25">
      <c r="A8828" s="83" t="s">
        <v>9891</v>
      </c>
      <c r="C8828" s="292">
        <v>-870281.36978999805</v>
      </c>
      <c r="D8828" s="292">
        <v>1880266.3108300001</v>
      </c>
      <c r="E8828" s="292">
        <v>2035059.5230300014</v>
      </c>
      <c r="F8828" s="292">
        <v>2179667.7733100001</v>
      </c>
      <c r="G8828" s="292">
        <v>2148958.0777199995</v>
      </c>
      <c r="H8828" s="292">
        <v>1200385.3816499999</v>
      </c>
      <c r="I8828" s="292">
        <v>-641279.96173999913</v>
      </c>
      <c r="J8828" s="292">
        <v>5868022.9971199967</v>
      </c>
      <c r="K8828" s="292">
        <v>2174982.7559899995</v>
      </c>
      <c r="L8828" s="292">
        <v>2430398.5067599989</v>
      </c>
      <c r="M8828" s="292">
        <v>1939476.9920799998</v>
      </c>
      <c r="N8828" s="292">
        <v>0</v>
      </c>
      <c r="O8828" s="292">
        <v>20345656.986960005</v>
      </c>
      <c r="P8828" s="83" t="str">
        <f t="shared" ref="P8828:P8885" si="202">IF(COUNTBLANK(Q8828)=0,IF(RIGHT(A8828,12)=Q8828,TRUE,FALSE),"")</f>
        <v/>
      </c>
    </row>
    <row r="8829" spans="1:16" hidden="1" x14ac:dyDescent="0.25">
      <c r="A8829" s="83" t="s">
        <v>9892</v>
      </c>
      <c r="C8829" s="292">
        <v>-868571.8455399978</v>
      </c>
      <c r="D8829" s="292">
        <v>1875746.7894500003</v>
      </c>
      <c r="E8829" s="292">
        <v>2024167.8774800014</v>
      </c>
      <c r="F8829" s="292">
        <v>2296003.7519199997</v>
      </c>
      <c r="G8829" s="292">
        <v>2126650.4458999997</v>
      </c>
      <c r="H8829" s="292">
        <v>1104534.4675599998</v>
      </c>
      <c r="I8829" s="292">
        <v>-628021.12363999907</v>
      </c>
      <c r="J8829" s="292">
        <v>5820710.231499997</v>
      </c>
      <c r="K8829" s="292">
        <v>2165745.6481599994</v>
      </c>
      <c r="L8829" s="292">
        <v>4369422.2851099987</v>
      </c>
      <c r="M8829" s="292">
        <v>2626497.8358300002</v>
      </c>
      <c r="N8829" s="292">
        <v>0</v>
      </c>
      <c r="O8829" s="292">
        <v>22912886.363730006</v>
      </c>
      <c r="P8829" s="83" t="str">
        <f t="shared" si="202"/>
        <v/>
      </c>
    </row>
    <row r="8830" spans="1:16" hidden="1" x14ac:dyDescent="0.25">
      <c r="A8830" s="83" t="s">
        <v>9893</v>
      </c>
      <c r="C8830" s="292">
        <v>0</v>
      </c>
      <c r="D8830" s="292">
        <v>0</v>
      </c>
      <c r="E8830" s="292">
        <v>0</v>
      </c>
      <c r="F8830" s="292">
        <v>0</v>
      </c>
      <c r="G8830" s="292">
        <v>0</v>
      </c>
      <c r="H8830" s="292">
        <v>0</v>
      </c>
      <c r="I8830" s="292">
        <v>0</v>
      </c>
      <c r="J8830" s="292">
        <v>0</v>
      </c>
      <c r="K8830" s="292">
        <v>0</v>
      </c>
      <c r="L8830" s="292">
        <v>0</v>
      </c>
      <c r="M8830" s="292">
        <v>0</v>
      </c>
      <c r="N8830" s="292">
        <v>0</v>
      </c>
      <c r="O8830" s="292">
        <v>0</v>
      </c>
      <c r="P8830" s="83" t="str">
        <f t="shared" si="202"/>
        <v/>
      </c>
    </row>
    <row r="8831" spans="1:16" hidden="1" x14ac:dyDescent="0.25">
      <c r="A8831" s="83" t="s">
        <v>9894</v>
      </c>
      <c r="C8831" s="292">
        <v>67597.2480999994</v>
      </c>
      <c r="D8831" s="292">
        <v>91863.095499999807</v>
      </c>
      <c r="E8831" s="292">
        <v>92777.4693900001</v>
      </c>
      <c r="F8831" s="292">
        <v>103550.15569</v>
      </c>
      <c r="G8831" s="292">
        <v>105013.77422000001</v>
      </c>
      <c r="H8831" s="292">
        <v>132681.89124000113</v>
      </c>
      <c r="I8831" s="292">
        <v>74881.886439999304</v>
      </c>
      <c r="J8831" s="292">
        <v>137929.10098000101</v>
      </c>
      <c r="K8831" s="292">
        <v>108020.519</v>
      </c>
      <c r="L8831" s="292">
        <v>106904.727330001</v>
      </c>
      <c r="M8831" s="292">
        <v>132004.07208000001</v>
      </c>
      <c r="N8831" s="292">
        <v>0</v>
      </c>
      <c r="O8831" s="292">
        <v>1153223.9399700018</v>
      </c>
      <c r="P8831" s="83" t="str">
        <f t="shared" si="202"/>
        <v/>
      </c>
    </row>
    <row r="8832" spans="1:16" hidden="1" x14ac:dyDescent="0.25">
      <c r="A8832" s="83" t="s">
        <v>9895</v>
      </c>
      <c r="C8832" s="292">
        <v>-545.23691000005942</v>
      </c>
      <c r="D8832" s="292">
        <v>64748.9329600001</v>
      </c>
      <c r="E8832" s="292">
        <v>91401.657689999993</v>
      </c>
      <c r="F8832" s="292">
        <v>109235.2596800001</v>
      </c>
      <c r="G8832" s="292">
        <v>100842.95497000009</v>
      </c>
      <c r="H8832" s="292">
        <v>92541.35560999997</v>
      </c>
      <c r="I8832" s="292">
        <v>115163.19324999989</v>
      </c>
      <c r="J8832" s="292">
        <v>87932.682330000112</v>
      </c>
      <c r="K8832" s="292">
        <v>84032.749270000088</v>
      </c>
      <c r="L8832" s="292">
        <v>123654.52740000049</v>
      </c>
      <c r="M8832" s="292">
        <v>107817.06550000029</v>
      </c>
      <c r="N8832" s="292">
        <v>0</v>
      </c>
      <c r="O8832" s="292">
        <v>976825.14175000112</v>
      </c>
      <c r="P8832" s="83" t="str">
        <f t="shared" si="202"/>
        <v/>
      </c>
    </row>
    <row r="8833" spans="1:16" hidden="1" x14ac:dyDescent="0.25">
      <c r="A8833" s="83" t="s">
        <v>9896</v>
      </c>
      <c r="C8833" s="292">
        <v>-51064.283689999997</v>
      </c>
      <c r="D8833" s="292">
        <v>13882.865470000001</v>
      </c>
      <c r="E8833" s="292">
        <v>20649.885279999999</v>
      </c>
      <c r="F8833" s="292">
        <v>33915.85512</v>
      </c>
      <c r="G8833" s="292">
        <v>1168.92839</v>
      </c>
      <c r="H8833" s="292">
        <v>14918.956850000002</v>
      </c>
      <c r="I8833" s="292">
        <v>1146.6713299999999</v>
      </c>
      <c r="J8833" s="292">
        <v>35106.510329999997</v>
      </c>
      <c r="K8833" s="292">
        <v>743.53863000000001</v>
      </c>
      <c r="L8833" s="292">
        <v>8052.8828100000001</v>
      </c>
      <c r="M8833" s="292">
        <v>849.41160000000002</v>
      </c>
      <c r="N8833" s="292">
        <v>0</v>
      </c>
      <c r="O8833" s="292">
        <v>79371.222119999991</v>
      </c>
      <c r="P8833" s="83" t="str">
        <f t="shared" si="202"/>
        <v/>
      </c>
    </row>
    <row r="8834" spans="1:16" hidden="1" x14ac:dyDescent="0.25">
      <c r="A8834" s="83" t="s">
        <v>9897</v>
      </c>
      <c r="C8834" s="292">
        <v>404760.45183999999</v>
      </c>
      <c r="D8834" s="292">
        <v>898752.27354999993</v>
      </c>
      <c r="E8834" s="292">
        <v>646329.87257000001</v>
      </c>
      <c r="F8834" s="292">
        <v>507858.99614</v>
      </c>
      <c r="G8834" s="292">
        <v>455158.13251000002</v>
      </c>
      <c r="H8834" s="292">
        <v>630634.68544000015</v>
      </c>
      <c r="I8834" s="292">
        <v>408925.76052000001</v>
      </c>
      <c r="J8834" s="292">
        <v>522740.86841999996</v>
      </c>
      <c r="K8834" s="292">
        <v>518216.59613000002</v>
      </c>
      <c r="L8834" s="292">
        <v>491990.85465999995</v>
      </c>
      <c r="M8834" s="292">
        <v>515940.54215999995</v>
      </c>
      <c r="N8834" s="292">
        <v>0</v>
      </c>
      <c r="O8834" s="292">
        <v>6001309.0339399986</v>
      </c>
      <c r="P8834" s="83" t="str">
        <f t="shared" si="202"/>
        <v/>
      </c>
    </row>
    <row r="8835" spans="1:16" hidden="1" x14ac:dyDescent="0.25">
      <c r="A8835" s="83" t="s">
        <v>9898</v>
      </c>
      <c r="C8835" s="292">
        <v>0</v>
      </c>
      <c r="D8835" s="292">
        <v>0</v>
      </c>
      <c r="E8835" s="292">
        <v>0</v>
      </c>
      <c r="F8835" s="292">
        <v>0</v>
      </c>
      <c r="G8835" s="292">
        <v>0</v>
      </c>
      <c r="H8835" s="292">
        <v>0</v>
      </c>
      <c r="I8835" s="292">
        <v>0</v>
      </c>
      <c r="J8835" s="292">
        <v>0</v>
      </c>
      <c r="K8835" s="292">
        <v>0</v>
      </c>
      <c r="L8835" s="292">
        <v>0</v>
      </c>
      <c r="M8835" s="292">
        <v>0</v>
      </c>
      <c r="N8835" s="292">
        <v>0</v>
      </c>
      <c r="O8835" s="292">
        <v>0</v>
      </c>
      <c r="P8835" s="83" t="str">
        <f t="shared" si="202"/>
        <v/>
      </c>
    </row>
    <row r="8836" spans="1:16" hidden="1" x14ac:dyDescent="0.25">
      <c r="A8836" s="83" t="s">
        <v>9899</v>
      </c>
      <c r="C8836" s="292">
        <v>10239.16135</v>
      </c>
      <c r="D8836" s="292">
        <v>448.64238</v>
      </c>
      <c r="E8836" s="292">
        <v>5450.1180000000004</v>
      </c>
      <c r="F8836" s="292">
        <v>984.55633</v>
      </c>
      <c r="G8836" s="292">
        <v>19814.681390000002</v>
      </c>
      <c r="H8836" s="292">
        <v>361.76131999999996</v>
      </c>
      <c r="I8836" s="292">
        <v>1047.0666699999999</v>
      </c>
      <c r="J8836" s="292">
        <v>404.95999</v>
      </c>
      <c r="K8836" s="292">
        <v>4.1666600000000003</v>
      </c>
      <c r="L8836" s="292">
        <v>833.49590000000001</v>
      </c>
      <c r="M8836" s="292">
        <v>843.93095000000005</v>
      </c>
      <c r="N8836" s="292">
        <v>0</v>
      </c>
      <c r="O8836" s="292">
        <v>40432.540940000014</v>
      </c>
      <c r="P8836" s="83" t="str">
        <f t="shared" si="202"/>
        <v/>
      </c>
    </row>
    <row r="8837" spans="1:16" hidden="1" x14ac:dyDescent="0.25">
      <c r="A8837" s="83" t="s">
        <v>9900</v>
      </c>
      <c r="C8837" s="292">
        <v>3318653.8195400001</v>
      </c>
      <c r="D8837" s="292">
        <v>239350.71897000002</v>
      </c>
      <c r="E8837" s="292">
        <v>168813.89115000001</v>
      </c>
      <c r="F8837" s="292">
        <v>170172.44057000001</v>
      </c>
      <c r="G8837" s="292">
        <v>140349.18396000002</v>
      </c>
      <c r="H8837" s="292">
        <v>680163.14463999995</v>
      </c>
      <c r="I8837" s="292">
        <v>147881.80080000003</v>
      </c>
      <c r="J8837" s="292">
        <v>181407.36783</v>
      </c>
      <c r="K8837" s="292">
        <v>153754.14642</v>
      </c>
      <c r="L8837" s="292">
        <v>288240.34944999998</v>
      </c>
      <c r="M8837" s="292">
        <v>327712.57066000003</v>
      </c>
      <c r="N8837" s="292">
        <v>0</v>
      </c>
      <c r="O8837" s="292">
        <v>5816499.4339900007</v>
      </c>
      <c r="P8837" s="83" t="str">
        <f t="shared" si="202"/>
        <v/>
      </c>
    </row>
    <row r="8838" spans="1:16" hidden="1" x14ac:dyDescent="0.25">
      <c r="A8838" s="83" t="s">
        <v>9901</v>
      </c>
      <c r="C8838" s="292">
        <v>736035.6873600001</v>
      </c>
      <c r="D8838" s="292">
        <v>593580.67478</v>
      </c>
      <c r="E8838" s="292">
        <v>603941.67590999894</v>
      </c>
      <c r="F8838" s="292">
        <v>598585.53986000002</v>
      </c>
      <c r="G8838" s="292">
        <v>613627.83221000002</v>
      </c>
      <c r="H8838" s="292">
        <v>1092771.5859499995</v>
      </c>
      <c r="I8838" s="292">
        <v>519975.10048000002</v>
      </c>
      <c r="J8838" s="292">
        <v>666176.43090000097</v>
      </c>
      <c r="K8838" s="292">
        <v>654642.755</v>
      </c>
      <c r="L8838" s="292">
        <v>640001.32504999998</v>
      </c>
      <c r="M8838" s="292">
        <v>672455.11754000001</v>
      </c>
      <c r="N8838" s="292">
        <v>0</v>
      </c>
      <c r="O8838" s="292">
        <v>7391793.725039999</v>
      </c>
      <c r="P8838" s="83" t="str">
        <f t="shared" si="202"/>
        <v/>
      </c>
    </row>
    <row r="8839" spans="1:16" hidden="1" x14ac:dyDescent="0.25">
      <c r="A8839" s="83" t="s">
        <v>9902</v>
      </c>
      <c r="C8839" s="292">
        <v>4683.8580099999999</v>
      </c>
      <c r="D8839" s="292">
        <v>36227.565890000005</v>
      </c>
      <c r="E8839" s="292">
        <v>5207.1024500000003</v>
      </c>
      <c r="F8839" s="292">
        <v>5240.3391200000005</v>
      </c>
      <c r="G8839" s="292">
        <v>23447.840850000001</v>
      </c>
      <c r="H8839" s="292">
        <v>4946.0448700000015</v>
      </c>
      <c r="I8839" s="292">
        <v>1960.56062</v>
      </c>
      <c r="J8839" s="292">
        <v>7097.1715000000004</v>
      </c>
      <c r="K8839" s="292">
        <v>5454.7389000000003</v>
      </c>
      <c r="L8839" s="292">
        <v>4216.4956700000002</v>
      </c>
      <c r="M8839" s="292">
        <v>4911.4649800000007</v>
      </c>
      <c r="N8839" s="292">
        <v>0</v>
      </c>
      <c r="O8839" s="292">
        <v>103393.18286</v>
      </c>
      <c r="P8839" s="83" t="str">
        <f t="shared" si="202"/>
        <v/>
      </c>
    </row>
    <row r="8840" spans="1:16" hidden="1" x14ac:dyDescent="0.25">
      <c r="A8840" s="83" t="s">
        <v>9903</v>
      </c>
      <c r="C8840" s="292">
        <v>1565.59536</v>
      </c>
      <c r="D8840" s="292">
        <v>5823.4884199999997</v>
      </c>
      <c r="E8840" s="292">
        <v>5737.67382</v>
      </c>
      <c r="F8840" s="292">
        <v>9924.5827400000016</v>
      </c>
      <c r="G8840" s="292">
        <v>7351.5551300000006</v>
      </c>
      <c r="H8840" s="292">
        <v>7389.1105499999994</v>
      </c>
      <c r="I8840" s="292">
        <v>7879.9534800000001</v>
      </c>
      <c r="J8840" s="292">
        <v>12996.682479999999</v>
      </c>
      <c r="K8840" s="292">
        <v>22507.419519999999</v>
      </c>
      <c r="L8840" s="292">
        <v>9132.6730199999984</v>
      </c>
      <c r="M8840" s="292">
        <v>8405.3217399999994</v>
      </c>
      <c r="N8840" s="292">
        <v>0</v>
      </c>
      <c r="O8840" s="292">
        <v>98714.056259999998</v>
      </c>
      <c r="P8840" s="83" t="str">
        <f t="shared" si="202"/>
        <v/>
      </c>
    </row>
    <row r="8841" spans="1:16" hidden="1" x14ac:dyDescent="0.25">
      <c r="A8841" s="83" t="s">
        <v>9904</v>
      </c>
      <c r="C8841" s="292">
        <v>4491926.3009599987</v>
      </c>
      <c r="D8841" s="292">
        <v>1944678.25792</v>
      </c>
      <c r="E8841" s="292">
        <v>1640309.3462599989</v>
      </c>
      <c r="F8841" s="292">
        <v>1539467.7252499999</v>
      </c>
      <c r="G8841" s="292">
        <v>1466774.8836300003</v>
      </c>
      <c r="H8841" s="292">
        <v>2656408.5364700006</v>
      </c>
      <c r="I8841" s="292">
        <v>1278861.9935899989</v>
      </c>
      <c r="J8841" s="292">
        <v>1651791.774760002</v>
      </c>
      <c r="K8841" s="292">
        <v>1547376.6295300003</v>
      </c>
      <c r="L8841" s="292">
        <v>1673027.3312900015</v>
      </c>
      <c r="M8841" s="292">
        <v>1770939.4972100002</v>
      </c>
      <c r="N8841" s="292">
        <v>0</v>
      </c>
      <c r="O8841" s="292">
        <v>21661562.276870001</v>
      </c>
      <c r="P8841" s="83" t="str">
        <f t="shared" si="202"/>
        <v/>
      </c>
    </row>
    <row r="8842" spans="1:16" hidden="1" x14ac:dyDescent="0.25">
      <c r="A8842" s="83" t="s">
        <v>9905</v>
      </c>
      <c r="C8842" s="292">
        <v>1125.0444</v>
      </c>
      <c r="D8842" s="292">
        <v>226.18210999999999</v>
      </c>
      <c r="E8842" s="292">
        <v>20884.523529999999</v>
      </c>
      <c r="F8842" s="292">
        <v>29197.576570000001</v>
      </c>
      <c r="G8842" s="292">
        <v>17077.51036</v>
      </c>
      <c r="H8842" s="292">
        <v>25426.766140000003</v>
      </c>
      <c r="I8842" s="292">
        <v>-11683.44282</v>
      </c>
      <c r="J8842" s="292">
        <v>35576.712180000002</v>
      </c>
      <c r="K8842" s="292">
        <v>4397.86931</v>
      </c>
      <c r="L8842" s="292">
        <v>36071.887170000002</v>
      </c>
      <c r="M8842" s="292">
        <v>23287.20203</v>
      </c>
      <c r="N8842" s="292">
        <v>0</v>
      </c>
      <c r="O8842" s="292">
        <v>181587.83098</v>
      </c>
      <c r="P8842" s="83" t="str">
        <f t="shared" si="202"/>
        <v/>
      </c>
    </row>
    <row r="8843" spans="1:16" hidden="1" x14ac:dyDescent="0.25">
      <c r="A8843" s="83" t="s">
        <v>9906</v>
      </c>
      <c r="C8843" s="292">
        <v>5455.43822</v>
      </c>
      <c r="D8843" s="292">
        <v>5965.7574599999998</v>
      </c>
      <c r="E8843" s="292">
        <v>6326.6696300000003</v>
      </c>
      <c r="F8843" s="292">
        <v>5504.4327499999999</v>
      </c>
      <c r="G8843" s="292">
        <v>5280.5279700000001</v>
      </c>
      <c r="H8843" s="292">
        <v>142563</v>
      </c>
      <c r="I8843" s="292">
        <v>1103.92572</v>
      </c>
      <c r="J8843" s="292">
        <v>14760.91533</v>
      </c>
      <c r="K8843" s="292">
        <v>7679.2419</v>
      </c>
      <c r="L8843" s="292">
        <v>7582.2843700000003</v>
      </c>
      <c r="M8843" s="292">
        <v>5562.8102699999999</v>
      </c>
      <c r="N8843" s="292">
        <v>0</v>
      </c>
      <c r="O8843" s="292">
        <v>207785.00361999997</v>
      </c>
      <c r="P8843" s="83" t="str">
        <f t="shared" si="202"/>
        <v/>
      </c>
    </row>
    <row r="8844" spans="1:16" hidden="1" x14ac:dyDescent="0.25">
      <c r="A8844" s="83" t="s">
        <v>9907</v>
      </c>
      <c r="C8844" s="292">
        <v>0</v>
      </c>
      <c r="D8844" s="292">
        <v>0</v>
      </c>
      <c r="E8844" s="292">
        <v>0</v>
      </c>
      <c r="F8844" s="292">
        <v>0</v>
      </c>
      <c r="G8844" s="292">
        <v>0</v>
      </c>
      <c r="H8844" s="292">
        <v>0</v>
      </c>
      <c r="I8844" s="292">
        <v>0</v>
      </c>
      <c r="J8844" s="292">
        <v>0</v>
      </c>
      <c r="K8844" s="292">
        <v>0</v>
      </c>
      <c r="L8844" s="292">
        <v>0</v>
      </c>
      <c r="M8844" s="292">
        <v>0</v>
      </c>
      <c r="N8844" s="292">
        <v>0</v>
      </c>
      <c r="O8844" s="292">
        <v>0</v>
      </c>
      <c r="P8844" s="83" t="str">
        <f t="shared" si="202"/>
        <v/>
      </c>
    </row>
    <row r="8845" spans="1:16" hidden="1" x14ac:dyDescent="0.25">
      <c r="A8845" s="83" t="s">
        <v>9908</v>
      </c>
      <c r="C8845" s="292">
        <v>4498506.7835799986</v>
      </c>
      <c r="D8845" s="292">
        <v>1950870.1974899999</v>
      </c>
      <c r="E8845" s="292">
        <v>1667520.5394199986</v>
      </c>
      <c r="F8845" s="292">
        <v>1574169.7345699999</v>
      </c>
      <c r="G8845" s="292">
        <v>1489132.9219600002</v>
      </c>
      <c r="H8845" s="292">
        <v>2824398.3026100006</v>
      </c>
      <c r="I8845" s="292">
        <v>1268282.4764899989</v>
      </c>
      <c r="J8845" s="292">
        <v>1702129.4022700021</v>
      </c>
      <c r="K8845" s="292">
        <v>1559453.7407400003</v>
      </c>
      <c r="L8845" s="292">
        <v>1716681.5028300015</v>
      </c>
      <c r="M8845" s="292">
        <v>1799789.5095100002</v>
      </c>
      <c r="N8845" s="292">
        <v>0</v>
      </c>
      <c r="O8845" s="292">
        <v>22050935.111469999</v>
      </c>
      <c r="P8845" s="83" t="str">
        <f t="shared" si="202"/>
        <v/>
      </c>
    </row>
    <row r="8846" spans="1:16" hidden="1" x14ac:dyDescent="0.25">
      <c r="A8846" s="83" t="s">
        <v>9909</v>
      </c>
      <c r="C8846" s="292">
        <v>0</v>
      </c>
      <c r="D8846" s="292">
        <v>0</v>
      </c>
      <c r="E8846" s="292">
        <v>0</v>
      </c>
      <c r="F8846" s="292">
        <v>0</v>
      </c>
      <c r="G8846" s="292">
        <v>0</v>
      </c>
      <c r="H8846" s="292">
        <v>0</v>
      </c>
      <c r="I8846" s="292">
        <v>0</v>
      </c>
      <c r="J8846" s="292">
        <v>0</v>
      </c>
      <c r="K8846" s="292">
        <v>0</v>
      </c>
      <c r="L8846" s="292">
        <v>0</v>
      </c>
      <c r="M8846" s="292">
        <v>0</v>
      </c>
      <c r="N8846" s="292">
        <v>0</v>
      </c>
      <c r="O8846" s="292">
        <v>0</v>
      </c>
      <c r="P8846" s="83" t="str">
        <f t="shared" si="202"/>
        <v/>
      </c>
    </row>
    <row r="8847" spans="1:16" hidden="1" x14ac:dyDescent="0.25">
      <c r="A8847" s="83" t="s">
        <v>9910</v>
      </c>
      <c r="C8847" s="292">
        <v>3621644.9311700007</v>
      </c>
      <c r="D8847" s="292">
        <v>3824944.5687500001</v>
      </c>
      <c r="E8847" s="292">
        <v>3675368.8692900003</v>
      </c>
      <c r="F8847" s="292">
        <v>3719135.4985599997</v>
      </c>
      <c r="G8847" s="292">
        <v>3615732.96135</v>
      </c>
      <c r="H8847" s="292">
        <v>3856793.9181200005</v>
      </c>
      <c r="I8847" s="292">
        <v>637582.0318499998</v>
      </c>
      <c r="J8847" s="292">
        <v>7519814.771879999</v>
      </c>
      <c r="K8847" s="292">
        <v>3722359.3855199995</v>
      </c>
      <c r="L8847" s="292">
        <v>4103425.8380500004</v>
      </c>
      <c r="M8847" s="292">
        <v>3710416.4892899999</v>
      </c>
      <c r="N8847" s="292">
        <v>0</v>
      </c>
      <c r="O8847" s="292">
        <v>42007219.263830006</v>
      </c>
      <c r="P8847" s="83" t="str">
        <f t="shared" si="202"/>
        <v/>
      </c>
    </row>
    <row r="8848" spans="1:16" hidden="1" x14ac:dyDescent="0.25">
      <c r="A8848" s="83" t="s">
        <v>9911</v>
      </c>
      <c r="C8848" s="292">
        <v>0</v>
      </c>
      <c r="D8848" s="292">
        <v>0</v>
      </c>
      <c r="E8848" s="292">
        <v>520.52107999999998</v>
      </c>
      <c r="F8848" s="292">
        <v>150000</v>
      </c>
      <c r="G8848" s="292">
        <v>0</v>
      </c>
      <c r="H8848" s="292">
        <v>2608.3597200000004</v>
      </c>
      <c r="I8848" s="292">
        <v>0</v>
      </c>
      <c r="J8848" s="292">
        <v>0</v>
      </c>
      <c r="K8848" s="292">
        <v>1836.62</v>
      </c>
      <c r="L8848" s="292">
        <v>1976909.307</v>
      </c>
      <c r="M8848" s="292">
        <v>708429.05081000004</v>
      </c>
      <c r="N8848" s="292">
        <v>0</v>
      </c>
      <c r="O8848" s="292">
        <v>2840303.85861</v>
      </c>
      <c r="P8848" s="83" t="str">
        <f t="shared" si="202"/>
        <v/>
      </c>
    </row>
    <row r="8849" spans="1:16" hidden="1" x14ac:dyDescent="0.25">
      <c r="A8849" s="83" t="s">
        <v>9912</v>
      </c>
      <c r="C8849" s="292">
        <v>0</v>
      </c>
      <c r="D8849" s="292">
        <v>0</v>
      </c>
      <c r="E8849" s="292">
        <v>0</v>
      </c>
      <c r="F8849" s="292">
        <v>0</v>
      </c>
      <c r="G8849" s="292">
        <v>0</v>
      </c>
      <c r="H8849" s="292">
        <v>0</v>
      </c>
      <c r="I8849" s="292">
        <v>0</v>
      </c>
      <c r="J8849" s="292">
        <v>0</v>
      </c>
      <c r="K8849" s="292">
        <v>0</v>
      </c>
      <c r="L8849" s="292">
        <v>0</v>
      </c>
      <c r="M8849" s="292">
        <v>0</v>
      </c>
      <c r="N8849" s="292">
        <v>0</v>
      </c>
      <c r="O8849" s="292">
        <v>0</v>
      </c>
      <c r="P8849" s="83" t="str">
        <f t="shared" si="202"/>
        <v/>
      </c>
    </row>
    <row r="8850" spans="1:16" hidden="1" x14ac:dyDescent="0.25">
      <c r="A8850" s="83" t="s">
        <v>9913</v>
      </c>
      <c r="C8850" s="292">
        <v>16248.24496</v>
      </c>
      <c r="D8850" s="292">
        <v>19367.696070000002</v>
      </c>
      <c r="E8850" s="292">
        <v>33918.51354</v>
      </c>
      <c r="F8850" s="292">
        <v>8326.0391400000008</v>
      </c>
      <c r="G8850" s="292">
        <v>4869.4275600000001</v>
      </c>
      <c r="H8850" s="292">
        <v>16302.15033</v>
      </c>
      <c r="I8850" s="292">
        <v>5593.2436600000001</v>
      </c>
      <c r="J8850" s="292">
        <v>2807.0328599999998</v>
      </c>
      <c r="K8850" s="292">
        <v>19423.592079999999</v>
      </c>
      <c r="L8850" s="292">
        <v>42722.936450000001</v>
      </c>
      <c r="M8850" s="292">
        <v>47851.805130000001</v>
      </c>
      <c r="N8850" s="292">
        <v>0</v>
      </c>
      <c r="O8850" s="292">
        <v>217430.68178000001</v>
      </c>
      <c r="P8850" s="83" t="str">
        <f t="shared" si="202"/>
        <v/>
      </c>
    </row>
    <row r="8851" spans="1:16" hidden="1" x14ac:dyDescent="0.25">
      <c r="A8851" s="83" t="s">
        <v>9914</v>
      </c>
      <c r="C8851" s="292">
        <v>2037.8020100000001</v>
      </c>
      <c r="D8851" s="292">
        <v>1095.9685100000002</v>
      </c>
      <c r="E8851" s="292">
        <v>11907.95507</v>
      </c>
      <c r="F8851" s="292">
        <v>1439.03818</v>
      </c>
      <c r="G8851" s="292">
        <v>34239.278019999998</v>
      </c>
      <c r="H8851" s="292">
        <v>14962.626899999999</v>
      </c>
      <c r="I8851" s="292">
        <v>713.58674999999994</v>
      </c>
      <c r="J8851" s="292">
        <v>1042.6819800000001</v>
      </c>
      <c r="K8851" s="292">
        <v>5664.7797199999995</v>
      </c>
      <c r="L8851" s="292">
        <v>1497.9997600000002</v>
      </c>
      <c r="M8851" s="292">
        <v>3929.2912300000003</v>
      </c>
      <c r="N8851" s="292">
        <v>0</v>
      </c>
      <c r="O8851" s="292">
        <v>78531.008130000002</v>
      </c>
      <c r="P8851" s="83" t="str">
        <f t="shared" si="202"/>
        <v/>
      </c>
    </row>
    <row r="8852" spans="1:16" hidden="1" x14ac:dyDescent="0.25">
      <c r="A8852" s="83" t="s">
        <v>9915</v>
      </c>
      <c r="C8852" s="292">
        <v>1266637.70331</v>
      </c>
      <c r="D8852" s="292">
        <v>1274937.2036899999</v>
      </c>
      <c r="E8852" s="292">
        <v>1263591.1410699999</v>
      </c>
      <c r="F8852" s="292">
        <v>1340572.55327</v>
      </c>
      <c r="G8852" s="292">
        <v>1201682.0782999999</v>
      </c>
      <c r="H8852" s="292">
        <v>1452276.60889</v>
      </c>
      <c r="I8852" s="292">
        <v>622945.00007999991</v>
      </c>
      <c r="J8852" s="292">
        <v>1825580.88595</v>
      </c>
      <c r="K8852" s="292">
        <v>1202805.8675899999</v>
      </c>
      <c r="L8852" s="292">
        <v>1556119.6949100001</v>
      </c>
      <c r="M8852" s="292">
        <v>1165589.0017599999</v>
      </c>
      <c r="N8852" s="292">
        <v>0</v>
      </c>
      <c r="O8852" s="292">
        <v>14172737.738819998</v>
      </c>
      <c r="P8852" s="83" t="str">
        <f t="shared" si="202"/>
        <v/>
      </c>
    </row>
    <row r="8853" spans="1:16" hidden="1" x14ac:dyDescent="0.25">
      <c r="A8853" s="83" t="s">
        <v>9916</v>
      </c>
      <c r="C8853" s="292">
        <v>-29459.737450000001</v>
      </c>
      <c r="D8853" s="292">
        <v>180354.12223000001</v>
      </c>
      <c r="E8853" s="292">
        <v>7555.4122200000002</v>
      </c>
      <c r="F8853" s="292">
        <v>11151.855700000002</v>
      </c>
      <c r="G8853" s="292">
        <v>17166.124110000001</v>
      </c>
      <c r="H8853" s="292">
        <v>15540.752280000002</v>
      </c>
      <c r="I8853" s="292">
        <v>8153.2968099999998</v>
      </c>
      <c r="J8853" s="292">
        <v>8329.6164100000005</v>
      </c>
      <c r="K8853" s="292">
        <v>12003.488749999999</v>
      </c>
      <c r="L8853" s="292">
        <v>14196.95916</v>
      </c>
      <c r="M8853" s="292">
        <v>14350.243539999999</v>
      </c>
      <c r="N8853" s="292">
        <v>0</v>
      </c>
      <c r="O8853" s="292">
        <v>259342.13375999997</v>
      </c>
      <c r="P8853" s="83" t="str">
        <f t="shared" si="202"/>
        <v/>
      </c>
    </row>
    <row r="8854" spans="1:16" hidden="1" x14ac:dyDescent="0.25">
      <c r="A8854" s="83" t="s">
        <v>9917</v>
      </c>
      <c r="C8854" s="292">
        <v>0</v>
      </c>
      <c r="D8854" s="292">
        <v>0</v>
      </c>
      <c r="E8854" s="292">
        <v>0</v>
      </c>
      <c r="F8854" s="292">
        <v>0</v>
      </c>
      <c r="G8854" s="292">
        <v>0</v>
      </c>
      <c r="H8854" s="292">
        <v>0</v>
      </c>
      <c r="I8854" s="292">
        <v>0</v>
      </c>
      <c r="J8854" s="292">
        <v>0</v>
      </c>
      <c r="K8854" s="292">
        <v>0</v>
      </c>
      <c r="L8854" s="292">
        <v>0</v>
      </c>
      <c r="M8854" s="292">
        <v>0</v>
      </c>
      <c r="N8854" s="292">
        <v>0</v>
      </c>
      <c r="O8854" s="292">
        <v>0</v>
      </c>
      <c r="P8854" s="83" t="str">
        <f t="shared" si="202"/>
        <v/>
      </c>
    </row>
    <row r="8855" spans="1:16" hidden="1" x14ac:dyDescent="0.25">
      <c r="A8855" s="83" t="s">
        <v>9918</v>
      </c>
      <c r="C8855" s="292">
        <v>0</v>
      </c>
      <c r="D8855" s="292">
        <v>0</v>
      </c>
      <c r="E8855" s="292">
        <v>77.723929999999996</v>
      </c>
      <c r="F8855" s="292">
        <v>0</v>
      </c>
      <c r="G8855" s="292">
        <v>0</v>
      </c>
      <c r="H8855" s="292">
        <v>0</v>
      </c>
      <c r="I8855" s="292">
        <v>0</v>
      </c>
      <c r="J8855" s="292">
        <v>0</v>
      </c>
      <c r="K8855" s="292">
        <v>0</v>
      </c>
      <c r="L8855" s="292">
        <v>73.929739999999995</v>
      </c>
      <c r="M8855" s="292">
        <v>0</v>
      </c>
      <c r="N8855" s="292">
        <v>0</v>
      </c>
      <c r="O8855" s="292">
        <v>151.65366999999998</v>
      </c>
      <c r="P8855" s="83" t="str">
        <f t="shared" si="202"/>
        <v/>
      </c>
    </row>
    <row r="8856" spans="1:16" hidden="1" x14ac:dyDescent="0.25">
      <c r="A8856" s="83" t="s">
        <v>9919</v>
      </c>
      <c r="C8856" s="292">
        <v>10</v>
      </c>
      <c r="D8856" s="292">
        <v>35.120820000000002</v>
      </c>
      <c r="E8856" s="292">
        <v>650.91466000000003</v>
      </c>
      <c r="F8856" s="292">
        <v>0</v>
      </c>
      <c r="G8856" s="292">
        <v>15.08197</v>
      </c>
      <c r="H8856" s="292">
        <v>2.7541599999999997</v>
      </c>
      <c r="I8856" s="292">
        <v>66.794300000000007</v>
      </c>
      <c r="J8856" s="292">
        <v>24.066189999999999</v>
      </c>
      <c r="K8856" s="292">
        <v>13.560409999999999</v>
      </c>
      <c r="L8856" s="292">
        <v>215.28879000000001</v>
      </c>
      <c r="M8856" s="292">
        <v>54.976669999999999</v>
      </c>
      <c r="N8856" s="292">
        <v>0</v>
      </c>
      <c r="O8856" s="292">
        <v>1088.5579699999998</v>
      </c>
      <c r="P8856" s="83" t="str">
        <f t="shared" si="202"/>
        <v/>
      </c>
    </row>
    <row r="8857" spans="1:16" hidden="1" x14ac:dyDescent="0.25">
      <c r="A8857" s="83" t="s">
        <v>9920</v>
      </c>
      <c r="C8857" s="292">
        <v>2366127.4397200001</v>
      </c>
      <c r="D8857" s="292">
        <v>2349127.3544299998</v>
      </c>
      <c r="E8857" s="292">
        <v>2357627.3617500002</v>
      </c>
      <c r="F8857" s="292">
        <v>2357627.3622699999</v>
      </c>
      <c r="G8857" s="292">
        <v>2357630.84039</v>
      </c>
      <c r="H8857" s="292">
        <v>2357668.8255600003</v>
      </c>
      <c r="I8857" s="292">
        <v>6.6176399999999997</v>
      </c>
      <c r="J8857" s="292">
        <v>5681207.4943399997</v>
      </c>
      <c r="K8857" s="292">
        <v>2478377.47915</v>
      </c>
      <c r="L8857" s="292">
        <v>2487438.3436799999</v>
      </c>
      <c r="M8857" s="292">
        <v>2478384.8420299999</v>
      </c>
      <c r="N8857" s="292">
        <v>0</v>
      </c>
      <c r="O8857" s="292">
        <v>27271223.960960004</v>
      </c>
      <c r="P8857" s="83" t="str">
        <f t="shared" si="202"/>
        <v/>
      </c>
    </row>
    <row r="8858" spans="1:16" hidden="1" x14ac:dyDescent="0.25">
      <c r="A8858" s="83" t="s">
        <v>9921</v>
      </c>
      <c r="C8858" s="292">
        <v>43.478619999999999</v>
      </c>
      <c r="D8858" s="292">
        <v>27.103000000000002</v>
      </c>
      <c r="E8858" s="292">
        <v>39.847049999999996</v>
      </c>
      <c r="F8858" s="292">
        <v>18.649999999999999</v>
      </c>
      <c r="G8858" s="292">
        <v>130.131</v>
      </c>
      <c r="H8858" s="292">
        <v>40.200000000000003</v>
      </c>
      <c r="I8858" s="292">
        <v>103.49261000000001</v>
      </c>
      <c r="J8858" s="292">
        <v>822.99414999999999</v>
      </c>
      <c r="K8858" s="292">
        <v>4070.6178199999999</v>
      </c>
      <c r="L8858" s="292">
        <v>1160.6855600000001</v>
      </c>
      <c r="M8858" s="292">
        <v>256.32893000000001</v>
      </c>
      <c r="N8858" s="292">
        <v>0</v>
      </c>
      <c r="O8858" s="292">
        <v>6713.5287400000007</v>
      </c>
      <c r="P8858" s="83" t="str">
        <f t="shared" si="202"/>
        <v/>
      </c>
    </row>
    <row r="8859" spans="1:16" hidden="1" x14ac:dyDescent="0.25">
      <c r="A8859" s="83" t="s">
        <v>9922</v>
      </c>
      <c r="C8859" s="292">
        <v>8290.0068700000011</v>
      </c>
      <c r="D8859" s="292">
        <v>1672.4181900000001</v>
      </c>
      <c r="E8859" s="292">
        <v>15799.026529999999</v>
      </c>
      <c r="F8859" s="292">
        <v>1037.98793</v>
      </c>
      <c r="G8859" s="292">
        <v>50.406509999999997</v>
      </c>
      <c r="H8859" s="292">
        <v>69530.492329999994</v>
      </c>
      <c r="I8859" s="292">
        <v>2679.3209999999999</v>
      </c>
      <c r="J8859" s="292">
        <v>3024.8618900000001</v>
      </c>
      <c r="K8859" s="292">
        <v>1003.38338</v>
      </c>
      <c r="L8859" s="292">
        <v>5768.6428900000001</v>
      </c>
      <c r="M8859" s="292">
        <v>7441.8052399999997</v>
      </c>
      <c r="N8859" s="292">
        <v>0</v>
      </c>
      <c r="O8859" s="292">
        <v>116298.35276000001</v>
      </c>
      <c r="P8859" s="83" t="str">
        <f t="shared" si="202"/>
        <v/>
      </c>
    </row>
    <row r="8860" spans="1:16" hidden="1" x14ac:dyDescent="0.25">
      <c r="A8860" s="83" t="s">
        <v>9923</v>
      </c>
      <c r="C8860" s="292">
        <v>3629934.9380400009</v>
      </c>
      <c r="D8860" s="292">
        <v>3826616.9869400002</v>
      </c>
      <c r="E8860" s="292">
        <v>3691688.4169000001</v>
      </c>
      <c r="F8860" s="292">
        <v>3870173.4864899996</v>
      </c>
      <c r="G8860" s="292">
        <v>3615783.3678600001</v>
      </c>
      <c r="H8860" s="292">
        <v>3928932.7701700004</v>
      </c>
      <c r="I8860" s="292">
        <v>640261.35284999979</v>
      </c>
      <c r="J8860" s="292">
        <v>7522839.6337699993</v>
      </c>
      <c r="K8860" s="292">
        <v>3725199.3888999997</v>
      </c>
      <c r="L8860" s="292">
        <v>6086103.7879400002</v>
      </c>
      <c r="M8860" s="292">
        <v>4426287.3453400005</v>
      </c>
      <c r="N8860" s="292">
        <v>0</v>
      </c>
      <c r="O8860" s="292">
        <v>44963821.475200005</v>
      </c>
      <c r="P8860" s="83" t="str">
        <f t="shared" si="202"/>
        <v/>
      </c>
    </row>
    <row r="8861" spans="1:16" hidden="1" x14ac:dyDescent="0.25">
      <c r="A8861" s="83" t="s">
        <v>9924</v>
      </c>
      <c r="C8861" s="292">
        <v>-1289690.7540766669</v>
      </c>
      <c r="D8861" s="292">
        <v>-1610936.4593200001</v>
      </c>
      <c r="E8861" s="292">
        <v>-1584825.0085600005</v>
      </c>
      <c r="F8861" s="292">
        <v>-1556668.8739200004</v>
      </c>
      <c r="G8861" s="292">
        <v>-1544830.3657600004</v>
      </c>
      <c r="H8861" s="292">
        <v>-1733714.8865200002</v>
      </c>
      <c r="I8861" s="292">
        <v>-1605200.1573500005</v>
      </c>
      <c r="J8861" s="292">
        <v>-1575793.8565599993</v>
      </c>
      <c r="K8861" s="292">
        <v>-1598781.9615000002</v>
      </c>
      <c r="L8861" s="292">
        <v>-1652555.0269500006</v>
      </c>
      <c r="M8861" s="292">
        <v>-1861236.4676000001</v>
      </c>
      <c r="N8861" s="292">
        <v>0</v>
      </c>
      <c r="O8861" s="292">
        <v>-17614233.818116672</v>
      </c>
      <c r="P8861" s="83" t="str">
        <f t="shared" si="202"/>
        <v/>
      </c>
    </row>
    <row r="8862" spans="1:16" hidden="1" x14ac:dyDescent="0.25">
      <c r="A8862" s="83" t="s">
        <v>9925</v>
      </c>
      <c r="C8862" s="292">
        <v>-1411628.8374066669</v>
      </c>
      <c r="D8862" s="292">
        <v>-1732776.5426630001</v>
      </c>
      <c r="E8862" s="292">
        <v>-1820598.0918900003</v>
      </c>
      <c r="F8862" s="292">
        <v>-1675095.6239200002</v>
      </c>
      <c r="G8862" s="292">
        <v>-1641623.9824200005</v>
      </c>
      <c r="H8862" s="292">
        <v>-1856788.96985</v>
      </c>
      <c r="I8862" s="292">
        <v>-1732199.2406800003</v>
      </c>
      <c r="J8862" s="292">
        <v>-1697701.9398899993</v>
      </c>
      <c r="K8862" s="292">
        <v>-1747007.04483</v>
      </c>
      <c r="L8862" s="292">
        <v>-1782483.1102800006</v>
      </c>
      <c r="M8862" s="292">
        <v>-1986850.63426</v>
      </c>
      <c r="N8862" s="292">
        <v>0</v>
      </c>
      <c r="O8862" s="292">
        <v>-19085504.018089671</v>
      </c>
      <c r="P8862" s="83" t="str">
        <f t="shared" si="202"/>
        <v/>
      </c>
    </row>
    <row r="8863" spans="1:16" hidden="1" x14ac:dyDescent="0.25">
      <c r="A8863" s="83" t="s">
        <v>9926</v>
      </c>
      <c r="C8863" s="292">
        <v>4332.0666700000002</v>
      </c>
      <c r="D8863" s="292">
        <v>4332.0666700000002</v>
      </c>
      <c r="E8863" s="292">
        <v>4332.0666700000002</v>
      </c>
      <c r="F8863" s="292">
        <v>4332.0666700000002</v>
      </c>
      <c r="G8863" s="292">
        <v>4472.3166700000002</v>
      </c>
      <c r="H8863" s="292">
        <v>4954.3166700000002</v>
      </c>
      <c r="I8863" s="292">
        <v>4279.3166700000002</v>
      </c>
      <c r="J8863" s="292">
        <v>3935.3166700000002</v>
      </c>
      <c r="K8863" s="292">
        <v>4900.3166700000002</v>
      </c>
      <c r="L8863" s="292">
        <v>6233.3166700000002</v>
      </c>
      <c r="M8863" s="292">
        <v>2777.9166700000001</v>
      </c>
      <c r="N8863" s="292">
        <v>0</v>
      </c>
      <c r="O8863" s="292">
        <v>48881.08337</v>
      </c>
      <c r="P8863" s="83" t="str">
        <f t="shared" si="202"/>
        <v/>
      </c>
    </row>
    <row r="8864" spans="1:16" hidden="1" x14ac:dyDescent="0.25">
      <c r="A8864" s="83" t="s">
        <v>9927</v>
      </c>
      <c r="C8864" s="292">
        <v>423996.34211999999</v>
      </c>
      <c r="D8864" s="292">
        <v>430289.77416999999</v>
      </c>
      <c r="E8864" s="292">
        <v>432792.66200999997</v>
      </c>
      <c r="F8864" s="292">
        <v>430640.33325000003</v>
      </c>
      <c r="G8864" s="292">
        <v>462408.95214000001</v>
      </c>
      <c r="H8864" s="292">
        <v>436614.62923000002</v>
      </c>
      <c r="I8864" s="292">
        <v>426273.01611000003</v>
      </c>
      <c r="J8864" s="292">
        <v>430079.94861000002</v>
      </c>
      <c r="K8864" s="292">
        <v>442010.37205000001</v>
      </c>
      <c r="L8864" s="292">
        <v>371397.03771</v>
      </c>
      <c r="M8864" s="292">
        <v>504213.31108000001</v>
      </c>
      <c r="N8864" s="292">
        <v>0</v>
      </c>
      <c r="O8864" s="292">
        <v>4790716.3784800004</v>
      </c>
      <c r="P8864" s="83" t="str">
        <f t="shared" si="202"/>
        <v/>
      </c>
    </row>
    <row r="8865" spans="1:16" hidden="1" x14ac:dyDescent="0.25">
      <c r="A8865" s="83" t="s">
        <v>9928</v>
      </c>
      <c r="C8865" s="292">
        <v>308468.15272000001</v>
      </c>
      <c r="D8865" s="292">
        <v>354679.81830000004</v>
      </c>
      <c r="E8865" s="292">
        <v>339381.65590000001</v>
      </c>
      <c r="F8865" s="292">
        <v>346509.64367000002</v>
      </c>
      <c r="G8865" s="292">
        <v>376701.56225000002</v>
      </c>
      <c r="H8865" s="292">
        <v>359073.34729000001</v>
      </c>
      <c r="I8865" s="292">
        <v>330378.89457</v>
      </c>
      <c r="J8865" s="292">
        <v>347689.63462000003</v>
      </c>
      <c r="K8865" s="292">
        <v>361683.35045000003</v>
      </c>
      <c r="L8865" s="292">
        <v>243606.03750999999</v>
      </c>
      <c r="M8865" s="292">
        <v>423529.94999999995</v>
      </c>
      <c r="N8865" s="292">
        <v>0</v>
      </c>
      <c r="O8865" s="292">
        <v>3791702.0472800005</v>
      </c>
      <c r="P8865" s="83" t="str">
        <f t="shared" si="202"/>
        <v/>
      </c>
    </row>
    <row r="8866" spans="1:16" hidden="1" x14ac:dyDescent="0.25">
      <c r="A8866" s="83" t="s">
        <v>9929</v>
      </c>
      <c r="C8866" s="292">
        <v>25308.340260000001</v>
      </c>
      <c r="D8866" s="292">
        <v>25917.03487</v>
      </c>
      <c r="E8866" s="292">
        <v>29201.39716</v>
      </c>
      <c r="F8866" s="292">
        <v>26587.894639999999</v>
      </c>
      <c r="G8866" s="292">
        <v>28495.224129999999</v>
      </c>
      <c r="H8866" s="292">
        <v>29213.006890000001</v>
      </c>
      <c r="I8866" s="292">
        <v>26566.075629999999</v>
      </c>
      <c r="J8866" s="292">
        <v>28507.016790000001</v>
      </c>
      <c r="K8866" s="292">
        <v>29548.940009999998</v>
      </c>
      <c r="L8866" s="292">
        <v>28902.465080000002</v>
      </c>
      <c r="M8866" s="292">
        <v>27754.99869</v>
      </c>
      <c r="N8866" s="292">
        <v>0</v>
      </c>
      <c r="O8866" s="292">
        <v>306002.39414999995</v>
      </c>
      <c r="P8866" s="83" t="str">
        <f t="shared" si="202"/>
        <v/>
      </c>
    </row>
    <row r="8867" spans="1:16" hidden="1" x14ac:dyDescent="0.25">
      <c r="A8867" s="83" t="s">
        <v>9930</v>
      </c>
      <c r="C8867" s="292">
        <v>868237.95606</v>
      </c>
      <c r="D8867" s="292">
        <v>963534.24586000002</v>
      </c>
      <c r="E8867" s="292">
        <v>946084.83398999996</v>
      </c>
      <c r="F8867" s="292">
        <v>927487.41998000012</v>
      </c>
      <c r="G8867" s="292">
        <v>802832.40321999998</v>
      </c>
      <c r="H8867" s="292">
        <v>1019471.05013</v>
      </c>
      <c r="I8867" s="292">
        <v>1012357.32122</v>
      </c>
      <c r="J8867" s="292">
        <v>909957.94417999987</v>
      </c>
      <c r="K8867" s="292">
        <v>959602.40821999998</v>
      </c>
      <c r="L8867" s="292">
        <v>1181683.19108</v>
      </c>
      <c r="M8867" s="292">
        <v>1008911.71672</v>
      </c>
      <c r="N8867" s="292">
        <v>0</v>
      </c>
      <c r="O8867" s="292">
        <v>10600160.490659999</v>
      </c>
      <c r="P8867" s="83" t="str">
        <f t="shared" si="202"/>
        <v/>
      </c>
    </row>
    <row r="8868" spans="1:16" hidden="1" x14ac:dyDescent="0.25">
      <c r="A8868" s="83" t="s">
        <v>9931</v>
      </c>
      <c r="C8868" s="292">
        <v>2475.1</v>
      </c>
      <c r="D8868" s="292">
        <v>2475.1</v>
      </c>
      <c r="E8868" s="292">
        <v>2476.0999999999995</v>
      </c>
      <c r="F8868" s="292">
        <v>2676.1000000000004</v>
      </c>
      <c r="G8868" s="292">
        <v>2532.1000000000004</v>
      </c>
      <c r="H8868" s="292">
        <v>2478.0999999999985</v>
      </c>
      <c r="I8868" s="292">
        <v>2475.1000000000022</v>
      </c>
      <c r="J8868" s="292">
        <v>2475.0999999999985</v>
      </c>
      <c r="K8868" s="292">
        <v>2484.0999999999985</v>
      </c>
      <c r="L8868" s="292">
        <v>2476.1000000000022</v>
      </c>
      <c r="M8868" s="292">
        <v>2977.5833299999999</v>
      </c>
      <c r="N8868" s="292">
        <v>0</v>
      </c>
      <c r="O8868" s="292">
        <v>28000.583330000001</v>
      </c>
      <c r="P8868" s="83" t="str">
        <f t="shared" si="202"/>
        <v/>
      </c>
    </row>
    <row r="8869" spans="1:16" hidden="1" x14ac:dyDescent="0.25">
      <c r="A8869" s="83" t="s">
        <v>9932</v>
      </c>
      <c r="C8869" s="292">
        <v>-16669.729803333335</v>
      </c>
      <c r="D8869" s="292">
        <v>18646.889610000002</v>
      </c>
      <c r="E8869" s="292">
        <v>30325.181240000002</v>
      </c>
      <c r="F8869" s="292">
        <v>29279.507960000003</v>
      </c>
      <c r="G8869" s="292">
        <v>43053.21948</v>
      </c>
      <c r="H8869" s="292">
        <v>25420.609799999998</v>
      </c>
      <c r="I8869" s="292">
        <v>27894.098250000003</v>
      </c>
      <c r="J8869" s="292">
        <v>8669.5335599999999</v>
      </c>
      <c r="K8869" s="292">
        <v>27102.46054</v>
      </c>
      <c r="L8869" s="292">
        <v>35535.470659999999</v>
      </c>
      <c r="M8869" s="292">
        <v>12750.371000000001</v>
      </c>
      <c r="N8869" s="292">
        <v>0</v>
      </c>
      <c r="O8869" s="292">
        <v>242007.61229666666</v>
      </c>
      <c r="P8869" s="83" t="str">
        <f t="shared" si="202"/>
        <v/>
      </c>
    </row>
    <row r="8870" spans="1:16" hidden="1" x14ac:dyDescent="0.25">
      <c r="A8870" s="83" t="s">
        <v>9933</v>
      </c>
      <c r="C8870" s="292">
        <v>-34056.13334</v>
      </c>
      <c r="D8870" s="292">
        <v>20113.86666</v>
      </c>
      <c r="E8870" s="292">
        <v>21490.86666</v>
      </c>
      <c r="F8870" s="292">
        <v>15011.86666</v>
      </c>
      <c r="G8870" s="292">
        <v>21987.61666</v>
      </c>
      <c r="H8870" s="292">
        <v>30321.61666</v>
      </c>
      <c r="I8870" s="292">
        <v>14151.61666</v>
      </c>
      <c r="J8870" s="292">
        <v>20818.61666</v>
      </c>
      <c r="K8870" s="292">
        <v>29046.61666</v>
      </c>
      <c r="L8870" s="292">
        <v>27829.61666</v>
      </c>
      <c r="M8870" s="292">
        <v>23288.416660000003</v>
      </c>
      <c r="N8870" s="292">
        <v>0</v>
      </c>
      <c r="O8870" s="292">
        <v>190004.58325999998</v>
      </c>
      <c r="P8870" s="83" t="str">
        <f t="shared" si="202"/>
        <v/>
      </c>
    </row>
    <row r="8871" spans="1:16" hidden="1" x14ac:dyDescent="0.25">
      <c r="A8871" s="83" t="s">
        <v>9934</v>
      </c>
      <c r="C8871" s="292">
        <v>448.95000000000005</v>
      </c>
      <c r="D8871" s="292">
        <v>701.6</v>
      </c>
      <c r="E8871" s="292">
        <v>623.60000000000014</v>
      </c>
      <c r="F8871" s="292">
        <v>635.59999999999991</v>
      </c>
      <c r="G8871" s="292">
        <v>586.09999999999991</v>
      </c>
      <c r="H8871" s="292">
        <v>674.10299999999995</v>
      </c>
      <c r="I8871" s="292">
        <v>633.66255999999998</v>
      </c>
      <c r="J8871" s="292">
        <v>4586.1000000000004</v>
      </c>
      <c r="K8871" s="292">
        <v>586.10000000000036</v>
      </c>
      <c r="L8871" s="292">
        <v>587.1</v>
      </c>
      <c r="M8871" s="292">
        <v>624.33333000000005</v>
      </c>
      <c r="N8871" s="292">
        <v>0</v>
      </c>
      <c r="O8871" s="292">
        <v>10687.248890000001</v>
      </c>
      <c r="P8871" s="83" t="str">
        <f t="shared" si="202"/>
        <v/>
      </c>
    </row>
    <row r="8872" spans="1:16" hidden="1" x14ac:dyDescent="0.25">
      <c r="A8872" s="83" t="s">
        <v>9935</v>
      </c>
      <c r="C8872" s="292">
        <v>94363.384390000007</v>
      </c>
      <c r="D8872" s="292">
        <v>172379.32358</v>
      </c>
      <c r="E8872" s="292">
        <v>164332.51441</v>
      </c>
      <c r="F8872" s="292">
        <v>177411.42983999997</v>
      </c>
      <c r="G8872" s="292">
        <v>185046.86410999999</v>
      </c>
      <c r="H8872" s="292">
        <v>191760.88094</v>
      </c>
      <c r="I8872" s="292">
        <v>183042.02750000005</v>
      </c>
      <c r="J8872" s="292">
        <v>207630.21317999982</v>
      </c>
      <c r="K8872" s="292">
        <v>207992.74737999996</v>
      </c>
      <c r="L8872" s="292">
        <v>202312.6162600001</v>
      </c>
      <c r="M8872" s="292">
        <v>260110.98595</v>
      </c>
      <c r="N8872" s="292">
        <v>0</v>
      </c>
      <c r="O8872" s="292">
        <v>2046382.9875399997</v>
      </c>
      <c r="P8872" s="83" t="str">
        <f t="shared" si="202"/>
        <v/>
      </c>
    </row>
    <row r="8873" spans="1:16" hidden="1" x14ac:dyDescent="0.25">
      <c r="A8873" s="83" t="s">
        <v>9936</v>
      </c>
      <c r="C8873" s="292">
        <v>1676904.4290766669</v>
      </c>
      <c r="D8873" s="292">
        <v>1993069.7197200002</v>
      </c>
      <c r="E8873" s="292">
        <v>1971040.8780400003</v>
      </c>
      <c r="F8873" s="292">
        <v>1960571.8626700004</v>
      </c>
      <c r="G8873" s="292">
        <v>1928116.3586600001</v>
      </c>
      <c r="H8873" s="292">
        <v>2099981.6606100001</v>
      </c>
      <c r="I8873" s="292">
        <v>2028051.1291700003</v>
      </c>
      <c r="J8873" s="292">
        <v>1964349.4242699998</v>
      </c>
      <c r="K8873" s="292">
        <v>2064957.4119799999</v>
      </c>
      <c r="L8873" s="292">
        <v>2100562.9516300005</v>
      </c>
      <c r="M8873" s="292">
        <v>2266939.5834300001</v>
      </c>
      <c r="N8873" s="292">
        <v>0</v>
      </c>
      <c r="O8873" s="292">
        <v>22054545.409256671</v>
      </c>
      <c r="P8873" s="83" t="str">
        <f t="shared" si="202"/>
        <v/>
      </c>
    </row>
    <row r="8874" spans="1:16" hidden="1" x14ac:dyDescent="0.25">
      <c r="A8874" s="83" t="s">
        <v>9937</v>
      </c>
      <c r="C8874" s="292">
        <v>177970.7</v>
      </c>
      <c r="D8874" s="292">
        <v>177090.36667000002</v>
      </c>
      <c r="E8874" s="292">
        <v>177282.03333000001</v>
      </c>
      <c r="F8874" s="292">
        <v>176589.7</v>
      </c>
      <c r="G8874" s="292">
        <v>181036.40000000002</v>
      </c>
      <c r="H8874" s="292">
        <v>178080.2</v>
      </c>
      <c r="I8874" s="292">
        <v>183163.2</v>
      </c>
      <c r="J8874" s="292">
        <v>177117.2</v>
      </c>
      <c r="K8874" s="292">
        <v>176736.2</v>
      </c>
      <c r="L8874" s="292">
        <v>195440.2</v>
      </c>
      <c r="M8874" s="292">
        <v>224700.58334000001</v>
      </c>
      <c r="N8874" s="292">
        <v>0</v>
      </c>
      <c r="O8874" s="292">
        <v>2025206.7833400001</v>
      </c>
      <c r="P8874" s="83" t="str">
        <f t="shared" si="202"/>
        <v/>
      </c>
    </row>
    <row r="8875" spans="1:16" hidden="1" x14ac:dyDescent="0.25">
      <c r="A8875" s="83" t="s">
        <v>9938</v>
      </c>
      <c r="C8875" s="292">
        <v>131250.51667000001</v>
      </c>
      <c r="D8875" s="292">
        <v>131250.51667000001</v>
      </c>
      <c r="E8875" s="292">
        <v>245336.51667000001</v>
      </c>
      <c r="F8875" s="292">
        <v>131249.51667000001</v>
      </c>
      <c r="G8875" s="292">
        <v>110674.51667</v>
      </c>
      <c r="H8875" s="292">
        <v>131683.51667000001</v>
      </c>
      <c r="I8875" s="292">
        <v>130258.51667</v>
      </c>
      <c r="J8875" s="292">
        <v>131528.51667000001</v>
      </c>
      <c r="K8875" s="292">
        <v>158019.51667000001</v>
      </c>
      <c r="L8875" s="292">
        <v>121221.51667</v>
      </c>
      <c r="M8875" s="292">
        <v>123387</v>
      </c>
      <c r="N8875" s="292">
        <v>0</v>
      </c>
      <c r="O8875" s="292">
        <v>1545860.1667000002</v>
      </c>
      <c r="P8875" s="83" t="str">
        <f t="shared" si="202"/>
        <v/>
      </c>
    </row>
    <row r="8876" spans="1:16" hidden="1" x14ac:dyDescent="0.25">
      <c r="A8876" s="83" t="s">
        <v>9939</v>
      </c>
      <c r="C8876" s="292">
        <v>49</v>
      </c>
      <c r="D8876" s="292">
        <v>49</v>
      </c>
      <c r="E8876" s="292">
        <v>49</v>
      </c>
      <c r="F8876" s="292">
        <v>49</v>
      </c>
      <c r="G8876" s="292">
        <v>0</v>
      </c>
      <c r="H8876" s="292">
        <v>0</v>
      </c>
      <c r="I8876" s="292">
        <v>4</v>
      </c>
      <c r="J8876" s="292">
        <v>-200</v>
      </c>
      <c r="K8876" s="292">
        <v>200</v>
      </c>
      <c r="L8876" s="292">
        <v>-200</v>
      </c>
      <c r="M8876" s="292">
        <v>200</v>
      </c>
      <c r="N8876" s="292">
        <v>0</v>
      </c>
      <c r="O8876" s="292">
        <v>200</v>
      </c>
      <c r="P8876" s="83" t="str">
        <f t="shared" si="202"/>
        <v/>
      </c>
    </row>
    <row r="8877" spans="1:16" hidden="1" x14ac:dyDescent="0.25">
      <c r="A8877" s="83" t="s">
        <v>9940</v>
      </c>
      <c r="C8877" s="292">
        <v>1986174.6457466669</v>
      </c>
      <c r="D8877" s="292">
        <v>2301459.6030600001</v>
      </c>
      <c r="E8877" s="292">
        <v>2393708.4280400001</v>
      </c>
      <c r="F8877" s="292">
        <v>2268460.0793400002</v>
      </c>
      <c r="G8877" s="292">
        <v>2219827.2753300001</v>
      </c>
      <c r="H8877" s="292">
        <v>2409745.3772800001</v>
      </c>
      <c r="I8877" s="292">
        <v>2341476.8458400001</v>
      </c>
      <c r="J8877" s="292">
        <v>2272795.1409399998</v>
      </c>
      <c r="K8877" s="292">
        <v>2399913.1286499999</v>
      </c>
      <c r="L8877" s="292">
        <v>2417024.6683000005</v>
      </c>
      <c r="M8877" s="292">
        <v>2615227.16677</v>
      </c>
      <c r="N8877" s="292">
        <v>0</v>
      </c>
      <c r="O8877" s="292">
        <v>25625812.359296672</v>
      </c>
      <c r="P8877" s="83" t="str">
        <f t="shared" si="202"/>
        <v/>
      </c>
    </row>
    <row r="8878" spans="1:16" hidden="1" x14ac:dyDescent="0.25">
      <c r="A8878" s="83" t="s">
        <v>9941</v>
      </c>
      <c r="C8878" s="292">
        <v>0</v>
      </c>
      <c r="D8878" s="292">
        <v>0</v>
      </c>
      <c r="E8878" s="292">
        <v>0</v>
      </c>
      <c r="F8878" s="292">
        <v>0</v>
      </c>
      <c r="G8878" s="292">
        <v>0</v>
      </c>
      <c r="H8878" s="292">
        <v>0</v>
      </c>
      <c r="I8878" s="292">
        <v>0</v>
      </c>
      <c r="J8878" s="292">
        <v>0</v>
      </c>
      <c r="K8878" s="292">
        <v>0</v>
      </c>
      <c r="L8878" s="292">
        <v>0</v>
      </c>
      <c r="M8878" s="292">
        <v>0</v>
      </c>
      <c r="N8878" s="292">
        <v>0</v>
      </c>
      <c r="O8878" s="292">
        <v>0</v>
      </c>
      <c r="P8878" s="83" t="str">
        <f t="shared" si="202"/>
        <v/>
      </c>
    </row>
    <row r="8879" spans="1:16" hidden="1" x14ac:dyDescent="0.25">
      <c r="A8879" s="83" t="s">
        <v>9942</v>
      </c>
      <c r="C8879" s="292">
        <v>0</v>
      </c>
      <c r="D8879" s="292">
        <v>0</v>
      </c>
      <c r="E8879" s="292">
        <v>0</v>
      </c>
      <c r="F8879" s="292">
        <v>0</v>
      </c>
      <c r="G8879" s="292">
        <v>0</v>
      </c>
      <c r="H8879" s="292">
        <v>0</v>
      </c>
      <c r="I8879" s="292">
        <v>0</v>
      </c>
      <c r="J8879" s="292">
        <v>0</v>
      </c>
      <c r="K8879" s="292">
        <v>0</v>
      </c>
      <c r="L8879" s="292">
        <v>0</v>
      </c>
      <c r="M8879" s="292">
        <v>0</v>
      </c>
      <c r="N8879" s="292">
        <v>0</v>
      </c>
      <c r="O8879" s="292">
        <v>0</v>
      </c>
      <c r="P8879" s="83" t="str">
        <f t="shared" si="202"/>
        <v/>
      </c>
    </row>
    <row r="8880" spans="1:16" hidden="1" x14ac:dyDescent="0.25">
      <c r="A8880" s="83" t="s">
        <v>9943</v>
      </c>
      <c r="C8880" s="292">
        <v>387213.67499999999</v>
      </c>
      <c r="D8880" s="292">
        <v>382133.26040000003</v>
      </c>
      <c r="E8880" s="292">
        <v>386215.86947999994</v>
      </c>
      <c r="F8880" s="292">
        <v>403902.98875000008</v>
      </c>
      <c r="G8880" s="292">
        <v>383285.9928999996</v>
      </c>
      <c r="H8880" s="292">
        <v>366266.77409000008</v>
      </c>
      <c r="I8880" s="292">
        <v>422850.97181999974</v>
      </c>
      <c r="J8880" s="292">
        <v>388555.56771000044</v>
      </c>
      <c r="K8880" s="292">
        <v>466175.45047999965</v>
      </c>
      <c r="L8880" s="292">
        <v>448007.92467999994</v>
      </c>
      <c r="M8880" s="292">
        <v>405703.11583000002</v>
      </c>
      <c r="N8880" s="292">
        <v>0</v>
      </c>
      <c r="O8880" s="292">
        <v>4440311.5911400001</v>
      </c>
      <c r="P8880" s="83" t="str">
        <f t="shared" si="202"/>
        <v/>
      </c>
    </row>
    <row r="8881" spans="1:16" hidden="1" x14ac:dyDescent="0.25">
      <c r="A8881" s="83" t="s">
        <v>9944</v>
      </c>
      <c r="C8881" s="292">
        <v>82337.8</v>
      </c>
      <c r="D8881" s="292">
        <v>82337.8</v>
      </c>
      <c r="E8881" s="292">
        <v>82337.800000000017</v>
      </c>
      <c r="F8881" s="292">
        <v>85133.133329999997</v>
      </c>
      <c r="G8881" s="292">
        <v>90409.466669999994</v>
      </c>
      <c r="H8881" s="292">
        <v>82337.800000000047</v>
      </c>
      <c r="I8881" s="292">
        <v>82337.800000000047</v>
      </c>
      <c r="J8881" s="292">
        <v>82337.8</v>
      </c>
      <c r="K8881" s="292">
        <v>82337.800000000047</v>
      </c>
      <c r="L8881" s="292">
        <v>82337.8</v>
      </c>
      <c r="M8881" s="292">
        <v>97256.666670000006</v>
      </c>
      <c r="N8881" s="292">
        <v>0</v>
      </c>
      <c r="O8881" s="292">
        <v>930751.66667000018</v>
      </c>
      <c r="P8881" s="83" t="str">
        <f t="shared" si="202"/>
        <v/>
      </c>
    </row>
    <row r="8882" spans="1:16" hidden="1" x14ac:dyDescent="0.25">
      <c r="A8882" s="83" t="s">
        <v>9945</v>
      </c>
      <c r="C8882" s="292">
        <v>0</v>
      </c>
      <c r="D8882" s="292">
        <v>0</v>
      </c>
      <c r="E8882" s="292">
        <v>0</v>
      </c>
      <c r="F8882" s="292">
        <v>0</v>
      </c>
      <c r="G8882" s="292">
        <v>0</v>
      </c>
      <c r="H8882" s="292">
        <v>0</v>
      </c>
      <c r="I8882" s="292">
        <v>0</v>
      </c>
      <c r="J8882" s="292">
        <v>0</v>
      </c>
      <c r="K8882" s="292">
        <v>0</v>
      </c>
      <c r="L8882" s="292">
        <v>0</v>
      </c>
      <c r="M8882" s="292">
        <v>0</v>
      </c>
      <c r="N8882" s="292">
        <v>0</v>
      </c>
      <c r="O8882" s="292">
        <v>0</v>
      </c>
      <c r="P8882" s="83" t="str">
        <f t="shared" si="202"/>
        <v/>
      </c>
    </row>
    <row r="8883" spans="1:16" hidden="1" x14ac:dyDescent="0.25">
      <c r="A8883" s="83" t="s">
        <v>9946</v>
      </c>
      <c r="C8883" s="292">
        <v>236042.50182000003</v>
      </c>
      <c r="D8883" s="292">
        <v>233634.10666000002</v>
      </c>
      <c r="E8883" s="292">
        <v>235979.44930999994</v>
      </c>
      <c r="F8883" s="292">
        <v>236142.94764000014</v>
      </c>
      <c r="G8883" s="292">
        <v>246048.90124999965</v>
      </c>
      <c r="H8883" s="292">
        <v>246296.86499000015</v>
      </c>
      <c r="I8883" s="292">
        <v>235759.84683999978</v>
      </c>
      <c r="J8883" s="292">
        <v>249390.13277000049</v>
      </c>
      <c r="K8883" s="292">
        <v>246472.93827999965</v>
      </c>
      <c r="L8883" s="292">
        <v>240110.88222000003</v>
      </c>
      <c r="M8883" s="292">
        <v>234506.44573000001</v>
      </c>
      <c r="N8883" s="292">
        <v>0</v>
      </c>
      <c r="O8883" s="292">
        <v>2640385.0175099997</v>
      </c>
      <c r="P8883" s="83" t="str">
        <f t="shared" si="202"/>
        <v/>
      </c>
    </row>
    <row r="8884" spans="1:16" hidden="1" x14ac:dyDescent="0.25">
      <c r="A8884" s="83" t="s">
        <v>9947</v>
      </c>
      <c r="C8884" s="292">
        <v>54407.691200000001</v>
      </c>
      <c r="D8884" s="292">
        <v>47620.995909999998</v>
      </c>
      <c r="E8884" s="292">
        <v>49421.531739999999</v>
      </c>
      <c r="F8884" s="292">
        <v>53934.009869999987</v>
      </c>
      <c r="G8884" s="292">
        <v>50665.36185000003</v>
      </c>
      <c r="H8884" s="292">
        <v>43795.274850000002</v>
      </c>
      <c r="I8884" s="292">
        <v>45605.823519999998</v>
      </c>
      <c r="J8884" s="292">
        <v>51449.789519999998</v>
      </c>
      <c r="K8884" s="292">
        <v>43327.785470000017</v>
      </c>
      <c r="L8884" s="292">
        <v>46371.383170000001</v>
      </c>
      <c r="M8884" s="292">
        <v>57340.273050000003</v>
      </c>
      <c r="N8884" s="292">
        <v>0</v>
      </c>
      <c r="O8884" s="292">
        <v>543939.92015000002</v>
      </c>
      <c r="P8884" s="83" t="str">
        <f t="shared" si="202"/>
        <v/>
      </c>
    </row>
    <row r="8885" spans="1:16" hidden="1" x14ac:dyDescent="0.25">
      <c r="A8885" s="83" t="s">
        <v>9948</v>
      </c>
      <c r="C8885" s="292">
        <v>4798.45813</v>
      </c>
      <c r="D8885" s="292">
        <v>1127.2599099999995</v>
      </c>
      <c r="E8885" s="292">
        <v>1104.5402700000002</v>
      </c>
      <c r="F8885" s="292">
        <v>17112.566490000001</v>
      </c>
      <c r="G8885" s="292">
        <v>1277.0477600000011</v>
      </c>
      <c r="H8885" s="292">
        <v>674.61259999999993</v>
      </c>
      <c r="I8885" s="292">
        <v>16214.896980000001</v>
      </c>
      <c r="J8885" s="292">
        <v>2383.5842300000004</v>
      </c>
      <c r="K8885" s="292">
        <v>600.84121000000005</v>
      </c>
      <c r="L8885" s="292">
        <v>15457.157889999999</v>
      </c>
      <c r="M8885" s="292">
        <v>398.92845000000005</v>
      </c>
      <c r="N8885" s="292">
        <v>0</v>
      </c>
      <c r="O8885" s="292">
        <v>61149.893919999995</v>
      </c>
      <c r="P8885" s="83" t="str">
        <f t="shared" si="202"/>
        <v/>
      </c>
    </row>
    <row r="8886" spans="1:16" hidden="1" x14ac:dyDescent="0.25">
      <c r="A8886" s="83" t="s">
        <v>9949</v>
      </c>
      <c r="C8886" s="292">
        <v>66135.648849999998</v>
      </c>
      <c r="D8886" s="292">
        <v>72590.593049999996</v>
      </c>
      <c r="E8886" s="292">
        <v>71260.083040000012</v>
      </c>
      <c r="F8886" s="292">
        <v>69659.142899999992</v>
      </c>
      <c r="G8886" s="292">
        <v>58552.584520000004</v>
      </c>
      <c r="H8886" s="292">
        <v>52384.461579999996</v>
      </c>
      <c r="I8886" s="292">
        <v>99817.639989999981</v>
      </c>
      <c r="J8886" s="292">
        <v>48236.905140000003</v>
      </c>
      <c r="K8886" s="292">
        <v>148243.98912000001</v>
      </c>
      <c r="L8886" s="292">
        <v>115189.38864999999</v>
      </c>
      <c r="M8886" s="292">
        <v>71201.846810000003</v>
      </c>
      <c r="N8886" s="292">
        <v>0</v>
      </c>
      <c r="O8886" s="292">
        <v>873272.28365</v>
      </c>
      <c r="P8886" s="83" t="str">
        <f t="shared" ref="P8886:P8893" si="203">IF(COUNTBLANK(Q8886)=0,IF(RIGHT(A8886,12)=Q8886,TRUE,FALSE),"")</f>
        <v/>
      </c>
    </row>
    <row r="8887" spans="1:16" hidden="1" x14ac:dyDescent="0.25">
      <c r="A8887" s="83" t="s">
        <v>9950</v>
      </c>
      <c r="C8887" s="292">
        <v>1242.5666699999999</v>
      </c>
      <c r="D8887" s="292">
        <v>1242.5666699999999</v>
      </c>
      <c r="E8887" s="292">
        <v>1242.5666699999999</v>
      </c>
      <c r="F8887" s="292">
        <v>1242.5666699999999</v>
      </c>
      <c r="G8887" s="292">
        <v>1976.3166699999999</v>
      </c>
      <c r="H8887" s="292">
        <v>1113.3166699999999</v>
      </c>
      <c r="I8887" s="292">
        <v>1113.3166699999999</v>
      </c>
      <c r="J8887" s="292">
        <v>1970.3166699999999</v>
      </c>
      <c r="K8887" s="292">
        <v>1113.3166699999999</v>
      </c>
      <c r="L8887" s="292">
        <v>1113.3166699999999</v>
      </c>
      <c r="M8887" s="292">
        <v>452.91667000000001</v>
      </c>
      <c r="N8887" s="292">
        <v>0</v>
      </c>
      <c r="O8887" s="292">
        <v>13823.08337</v>
      </c>
      <c r="P8887" s="83" t="str">
        <f t="shared" si="203"/>
        <v/>
      </c>
    </row>
    <row r="8888" spans="1:16" hidden="1" x14ac:dyDescent="0.25">
      <c r="A8888" s="83" t="s">
        <v>9951</v>
      </c>
      <c r="C8888" s="292">
        <v>2002.48333</v>
      </c>
      <c r="D8888" s="292">
        <v>2133.9582</v>
      </c>
      <c r="E8888" s="292">
        <v>2173.0279199999995</v>
      </c>
      <c r="F8888" s="292">
        <v>2000.4833300000003</v>
      </c>
      <c r="G8888" s="292">
        <v>2614.23333</v>
      </c>
      <c r="H8888" s="292">
        <v>1798.2333299999998</v>
      </c>
      <c r="I8888" s="292">
        <v>2333.8733800000009</v>
      </c>
      <c r="J8888" s="292">
        <v>6676.2333300000009</v>
      </c>
      <c r="K8888" s="292">
        <v>1811.1633299999992</v>
      </c>
      <c r="L8888" s="292">
        <v>2770.2333299999973</v>
      </c>
      <c r="M8888" s="292">
        <v>3776.5</v>
      </c>
      <c r="N8888" s="292">
        <v>0</v>
      </c>
      <c r="O8888" s="292">
        <v>30090.422809999996</v>
      </c>
      <c r="P8888" s="83" t="str">
        <f t="shared" si="203"/>
        <v/>
      </c>
    </row>
    <row r="8889" spans="1:16" hidden="1" x14ac:dyDescent="0.25">
      <c r="A8889" s="83" t="s">
        <v>9952</v>
      </c>
      <c r="C8889" s="292">
        <v>16797.983329999999</v>
      </c>
      <c r="D8889" s="292">
        <v>17816.983329999999</v>
      </c>
      <c r="E8889" s="292">
        <v>17042.213970000001</v>
      </c>
      <c r="F8889" s="292">
        <v>18083.837179999999</v>
      </c>
      <c r="G8889" s="292">
        <v>16381.266900000001</v>
      </c>
      <c r="H8889" s="292">
        <v>15580.266900000001</v>
      </c>
      <c r="I8889" s="292">
        <v>17169.733329999999</v>
      </c>
      <c r="J8889" s="292">
        <v>20150.561809999999</v>
      </c>
      <c r="K8889" s="292">
        <v>20257.099730000002</v>
      </c>
      <c r="L8889" s="292">
        <v>19423.646079999999</v>
      </c>
      <c r="M8889" s="292">
        <v>18570.24222</v>
      </c>
      <c r="N8889" s="292">
        <v>0</v>
      </c>
      <c r="O8889" s="292">
        <v>197273.83478</v>
      </c>
      <c r="P8889" s="83" t="str">
        <f t="shared" si="203"/>
        <v/>
      </c>
    </row>
    <row r="8890" spans="1:16" hidden="1" x14ac:dyDescent="0.25">
      <c r="A8890" s="83" t="s">
        <v>9953</v>
      </c>
      <c r="C8890" s="292">
        <v>5786.3416700000007</v>
      </c>
      <c r="D8890" s="292">
        <v>5966.7966700000006</v>
      </c>
      <c r="E8890" s="292">
        <v>7992.4565600000014</v>
      </c>
      <c r="F8890" s="292">
        <v>5727.4346700000006</v>
      </c>
      <c r="G8890" s="292">
        <v>5770.2806199999968</v>
      </c>
      <c r="H8890" s="292">
        <v>4623.7431700000016</v>
      </c>
      <c r="I8890" s="292">
        <v>4835.8411099999985</v>
      </c>
      <c r="J8890" s="292">
        <v>8298.0442399999993</v>
      </c>
      <c r="K8890" s="292">
        <v>4348.3166699999974</v>
      </c>
      <c r="L8890" s="292">
        <v>7571.9166700000014</v>
      </c>
      <c r="M8890" s="292">
        <v>19455.962899999999</v>
      </c>
      <c r="N8890" s="292">
        <v>0</v>
      </c>
      <c r="O8890" s="292">
        <v>80377.134949999992</v>
      </c>
      <c r="P8890" s="83" t="str">
        <f t="shared" si="203"/>
        <v/>
      </c>
    </row>
    <row r="8891" spans="1:16" hidden="1" x14ac:dyDescent="0.25">
      <c r="A8891" s="83" t="s">
        <v>9954</v>
      </c>
      <c r="C8891" s="292">
        <v>104994.33334</v>
      </c>
      <c r="D8891" s="292">
        <v>104211.99999700001</v>
      </c>
      <c r="E8891" s="292">
        <v>104556.66667000001</v>
      </c>
      <c r="F8891" s="292">
        <v>104328.33333999998</v>
      </c>
      <c r="G8891" s="292">
        <v>104507.83333999998</v>
      </c>
      <c r="H8891" s="292">
        <v>104351.83334000004</v>
      </c>
      <c r="I8891" s="292">
        <v>104088.83333999998</v>
      </c>
      <c r="J8891" s="292">
        <v>104199.83333999998</v>
      </c>
      <c r="K8891" s="292">
        <v>104392.83333999998</v>
      </c>
      <c r="L8891" s="292">
        <v>104195.83333999998</v>
      </c>
      <c r="M8891" s="292">
        <v>125416.75000999999</v>
      </c>
      <c r="N8891" s="292">
        <v>0</v>
      </c>
      <c r="O8891" s="292">
        <v>1169245.0833969999</v>
      </c>
      <c r="P8891" s="83" t="str">
        <f t="shared" si="203"/>
        <v/>
      </c>
    </row>
    <row r="8892" spans="1:16" hidden="1" x14ac:dyDescent="0.25">
      <c r="A8892" s="83" t="s">
        <v>9955</v>
      </c>
      <c r="C8892" s="292">
        <v>574545.80833999999</v>
      </c>
      <c r="D8892" s="292">
        <v>568683.06039700005</v>
      </c>
      <c r="E8892" s="292">
        <v>573110.33614999999</v>
      </c>
      <c r="F8892" s="292">
        <v>593364.45542000001</v>
      </c>
      <c r="G8892" s="292">
        <v>578203.29290999961</v>
      </c>
      <c r="H8892" s="292">
        <v>552956.40743000014</v>
      </c>
      <c r="I8892" s="292">
        <v>609277.6051599998</v>
      </c>
      <c r="J8892" s="292">
        <v>575093.2010500005</v>
      </c>
      <c r="K8892" s="292">
        <v>652906.08381999971</v>
      </c>
      <c r="L8892" s="292">
        <v>634541.55802</v>
      </c>
      <c r="M8892" s="292">
        <v>628376.53251000005</v>
      </c>
      <c r="N8892" s="292">
        <v>0</v>
      </c>
      <c r="O8892" s="292">
        <v>6540308.3412070004</v>
      </c>
      <c r="P8892" s="83" t="str">
        <f t="shared" si="203"/>
        <v/>
      </c>
    </row>
    <row r="8893" spans="1:16" hidden="1" x14ac:dyDescent="0.25">
      <c r="A8893" s="83" t="s">
        <v>9956</v>
      </c>
      <c r="C8893" s="292">
        <v>0</v>
      </c>
      <c r="D8893" s="292">
        <v>0</v>
      </c>
      <c r="E8893" s="292">
        <v>0</v>
      </c>
      <c r="F8893" s="292">
        <v>0</v>
      </c>
      <c r="G8893" s="292">
        <v>0</v>
      </c>
      <c r="H8893" s="292">
        <v>0</v>
      </c>
      <c r="I8893" s="292">
        <v>0</v>
      </c>
      <c r="J8893" s="292">
        <v>0</v>
      </c>
      <c r="K8893" s="292">
        <v>0</v>
      </c>
      <c r="L8893" s="292">
        <v>0</v>
      </c>
      <c r="M8893" s="292">
        <v>0</v>
      </c>
      <c r="N8893" s="292">
        <v>0</v>
      </c>
      <c r="O8893" s="292">
        <v>0</v>
      </c>
      <c r="P8893" s="83" t="str">
        <f t="shared" si="203"/>
        <v/>
      </c>
    </row>
    <row r="8894" spans="1:16" hidden="1" x14ac:dyDescent="0.25">
      <c r="A8894" s="83" t="s">
        <v>9957</v>
      </c>
      <c r="C8894" s="292">
        <v>91850.760259999995</v>
      </c>
      <c r="D8894" s="292">
        <v>-7324.3399000000009</v>
      </c>
      <c r="E8894" s="292">
        <v>-14600.503730000002</v>
      </c>
      <c r="F8894" s="292">
        <v>-24081.169810000003</v>
      </c>
      <c r="G8894" s="292">
        <v>35453.89387</v>
      </c>
      <c r="H8894" s="292">
        <v>-8852.3559999999998</v>
      </c>
      <c r="I8894" s="292">
        <v>-12334.505020000001</v>
      </c>
      <c r="J8894" s="292">
        <v>-6903.6866</v>
      </c>
      <c r="K8894" s="292">
        <v>-21058.402959999999</v>
      </c>
      <c r="L8894" s="292">
        <v>-29948.602510000001</v>
      </c>
      <c r="M8894" s="292">
        <v>-11246.942570000001</v>
      </c>
      <c r="N8894" s="292">
        <v>-18223.606759999995</v>
      </c>
      <c r="O8894" s="292">
        <v>-27269.46173000001</v>
      </c>
      <c r="P8894" s="83" t="str">
        <f t="shared" ref="P8894:P8925" si="204">IF(COUNTBLANK(Q8894)=0,IF(RIGHT(A8894,12)=Q8894,TRUE,FALSE),"")</f>
        <v/>
      </c>
    </row>
    <row r="8895" spans="1:16" hidden="1" x14ac:dyDescent="0.25">
      <c r="A8895" s="83" t="s">
        <v>9958</v>
      </c>
      <c r="C8895" s="292">
        <v>91850.760259999995</v>
      </c>
      <c r="D8895" s="292">
        <v>-8773.724470000001</v>
      </c>
      <c r="E8895" s="292">
        <v>-14971.017110000003</v>
      </c>
      <c r="F8895" s="292">
        <v>-24081.169810000003</v>
      </c>
      <c r="G8895" s="292">
        <v>35453.89387</v>
      </c>
      <c r="H8895" s="292">
        <v>-9041.4719499999992</v>
      </c>
      <c r="I8895" s="292">
        <v>-12838.55359</v>
      </c>
      <c r="J8895" s="292">
        <v>-6903.6866</v>
      </c>
      <c r="K8895" s="292">
        <v>-21250.139329999998</v>
      </c>
      <c r="L8895" s="292">
        <v>-30017.386460000002</v>
      </c>
      <c r="M8895" s="292">
        <v>-11609.534280000002</v>
      </c>
      <c r="N8895" s="292">
        <v>-18955.682359999992</v>
      </c>
      <c r="O8895" s="292">
        <v>-31137.711830000015</v>
      </c>
      <c r="P8895" s="83" t="str">
        <f t="shared" si="204"/>
        <v/>
      </c>
    </row>
    <row r="8896" spans="1:16" hidden="1" x14ac:dyDescent="0.25">
      <c r="A8896" s="83" t="s">
        <v>9959</v>
      </c>
      <c r="C8896" s="292">
        <v>0</v>
      </c>
      <c r="D8896" s="292">
        <v>0</v>
      </c>
      <c r="E8896" s="292">
        <v>0</v>
      </c>
      <c r="F8896" s="292">
        <v>0</v>
      </c>
      <c r="G8896" s="292">
        <v>0</v>
      </c>
      <c r="H8896" s="292">
        <v>0</v>
      </c>
      <c r="I8896" s="292">
        <v>0</v>
      </c>
      <c r="J8896" s="292">
        <v>0</v>
      </c>
      <c r="K8896" s="292">
        <v>0</v>
      </c>
      <c r="L8896" s="292">
        <v>0</v>
      </c>
      <c r="M8896" s="292">
        <v>0</v>
      </c>
      <c r="N8896" s="292">
        <v>0</v>
      </c>
      <c r="O8896" s="292">
        <v>0</v>
      </c>
      <c r="P8896" s="83" t="str">
        <f t="shared" si="204"/>
        <v/>
      </c>
    </row>
    <row r="8897" spans="1:16" hidden="1" x14ac:dyDescent="0.25">
      <c r="A8897" s="83" t="s">
        <v>9960</v>
      </c>
      <c r="C8897" s="292">
        <v>3591.4503</v>
      </c>
      <c r="D8897" s="292">
        <v>3598.09467</v>
      </c>
      <c r="E8897" s="292">
        <v>13498.258750000001</v>
      </c>
      <c r="F8897" s="292">
        <v>3452.8545800000002</v>
      </c>
      <c r="G8897" s="292">
        <v>6798.5518899999997</v>
      </c>
      <c r="H8897" s="292">
        <v>3551.9449199999999</v>
      </c>
      <c r="I8897" s="292">
        <v>3500.9491499999999</v>
      </c>
      <c r="J8897" s="292">
        <v>8395.5108099999998</v>
      </c>
      <c r="K8897" s="292">
        <v>3709.3640599999999</v>
      </c>
      <c r="L8897" s="292">
        <v>3719.4825599999999</v>
      </c>
      <c r="M8897" s="292">
        <v>4774.5559999999996</v>
      </c>
      <c r="N8897" s="292">
        <v>10002.76489</v>
      </c>
      <c r="O8897" s="292">
        <v>68593.782579999999</v>
      </c>
      <c r="P8897" s="83" t="str">
        <f t="shared" si="204"/>
        <v/>
      </c>
    </row>
    <row r="8898" spans="1:16" hidden="1" x14ac:dyDescent="0.25">
      <c r="A8898" s="83" t="s">
        <v>9961</v>
      </c>
      <c r="C8898" s="292">
        <v>1695.3227899999999</v>
      </c>
      <c r="D8898" s="292">
        <v>1052.7347199999999</v>
      </c>
      <c r="E8898" s="292">
        <v>2571.0556999999999</v>
      </c>
      <c r="F8898" s="292">
        <v>1115.02124</v>
      </c>
      <c r="G8898" s="292">
        <v>1226.73281</v>
      </c>
      <c r="H8898" s="292">
        <v>1800.56618</v>
      </c>
      <c r="I8898" s="292">
        <v>1407.67697</v>
      </c>
      <c r="J8898" s="292">
        <v>1815.5491199999999</v>
      </c>
      <c r="K8898" s="292">
        <v>2014.9251899999999</v>
      </c>
      <c r="L8898" s="292">
        <v>1140.29691</v>
      </c>
      <c r="M8898" s="292">
        <v>1119.6916200000001</v>
      </c>
      <c r="N8898" s="292">
        <v>2400.5900799999999</v>
      </c>
      <c r="O8898" s="292">
        <v>19360.163330000003</v>
      </c>
      <c r="P8898" s="83" t="str">
        <f t="shared" si="204"/>
        <v/>
      </c>
    </row>
    <row r="8899" spans="1:16" hidden="1" x14ac:dyDescent="0.25">
      <c r="A8899" s="83" t="s">
        <v>9962</v>
      </c>
      <c r="C8899" s="292">
        <v>0</v>
      </c>
      <c r="D8899" s="292">
        <v>2647.8938699999999</v>
      </c>
      <c r="E8899" s="292">
        <v>942.49428</v>
      </c>
      <c r="F8899" s="292">
        <v>0</v>
      </c>
      <c r="G8899" s="292">
        <v>0</v>
      </c>
      <c r="H8899" s="292">
        <v>489.01535000000001</v>
      </c>
      <c r="I8899" s="292">
        <v>20.307770000000001</v>
      </c>
      <c r="J8899" s="292">
        <v>0</v>
      </c>
      <c r="K8899" s="292">
        <v>519.76792999999998</v>
      </c>
      <c r="L8899" s="292">
        <v>215.35491999999999</v>
      </c>
      <c r="M8899" s="292">
        <v>921.62226999999996</v>
      </c>
      <c r="N8899" s="292">
        <v>665.17560000000003</v>
      </c>
      <c r="O8899" s="292">
        <v>6421.6319899999999</v>
      </c>
      <c r="P8899" s="83" t="str">
        <f t="shared" si="204"/>
        <v/>
      </c>
    </row>
    <row r="8900" spans="1:16" hidden="1" x14ac:dyDescent="0.25">
      <c r="A8900" s="83" t="s">
        <v>9963</v>
      </c>
      <c r="C8900" s="292">
        <v>1201</v>
      </c>
      <c r="D8900" s="292">
        <v>0</v>
      </c>
      <c r="E8900" s="292">
        <v>0</v>
      </c>
      <c r="F8900" s="292">
        <v>19233.54578</v>
      </c>
      <c r="G8900" s="292">
        <v>1919.8189400000001</v>
      </c>
      <c r="H8900" s="292">
        <v>2736.9861000000001</v>
      </c>
      <c r="I8900" s="292">
        <v>7554.6266100000003</v>
      </c>
      <c r="J8900" s="292">
        <v>1127.4834900000001</v>
      </c>
      <c r="K8900" s="292">
        <v>14446.5105</v>
      </c>
      <c r="L8900" s="292">
        <v>22663.788540000001</v>
      </c>
      <c r="M8900" s="292">
        <v>4481.3608800000002</v>
      </c>
      <c r="N8900" s="292">
        <v>18900.168979999999</v>
      </c>
      <c r="O8900" s="292">
        <v>94265.289820000005</v>
      </c>
      <c r="P8900" s="83" t="str">
        <f t="shared" si="204"/>
        <v/>
      </c>
    </row>
    <row r="8901" spans="1:16" hidden="1" x14ac:dyDescent="0.25">
      <c r="A8901" s="83" t="s">
        <v>9964</v>
      </c>
      <c r="C8901" s="292">
        <v>0</v>
      </c>
      <c r="D8901" s="292">
        <v>0</v>
      </c>
      <c r="E8901" s="292">
        <v>0</v>
      </c>
      <c r="F8901" s="292">
        <v>0</v>
      </c>
      <c r="G8901" s="292">
        <v>0</v>
      </c>
      <c r="H8901" s="292">
        <v>0</v>
      </c>
      <c r="I8901" s="292">
        <v>0</v>
      </c>
      <c r="J8901" s="292">
        <v>0</v>
      </c>
      <c r="K8901" s="292">
        <v>0</v>
      </c>
      <c r="L8901" s="292">
        <v>0</v>
      </c>
      <c r="M8901" s="292">
        <v>0</v>
      </c>
      <c r="N8901" s="292">
        <v>0</v>
      </c>
      <c r="O8901" s="292">
        <v>0</v>
      </c>
      <c r="P8901" s="83" t="str">
        <f t="shared" si="204"/>
        <v/>
      </c>
    </row>
    <row r="8902" spans="1:16" hidden="1" x14ac:dyDescent="0.25">
      <c r="A8902" s="83" t="s">
        <v>9965</v>
      </c>
      <c r="C8902" s="292">
        <v>0</v>
      </c>
      <c r="D8902" s="292">
        <v>0</v>
      </c>
      <c r="E8902" s="292">
        <v>0</v>
      </c>
      <c r="F8902" s="292">
        <v>0</v>
      </c>
      <c r="G8902" s="292">
        <v>0</v>
      </c>
      <c r="H8902" s="292">
        <v>0</v>
      </c>
      <c r="I8902" s="292">
        <v>0</v>
      </c>
      <c r="J8902" s="292">
        <v>0</v>
      </c>
      <c r="K8902" s="292">
        <v>0</v>
      </c>
      <c r="L8902" s="292">
        <v>0</v>
      </c>
      <c r="M8902" s="292">
        <v>0</v>
      </c>
      <c r="N8902" s="292">
        <v>0</v>
      </c>
      <c r="O8902" s="292">
        <v>0</v>
      </c>
      <c r="P8902" s="83" t="str">
        <f t="shared" si="204"/>
        <v/>
      </c>
    </row>
    <row r="8903" spans="1:16" hidden="1" x14ac:dyDescent="0.25">
      <c r="A8903" s="83" t="s">
        <v>9966</v>
      </c>
      <c r="C8903" s="292">
        <v>0</v>
      </c>
      <c r="D8903" s="292">
        <v>0</v>
      </c>
      <c r="E8903" s="292">
        <v>0</v>
      </c>
      <c r="F8903" s="292">
        <v>0</v>
      </c>
      <c r="G8903" s="292">
        <v>0</v>
      </c>
      <c r="H8903" s="292">
        <v>0</v>
      </c>
      <c r="I8903" s="292">
        <v>0</v>
      </c>
      <c r="J8903" s="292">
        <v>0</v>
      </c>
      <c r="K8903" s="292">
        <v>0</v>
      </c>
      <c r="L8903" s="292">
        <v>0</v>
      </c>
      <c r="M8903" s="292">
        <v>0</v>
      </c>
      <c r="N8903" s="292">
        <v>0</v>
      </c>
      <c r="O8903" s="292">
        <v>0</v>
      </c>
      <c r="P8903" s="83" t="str">
        <f t="shared" si="204"/>
        <v/>
      </c>
    </row>
    <row r="8904" spans="1:16" hidden="1" x14ac:dyDescent="0.25">
      <c r="A8904" s="83" t="s">
        <v>9967</v>
      </c>
      <c r="C8904" s="292">
        <v>0</v>
      </c>
      <c r="D8904" s="292">
        <v>0</v>
      </c>
      <c r="E8904" s="292">
        <v>0</v>
      </c>
      <c r="F8904" s="292">
        <v>0</v>
      </c>
      <c r="G8904" s="292">
        <v>0</v>
      </c>
      <c r="H8904" s="292">
        <v>0</v>
      </c>
      <c r="I8904" s="292">
        <v>0</v>
      </c>
      <c r="J8904" s="292">
        <v>0</v>
      </c>
      <c r="K8904" s="292">
        <v>0</v>
      </c>
      <c r="L8904" s="292">
        <v>0</v>
      </c>
      <c r="M8904" s="292">
        <v>0</v>
      </c>
      <c r="N8904" s="292">
        <v>0</v>
      </c>
      <c r="O8904" s="292">
        <v>0</v>
      </c>
      <c r="P8904" s="83" t="str">
        <f t="shared" si="204"/>
        <v/>
      </c>
    </row>
    <row r="8905" spans="1:16" hidden="1" x14ac:dyDescent="0.25">
      <c r="A8905" s="83" t="s">
        <v>9968</v>
      </c>
      <c r="C8905" s="292">
        <v>0</v>
      </c>
      <c r="D8905" s="292">
        <v>0</v>
      </c>
      <c r="E8905" s="292">
        <v>0</v>
      </c>
      <c r="F8905" s="292">
        <v>0</v>
      </c>
      <c r="G8905" s="292">
        <v>0</v>
      </c>
      <c r="H8905" s="292">
        <v>0</v>
      </c>
      <c r="I8905" s="292">
        <v>0</v>
      </c>
      <c r="J8905" s="292">
        <v>0</v>
      </c>
      <c r="K8905" s="292">
        <v>0</v>
      </c>
      <c r="L8905" s="292">
        <v>0</v>
      </c>
      <c r="M8905" s="292">
        <v>0</v>
      </c>
      <c r="N8905" s="292">
        <v>0</v>
      </c>
      <c r="O8905" s="292">
        <v>0</v>
      </c>
      <c r="P8905" s="83" t="str">
        <f t="shared" si="204"/>
        <v/>
      </c>
    </row>
    <row r="8906" spans="1:16" hidden="1" x14ac:dyDescent="0.25">
      <c r="A8906" s="83" t="s">
        <v>9969</v>
      </c>
      <c r="C8906" s="292">
        <v>848.98113999999998</v>
      </c>
      <c r="D8906" s="292">
        <v>1186.78198</v>
      </c>
      <c r="E8906" s="292">
        <v>1523.30396</v>
      </c>
      <c r="F8906" s="292">
        <v>618.87413000000004</v>
      </c>
      <c r="G8906" s="292">
        <v>511.22651999999999</v>
      </c>
      <c r="H8906" s="292">
        <v>949.41540999999995</v>
      </c>
      <c r="I8906" s="292">
        <v>977.11650000000009</v>
      </c>
      <c r="J8906" s="292">
        <v>751.09627</v>
      </c>
      <c r="K8906" s="292">
        <v>1049.2795799999999</v>
      </c>
      <c r="L8906" s="292">
        <v>2661.1186399999997</v>
      </c>
      <c r="M8906" s="292">
        <v>402.97789</v>
      </c>
      <c r="N8906" s="292">
        <v>1821.2044100000001</v>
      </c>
      <c r="O8906" s="292">
        <v>13301.37643</v>
      </c>
      <c r="P8906" s="83" t="str">
        <f t="shared" si="204"/>
        <v/>
      </c>
    </row>
    <row r="8907" spans="1:16" hidden="1" x14ac:dyDescent="0.25">
      <c r="A8907" s="83" t="s">
        <v>9970</v>
      </c>
      <c r="C8907" s="292">
        <v>7336.7542299999996</v>
      </c>
      <c r="D8907" s="292">
        <v>8485.5052400000004</v>
      </c>
      <c r="E8907" s="292">
        <v>18535.112690000002</v>
      </c>
      <c r="F8907" s="292">
        <v>24420.295730000002</v>
      </c>
      <c r="G8907" s="292">
        <v>10456.330160000001</v>
      </c>
      <c r="H8907" s="292">
        <v>9527.9279599999991</v>
      </c>
      <c r="I8907" s="292">
        <v>13460.677</v>
      </c>
      <c r="J8907" s="292">
        <v>12089.63969</v>
      </c>
      <c r="K8907" s="292">
        <v>21739.847259999999</v>
      </c>
      <c r="L8907" s="292">
        <v>30400.041570000001</v>
      </c>
      <c r="M8907" s="292">
        <v>11700.20866</v>
      </c>
      <c r="N8907" s="292">
        <v>33789.903959999996</v>
      </c>
      <c r="O8907" s="292">
        <v>201942.24415000001</v>
      </c>
      <c r="P8907" s="83" t="str">
        <f t="shared" si="204"/>
        <v/>
      </c>
    </row>
    <row r="8908" spans="1:16" hidden="1" x14ac:dyDescent="0.25">
      <c r="A8908" s="83" t="s">
        <v>9971</v>
      </c>
      <c r="C8908" s="292">
        <v>0</v>
      </c>
      <c r="D8908" s="292">
        <v>0</v>
      </c>
      <c r="E8908" s="292">
        <v>0</v>
      </c>
      <c r="F8908" s="292">
        <v>0</v>
      </c>
      <c r="G8908" s="292">
        <v>0</v>
      </c>
      <c r="H8908" s="292">
        <v>0</v>
      </c>
      <c r="I8908" s="292">
        <v>0</v>
      </c>
      <c r="J8908" s="292">
        <v>0</v>
      </c>
      <c r="K8908" s="292">
        <v>0</v>
      </c>
      <c r="L8908" s="292">
        <v>0</v>
      </c>
      <c r="M8908" s="292">
        <v>0</v>
      </c>
      <c r="N8908" s="292">
        <v>0</v>
      </c>
      <c r="O8908" s="292">
        <v>0</v>
      </c>
      <c r="P8908" s="83" t="str">
        <f t="shared" si="204"/>
        <v/>
      </c>
    </row>
    <row r="8909" spans="1:16" hidden="1" x14ac:dyDescent="0.25">
      <c r="A8909" s="83" t="s">
        <v>9972</v>
      </c>
      <c r="C8909" s="292">
        <v>0</v>
      </c>
      <c r="D8909" s="292">
        <v>1449.3845699999999</v>
      </c>
      <c r="E8909" s="292">
        <v>370.51337999999998</v>
      </c>
      <c r="F8909" s="292">
        <v>0</v>
      </c>
      <c r="G8909" s="292">
        <v>0</v>
      </c>
      <c r="H8909" s="292">
        <v>189.11595</v>
      </c>
      <c r="I8909" s="292">
        <v>504.04856999999998</v>
      </c>
      <c r="J8909" s="292">
        <v>0</v>
      </c>
      <c r="K8909" s="292">
        <v>191.73636999999999</v>
      </c>
      <c r="L8909" s="292">
        <v>68.783950000000004</v>
      </c>
      <c r="M8909" s="292">
        <v>362.59170999999998</v>
      </c>
      <c r="N8909" s="292">
        <v>732.07560000000001</v>
      </c>
      <c r="O8909" s="292">
        <v>3868.2501000000002</v>
      </c>
      <c r="P8909" s="83" t="str">
        <f t="shared" si="204"/>
        <v/>
      </c>
    </row>
    <row r="8910" spans="1:16" hidden="1" x14ac:dyDescent="0.25">
      <c r="A8910" s="83" t="s">
        <v>9973</v>
      </c>
      <c r="C8910" s="292">
        <v>0</v>
      </c>
      <c r="D8910" s="292">
        <v>0</v>
      </c>
      <c r="E8910" s="292">
        <v>0</v>
      </c>
      <c r="F8910" s="292">
        <v>0</v>
      </c>
      <c r="G8910" s="292">
        <v>0</v>
      </c>
      <c r="H8910" s="292">
        <v>0</v>
      </c>
      <c r="I8910" s="292">
        <v>0</v>
      </c>
      <c r="J8910" s="292">
        <v>0</v>
      </c>
      <c r="K8910" s="292">
        <v>0</v>
      </c>
      <c r="L8910" s="292">
        <v>0</v>
      </c>
      <c r="M8910" s="292">
        <v>0</v>
      </c>
      <c r="N8910" s="292">
        <v>0</v>
      </c>
      <c r="O8910" s="292">
        <v>0</v>
      </c>
      <c r="P8910" s="83" t="str">
        <f t="shared" si="204"/>
        <v/>
      </c>
    </row>
    <row r="8911" spans="1:16" hidden="1" x14ac:dyDescent="0.25">
      <c r="A8911" s="83" t="s">
        <v>9974</v>
      </c>
      <c r="C8911" s="292">
        <v>7336.7542299999996</v>
      </c>
      <c r="D8911" s="292">
        <v>9934.8898100000006</v>
      </c>
      <c r="E8911" s="292">
        <v>18905.626070000002</v>
      </c>
      <c r="F8911" s="292">
        <v>24420.295730000002</v>
      </c>
      <c r="G8911" s="292">
        <v>10456.330160000001</v>
      </c>
      <c r="H8911" s="292">
        <v>9717.0439099999985</v>
      </c>
      <c r="I8911" s="292">
        <v>13964.725570000001</v>
      </c>
      <c r="J8911" s="292">
        <v>12089.63969</v>
      </c>
      <c r="K8911" s="292">
        <v>21931.583629999997</v>
      </c>
      <c r="L8911" s="292">
        <v>30468.825520000002</v>
      </c>
      <c r="M8911" s="292">
        <v>12062.800370000001</v>
      </c>
      <c r="N8911" s="292">
        <v>34521.979559999992</v>
      </c>
      <c r="O8911" s="292">
        <v>205810.49425000002</v>
      </c>
      <c r="P8911" s="83" t="str">
        <f t="shared" si="204"/>
        <v/>
      </c>
    </row>
    <row r="8912" spans="1:16" hidden="1" x14ac:dyDescent="0.25">
      <c r="A8912" s="83" t="s">
        <v>9975</v>
      </c>
      <c r="C8912" s="292">
        <v>0</v>
      </c>
      <c r="D8912" s="292">
        <v>0</v>
      </c>
      <c r="E8912" s="292">
        <v>0</v>
      </c>
      <c r="F8912" s="292">
        <v>0</v>
      </c>
      <c r="G8912" s="292">
        <v>0</v>
      </c>
      <c r="H8912" s="292">
        <v>0</v>
      </c>
      <c r="I8912" s="292">
        <v>0</v>
      </c>
      <c r="J8912" s="292">
        <v>0</v>
      </c>
      <c r="K8912" s="292">
        <v>0</v>
      </c>
      <c r="L8912" s="292">
        <v>0</v>
      </c>
      <c r="M8912" s="292">
        <v>0</v>
      </c>
      <c r="N8912" s="292">
        <v>0</v>
      </c>
      <c r="O8912" s="292">
        <v>0</v>
      </c>
      <c r="P8912" s="83" t="str">
        <f t="shared" si="204"/>
        <v/>
      </c>
    </row>
    <row r="8913" spans="1:16" hidden="1" x14ac:dyDescent="0.25">
      <c r="A8913" s="83" t="s">
        <v>9976</v>
      </c>
      <c r="C8913" s="292">
        <v>99187.514490000001</v>
      </c>
      <c r="D8913" s="292">
        <v>1161.16534</v>
      </c>
      <c r="E8913" s="292">
        <v>3934.60896</v>
      </c>
      <c r="F8913" s="292">
        <v>339.12592000000001</v>
      </c>
      <c r="G8913" s="292">
        <v>45910.224029999998</v>
      </c>
      <c r="H8913" s="292">
        <v>675.57195999999999</v>
      </c>
      <c r="I8913" s="292">
        <v>1126.1719800000001</v>
      </c>
      <c r="J8913" s="292">
        <v>5185.95309</v>
      </c>
      <c r="K8913" s="292">
        <v>681.4443</v>
      </c>
      <c r="L8913" s="292">
        <v>451.43905999999998</v>
      </c>
      <c r="M8913" s="292">
        <v>453.26608999999996</v>
      </c>
      <c r="N8913" s="292">
        <v>15566.297199999999</v>
      </c>
      <c r="O8913" s="292">
        <v>174672.78242</v>
      </c>
      <c r="P8913" s="83" t="str">
        <f t="shared" si="204"/>
        <v/>
      </c>
    </row>
    <row r="8914" spans="1:16" hidden="1" x14ac:dyDescent="0.25">
      <c r="A8914" s="83" t="s">
        <v>9977</v>
      </c>
      <c r="C8914" s="292">
        <v>0</v>
      </c>
      <c r="D8914" s="292">
        <v>0</v>
      </c>
      <c r="E8914" s="292">
        <v>0</v>
      </c>
      <c r="F8914" s="292">
        <v>0</v>
      </c>
      <c r="G8914" s="292">
        <v>0</v>
      </c>
      <c r="H8914" s="292">
        <v>0</v>
      </c>
      <c r="I8914" s="292">
        <v>0</v>
      </c>
      <c r="J8914" s="292">
        <v>0</v>
      </c>
      <c r="K8914" s="292">
        <v>0</v>
      </c>
      <c r="L8914" s="292">
        <v>0</v>
      </c>
      <c r="M8914" s="292">
        <v>0</v>
      </c>
      <c r="N8914" s="292">
        <v>0</v>
      </c>
      <c r="O8914" s="292">
        <v>0</v>
      </c>
      <c r="P8914" s="83" t="str">
        <f t="shared" si="204"/>
        <v/>
      </c>
    </row>
    <row r="8915" spans="1:16" hidden="1" x14ac:dyDescent="0.25">
      <c r="A8915" s="83" t="s">
        <v>9978</v>
      </c>
      <c r="C8915" s="292">
        <v>0</v>
      </c>
      <c r="D8915" s="292">
        <v>0</v>
      </c>
      <c r="E8915" s="292">
        <v>0</v>
      </c>
      <c r="F8915" s="292">
        <v>0</v>
      </c>
      <c r="G8915" s="292">
        <v>0</v>
      </c>
      <c r="H8915" s="292">
        <v>0</v>
      </c>
      <c r="I8915" s="292">
        <v>0</v>
      </c>
      <c r="J8915" s="292">
        <v>0</v>
      </c>
      <c r="K8915" s="292">
        <v>0</v>
      </c>
      <c r="L8915" s="292">
        <v>0</v>
      </c>
      <c r="M8915" s="292">
        <v>0</v>
      </c>
      <c r="N8915" s="292">
        <v>0</v>
      </c>
      <c r="O8915" s="292">
        <v>0</v>
      </c>
      <c r="P8915" s="83" t="str">
        <f t="shared" si="204"/>
        <v/>
      </c>
    </row>
    <row r="8916" spans="1:16" hidden="1" x14ac:dyDescent="0.25">
      <c r="A8916" s="83" t="s">
        <v>9979</v>
      </c>
      <c r="C8916" s="292">
        <v>13.07127</v>
      </c>
      <c r="D8916" s="292">
        <v>51.269799999999996</v>
      </c>
      <c r="E8916" s="292">
        <v>142.03612000000001</v>
      </c>
      <c r="F8916" s="292">
        <v>52.178249999999998</v>
      </c>
      <c r="G8916" s="292">
        <v>115.9328</v>
      </c>
      <c r="H8916" s="292">
        <v>76.765659999999997</v>
      </c>
      <c r="I8916" s="292">
        <v>401.26231000000001</v>
      </c>
      <c r="J8916" s="292">
        <v>-32.722200000000001</v>
      </c>
      <c r="K8916" s="292">
        <v>303.28555</v>
      </c>
      <c r="L8916" s="292">
        <v>44.80301</v>
      </c>
      <c r="M8916" s="292">
        <v>365.73885999999999</v>
      </c>
      <c r="N8916" s="292">
        <v>436.60019999999997</v>
      </c>
      <c r="O8916" s="292">
        <v>1970.22163</v>
      </c>
      <c r="P8916" s="83" t="str">
        <f t="shared" si="204"/>
        <v/>
      </c>
    </row>
    <row r="8917" spans="1:16" hidden="1" x14ac:dyDescent="0.25">
      <c r="A8917" s="83" t="s">
        <v>9980</v>
      </c>
      <c r="C8917" s="292">
        <v>7.4718200000000001</v>
      </c>
      <c r="D8917" s="292">
        <v>1.3352999999999999</v>
      </c>
      <c r="E8917" s="292">
        <v>1.6712100000000001</v>
      </c>
      <c r="F8917" s="292">
        <v>2.7787199999999999</v>
      </c>
      <c r="G8917" s="292">
        <v>2.71854</v>
      </c>
      <c r="H8917" s="292">
        <v>1.53301</v>
      </c>
      <c r="I8917" s="292">
        <v>2.3955099999999998</v>
      </c>
      <c r="J8917" s="292">
        <v>26.394220000000001</v>
      </c>
      <c r="K8917" s="292">
        <v>48.950969999999998</v>
      </c>
      <c r="L8917" s="292">
        <v>88.976330000000004</v>
      </c>
      <c r="M8917" s="292">
        <v>87.527230000000003</v>
      </c>
      <c r="N8917" s="292">
        <v>287.84890000000001</v>
      </c>
      <c r="O8917" s="292">
        <v>559.60176000000001</v>
      </c>
      <c r="P8917" s="83" t="str">
        <f t="shared" si="204"/>
        <v/>
      </c>
    </row>
    <row r="8918" spans="1:16" hidden="1" x14ac:dyDescent="0.25">
      <c r="A8918" s="83" t="s">
        <v>9981</v>
      </c>
      <c r="C8918" s="292">
        <v>0</v>
      </c>
      <c r="D8918" s="292">
        <v>0</v>
      </c>
      <c r="E8918" s="292">
        <v>0</v>
      </c>
      <c r="F8918" s="292">
        <v>0</v>
      </c>
      <c r="G8918" s="292">
        <v>0</v>
      </c>
      <c r="H8918" s="292">
        <v>0</v>
      </c>
      <c r="I8918" s="292">
        <v>0</v>
      </c>
      <c r="J8918" s="292">
        <v>0</v>
      </c>
      <c r="K8918" s="292">
        <v>0</v>
      </c>
      <c r="L8918" s="292">
        <v>0</v>
      </c>
      <c r="M8918" s="292">
        <v>0</v>
      </c>
      <c r="N8918" s="292">
        <v>0</v>
      </c>
      <c r="O8918" s="292">
        <v>0</v>
      </c>
      <c r="P8918" s="83" t="str">
        <f t="shared" si="204"/>
        <v/>
      </c>
    </row>
    <row r="8919" spans="1:16" hidden="1" x14ac:dyDescent="0.25">
      <c r="A8919" s="83" t="s">
        <v>9982</v>
      </c>
      <c r="C8919" s="292">
        <v>40.364249999999998</v>
      </c>
      <c r="D8919" s="292">
        <v>0</v>
      </c>
      <c r="E8919" s="292">
        <v>0</v>
      </c>
      <c r="F8919" s="292">
        <v>13.4392</v>
      </c>
      <c r="G8919" s="292">
        <v>4.5289999999999999</v>
      </c>
      <c r="H8919" s="292">
        <v>71.400409999999994</v>
      </c>
      <c r="I8919" s="292">
        <v>35.15175</v>
      </c>
      <c r="J8919" s="292">
        <v>22.343579999999999</v>
      </c>
      <c r="K8919" s="292">
        <v>20.758400000000002</v>
      </c>
      <c r="L8919" s="292">
        <v>0</v>
      </c>
      <c r="M8919" s="292">
        <v>0</v>
      </c>
      <c r="N8919" s="292">
        <v>258.69810000000001</v>
      </c>
      <c r="O8919" s="292">
        <v>466.68468999999999</v>
      </c>
      <c r="P8919" s="83" t="str">
        <f t="shared" si="204"/>
        <v/>
      </c>
    </row>
    <row r="8920" spans="1:16" hidden="1" x14ac:dyDescent="0.25">
      <c r="A8920" s="83" t="s">
        <v>9983</v>
      </c>
      <c r="C8920" s="292">
        <v>0</v>
      </c>
      <c r="D8920" s="292">
        <v>0</v>
      </c>
      <c r="E8920" s="292">
        <v>0</v>
      </c>
      <c r="F8920" s="292">
        <v>0</v>
      </c>
      <c r="G8920" s="292">
        <v>0</v>
      </c>
      <c r="H8920" s="292">
        <v>0</v>
      </c>
      <c r="I8920" s="292">
        <v>0</v>
      </c>
      <c r="J8920" s="292">
        <v>0</v>
      </c>
      <c r="K8920" s="292">
        <v>0</v>
      </c>
      <c r="L8920" s="292">
        <v>0</v>
      </c>
      <c r="M8920" s="292">
        <v>0</v>
      </c>
      <c r="N8920" s="292">
        <v>0</v>
      </c>
      <c r="O8920" s="292">
        <v>0</v>
      </c>
      <c r="P8920" s="83" t="str">
        <f t="shared" si="204"/>
        <v/>
      </c>
    </row>
    <row r="8921" spans="1:16" hidden="1" x14ac:dyDescent="0.25">
      <c r="A8921" s="83" t="s">
        <v>9984</v>
      </c>
      <c r="C8921" s="292">
        <v>0</v>
      </c>
      <c r="D8921" s="292">
        <v>0</v>
      </c>
      <c r="E8921" s="292">
        <v>0</v>
      </c>
      <c r="F8921" s="292">
        <v>0</v>
      </c>
      <c r="G8921" s="292">
        <v>0</v>
      </c>
      <c r="H8921" s="292">
        <v>0</v>
      </c>
      <c r="I8921" s="292">
        <v>0</v>
      </c>
      <c r="J8921" s="292">
        <v>0</v>
      </c>
      <c r="K8921" s="292">
        <v>0</v>
      </c>
      <c r="L8921" s="292">
        <v>0</v>
      </c>
      <c r="M8921" s="292">
        <v>0</v>
      </c>
      <c r="N8921" s="292">
        <v>0</v>
      </c>
      <c r="O8921" s="292">
        <v>0</v>
      </c>
      <c r="P8921" s="83" t="str">
        <f t="shared" si="204"/>
        <v/>
      </c>
    </row>
    <row r="8922" spans="1:16" hidden="1" x14ac:dyDescent="0.25">
      <c r="A8922" s="83" t="s">
        <v>9985</v>
      </c>
      <c r="C8922" s="292">
        <v>0</v>
      </c>
      <c r="D8922" s="292">
        <v>0</v>
      </c>
      <c r="E8922" s="292">
        <v>0</v>
      </c>
      <c r="F8922" s="292">
        <v>0</v>
      </c>
      <c r="G8922" s="292">
        <v>0</v>
      </c>
      <c r="H8922" s="292">
        <v>0</v>
      </c>
      <c r="I8922" s="292">
        <v>0</v>
      </c>
      <c r="J8922" s="292">
        <v>0</v>
      </c>
      <c r="K8922" s="292">
        <v>0</v>
      </c>
      <c r="L8922" s="292">
        <v>0</v>
      </c>
      <c r="M8922" s="292">
        <v>0</v>
      </c>
      <c r="N8922" s="292">
        <v>0</v>
      </c>
      <c r="O8922" s="292">
        <v>0</v>
      </c>
      <c r="P8922" s="83" t="str">
        <f t="shared" si="204"/>
        <v/>
      </c>
    </row>
    <row r="8923" spans="1:16" hidden="1" x14ac:dyDescent="0.25">
      <c r="A8923" s="83" t="s">
        <v>9986</v>
      </c>
      <c r="C8923" s="292">
        <v>99126.607149999996</v>
      </c>
      <c r="D8923" s="292">
        <v>1108.56024</v>
      </c>
      <c r="E8923" s="292">
        <v>3790.9016299999998</v>
      </c>
      <c r="F8923" s="292">
        <v>270.72975000000002</v>
      </c>
      <c r="G8923" s="292">
        <v>45787.043689999999</v>
      </c>
      <c r="H8923" s="292">
        <v>525.87288000000001</v>
      </c>
      <c r="I8923" s="292">
        <v>687.36240999999995</v>
      </c>
      <c r="J8923" s="292">
        <v>5169.9374900000003</v>
      </c>
      <c r="K8923" s="292">
        <v>308.44938000000002</v>
      </c>
      <c r="L8923" s="292">
        <v>317.65971999999999</v>
      </c>
      <c r="M8923" s="292">
        <v>0</v>
      </c>
      <c r="N8923" s="292">
        <v>14583.15</v>
      </c>
      <c r="O8923" s="292">
        <v>171676.27434</v>
      </c>
      <c r="P8923" s="83" t="str">
        <f t="shared" si="204"/>
        <v/>
      </c>
    </row>
    <row r="8924" spans="1:16" hidden="1" x14ac:dyDescent="0.25">
      <c r="A8924" s="83" t="s">
        <v>9987</v>
      </c>
      <c r="C8924" s="292">
        <v>0</v>
      </c>
      <c r="D8924" s="292">
        <v>0</v>
      </c>
      <c r="E8924" s="292">
        <v>0</v>
      </c>
      <c r="F8924" s="292">
        <v>0</v>
      </c>
      <c r="G8924" s="292">
        <v>0</v>
      </c>
      <c r="H8924" s="292">
        <v>0</v>
      </c>
      <c r="I8924" s="292">
        <v>0</v>
      </c>
      <c r="J8924" s="292">
        <v>0</v>
      </c>
      <c r="K8924" s="292">
        <v>0</v>
      </c>
      <c r="L8924" s="292">
        <v>0</v>
      </c>
      <c r="M8924" s="292">
        <v>0</v>
      </c>
      <c r="N8924" s="292">
        <v>0</v>
      </c>
      <c r="O8924" s="292">
        <v>0</v>
      </c>
      <c r="P8924" s="83" t="str">
        <f t="shared" si="204"/>
        <v/>
      </c>
    </row>
    <row r="8925" spans="1:16" hidden="1" x14ac:dyDescent="0.25">
      <c r="A8925" s="83" t="s">
        <v>9988</v>
      </c>
      <c r="C8925" s="292">
        <v>0</v>
      </c>
      <c r="D8925" s="292">
        <v>0</v>
      </c>
      <c r="E8925" s="292">
        <v>0</v>
      </c>
      <c r="F8925" s="292">
        <v>0</v>
      </c>
      <c r="G8925" s="292">
        <v>0</v>
      </c>
      <c r="H8925" s="292">
        <v>0</v>
      </c>
      <c r="I8925" s="292">
        <v>0</v>
      </c>
      <c r="J8925" s="292">
        <v>0</v>
      </c>
      <c r="K8925" s="292">
        <v>0</v>
      </c>
      <c r="L8925" s="292">
        <v>0</v>
      </c>
      <c r="M8925" s="292">
        <v>0</v>
      </c>
      <c r="N8925" s="292">
        <v>0</v>
      </c>
      <c r="O8925" s="292">
        <v>0</v>
      </c>
      <c r="P8925" s="83" t="str">
        <f t="shared" si="204"/>
        <v/>
      </c>
    </row>
    <row r="8926" spans="1:16" hidden="1" x14ac:dyDescent="0.25">
      <c r="A8926" s="83" t="s">
        <v>9989</v>
      </c>
      <c r="C8926" s="292">
        <v>99187.514490000001</v>
      </c>
      <c r="D8926" s="292">
        <v>1161.16534</v>
      </c>
      <c r="E8926" s="292">
        <v>3934.60896</v>
      </c>
      <c r="F8926" s="292">
        <v>339.12592000000001</v>
      </c>
      <c r="G8926" s="292">
        <v>45910.224029999998</v>
      </c>
      <c r="H8926" s="292">
        <v>675.57195999999999</v>
      </c>
      <c r="I8926" s="292">
        <v>1126.1719800000001</v>
      </c>
      <c r="J8926" s="292">
        <v>5185.95309</v>
      </c>
      <c r="K8926" s="292">
        <v>681.4443</v>
      </c>
      <c r="L8926" s="292">
        <v>451.43905999999998</v>
      </c>
      <c r="M8926" s="292">
        <v>453.26608999999996</v>
      </c>
      <c r="N8926" s="292">
        <v>15566.297199999999</v>
      </c>
      <c r="O8926" s="292">
        <v>174672.78242</v>
      </c>
      <c r="P8926" s="83" t="str">
        <f t="shared" ref="P8926:P8957" si="205">IF(COUNTBLANK(Q8926)=0,IF(RIGHT(A8926,12)=Q8926,TRUE,FALSE),"")</f>
        <v/>
      </c>
    </row>
    <row r="8927" spans="1:16" hidden="1" x14ac:dyDescent="0.25">
      <c r="A8927" s="83" t="s">
        <v>9990</v>
      </c>
      <c r="P8927" s="83" t="str">
        <f t="shared" si="205"/>
        <v/>
      </c>
    </row>
    <row r="8928" spans="1:16" hidden="1" x14ac:dyDescent="0.25">
      <c r="A8928" s="83" t="s">
        <v>9991</v>
      </c>
      <c r="P8928" s="83" t="str">
        <f t="shared" si="205"/>
        <v/>
      </c>
    </row>
    <row r="8929" spans="1:16" hidden="1" x14ac:dyDescent="0.25">
      <c r="A8929" s="83" t="s">
        <v>9992</v>
      </c>
      <c r="P8929" s="83" t="str">
        <f t="shared" si="205"/>
        <v/>
      </c>
    </row>
    <row r="8930" spans="1:16" hidden="1" x14ac:dyDescent="0.25">
      <c r="A8930" s="83" t="s">
        <v>9993</v>
      </c>
      <c r="P8930" s="83" t="str">
        <f t="shared" si="205"/>
        <v/>
      </c>
    </row>
    <row r="8931" spans="1:16" hidden="1" x14ac:dyDescent="0.25">
      <c r="A8931" s="83" t="s">
        <v>9994</v>
      </c>
      <c r="P8931" s="83" t="str">
        <f t="shared" si="205"/>
        <v/>
      </c>
    </row>
    <row r="8932" spans="1:16" hidden="1" x14ac:dyDescent="0.25">
      <c r="A8932" s="83" t="s">
        <v>9995</v>
      </c>
      <c r="P8932" s="83" t="str">
        <f t="shared" si="205"/>
        <v/>
      </c>
    </row>
    <row r="8933" spans="1:16" hidden="1" x14ac:dyDescent="0.25">
      <c r="A8933" s="83" t="s">
        <v>9996</v>
      </c>
      <c r="P8933" s="83" t="str">
        <f t="shared" si="205"/>
        <v/>
      </c>
    </row>
    <row r="8934" spans="1:16" hidden="1" x14ac:dyDescent="0.25">
      <c r="A8934" s="83" t="s">
        <v>9997</v>
      </c>
      <c r="P8934" s="83" t="str">
        <f t="shared" si="205"/>
        <v/>
      </c>
    </row>
    <row r="8935" spans="1:16" hidden="1" x14ac:dyDescent="0.25">
      <c r="A8935" s="83" t="s">
        <v>9998</v>
      </c>
      <c r="P8935" s="83" t="str">
        <f t="shared" si="205"/>
        <v/>
      </c>
    </row>
    <row r="8936" spans="1:16" hidden="1" x14ac:dyDescent="0.25">
      <c r="A8936" s="83" t="s">
        <v>9999</v>
      </c>
      <c r="P8936" s="83" t="str">
        <f t="shared" si="205"/>
        <v/>
      </c>
    </row>
    <row r="8937" spans="1:16" hidden="1" x14ac:dyDescent="0.25">
      <c r="A8937" s="83" t="s">
        <v>10000</v>
      </c>
      <c r="P8937" s="83" t="str">
        <f t="shared" si="205"/>
        <v/>
      </c>
    </row>
    <row r="8938" spans="1:16" hidden="1" x14ac:dyDescent="0.25">
      <c r="A8938" s="83" t="s">
        <v>10001</v>
      </c>
      <c r="P8938" s="83" t="str">
        <f t="shared" si="205"/>
        <v/>
      </c>
    </row>
    <row r="8939" spans="1:16" hidden="1" x14ac:dyDescent="0.25">
      <c r="A8939" s="83" t="s">
        <v>10002</v>
      </c>
      <c r="P8939" s="83" t="str">
        <f t="shared" si="205"/>
        <v/>
      </c>
    </row>
    <row r="8940" spans="1:16" hidden="1" x14ac:dyDescent="0.25">
      <c r="A8940" s="83" t="s">
        <v>10003</v>
      </c>
      <c r="P8940" s="83" t="str">
        <f t="shared" si="205"/>
        <v/>
      </c>
    </row>
    <row r="8941" spans="1:16" hidden="1" x14ac:dyDescent="0.25">
      <c r="A8941" s="83" t="s">
        <v>10004</v>
      </c>
      <c r="P8941" s="83" t="str">
        <f t="shared" si="205"/>
        <v/>
      </c>
    </row>
    <row r="8942" spans="1:16" hidden="1" x14ac:dyDescent="0.25">
      <c r="A8942" s="83" t="s">
        <v>10005</v>
      </c>
      <c r="P8942" s="83" t="str">
        <f t="shared" si="205"/>
        <v/>
      </c>
    </row>
    <row r="8943" spans="1:16" hidden="1" x14ac:dyDescent="0.25">
      <c r="A8943" s="83" t="s">
        <v>10006</v>
      </c>
      <c r="P8943" s="83" t="str">
        <f t="shared" si="205"/>
        <v/>
      </c>
    </row>
    <row r="8944" spans="1:16" hidden="1" x14ac:dyDescent="0.25">
      <c r="A8944" s="83" t="s">
        <v>10007</v>
      </c>
      <c r="P8944" s="83" t="str">
        <f t="shared" si="205"/>
        <v/>
      </c>
    </row>
    <row r="8945" spans="1:16" hidden="1" x14ac:dyDescent="0.25">
      <c r="A8945" s="83" t="s">
        <v>10008</v>
      </c>
      <c r="P8945" s="83" t="str">
        <f t="shared" si="205"/>
        <v/>
      </c>
    </row>
    <row r="8946" spans="1:16" hidden="1" x14ac:dyDescent="0.25">
      <c r="A8946" s="83" t="s">
        <v>10009</v>
      </c>
      <c r="P8946" s="83" t="str">
        <f t="shared" si="205"/>
        <v/>
      </c>
    </row>
    <row r="8947" spans="1:16" hidden="1" x14ac:dyDescent="0.25">
      <c r="A8947" s="83" t="s">
        <v>10010</v>
      </c>
      <c r="P8947" s="83" t="str">
        <f t="shared" si="205"/>
        <v/>
      </c>
    </row>
    <row r="8948" spans="1:16" hidden="1" x14ac:dyDescent="0.25">
      <c r="A8948" s="83" t="s">
        <v>10011</v>
      </c>
      <c r="P8948" s="83" t="str">
        <f t="shared" si="205"/>
        <v/>
      </c>
    </row>
    <row r="8949" spans="1:16" hidden="1" x14ac:dyDescent="0.25">
      <c r="A8949" s="83" t="s">
        <v>10012</v>
      </c>
      <c r="P8949" s="83" t="str">
        <f t="shared" si="205"/>
        <v/>
      </c>
    </row>
    <row r="8950" spans="1:16" hidden="1" x14ac:dyDescent="0.25">
      <c r="A8950" s="83" t="s">
        <v>10013</v>
      </c>
      <c r="P8950" s="83" t="str">
        <f t="shared" si="205"/>
        <v/>
      </c>
    </row>
    <row r="8951" spans="1:16" hidden="1" x14ac:dyDescent="0.25">
      <c r="A8951" s="83" t="s">
        <v>10014</v>
      </c>
      <c r="P8951" s="83" t="str">
        <f t="shared" si="205"/>
        <v/>
      </c>
    </row>
    <row r="8952" spans="1:16" hidden="1" x14ac:dyDescent="0.25">
      <c r="A8952" s="83" t="s">
        <v>10015</v>
      </c>
      <c r="P8952" s="83" t="str">
        <f t="shared" si="205"/>
        <v/>
      </c>
    </row>
    <row r="8953" spans="1:16" hidden="1" x14ac:dyDescent="0.25">
      <c r="A8953" s="83" t="s">
        <v>10016</v>
      </c>
      <c r="P8953" s="83" t="str">
        <f t="shared" si="205"/>
        <v/>
      </c>
    </row>
    <row r="8954" spans="1:16" hidden="1" x14ac:dyDescent="0.25">
      <c r="A8954" s="83" t="s">
        <v>10017</v>
      </c>
      <c r="P8954" s="83" t="str">
        <f t="shared" si="205"/>
        <v/>
      </c>
    </row>
    <row r="8955" spans="1:16" hidden="1" x14ac:dyDescent="0.25">
      <c r="A8955" s="83" t="s">
        <v>10018</v>
      </c>
      <c r="P8955" s="83" t="str">
        <f t="shared" si="205"/>
        <v/>
      </c>
    </row>
    <row r="8956" spans="1:16" hidden="1" x14ac:dyDescent="0.25">
      <c r="A8956" s="83" t="s">
        <v>10019</v>
      </c>
      <c r="P8956" s="83" t="str">
        <f t="shared" si="205"/>
        <v/>
      </c>
    </row>
    <row r="8957" spans="1:16" hidden="1" x14ac:dyDescent="0.25">
      <c r="A8957" s="83" t="s">
        <v>10020</v>
      </c>
      <c r="P8957" s="83" t="str">
        <f t="shared" si="205"/>
        <v/>
      </c>
    </row>
    <row r="8958" spans="1:16" hidden="1" x14ac:dyDescent="0.25">
      <c r="A8958" s="83" t="s">
        <v>10021</v>
      </c>
      <c r="P8958" s="83" t="str">
        <f t="shared" ref="P8958:P8960" si="206">IF(COUNTBLANK(Q8958)=0,IF(RIGHT(A8958,12)=Q8958,TRUE,FALSE),"")</f>
        <v/>
      </c>
    </row>
    <row r="8959" spans="1:16" hidden="1" x14ac:dyDescent="0.25">
      <c r="A8959" s="83" t="s">
        <v>10022</v>
      </c>
      <c r="P8959" s="83" t="str">
        <f t="shared" si="206"/>
        <v/>
      </c>
    </row>
    <row r="8960" spans="1:16" hidden="1" x14ac:dyDescent="0.25">
      <c r="A8960" s="83" t="s">
        <v>10023</v>
      </c>
      <c r="C8960" s="292">
        <v>-678725.54568000021</v>
      </c>
      <c r="D8960" s="292">
        <v>-325752.0700000003</v>
      </c>
      <c r="E8960" s="292">
        <v>-246977.10023000021</v>
      </c>
      <c r="F8960" s="292">
        <v>-99367.324350000126</v>
      </c>
      <c r="G8960" s="292">
        <v>-417031</v>
      </c>
      <c r="H8960" s="292">
        <v>3215.1299999998882</v>
      </c>
      <c r="I8960" s="292">
        <v>-246674.20000000019</v>
      </c>
      <c r="J8960" s="292">
        <v>560130.57000000007</v>
      </c>
      <c r="K8960" s="292">
        <v>65468.64000000013</v>
      </c>
      <c r="L8960" s="292">
        <v>131079.46782999951</v>
      </c>
      <c r="M8960" s="292">
        <v>7422.9010900000576</v>
      </c>
      <c r="N8960" s="292">
        <v>-1637094.9248000032</v>
      </c>
      <c r="O8960" s="292">
        <v>-2884305.4561400078</v>
      </c>
      <c r="P8960" s="83" t="str">
        <f t="shared" si="206"/>
        <v/>
      </c>
    </row>
    <row r="8961" spans="1:16" hidden="1" x14ac:dyDescent="0.25">
      <c r="A8961" s="83" t="s">
        <v>10024</v>
      </c>
      <c r="C8961" s="292">
        <v>-677118.1322600001</v>
      </c>
      <c r="D8961" s="292">
        <v>-341291.6800000004</v>
      </c>
      <c r="E8961" s="292">
        <v>-254342.12023000023</v>
      </c>
      <c r="F8961" s="292">
        <v>-103946.82435000013</v>
      </c>
      <c r="G8961" s="292">
        <v>-417518.85000000009</v>
      </c>
      <c r="H8961" s="292">
        <v>2208.75</v>
      </c>
      <c r="I8961" s="292">
        <v>-249549.94000000018</v>
      </c>
      <c r="J8961" s="292">
        <v>558765.15000000014</v>
      </c>
      <c r="K8961" s="292">
        <v>61803.660000000149</v>
      </c>
      <c r="L8961" s="292">
        <v>129156.96782999951</v>
      </c>
      <c r="M8961" s="292">
        <v>7422.9010900000576</v>
      </c>
      <c r="N8961" s="292">
        <v>-1639548.1019600031</v>
      </c>
      <c r="O8961" s="292">
        <v>-2923958.2198800109</v>
      </c>
      <c r="P8961" s="83" t="str">
        <f t="shared" ref="P8961:P9013" si="207">IF(COUNTBLANK(Q8961)=0,IF(RIGHT(A8961,12)=Q8961,TRUE,FALSE),"")</f>
        <v/>
      </c>
    </row>
    <row r="8962" spans="1:16" hidden="1" x14ac:dyDescent="0.25">
      <c r="A8962" s="83" t="s">
        <v>10025</v>
      </c>
      <c r="C8962" s="292">
        <v>0</v>
      </c>
      <c r="D8962" s="292">
        <v>0</v>
      </c>
      <c r="E8962" s="292">
        <v>0</v>
      </c>
      <c r="F8962" s="292">
        <v>0</v>
      </c>
      <c r="G8962" s="292">
        <v>0</v>
      </c>
      <c r="H8962" s="292">
        <v>0</v>
      </c>
      <c r="I8962" s="292">
        <v>2300</v>
      </c>
      <c r="J8962" s="292">
        <v>0</v>
      </c>
      <c r="K8962" s="292">
        <v>0</v>
      </c>
      <c r="L8962" s="292">
        <v>0</v>
      </c>
      <c r="M8962" s="292">
        <v>0</v>
      </c>
      <c r="N8962" s="292">
        <v>14552.41</v>
      </c>
      <c r="O8962" s="292">
        <v>16852.41</v>
      </c>
      <c r="P8962" s="83" t="str">
        <f t="shared" si="207"/>
        <v/>
      </c>
    </row>
    <row r="8963" spans="1:16" hidden="1" x14ac:dyDescent="0.25">
      <c r="A8963" s="83" t="s">
        <v>10026</v>
      </c>
      <c r="C8963" s="292">
        <v>230668.26</v>
      </c>
      <c r="D8963" s="292">
        <v>140922.81</v>
      </c>
      <c r="E8963" s="292">
        <v>145786.38</v>
      </c>
      <c r="F8963" s="292">
        <v>146829.87</v>
      </c>
      <c r="G8963" s="292">
        <v>229543.56</v>
      </c>
      <c r="H8963" s="292">
        <v>151742.59</v>
      </c>
      <c r="I8963" s="292">
        <v>139855.79999999999</v>
      </c>
      <c r="J8963" s="292">
        <v>137967.39000000001</v>
      </c>
      <c r="K8963" s="292">
        <v>148054.43</v>
      </c>
      <c r="L8963" s="292">
        <v>157030.43</v>
      </c>
      <c r="M8963" s="292">
        <v>152998.72</v>
      </c>
      <c r="N8963" s="292">
        <v>247367.71958000163</v>
      </c>
      <c r="O8963" s="292">
        <v>2028767.9595800017</v>
      </c>
      <c r="P8963" s="83" t="str">
        <f t="shared" si="207"/>
        <v/>
      </c>
    </row>
    <row r="8964" spans="1:16" hidden="1" x14ac:dyDescent="0.25">
      <c r="A8964" s="83" t="s">
        <v>10027</v>
      </c>
      <c r="C8964" s="292">
        <v>3016.85</v>
      </c>
      <c r="D8964" s="292">
        <v>16673.53</v>
      </c>
      <c r="E8964" s="292">
        <v>6904.58</v>
      </c>
      <c r="F8964" s="292">
        <v>4249.28</v>
      </c>
      <c r="G8964" s="292">
        <v>5031.05</v>
      </c>
      <c r="H8964" s="292">
        <v>6100.45</v>
      </c>
      <c r="I8964" s="292">
        <v>6363.15</v>
      </c>
      <c r="J8964" s="292">
        <v>4814.41</v>
      </c>
      <c r="K8964" s="292">
        <v>4500.91</v>
      </c>
      <c r="L8964" s="292">
        <v>6025.91</v>
      </c>
      <c r="M8964" s="292">
        <v>7103.63</v>
      </c>
      <c r="N8964" s="292">
        <v>10308.523449999158</v>
      </c>
      <c r="O8964" s="292">
        <v>81092.273449999178</v>
      </c>
      <c r="P8964" s="83" t="str">
        <f t="shared" si="207"/>
        <v/>
      </c>
    </row>
    <row r="8965" spans="1:16" hidden="1" x14ac:dyDescent="0.25">
      <c r="A8965" s="83" t="s">
        <v>10028</v>
      </c>
      <c r="C8965" s="292">
        <v>0</v>
      </c>
      <c r="D8965" s="292">
        <v>22543.360000000001</v>
      </c>
      <c r="E8965" s="292">
        <v>32430.52</v>
      </c>
      <c r="F8965" s="292">
        <v>17956.849999999999</v>
      </c>
      <c r="G8965" s="292">
        <v>5993.04</v>
      </c>
      <c r="H8965" s="292">
        <v>17504.79</v>
      </c>
      <c r="I8965" s="292">
        <v>17089.919999999998</v>
      </c>
      <c r="J8965" s="292">
        <v>6046.49</v>
      </c>
      <c r="K8965" s="292">
        <v>7762.61</v>
      </c>
      <c r="L8965" s="292">
        <v>2999.92661</v>
      </c>
      <c r="M8965" s="292">
        <v>12119.11</v>
      </c>
      <c r="N8965" s="292">
        <v>11949.32871</v>
      </c>
      <c r="O8965" s="292">
        <v>154395.94532</v>
      </c>
      <c r="P8965" s="83" t="str">
        <f t="shared" si="207"/>
        <v/>
      </c>
    </row>
    <row r="8966" spans="1:16" hidden="1" x14ac:dyDescent="0.25">
      <c r="A8966" s="83" t="s">
        <v>10029</v>
      </c>
      <c r="C8966" s="292">
        <v>25041.170000000002</v>
      </c>
      <c r="D8966" s="292">
        <v>89104.239999999991</v>
      </c>
      <c r="E8966" s="292">
        <v>135813.99</v>
      </c>
      <c r="F8966" s="292">
        <v>222697.01</v>
      </c>
      <c r="G8966" s="292">
        <v>55222.430000000008</v>
      </c>
      <c r="H8966" s="292">
        <v>50395.47</v>
      </c>
      <c r="I8966" s="292">
        <v>41133.200000000004</v>
      </c>
      <c r="J8966" s="292">
        <v>47336.71</v>
      </c>
      <c r="K8966" s="292">
        <v>48515.65</v>
      </c>
      <c r="L8966" s="292">
        <v>68265.114609999873</v>
      </c>
      <c r="M8966" s="292">
        <v>58551.997129999996</v>
      </c>
      <c r="N8966" s="292">
        <v>105316.75957000157</v>
      </c>
      <c r="O8966" s="292">
        <v>947393.74131000158</v>
      </c>
      <c r="P8966" s="83" t="str">
        <f t="shared" si="207"/>
        <v/>
      </c>
    </row>
    <row r="8967" spans="1:16" hidden="1" x14ac:dyDescent="0.25">
      <c r="A8967" s="83" t="s">
        <v>10030</v>
      </c>
      <c r="C8967" s="292">
        <v>186355.5</v>
      </c>
      <c r="D8967" s="292">
        <v>380832.89</v>
      </c>
      <c r="E8967" s="292">
        <v>318696.89</v>
      </c>
      <c r="F8967" s="292">
        <v>99169.279999999999</v>
      </c>
      <c r="G8967" s="292">
        <v>272268.69</v>
      </c>
      <c r="H8967" s="292">
        <v>194212.91</v>
      </c>
      <c r="I8967" s="292">
        <v>104808.56</v>
      </c>
      <c r="J8967" s="292">
        <v>39924.65</v>
      </c>
      <c r="K8967" s="292">
        <v>136346</v>
      </c>
      <c r="L8967" s="292">
        <v>44941.458320000012</v>
      </c>
      <c r="M8967" s="292">
        <v>116188.89465999999</v>
      </c>
      <c r="N8967" s="292">
        <v>1510035.12466</v>
      </c>
      <c r="O8967" s="292">
        <v>3403780.8476400003</v>
      </c>
      <c r="P8967" s="83" t="str">
        <f t="shared" si="207"/>
        <v/>
      </c>
    </row>
    <row r="8968" spans="1:16" hidden="1" x14ac:dyDescent="0.25">
      <c r="A8968" s="83" t="s">
        <v>10031</v>
      </c>
      <c r="C8968" s="292">
        <v>0</v>
      </c>
      <c r="D8968" s="292">
        <v>0</v>
      </c>
      <c r="E8968" s="292">
        <v>0</v>
      </c>
      <c r="F8968" s="292">
        <v>0</v>
      </c>
      <c r="G8968" s="292">
        <v>0</v>
      </c>
      <c r="H8968" s="292">
        <v>0</v>
      </c>
      <c r="I8968" s="292">
        <v>0</v>
      </c>
      <c r="J8968" s="292">
        <v>0</v>
      </c>
      <c r="K8968" s="292">
        <v>0</v>
      </c>
      <c r="L8968" s="292">
        <v>0</v>
      </c>
      <c r="M8968" s="292">
        <v>0</v>
      </c>
      <c r="N8968" s="292">
        <v>0</v>
      </c>
      <c r="O8968" s="292">
        <v>0</v>
      </c>
      <c r="P8968" s="83" t="str">
        <f t="shared" si="207"/>
        <v/>
      </c>
    </row>
    <row r="8969" spans="1:16" hidden="1" x14ac:dyDescent="0.25">
      <c r="A8969" s="83" t="s">
        <v>10032</v>
      </c>
      <c r="C8969" s="292">
        <v>384126.57</v>
      </c>
      <c r="D8969" s="292">
        <v>167574.13999999998</v>
      </c>
      <c r="E8969" s="292">
        <v>179702.93</v>
      </c>
      <c r="F8969" s="292">
        <v>163707.46</v>
      </c>
      <c r="G8969" s="292">
        <v>271712.94999999995</v>
      </c>
      <c r="H8969" s="292">
        <v>172604.63</v>
      </c>
      <c r="I8969" s="292">
        <v>165886.04</v>
      </c>
      <c r="J8969" s="292">
        <v>163202.63999999998</v>
      </c>
      <c r="K8969" s="292">
        <v>237106.55</v>
      </c>
      <c r="L8969" s="292">
        <v>182231.54240000006</v>
      </c>
      <c r="M8969" s="292">
        <v>196149.31005</v>
      </c>
      <c r="N8969" s="292">
        <v>295416.30839000113</v>
      </c>
      <c r="O8969" s="292">
        <v>2579421.0708400011</v>
      </c>
      <c r="P8969" s="83" t="str">
        <f t="shared" si="207"/>
        <v/>
      </c>
    </row>
    <row r="8970" spans="1:16" hidden="1" x14ac:dyDescent="0.25">
      <c r="A8970" s="83" t="s">
        <v>10033</v>
      </c>
      <c r="C8970" s="292">
        <v>733251.2699999999</v>
      </c>
      <c r="D8970" s="292">
        <v>340758.74000000005</v>
      </c>
      <c r="E8970" s="292">
        <v>301748.5</v>
      </c>
      <c r="F8970" s="292">
        <v>315688.40000000002</v>
      </c>
      <c r="G8970" s="292">
        <v>426669.74</v>
      </c>
      <c r="H8970" s="292">
        <v>264469.55</v>
      </c>
      <c r="I8970" s="292">
        <v>338845.57</v>
      </c>
      <c r="J8970" s="292">
        <v>241231.66999999998</v>
      </c>
      <c r="K8970" s="292">
        <v>411924.31</v>
      </c>
      <c r="L8970" s="292">
        <v>317932.09646000026</v>
      </c>
      <c r="M8970" s="292">
        <v>336973.75177000003</v>
      </c>
      <c r="N8970" s="292">
        <v>504544.62245999987</v>
      </c>
      <c r="O8970" s="292">
        <v>4534038.2206899999</v>
      </c>
      <c r="P8970" s="83" t="str">
        <f t="shared" si="207"/>
        <v/>
      </c>
    </row>
    <row r="8971" spans="1:16" hidden="1" x14ac:dyDescent="0.25">
      <c r="A8971" s="83" t="s">
        <v>10034</v>
      </c>
      <c r="C8971" s="292">
        <v>376427.92</v>
      </c>
      <c r="D8971" s="292">
        <v>418800.09</v>
      </c>
      <c r="E8971" s="292">
        <v>376368.68</v>
      </c>
      <c r="F8971" s="292">
        <v>370113.59</v>
      </c>
      <c r="G8971" s="292">
        <v>380136.10000000003</v>
      </c>
      <c r="H8971" s="292">
        <v>376336.72</v>
      </c>
      <c r="I8971" s="292">
        <v>364840.13</v>
      </c>
      <c r="J8971" s="292">
        <v>550816.98</v>
      </c>
      <c r="K8971" s="292">
        <v>345017.59</v>
      </c>
      <c r="L8971" s="292">
        <v>397340.23726999998</v>
      </c>
      <c r="M8971" s="292">
        <v>415362.74</v>
      </c>
      <c r="N8971" s="292">
        <v>341314.28124000016</v>
      </c>
      <c r="O8971" s="292">
        <v>4712875.0585100008</v>
      </c>
      <c r="P8971" s="83" t="str">
        <f t="shared" si="207"/>
        <v/>
      </c>
    </row>
    <row r="8972" spans="1:16" hidden="1" x14ac:dyDescent="0.25">
      <c r="A8972" s="83" t="s">
        <v>10035</v>
      </c>
      <c r="C8972" s="292">
        <v>99.56</v>
      </c>
      <c r="D8972" s="292">
        <v>76</v>
      </c>
      <c r="E8972" s="292">
        <v>63.06</v>
      </c>
      <c r="F8972" s="292">
        <v>101.68</v>
      </c>
      <c r="G8972" s="292">
        <v>313.66000000000003</v>
      </c>
      <c r="H8972" s="292">
        <v>308.44</v>
      </c>
      <c r="I8972" s="292">
        <v>341.01</v>
      </c>
      <c r="J8972" s="292">
        <v>56.23</v>
      </c>
      <c r="K8972" s="292">
        <v>369.67</v>
      </c>
      <c r="L8972" s="292">
        <v>244.1</v>
      </c>
      <c r="M8972" s="292">
        <v>213.89530000000002</v>
      </c>
      <c r="N8972" s="292">
        <v>766.70236999999997</v>
      </c>
      <c r="O8972" s="292">
        <v>2954.00767</v>
      </c>
      <c r="P8972" s="83" t="str">
        <f t="shared" si="207"/>
        <v/>
      </c>
    </row>
    <row r="8973" spans="1:16" hidden="1" x14ac:dyDescent="0.25">
      <c r="A8973" s="83" t="s">
        <v>10036</v>
      </c>
      <c r="C8973" s="292">
        <v>1938987.1</v>
      </c>
      <c r="D8973" s="292">
        <v>1577285.8000000003</v>
      </c>
      <c r="E8973" s="292">
        <v>1497515.53</v>
      </c>
      <c r="F8973" s="292">
        <v>1340513.42</v>
      </c>
      <c r="G8973" s="292">
        <v>1646891.22</v>
      </c>
      <c r="H8973" s="292">
        <v>1233675.55</v>
      </c>
      <c r="I8973" s="292">
        <v>1181463.3800000001</v>
      </c>
      <c r="J8973" s="292">
        <v>1191397.17</v>
      </c>
      <c r="K8973" s="292">
        <v>1339597.72</v>
      </c>
      <c r="L8973" s="292">
        <v>1177010.8156700004</v>
      </c>
      <c r="M8973" s="292">
        <v>1295662.0489099999</v>
      </c>
      <c r="N8973" s="292">
        <v>3041571.7804300031</v>
      </c>
      <c r="O8973" s="292">
        <v>18461571.535010006</v>
      </c>
      <c r="P8973" s="83" t="str">
        <f t="shared" si="207"/>
        <v/>
      </c>
    </row>
    <row r="8974" spans="1:16" hidden="1" x14ac:dyDescent="0.25">
      <c r="A8974" s="83" t="s">
        <v>10037</v>
      </c>
      <c r="C8974" s="292">
        <v>0</v>
      </c>
      <c r="D8974" s="292">
        <v>15539.61</v>
      </c>
      <c r="E8974" s="292">
        <v>7365.02</v>
      </c>
      <c r="F8974" s="292">
        <v>4579.5</v>
      </c>
      <c r="G8974" s="292">
        <v>487.85</v>
      </c>
      <c r="H8974" s="292">
        <v>1006.38</v>
      </c>
      <c r="I8974" s="292">
        <v>2875.74</v>
      </c>
      <c r="J8974" s="292">
        <v>1365.42</v>
      </c>
      <c r="K8974" s="292">
        <v>3664.98</v>
      </c>
      <c r="L8974" s="292">
        <v>1922.5</v>
      </c>
      <c r="M8974" s="292">
        <v>0</v>
      </c>
      <c r="N8974" s="292">
        <v>2453.1781300000002</v>
      </c>
      <c r="O8974" s="292">
        <v>41260.17813</v>
      </c>
      <c r="P8974" s="83" t="str">
        <f t="shared" si="207"/>
        <v/>
      </c>
    </row>
    <row r="8975" spans="1:16" hidden="1" x14ac:dyDescent="0.25">
      <c r="A8975" s="83" t="s">
        <v>10038</v>
      </c>
      <c r="C8975" s="292">
        <v>0</v>
      </c>
      <c r="D8975" s="292">
        <v>0</v>
      </c>
      <c r="E8975" s="292">
        <v>0</v>
      </c>
      <c r="F8975" s="292">
        <v>0</v>
      </c>
      <c r="G8975" s="292">
        <v>0</v>
      </c>
      <c r="H8975" s="292">
        <v>0</v>
      </c>
      <c r="I8975" s="292">
        <v>0</v>
      </c>
      <c r="J8975" s="292">
        <v>0</v>
      </c>
      <c r="K8975" s="292">
        <v>0</v>
      </c>
      <c r="L8975" s="292">
        <v>0</v>
      </c>
      <c r="M8975" s="292">
        <v>0</v>
      </c>
      <c r="N8975" s="292">
        <v>0</v>
      </c>
      <c r="O8975" s="292">
        <v>0</v>
      </c>
      <c r="P8975" s="83" t="str">
        <f t="shared" si="207"/>
        <v/>
      </c>
    </row>
    <row r="8976" spans="1:16" hidden="1" x14ac:dyDescent="0.25">
      <c r="A8976" s="83" t="s">
        <v>10039</v>
      </c>
      <c r="C8976" s="292">
        <v>0</v>
      </c>
      <c r="D8976" s="292">
        <v>0</v>
      </c>
      <c r="E8976" s="292">
        <v>0</v>
      </c>
      <c r="F8976" s="292">
        <v>0</v>
      </c>
      <c r="G8976" s="292">
        <v>0</v>
      </c>
      <c r="H8976" s="292">
        <v>0</v>
      </c>
      <c r="I8976" s="292">
        <v>0</v>
      </c>
      <c r="J8976" s="292">
        <v>0</v>
      </c>
      <c r="K8976" s="292">
        <v>0</v>
      </c>
      <c r="L8976" s="292">
        <v>0</v>
      </c>
      <c r="M8976" s="292">
        <v>0</v>
      </c>
      <c r="N8976" s="292">
        <v>5788.96</v>
      </c>
      <c r="O8976" s="292">
        <v>5788.96</v>
      </c>
      <c r="P8976" s="83" t="str">
        <f t="shared" si="207"/>
        <v/>
      </c>
    </row>
    <row r="8977" spans="1:16" hidden="1" x14ac:dyDescent="0.25">
      <c r="A8977" s="83" t="s">
        <v>10040</v>
      </c>
      <c r="C8977" s="292">
        <v>1938987.1</v>
      </c>
      <c r="D8977" s="292">
        <v>1592825.4100000004</v>
      </c>
      <c r="E8977" s="292">
        <v>1504880.55</v>
      </c>
      <c r="F8977" s="292">
        <v>1345092.92</v>
      </c>
      <c r="G8977" s="292">
        <v>1647379.07</v>
      </c>
      <c r="H8977" s="292">
        <v>1234681.93</v>
      </c>
      <c r="I8977" s="292">
        <v>1184339.1200000001</v>
      </c>
      <c r="J8977" s="292">
        <v>1192762.5899999999</v>
      </c>
      <c r="K8977" s="292">
        <v>1343262.7</v>
      </c>
      <c r="L8977" s="292">
        <v>1178933.3156700004</v>
      </c>
      <c r="M8977" s="292">
        <v>1295662.0489099999</v>
      </c>
      <c r="N8977" s="292">
        <v>3049813.9185600029</v>
      </c>
      <c r="O8977" s="292">
        <v>18508620.673140008</v>
      </c>
      <c r="P8977" s="83" t="str">
        <f t="shared" si="207"/>
        <v/>
      </c>
    </row>
    <row r="8978" spans="1:16" hidden="1" x14ac:dyDescent="0.25">
      <c r="A8978" s="83" t="s">
        <v>10041</v>
      </c>
      <c r="C8978" s="292">
        <v>7334.8764900000006</v>
      </c>
      <c r="D8978" s="292">
        <v>9209.44</v>
      </c>
      <c r="E8978" s="292">
        <v>4119.3834800000004</v>
      </c>
      <c r="F8978" s="292">
        <v>12415.716540000001</v>
      </c>
      <c r="G8978" s="292">
        <v>3138.6</v>
      </c>
      <c r="H8978" s="292">
        <v>5198.0299999999988</v>
      </c>
      <c r="I8978" s="292">
        <v>1538.36</v>
      </c>
      <c r="J8978" s="292">
        <v>2436.6</v>
      </c>
      <c r="K8978" s="292">
        <v>9554.9800000000014</v>
      </c>
      <c r="L8978" s="292">
        <v>5528.012999999999</v>
      </c>
      <c r="M8978" s="292">
        <v>3322.0099999999998</v>
      </c>
      <c r="N8978" s="292">
        <v>3522.8190300000001</v>
      </c>
      <c r="O8978" s="292">
        <v>67318.828540000002</v>
      </c>
      <c r="P8978" s="83" t="str">
        <f t="shared" si="207"/>
        <v/>
      </c>
    </row>
    <row r="8979" spans="1:16" hidden="1" x14ac:dyDescent="0.25">
      <c r="A8979" s="83" t="s">
        <v>10042</v>
      </c>
      <c r="C8979" s="292">
        <v>1260261.5543199999</v>
      </c>
      <c r="D8979" s="292">
        <v>1251533.73</v>
      </c>
      <c r="E8979" s="292">
        <v>1250538.4297699998</v>
      </c>
      <c r="F8979" s="292">
        <v>1241146.0956499998</v>
      </c>
      <c r="G8979" s="292">
        <v>1229860.22</v>
      </c>
      <c r="H8979" s="292">
        <v>1236890.68</v>
      </c>
      <c r="I8979" s="292">
        <v>934789.17999999993</v>
      </c>
      <c r="J8979" s="292">
        <v>1751527.74</v>
      </c>
      <c r="K8979" s="292">
        <v>1405066.36</v>
      </c>
      <c r="L8979" s="292">
        <v>1308090.2834999999</v>
      </c>
      <c r="M8979" s="292">
        <v>1303084.95</v>
      </c>
      <c r="N8979" s="292">
        <v>1404476.8556299999</v>
      </c>
      <c r="O8979" s="292">
        <v>15577266.078869998</v>
      </c>
      <c r="P8979" s="83" t="str">
        <f t="shared" si="207"/>
        <v/>
      </c>
    </row>
    <row r="8980" spans="1:16" hidden="1" x14ac:dyDescent="0.25">
      <c r="A8980" s="83" t="s">
        <v>10043</v>
      </c>
      <c r="C8980" s="292">
        <v>0</v>
      </c>
      <c r="D8980" s="292">
        <v>0</v>
      </c>
      <c r="E8980" s="292">
        <v>0</v>
      </c>
      <c r="F8980" s="292">
        <v>0</v>
      </c>
      <c r="G8980" s="292">
        <v>0</v>
      </c>
      <c r="H8980" s="292">
        <v>0</v>
      </c>
      <c r="I8980" s="292">
        <v>0</v>
      </c>
      <c r="J8980" s="292">
        <v>0</v>
      </c>
      <c r="K8980" s="292">
        <v>0</v>
      </c>
      <c r="L8980" s="292">
        <v>0</v>
      </c>
      <c r="M8980" s="292">
        <v>0</v>
      </c>
      <c r="N8980" s="292">
        <v>0</v>
      </c>
      <c r="O8980" s="292">
        <v>0</v>
      </c>
      <c r="P8980" s="83" t="str">
        <f t="shared" si="207"/>
        <v/>
      </c>
    </row>
    <row r="8981" spans="1:16" hidden="1" x14ac:dyDescent="0.25">
      <c r="A8981" s="83" t="s">
        <v>10044</v>
      </c>
      <c r="C8981" s="292">
        <v>0</v>
      </c>
      <c r="D8981" s="292">
        <v>0</v>
      </c>
      <c r="E8981" s="292">
        <v>0</v>
      </c>
      <c r="F8981" s="292">
        <v>0</v>
      </c>
      <c r="G8981" s="292">
        <v>0</v>
      </c>
      <c r="H8981" s="292">
        <v>0</v>
      </c>
      <c r="I8981" s="292">
        <v>0</v>
      </c>
      <c r="J8981" s="292">
        <v>0</v>
      </c>
      <c r="K8981" s="292">
        <v>0</v>
      </c>
      <c r="L8981" s="292">
        <v>0</v>
      </c>
      <c r="M8981" s="292">
        <v>0</v>
      </c>
      <c r="N8981" s="292">
        <v>5788.9609700000001</v>
      </c>
      <c r="O8981" s="292">
        <v>5788.9609700000001</v>
      </c>
      <c r="P8981" s="83" t="str">
        <f t="shared" si="207"/>
        <v/>
      </c>
    </row>
    <row r="8982" spans="1:16" hidden="1" x14ac:dyDescent="0.25">
      <c r="A8982" s="83" t="s">
        <v>10045</v>
      </c>
      <c r="C8982" s="292">
        <v>1154.1668999999999</v>
      </c>
      <c r="D8982" s="292">
        <v>1999.29</v>
      </c>
      <c r="E8982" s="292">
        <v>2717.2955799999995</v>
      </c>
      <c r="F8982" s="292">
        <v>784.65193000000011</v>
      </c>
      <c r="G8982" s="292">
        <v>1034.4100000000001</v>
      </c>
      <c r="H8982" s="292">
        <v>986.54</v>
      </c>
      <c r="I8982" s="292">
        <v>1813.6</v>
      </c>
      <c r="J8982" s="292">
        <v>246.34</v>
      </c>
      <c r="K8982" s="292">
        <v>1282.4100000000001</v>
      </c>
      <c r="L8982" s="292">
        <v>1158.1999999999998</v>
      </c>
      <c r="M8982" s="292">
        <v>5399.32</v>
      </c>
      <c r="N8982" s="292">
        <v>18718.912499999999</v>
      </c>
      <c r="O8982" s="292">
        <v>37295.136910000001</v>
      </c>
      <c r="P8982" s="83" t="str">
        <f t="shared" si="207"/>
        <v/>
      </c>
    </row>
    <row r="8983" spans="1:16" hidden="1" x14ac:dyDescent="0.25">
      <c r="A8983" s="83" t="s">
        <v>10046</v>
      </c>
      <c r="C8983" s="292">
        <v>111.2611</v>
      </c>
      <c r="D8983" s="292">
        <v>364.11</v>
      </c>
      <c r="E8983" s="292">
        <v>118.42783</v>
      </c>
      <c r="F8983" s="292">
        <v>30.5</v>
      </c>
      <c r="G8983" s="292">
        <v>19.559999999999999</v>
      </c>
      <c r="H8983" s="292">
        <v>0.92</v>
      </c>
      <c r="I8983" s="292">
        <v>659.73</v>
      </c>
      <c r="J8983" s="292">
        <v>317.48</v>
      </c>
      <c r="K8983" s="292">
        <v>10339.51</v>
      </c>
      <c r="L8983" s="292">
        <v>31.1</v>
      </c>
      <c r="M8983" s="292">
        <v>970.08</v>
      </c>
      <c r="N8983" s="292">
        <v>211.32220000000001</v>
      </c>
      <c r="O8983" s="292">
        <v>13174.001130000001</v>
      </c>
      <c r="P8983" s="83" t="str">
        <f t="shared" si="207"/>
        <v/>
      </c>
    </row>
    <row r="8984" spans="1:16" hidden="1" x14ac:dyDescent="0.25">
      <c r="A8984" s="83" t="s">
        <v>10047</v>
      </c>
      <c r="C8984" s="292">
        <v>0</v>
      </c>
      <c r="D8984" s="292">
        <v>337.21</v>
      </c>
      <c r="E8984" s="292">
        <v>0</v>
      </c>
      <c r="F8984" s="292">
        <v>0</v>
      </c>
      <c r="G8984" s="292">
        <v>0</v>
      </c>
      <c r="H8984" s="292">
        <v>0</v>
      </c>
      <c r="I8984" s="292">
        <v>0</v>
      </c>
      <c r="J8984" s="292">
        <v>0</v>
      </c>
      <c r="K8984" s="292">
        <v>0</v>
      </c>
      <c r="L8984" s="292">
        <v>6.6500000000000004E-2</v>
      </c>
      <c r="M8984" s="292">
        <v>0</v>
      </c>
      <c r="N8984" s="292">
        <v>14.05</v>
      </c>
      <c r="O8984" s="292">
        <v>351.32650000000001</v>
      </c>
      <c r="P8984" s="83" t="str">
        <f t="shared" si="207"/>
        <v/>
      </c>
    </row>
    <row r="8985" spans="1:16" hidden="1" x14ac:dyDescent="0.25">
      <c r="A8985" s="83" t="s">
        <v>10048</v>
      </c>
      <c r="C8985" s="292">
        <v>10503.44275</v>
      </c>
      <c r="D8985" s="292">
        <v>25.15</v>
      </c>
      <c r="E8985" s="292">
        <v>3380.25243</v>
      </c>
      <c r="F8985" s="292">
        <v>2503.3237899999999</v>
      </c>
      <c r="G8985" s="292">
        <v>2202.15</v>
      </c>
      <c r="H8985" s="292">
        <v>1502.74</v>
      </c>
      <c r="I8985" s="292">
        <v>1237.55</v>
      </c>
      <c r="J8985" s="292">
        <v>723.75</v>
      </c>
      <c r="K8985" s="292">
        <v>1834.59</v>
      </c>
      <c r="L8985" s="292">
        <v>6978.6360000000004</v>
      </c>
      <c r="M8985" s="292">
        <v>2098.75</v>
      </c>
      <c r="N8985" s="292">
        <v>18890.020800000002</v>
      </c>
      <c r="O8985" s="292">
        <v>51880.355770000002</v>
      </c>
      <c r="P8985" s="83" t="str">
        <f t="shared" si="207"/>
        <v/>
      </c>
    </row>
    <row r="8986" spans="1:16" hidden="1" x14ac:dyDescent="0.25">
      <c r="A8986" s="83" t="s">
        <v>10049</v>
      </c>
      <c r="C8986" s="292">
        <v>0</v>
      </c>
      <c r="D8986" s="292">
        <v>0</v>
      </c>
      <c r="E8986" s="292">
        <v>0</v>
      </c>
      <c r="F8986" s="292">
        <v>0</v>
      </c>
      <c r="G8986" s="292">
        <v>0</v>
      </c>
      <c r="H8986" s="292">
        <v>0</v>
      </c>
      <c r="I8986" s="292">
        <v>25270.85</v>
      </c>
      <c r="J8986" s="292">
        <v>0</v>
      </c>
      <c r="K8986" s="292">
        <v>46233.31</v>
      </c>
      <c r="L8986" s="292">
        <v>0</v>
      </c>
      <c r="M8986" s="292">
        <v>0</v>
      </c>
      <c r="N8986" s="292">
        <v>0</v>
      </c>
      <c r="O8986" s="292">
        <v>71504.160000000003</v>
      </c>
      <c r="P8986" s="83" t="str">
        <f t="shared" si="207"/>
        <v/>
      </c>
    </row>
    <row r="8987" spans="1:16" hidden="1" x14ac:dyDescent="0.25">
      <c r="A8987" s="83" t="s">
        <v>10050</v>
      </c>
      <c r="C8987" s="292">
        <v>0</v>
      </c>
      <c r="D8987" s="292">
        <v>0</v>
      </c>
      <c r="E8987" s="292">
        <v>0</v>
      </c>
      <c r="F8987" s="292">
        <v>0</v>
      </c>
      <c r="G8987" s="292">
        <v>0</v>
      </c>
      <c r="H8987" s="292">
        <v>0</v>
      </c>
      <c r="I8987" s="292">
        <v>0</v>
      </c>
      <c r="J8987" s="292">
        <v>0</v>
      </c>
      <c r="K8987" s="292">
        <v>0</v>
      </c>
      <c r="L8987" s="292">
        <v>0</v>
      </c>
      <c r="M8987" s="292">
        <v>0</v>
      </c>
      <c r="N8987" s="292">
        <v>0</v>
      </c>
      <c r="O8987" s="292">
        <v>0</v>
      </c>
      <c r="P8987" s="83" t="str">
        <f t="shared" si="207"/>
        <v/>
      </c>
    </row>
    <row r="8988" spans="1:16" hidden="1" x14ac:dyDescent="0.25">
      <c r="A8988" s="83" t="s">
        <v>10051</v>
      </c>
      <c r="C8988" s="292">
        <v>0</v>
      </c>
      <c r="D8988" s="292">
        <v>0</v>
      </c>
      <c r="E8988" s="292">
        <v>0</v>
      </c>
      <c r="F8988" s="292">
        <v>0</v>
      </c>
      <c r="G8988" s="292">
        <v>0</v>
      </c>
      <c r="H8988" s="292">
        <v>0</v>
      </c>
      <c r="I8988" s="292">
        <v>0</v>
      </c>
      <c r="J8988" s="292">
        <v>0</v>
      </c>
      <c r="K8988" s="292">
        <v>0</v>
      </c>
      <c r="L8988" s="292">
        <v>0</v>
      </c>
      <c r="M8988" s="292">
        <v>0</v>
      </c>
      <c r="N8988" s="292">
        <v>0</v>
      </c>
      <c r="O8988" s="292">
        <v>0</v>
      </c>
      <c r="P8988" s="83" t="str">
        <f t="shared" si="207"/>
        <v/>
      </c>
    </row>
    <row r="8989" spans="1:16" hidden="1" x14ac:dyDescent="0.25">
      <c r="A8989" s="83" t="s">
        <v>10052</v>
      </c>
      <c r="C8989" s="292">
        <v>1241157.8070799999</v>
      </c>
      <c r="D8989" s="292">
        <v>1239598.53</v>
      </c>
      <c r="E8989" s="292">
        <v>1240203.0704499998</v>
      </c>
      <c r="F8989" s="292">
        <v>1225411.9033899999</v>
      </c>
      <c r="G8989" s="292">
        <v>1223465.5</v>
      </c>
      <c r="H8989" s="292">
        <v>1229202.45</v>
      </c>
      <c r="I8989" s="292">
        <v>904269.09</v>
      </c>
      <c r="J8989" s="292">
        <v>1747803.57</v>
      </c>
      <c r="K8989" s="292">
        <v>1335821.56</v>
      </c>
      <c r="L8989" s="292">
        <v>1294394.2679999999</v>
      </c>
      <c r="M8989" s="292">
        <v>1291176.3500000001</v>
      </c>
      <c r="N8989" s="292">
        <v>1363119.7311</v>
      </c>
      <c r="O8989" s="292">
        <v>15335623.830019999</v>
      </c>
      <c r="P8989" s="83" t="str">
        <f t="shared" si="207"/>
        <v/>
      </c>
    </row>
    <row r="8990" spans="1:16" hidden="1" x14ac:dyDescent="0.25">
      <c r="A8990" s="83" t="s">
        <v>10053</v>
      </c>
      <c r="C8990" s="292">
        <v>0</v>
      </c>
      <c r="D8990" s="292">
        <v>0</v>
      </c>
      <c r="E8990" s="292">
        <v>0</v>
      </c>
      <c r="F8990" s="292">
        <v>0</v>
      </c>
      <c r="G8990" s="292">
        <v>0</v>
      </c>
      <c r="H8990" s="292">
        <v>0</v>
      </c>
      <c r="I8990" s="292">
        <v>0</v>
      </c>
      <c r="J8990" s="292">
        <v>0</v>
      </c>
      <c r="K8990" s="292">
        <v>0</v>
      </c>
      <c r="L8990" s="292">
        <v>0</v>
      </c>
      <c r="M8990" s="292">
        <v>118.44</v>
      </c>
      <c r="N8990" s="292">
        <v>0</v>
      </c>
      <c r="O8990" s="292">
        <v>118.44</v>
      </c>
      <c r="P8990" s="83" t="str">
        <f t="shared" si="207"/>
        <v/>
      </c>
    </row>
    <row r="8991" spans="1:16" hidden="1" x14ac:dyDescent="0.25">
      <c r="A8991" s="83" t="s">
        <v>10054</v>
      </c>
      <c r="C8991" s="292">
        <v>1607.4134199999999</v>
      </c>
      <c r="D8991" s="292">
        <v>0</v>
      </c>
      <c r="E8991" s="292">
        <v>0</v>
      </c>
      <c r="F8991" s="292">
        <v>0</v>
      </c>
      <c r="G8991" s="292">
        <v>0</v>
      </c>
      <c r="H8991" s="292">
        <v>0</v>
      </c>
      <c r="I8991" s="292">
        <v>0</v>
      </c>
      <c r="J8991" s="292">
        <v>0</v>
      </c>
      <c r="K8991" s="292">
        <v>0</v>
      </c>
      <c r="L8991" s="292">
        <v>0</v>
      </c>
      <c r="M8991" s="292">
        <v>0</v>
      </c>
      <c r="N8991" s="292">
        <v>0</v>
      </c>
      <c r="O8991" s="292">
        <v>1607.4134199999999</v>
      </c>
      <c r="P8991" s="83" t="str">
        <f t="shared" si="207"/>
        <v/>
      </c>
    </row>
    <row r="8992" spans="1:16" hidden="1" x14ac:dyDescent="0.25">
      <c r="A8992" s="83" t="s">
        <v>10055</v>
      </c>
      <c r="C8992" s="292">
        <v>1261868.96774</v>
      </c>
      <c r="D8992" s="292">
        <v>1251533.73</v>
      </c>
      <c r="E8992" s="292">
        <v>1250538.4297699998</v>
      </c>
      <c r="F8992" s="292">
        <v>1241146.0956499998</v>
      </c>
      <c r="G8992" s="292">
        <v>1229860.22</v>
      </c>
      <c r="H8992" s="292">
        <v>1236890.68</v>
      </c>
      <c r="I8992" s="292">
        <v>934789.17999999993</v>
      </c>
      <c r="J8992" s="292">
        <v>1751527.74</v>
      </c>
      <c r="K8992" s="292">
        <v>1405066.36</v>
      </c>
      <c r="L8992" s="292">
        <v>1308090.2834999999</v>
      </c>
      <c r="M8992" s="292">
        <v>1303084.95</v>
      </c>
      <c r="N8992" s="292">
        <v>1410265.8165999998</v>
      </c>
      <c r="O8992" s="292">
        <v>15584662.453259997</v>
      </c>
      <c r="P8992" s="83" t="str">
        <f t="shared" si="207"/>
        <v/>
      </c>
    </row>
    <row r="8993" spans="1:16" hidden="1" x14ac:dyDescent="0.25">
      <c r="A8993" s="83" t="s">
        <v>10056</v>
      </c>
      <c r="C8993" s="292">
        <v>-139203.47094000003</v>
      </c>
      <c r="D8993" s="292">
        <v>9814.1355500000645</v>
      </c>
      <c r="E8993" s="292">
        <v>-75576.480699999986</v>
      </c>
      <c r="F8993" s="292">
        <v>-28759.44789999997</v>
      </c>
      <c r="G8993" s="292">
        <v>-32040.774489999982</v>
      </c>
      <c r="H8993" s="292">
        <v>-137390.32397000008</v>
      </c>
      <c r="I8993" s="292">
        <v>-27644.713606700068</v>
      </c>
      <c r="J8993" s="292">
        <v>461735.81963329978</v>
      </c>
      <c r="K8993" s="292">
        <v>-24512.881996700016</v>
      </c>
      <c r="L8993" s="292">
        <v>-101369.42412079996</v>
      </c>
      <c r="M8993" s="292">
        <v>-58660.916134100058</v>
      </c>
      <c r="N8993" s="292">
        <v>325562.79384009994</v>
      </c>
      <c r="O8993" s="292">
        <v>171954.31516510015</v>
      </c>
      <c r="P8993" s="83" t="str">
        <f t="shared" si="207"/>
        <v/>
      </c>
    </row>
    <row r="8994" spans="1:16" hidden="1" x14ac:dyDescent="0.25">
      <c r="A8994" s="83" t="s">
        <v>10057</v>
      </c>
      <c r="C8994" s="292">
        <v>301086.14766999998</v>
      </c>
      <c r="D8994" s="292">
        <v>8107.8494500000961</v>
      </c>
      <c r="E8994" s="292">
        <v>-93968.635299999907</v>
      </c>
      <c r="F8994" s="292">
        <v>-32862.620549999992</v>
      </c>
      <c r="G8994" s="292">
        <v>-35160.247269999993</v>
      </c>
      <c r="H8994" s="292">
        <v>-107019.27832920005</v>
      </c>
      <c r="I8994" s="292">
        <v>-32334.602062599966</v>
      </c>
      <c r="J8994" s="292">
        <v>476458.41992739984</v>
      </c>
      <c r="K8994" s="292">
        <v>-19833.563662600005</v>
      </c>
      <c r="L8994" s="292">
        <v>-102825.01939339994</v>
      </c>
      <c r="M8994" s="292">
        <v>-58260.511866700021</v>
      </c>
      <c r="N8994" s="292">
        <v>629225.44889749982</v>
      </c>
      <c r="O8994" s="292">
        <v>932613.3875104012</v>
      </c>
      <c r="P8994" s="83" t="str">
        <f t="shared" si="207"/>
        <v/>
      </c>
    </row>
    <row r="8995" spans="1:16" hidden="1" x14ac:dyDescent="0.25">
      <c r="A8995" s="83" t="s">
        <v>10058</v>
      </c>
      <c r="C8995" s="292">
        <v>27236.167889999997</v>
      </c>
      <c r="D8995" s="292">
        <v>148.84012000000001</v>
      </c>
      <c r="E8995" s="292">
        <v>4249.1776200000004</v>
      </c>
      <c r="F8995" s="292">
        <v>16.939499999999999</v>
      </c>
      <c r="G8995" s="292">
        <v>357.74321999999995</v>
      </c>
      <c r="H8995" s="292">
        <v>668.28432000000009</v>
      </c>
      <c r="I8995" s="292">
        <v>88.726219999999998</v>
      </c>
      <c r="J8995" s="292">
        <v>11.330920000000001</v>
      </c>
      <c r="K8995" s="292">
        <v>1352.0924199999999</v>
      </c>
      <c r="L8995" s="292">
        <v>17.177299999999999</v>
      </c>
      <c r="M8995" s="292">
        <v>67.962620000000001</v>
      </c>
      <c r="N8995" s="292">
        <v>1419.2128000000002</v>
      </c>
      <c r="O8995" s="292">
        <v>35633.654949999996</v>
      </c>
      <c r="P8995" s="83" t="str">
        <f t="shared" si="207"/>
        <v/>
      </c>
    </row>
    <row r="8996" spans="1:16" hidden="1" x14ac:dyDescent="0.25">
      <c r="A8996" s="83" t="s">
        <v>10059</v>
      </c>
      <c r="C8996" s="292">
        <v>165883.50520000001</v>
      </c>
      <c r="D8996" s="292">
        <v>145715.26947999999</v>
      </c>
      <c r="E8996" s="292">
        <v>156990.65680999999</v>
      </c>
      <c r="F8996" s="292">
        <v>134653.65968000001</v>
      </c>
      <c r="G8996" s="292">
        <v>171431.58609999999</v>
      </c>
      <c r="H8996" s="292">
        <v>208967.51870829999</v>
      </c>
      <c r="I8996" s="292">
        <v>155916.9159083</v>
      </c>
      <c r="J8996" s="292">
        <v>153369.64024830001</v>
      </c>
      <c r="K8996" s="292">
        <v>160631.2389083</v>
      </c>
      <c r="L8996" s="292">
        <v>175217.2752991</v>
      </c>
      <c r="M8996" s="292">
        <v>152783.59784239999</v>
      </c>
      <c r="N8996" s="292">
        <v>187563.99787230001</v>
      </c>
      <c r="O8996" s="292">
        <v>1969124.8620569999</v>
      </c>
      <c r="P8996" s="83" t="str">
        <f t="shared" si="207"/>
        <v/>
      </c>
    </row>
    <row r="8997" spans="1:16" hidden="1" x14ac:dyDescent="0.25">
      <c r="A8997" s="83" t="s">
        <v>10060</v>
      </c>
      <c r="C8997" s="292">
        <v>39374.145380000002</v>
      </c>
      <c r="D8997" s="292">
        <v>77417.825779999999</v>
      </c>
      <c r="E8997" s="292">
        <v>80919.788709999993</v>
      </c>
      <c r="F8997" s="292">
        <v>68762.271250000005</v>
      </c>
      <c r="G8997" s="292">
        <v>77048.670509999996</v>
      </c>
      <c r="H8997" s="292">
        <v>78668.215234999996</v>
      </c>
      <c r="I8997" s="292">
        <v>77626.651631700006</v>
      </c>
      <c r="J8997" s="292">
        <v>69397.764481699996</v>
      </c>
      <c r="K8997" s="292">
        <v>80101.613931700005</v>
      </c>
      <c r="L8997" s="292">
        <v>88198.314492499994</v>
      </c>
      <c r="M8997" s="292">
        <v>96688.734855799994</v>
      </c>
      <c r="N8997" s="292">
        <v>124454.9363553</v>
      </c>
      <c r="O8997" s="292">
        <v>958658.93261370016</v>
      </c>
      <c r="P8997" s="83" t="str">
        <f t="shared" si="207"/>
        <v/>
      </c>
    </row>
    <row r="8998" spans="1:16" hidden="1" x14ac:dyDescent="0.25">
      <c r="A8998" s="83" t="s">
        <v>10061</v>
      </c>
      <c r="C8998" s="292">
        <v>924.16732999999999</v>
      </c>
      <c r="D8998" s="292">
        <v>170.38688999999999</v>
      </c>
      <c r="E8998" s="292">
        <v>463.95008999999999</v>
      </c>
      <c r="F8998" s="292">
        <v>250.12342000000001</v>
      </c>
      <c r="G8998" s="292">
        <v>283.53697</v>
      </c>
      <c r="H8998" s="292">
        <v>355.97223000000002</v>
      </c>
      <c r="I8998" s="292">
        <v>495.35572999999999</v>
      </c>
      <c r="J8998" s="292">
        <v>212.32216</v>
      </c>
      <c r="K8998" s="292">
        <v>223.43677</v>
      </c>
      <c r="L8998" s="292">
        <v>447.95867829999997</v>
      </c>
      <c r="M8998" s="292">
        <v>343.47651830000001</v>
      </c>
      <c r="N8998" s="292">
        <v>671.4636716</v>
      </c>
      <c r="O8998" s="292">
        <v>4842.1504581999998</v>
      </c>
      <c r="P8998" s="83" t="str">
        <f t="shared" si="207"/>
        <v/>
      </c>
    </row>
    <row r="8999" spans="1:16" hidden="1" x14ac:dyDescent="0.25">
      <c r="A8999" s="83" t="s">
        <v>10062</v>
      </c>
      <c r="C8999" s="292">
        <v>143259.44052</v>
      </c>
      <c r="D8999" s="292">
        <v>19258.76341</v>
      </c>
      <c r="E8999" s="292">
        <v>23323.455140000002</v>
      </c>
      <c r="F8999" s="292">
        <v>20300.360370000002</v>
      </c>
      <c r="G8999" s="292">
        <v>18814.996510000001</v>
      </c>
      <c r="H8999" s="292">
        <v>19544.54739</v>
      </c>
      <c r="I8999" s="292">
        <v>25035.478020000002</v>
      </c>
      <c r="J8999" s="292">
        <v>8834.2148099999995</v>
      </c>
      <c r="K8999" s="292">
        <v>26772.556849999997</v>
      </c>
      <c r="L8999" s="292">
        <v>28331.68778</v>
      </c>
      <c r="M8999" s="292">
        <v>26375.892</v>
      </c>
      <c r="N8999" s="292">
        <v>24525.683433599996</v>
      </c>
      <c r="O8999" s="292">
        <v>384377.07623359992</v>
      </c>
      <c r="P8999" s="83" t="str">
        <f t="shared" si="207"/>
        <v/>
      </c>
    </row>
    <row r="9000" spans="1:16" hidden="1" x14ac:dyDescent="0.25">
      <c r="A9000" s="83" t="s">
        <v>10063</v>
      </c>
      <c r="C9000" s="292">
        <v>0</v>
      </c>
      <c r="D9000" s="292">
        <v>0</v>
      </c>
      <c r="E9000" s="292">
        <v>78.44</v>
      </c>
      <c r="F9000" s="292">
        <v>151.43</v>
      </c>
      <c r="G9000" s="292">
        <v>0</v>
      </c>
      <c r="H9000" s="292">
        <v>0</v>
      </c>
      <c r="I9000" s="292">
        <v>0</v>
      </c>
      <c r="J9000" s="292">
        <v>0</v>
      </c>
      <c r="K9000" s="292">
        <v>0</v>
      </c>
      <c r="L9000" s="292">
        <v>0</v>
      </c>
      <c r="M9000" s="292">
        <v>0</v>
      </c>
      <c r="N9000" s="292">
        <v>0</v>
      </c>
      <c r="O9000" s="292">
        <v>229.87</v>
      </c>
      <c r="P9000" s="83" t="str">
        <f t="shared" si="207"/>
        <v/>
      </c>
    </row>
    <row r="9001" spans="1:16" hidden="1" x14ac:dyDescent="0.25">
      <c r="A9001" s="83" t="s">
        <v>10064</v>
      </c>
      <c r="C9001" s="292">
        <v>16113.875600000001</v>
      </c>
      <c r="D9001" s="292">
        <v>20530.066900000002</v>
      </c>
      <c r="E9001" s="292">
        <v>15080.7639</v>
      </c>
      <c r="F9001" s="292">
        <v>16131.2017</v>
      </c>
      <c r="G9001" s="292">
        <v>16063.551100000001</v>
      </c>
      <c r="H9001" s="292">
        <v>13111.506699999998</v>
      </c>
      <c r="I9001" s="292">
        <v>14231.983999999999</v>
      </c>
      <c r="J9001" s="292">
        <v>21004.010000000002</v>
      </c>
      <c r="K9001" s="292">
        <v>21477.667799999999</v>
      </c>
      <c r="L9001" s="292">
        <v>21407.8403</v>
      </c>
      <c r="M9001" s="292">
        <v>23071.688699999999</v>
      </c>
      <c r="N9001" s="292">
        <v>19202.415499999999</v>
      </c>
      <c r="O9001" s="292">
        <v>217426.5722</v>
      </c>
      <c r="P9001" s="83" t="str">
        <f t="shared" si="207"/>
        <v/>
      </c>
    </row>
    <row r="9002" spans="1:16" hidden="1" x14ac:dyDescent="0.25">
      <c r="A9002" s="83" t="s">
        <v>10065</v>
      </c>
      <c r="C9002" s="292">
        <v>1316.588</v>
      </c>
      <c r="D9002" s="292">
        <v>2713.5974999999999</v>
      </c>
      <c r="E9002" s="292">
        <v>4016.7714000000001</v>
      </c>
      <c r="F9002" s="292">
        <v>2038.1189999999999</v>
      </c>
      <c r="G9002" s="292">
        <v>10467.651</v>
      </c>
      <c r="H9002" s="292">
        <v>6505.9976999999999</v>
      </c>
      <c r="I9002" s="292">
        <v>5027.9535999999998</v>
      </c>
      <c r="J9002" s="292">
        <v>4880.8357999999998</v>
      </c>
      <c r="K9002" s="292">
        <v>3474.5037000000002</v>
      </c>
      <c r="L9002" s="292">
        <v>3612.9681</v>
      </c>
      <c r="M9002" s="292">
        <v>3893.9612999999999</v>
      </c>
      <c r="N9002" s="292">
        <v>2140.1106</v>
      </c>
      <c r="O9002" s="292">
        <v>50089.057700000005</v>
      </c>
      <c r="P9002" s="83" t="str">
        <f t="shared" si="207"/>
        <v/>
      </c>
    </row>
    <row r="9003" spans="1:16" hidden="1" x14ac:dyDescent="0.25">
      <c r="A9003" s="83" t="s">
        <v>10066</v>
      </c>
      <c r="C9003" s="292">
        <v>531.27970000000005</v>
      </c>
      <c r="D9003" s="292">
        <v>2.9399999999999999E-2</v>
      </c>
      <c r="E9003" s="292">
        <v>396.92939999999999</v>
      </c>
      <c r="F9003" s="292">
        <v>4752.3134</v>
      </c>
      <c r="G9003" s="292">
        <v>108.87939999999999</v>
      </c>
      <c r="H9003" s="292">
        <v>226.82939999999999</v>
      </c>
      <c r="I9003" s="292">
        <v>2.9399999999999999E-2</v>
      </c>
      <c r="J9003" s="292">
        <v>2.9399999999999999E-2</v>
      </c>
      <c r="K9003" s="292">
        <v>735.82929999999999</v>
      </c>
      <c r="L9003" s="292">
        <v>5946.2557999999999</v>
      </c>
      <c r="M9003" s="292">
        <v>28.441700000000001</v>
      </c>
      <c r="N9003" s="292">
        <v>27.5685</v>
      </c>
      <c r="O9003" s="292">
        <v>12754.4148</v>
      </c>
      <c r="P9003" s="83" t="str">
        <f t="shared" si="207"/>
        <v/>
      </c>
    </row>
    <row r="9004" spans="1:16" hidden="1" x14ac:dyDescent="0.25">
      <c r="A9004" s="83" t="s">
        <v>10067</v>
      </c>
      <c r="C9004" s="292">
        <v>12524.67403</v>
      </c>
      <c r="D9004" s="292">
        <v>17943.074560000001</v>
      </c>
      <c r="E9004" s="292">
        <v>14191.886060000001</v>
      </c>
      <c r="F9004" s="292">
        <v>12939.356179999999</v>
      </c>
      <c r="G9004" s="292">
        <v>30274.115299999998</v>
      </c>
      <c r="H9004" s="292">
        <v>20440.96128</v>
      </c>
      <c r="I9004" s="292">
        <v>11220.4215</v>
      </c>
      <c r="J9004" s="292">
        <v>20018.913939999999</v>
      </c>
      <c r="K9004" s="292">
        <v>18111.976129999999</v>
      </c>
      <c r="L9004" s="292">
        <v>19496.153679999999</v>
      </c>
      <c r="M9004" s="292">
        <v>18257.169600000001</v>
      </c>
      <c r="N9004" s="292">
        <v>30154.3146935</v>
      </c>
      <c r="O9004" s="292">
        <v>225573.01695349999</v>
      </c>
      <c r="P9004" s="83" t="str">
        <f t="shared" si="207"/>
        <v/>
      </c>
    </row>
    <row r="9005" spans="1:16" hidden="1" x14ac:dyDescent="0.25">
      <c r="A9005" s="83" t="s">
        <v>10068</v>
      </c>
      <c r="C9005" s="292">
        <v>418081.50884999998</v>
      </c>
      <c r="D9005" s="292">
        <v>295430.3649499999</v>
      </c>
      <c r="E9005" s="292">
        <v>332151.55525999999</v>
      </c>
      <c r="F9005" s="292">
        <v>273987.19540000003</v>
      </c>
      <c r="G9005" s="292">
        <v>338055.16175999993</v>
      </c>
      <c r="H9005" s="292">
        <v>365239.44820330007</v>
      </c>
      <c r="I9005" s="292">
        <v>302224.07421000005</v>
      </c>
      <c r="J9005" s="292">
        <v>282852.21612000006</v>
      </c>
      <c r="K9005" s="292">
        <v>320537.44945000001</v>
      </c>
      <c r="L9005" s="292">
        <v>344733.57408989995</v>
      </c>
      <c r="M9005" s="292">
        <v>333528.38745650009</v>
      </c>
      <c r="N9005" s="292">
        <v>423700.89582630002</v>
      </c>
      <c r="O9005" s="292">
        <v>4030521.8315759995</v>
      </c>
      <c r="P9005" s="83" t="str">
        <f t="shared" si="207"/>
        <v/>
      </c>
    </row>
    <row r="9006" spans="1:16" hidden="1" x14ac:dyDescent="0.25">
      <c r="A9006" s="83" t="s">
        <v>10069</v>
      </c>
      <c r="C9006" s="292">
        <v>17.7789</v>
      </c>
      <c r="D9006" s="292">
        <v>1087.7789</v>
      </c>
      <c r="E9006" s="292">
        <v>17.7789</v>
      </c>
      <c r="F9006" s="292">
        <v>167.77890000000002</v>
      </c>
      <c r="G9006" s="292">
        <v>54.2789</v>
      </c>
      <c r="H9006" s="292">
        <v>352.77890000000002</v>
      </c>
      <c r="I9006" s="292">
        <v>17.7789</v>
      </c>
      <c r="J9006" s="292">
        <v>117.77889999999999</v>
      </c>
      <c r="K9006" s="292">
        <v>117.77889999999999</v>
      </c>
      <c r="L9006" s="292">
        <v>170.9297</v>
      </c>
      <c r="M9006" s="292">
        <v>17.7789</v>
      </c>
      <c r="N9006" s="292">
        <v>1071.5462</v>
      </c>
      <c r="O9006" s="292">
        <v>3211.7649000000001</v>
      </c>
      <c r="P9006" s="83" t="str">
        <f t="shared" si="207"/>
        <v/>
      </c>
    </row>
    <row r="9007" spans="1:16" hidden="1" x14ac:dyDescent="0.25">
      <c r="A9007" s="83" t="s">
        <v>10070</v>
      </c>
      <c r="C9007" s="292">
        <v>162.51507000000001</v>
      </c>
      <c r="D9007" s="292">
        <v>249.01263</v>
      </c>
      <c r="E9007" s="292">
        <v>156.80376000000001</v>
      </c>
      <c r="F9007" s="292">
        <v>157.89986999999999</v>
      </c>
      <c r="G9007" s="292">
        <v>203.32117</v>
      </c>
      <c r="H9007" s="292">
        <v>463.49362000000002</v>
      </c>
      <c r="I9007" s="292">
        <v>2595.0520999999999</v>
      </c>
      <c r="J9007" s="292">
        <v>213.43181000000001</v>
      </c>
      <c r="K9007" s="292">
        <v>221.20361</v>
      </c>
      <c r="L9007" s="292">
        <v>400.01850000000002</v>
      </c>
      <c r="M9007" s="292">
        <v>391.27665999999999</v>
      </c>
      <c r="N9007" s="292">
        <v>3350.5272</v>
      </c>
      <c r="O9007" s="292">
        <v>8564.5560000000005</v>
      </c>
      <c r="P9007" s="83" t="str">
        <f t="shared" si="207"/>
        <v/>
      </c>
    </row>
    <row r="9008" spans="1:16" hidden="1" x14ac:dyDescent="0.25">
      <c r="A9008" s="83" t="s">
        <v>10071</v>
      </c>
      <c r="C9008" s="292">
        <v>557377.47554000001</v>
      </c>
      <c r="D9008" s="292">
        <v>103559.30604</v>
      </c>
      <c r="E9008" s="292">
        <v>69668.435840000006</v>
      </c>
      <c r="F9008" s="292">
        <v>25565.214960000001</v>
      </c>
      <c r="G9008" s="292">
        <v>25093.86634</v>
      </c>
      <c r="H9008" s="292">
        <v>9197.9533100000008</v>
      </c>
      <c r="I9008" s="292">
        <v>18524.276140000002</v>
      </c>
      <c r="J9008" s="292">
        <v>18969.814780000001</v>
      </c>
      <c r="K9008" s="292">
        <v>17667.716240000002</v>
      </c>
      <c r="L9008" s="292">
        <v>27859.109175000001</v>
      </c>
      <c r="M9008" s="292">
        <v>28528.424674999998</v>
      </c>
      <c r="N9008" s="292">
        <v>35829.010244999998</v>
      </c>
      <c r="O9008" s="292">
        <v>937840.60328500008</v>
      </c>
      <c r="P9008" s="83" t="str">
        <f t="shared" si="207"/>
        <v/>
      </c>
    </row>
    <row r="9009" spans="1:16" hidden="1" x14ac:dyDescent="0.25">
      <c r="A9009" s="83" t="s">
        <v>10072</v>
      </c>
      <c r="C9009" s="292">
        <v>975639.27836</v>
      </c>
      <c r="D9009" s="292">
        <v>400326.46251999988</v>
      </c>
      <c r="E9009" s="292">
        <v>401994.57375999994</v>
      </c>
      <c r="F9009" s="292">
        <v>299878.08913000004</v>
      </c>
      <c r="G9009" s="292">
        <v>363406.62816999992</v>
      </c>
      <c r="H9009" s="292">
        <v>375253.67403330008</v>
      </c>
      <c r="I9009" s="292">
        <v>323361.18134999997</v>
      </c>
      <c r="J9009" s="292">
        <v>302153.24161000003</v>
      </c>
      <c r="K9009" s="292">
        <v>338544.1482</v>
      </c>
      <c r="L9009" s="292">
        <v>373163.63146489993</v>
      </c>
      <c r="M9009" s="292">
        <v>362465.86769150005</v>
      </c>
      <c r="N9009" s="292">
        <v>463951.97947130003</v>
      </c>
      <c r="O9009" s="292">
        <v>4980138.7557609994</v>
      </c>
      <c r="P9009" s="83" t="str">
        <f t="shared" si="207"/>
        <v/>
      </c>
    </row>
    <row r="9010" spans="1:16" hidden="1" x14ac:dyDescent="0.25">
      <c r="A9010" s="83" t="s">
        <v>10073</v>
      </c>
      <c r="C9010" s="292">
        <v>10917.665199999999</v>
      </c>
      <c r="D9010" s="292">
        <v>11532.510910000001</v>
      </c>
      <c r="E9010" s="292">
        <v>32439.736130000001</v>
      </c>
      <c r="F9010" s="292">
        <v>13991.420899999999</v>
      </c>
      <c r="G9010" s="292">
        <v>13204.431649999999</v>
      </c>
      <c r="H9010" s="292">
        <v>16749.615239999999</v>
      </c>
      <c r="I9010" s="292">
        <v>12580.558199999999</v>
      </c>
      <c r="J9010" s="292">
        <v>5123.1543600000005</v>
      </c>
      <c r="K9010" s="292">
        <v>7656.5336399999997</v>
      </c>
      <c r="L9010" s="292">
        <v>2057.9426600000002</v>
      </c>
      <c r="M9010" s="292">
        <v>12017.462320000001</v>
      </c>
      <c r="N9010" s="292">
        <v>33541.1924</v>
      </c>
      <c r="O9010" s="292">
        <v>171812.22360999999</v>
      </c>
      <c r="P9010" s="83" t="str">
        <f t="shared" si="207"/>
        <v/>
      </c>
    </row>
    <row r="9011" spans="1:16" hidden="1" x14ac:dyDescent="0.25">
      <c r="A9011" s="83" t="s">
        <v>10074</v>
      </c>
      <c r="C9011" s="292">
        <v>6315.4798999999985</v>
      </c>
      <c r="D9011" s="292">
        <v>12290.71934</v>
      </c>
      <c r="E9011" s="292">
        <v>40680.254430000001</v>
      </c>
      <c r="F9011" s="292">
        <v>46247.360770000007</v>
      </c>
      <c r="G9011" s="292">
        <v>6857.8420500000002</v>
      </c>
      <c r="H9011" s="292">
        <v>5280.5482999999995</v>
      </c>
      <c r="I9011" s="292">
        <v>3027.60979</v>
      </c>
      <c r="J9011" s="292">
        <v>2014.4199699999999</v>
      </c>
      <c r="K9011" s="292">
        <v>1322.2545</v>
      </c>
      <c r="L9011" s="292">
        <v>2690.2525500000002</v>
      </c>
      <c r="M9011" s="292">
        <v>1855.8074000000001</v>
      </c>
      <c r="N9011" s="292">
        <v>1652.2581400000001</v>
      </c>
      <c r="O9011" s="292">
        <v>130234.80713999998</v>
      </c>
      <c r="P9011" s="83" t="str">
        <f t="shared" si="207"/>
        <v/>
      </c>
    </row>
    <row r="9012" spans="1:16" hidden="1" x14ac:dyDescent="0.25">
      <c r="A9012" s="83" t="s">
        <v>10075</v>
      </c>
      <c r="C9012" s="292">
        <v>278878.03790999996</v>
      </c>
      <c r="D9012" s="292">
        <v>305244.50049999997</v>
      </c>
      <c r="E9012" s="292">
        <v>256575.07456000001</v>
      </c>
      <c r="F9012" s="292">
        <v>245227.74750000006</v>
      </c>
      <c r="G9012" s="292">
        <v>306014.38726999995</v>
      </c>
      <c r="H9012" s="292">
        <v>227849.12423329998</v>
      </c>
      <c r="I9012" s="292">
        <v>274579.36060329998</v>
      </c>
      <c r="J9012" s="292">
        <v>744588.03575329983</v>
      </c>
      <c r="K9012" s="292">
        <v>296024.5674533</v>
      </c>
      <c r="L9012" s="292">
        <v>243364.14996909999</v>
      </c>
      <c r="M9012" s="292">
        <v>274867.47132240003</v>
      </c>
      <c r="N9012" s="292">
        <v>749263.68966639997</v>
      </c>
      <c r="O9012" s="292">
        <v>4202476.1467410997</v>
      </c>
      <c r="P9012" s="83" t="str">
        <f t="shared" si="207"/>
        <v/>
      </c>
    </row>
    <row r="9013" spans="1:16" hidden="1" x14ac:dyDescent="0.25">
      <c r="A9013" s="83" t="s">
        <v>10076</v>
      </c>
      <c r="C9013" s="292">
        <v>0</v>
      </c>
      <c r="D9013" s="292">
        <v>0</v>
      </c>
      <c r="E9013" s="292">
        <v>0</v>
      </c>
      <c r="F9013" s="292">
        <v>0</v>
      </c>
      <c r="G9013" s="292">
        <v>0</v>
      </c>
      <c r="H9013" s="292">
        <v>0</v>
      </c>
      <c r="I9013" s="292">
        <v>0</v>
      </c>
      <c r="J9013" s="292">
        <v>0</v>
      </c>
      <c r="K9013" s="292">
        <v>0</v>
      </c>
      <c r="L9013" s="292">
        <v>0</v>
      </c>
      <c r="M9013" s="292">
        <v>0</v>
      </c>
      <c r="N9013" s="292">
        <v>1666.6667</v>
      </c>
      <c r="O9013" s="292">
        <v>1666.6667</v>
      </c>
      <c r="P9013" s="83" t="str">
        <f t="shared" si="207"/>
        <v/>
      </c>
    </row>
    <row r="9014" spans="1:16" hidden="1" x14ac:dyDescent="0.25">
      <c r="A9014" s="83" t="s">
        <v>10077</v>
      </c>
      <c r="C9014" s="292">
        <v>996606.73522000003</v>
      </c>
      <c r="D9014" s="292">
        <v>102748.53447</v>
      </c>
      <c r="E9014" s="292">
        <v>50973.570800000001</v>
      </c>
      <c r="F9014" s="292">
        <v>21375.223279999998</v>
      </c>
      <c r="G9014" s="292">
        <v>21544.25203</v>
      </c>
      <c r="H9014" s="292">
        <v>39843.6498708</v>
      </c>
      <c r="I9014" s="292">
        <v>16148.4290841</v>
      </c>
      <c r="J9014" s="292">
        <v>33365.672384099998</v>
      </c>
      <c r="K9014" s="292">
        <v>17282.417684100001</v>
      </c>
      <c r="L9014" s="292">
        <v>26584.9957024</v>
      </c>
      <c r="M9014" s="292">
        <v>28301.702702400002</v>
      </c>
      <c r="N9014" s="292">
        <v>342016.43080239999</v>
      </c>
      <c r="O9014" s="292">
        <v>1696791.6140303006</v>
      </c>
      <c r="P9014" s="83" t="str">
        <f t="shared" ref="P9014:P9025" si="208">IF(COUNTBLANK(Q9014)=0,IF(RIGHT(A9014,12)=Q9014,TRUE,FALSE),"")</f>
        <v/>
      </c>
    </row>
    <row r="9015" spans="1:16" hidden="1" x14ac:dyDescent="0.25">
      <c r="A9015" s="83" t="s">
        <v>10078</v>
      </c>
      <c r="C9015" s="292">
        <v>38407.697530000005</v>
      </c>
      <c r="D9015" s="292">
        <v>22736.357039999999</v>
      </c>
      <c r="E9015" s="292">
        <v>38938.812510000003</v>
      </c>
      <c r="F9015" s="292">
        <v>27787.660670000001</v>
      </c>
      <c r="G9015" s="292">
        <v>32628.550330000002</v>
      </c>
      <c r="H9015" s="292">
        <v>33862.197380799997</v>
      </c>
      <c r="I9015" s="292">
        <v>30727.0974341</v>
      </c>
      <c r="J9015" s="292">
        <v>28821.401484099999</v>
      </c>
      <c r="K9015" s="292">
        <v>56996.393784100001</v>
      </c>
      <c r="L9015" s="292">
        <v>54285.813019900001</v>
      </c>
      <c r="M9015" s="292">
        <v>53134.770909899999</v>
      </c>
      <c r="N9015" s="292">
        <v>63102.9672766</v>
      </c>
      <c r="O9015" s="292">
        <v>481429.7193695</v>
      </c>
      <c r="P9015" s="83" t="str">
        <f t="shared" si="208"/>
        <v/>
      </c>
    </row>
    <row r="9016" spans="1:16" hidden="1" x14ac:dyDescent="0.25">
      <c r="A9016" s="83" t="s">
        <v>10079</v>
      </c>
      <c r="C9016" s="292">
        <v>17.814299999999999</v>
      </c>
      <c r="D9016" s="292">
        <v>105.68304000000001</v>
      </c>
      <c r="E9016" s="292">
        <v>1940.5986399999999</v>
      </c>
      <c r="F9016" s="292">
        <v>330.13378</v>
      </c>
      <c r="G9016" s="292">
        <v>337.97104000000002</v>
      </c>
      <c r="H9016" s="292">
        <v>2005.8307</v>
      </c>
      <c r="I9016" s="292">
        <v>396.66944000000001</v>
      </c>
      <c r="J9016" s="292">
        <v>123.22744</v>
      </c>
      <c r="K9016" s="292">
        <v>267.78526999999997</v>
      </c>
      <c r="L9016" s="292">
        <v>1751.98173</v>
      </c>
      <c r="M9016" s="292">
        <v>554.97930999999994</v>
      </c>
      <c r="N9016" s="292">
        <v>2544.6897599999998</v>
      </c>
      <c r="O9016" s="292">
        <v>10377.364449999999</v>
      </c>
      <c r="P9016" s="83" t="str">
        <f t="shared" si="208"/>
        <v/>
      </c>
    </row>
    <row r="9017" spans="1:16" hidden="1" x14ac:dyDescent="0.25">
      <c r="A9017" s="83" t="s">
        <v>10080</v>
      </c>
      <c r="C9017" s="292">
        <v>0</v>
      </c>
      <c r="D9017" s="292">
        <v>0</v>
      </c>
      <c r="E9017" s="292">
        <v>0</v>
      </c>
      <c r="F9017" s="292">
        <v>0</v>
      </c>
      <c r="G9017" s="292">
        <v>0</v>
      </c>
      <c r="H9017" s="292">
        <v>0</v>
      </c>
      <c r="I9017" s="292">
        <v>0</v>
      </c>
      <c r="J9017" s="292">
        <v>0</v>
      </c>
      <c r="K9017" s="292">
        <v>0</v>
      </c>
      <c r="L9017" s="292">
        <v>0</v>
      </c>
      <c r="M9017" s="292">
        <v>0</v>
      </c>
      <c r="N9017" s="292">
        <v>0</v>
      </c>
      <c r="O9017" s="292">
        <v>0</v>
      </c>
      <c r="P9017" s="83" t="str">
        <f t="shared" si="208"/>
        <v/>
      </c>
    </row>
    <row r="9018" spans="1:16" hidden="1" x14ac:dyDescent="0.25">
      <c r="A9018" s="83" t="s">
        <v>10081</v>
      </c>
      <c r="C9018" s="292">
        <v>6543.5963099999999</v>
      </c>
      <c r="D9018" s="292">
        <v>15831.46687</v>
      </c>
      <c r="E9018" s="292">
        <v>18349.62688</v>
      </c>
      <c r="F9018" s="292">
        <v>11283.20091</v>
      </c>
      <c r="G9018" s="292">
        <v>19198.118129999999</v>
      </c>
      <c r="H9018" s="292">
        <v>22506.585043300001</v>
      </c>
      <c r="I9018" s="292">
        <v>50423.969363299999</v>
      </c>
      <c r="J9018" s="292">
        <v>31327.9638633</v>
      </c>
      <c r="K9018" s="292">
        <v>36594.983003299996</v>
      </c>
      <c r="L9018" s="292">
        <v>20257.456723299998</v>
      </c>
      <c r="M9018" s="292">
        <v>15276.3817533</v>
      </c>
      <c r="N9018" s="292">
        <v>32501.169463300001</v>
      </c>
      <c r="O9018" s="292">
        <v>280094.51831309998</v>
      </c>
      <c r="P9018" s="83" t="str">
        <f t="shared" si="208"/>
        <v/>
      </c>
    </row>
    <row r="9019" spans="1:16" hidden="1" x14ac:dyDescent="0.25">
      <c r="A9019" s="83" t="s">
        <v>10082</v>
      </c>
      <c r="C9019" s="292">
        <v>0</v>
      </c>
      <c r="D9019" s="292">
        <v>0</v>
      </c>
      <c r="E9019" s="292">
        <v>0</v>
      </c>
      <c r="F9019" s="292">
        <v>0.98514000000000002</v>
      </c>
      <c r="G9019" s="292">
        <v>0</v>
      </c>
      <c r="H9019" s="292">
        <v>0</v>
      </c>
      <c r="I9019" s="292">
        <v>0</v>
      </c>
      <c r="J9019" s="292">
        <v>0</v>
      </c>
      <c r="K9019" s="292">
        <v>0</v>
      </c>
      <c r="L9019" s="292">
        <v>0</v>
      </c>
      <c r="M9019" s="292">
        <v>0</v>
      </c>
      <c r="N9019" s="292">
        <v>0</v>
      </c>
      <c r="O9019" s="292">
        <v>0.98514000000000002</v>
      </c>
      <c r="P9019" s="83" t="str">
        <f t="shared" si="208"/>
        <v/>
      </c>
    </row>
    <row r="9020" spans="1:16" hidden="1" x14ac:dyDescent="0.25">
      <c r="A9020" s="83" t="s">
        <v>10083</v>
      </c>
      <c r="C9020" s="292">
        <v>565.72132999999997</v>
      </c>
      <c r="D9020" s="292">
        <v>240.06863000000001</v>
      </c>
      <c r="E9020" s="292">
        <v>370.71023000000002</v>
      </c>
      <c r="F9020" s="292">
        <v>795.49603000000002</v>
      </c>
      <c r="G9020" s="292">
        <v>840.42753000000005</v>
      </c>
      <c r="H9020" s="292">
        <v>856.35482999999999</v>
      </c>
      <c r="I9020" s="292">
        <v>526.41159670000002</v>
      </c>
      <c r="J9020" s="292">
        <v>2349.7480967000001</v>
      </c>
      <c r="K9020" s="292">
        <v>1481.0820967</v>
      </c>
      <c r="L9020" s="292">
        <v>1378.6054967</v>
      </c>
      <c r="M9020" s="292">
        <v>1875.1778967</v>
      </c>
      <c r="N9020" s="292">
        <v>867.79159670000001</v>
      </c>
      <c r="O9020" s="292">
        <v>12147.595360200001</v>
      </c>
      <c r="P9020" s="83" t="str">
        <f t="shared" si="208"/>
        <v/>
      </c>
    </row>
    <row r="9021" spans="1:16" hidden="1" x14ac:dyDescent="0.25">
      <c r="A9021" s="83" t="s">
        <v>10084</v>
      </c>
      <c r="C9021" s="292">
        <v>11162.40602</v>
      </c>
      <c r="D9021" s="292">
        <v>12140.96919</v>
      </c>
      <c r="E9021" s="292">
        <v>15540.469849999999</v>
      </c>
      <c r="F9021" s="292">
        <v>7962.6868400000003</v>
      </c>
      <c r="G9021" s="292">
        <v>13116.26188</v>
      </c>
      <c r="H9021" s="292">
        <v>9420.5874691999998</v>
      </c>
      <c r="I9021" s="292">
        <v>12616.1842392</v>
      </c>
      <c r="J9021" s="292">
        <v>9629.4720491999997</v>
      </c>
      <c r="K9021" s="292">
        <v>46549.136049200002</v>
      </c>
      <c r="L9021" s="292">
        <v>13603.3448575</v>
      </c>
      <c r="M9021" s="292">
        <v>10803.286807500001</v>
      </c>
      <c r="N9021" s="292">
        <v>35266.855951700003</v>
      </c>
      <c r="O9021" s="292">
        <v>197811.6612035</v>
      </c>
      <c r="P9021" s="83" t="str">
        <f t="shared" si="208"/>
        <v/>
      </c>
    </row>
    <row r="9022" spans="1:16" hidden="1" x14ac:dyDescent="0.25">
      <c r="A9022" s="83" t="s">
        <v>10085</v>
      </c>
      <c r="C9022" s="292">
        <v>0</v>
      </c>
      <c r="D9022" s="292">
        <v>0</v>
      </c>
      <c r="E9022" s="292">
        <v>56.732500000000002</v>
      </c>
      <c r="F9022" s="292">
        <v>1938.9425000000001</v>
      </c>
      <c r="G9022" s="292">
        <v>0.35120000000000001</v>
      </c>
      <c r="H9022" s="292">
        <v>1.486</v>
      </c>
      <c r="I9022" s="292">
        <v>0</v>
      </c>
      <c r="J9022" s="292">
        <v>40</v>
      </c>
      <c r="K9022" s="292">
        <v>0</v>
      </c>
      <c r="L9022" s="292">
        <v>2.8650000000000002</v>
      </c>
      <c r="M9022" s="292">
        <v>194.16419999999999</v>
      </c>
      <c r="N9022" s="292">
        <v>2419.1842000000001</v>
      </c>
      <c r="O9022" s="292">
        <v>4653.7256000000007</v>
      </c>
      <c r="P9022" s="83" t="str">
        <f t="shared" si="208"/>
        <v/>
      </c>
    </row>
    <row r="9023" spans="1:16" hidden="1" x14ac:dyDescent="0.25">
      <c r="A9023" s="83" t="s">
        <v>10086</v>
      </c>
      <c r="C9023" s="292">
        <v>1240.6529</v>
      </c>
      <c r="D9023" s="292">
        <v>441.27699999999999</v>
      </c>
      <c r="E9023" s="292">
        <v>477.29309999999998</v>
      </c>
      <c r="F9023" s="292">
        <v>412.49779999999998</v>
      </c>
      <c r="G9023" s="292">
        <v>687.74160000000006</v>
      </c>
      <c r="H9023" s="292">
        <v>541.62160000000006</v>
      </c>
      <c r="I9023" s="292">
        <v>298.78960000000001</v>
      </c>
      <c r="J9023" s="292">
        <v>657.9534000000001</v>
      </c>
      <c r="K9023" s="292">
        <v>5403.5994000000001</v>
      </c>
      <c r="L9023" s="292">
        <v>389.46640000000002</v>
      </c>
      <c r="M9023" s="292">
        <v>1036.1817999999998</v>
      </c>
      <c r="N9023" s="292">
        <v>230.64120000000003</v>
      </c>
      <c r="O9023" s="292">
        <v>11817.7158</v>
      </c>
      <c r="P9023" s="83" t="str">
        <f t="shared" si="208"/>
        <v/>
      </c>
    </row>
    <row r="9024" spans="1:16" hidden="1" x14ac:dyDescent="0.25">
      <c r="A9024" s="83" t="s">
        <v>10087</v>
      </c>
      <c r="C9024" s="292">
        <v>1276725.42603</v>
      </c>
      <c r="D9024" s="292">
        <v>408434.31196999998</v>
      </c>
      <c r="E9024" s="292">
        <v>308025.93846000003</v>
      </c>
      <c r="F9024" s="292">
        <v>267015.46858000004</v>
      </c>
      <c r="G9024" s="292">
        <v>328246.38089999993</v>
      </c>
      <c r="H9024" s="292">
        <v>268234.39570410002</v>
      </c>
      <c r="I9024" s="292">
        <v>291026.5792874</v>
      </c>
      <c r="J9024" s="292">
        <v>778611.66153739986</v>
      </c>
      <c r="K9024" s="292">
        <v>318710.58453739999</v>
      </c>
      <c r="L9024" s="292">
        <v>270338.61207149999</v>
      </c>
      <c r="M9024" s="292">
        <v>304205.35582480003</v>
      </c>
      <c r="N9024" s="292">
        <v>1093177.4283687999</v>
      </c>
      <c r="O9024" s="292">
        <v>5912752.1432714006</v>
      </c>
      <c r="P9024" s="83" t="str">
        <f t="shared" si="208"/>
        <v/>
      </c>
    </row>
    <row r="9025" spans="1:16" hidden="1" x14ac:dyDescent="0.25">
      <c r="A9025" s="83" t="s">
        <v>10088</v>
      </c>
      <c r="C9025" s="292">
        <v>215865.32252000002</v>
      </c>
      <c r="D9025" s="292">
        <v>241899.23639000001</v>
      </c>
      <c r="E9025" s="292">
        <v>140697.86952000001</v>
      </c>
      <c r="F9025" s="292">
        <v>148881.28086</v>
      </c>
      <c r="G9025" s="292">
        <v>233034.86510999998</v>
      </c>
      <c r="H9025" s="292">
        <v>153915.53451</v>
      </c>
      <c r="I9025" s="292">
        <v>176861.41873999999</v>
      </c>
      <c r="J9025" s="292">
        <v>670281.80284999998</v>
      </c>
      <c r="K9025" s="292">
        <v>152812.93275000001</v>
      </c>
      <c r="L9025" s="292">
        <v>149393.83059170001</v>
      </c>
      <c r="M9025" s="292">
        <v>191172.90304500001</v>
      </c>
      <c r="N9025" s="292">
        <v>610908.77327809995</v>
      </c>
      <c r="O9025" s="292">
        <v>3085725.7701648003</v>
      </c>
      <c r="P9025" s="83" t="str">
        <f t="shared" si="208"/>
        <v/>
      </c>
    </row>
    <row r="9026" spans="1:16" hidden="1" x14ac:dyDescent="0.25">
      <c r="A9026" s="83" t="s">
        <v>10089</v>
      </c>
      <c r="C9026" s="292">
        <v>-5003</v>
      </c>
      <c r="D9026" s="292">
        <v>-68488</v>
      </c>
      <c r="E9026" s="292">
        <v>-50980</v>
      </c>
      <c r="F9026" s="292">
        <v>-82740</v>
      </c>
      <c r="G9026" s="292">
        <v>-61404</v>
      </c>
      <c r="H9026" s="292">
        <v>-54605</v>
      </c>
      <c r="I9026" s="292">
        <v>-71773</v>
      </c>
      <c r="J9026" s="292">
        <v>-60086</v>
      </c>
      <c r="K9026" s="292">
        <v>-38979</v>
      </c>
      <c r="L9026" s="292">
        <v>-85900</v>
      </c>
      <c r="M9026" s="292">
        <v>-48662</v>
      </c>
      <c r="N9026" s="292">
        <v>-101334</v>
      </c>
      <c r="O9026" s="292">
        <v>-729954</v>
      </c>
      <c r="P9026" s="83" t="str">
        <f t="shared" ref="P9026:P9057" si="209">IF(COUNTBLANK(Q9026)=0,IF(RIGHT(A9026,12)=Q9026,TRUE,FALSE),"")</f>
        <v/>
      </c>
    </row>
    <row r="9027" spans="1:16" hidden="1" x14ac:dyDescent="0.25">
      <c r="A9027" s="83" t="s">
        <v>10090</v>
      </c>
      <c r="C9027" s="292">
        <v>-5003</v>
      </c>
      <c r="D9027" s="292">
        <v>-68488</v>
      </c>
      <c r="E9027" s="292">
        <v>-50980</v>
      </c>
      <c r="F9027" s="292">
        <v>-82740</v>
      </c>
      <c r="G9027" s="292">
        <v>-61404</v>
      </c>
      <c r="H9027" s="292">
        <v>-54605</v>
      </c>
      <c r="I9027" s="292">
        <v>-71773</v>
      </c>
      <c r="J9027" s="292">
        <v>-60086</v>
      </c>
      <c r="K9027" s="292">
        <v>-38979</v>
      </c>
      <c r="L9027" s="292">
        <v>-85900</v>
      </c>
      <c r="M9027" s="292">
        <v>-49956</v>
      </c>
      <c r="N9027" s="292">
        <v>-101333</v>
      </c>
      <c r="O9027" s="292">
        <v>-731247</v>
      </c>
      <c r="P9027" s="83" t="str">
        <f t="shared" si="209"/>
        <v/>
      </c>
    </row>
    <row r="9028" spans="1:16" hidden="1" x14ac:dyDescent="0.25">
      <c r="A9028" s="83" t="s">
        <v>10091</v>
      </c>
      <c r="C9028" s="292">
        <v>0</v>
      </c>
      <c r="D9028" s="292">
        <v>0</v>
      </c>
      <c r="E9028" s="292">
        <v>0</v>
      </c>
      <c r="F9028" s="292">
        <v>0</v>
      </c>
      <c r="G9028" s="292">
        <v>0</v>
      </c>
      <c r="H9028" s="292">
        <v>0</v>
      </c>
      <c r="I9028" s="292">
        <v>-10</v>
      </c>
      <c r="J9028" s="292">
        <v>0</v>
      </c>
      <c r="K9028" s="292">
        <v>0</v>
      </c>
      <c r="L9028" s="292">
        <v>7</v>
      </c>
      <c r="M9028" s="292">
        <v>0</v>
      </c>
      <c r="N9028" s="292">
        <v>0</v>
      </c>
      <c r="O9028" s="292">
        <v>-3</v>
      </c>
      <c r="P9028" s="83" t="str">
        <f t="shared" si="209"/>
        <v/>
      </c>
    </row>
    <row r="9029" spans="1:16" hidden="1" x14ac:dyDescent="0.25">
      <c r="A9029" s="83" t="s">
        <v>10092</v>
      </c>
      <c r="C9029" s="292">
        <v>4401</v>
      </c>
      <c r="D9029" s="292">
        <v>4615</v>
      </c>
      <c r="E9029" s="292">
        <v>15064</v>
      </c>
      <c r="F9029" s="292">
        <v>9788</v>
      </c>
      <c r="G9029" s="292">
        <v>15406</v>
      </c>
      <c r="H9029" s="292">
        <v>246</v>
      </c>
      <c r="I9029" s="292">
        <v>10143</v>
      </c>
      <c r="J9029" s="292">
        <v>9315</v>
      </c>
      <c r="K9029" s="292">
        <v>11928</v>
      </c>
      <c r="L9029" s="292">
        <v>10993</v>
      </c>
      <c r="M9029" s="292">
        <v>10225</v>
      </c>
      <c r="N9029" s="292">
        <v>15805</v>
      </c>
      <c r="O9029" s="292">
        <v>117929</v>
      </c>
      <c r="P9029" s="83" t="str">
        <f t="shared" si="209"/>
        <v/>
      </c>
    </row>
    <row r="9030" spans="1:16" hidden="1" x14ac:dyDescent="0.25">
      <c r="A9030" s="83" t="s">
        <v>10093</v>
      </c>
      <c r="C9030" s="292">
        <v>17</v>
      </c>
      <c r="D9030" s="292">
        <v>2172</v>
      </c>
      <c r="E9030" s="292">
        <v>4908</v>
      </c>
      <c r="F9030" s="292">
        <v>2799</v>
      </c>
      <c r="G9030" s="292">
        <v>2640</v>
      </c>
      <c r="H9030" s="292">
        <v>3622</v>
      </c>
      <c r="I9030" s="292">
        <v>4001</v>
      </c>
      <c r="J9030" s="292">
        <v>3359</v>
      </c>
      <c r="K9030" s="292">
        <v>1262</v>
      </c>
      <c r="L9030" s="292">
        <v>5086</v>
      </c>
      <c r="M9030" s="292">
        <v>3314</v>
      </c>
      <c r="N9030" s="292">
        <v>5994</v>
      </c>
      <c r="O9030" s="292">
        <v>39174</v>
      </c>
      <c r="P9030" s="83" t="str">
        <f t="shared" si="209"/>
        <v/>
      </c>
    </row>
    <row r="9031" spans="1:16" hidden="1" x14ac:dyDescent="0.25">
      <c r="A9031" s="83" t="s">
        <v>10094</v>
      </c>
      <c r="C9031" s="292">
        <v>0</v>
      </c>
      <c r="D9031" s="292">
        <v>0</v>
      </c>
      <c r="E9031" s="292">
        <v>0</v>
      </c>
      <c r="F9031" s="292">
        <v>0</v>
      </c>
      <c r="G9031" s="292">
        <v>0</v>
      </c>
      <c r="H9031" s="292">
        <v>0</v>
      </c>
      <c r="I9031" s="292">
        <v>0</v>
      </c>
      <c r="J9031" s="292">
        <v>0</v>
      </c>
      <c r="K9031" s="292">
        <v>0</v>
      </c>
      <c r="L9031" s="292">
        <v>0</v>
      </c>
      <c r="M9031" s="292">
        <v>403</v>
      </c>
      <c r="N9031" s="292">
        <v>58</v>
      </c>
      <c r="O9031" s="292">
        <v>461</v>
      </c>
      <c r="P9031" s="83" t="str">
        <f t="shared" si="209"/>
        <v/>
      </c>
    </row>
    <row r="9032" spans="1:16" hidden="1" x14ac:dyDescent="0.25">
      <c r="A9032" s="83" t="s">
        <v>10095</v>
      </c>
      <c r="C9032" s="292">
        <v>23623</v>
      </c>
      <c r="D9032" s="292">
        <v>58111</v>
      </c>
      <c r="E9032" s="292">
        <v>27499</v>
      </c>
      <c r="F9032" s="292">
        <v>49478</v>
      </c>
      <c r="G9032" s="292">
        <v>39862</v>
      </c>
      <c r="H9032" s="292">
        <v>48597</v>
      </c>
      <c r="I9032" s="292">
        <v>55036</v>
      </c>
      <c r="J9032" s="292">
        <v>30634</v>
      </c>
      <c r="K9032" s="292">
        <v>22184</v>
      </c>
      <c r="L9032" s="292">
        <v>62595</v>
      </c>
      <c r="M9032" s="292">
        <v>30204</v>
      </c>
      <c r="N9032" s="292">
        <v>47179</v>
      </c>
      <c r="O9032" s="292">
        <v>495002</v>
      </c>
      <c r="P9032" s="83" t="str">
        <f t="shared" si="209"/>
        <v/>
      </c>
    </row>
    <row r="9033" spans="1:16" hidden="1" x14ac:dyDescent="0.25">
      <c r="A9033" s="83" t="s">
        <v>10096</v>
      </c>
      <c r="C9033" s="292">
        <v>15956</v>
      </c>
      <c r="D9033" s="292">
        <v>1704</v>
      </c>
      <c r="E9033" s="292">
        <v>35</v>
      </c>
      <c r="F9033" s="292">
        <v>17701</v>
      </c>
      <c r="G9033" s="292">
        <v>5</v>
      </c>
      <c r="H9033" s="292">
        <v>4</v>
      </c>
      <c r="I9033" s="292">
        <v>4</v>
      </c>
      <c r="J9033" s="292">
        <v>13343</v>
      </c>
      <c r="K9033" s="292">
        <v>728</v>
      </c>
      <c r="L9033" s="292">
        <v>2411</v>
      </c>
      <c r="M9033" s="292">
        <v>1744</v>
      </c>
      <c r="N9033" s="292">
        <v>21792</v>
      </c>
      <c r="O9033" s="292">
        <v>75427</v>
      </c>
      <c r="P9033" s="83" t="str">
        <f t="shared" si="209"/>
        <v/>
      </c>
    </row>
    <row r="9034" spans="1:16" hidden="1" x14ac:dyDescent="0.25">
      <c r="A9034" s="83" t="s">
        <v>10097</v>
      </c>
      <c r="C9034" s="292">
        <v>0</v>
      </c>
      <c r="D9034" s="292">
        <v>0</v>
      </c>
      <c r="E9034" s="292">
        <v>0</v>
      </c>
      <c r="F9034" s="292">
        <v>0</v>
      </c>
      <c r="G9034" s="292">
        <v>0</v>
      </c>
      <c r="H9034" s="292">
        <v>0</v>
      </c>
      <c r="I9034" s="292">
        <v>0</v>
      </c>
      <c r="J9034" s="292">
        <v>0</v>
      </c>
      <c r="K9034" s="292">
        <v>0</v>
      </c>
      <c r="L9034" s="292">
        <v>0</v>
      </c>
      <c r="M9034" s="292">
        <v>0</v>
      </c>
      <c r="N9034" s="292">
        <v>0</v>
      </c>
      <c r="O9034" s="292">
        <v>0</v>
      </c>
      <c r="P9034" s="83" t="str">
        <f t="shared" si="209"/>
        <v/>
      </c>
    </row>
    <row r="9035" spans="1:16" hidden="1" x14ac:dyDescent="0.25">
      <c r="A9035" s="83" t="s">
        <v>10098</v>
      </c>
      <c r="C9035" s="292">
        <v>0</v>
      </c>
      <c r="D9035" s="292">
        <v>1236</v>
      </c>
      <c r="E9035" s="292">
        <v>897</v>
      </c>
      <c r="F9035" s="292">
        <v>1600</v>
      </c>
      <c r="G9035" s="292">
        <v>1209</v>
      </c>
      <c r="H9035" s="292">
        <v>410</v>
      </c>
      <c r="I9035" s="292">
        <v>877</v>
      </c>
      <c r="J9035" s="292">
        <v>332</v>
      </c>
      <c r="K9035" s="292">
        <v>611</v>
      </c>
      <c r="L9035" s="292">
        <v>974</v>
      </c>
      <c r="M9035" s="292">
        <v>682</v>
      </c>
      <c r="N9035" s="292">
        <v>1025</v>
      </c>
      <c r="O9035" s="292">
        <v>9853</v>
      </c>
      <c r="P9035" s="83" t="str">
        <f t="shared" si="209"/>
        <v/>
      </c>
    </row>
    <row r="9036" spans="1:16" hidden="1" x14ac:dyDescent="0.25">
      <c r="A9036" s="83" t="s">
        <v>10099</v>
      </c>
      <c r="C9036" s="292">
        <v>0</v>
      </c>
      <c r="D9036" s="292">
        <v>0</v>
      </c>
      <c r="E9036" s="292">
        <v>0</v>
      </c>
      <c r="F9036" s="292">
        <v>51</v>
      </c>
      <c r="G9036" s="292">
        <v>0</v>
      </c>
      <c r="H9036" s="292">
        <v>0</v>
      </c>
      <c r="I9036" s="292">
        <v>0</v>
      </c>
      <c r="J9036" s="292">
        <v>0</v>
      </c>
      <c r="K9036" s="292">
        <v>0</v>
      </c>
      <c r="L9036" s="292">
        <v>0</v>
      </c>
      <c r="M9036" s="292">
        <v>0</v>
      </c>
      <c r="N9036" s="292">
        <v>0</v>
      </c>
      <c r="O9036" s="292">
        <v>51</v>
      </c>
      <c r="P9036" s="83" t="str">
        <f t="shared" si="209"/>
        <v/>
      </c>
    </row>
    <row r="9037" spans="1:16" hidden="1" x14ac:dyDescent="0.25">
      <c r="A9037" s="83" t="s">
        <v>10100</v>
      </c>
      <c r="C9037" s="292">
        <v>0</v>
      </c>
      <c r="D9037" s="292">
        <v>0</v>
      </c>
      <c r="E9037" s="292">
        <v>95</v>
      </c>
      <c r="F9037" s="292">
        <v>0</v>
      </c>
      <c r="G9037" s="292">
        <v>0</v>
      </c>
      <c r="H9037" s="292">
        <v>2</v>
      </c>
      <c r="I9037" s="292">
        <v>2</v>
      </c>
      <c r="J9037" s="292">
        <v>50</v>
      </c>
      <c r="K9037" s="292">
        <v>50</v>
      </c>
      <c r="L9037" s="292">
        <v>531</v>
      </c>
      <c r="M9037" s="292">
        <v>642</v>
      </c>
      <c r="N9037" s="292">
        <v>1301</v>
      </c>
      <c r="O9037" s="292">
        <v>2673</v>
      </c>
      <c r="P9037" s="83" t="str">
        <f t="shared" si="209"/>
        <v/>
      </c>
    </row>
    <row r="9038" spans="1:16" hidden="1" x14ac:dyDescent="0.25">
      <c r="A9038" s="83" t="s">
        <v>10101</v>
      </c>
      <c r="C9038" s="292">
        <v>0</v>
      </c>
      <c r="D9038" s="292">
        <v>652</v>
      </c>
      <c r="E9038" s="292">
        <v>2483</v>
      </c>
      <c r="F9038" s="292">
        <v>1324</v>
      </c>
      <c r="G9038" s="292">
        <v>2304</v>
      </c>
      <c r="H9038" s="292">
        <v>1727</v>
      </c>
      <c r="I9038" s="292">
        <v>1727</v>
      </c>
      <c r="J9038" s="292">
        <v>3053</v>
      </c>
      <c r="K9038" s="292">
        <v>2234</v>
      </c>
      <c r="L9038" s="292">
        <v>3328</v>
      </c>
      <c r="M9038" s="292">
        <v>1565</v>
      </c>
      <c r="N9038" s="292">
        <v>8182</v>
      </c>
      <c r="O9038" s="292">
        <v>28579</v>
      </c>
      <c r="P9038" s="83" t="str">
        <f t="shared" si="209"/>
        <v/>
      </c>
    </row>
    <row r="9039" spans="1:16" hidden="1" x14ac:dyDescent="0.25">
      <c r="A9039" s="83" t="s">
        <v>10102</v>
      </c>
      <c r="C9039" s="292">
        <v>43997</v>
      </c>
      <c r="D9039" s="292">
        <v>68490</v>
      </c>
      <c r="E9039" s="292">
        <v>50981</v>
      </c>
      <c r="F9039" s="292">
        <v>82741</v>
      </c>
      <c r="G9039" s="292">
        <v>61426</v>
      </c>
      <c r="H9039" s="292">
        <v>54608</v>
      </c>
      <c r="I9039" s="292">
        <v>71780</v>
      </c>
      <c r="J9039" s="292">
        <v>60086</v>
      </c>
      <c r="K9039" s="292">
        <v>38997</v>
      </c>
      <c r="L9039" s="292">
        <v>85925</v>
      </c>
      <c r="M9039" s="292">
        <v>48779</v>
      </c>
      <c r="N9039" s="292">
        <v>101336</v>
      </c>
      <c r="O9039" s="292">
        <v>769146</v>
      </c>
      <c r="P9039" s="83" t="str">
        <f t="shared" si="209"/>
        <v/>
      </c>
    </row>
    <row r="9040" spans="1:16" hidden="1" x14ac:dyDescent="0.25">
      <c r="A9040" s="83" t="s">
        <v>10103</v>
      </c>
      <c r="C9040" s="292">
        <v>0</v>
      </c>
      <c r="D9040" s="292">
        <v>0</v>
      </c>
      <c r="E9040" s="292">
        <v>0</v>
      </c>
      <c r="F9040" s="292">
        <v>0</v>
      </c>
      <c r="G9040" s="292">
        <v>0</v>
      </c>
      <c r="H9040" s="292">
        <v>0</v>
      </c>
      <c r="I9040" s="292">
        <v>0</v>
      </c>
      <c r="J9040" s="292">
        <v>0</v>
      </c>
      <c r="K9040" s="292">
        <v>0</v>
      </c>
      <c r="L9040" s="292">
        <v>0</v>
      </c>
      <c r="M9040" s="292">
        <v>0</v>
      </c>
      <c r="N9040" s="292">
        <v>0</v>
      </c>
      <c r="O9040" s="292">
        <v>0</v>
      </c>
      <c r="P9040" s="83" t="str">
        <f t="shared" si="209"/>
        <v/>
      </c>
    </row>
    <row r="9041" spans="1:16" hidden="1" x14ac:dyDescent="0.25">
      <c r="A9041" s="83" t="s">
        <v>10104</v>
      </c>
      <c r="C9041" s="292">
        <v>0</v>
      </c>
      <c r="D9041" s="292">
        <v>0</v>
      </c>
      <c r="E9041" s="292">
        <v>0</v>
      </c>
      <c r="F9041" s="292">
        <v>0</v>
      </c>
      <c r="G9041" s="292">
        <v>0</v>
      </c>
      <c r="H9041" s="292">
        <v>0</v>
      </c>
      <c r="I9041" s="292">
        <v>0</v>
      </c>
      <c r="J9041" s="292">
        <v>0</v>
      </c>
      <c r="K9041" s="292">
        <v>0</v>
      </c>
      <c r="L9041" s="292">
        <v>0</v>
      </c>
      <c r="M9041" s="292">
        <v>1294</v>
      </c>
      <c r="N9041" s="292">
        <v>-1</v>
      </c>
      <c r="O9041" s="292">
        <v>1293</v>
      </c>
      <c r="P9041" s="83" t="str">
        <f t="shared" si="209"/>
        <v/>
      </c>
    </row>
    <row r="9042" spans="1:16" hidden="1" x14ac:dyDescent="0.25">
      <c r="A9042" s="83" t="s">
        <v>10105</v>
      </c>
      <c r="C9042" s="292">
        <v>0</v>
      </c>
      <c r="D9042" s="292">
        <v>0</v>
      </c>
      <c r="E9042" s="292">
        <v>0</v>
      </c>
      <c r="F9042" s="292">
        <v>0</v>
      </c>
      <c r="G9042" s="292">
        <v>0</v>
      </c>
      <c r="H9042" s="292">
        <v>0</v>
      </c>
      <c r="I9042" s="292">
        <v>0</v>
      </c>
      <c r="J9042" s="292">
        <v>0</v>
      </c>
      <c r="K9042" s="292">
        <v>0</v>
      </c>
      <c r="L9042" s="292">
        <v>0</v>
      </c>
      <c r="M9042" s="292">
        <v>0</v>
      </c>
      <c r="N9042" s="292">
        <v>0</v>
      </c>
      <c r="O9042" s="292">
        <v>0</v>
      </c>
      <c r="P9042" s="83" t="str">
        <f t="shared" si="209"/>
        <v/>
      </c>
    </row>
    <row r="9043" spans="1:16" hidden="1" x14ac:dyDescent="0.25">
      <c r="A9043" s="83" t="s">
        <v>10106</v>
      </c>
      <c r="C9043" s="292">
        <v>43997</v>
      </c>
      <c r="D9043" s="292">
        <v>68490</v>
      </c>
      <c r="E9043" s="292">
        <v>50981</v>
      </c>
      <c r="F9043" s="292">
        <v>82741</v>
      </c>
      <c r="G9043" s="292">
        <v>61426</v>
      </c>
      <c r="H9043" s="292">
        <v>54608</v>
      </c>
      <c r="I9043" s="292">
        <v>71780</v>
      </c>
      <c r="J9043" s="292">
        <v>60086</v>
      </c>
      <c r="K9043" s="292">
        <v>38997</v>
      </c>
      <c r="L9043" s="292">
        <v>85925</v>
      </c>
      <c r="M9043" s="292">
        <v>50073</v>
      </c>
      <c r="N9043" s="292">
        <v>101335</v>
      </c>
      <c r="O9043" s="292">
        <v>770439</v>
      </c>
      <c r="P9043" s="83" t="str">
        <f t="shared" si="209"/>
        <v/>
      </c>
    </row>
    <row r="9044" spans="1:16" hidden="1" x14ac:dyDescent="0.25">
      <c r="A9044" s="83" t="s">
        <v>10107</v>
      </c>
      <c r="C9044" s="292">
        <v>0</v>
      </c>
      <c r="D9044" s="292">
        <v>1</v>
      </c>
      <c r="E9044" s="292">
        <v>1</v>
      </c>
      <c r="F9044" s="292">
        <v>1</v>
      </c>
      <c r="G9044" s="292">
        <v>1</v>
      </c>
      <c r="H9044" s="292">
        <v>1</v>
      </c>
      <c r="I9044" s="292">
        <v>0</v>
      </c>
      <c r="J9044" s="292">
        <v>0</v>
      </c>
      <c r="K9044" s="292">
        <v>1</v>
      </c>
      <c r="L9044" s="292">
        <v>1</v>
      </c>
      <c r="M9044" s="292">
        <v>1</v>
      </c>
      <c r="N9044" s="292">
        <v>2</v>
      </c>
      <c r="O9044" s="292">
        <v>10</v>
      </c>
      <c r="P9044" s="83" t="str">
        <f t="shared" si="209"/>
        <v/>
      </c>
    </row>
    <row r="9045" spans="1:16" hidden="1" x14ac:dyDescent="0.25">
      <c r="A9045" s="83" t="s">
        <v>10108</v>
      </c>
      <c r="C9045" s="292">
        <v>38994</v>
      </c>
      <c r="D9045" s="292">
        <v>2</v>
      </c>
      <c r="E9045" s="292">
        <v>1</v>
      </c>
      <c r="F9045" s="292">
        <v>1</v>
      </c>
      <c r="G9045" s="292">
        <v>22</v>
      </c>
      <c r="H9045" s="292">
        <v>3</v>
      </c>
      <c r="I9045" s="292">
        <v>7</v>
      </c>
      <c r="J9045" s="292">
        <v>0</v>
      </c>
      <c r="K9045" s="292">
        <v>18</v>
      </c>
      <c r="L9045" s="292">
        <v>25</v>
      </c>
      <c r="M9045" s="292">
        <v>117</v>
      </c>
      <c r="N9045" s="292">
        <v>2</v>
      </c>
      <c r="O9045" s="292">
        <v>39192</v>
      </c>
      <c r="P9045" s="83" t="str">
        <f t="shared" si="209"/>
        <v/>
      </c>
    </row>
    <row r="9046" spans="1:16" hidden="1" x14ac:dyDescent="0.25">
      <c r="A9046" s="83" t="s">
        <v>10109</v>
      </c>
      <c r="C9046" s="292">
        <v>0</v>
      </c>
      <c r="D9046" s="292">
        <v>0</v>
      </c>
      <c r="E9046" s="292">
        <v>0</v>
      </c>
      <c r="F9046" s="292">
        <v>0</v>
      </c>
      <c r="G9046" s="292">
        <v>0</v>
      </c>
      <c r="H9046" s="292">
        <v>0</v>
      </c>
      <c r="I9046" s="292">
        <v>0</v>
      </c>
      <c r="J9046" s="292">
        <v>0</v>
      </c>
      <c r="K9046" s="292">
        <v>0</v>
      </c>
      <c r="L9046" s="292">
        <v>0</v>
      </c>
      <c r="M9046" s="292">
        <v>0</v>
      </c>
      <c r="N9046" s="292">
        <v>0</v>
      </c>
      <c r="O9046" s="292">
        <v>0</v>
      </c>
      <c r="P9046" s="83" t="str">
        <f t="shared" si="209"/>
        <v/>
      </c>
    </row>
    <row r="9047" spans="1:16" hidden="1" x14ac:dyDescent="0.25">
      <c r="A9047" s="83" t="s">
        <v>10110</v>
      </c>
      <c r="C9047" s="292">
        <v>0</v>
      </c>
      <c r="D9047" s="292">
        <v>0</v>
      </c>
      <c r="E9047" s="292">
        <v>0</v>
      </c>
      <c r="F9047" s="292">
        <v>0</v>
      </c>
      <c r="G9047" s="292">
        <v>0</v>
      </c>
      <c r="H9047" s="292">
        <v>0</v>
      </c>
      <c r="I9047" s="292">
        <v>0</v>
      </c>
      <c r="J9047" s="292">
        <v>0</v>
      </c>
      <c r="K9047" s="292">
        <v>0</v>
      </c>
      <c r="L9047" s="292">
        <v>0</v>
      </c>
      <c r="M9047" s="292">
        <v>0</v>
      </c>
      <c r="N9047" s="292">
        <v>0</v>
      </c>
      <c r="O9047" s="292">
        <v>0</v>
      </c>
      <c r="P9047" s="83" t="str">
        <f t="shared" si="209"/>
        <v/>
      </c>
    </row>
    <row r="9048" spans="1:16" hidden="1" x14ac:dyDescent="0.25">
      <c r="A9048" s="83" t="s">
        <v>10111</v>
      </c>
      <c r="C9048" s="292">
        <v>0</v>
      </c>
      <c r="D9048" s="292">
        <v>0</v>
      </c>
      <c r="E9048" s="292">
        <v>0</v>
      </c>
      <c r="F9048" s="292">
        <v>0</v>
      </c>
      <c r="G9048" s="292">
        <v>0</v>
      </c>
      <c r="H9048" s="292">
        <v>0</v>
      </c>
      <c r="I9048" s="292">
        <v>0</v>
      </c>
      <c r="J9048" s="292">
        <v>0</v>
      </c>
      <c r="K9048" s="292">
        <v>0</v>
      </c>
      <c r="L9048" s="292">
        <v>0</v>
      </c>
      <c r="M9048" s="292">
        <v>0</v>
      </c>
      <c r="N9048" s="292">
        <v>0</v>
      </c>
      <c r="O9048" s="292">
        <v>0</v>
      </c>
      <c r="P9048" s="83" t="str">
        <f t="shared" si="209"/>
        <v/>
      </c>
    </row>
    <row r="9049" spans="1:16" hidden="1" x14ac:dyDescent="0.25">
      <c r="A9049" s="83" t="s">
        <v>10112</v>
      </c>
      <c r="C9049" s="292">
        <v>0</v>
      </c>
      <c r="D9049" s="292">
        <v>0</v>
      </c>
      <c r="E9049" s="292">
        <v>0</v>
      </c>
      <c r="F9049" s="292">
        <v>0</v>
      </c>
      <c r="G9049" s="292">
        <v>0</v>
      </c>
      <c r="H9049" s="292">
        <v>0</v>
      </c>
      <c r="I9049" s="292">
        <v>0</v>
      </c>
      <c r="J9049" s="292">
        <v>0</v>
      </c>
      <c r="K9049" s="292">
        <v>0</v>
      </c>
      <c r="L9049" s="292">
        <v>10</v>
      </c>
      <c r="M9049" s="292">
        <v>18</v>
      </c>
      <c r="N9049" s="292">
        <v>0</v>
      </c>
      <c r="O9049" s="292">
        <v>28</v>
      </c>
      <c r="P9049" s="83" t="str">
        <f t="shared" si="209"/>
        <v/>
      </c>
    </row>
    <row r="9050" spans="1:16" hidden="1" x14ac:dyDescent="0.25">
      <c r="A9050" s="83" t="s">
        <v>10113</v>
      </c>
      <c r="C9050" s="292">
        <v>0</v>
      </c>
      <c r="D9050" s="292">
        <v>0</v>
      </c>
      <c r="E9050" s="292">
        <v>0</v>
      </c>
      <c r="F9050" s="292">
        <v>0</v>
      </c>
      <c r="G9050" s="292">
        <v>0</v>
      </c>
      <c r="H9050" s="292">
        <v>0</v>
      </c>
      <c r="I9050" s="292">
        <v>0</v>
      </c>
      <c r="J9050" s="292">
        <v>0</v>
      </c>
      <c r="K9050" s="292">
        <v>0</v>
      </c>
      <c r="L9050" s="292">
        <v>0</v>
      </c>
      <c r="M9050" s="292">
        <v>0</v>
      </c>
      <c r="N9050" s="292">
        <v>0</v>
      </c>
      <c r="O9050" s="292">
        <v>0</v>
      </c>
      <c r="P9050" s="83" t="str">
        <f t="shared" si="209"/>
        <v/>
      </c>
    </row>
    <row r="9051" spans="1:16" hidden="1" x14ac:dyDescent="0.25">
      <c r="A9051" s="83" t="s">
        <v>10114</v>
      </c>
      <c r="C9051" s="292">
        <v>0</v>
      </c>
      <c r="D9051" s="292">
        <v>0</v>
      </c>
      <c r="E9051" s="292">
        <v>0</v>
      </c>
      <c r="F9051" s="292">
        <v>0</v>
      </c>
      <c r="G9051" s="292">
        <v>0</v>
      </c>
      <c r="H9051" s="292">
        <v>0</v>
      </c>
      <c r="I9051" s="292">
        <v>0</v>
      </c>
      <c r="J9051" s="292">
        <v>0</v>
      </c>
      <c r="K9051" s="292">
        <v>0</v>
      </c>
      <c r="L9051" s="292">
        <v>0</v>
      </c>
      <c r="M9051" s="292">
        <v>0</v>
      </c>
      <c r="N9051" s="292">
        <v>0</v>
      </c>
      <c r="O9051" s="292">
        <v>0</v>
      </c>
      <c r="P9051" s="83" t="str">
        <f t="shared" si="209"/>
        <v/>
      </c>
    </row>
    <row r="9052" spans="1:16" hidden="1" x14ac:dyDescent="0.25">
      <c r="A9052" s="83" t="s">
        <v>10115</v>
      </c>
      <c r="C9052" s="292">
        <v>0</v>
      </c>
      <c r="D9052" s="292">
        <v>0</v>
      </c>
      <c r="E9052" s="292">
        <v>0</v>
      </c>
      <c r="F9052" s="292">
        <v>0</v>
      </c>
      <c r="G9052" s="292">
        <v>0</v>
      </c>
      <c r="H9052" s="292">
        <v>0</v>
      </c>
      <c r="I9052" s="292">
        <v>0</v>
      </c>
      <c r="J9052" s="292">
        <v>0</v>
      </c>
      <c r="K9052" s="292">
        <v>0</v>
      </c>
      <c r="L9052" s="292">
        <v>0</v>
      </c>
      <c r="M9052" s="292">
        <v>0</v>
      </c>
      <c r="N9052" s="292">
        <v>0</v>
      </c>
      <c r="O9052" s="292">
        <v>0</v>
      </c>
      <c r="P9052" s="83" t="str">
        <f t="shared" si="209"/>
        <v/>
      </c>
    </row>
    <row r="9053" spans="1:16" hidden="1" x14ac:dyDescent="0.25">
      <c r="A9053" s="83" t="s">
        <v>10116</v>
      </c>
      <c r="C9053" s="292">
        <v>0</v>
      </c>
      <c r="D9053" s="292">
        <v>0</v>
      </c>
      <c r="E9053" s="292">
        <v>0</v>
      </c>
      <c r="F9053" s="292">
        <v>0</v>
      </c>
      <c r="G9053" s="292">
        <v>0</v>
      </c>
      <c r="H9053" s="292">
        <v>0</v>
      </c>
      <c r="I9053" s="292">
        <v>0</v>
      </c>
      <c r="J9053" s="292">
        <v>0</v>
      </c>
      <c r="K9053" s="292">
        <v>0</v>
      </c>
      <c r="L9053" s="292">
        <v>0</v>
      </c>
      <c r="M9053" s="292">
        <v>0</v>
      </c>
      <c r="N9053" s="292">
        <v>0</v>
      </c>
      <c r="O9053" s="292">
        <v>0</v>
      </c>
      <c r="P9053" s="83" t="str">
        <f t="shared" si="209"/>
        <v/>
      </c>
    </row>
    <row r="9054" spans="1:16" hidden="1" x14ac:dyDescent="0.25">
      <c r="A9054" s="83" t="s">
        <v>10117</v>
      </c>
      <c r="C9054" s="292">
        <v>0</v>
      </c>
      <c r="D9054" s="292">
        <v>0</v>
      </c>
      <c r="E9054" s="292">
        <v>0</v>
      </c>
      <c r="F9054" s="292">
        <v>0</v>
      </c>
      <c r="G9054" s="292">
        <v>0</v>
      </c>
      <c r="H9054" s="292">
        <v>0</v>
      </c>
      <c r="I9054" s="292">
        <v>0</v>
      </c>
      <c r="J9054" s="292">
        <v>0</v>
      </c>
      <c r="K9054" s="292">
        <v>0</v>
      </c>
      <c r="L9054" s="292">
        <v>0</v>
      </c>
      <c r="M9054" s="292">
        <v>0</v>
      </c>
      <c r="N9054" s="292">
        <v>0</v>
      </c>
      <c r="O9054" s="292">
        <v>0</v>
      </c>
      <c r="P9054" s="83" t="str">
        <f t="shared" si="209"/>
        <v/>
      </c>
    </row>
    <row r="9055" spans="1:16" hidden="1" x14ac:dyDescent="0.25">
      <c r="A9055" s="83" t="s">
        <v>10118</v>
      </c>
      <c r="C9055" s="292">
        <v>38994</v>
      </c>
      <c r="D9055" s="292">
        <v>1</v>
      </c>
      <c r="E9055" s="292">
        <v>0</v>
      </c>
      <c r="F9055" s="292">
        <v>0</v>
      </c>
      <c r="G9055" s="292">
        <v>21</v>
      </c>
      <c r="H9055" s="292">
        <v>2</v>
      </c>
      <c r="I9055" s="292">
        <v>7</v>
      </c>
      <c r="J9055" s="292">
        <v>0</v>
      </c>
      <c r="K9055" s="292">
        <v>17</v>
      </c>
      <c r="L9055" s="292">
        <v>14</v>
      </c>
      <c r="M9055" s="292">
        <v>98</v>
      </c>
      <c r="N9055" s="292">
        <v>0</v>
      </c>
      <c r="O9055" s="292">
        <v>39154</v>
      </c>
      <c r="P9055" s="83" t="str">
        <f t="shared" si="209"/>
        <v/>
      </c>
    </row>
    <row r="9056" spans="1:16" hidden="1" x14ac:dyDescent="0.25">
      <c r="A9056" s="83" t="s">
        <v>10119</v>
      </c>
      <c r="C9056" s="292">
        <v>0</v>
      </c>
      <c r="D9056" s="292">
        <v>0</v>
      </c>
      <c r="E9056" s="292">
        <v>0</v>
      </c>
      <c r="F9056" s="292">
        <v>0</v>
      </c>
      <c r="G9056" s="292">
        <v>0</v>
      </c>
      <c r="H9056" s="292">
        <v>0</v>
      </c>
      <c r="I9056" s="292">
        <v>0</v>
      </c>
      <c r="J9056" s="292">
        <v>0</v>
      </c>
      <c r="K9056" s="292">
        <v>0</v>
      </c>
      <c r="L9056" s="292">
        <v>0</v>
      </c>
      <c r="M9056" s="292">
        <v>0</v>
      </c>
      <c r="N9056" s="292">
        <v>0</v>
      </c>
      <c r="O9056" s="292">
        <v>0</v>
      </c>
      <c r="P9056" s="83" t="str">
        <f t="shared" si="209"/>
        <v/>
      </c>
    </row>
    <row r="9057" spans="1:16" hidden="1" x14ac:dyDescent="0.25">
      <c r="A9057" s="83" t="s">
        <v>10120</v>
      </c>
      <c r="C9057" s="292">
        <v>0</v>
      </c>
      <c r="D9057" s="292">
        <v>0</v>
      </c>
      <c r="E9057" s="292">
        <v>0</v>
      </c>
      <c r="F9057" s="292">
        <v>0</v>
      </c>
      <c r="G9057" s="292">
        <v>0</v>
      </c>
      <c r="H9057" s="292">
        <v>0</v>
      </c>
      <c r="I9057" s="292">
        <v>0</v>
      </c>
      <c r="J9057" s="292">
        <v>0</v>
      </c>
      <c r="K9057" s="292">
        <v>0</v>
      </c>
      <c r="L9057" s="292">
        <v>0</v>
      </c>
      <c r="M9057" s="292">
        <v>0</v>
      </c>
      <c r="N9057" s="292">
        <v>0</v>
      </c>
      <c r="O9057" s="292">
        <v>0</v>
      </c>
      <c r="P9057" s="83" t="str">
        <f t="shared" si="209"/>
        <v/>
      </c>
    </row>
    <row r="9058" spans="1:16" hidden="1" x14ac:dyDescent="0.25">
      <c r="A9058" s="83" t="s">
        <v>10121</v>
      </c>
      <c r="C9058" s="292">
        <v>38994</v>
      </c>
      <c r="D9058" s="292">
        <v>2</v>
      </c>
      <c r="E9058" s="292">
        <v>1</v>
      </c>
      <c r="F9058" s="292">
        <v>1</v>
      </c>
      <c r="G9058" s="292">
        <v>22</v>
      </c>
      <c r="H9058" s="292">
        <v>3</v>
      </c>
      <c r="I9058" s="292">
        <v>7</v>
      </c>
      <c r="J9058" s="292">
        <v>0</v>
      </c>
      <c r="K9058" s="292">
        <v>18</v>
      </c>
      <c r="L9058" s="292">
        <v>25</v>
      </c>
      <c r="M9058" s="292">
        <v>117</v>
      </c>
      <c r="N9058" s="292">
        <v>2</v>
      </c>
      <c r="O9058" s="292">
        <v>39192</v>
      </c>
      <c r="P9058" s="83" t="str">
        <f t="shared" ref="P9058:P9089" si="210">IF(COUNTBLANK(Q9058)=0,IF(RIGHT(A9058,12)=Q9058,TRUE,FALSE),"")</f>
        <v/>
      </c>
    </row>
    <row r="9059" spans="1:16" hidden="1" x14ac:dyDescent="0.25">
      <c r="A9059" s="83" t="s">
        <v>10122</v>
      </c>
      <c r="C9059" s="292">
        <v>-5030</v>
      </c>
      <c r="D9059" s="292">
        <v>-5856</v>
      </c>
      <c r="E9059" s="292">
        <v>-5410</v>
      </c>
      <c r="F9059" s="292">
        <v>-16707</v>
      </c>
      <c r="G9059" s="292">
        <v>-5320</v>
      </c>
      <c r="H9059" s="292">
        <v>-6142</v>
      </c>
      <c r="I9059" s="292">
        <v>-5740</v>
      </c>
      <c r="J9059" s="292">
        <v>-5087</v>
      </c>
      <c r="K9059" s="292">
        <v>-3214</v>
      </c>
      <c r="L9059" s="292">
        <v>-5350</v>
      </c>
      <c r="M9059" s="292">
        <v>-5904</v>
      </c>
      <c r="N9059" s="292">
        <v>-7606</v>
      </c>
      <c r="O9059" s="292">
        <v>-77366</v>
      </c>
      <c r="P9059" s="83" t="str">
        <f t="shared" si="210"/>
        <v/>
      </c>
    </row>
    <row r="9060" spans="1:16" hidden="1" x14ac:dyDescent="0.25">
      <c r="A9060" s="83" t="s">
        <v>10123</v>
      </c>
      <c r="C9060" s="292">
        <v>-5030</v>
      </c>
      <c r="D9060" s="292">
        <v>-5856</v>
      </c>
      <c r="E9060" s="292">
        <v>-5410</v>
      </c>
      <c r="F9060" s="292">
        <v>-16707</v>
      </c>
      <c r="G9060" s="292">
        <v>-5320</v>
      </c>
      <c r="H9060" s="292">
        <v>-6142</v>
      </c>
      <c r="I9060" s="292">
        <v>-5740</v>
      </c>
      <c r="J9060" s="292">
        <v>-5087</v>
      </c>
      <c r="K9060" s="292">
        <v>-3214</v>
      </c>
      <c r="L9060" s="292">
        <v>-5591</v>
      </c>
      <c r="M9060" s="292">
        <v>-6125</v>
      </c>
      <c r="N9060" s="292">
        <v>-7606</v>
      </c>
      <c r="O9060" s="292">
        <v>-77828</v>
      </c>
      <c r="P9060" s="83" t="str">
        <f t="shared" si="210"/>
        <v/>
      </c>
    </row>
    <row r="9061" spans="1:16" hidden="1" x14ac:dyDescent="0.25">
      <c r="A9061" s="83" t="s">
        <v>10124</v>
      </c>
      <c r="C9061" s="292">
        <v>0</v>
      </c>
      <c r="D9061" s="292">
        <v>0</v>
      </c>
      <c r="E9061" s="292">
        <v>0</v>
      </c>
      <c r="F9061" s="292">
        <v>0</v>
      </c>
      <c r="G9061" s="292">
        <v>0</v>
      </c>
      <c r="H9061" s="292">
        <v>0</v>
      </c>
      <c r="I9061" s="292">
        <v>0</v>
      </c>
      <c r="J9061" s="292">
        <v>0</v>
      </c>
      <c r="K9061" s="292">
        <v>0</v>
      </c>
      <c r="L9061" s="292">
        <v>0</v>
      </c>
      <c r="M9061" s="292">
        <v>0</v>
      </c>
      <c r="N9061" s="292">
        <v>0</v>
      </c>
      <c r="O9061" s="292">
        <v>0</v>
      </c>
      <c r="P9061" s="83" t="str">
        <f t="shared" si="210"/>
        <v/>
      </c>
    </row>
    <row r="9062" spans="1:16" hidden="1" x14ac:dyDescent="0.25">
      <c r="A9062" s="83" t="s">
        <v>10125</v>
      </c>
      <c r="C9062" s="292">
        <v>3886</v>
      </c>
      <c r="D9062" s="292">
        <v>3898</v>
      </c>
      <c r="E9062" s="292">
        <v>2134</v>
      </c>
      <c r="F9062" s="292">
        <v>4120</v>
      </c>
      <c r="G9062" s="292">
        <v>4249</v>
      </c>
      <c r="H9062" s="292">
        <v>4815</v>
      </c>
      <c r="I9062" s="292">
        <v>3289</v>
      </c>
      <c r="J9062" s="292">
        <v>4042</v>
      </c>
      <c r="K9062" s="292">
        <v>2104</v>
      </c>
      <c r="L9062" s="292">
        <v>3448</v>
      </c>
      <c r="M9062" s="292">
        <v>3448</v>
      </c>
      <c r="N9062" s="292">
        <v>6942</v>
      </c>
      <c r="O9062" s="292">
        <v>46375</v>
      </c>
      <c r="P9062" s="83" t="str">
        <f t="shared" si="210"/>
        <v/>
      </c>
    </row>
    <row r="9063" spans="1:16" hidden="1" x14ac:dyDescent="0.25">
      <c r="A9063" s="83" t="s">
        <v>10126</v>
      </c>
      <c r="C9063" s="292">
        <v>1140</v>
      </c>
      <c r="D9063" s="292">
        <v>1033</v>
      </c>
      <c r="E9063" s="292">
        <v>1443</v>
      </c>
      <c r="F9063" s="292">
        <v>6105</v>
      </c>
      <c r="G9063" s="292">
        <v>369</v>
      </c>
      <c r="H9063" s="292">
        <v>501</v>
      </c>
      <c r="I9063" s="292">
        <v>1019</v>
      </c>
      <c r="J9063" s="292">
        <v>657</v>
      </c>
      <c r="K9063" s="292">
        <v>901</v>
      </c>
      <c r="L9063" s="292">
        <v>892</v>
      </c>
      <c r="M9063" s="292">
        <v>1092</v>
      </c>
      <c r="N9063" s="292">
        <v>2154</v>
      </c>
      <c r="O9063" s="292">
        <v>17306</v>
      </c>
      <c r="P9063" s="83" t="str">
        <f t="shared" si="210"/>
        <v/>
      </c>
    </row>
    <row r="9064" spans="1:16" hidden="1" x14ac:dyDescent="0.25">
      <c r="A9064" s="83" t="s">
        <v>10127</v>
      </c>
      <c r="C9064" s="292">
        <v>0</v>
      </c>
      <c r="D9064" s="292">
        <v>0</v>
      </c>
      <c r="E9064" s="292">
        <v>0</v>
      </c>
      <c r="F9064" s="292">
        <v>0</v>
      </c>
      <c r="G9064" s="292">
        <v>0</v>
      </c>
      <c r="H9064" s="292">
        <v>0</v>
      </c>
      <c r="I9064" s="292">
        <v>0</v>
      </c>
      <c r="J9064" s="292">
        <v>11</v>
      </c>
      <c r="K9064" s="292">
        <v>-11</v>
      </c>
      <c r="L9064" s="292">
        <v>0</v>
      </c>
      <c r="M9064" s="292">
        <v>0</v>
      </c>
      <c r="N9064" s="292">
        <v>0</v>
      </c>
      <c r="O9064" s="292">
        <v>0</v>
      </c>
      <c r="P9064" s="83" t="str">
        <f t="shared" si="210"/>
        <v/>
      </c>
    </row>
    <row r="9065" spans="1:16" hidden="1" x14ac:dyDescent="0.25">
      <c r="A9065" s="83" t="s">
        <v>10128</v>
      </c>
      <c r="C9065" s="292">
        <v>105</v>
      </c>
      <c r="D9065" s="292">
        <v>953</v>
      </c>
      <c r="E9065" s="292">
        <v>1914</v>
      </c>
      <c r="F9065" s="292">
        <v>5944</v>
      </c>
      <c r="G9065" s="292">
        <v>817</v>
      </c>
      <c r="H9065" s="292">
        <v>935</v>
      </c>
      <c r="I9065" s="292">
        <v>1328</v>
      </c>
      <c r="J9065" s="292">
        <v>743</v>
      </c>
      <c r="K9065" s="292">
        <v>472</v>
      </c>
      <c r="L9065" s="292">
        <v>1136</v>
      </c>
      <c r="M9065" s="292">
        <v>1350</v>
      </c>
      <c r="N9065" s="292">
        <v>184</v>
      </c>
      <c r="O9065" s="292">
        <v>15881</v>
      </c>
      <c r="P9065" s="83" t="str">
        <f t="shared" si="210"/>
        <v/>
      </c>
    </row>
    <row r="9066" spans="1:16" hidden="1" x14ac:dyDescent="0.25">
      <c r="A9066" s="83" t="s">
        <v>10129</v>
      </c>
      <c r="C9066" s="292">
        <v>0</v>
      </c>
      <c r="D9066" s="292">
        <v>0</v>
      </c>
      <c r="E9066" s="292">
        <v>0</v>
      </c>
      <c r="F9066" s="292">
        <v>0</v>
      </c>
      <c r="G9066" s="292">
        <v>0</v>
      </c>
      <c r="H9066" s="292">
        <v>0</v>
      </c>
      <c r="I9066" s="292">
        <v>0</v>
      </c>
      <c r="J9066" s="292">
        <v>0</v>
      </c>
      <c r="K9066" s="292">
        <v>0</v>
      </c>
      <c r="L9066" s="292">
        <v>0</v>
      </c>
      <c r="M9066" s="292">
        <v>0</v>
      </c>
      <c r="N9066" s="292">
        <v>0</v>
      </c>
      <c r="O9066" s="292">
        <v>0</v>
      </c>
      <c r="P9066" s="83" t="str">
        <f t="shared" si="210"/>
        <v/>
      </c>
    </row>
    <row r="9067" spans="1:16" hidden="1" x14ac:dyDescent="0.25">
      <c r="A9067" s="83" t="s">
        <v>10130</v>
      </c>
      <c r="C9067" s="292">
        <v>0</v>
      </c>
      <c r="D9067" s="292">
        <v>0</v>
      </c>
      <c r="E9067" s="292">
        <v>0</v>
      </c>
      <c r="F9067" s="292">
        <v>0</v>
      </c>
      <c r="G9067" s="292">
        <v>0</v>
      </c>
      <c r="H9067" s="292">
        <v>0</v>
      </c>
      <c r="I9067" s="292">
        <v>0</v>
      </c>
      <c r="J9067" s="292">
        <v>0</v>
      </c>
      <c r="K9067" s="292">
        <v>0</v>
      </c>
      <c r="L9067" s="292">
        <v>0</v>
      </c>
      <c r="M9067" s="292">
        <v>0</v>
      </c>
      <c r="N9067" s="292">
        <v>0</v>
      </c>
      <c r="O9067" s="292">
        <v>0</v>
      </c>
      <c r="P9067" s="83" t="str">
        <f t="shared" si="210"/>
        <v/>
      </c>
    </row>
    <row r="9068" spans="1:16" hidden="1" x14ac:dyDescent="0.25">
      <c r="A9068" s="83" t="s">
        <v>10131</v>
      </c>
      <c r="C9068" s="292">
        <v>0</v>
      </c>
      <c r="D9068" s="292">
        <v>0</v>
      </c>
      <c r="E9068" s="292">
        <v>0</v>
      </c>
      <c r="F9068" s="292">
        <v>0</v>
      </c>
      <c r="G9068" s="292">
        <v>0</v>
      </c>
      <c r="H9068" s="292">
        <v>0</v>
      </c>
      <c r="I9068" s="292">
        <v>0</v>
      </c>
      <c r="J9068" s="292">
        <v>0</v>
      </c>
      <c r="K9068" s="292">
        <v>0</v>
      </c>
      <c r="L9068" s="292">
        <v>0</v>
      </c>
      <c r="M9068" s="292">
        <v>0</v>
      </c>
      <c r="N9068" s="292">
        <v>0</v>
      </c>
      <c r="O9068" s="292">
        <v>0</v>
      </c>
      <c r="P9068" s="83" t="str">
        <f t="shared" si="210"/>
        <v/>
      </c>
    </row>
    <row r="9069" spans="1:16" hidden="1" x14ac:dyDescent="0.25">
      <c r="A9069" s="83" t="s">
        <v>10132</v>
      </c>
      <c r="C9069" s="292">
        <v>0</v>
      </c>
      <c r="D9069" s="292">
        <v>0</v>
      </c>
      <c r="E9069" s="292">
        <v>0</v>
      </c>
      <c r="F9069" s="292">
        <v>0</v>
      </c>
      <c r="G9069" s="292">
        <v>0</v>
      </c>
      <c r="H9069" s="292">
        <v>0</v>
      </c>
      <c r="I9069" s="292">
        <v>0</v>
      </c>
      <c r="J9069" s="292">
        <v>0</v>
      </c>
      <c r="K9069" s="292">
        <v>0</v>
      </c>
      <c r="L9069" s="292">
        <v>0</v>
      </c>
      <c r="M9069" s="292">
        <v>0</v>
      </c>
      <c r="N9069" s="292">
        <v>0</v>
      </c>
      <c r="O9069" s="292">
        <v>0</v>
      </c>
      <c r="P9069" s="83" t="str">
        <f t="shared" si="210"/>
        <v/>
      </c>
    </row>
    <row r="9070" spans="1:16" hidden="1" x14ac:dyDescent="0.25">
      <c r="A9070" s="83" t="s">
        <v>10133</v>
      </c>
      <c r="C9070" s="292">
        <v>2</v>
      </c>
      <c r="D9070" s="292">
        <v>61</v>
      </c>
      <c r="E9070" s="292">
        <v>2</v>
      </c>
      <c r="F9070" s="292">
        <v>568</v>
      </c>
      <c r="G9070" s="292">
        <v>31</v>
      </c>
      <c r="H9070" s="292">
        <v>57</v>
      </c>
      <c r="I9070" s="292">
        <v>318</v>
      </c>
      <c r="J9070" s="292">
        <v>73</v>
      </c>
      <c r="K9070" s="292">
        <v>127</v>
      </c>
      <c r="L9070" s="292">
        <v>5</v>
      </c>
      <c r="M9070" s="292">
        <v>85</v>
      </c>
      <c r="N9070" s="292">
        <v>113</v>
      </c>
      <c r="O9070" s="292">
        <v>1442</v>
      </c>
      <c r="P9070" s="83" t="str">
        <f t="shared" si="210"/>
        <v/>
      </c>
    </row>
    <row r="9071" spans="1:16" hidden="1" x14ac:dyDescent="0.25">
      <c r="A9071" s="83" t="s">
        <v>10134</v>
      </c>
      <c r="C9071" s="292">
        <v>5133</v>
      </c>
      <c r="D9071" s="292">
        <v>5945</v>
      </c>
      <c r="E9071" s="292">
        <v>5493</v>
      </c>
      <c r="F9071" s="292">
        <v>16737</v>
      </c>
      <c r="G9071" s="292">
        <v>5466</v>
      </c>
      <c r="H9071" s="292">
        <v>6308</v>
      </c>
      <c r="I9071" s="292">
        <v>5954</v>
      </c>
      <c r="J9071" s="292">
        <v>5526</v>
      </c>
      <c r="K9071" s="292">
        <v>3593</v>
      </c>
      <c r="L9071" s="292">
        <v>5481</v>
      </c>
      <c r="M9071" s="292">
        <v>5975</v>
      </c>
      <c r="N9071" s="292">
        <v>9393</v>
      </c>
      <c r="O9071" s="292">
        <v>81004</v>
      </c>
      <c r="P9071" s="83" t="str">
        <f t="shared" si="210"/>
        <v/>
      </c>
    </row>
    <row r="9072" spans="1:16" hidden="1" x14ac:dyDescent="0.25">
      <c r="A9072" s="83" t="s">
        <v>10135</v>
      </c>
      <c r="C9072" s="292">
        <v>0</v>
      </c>
      <c r="D9072" s="292">
        <v>0</v>
      </c>
      <c r="E9072" s="292">
        <v>0</v>
      </c>
      <c r="F9072" s="292">
        <v>0</v>
      </c>
      <c r="G9072" s="292">
        <v>0</v>
      </c>
      <c r="H9072" s="292">
        <v>0</v>
      </c>
      <c r="I9072" s="292">
        <v>0</v>
      </c>
      <c r="J9072" s="292">
        <v>0</v>
      </c>
      <c r="K9072" s="292">
        <v>0</v>
      </c>
      <c r="L9072" s="292">
        <v>241</v>
      </c>
      <c r="M9072" s="292">
        <v>221</v>
      </c>
      <c r="N9072" s="292">
        <v>0</v>
      </c>
      <c r="O9072" s="292">
        <v>462</v>
      </c>
      <c r="P9072" s="83" t="str">
        <f t="shared" si="210"/>
        <v/>
      </c>
    </row>
    <row r="9073" spans="1:16" hidden="1" x14ac:dyDescent="0.25">
      <c r="A9073" s="83" t="s">
        <v>10136</v>
      </c>
      <c r="C9073" s="292">
        <v>0</v>
      </c>
      <c r="D9073" s="292">
        <v>0</v>
      </c>
      <c r="E9073" s="292">
        <v>0</v>
      </c>
      <c r="F9073" s="292">
        <v>0</v>
      </c>
      <c r="G9073" s="292">
        <v>0</v>
      </c>
      <c r="H9073" s="292">
        <v>0</v>
      </c>
      <c r="I9073" s="292">
        <v>0</v>
      </c>
      <c r="J9073" s="292">
        <v>0</v>
      </c>
      <c r="K9073" s="292">
        <v>0</v>
      </c>
      <c r="L9073" s="292">
        <v>0</v>
      </c>
      <c r="M9073" s="292">
        <v>0</v>
      </c>
      <c r="N9073" s="292">
        <v>0</v>
      </c>
      <c r="O9073" s="292">
        <v>0</v>
      </c>
      <c r="P9073" s="83" t="str">
        <f t="shared" si="210"/>
        <v/>
      </c>
    </row>
    <row r="9074" spans="1:16" hidden="1" x14ac:dyDescent="0.25">
      <c r="A9074" s="83" t="s">
        <v>10137</v>
      </c>
      <c r="C9074" s="292">
        <v>0</v>
      </c>
      <c r="D9074" s="292">
        <v>0</v>
      </c>
      <c r="E9074" s="292">
        <v>0</v>
      </c>
      <c r="F9074" s="292">
        <v>0</v>
      </c>
      <c r="G9074" s="292">
        <v>0</v>
      </c>
      <c r="H9074" s="292">
        <v>0</v>
      </c>
      <c r="I9074" s="292">
        <v>0</v>
      </c>
      <c r="J9074" s="292">
        <v>0</v>
      </c>
      <c r="K9074" s="292">
        <v>0</v>
      </c>
      <c r="L9074" s="292">
        <v>0</v>
      </c>
      <c r="M9074" s="292">
        <v>0</v>
      </c>
      <c r="N9074" s="292">
        <v>0</v>
      </c>
      <c r="O9074" s="292">
        <v>0</v>
      </c>
      <c r="P9074" s="83" t="str">
        <f t="shared" si="210"/>
        <v/>
      </c>
    </row>
    <row r="9075" spans="1:16" hidden="1" x14ac:dyDescent="0.25">
      <c r="A9075" s="83" t="s">
        <v>10138</v>
      </c>
      <c r="C9075" s="292">
        <v>5133</v>
      </c>
      <c r="D9075" s="292">
        <v>5945</v>
      </c>
      <c r="E9075" s="292">
        <v>5493</v>
      </c>
      <c r="F9075" s="292">
        <v>16737</v>
      </c>
      <c r="G9075" s="292">
        <v>5466</v>
      </c>
      <c r="H9075" s="292">
        <v>6308</v>
      </c>
      <c r="I9075" s="292">
        <v>5954</v>
      </c>
      <c r="J9075" s="292">
        <v>5526</v>
      </c>
      <c r="K9075" s="292">
        <v>3593</v>
      </c>
      <c r="L9075" s="292">
        <v>5722</v>
      </c>
      <c r="M9075" s="292">
        <v>6196</v>
      </c>
      <c r="N9075" s="292">
        <v>9393</v>
      </c>
      <c r="O9075" s="292">
        <v>81466</v>
      </c>
      <c r="P9075" s="83" t="str">
        <f t="shared" si="210"/>
        <v/>
      </c>
    </row>
    <row r="9076" spans="1:16" hidden="1" x14ac:dyDescent="0.25">
      <c r="A9076" s="83" t="s">
        <v>10139</v>
      </c>
      <c r="C9076" s="292">
        <v>0</v>
      </c>
      <c r="D9076" s="292">
        <v>0</v>
      </c>
      <c r="E9076" s="292">
        <v>0</v>
      </c>
      <c r="F9076" s="292">
        <v>0</v>
      </c>
      <c r="G9076" s="292">
        <v>0</v>
      </c>
      <c r="H9076" s="292">
        <v>0</v>
      </c>
      <c r="I9076" s="292">
        <v>0</v>
      </c>
      <c r="J9076" s="292">
        <v>0</v>
      </c>
      <c r="K9076" s="292">
        <v>0</v>
      </c>
      <c r="L9076" s="292">
        <v>0</v>
      </c>
      <c r="M9076" s="292">
        <v>0</v>
      </c>
      <c r="N9076" s="292">
        <v>0</v>
      </c>
      <c r="O9076" s="292">
        <v>0</v>
      </c>
      <c r="P9076" s="83" t="str">
        <f t="shared" si="210"/>
        <v/>
      </c>
    </row>
    <row r="9077" spans="1:16" hidden="1" x14ac:dyDescent="0.25">
      <c r="A9077" s="83" t="s">
        <v>10140</v>
      </c>
      <c r="C9077" s="292">
        <v>0</v>
      </c>
      <c r="D9077" s="292">
        <v>0</v>
      </c>
      <c r="E9077" s="292">
        <v>0</v>
      </c>
      <c r="F9077" s="292">
        <v>0</v>
      </c>
      <c r="G9077" s="292">
        <v>0</v>
      </c>
      <c r="H9077" s="292">
        <v>0</v>
      </c>
      <c r="I9077" s="292">
        <v>0</v>
      </c>
      <c r="J9077" s="292">
        <v>0</v>
      </c>
      <c r="K9077" s="292">
        <v>0</v>
      </c>
      <c r="L9077" s="292">
        <v>0</v>
      </c>
      <c r="M9077" s="292">
        <v>0</v>
      </c>
      <c r="N9077" s="292">
        <v>0</v>
      </c>
      <c r="O9077" s="292">
        <v>0</v>
      </c>
      <c r="P9077" s="83" t="str">
        <f t="shared" si="210"/>
        <v/>
      </c>
    </row>
    <row r="9078" spans="1:16" hidden="1" x14ac:dyDescent="0.25">
      <c r="A9078" s="83" t="s">
        <v>10141</v>
      </c>
      <c r="C9078" s="292">
        <v>103</v>
      </c>
      <c r="D9078" s="292">
        <v>89</v>
      </c>
      <c r="E9078" s="292">
        <v>83</v>
      </c>
      <c r="F9078" s="292">
        <v>30</v>
      </c>
      <c r="G9078" s="292">
        <v>146</v>
      </c>
      <c r="H9078" s="292">
        <v>166</v>
      </c>
      <c r="I9078" s="292">
        <v>214</v>
      </c>
      <c r="J9078" s="292">
        <v>439</v>
      </c>
      <c r="K9078" s="292">
        <v>379</v>
      </c>
      <c r="L9078" s="292">
        <v>131</v>
      </c>
      <c r="M9078" s="292">
        <v>71</v>
      </c>
      <c r="N9078" s="292">
        <v>1787</v>
      </c>
      <c r="O9078" s="292">
        <v>3638</v>
      </c>
      <c r="P9078" s="83" t="str">
        <f t="shared" si="210"/>
        <v/>
      </c>
    </row>
    <row r="9079" spans="1:16" hidden="1" x14ac:dyDescent="0.25">
      <c r="A9079" s="83" t="s">
        <v>10142</v>
      </c>
      <c r="C9079" s="292">
        <v>0</v>
      </c>
      <c r="D9079" s="292">
        <v>0</v>
      </c>
      <c r="E9079" s="292">
        <v>0</v>
      </c>
      <c r="F9079" s="292">
        <v>0</v>
      </c>
      <c r="G9079" s="292">
        <v>0</v>
      </c>
      <c r="H9079" s="292">
        <v>0</v>
      </c>
      <c r="I9079" s="292">
        <v>0</v>
      </c>
      <c r="J9079" s="292">
        <v>0</v>
      </c>
      <c r="K9079" s="292">
        <v>0</v>
      </c>
      <c r="L9079" s="292">
        <v>0</v>
      </c>
      <c r="M9079" s="292">
        <v>0</v>
      </c>
      <c r="N9079" s="292">
        <v>0</v>
      </c>
      <c r="O9079" s="292">
        <v>0</v>
      </c>
      <c r="P9079" s="83" t="str">
        <f t="shared" si="210"/>
        <v/>
      </c>
    </row>
    <row r="9080" spans="1:16" hidden="1" x14ac:dyDescent="0.25">
      <c r="A9080" s="83" t="s">
        <v>10143</v>
      </c>
      <c r="C9080" s="292">
        <v>0</v>
      </c>
      <c r="D9080" s="292">
        <v>0</v>
      </c>
      <c r="E9080" s="292">
        <v>0</v>
      </c>
      <c r="F9080" s="292">
        <v>0</v>
      </c>
      <c r="G9080" s="292">
        <v>0</v>
      </c>
      <c r="H9080" s="292">
        <v>0</v>
      </c>
      <c r="I9080" s="292">
        <v>0</v>
      </c>
      <c r="J9080" s="292">
        <v>0</v>
      </c>
      <c r="K9080" s="292">
        <v>0</v>
      </c>
      <c r="L9080" s="292">
        <v>0</v>
      </c>
      <c r="M9080" s="292">
        <v>0</v>
      </c>
      <c r="N9080" s="292">
        <v>0</v>
      </c>
      <c r="O9080" s="292">
        <v>0</v>
      </c>
      <c r="P9080" s="83" t="str">
        <f t="shared" si="210"/>
        <v/>
      </c>
    </row>
    <row r="9081" spans="1:16" hidden="1" x14ac:dyDescent="0.25">
      <c r="A9081" s="83" t="s">
        <v>10144</v>
      </c>
      <c r="C9081" s="292">
        <v>103</v>
      </c>
      <c r="D9081" s="292">
        <v>89</v>
      </c>
      <c r="E9081" s="292">
        <v>83</v>
      </c>
      <c r="F9081" s="292">
        <v>28</v>
      </c>
      <c r="G9081" s="292">
        <v>110</v>
      </c>
      <c r="H9081" s="292">
        <v>164</v>
      </c>
      <c r="I9081" s="292">
        <v>197</v>
      </c>
      <c r="J9081" s="292">
        <v>413</v>
      </c>
      <c r="K9081" s="292">
        <v>32</v>
      </c>
      <c r="L9081" s="292">
        <v>131</v>
      </c>
      <c r="M9081" s="292">
        <v>44</v>
      </c>
      <c r="N9081" s="292">
        <v>922</v>
      </c>
      <c r="O9081" s="292">
        <v>2316</v>
      </c>
      <c r="P9081" s="83" t="str">
        <f t="shared" si="210"/>
        <v/>
      </c>
    </row>
    <row r="9082" spans="1:16" hidden="1" x14ac:dyDescent="0.25">
      <c r="A9082" s="83" t="s">
        <v>10145</v>
      </c>
      <c r="C9082" s="292">
        <v>0</v>
      </c>
      <c r="D9082" s="292">
        <v>0</v>
      </c>
      <c r="E9082" s="292">
        <v>0</v>
      </c>
      <c r="F9082" s="292">
        <v>0</v>
      </c>
      <c r="G9082" s="292">
        <v>16</v>
      </c>
      <c r="H9082" s="292">
        <v>1</v>
      </c>
      <c r="I9082" s="292">
        <v>9</v>
      </c>
      <c r="J9082" s="292">
        <v>0</v>
      </c>
      <c r="K9082" s="292">
        <v>112</v>
      </c>
      <c r="L9082" s="292">
        <v>0</v>
      </c>
      <c r="M9082" s="292">
        <v>7</v>
      </c>
      <c r="N9082" s="292">
        <v>2</v>
      </c>
      <c r="O9082" s="292">
        <v>147</v>
      </c>
      <c r="P9082" s="83" t="str">
        <f t="shared" si="210"/>
        <v/>
      </c>
    </row>
    <row r="9083" spans="1:16" hidden="1" x14ac:dyDescent="0.25">
      <c r="A9083" s="83" t="s">
        <v>10146</v>
      </c>
      <c r="C9083" s="292">
        <v>0</v>
      </c>
      <c r="D9083" s="292">
        <v>0</v>
      </c>
      <c r="E9083" s="292">
        <v>0</v>
      </c>
      <c r="F9083" s="292">
        <v>0</v>
      </c>
      <c r="G9083" s="292">
        <v>0</v>
      </c>
      <c r="H9083" s="292">
        <v>0</v>
      </c>
      <c r="I9083" s="292">
        <v>0</v>
      </c>
      <c r="J9083" s="292">
        <v>0</v>
      </c>
      <c r="K9083" s="292">
        <v>0</v>
      </c>
      <c r="L9083" s="292">
        <v>0</v>
      </c>
      <c r="M9083" s="292">
        <v>0</v>
      </c>
      <c r="N9083" s="292">
        <v>0</v>
      </c>
      <c r="O9083" s="292">
        <v>0</v>
      </c>
      <c r="P9083" s="83" t="str">
        <f t="shared" si="210"/>
        <v/>
      </c>
    </row>
    <row r="9084" spans="1:16" hidden="1" x14ac:dyDescent="0.25">
      <c r="A9084" s="83" t="s">
        <v>10147</v>
      </c>
      <c r="C9084" s="292">
        <v>0</v>
      </c>
      <c r="D9084" s="292">
        <v>0</v>
      </c>
      <c r="E9084" s="292">
        <v>0</v>
      </c>
      <c r="F9084" s="292">
        <v>0</v>
      </c>
      <c r="G9084" s="292">
        <v>0</v>
      </c>
      <c r="H9084" s="292">
        <v>0</v>
      </c>
      <c r="I9084" s="292">
        <v>0</v>
      </c>
      <c r="J9084" s="292">
        <v>0</v>
      </c>
      <c r="K9084" s="292">
        <v>211</v>
      </c>
      <c r="L9084" s="292">
        <v>0</v>
      </c>
      <c r="M9084" s="292">
        <v>0</v>
      </c>
      <c r="N9084" s="292">
        <v>47</v>
      </c>
      <c r="O9084" s="292">
        <v>258</v>
      </c>
      <c r="P9084" s="83" t="str">
        <f t="shared" si="210"/>
        <v/>
      </c>
    </row>
    <row r="9085" spans="1:16" hidden="1" x14ac:dyDescent="0.25">
      <c r="A9085" s="83" t="s">
        <v>10148</v>
      </c>
      <c r="C9085" s="292">
        <v>0</v>
      </c>
      <c r="D9085" s="292">
        <v>0</v>
      </c>
      <c r="E9085" s="292">
        <v>0</v>
      </c>
      <c r="F9085" s="292">
        <v>0</v>
      </c>
      <c r="G9085" s="292">
        <v>0</v>
      </c>
      <c r="H9085" s="292">
        <v>0</v>
      </c>
      <c r="I9085" s="292">
        <v>0</v>
      </c>
      <c r="J9085" s="292">
        <v>0</v>
      </c>
      <c r="K9085" s="292">
        <v>0</v>
      </c>
      <c r="L9085" s="292">
        <v>0</v>
      </c>
      <c r="M9085" s="292">
        <v>0</v>
      </c>
      <c r="N9085" s="292">
        <v>0</v>
      </c>
      <c r="O9085" s="292">
        <v>0</v>
      </c>
      <c r="P9085" s="83" t="str">
        <f t="shared" si="210"/>
        <v/>
      </c>
    </row>
    <row r="9086" spans="1:16" hidden="1" x14ac:dyDescent="0.25">
      <c r="A9086" s="83" t="s">
        <v>10149</v>
      </c>
      <c r="C9086" s="292">
        <v>0</v>
      </c>
      <c r="D9086" s="292">
        <v>0</v>
      </c>
      <c r="E9086" s="292">
        <v>0</v>
      </c>
      <c r="F9086" s="292">
        <v>0</v>
      </c>
      <c r="G9086" s="292">
        <v>0</v>
      </c>
      <c r="H9086" s="292">
        <v>0</v>
      </c>
      <c r="I9086" s="292">
        <v>0</v>
      </c>
      <c r="J9086" s="292">
        <v>0</v>
      </c>
      <c r="K9086" s="292">
        <v>0</v>
      </c>
      <c r="L9086" s="292">
        <v>0</v>
      </c>
      <c r="M9086" s="292">
        <v>0</v>
      </c>
      <c r="N9086" s="292">
        <v>0</v>
      </c>
      <c r="O9086" s="292">
        <v>0</v>
      </c>
      <c r="P9086" s="83" t="str">
        <f t="shared" si="210"/>
        <v/>
      </c>
    </row>
    <row r="9087" spans="1:16" hidden="1" x14ac:dyDescent="0.25">
      <c r="A9087" s="83" t="s">
        <v>10150</v>
      </c>
      <c r="C9087" s="292">
        <v>0</v>
      </c>
      <c r="D9087" s="292">
        <v>0</v>
      </c>
      <c r="E9087" s="292">
        <v>0</v>
      </c>
      <c r="F9087" s="292">
        <v>2</v>
      </c>
      <c r="G9087" s="292">
        <v>20</v>
      </c>
      <c r="H9087" s="292">
        <v>0</v>
      </c>
      <c r="I9087" s="292">
        <v>8</v>
      </c>
      <c r="J9087" s="292">
        <v>26</v>
      </c>
      <c r="K9087" s="292">
        <v>24</v>
      </c>
      <c r="L9087" s="292">
        <v>0</v>
      </c>
      <c r="M9087" s="292">
        <v>20</v>
      </c>
      <c r="N9087" s="292">
        <v>16</v>
      </c>
      <c r="O9087" s="292">
        <v>116</v>
      </c>
      <c r="P9087" s="83" t="str">
        <f t="shared" si="210"/>
        <v/>
      </c>
    </row>
    <row r="9088" spans="1:16" hidden="1" x14ac:dyDescent="0.25">
      <c r="A9088" s="83" t="s">
        <v>10151</v>
      </c>
      <c r="C9088" s="292">
        <v>0</v>
      </c>
      <c r="D9088" s="292">
        <v>0</v>
      </c>
      <c r="E9088" s="292">
        <v>0</v>
      </c>
      <c r="F9088" s="292">
        <v>0</v>
      </c>
      <c r="G9088" s="292">
        <v>0</v>
      </c>
      <c r="H9088" s="292">
        <v>1</v>
      </c>
      <c r="I9088" s="292">
        <v>0</v>
      </c>
      <c r="J9088" s="292">
        <v>0</v>
      </c>
      <c r="K9088" s="292">
        <v>0</v>
      </c>
      <c r="L9088" s="292">
        <v>0</v>
      </c>
      <c r="M9088" s="292">
        <v>0</v>
      </c>
      <c r="N9088" s="292">
        <v>0</v>
      </c>
      <c r="O9088" s="292">
        <v>1</v>
      </c>
      <c r="P9088" s="83" t="str">
        <f t="shared" si="210"/>
        <v/>
      </c>
    </row>
    <row r="9089" spans="1:16" hidden="1" x14ac:dyDescent="0.25">
      <c r="A9089" s="83" t="s">
        <v>10152</v>
      </c>
      <c r="C9089" s="292">
        <v>0</v>
      </c>
      <c r="D9089" s="292">
        <v>0</v>
      </c>
      <c r="E9089" s="292">
        <v>0</v>
      </c>
      <c r="F9089" s="292">
        <v>0</v>
      </c>
      <c r="G9089" s="292">
        <v>0</v>
      </c>
      <c r="H9089" s="292">
        <v>0</v>
      </c>
      <c r="I9089" s="292">
        <v>0</v>
      </c>
      <c r="J9089" s="292">
        <v>0</v>
      </c>
      <c r="K9089" s="292">
        <v>0</v>
      </c>
      <c r="L9089" s="292">
        <v>0</v>
      </c>
      <c r="M9089" s="292">
        <v>0</v>
      </c>
      <c r="N9089" s="292">
        <v>0</v>
      </c>
      <c r="O9089" s="292">
        <v>0</v>
      </c>
      <c r="P9089" s="83" t="str">
        <f t="shared" si="210"/>
        <v/>
      </c>
    </row>
    <row r="9090" spans="1:16" hidden="1" x14ac:dyDescent="0.25">
      <c r="A9090" s="83" t="s">
        <v>10153</v>
      </c>
      <c r="C9090" s="292">
        <v>103</v>
      </c>
      <c r="D9090" s="292">
        <v>89</v>
      </c>
      <c r="E9090" s="292">
        <v>83</v>
      </c>
      <c r="F9090" s="292">
        <v>30</v>
      </c>
      <c r="G9090" s="292">
        <v>146</v>
      </c>
      <c r="H9090" s="292">
        <v>166</v>
      </c>
      <c r="I9090" s="292">
        <v>214</v>
      </c>
      <c r="J9090" s="292">
        <v>439</v>
      </c>
      <c r="K9090" s="292">
        <v>379</v>
      </c>
      <c r="L9090" s="292">
        <v>131</v>
      </c>
      <c r="M9090" s="292">
        <v>71</v>
      </c>
      <c r="N9090" s="292">
        <v>1787</v>
      </c>
      <c r="O9090" s="292">
        <v>3638</v>
      </c>
      <c r="P9090" s="83" t="str">
        <f t="shared" ref="P9090:P9092" si="211">IF(COUNTBLANK(Q9090)=0,IF(RIGHT(A9090,12)=Q9090,TRUE,FALSE),"")</f>
        <v/>
      </c>
    </row>
    <row r="9091" spans="1:16" hidden="1" x14ac:dyDescent="0.25">
      <c r="A9091" s="83" t="s">
        <v>10154</v>
      </c>
      <c r="C9091" s="292">
        <v>0</v>
      </c>
      <c r="D9091" s="292">
        <v>0</v>
      </c>
      <c r="E9091" s="292">
        <v>0</v>
      </c>
      <c r="F9091" s="292">
        <v>0</v>
      </c>
      <c r="G9091" s="292">
        <v>0</v>
      </c>
      <c r="H9091" s="292">
        <v>0</v>
      </c>
      <c r="I9091" s="292">
        <v>0</v>
      </c>
      <c r="J9091" s="292">
        <v>0</v>
      </c>
      <c r="K9091" s="292">
        <v>0</v>
      </c>
      <c r="L9091" s="292">
        <v>0</v>
      </c>
      <c r="M9091" s="292">
        <v>0</v>
      </c>
      <c r="N9091" s="292">
        <v>800</v>
      </c>
      <c r="O9091" s="292">
        <v>800</v>
      </c>
      <c r="P9091" s="83" t="str">
        <f t="shared" si="211"/>
        <v/>
      </c>
    </row>
    <row r="9092" spans="1:16" hidden="1" x14ac:dyDescent="0.25">
      <c r="A9092" s="83" t="s">
        <v>10155</v>
      </c>
      <c r="C9092" s="292">
        <v>-5768.3745600000111</v>
      </c>
      <c r="D9092" s="292">
        <v>-6207.6981000000014</v>
      </c>
      <c r="E9092" s="292">
        <v>-9391.4249099999979</v>
      </c>
      <c r="F9092" s="292">
        <v>-35197.065170000002</v>
      </c>
      <c r="G9092" s="292">
        <v>19623.969629999985</v>
      </c>
      <c r="H9092" s="292">
        <v>-7745.5949700000019</v>
      </c>
      <c r="I9092" s="292">
        <v>-10662.187489999997</v>
      </c>
      <c r="J9092" s="292">
        <v>3162.3925499999896</v>
      </c>
      <c r="K9092" s="292">
        <v>-7742.964179999999</v>
      </c>
      <c r="L9092" s="292">
        <v>-10483.565710000003</v>
      </c>
      <c r="M9092" s="292">
        <v>-5529.4227299999984</v>
      </c>
      <c r="N9092" s="292">
        <v>-2816.143390000012</v>
      </c>
      <c r="O9092" s="292">
        <v>-78758.079030000139</v>
      </c>
      <c r="P9092" s="83" t="str">
        <f t="shared" si="211"/>
        <v/>
      </c>
    </row>
    <row r="9093" spans="1:16" hidden="1" x14ac:dyDescent="0.25">
      <c r="A9093" s="83" t="s">
        <v>10156</v>
      </c>
      <c r="C9093" s="292">
        <v>-8426.1728600000133</v>
      </c>
      <c r="D9093" s="292">
        <v>-42417.23588</v>
      </c>
      <c r="E9093" s="292">
        <v>-9902.3109399999994</v>
      </c>
      <c r="F9093" s="292">
        <v>33041.026139999994</v>
      </c>
      <c r="G9093" s="292">
        <v>4388.7242299999853</v>
      </c>
      <c r="H9093" s="292">
        <v>104097.17133999999</v>
      </c>
      <c r="I9093" s="292">
        <v>-6876.6272199999948</v>
      </c>
      <c r="J9093" s="292">
        <v>1297.2630899999895</v>
      </c>
      <c r="K9093" s="292">
        <v>-7923.0392699999975</v>
      </c>
      <c r="L9093" s="292">
        <v>-11577.121080000004</v>
      </c>
      <c r="M9093" s="292">
        <v>-5442.859510000002</v>
      </c>
      <c r="N9093" s="292">
        <v>-5595.1851700000116</v>
      </c>
      <c r="O9093" s="292">
        <v>44663.632869999856</v>
      </c>
      <c r="P9093" s="83" t="str">
        <f t="shared" ref="P9093:P9141" si="212">IF(COUNTBLANK(Q9093)=0,IF(RIGHT(A9093,12)=Q9093,TRUE,FALSE),"")</f>
        <v/>
      </c>
    </row>
    <row r="9094" spans="1:16" hidden="1" x14ac:dyDescent="0.25">
      <c r="A9094" s="83" t="s">
        <v>10157</v>
      </c>
      <c r="C9094" s="292">
        <v>0</v>
      </c>
      <c r="D9094" s="292">
        <v>0</v>
      </c>
      <c r="E9094" s="292">
        <v>0</v>
      </c>
      <c r="F9094" s="292">
        <v>0</v>
      </c>
      <c r="G9094" s="292">
        <v>0</v>
      </c>
      <c r="H9094" s="292">
        <v>0</v>
      </c>
      <c r="I9094" s="292">
        <v>0</v>
      </c>
      <c r="J9094" s="292">
        <v>0</v>
      </c>
      <c r="K9094" s="292">
        <v>0</v>
      </c>
      <c r="L9094" s="292">
        <v>0</v>
      </c>
      <c r="M9094" s="292">
        <v>0</v>
      </c>
      <c r="N9094" s="292">
        <v>0</v>
      </c>
      <c r="O9094" s="292">
        <v>0</v>
      </c>
      <c r="P9094" s="83" t="str">
        <f t="shared" si="212"/>
        <v/>
      </c>
    </row>
    <row r="9095" spans="1:16" hidden="1" x14ac:dyDescent="0.25">
      <c r="A9095" s="83" t="s">
        <v>10158</v>
      </c>
      <c r="C9095" s="292">
        <v>6858.0140200000014</v>
      </c>
      <c r="D9095" s="292">
        <v>7021.7253599999995</v>
      </c>
      <c r="E9095" s="292">
        <v>7302.847780000001</v>
      </c>
      <c r="F9095" s="292">
        <v>7436.9113100000004</v>
      </c>
      <c r="G9095" s="292">
        <v>11067.718730000004</v>
      </c>
      <c r="H9095" s="292">
        <v>7575.5240099999992</v>
      </c>
      <c r="I9095" s="292">
        <v>5280.8543599999994</v>
      </c>
      <c r="J9095" s="292">
        <v>5099.3692700000011</v>
      </c>
      <c r="K9095" s="292">
        <v>7868.7294199999988</v>
      </c>
      <c r="L9095" s="292">
        <v>8030.2807499999999</v>
      </c>
      <c r="M9095" s="292">
        <v>7889.9598200000009</v>
      </c>
      <c r="N9095" s="292">
        <v>11107.370299999995</v>
      </c>
      <c r="O9095" s="292">
        <v>92539.305130000008</v>
      </c>
      <c r="P9095" s="83" t="str">
        <f t="shared" si="212"/>
        <v/>
      </c>
    </row>
    <row r="9096" spans="1:16" hidden="1" x14ac:dyDescent="0.25">
      <c r="A9096" s="83" t="s">
        <v>10159</v>
      </c>
      <c r="C9096" s="292">
        <v>1701.4878800000004</v>
      </c>
      <c r="D9096" s="292">
        <v>2285.0778600000008</v>
      </c>
      <c r="E9096" s="292">
        <v>2732.77304</v>
      </c>
      <c r="F9096" s="292">
        <v>2162.6097200000004</v>
      </c>
      <c r="G9096" s="292">
        <v>2940.2246799999998</v>
      </c>
      <c r="H9096" s="292">
        <v>2369.9366399999994</v>
      </c>
      <c r="I9096" s="292">
        <v>3031.5897300000006</v>
      </c>
      <c r="J9096" s="292">
        <v>3356.0331999999999</v>
      </c>
      <c r="K9096" s="292">
        <v>1950.039500000001</v>
      </c>
      <c r="L9096" s="292">
        <v>2987.8134099999988</v>
      </c>
      <c r="M9096" s="292">
        <v>2974.3757899999991</v>
      </c>
      <c r="N9096" s="292">
        <v>3734.7957000000024</v>
      </c>
      <c r="O9096" s="292">
        <v>32226.757150000005</v>
      </c>
      <c r="P9096" s="83" t="str">
        <f t="shared" si="212"/>
        <v/>
      </c>
    </row>
    <row r="9097" spans="1:16" hidden="1" x14ac:dyDescent="0.25">
      <c r="A9097" s="83" t="s">
        <v>10160</v>
      </c>
      <c r="C9097" s="292">
        <v>1660.4367099999999</v>
      </c>
      <c r="D9097" s="292">
        <v>906.28898000000004</v>
      </c>
      <c r="E9097" s="292">
        <v>627.38702999999998</v>
      </c>
      <c r="F9097" s="292">
        <v>966.10673999999995</v>
      </c>
      <c r="G9097" s="292">
        <v>467.13749999999999</v>
      </c>
      <c r="H9097" s="292">
        <v>255.10749999999999</v>
      </c>
      <c r="I9097" s="292">
        <v>1449.6452800000002</v>
      </c>
      <c r="J9097" s="292">
        <v>185.61791999999991</v>
      </c>
      <c r="K9097" s="292">
        <v>113.11678000000001</v>
      </c>
      <c r="L9097" s="292">
        <v>261.28003000000001</v>
      </c>
      <c r="M9097" s="292">
        <v>274.71883999999994</v>
      </c>
      <c r="N9097" s="292">
        <v>1120.7480899999998</v>
      </c>
      <c r="O9097" s="292">
        <v>8287.5913999999993</v>
      </c>
      <c r="P9097" s="83" t="str">
        <f t="shared" si="212"/>
        <v/>
      </c>
    </row>
    <row r="9098" spans="1:16" hidden="1" x14ac:dyDescent="0.25">
      <c r="A9098" s="83" t="s">
        <v>10161</v>
      </c>
      <c r="C9098" s="292">
        <v>7584.6184999999996</v>
      </c>
      <c r="D9098" s="292">
        <v>7847.7043199999998</v>
      </c>
      <c r="E9098" s="292">
        <v>8275.3029200000001</v>
      </c>
      <c r="F9098" s="292">
        <v>7928.1980800000001</v>
      </c>
      <c r="G9098" s="292">
        <v>8147.6316100000013</v>
      </c>
      <c r="H9098" s="292">
        <v>8646.7273499999992</v>
      </c>
      <c r="I9098" s="292">
        <v>10781.059069999999</v>
      </c>
      <c r="J9098" s="292">
        <v>8373.6174100000007</v>
      </c>
      <c r="K9098" s="292">
        <v>9828.9415100000006</v>
      </c>
      <c r="L9098" s="292">
        <v>8898.2884500000018</v>
      </c>
      <c r="M9098" s="292">
        <v>10036.754610000002</v>
      </c>
      <c r="N9098" s="292">
        <v>29713.563430000002</v>
      </c>
      <c r="O9098" s="292">
        <v>126062.40726000001</v>
      </c>
      <c r="P9098" s="83" t="str">
        <f t="shared" si="212"/>
        <v/>
      </c>
    </row>
    <row r="9099" spans="1:16" hidden="1" x14ac:dyDescent="0.25">
      <c r="A9099" s="83" t="s">
        <v>10162</v>
      </c>
      <c r="C9099" s="292">
        <v>5025.1739699999998</v>
      </c>
      <c r="D9099" s="292">
        <v>3827.4697299999998</v>
      </c>
      <c r="E9099" s="292">
        <v>4079.4752200000003</v>
      </c>
      <c r="F9099" s="292">
        <v>3896.2030599999998</v>
      </c>
      <c r="G9099" s="292">
        <v>3902.7153300000004</v>
      </c>
      <c r="H9099" s="292">
        <v>3947.6613900000002</v>
      </c>
      <c r="I9099" s="292">
        <v>4180.7780400000001</v>
      </c>
      <c r="J9099" s="292">
        <v>3966.2780700000008</v>
      </c>
      <c r="K9099" s="292">
        <v>4165.4843000000001</v>
      </c>
      <c r="L9099" s="292">
        <v>3956.8416200000001</v>
      </c>
      <c r="M9099" s="292">
        <v>3956.4393</v>
      </c>
      <c r="N9099" s="292">
        <v>5680.3072000000011</v>
      </c>
      <c r="O9099" s="292">
        <v>50584.827230000003</v>
      </c>
      <c r="P9099" s="83" t="str">
        <f t="shared" si="212"/>
        <v/>
      </c>
    </row>
    <row r="9100" spans="1:16" hidden="1" x14ac:dyDescent="0.25">
      <c r="A9100" s="83" t="s">
        <v>10163</v>
      </c>
      <c r="C9100" s="292">
        <v>990</v>
      </c>
      <c r="D9100" s="292">
        <v>990</v>
      </c>
      <c r="E9100" s="292">
        <v>0</v>
      </c>
      <c r="F9100" s="292">
        <v>0</v>
      </c>
      <c r="G9100" s="292">
        <v>0</v>
      </c>
      <c r="H9100" s="292">
        <v>36.792859999999997</v>
      </c>
      <c r="I9100" s="292">
        <v>990</v>
      </c>
      <c r="J9100" s="292">
        <v>1055.9341299999999</v>
      </c>
      <c r="K9100" s="292">
        <v>0</v>
      </c>
      <c r="L9100" s="292">
        <v>305.64375999999999</v>
      </c>
      <c r="M9100" s="292">
        <v>0</v>
      </c>
      <c r="N9100" s="292">
        <v>5120.7840900000001</v>
      </c>
      <c r="O9100" s="292">
        <v>9489.1548399999992</v>
      </c>
      <c r="P9100" s="83" t="str">
        <f t="shared" si="212"/>
        <v/>
      </c>
    </row>
    <row r="9101" spans="1:16" hidden="1" x14ac:dyDescent="0.25">
      <c r="A9101" s="83" t="s">
        <v>10164</v>
      </c>
      <c r="C9101" s="292">
        <v>7219.2195900000006</v>
      </c>
      <c r="D9101" s="292">
        <v>7122.9915299999993</v>
      </c>
      <c r="E9101" s="292">
        <v>7399.9180799999986</v>
      </c>
      <c r="F9101" s="292">
        <v>34536.667630000004</v>
      </c>
      <c r="G9101" s="292">
        <v>9371.0140700000011</v>
      </c>
      <c r="H9101" s="292">
        <v>7371.7133800000011</v>
      </c>
      <c r="I9101" s="292">
        <v>6428.8024800000003</v>
      </c>
      <c r="J9101" s="292">
        <v>6398.5657200000014</v>
      </c>
      <c r="K9101" s="292">
        <v>7772.4786400000003</v>
      </c>
      <c r="L9101" s="292">
        <v>7566.4194499999985</v>
      </c>
      <c r="M9101" s="292">
        <v>7739.3903099999998</v>
      </c>
      <c r="N9101" s="292">
        <v>11080.896189999998</v>
      </c>
      <c r="O9101" s="292">
        <v>120008.07706999998</v>
      </c>
      <c r="P9101" s="83" t="str">
        <f t="shared" si="212"/>
        <v/>
      </c>
    </row>
    <row r="9102" spans="1:16" hidden="1" x14ac:dyDescent="0.25">
      <c r="A9102" s="83" t="s">
        <v>10165</v>
      </c>
      <c r="C9102" s="292">
        <v>2029.30648</v>
      </c>
      <c r="D9102" s="292">
        <v>2184.4603100000004</v>
      </c>
      <c r="E9102" s="292">
        <v>2190.6208599999995</v>
      </c>
      <c r="F9102" s="292">
        <v>2309.4648300000003</v>
      </c>
      <c r="G9102" s="292">
        <v>3538.4124500000003</v>
      </c>
      <c r="H9102" s="292">
        <v>2101.7906800000001</v>
      </c>
      <c r="I9102" s="292">
        <v>1574.0769599999999</v>
      </c>
      <c r="J9102" s="292">
        <v>1590.9730300000001</v>
      </c>
      <c r="K9102" s="292">
        <v>2508.7486899999994</v>
      </c>
      <c r="L9102" s="292">
        <v>2326.8629099999998</v>
      </c>
      <c r="M9102" s="292">
        <v>2454.5070699999997</v>
      </c>
      <c r="N9102" s="292">
        <v>3510.5080600000006</v>
      </c>
      <c r="O9102" s="292">
        <v>28319.732330000003</v>
      </c>
      <c r="P9102" s="83" t="str">
        <f t="shared" si="212"/>
        <v/>
      </c>
    </row>
    <row r="9103" spans="1:16" hidden="1" x14ac:dyDescent="0.25">
      <c r="A9103" s="83" t="s">
        <v>10166</v>
      </c>
      <c r="C9103" s="292">
        <v>105.59782000000001</v>
      </c>
      <c r="D9103" s="292">
        <v>105.59782000000001</v>
      </c>
      <c r="E9103" s="292">
        <v>105.59782000000001</v>
      </c>
      <c r="F9103" s="292">
        <v>105.59782000000001</v>
      </c>
      <c r="G9103" s="292">
        <v>105.59782000000001</v>
      </c>
      <c r="H9103" s="292">
        <v>105.59782000000001</v>
      </c>
      <c r="I9103" s="292">
        <v>105.59782000000001</v>
      </c>
      <c r="J9103" s="292">
        <v>105.59782000000001</v>
      </c>
      <c r="K9103" s="292">
        <v>161.84782000000001</v>
      </c>
      <c r="L9103" s="292">
        <v>105.59782000000001</v>
      </c>
      <c r="M9103" s="292">
        <v>105.59782000000001</v>
      </c>
      <c r="N9103" s="292">
        <v>219.56285</v>
      </c>
      <c r="O9103" s="292">
        <v>1437.3888699999998</v>
      </c>
      <c r="P9103" s="83" t="str">
        <f t="shared" si="212"/>
        <v/>
      </c>
    </row>
    <row r="9104" spans="1:16" hidden="1" x14ac:dyDescent="0.25">
      <c r="A9104" s="83" t="s">
        <v>10167</v>
      </c>
      <c r="C9104" s="292">
        <v>13.51877</v>
      </c>
      <c r="D9104" s="292">
        <v>685.90301999999997</v>
      </c>
      <c r="E9104" s="292">
        <v>1633.3977600000001</v>
      </c>
      <c r="F9104" s="292">
        <v>141.45858000000001</v>
      </c>
      <c r="G9104" s="292">
        <v>461.77508999999998</v>
      </c>
      <c r="H9104" s="292">
        <v>214.55615999999998</v>
      </c>
      <c r="I9104" s="292">
        <v>1055.3124499999999</v>
      </c>
      <c r="J9104" s="292">
        <v>714.84158000000002</v>
      </c>
      <c r="K9104" s="292">
        <v>826.24059999999997</v>
      </c>
      <c r="L9104" s="292">
        <v>1413.0855900000001</v>
      </c>
      <c r="M9104" s="292">
        <v>612.21989999999994</v>
      </c>
      <c r="N9104" s="292">
        <v>1226.0321899999999</v>
      </c>
      <c r="O9104" s="292">
        <v>8998.3416900000011</v>
      </c>
      <c r="P9104" s="83" t="str">
        <f t="shared" si="212"/>
        <v/>
      </c>
    </row>
    <row r="9105" spans="1:16" hidden="1" x14ac:dyDescent="0.25">
      <c r="A9105" s="83" t="s">
        <v>10168</v>
      </c>
      <c r="C9105" s="292">
        <v>33187.37374000001</v>
      </c>
      <c r="D9105" s="292">
        <v>32977.218930000003</v>
      </c>
      <c r="E9105" s="292">
        <v>34347.320509999998</v>
      </c>
      <c r="F9105" s="292">
        <v>59483.217770000003</v>
      </c>
      <c r="G9105" s="292">
        <v>40002.227280000014</v>
      </c>
      <c r="H9105" s="292">
        <v>32625.407790000001</v>
      </c>
      <c r="I9105" s="292">
        <v>34877.716189999999</v>
      </c>
      <c r="J9105" s="292">
        <v>30846.828150000008</v>
      </c>
      <c r="K9105" s="292">
        <v>35195.627260000001</v>
      </c>
      <c r="L9105" s="292">
        <v>35852.113790000003</v>
      </c>
      <c r="M9105" s="292">
        <v>36043.963459999999</v>
      </c>
      <c r="N9105" s="292">
        <v>72514.568100000004</v>
      </c>
      <c r="O9105" s="292">
        <v>477953.5829700001</v>
      </c>
      <c r="P9105" s="83" t="str">
        <f t="shared" si="212"/>
        <v/>
      </c>
    </row>
    <row r="9106" spans="1:16" hidden="1" x14ac:dyDescent="0.25">
      <c r="A9106" s="83" t="s">
        <v>10169</v>
      </c>
      <c r="C9106" s="292">
        <v>0</v>
      </c>
      <c r="D9106" s="292">
        <v>11000</v>
      </c>
      <c r="E9106" s="292">
        <v>353.75000000000006</v>
      </c>
      <c r="F9106" s="292">
        <v>716.47029999999995</v>
      </c>
      <c r="G9106" s="292">
        <v>8.6029</v>
      </c>
      <c r="H9106" s="292">
        <v>3008.5911900000001</v>
      </c>
      <c r="I9106" s="292">
        <v>0</v>
      </c>
      <c r="J9106" s="292">
        <v>1210.0697</v>
      </c>
      <c r="K9106" s="292">
        <v>0</v>
      </c>
      <c r="L9106" s="292">
        <v>1000</v>
      </c>
      <c r="M9106" s="292">
        <v>0</v>
      </c>
      <c r="N9106" s="292">
        <v>3350</v>
      </c>
      <c r="O9106" s="292">
        <v>20647.484090000002</v>
      </c>
      <c r="P9106" s="83" t="str">
        <f t="shared" si="212"/>
        <v/>
      </c>
    </row>
    <row r="9107" spans="1:16" hidden="1" x14ac:dyDescent="0.25">
      <c r="A9107" s="83" t="s">
        <v>10170</v>
      </c>
      <c r="C9107" s="292">
        <v>3264.7982999999999</v>
      </c>
      <c r="D9107" s="292">
        <v>25402.720249999998</v>
      </c>
      <c r="E9107" s="292">
        <v>629.46574999999996</v>
      </c>
      <c r="F9107" s="292">
        <v>1216.4383899999998</v>
      </c>
      <c r="G9107" s="292">
        <v>15229.6425</v>
      </c>
      <c r="H9107" s="292">
        <v>229.64250000000001</v>
      </c>
      <c r="I9107" s="292">
        <v>1216.4397300000001</v>
      </c>
      <c r="J9107" s="292">
        <v>657.05975999999998</v>
      </c>
      <c r="K9107" s="292">
        <v>229.68509</v>
      </c>
      <c r="L9107" s="292">
        <v>96.055370000000011</v>
      </c>
      <c r="M9107" s="292">
        <v>85.436780000000013</v>
      </c>
      <c r="N9107" s="292">
        <v>1494.82257</v>
      </c>
      <c r="O9107" s="292">
        <v>49752.206989999991</v>
      </c>
      <c r="P9107" s="83" t="str">
        <f t="shared" si="212"/>
        <v/>
      </c>
    </row>
    <row r="9108" spans="1:16" hidden="1" x14ac:dyDescent="0.25">
      <c r="A9108" s="83" t="s">
        <v>10171</v>
      </c>
      <c r="C9108" s="292">
        <v>0</v>
      </c>
      <c r="D9108" s="292">
        <v>0</v>
      </c>
      <c r="E9108" s="292">
        <v>0</v>
      </c>
      <c r="F9108" s="292">
        <v>0</v>
      </c>
      <c r="G9108" s="292">
        <v>0</v>
      </c>
      <c r="H9108" s="292">
        <v>0</v>
      </c>
      <c r="I9108" s="292">
        <v>0</v>
      </c>
      <c r="J9108" s="292">
        <v>0</v>
      </c>
      <c r="K9108" s="292">
        <v>0</v>
      </c>
      <c r="L9108" s="292">
        <v>0</v>
      </c>
      <c r="M9108" s="292">
        <v>0</v>
      </c>
      <c r="N9108" s="292">
        <v>0</v>
      </c>
      <c r="O9108" s="292">
        <v>0</v>
      </c>
      <c r="P9108" s="83" t="str">
        <f t="shared" si="212"/>
        <v/>
      </c>
    </row>
    <row r="9109" spans="1:16" hidden="1" x14ac:dyDescent="0.25">
      <c r="A9109" s="83" t="s">
        <v>10172</v>
      </c>
      <c r="C9109" s="292">
        <v>36452.172040000012</v>
      </c>
      <c r="D9109" s="292">
        <v>69379.939180000001</v>
      </c>
      <c r="E9109" s="292">
        <v>35330.536260000001</v>
      </c>
      <c r="F9109" s="292">
        <v>61416.126460000007</v>
      </c>
      <c r="G9109" s="292">
        <v>55240.472680000013</v>
      </c>
      <c r="H9109" s="292">
        <v>35863.641480000006</v>
      </c>
      <c r="I9109" s="292">
        <v>36094.155919999997</v>
      </c>
      <c r="J9109" s="292">
        <v>32713.957610000009</v>
      </c>
      <c r="K9109" s="292">
        <v>35425.31235</v>
      </c>
      <c r="L9109" s="292">
        <v>36948.169160000005</v>
      </c>
      <c r="M9109" s="292">
        <v>36129.400240000003</v>
      </c>
      <c r="N9109" s="292">
        <v>77359.390670000008</v>
      </c>
      <c r="O9109" s="292">
        <v>548353.27405000012</v>
      </c>
      <c r="P9109" s="83" t="str">
        <f t="shared" si="212"/>
        <v/>
      </c>
    </row>
    <row r="9110" spans="1:16" hidden="1" x14ac:dyDescent="0.25">
      <c r="A9110" s="83" t="s">
        <v>10173</v>
      </c>
      <c r="C9110" s="292">
        <v>6.1752099999999999</v>
      </c>
      <c r="D9110" s="292">
        <v>16.678560000000001</v>
      </c>
      <c r="E9110" s="292">
        <v>-5.7544899999999997</v>
      </c>
      <c r="F9110" s="292">
        <v>0</v>
      </c>
      <c r="G9110" s="292">
        <v>0</v>
      </c>
      <c r="H9110" s="292">
        <v>4.2720000000000001E-2</v>
      </c>
      <c r="I9110" s="292">
        <v>0.113</v>
      </c>
      <c r="J9110" s="292">
        <v>-1.5820099999999999</v>
      </c>
      <c r="K9110" s="292">
        <v>0</v>
      </c>
      <c r="L9110" s="292">
        <v>0.15039</v>
      </c>
      <c r="M9110" s="292">
        <v>5.4166400000000001</v>
      </c>
      <c r="N9110" s="292">
        <v>-0.14867</v>
      </c>
      <c r="O9110" s="292">
        <v>21.091349999999998</v>
      </c>
      <c r="P9110" s="83" t="str">
        <f t="shared" si="212"/>
        <v/>
      </c>
    </row>
    <row r="9111" spans="1:16" hidden="1" x14ac:dyDescent="0.25">
      <c r="A9111" s="83" t="s">
        <v>10174</v>
      </c>
      <c r="C9111" s="292">
        <v>27418.999179999999</v>
      </c>
      <c r="D9111" s="292">
        <v>26769.520830000001</v>
      </c>
      <c r="E9111" s="292">
        <v>24955.8956</v>
      </c>
      <c r="F9111" s="292">
        <v>24286.152600000001</v>
      </c>
      <c r="G9111" s="292">
        <v>59626.196909999999</v>
      </c>
      <c r="H9111" s="292">
        <v>24879.812819999999</v>
      </c>
      <c r="I9111" s="292">
        <v>24215.528700000003</v>
      </c>
      <c r="J9111" s="292">
        <v>34009.220699999998</v>
      </c>
      <c r="K9111" s="292">
        <v>27452.663080000002</v>
      </c>
      <c r="L9111" s="292">
        <v>25368.54808</v>
      </c>
      <c r="M9111" s="292">
        <v>30514.540730000001</v>
      </c>
      <c r="N9111" s="292">
        <v>69698.424709999992</v>
      </c>
      <c r="O9111" s="292">
        <v>399195.50393999997</v>
      </c>
      <c r="P9111" s="83" t="str">
        <f t="shared" si="212"/>
        <v/>
      </c>
    </row>
    <row r="9112" spans="1:16" hidden="1" x14ac:dyDescent="0.25">
      <c r="A9112" s="83" t="s">
        <v>10175</v>
      </c>
      <c r="C9112" s="292">
        <v>0</v>
      </c>
      <c r="D9112" s="292">
        <v>0</v>
      </c>
      <c r="E9112" s="292">
        <v>0</v>
      </c>
      <c r="F9112" s="292">
        <v>70000</v>
      </c>
      <c r="G9112" s="292">
        <v>0</v>
      </c>
      <c r="H9112" s="292">
        <v>115000</v>
      </c>
      <c r="I9112" s="292">
        <v>5000</v>
      </c>
      <c r="J9112" s="292">
        <v>0</v>
      </c>
      <c r="K9112" s="292">
        <v>0</v>
      </c>
      <c r="L9112" s="292">
        <v>0</v>
      </c>
      <c r="M9112" s="292">
        <v>0</v>
      </c>
      <c r="N9112" s="292">
        <v>0</v>
      </c>
      <c r="O9112" s="292">
        <v>190000</v>
      </c>
      <c r="P9112" s="83" t="str">
        <f t="shared" si="212"/>
        <v/>
      </c>
    </row>
    <row r="9113" spans="1:16" hidden="1" x14ac:dyDescent="0.25">
      <c r="A9113" s="83" t="s">
        <v>10176</v>
      </c>
      <c r="C9113" s="292">
        <v>0</v>
      </c>
      <c r="D9113" s="292">
        <v>0</v>
      </c>
      <c r="E9113" s="292">
        <v>0</v>
      </c>
      <c r="F9113" s="292">
        <v>0</v>
      </c>
      <c r="G9113" s="292">
        <v>0</v>
      </c>
      <c r="H9113" s="292">
        <v>0</v>
      </c>
      <c r="I9113" s="292">
        <v>0</v>
      </c>
      <c r="J9113" s="292">
        <v>0</v>
      </c>
      <c r="K9113" s="292">
        <v>0</v>
      </c>
      <c r="L9113" s="292">
        <v>0</v>
      </c>
      <c r="M9113" s="292">
        <v>0</v>
      </c>
      <c r="N9113" s="292">
        <v>0</v>
      </c>
      <c r="O9113" s="292">
        <v>0</v>
      </c>
      <c r="P9113" s="83" t="str">
        <f t="shared" si="212"/>
        <v/>
      </c>
    </row>
    <row r="9114" spans="1:16" hidden="1" x14ac:dyDescent="0.25">
      <c r="A9114" s="83" t="s">
        <v>10177</v>
      </c>
      <c r="C9114" s="292">
        <v>191.31156999999999</v>
      </c>
      <c r="D9114" s="292">
        <v>320.0847</v>
      </c>
      <c r="E9114" s="292">
        <v>579.66233000000011</v>
      </c>
      <c r="F9114" s="292">
        <v>435.90083000000004</v>
      </c>
      <c r="G9114" s="292">
        <v>563.10050000000001</v>
      </c>
      <c r="H9114" s="292">
        <v>204.58441999999999</v>
      </c>
      <c r="I9114" s="292">
        <v>269.90965</v>
      </c>
      <c r="J9114" s="292">
        <v>237.90704999999997</v>
      </c>
      <c r="K9114" s="292">
        <v>755.64297999999997</v>
      </c>
      <c r="L9114" s="292">
        <v>466.93295000000001</v>
      </c>
      <c r="M9114" s="292">
        <v>729.3360899999999</v>
      </c>
      <c r="N9114" s="292">
        <v>583.19950999999992</v>
      </c>
      <c r="O9114" s="292">
        <v>5337.57258</v>
      </c>
      <c r="P9114" s="83" t="str">
        <f t="shared" si="212"/>
        <v/>
      </c>
    </row>
    <row r="9115" spans="1:16" hidden="1" x14ac:dyDescent="0.25">
      <c r="A9115" s="83" t="s">
        <v>10178</v>
      </c>
      <c r="C9115" s="292">
        <v>25.583650000000002</v>
      </c>
      <c r="D9115" s="292">
        <v>41.949630000000006</v>
      </c>
      <c r="E9115" s="292">
        <v>28.021650000000001</v>
      </c>
      <c r="F9115" s="292">
        <v>2.2449999999999998E-2</v>
      </c>
      <c r="G9115" s="292">
        <v>0</v>
      </c>
      <c r="H9115" s="292">
        <v>0</v>
      </c>
      <c r="I9115" s="292">
        <v>51.584870000000002</v>
      </c>
      <c r="J9115" s="292">
        <v>0</v>
      </c>
      <c r="K9115" s="292">
        <v>2.17835</v>
      </c>
      <c r="L9115" s="292">
        <v>0</v>
      </c>
      <c r="M9115" s="292">
        <v>0</v>
      </c>
      <c r="N9115" s="292">
        <v>495.64350999999999</v>
      </c>
      <c r="O9115" s="292">
        <v>644.98410999999999</v>
      </c>
      <c r="P9115" s="83" t="str">
        <f t="shared" si="212"/>
        <v/>
      </c>
    </row>
    <row r="9116" spans="1:16" hidden="1" x14ac:dyDescent="0.25">
      <c r="A9116" s="83" t="s">
        <v>10179</v>
      </c>
      <c r="C9116" s="292">
        <v>0</v>
      </c>
      <c r="D9116" s="292">
        <v>0</v>
      </c>
      <c r="E9116" s="292">
        <v>0</v>
      </c>
      <c r="F9116" s="292">
        <v>0</v>
      </c>
      <c r="G9116" s="292">
        <v>0</v>
      </c>
      <c r="H9116" s="292">
        <v>0</v>
      </c>
      <c r="I9116" s="292">
        <v>0</v>
      </c>
      <c r="J9116" s="292">
        <v>0</v>
      </c>
      <c r="K9116" s="292">
        <v>0</v>
      </c>
      <c r="L9116" s="292">
        <v>0</v>
      </c>
      <c r="M9116" s="292">
        <v>0</v>
      </c>
      <c r="N9116" s="292">
        <v>0</v>
      </c>
      <c r="O9116" s="292">
        <v>0</v>
      </c>
      <c r="P9116" s="83" t="str">
        <f t="shared" si="212"/>
        <v/>
      </c>
    </row>
    <row r="9117" spans="1:16" hidden="1" x14ac:dyDescent="0.25">
      <c r="A9117" s="83" t="s">
        <v>10180</v>
      </c>
      <c r="C9117" s="292">
        <v>0</v>
      </c>
      <c r="D9117" s="292">
        <v>0</v>
      </c>
      <c r="E9117" s="292">
        <v>0.53748000000000007</v>
      </c>
      <c r="F9117" s="292">
        <v>0</v>
      </c>
      <c r="G9117" s="292">
        <v>0</v>
      </c>
      <c r="H9117" s="292">
        <v>780.69108999999992</v>
      </c>
      <c r="I9117" s="292">
        <v>0</v>
      </c>
      <c r="J9117" s="292">
        <v>0</v>
      </c>
      <c r="K9117" s="292">
        <v>100</v>
      </c>
      <c r="L9117" s="292">
        <v>0.21600999999999998</v>
      </c>
      <c r="M9117" s="292">
        <v>0</v>
      </c>
      <c r="N9117" s="292">
        <v>1437.2475900000002</v>
      </c>
      <c r="O9117" s="292">
        <v>2318.6921700000003</v>
      </c>
      <c r="P9117" s="83" t="str">
        <f t="shared" si="212"/>
        <v/>
      </c>
    </row>
    <row r="9118" spans="1:16" hidden="1" x14ac:dyDescent="0.25">
      <c r="A9118" s="83" t="s">
        <v>10181</v>
      </c>
      <c r="C9118" s="292">
        <v>3376.4890000000005</v>
      </c>
      <c r="D9118" s="292">
        <v>548.16667000000007</v>
      </c>
      <c r="E9118" s="292">
        <v>536.07004000000006</v>
      </c>
      <c r="F9118" s="292">
        <v>559.97448000000009</v>
      </c>
      <c r="G9118" s="292">
        <v>548.16667000000007</v>
      </c>
      <c r="H9118" s="292">
        <v>548.16667000000007</v>
      </c>
      <c r="I9118" s="292">
        <v>605.16667000000007</v>
      </c>
      <c r="J9118" s="292">
        <v>548.16667000000007</v>
      </c>
      <c r="K9118" s="292">
        <v>568.50666999999999</v>
      </c>
      <c r="L9118" s="292">
        <v>550.72014999999999</v>
      </c>
      <c r="M9118" s="292">
        <v>551.42667000000006</v>
      </c>
      <c r="N9118" s="292">
        <v>585.58793000000003</v>
      </c>
      <c r="O9118" s="292">
        <v>9526.6082900000019</v>
      </c>
      <c r="P9118" s="83" t="str">
        <f t="shared" si="212"/>
        <v/>
      </c>
    </row>
    <row r="9119" spans="1:16" hidden="1" x14ac:dyDescent="0.25">
      <c r="A9119" s="83" t="s">
        <v>10182</v>
      </c>
      <c r="C9119" s="292">
        <v>5.4267500000000002</v>
      </c>
      <c r="D9119" s="292">
        <v>4.2755200000000002</v>
      </c>
      <c r="E9119" s="292">
        <v>3.3455900000000001</v>
      </c>
      <c r="F9119" s="292">
        <v>5.4614700000000003</v>
      </c>
      <c r="G9119" s="292">
        <v>4.9017400000000002</v>
      </c>
      <c r="H9119" s="292">
        <v>0.95672000000000001</v>
      </c>
      <c r="I9119" s="292">
        <v>4.41838</v>
      </c>
      <c r="J9119" s="292">
        <v>6.5249899999999998</v>
      </c>
      <c r="K9119" s="292">
        <v>5.6490799999999997</v>
      </c>
      <c r="L9119" s="292">
        <v>4.0396700000000001</v>
      </c>
      <c r="M9119" s="292">
        <v>4.0071700000000003</v>
      </c>
      <c r="N9119" s="292">
        <v>9.9972000000000012</v>
      </c>
      <c r="O9119" s="292">
        <v>59.004280000000001</v>
      </c>
      <c r="P9119" s="83" t="str">
        <f t="shared" si="212"/>
        <v/>
      </c>
    </row>
    <row r="9120" spans="1:16" hidden="1" x14ac:dyDescent="0.25">
      <c r="A9120" s="83" t="s">
        <v>10183</v>
      </c>
      <c r="C9120" s="292">
        <v>0</v>
      </c>
      <c r="D9120" s="292">
        <v>0</v>
      </c>
      <c r="E9120" s="292">
        <v>0</v>
      </c>
      <c r="F9120" s="292">
        <v>0</v>
      </c>
      <c r="G9120" s="292">
        <v>871</v>
      </c>
      <c r="H9120" s="292">
        <v>0</v>
      </c>
      <c r="I9120" s="292">
        <v>0</v>
      </c>
      <c r="J9120" s="292">
        <v>0</v>
      </c>
      <c r="K9120" s="292">
        <v>0</v>
      </c>
      <c r="L9120" s="292">
        <v>0</v>
      </c>
      <c r="M9120" s="292">
        <v>0</v>
      </c>
      <c r="N9120" s="292">
        <v>0</v>
      </c>
      <c r="O9120" s="292">
        <v>871</v>
      </c>
      <c r="P9120" s="83" t="str">
        <f t="shared" si="212"/>
        <v/>
      </c>
    </row>
    <row r="9121" spans="1:16" hidden="1" x14ac:dyDescent="0.25">
      <c r="A9121" s="83" t="s">
        <v>10184</v>
      </c>
      <c r="C9121" s="292">
        <v>23814.012999999999</v>
      </c>
      <c r="D9121" s="292">
        <v>25838.365750000001</v>
      </c>
      <c r="E9121" s="292">
        <v>23814.012999999999</v>
      </c>
      <c r="F9121" s="292">
        <v>23284.793369999999</v>
      </c>
      <c r="G9121" s="292">
        <v>57639.027999999998</v>
      </c>
      <c r="H9121" s="292">
        <v>23345.371199999998</v>
      </c>
      <c r="I9121" s="292">
        <v>23284.336130000003</v>
      </c>
      <c r="J9121" s="292">
        <v>33218.203999999998</v>
      </c>
      <c r="K9121" s="292">
        <v>26020.686000000002</v>
      </c>
      <c r="L9121" s="292">
        <v>24346.48891</v>
      </c>
      <c r="M9121" s="292">
        <v>29224.354159999999</v>
      </c>
      <c r="N9121" s="292">
        <v>66586.897639999996</v>
      </c>
      <c r="O9121" s="292">
        <v>380416.55115999997</v>
      </c>
      <c r="P9121" s="83" t="str">
        <f t="shared" si="212"/>
        <v/>
      </c>
    </row>
    <row r="9122" spans="1:16" hidden="1" x14ac:dyDescent="0.25">
      <c r="A9122" s="83" t="s">
        <v>10185</v>
      </c>
      <c r="C9122" s="292">
        <v>0</v>
      </c>
      <c r="D9122" s="292">
        <v>0</v>
      </c>
      <c r="E9122" s="292">
        <v>0</v>
      </c>
      <c r="F9122" s="292">
        <v>0</v>
      </c>
      <c r="G9122" s="292">
        <v>0</v>
      </c>
      <c r="H9122" s="292">
        <v>0</v>
      </c>
      <c r="I9122" s="292">
        <v>0</v>
      </c>
      <c r="J9122" s="292">
        <v>0</v>
      </c>
      <c r="K9122" s="292">
        <v>0</v>
      </c>
      <c r="L9122" s="292">
        <v>0</v>
      </c>
      <c r="M9122" s="292">
        <v>0</v>
      </c>
      <c r="N9122" s="292">
        <v>0</v>
      </c>
      <c r="O9122" s="292">
        <v>0</v>
      </c>
      <c r="P9122" s="83" t="str">
        <f t="shared" si="212"/>
        <v/>
      </c>
    </row>
    <row r="9123" spans="1:16" hidden="1" x14ac:dyDescent="0.25">
      <c r="A9123" s="83" t="s">
        <v>10186</v>
      </c>
      <c r="C9123" s="292">
        <v>607</v>
      </c>
      <c r="D9123" s="292">
        <v>193.18247</v>
      </c>
      <c r="E9123" s="292">
        <v>472.32971999999995</v>
      </c>
      <c r="F9123" s="292">
        <v>171</v>
      </c>
      <c r="G9123" s="292">
        <v>3</v>
      </c>
      <c r="H9123" s="292">
        <v>81</v>
      </c>
      <c r="I9123" s="292">
        <v>2</v>
      </c>
      <c r="J9123" s="292">
        <v>2</v>
      </c>
      <c r="K9123" s="292">
        <v>49.61</v>
      </c>
      <c r="L9123" s="292">
        <v>2.5</v>
      </c>
      <c r="M9123" s="292">
        <v>172</v>
      </c>
      <c r="N9123" s="292">
        <v>2065.7807900000003</v>
      </c>
      <c r="O9123" s="292">
        <v>3821.4029799999998</v>
      </c>
      <c r="P9123" s="83" t="str">
        <f t="shared" si="212"/>
        <v/>
      </c>
    </row>
    <row r="9124" spans="1:16" hidden="1" x14ac:dyDescent="0.25">
      <c r="A9124" s="83" t="s">
        <v>10187</v>
      </c>
      <c r="C9124" s="292">
        <v>28025.999179999999</v>
      </c>
      <c r="D9124" s="292">
        <v>26962.703300000001</v>
      </c>
      <c r="E9124" s="292">
        <v>25428.225320000001</v>
      </c>
      <c r="F9124" s="292">
        <v>94457.152600000001</v>
      </c>
      <c r="G9124" s="292">
        <v>59629.196909999999</v>
      </c>
      <c r="H9124" s="292">
        <v>139960.81281999999</v>
      </c>
      <c r="I9124" s="292">
        <v>29217.528700000003</v>
      </c>
      <c r="J9124" s="292">
        <v>34011.220699999998</v>
      </c>
      <c r="K9124" s="292">
        <v>27502.273080000003</v>
      </c>
      <c r="L9124" s="292">
        <v>25371.04808</v>
      </c>
      <c r="M9124" s="292">
        <v>30686.540730000001</v>
      </c>
      <c r="N9124" s="292">
        <v>71764.205499999996</v>
      </c>
      <c r="O9124" s="292">
        <v>593016.90691999998</v>
      </c>
      <c r="P9124" s="83" t="str">
        <f t="shared" si="212"/>
        <v/>
      </c>
    </row>
    <row r="9125" spans="1:16" hidden="1" x14ac:dyDescent="0.25">
      <c r="A9125" s="83" t="s">
        <v>10188</v>
      </c>
      <c r="C9125" s="292">
        <v>6683.733830000001</v>
      </c>
      <c r="D9125" s="292">
        <v>6956.4100700000017</v>
      </c>
      <c r="E9125" s="292">
        <v>-572.14825999999948</v>
      </c>
      <c r="F9125" s="292">
        <v>-1159.5878200000002</v>
      </c>
      <c r="G9125" s="292">
        <v>-1797.2348800000002</v>
      </c>
      <c r="H9125" s="292">
        <v>-1497.0933999999995</v>
      </c>
      <c r="I9125" s="292">
        <v>-660.0043499999997</v>
      </c>
      <c r="J9125" s="292">
        <v>-406.17973999999981</v>
      </c>
      <c r="K9125" s="292">
        <v>-976.17413999999985</v>
      </c>
      <c r="L9125" s="292">
        <v>-1770.77244</v>
      </c>
      <c r="M9125" s="292">
        <v>-1157.6415699999998</v>
      </c>
      <c r="N9125" s="292">
        <v>-1567.1439799999998</v>
      </c>
      <c r="O9125" s="292">
        <v>2076.1633199999997</v>
      </c>
      <c r="P9125" s="83" t="str">
        <f t="shared" si="212"/>
        <v/>
      </c>
    </row>
    <row r="9126" spans="1:16" hidden="1" x14ac:dyDescent="0.25">
      <c r="A9126" s="83" t="s">
        <v>10189</v>
      </c>
      <c r="C9126" s="292">
        <v>12973.0362</v>
      </c>
      <c r="D9126" s="292">
        <v>6437.4278600000016</v>
      </c>
      <c r="E9126" s="292">
        <v>-1094.3176099999996</v>
      </c>
      <c r="F9126" s="292">
        <v>-1707.3524199999997</v>
      </c>
      <c r="G9126" s="292">
        <v>-2669.6223899999995</v>
      </c>
      <c r="H9126" s="292">
        <v>-2065.3147399999998</v>
      </c>
      <c r="I9126" s="292">
        <v>-1185.1953699999995</v>
      </c>
      <c r="J9126" s="292">
        <v>-990.81091999999967</v>
      </c>
      <c r="K9126" s="292">
        <v>-1697.4756099999997</v>
      </c>
      <c r="L9126" s="292">
        <v>-2330.7070699999995</v>
      </c>
      <c r="M9126" s="292">
        <v>-1720.32332</v>
      </c>
      <c r="N9126" s="292">
        <v>-2691.7964699999998</v>
      </c>
      <c r="O9126" s="292">
        <v>1257.548139999999</v>
      </c>
      <c r="P9126" s="83" t="str">
        <f t="shared" si="212"/>
        <v/>
      </c>
    </row>
    <row r="9127" spans="1:16" hidden="1" x14ac:dyDescent="0.25">
      <c r="A9127" s="83" t="s">
        <v>10190</v>
      </c>
      <c r="C9127" s="292">
        <v>0</v>
      </c>
      <c r="D9127" s="292">
        <v>0</v>
      </c>
      <c r="E9127" s="292">
        <v>0</v>
      </c>
      <c r="F9127" s="292">
        <v>0</v>
      </c>
      <c r="G9127" s="292">
        <v>0</v>
      </c>
      <c r="H9127" s="292">
        <v>0</v>
      </c>
      <c r="I9127" s="292">
        <v>0</v>
      </c>
      <c r="J9127" s="292">
        <v>0</v>
      </c>
      <c r="K9127" s="292">
        <v>0</v>
      </c>
      <c r="L9127" s="292">
        <v>0</v>
      </c>
      <c r="M9127" s="292">
        <v>0</v>
      </c>
      <c r="N9127" s="292">
        <v>0</v>
      </c>
      <c r="O9127" s="292">
        <v>0</v>
      </c>
      <c r="P9127" s="83" t="str">
        <f t="shared" si="212"/>
        <v/>
      </c>
    </row>
    <row r="9128" spans="1:16" hidden="1" x14ac:dyDescent="0.25">
      <c r="A9128" s="83" t="s">
        <v>10191</v>
      </c>
      <c r="C9128" s="292">
        <v>1343.94229</v>
      </c>
      <c r="D9128" s="292">
        <v>1382.3081799999998</v>
      </c>
      <c r="E9128" s="292">
        <v>1397.06926</v>
      </c>
      <c r="F9128" s="292">
        <v>1429.6203399999999</v>
      </c>
      <c r="G9128" s="292">
        <v>2026.2221999999999</v>
      </c>
      <c r="H9128" s="292">
        <v>1403.9106299999999</v>
      </c>
      <c r="I9128" s="292">
        <v>1377.3255899999999</v>
      </c>
      <c r="J9128" s="292">
        <v>1415.0266099999999</v>
      </c>
      <c r="K9128" s="292">
        <v>1434.1039499999999</v>
      </c>
      <c r="L9128" s="292">
        <v>1474.2359899999999</v>
      </c>
      <c r="M9128" s="292">
        <v>1487.5288299999997</v>
      </c>
      <c r="N9128" s="292">
        <v>2048.4468299999999</v>
      </c>
      <c r="O9128" s="292">
        <v>18219.740699999998</v>
      </c>
      <c r="P9128" s="83" t="str">
        <f t="shared" si="212"/>
        <v/>
      </c>
    </row>
    <row r="9129" spans="1:16" hidden="1" x14ac:dyDescent="0.25">
      <c r="A9129" s="83" t="s">
        <v>10192</v>
      </c>
      <c r="C9129" s="292">
        <v>797.73024999999996</v>
      </c>
      <c r="D9129" s="292">
        <v>422.70054000000005</v>
      </c>
      <c r="E9129" s="292">
        <v>431.72595000000001</v>
      </c>
      <c r="F9129" s="292">
        <v>591.25037000000009</v>
      </c>
      <c r="G9129" s="292">
        <v>549.64462000000015</v>
      </c>
      <c r="H9129" s="292">
        <v>615.13299999999992</v>
      </c>
      <c r="I9129" s="292">
        <v>403.5069499999999</v>
      </c>
      <c r="J9129" s="292">
        <v>582.02624000000003</v>
      </c>
      <c r="K9129" s="292">
        <v>477.64120000000014</v>
      </c>
      <c r="L9129" s="292">
        <v>547.87821000000008</v>
      </c>
      <c r="M9129" s="292">
        <v>472.41696000000002</v>
      </c>
      <c r="N9129" s="292">
        <v>677.19911999999999</v>
      </c>
      <c r="O9129" s="292">
        <v>6568.8534100000006</v>
      </c>
      <c r="P9129" s="83" t="str">
        <f t="shared" si="212"/>
        <v/>
      </c>
    </row>
    <row r="9130" spans="1:16" hidden="1" x14ac:dyDescent="0.25">
      <c r="A9130" s="83" t="s">
        <v>10193</v>
      </c>
      <c r="C9130" s="292">
        <v>0.47769</v>
      </c>
      <c r="D9130" s="292">
        <v>0.41005000000000003</v>
      </c>
      <c r="E9130" s="292">
        <v>0.44455</v>
      </c>
      <c r="F9130" s="292">
        <v>0.42331000000000002</v>
      </c>
      <c r="G9130" s="292">
        <v>0.42920999999999998</v>
      </c>
      <c r="H9130" s="292">
        <v>0.40836</v>
      </c>
      <c r="I9130" s="292">
        <v>0.41376000000000002</v>
      </c>
      <c r="J9130" s="292">
        <v>0.40599000000000002</v>
      </c>
      <c r="K9130" s="292">
        <v>44.5473</v>
      </c>
      <c r="L9130" s="292">
        <v>0.39036000000000004</v>
      </c>
      <c r="M9130" s="292">
        <v>0.37054999999999993</v>
      </c>
      <c r="N9130" s="292">
        <v>0.46447000000000005</v>
      </c>
      <c r="O9130" s="292">
        <v>49.185600000000001</v>
      </c>
      <c r="P9130" s="83" t="str">
        <f t="shared" si="212"/>
        <v/>
      </c>
    </row>
    <row r="9131" spans="1:16" hidden="1" x14ac:dyDescent="0.25">
      <c r="A9131" s="83" t="s">
        <v>10194</v>
      </c>
      <c r="C9131" s="292">
        <v>6744.3356000000022</v>
      </c>
      <c r="D9131" s="292">
        <v>797.4355599999999</v>
      </c>
      <c r="E9131" s="292">
        <v>982.42525000000001</v>
      </c>
      <c r="F9131" s="292">
        <v>746.60930000000008</v>
      </c>
      <c r="G9131" s="292">
        <v>731.52620000000013</v>
      </c>
      <c r="H9131" s="292">
        <v>1016.1486900000002</v>
      </c>
      <c r="I9131" s="292">
        <v>549.59688999999992</v>
      </c>
      <c r="J9131" s="292">
        <v>359.40179999999998</v>
      </c>
      <c r="K9131" s="292">
        <v>760.7835500000001</v>
      </c>
      <c r="L9131" s="292">
        <v>1197.5286699999999</v>
      </c>
      <c r="M9131" s="292">
        <v>656.68588999999997</v>
      </c>
      <c r="N9131" s="292">
        <v>978.33753000000002</v>
      </c>
      <c r="O9131" s="292">
        <v>15520.814930000002</v>
      </c>
      <c r="P9131" s="83" t="str">
        <f t="shared" si="212"/>
        <v/>
      </c>
    </row>
    <row r="9132" spans="1:16" hidden="1" x14ac:dyDescent="0.25">
      <c r="A9132" s="83" t="s">
        <v>10195</v>
      </c>
      <c r="C9132" s="292">
        <v>0</v>
      </c>
      <c r="D9132" s="292">
        <v>0</v>
      </c>
      <c r="E9132" s="292">
        <v>0</v>
      </c>
      <c r="F9132" s="292">
        <v>0</v>
      </c>
      <c r="G9132" s="292">
        <v>0</v>
      </c>
      <c r="H9132" s="292">
        <v>0</v>
      </c>
      <c r="I9132" s="292">
        <v>0</v>
      </c>
      <c r="J9132" s="292">
        <v>0</v>
      </c>
      <c r="K9132" s="292">
        <v>0</v>
      </c>
      <c r="L9132" s="292">
        <v>0</v>
      </c>
      <c r="M9132" s="292">
        <v>0</v>
      </c>
      <c r="N9132" s="292">
        <v>0</v>
      </c>
      <c r="O9132" s="292">
        <v>0</v>
      </c>
      <c r="P9132" s="83" t="str">
        <f t="shared" si="212"/>
        <v/>
      </c>
    </row>
    <row r="9133" spans="1:16" hidden="1" x14ac:dyDescent="0.25">
      <c r="A9133" s="83" t="s">
        <v>10196</v>
      </c>
      <c r="C9133" s="292">
        <v>0</v>
      </c>
      <c r="D9133" s="292">
        <v>0</v>
      </c>
      <c r="E9133" s="292">
        <v>0</v>
      </c>
      <c r="F9133" s="292">
        <v>0</v>
      </c>
      <c r="G9133" s="292">
        <v>0</v>
      </c>
      <c r="H9133" s="292">
        <v>0</v>
      </c>
      <c r="I9133" s="292">
        <v>0</v>
      </c>
      <c r="J9133" s="292">
        <v>0</v>
      </c>
      <c r="K9133" s="292">
        <v>0</v>
      </c>
      <c r="L9133" s="292">
        <v>0</v>
      </c>
      <c r="M9133" s="292">
        <v>0</v>
      </c>
      <c r="N9133" s="292">
        <v>0</v>
      </c>
      <c r="O9133" s="292">
        <v>0</v>
      </c>
      <c r="P9133" s="83" t="str">
        <f t="shared" si="212"/>
        <v/>
      </c>
    </row>
    <row r="9134" spans="1:16" hidden="1" x14ac:dyDescent="0.25">
      <c r="A9134" s="83" t="s">
        <v>10197</v>
      </c>
      <c r="C9134" s="292">
        <v>0</v>
      </c>
      <c r="D9134" s="292">
        <v>0</v>
      </c>
      <c r="E9134" s="292">
        <v>0</v>
      </c>
      <c r="F9134" s="292">
        <v>0</v>
      </c>
      <c r="G9134" s="292">
        <v>0</v>
      </c>
      <c r="H9134" s="292">
        <v>0</v>
      </c>
      <c r="I9134" s="292">
        <v>0</v>
      </c>
      <c r="J9134" s="292">
        <v>0</v>
      </c>
      <c r="K9134" s="292">
        <v>0</v>
      </c>
      <c r="L9134" s="292">
        <v>0</v>
      </c>
      <c r="M9134" s="292">
        <v>0</v>
      </c>
      <c r="N9134" s="292">
        <v>0</v>
      </c>
      <c r="O9134" s="292">
        <v>0</v>
      </c>
      <c r="P9134" s="83" t="str">
        <f t="shared" si="212"/>
        <v/>
      </c>
    </row>
    <row r="9135" spans="1:16" hidden="1" x14ac:dyDescent="0.25">
      <c r="A9135" s="83" t="s">
        <v>10198</v>
      </c>
      <c r="C9135" s="292">
        <v>442.25326000000001</v>
      </c>
      <c r="D9135" s="292">
        <v>0</v>
      </c>
      <c r="E9135" s="292">
        <v>0</v>
      </c>
      <c r="F9135" s="292">
        <v>0</v>
      </c>
      <c r="G9135" s="292">
        <v>0</v>
      </c>
      <c r="H9135" s="292">
        <v>0</v>
      </c>
      <c r="I9135" s="292">
        <v>0</v>
      </c>
      <c r="J9135" s="292">
        <v>0</v>
      </c>
      <c r="K9135" s="292">
        <v>0</v>
      </c>
      <c r="L9135" s="292">
        <v>0</v>
      </c>
      <c r="M9135" s="292">
        <v>0</v>
      </c>
      <c r="N9135" s="292">
        <v>0</v>
      </c>
      <c r="O9135" s="292">
        <v>442.25326000000001</v>
      </c>
      <c r="P9135" s="83" t="str">
        <f t="shared" si="212"/>
        <v/>
      </c>
    </row>
    <row r="9136" spans="1:16" hidden="1" x14ac:dyDescent="0.25">
      <c r="A9136" s="83" t="s">
        <v>10199</v>
      </c>
      <c r="C9136" s="292">
        <v>29.098050000000001</v>
      </c>
      <c r="D9136" s="292">
        <v>32.604230000000001</v>
      </c>
      <c r="E9136" s="292">
        <v>71.388539999999992</v>
      </c>
      <c r="F9136" s="292">
        <v>34.968809999999998</v>
      </c>
      <c r="G9136" s="292">
        <v>81.790700000000015</v>
      </c>
      <c r="H9136" s="292">
        <v>82.172749999999979</v>
      </c>
      <c r="I9136" s="292">
        <v>27.29271</v>
      </c>
      <c r="J9136" s="292">
        <v>84.039299999999997</v>
      </c>
      <c r="K9136" s="292">
        <v>67.991579999999999</v>
      </c>
      <c r="L9136" s="292">
        <v>112.80316999999999</v>
      </c>
      <c r="M9136" s="292">
        <v>111.37607</v>
      </c>
      <c r="N9136" s="292">
        <v>251.21992000000003</v>
      </c>
      <c r="O9136" s="292">
        <v>986.74583000000018</v>
      </c>
      <c r="P9136" s="83" t="str">
        <f t="shared" si="212"/>
        <v/>
      </c>
    </row>
    <row r="9137" spans="1:16" hidden="1" x14ac:dyDescent="0.25">
      <c r="A9137" s="83" t="s">
        <v>10200</v>
      </c>
      <c r="C9137" s="292">
        <v>9357.8371400000015</v>
      </c>
      <c r="D9137" s="292">
        <v>2635.4585599999996</v>
      </c>
      <c r="E9137" s="292">
        <v>2883.0535499999996</v>
      </c>
      <c r="F9137" s="292">
        <v>2802.8721300000002</v>
      </c>
      <c r="G9137" s="292">
        <v>3389.6129300000002</v>
      </c>
      <c r="H9137" s="292">
        <v>3117.7734299999997</v>
      </c>
      <c r="I9137" s="292">
        <v>2358.1358999999998</v>
      </c>
      <c r="J9137" s="292">
        <v>2440.8999399999998</v>
      </c>
      <c r="K9137" s="292">
        <v>2785.0675799999999</v>
      </c>
      <c r="L9137" s="292">
        <v>3332.8364000000001</v>
      </c>
      <c r="M9137" s="292">
        <v>2728.3782999999999</v>
      </c>
      <c r="N9137" s="292">
        <v>3955.6678699999998</v>
      </c>
      <c r="O9137" s="292">
        <v>41787.593730000001</v>
      </c>
      <c r="P9137" s="83" t="str">
        <f t="shared" si="212"/>
        <v/>
      </c>
    </row>
    <row r="9138" spans="1:16" hidden="1" x14ac:dyDescent="0.25">
      <c r="A9138" s="83" t="s">
        <v>10201</v>
      </c>
      <c r="C9138" s="292">
        <v>505.12421000000001</v>
      </c>
      <c r="D9138" s="292">
        <v>516.85982000000001</v>
      </c>
      <c r="E9138" s="292">
        <v>520.03946000000008</v>
      </c>
      <c r="F9138" s="292">
        <v>545.62718999999993</v>
      </c>
      <c r="G9138" s="292">
        <v>870.24255000000005</v>
      </c>
      <c r="H9138" s="292">
        <v>566.06880000000001</v>
      </c>
      <c r="I9138" s="292">
        <v>523.03088000000002</v>
      </c>
      <c r="J9138" s="292">
        <v>582.46341000000007</v>
      </c>
      <c r="K9138" s="292">
        <v>593.83868999999993</v>
      </c>
      <c r="L9138" s="292">
        <v>557.75149999999996</v>
      </c>
      <c r="M9138" s="292">
        <v>560.49092000000007</v>
      </c>
      <c r="N9138" s="292">
        <v>1122.56096</v>
      </c>
      <c r="O9138" s="292">
        <v>7464.0983900000001</v>
      </c>
      <c r="P9138" s="83" t="str">
        <f t="shared" si="212"/>
        <v/>
      </c>
    </row>
    <row r="9139" spans="1:16" hidden="1" x14ac:dyDescent="0.25">
      <c r="A9139" s="83" t="s">
        <v>10202</v>
      </c>
      <c r="C9139" s="292">
        <v>2.2150700000000003</v>
      </c>
      <c r="D9139" s="292">
        <v>2.1223900000000002</v>
      </c>
      <c r="E9139" s="292">
        <v>2.1298900000000001</v>
      </c>
      <c r="F9139" s="292">
        <v>2.13741</v>
      </c>
      <c r="G9139" s="292">
        <v>2.1449600000000002</v>
      </c>
      <c r="H9139" s="292">
        <v>2.1525400000000001</v>
      </c>
      <c r="I9139" s="292">
        <v>2.1601400000000002</v>
      </c>
      <c r="J9139" s="292">
        <v>2.16777</v>
      </c>
      <c r="K9139" s="292">
        <v>127.46278</v>
      </c>
      <c r="L9139" s="292">
        <v>2.1831300000000002</v>
      </c>
      <c r="M9139" s="292">
        <v>2.1908300000000001</v>
      </c>
      <c r="N9139" s="292">
        <v>2.0915300000000001</v>
      </c>
      <c r="O9139" s="292">
        <v>151.15844000000001</v>
      </c>
      <c r="P9139" s="83" t="str">
        <f t="shared" si="212"/>
        <v/>
      </c>
    </row>
    <row r="9140" spans="1:16" hidden="1" x14ac:dyDescent="0.25">
      <c r="A9140" s="83" t="s">
        <v>10203</v>
      </c>
      <c r="C9140" s="292">
        <v>0</v>
      </c>
      <c r="D9140" s="292">
        <v>0</v>
      </c>
      <c r="E9140" s="292">
        <v>0</v>
      </c>
      <c r="F9140" s="292">
        <v>0</v>
      </c>
      <c r="G9140" s="292">
        <v>0</v>
      </c>
      <c r="H9140" s="292">
        <v>0</v>
      </c>
      <c r="I9140" s="292">
        <v>0</v>
      </c>
      <c r="J9140" s="292">
        <v>0</v>
      </c>
      <c r="K9140" s="292">
        <v>0</v>
      </c>
      <c r="L9140" s="292">
        <v>0</v>
      </c>
      <c r="M9140" s="292">
        <v>0</v>
      </c>
      <c r="N9140" s="292">
        <v>0</v>
      </c>
      <c r="O9140" s="292">
        <v>0</v>
      </c>
      <c r="P9140" s="83" t="str">
        <f t="shared" si="212"/>
        <v/>
      </c>
    </row>
    <row r="9141" spans="1:16" hidden="1" x14ac:dyDescent="0.25">
      <c r="A9141" s="83" t="s">
        <v>10204</v>
      </c>
      <c r="C9141" s="292">
        <v>9865.1764200000016</v>
      </c>
      <c r="D9141" s="292">
        <v>3154.4407699999997</v>
      </c>
      <c r="E9141" s="292">
        <v>3405.2228999999998</v>
      </c>
      <c r="F9141" s="292">
        <v>3350.6367299999997</v>
      </c>
      <c r="G9141" s="292">
        <v>4262.0004399999998</v>
      </c>
      <c r="H9141" s="292">
        <v>3685.9947699999998</v>
      </c>
      <c r="I9141" s="292">
        <v>2883.3269199999995</v>
      </c>
      <c r="J9141" s="292">
        <v>3025.5311199999996</v>
      </c>
      <c r="K9141" s="292">
        <v>3506.3690499999998</v>
      </c>
      <c r="L9141" s="292">
        <v>3892.7710299999999</v>
      </c>
      <c r="M9141" s="292">
        <v>3291.06005</v>
      </c>
      <c r="N9141" s="292">
        <v>5080.3203599999997</v>
      </c>
      <c r="O9141" s="292">
        <v>49402.850559999999</v>
      </c>
      <c r="P9141" s="83" t="str">
        <f t="shared" si="212"/>
        <v/>
      </c>
    </row>
    <row r="9142" spans="1:16" hidden="1" x14ac:dyDescent="0.25">
      <c r="A9142" s="83" t="s">
        <v>10205</v>
      </c>
      <c r="C9142" s="292">
        <v>0</v>
      </c>
      <c r="D9142" s="292">
        <v>0</v>
      </c>
      <c r="E9142" s="292">
        <v>0</v>
      </c>
      <c r="F9142" s="292">
        <v>0</v>
      </c>
      <c r="G9142" s="292">
        <v>0</v>
      </c>
      <c r="H9142" s="292">
        <v>0</v>
      </c>
      <c r="I9142" s="292">
        <v>0</v>
      </c>
      <c r="J9142" s="292">
        <v>0</v>
      </c>
      <c r="K9142" s="292">
        <v>0</v>
      </c>
      <c r="L9142" s="292">
        <v>0</v>
      </c>
      <c r="M9142" s="292">
        <v>0</v>
      </c>
      <c r="N9142" s="292">
        <v>0</v>
      </c>
      <c r="O9142" s="292">
        <v>0</v>
      </c>
      <c r="P9142" s="83" t="str">
        <f t="shared" ref="P9142:P9157" si="213">IF(COUNTBLANK(Q9142)=0,IF(RIGHT(A9142,12)=Q9142,TRUE,FALSE),"")</f>
        <v/>
      </c>
    </row>
    <row r="9143" spans="1:16" hidden="1" x14ac:dyDescent="0.25">
      <c r="A9143" s="83" t="s">
        <v>10206</v>
      </c>
      <c r="C9143" s="292">
        <v>0</v>
      </c>
      <c r="D9143" s="292">
        <v>0</v>
      </c>
      <c r="E9143" s="292">
        <v>0</v>
      </c>
      <c r="F9143" s="292">
        <v>0</v>
      </c>
      <c r="G9143" s="292">
        <v>0</v>
      </c>
      <c r="H9143" s="292">
        <v>0</v>
      </c>
      <c r="I9143" s="292">
        <v>0</v>
      </c>
      <c r="J9143" s="292">
        <v>0</v>
      </c>
      <c r="K9143" s="292">
        <v>0</v>
      </c>
      <c r="L9143" s="292">
        <v>0</v>
      </c>
      <c r="M9143" s="292">
        <v>0</v>
      </c>
      <c r="N9143" s="292">
        <v>0</v>
      </c>
      <c r="O9143" s="292">
        <v>0</v>
      </c>
      <c r="P9143" s="83" t="str">
        <f t="shared" si="213"/>
        <v/>
      </c>
    </row>
    <row r="9144" spans="1:16" hidden="1" x14ac:dyDescent="0.25">
      <c r="A9144" s="83" t="s">
        <v>10207</v>
      </c>
      <c r="C9144" s="292">
        <v>16041.570970000002</v>
      </c>
      <c r="D9144" s="292">
        <v>9591.8686300000008</v>
      </c>
      <c r="E9144" s="292">
        <v>2310.9052900000002</v>
      </c>
      <c r="F9144" s="292">
        <v>1643.28431</v>
      </c>
      <c r="G9144" s="292">
        <v>1592.37805</v>
      </c>
      <c r="H9144" s="292">
        <v>1620.6800300000002</v>
      </c>
      <c r="I9144" s="292">
        <v>1698.1315500000001</v>
      </c>
      <c r="J9144" s="292">
        <v>2034.7202</v>
      </c>
      <c r="K9144" s="292">
        <v>1808.8934400000001</v>
      </c>
      <c r="L9144" s="292">
        <v>1562.0639600000002</v>
      </c>
      <c r="M9144" s="292">
        <v>1570.7367300000001</v>
      </c>
      <c r="N9144" s="292">
        <v>2388.5238899999999</v>
      </c>
      <c r="O9144" s="292">
        <v>43863.75705</v>
      </c>
      <c r="P9144" s="83" t="str">
        <f t="shared" si="213"/>
        <v/>
      </c>
    </row>
    <row r="9145" spans="1:16" hidden="1" x14ac:dyDescent="0.25">
      <c r="A9145" s="83" t="s">
        <v>10208</v>
      </c>
      <c r="C9145" s="292">
        <v>0</v>
      </c>
      <c r="D9145" s="292">
        <v>0</v>
      </c>
      <c r="E9145" s="292">
        <v>0</v>
      </c>
      <c r="F9145" s="292">
        <v>0</v>
      </c>
      <c r="G9145" s="292">
        <v>0</v>
      </c>
      <c r="H9145" s="292">
        <v>0</v>
      </c>
      <c r="I9145" s="292">
        <v>0</v>
      </c>
      <c r="J9145" s="292">
        <v>0</v>
      </c>
      <c r="K9145" s="292">
        <v>0</v>
      </c>
      <c r="L9145" s="292">
        <v>0</v>
      </c>
      <c r="M9145" s="292">
        <v>0</v>
      </c>
      <c r="N9145" s="292">
        <v>0</v>
      </c>
      <c r="O9145" s="292">
        <v>0</v>
      </c>
      <c r="P9145" s="83" t="str">
        <f t="shared" si="213"/>
        <v/>
      </c>
    </row>
    <row r="9146" spans="1:16" hidden="1" x14ac:dyDescent="0.25">
      <c r="A9146" s="83" t="s">
        <v>10209</v>
      </c>
      <c r="C9146" s="292">
        <v>0</v>
      </c>
      <c r="D9146" s="292">
        <v>0</v>
      </c>
      <c r="E9146" s="292">
        <v>0</v>
      </c>
      <c r="F9146" s="292">
        <v>0</v>
      </c>
      <c r="G9146" s="292">
        <v>0</v>
      </c>
      <c r="H9146" s="292">
        <v>0</v>
      </c>
      <c r="I9146" s="292">
        <v>0</v>
      </c>
      <c r="J9146" s="292">
        <v>0</v>
      </c>
      <c r="K9146" s="292">
        <v>0</v>
      </c>
      <c r="L9146" s="292">
        <v>0</v>
      </c>
      <c r="M9146" s="292">
        <v>0</v>
      </c>
      <c r="N9146" s="292">
        <v>0</v>
      </c>
      <c r="O9146" s="292">
        <v>0</v>
      </c>
      <c r="P9146" s="83" t="str">
        <f t="shared" si="213"/>
        <v/>
      </c>
    </row>
    <row r="9147" spans="1:16" hidden="1" x14ac:dyDescent="0.25">
      <c r="A9147" s="83" t="s">
        <v>10210</v>
      </c>
      <c r="C9147" s="292">
        <v>173.5376</v>
      </c>
      <c r="D9147" s="292">
        <v>143.66872000000001</v>
      </c>
      <c r="E9147" s="292">
        <v>98.639880000000005</v>
      </c>
      <c r="F9147" s="292">
        <v>87.941140000000004</v>
      </c>
      <c r="G9147" s="292">
        <v>111.94420000000001</v>
      </c>
      <c r="H9147" s="292">
        <v>135.86651999999998</v>
      </c>
      <c r="I9147" s="292">
        <v>107.04034</v>
      </c>
      <c r="J9147" s="292">
        <v>80.637640000000019</v>
      </c>
      <c r="K9147" s="292">
        <v>270.34484000000003</v>
      </c>
      <c r="L9147" s="292">
        <v>102.58607000000001</v>
      </c>
      <c r="M9147" s="292">
        <v>110.32065000000001</v>
      </c>
      <c r="N9147" s="292">
        <v>135.84470999999999</v>
      </c>
      <c r="O9147" s="292">
        <v>1558.3723100000004</v>
      </c>
      <c r="P9147" s="83" t="str">
        <f t="shared" si="213"/>
        <v/>
      </c>
    </row>
    <row r="9148" spans="1:16" hidden="1" x14ac:dyDescent="0.25">
      <c r="A9148" s="83" t="s">
        <v>10211</v>
      </c>
      <c r="C9148" s="292">
        <v>0</v>
      </c>
      <c r="D9148" s="292">
        <v>0</v>
      </c>
      <c r="E9148" s="292">
        <v>0</v>
      </c>
      <c r="F9148" s="292">
        <v>0</v>
      </c>
      <c r="G9148" s="292">
        <v>0</v>
      </c>
      <c r="H9148" s="292">
        <v>0</v>
      </c>
      <c r="I9148" s="292">
        <v>0</v>
      </c>
      <c r="J9148" s="292">
        <v>0</v>
      </c>
      <c r="K9148" s="292">
        <v>0</v>
      </c>
      <c r="L9148" s="292">
        <v>0</v>
      </c>
      <c r="M9148" s="292">
        <v>0</v>
      </c>
      <c r="N9148" s="292">
        <v>0</v>
      </c>
      <c r="O9148" s="292">
        <v>0</v>
      </c>
      <c r="P9148" s="83" t="str">
        <f t="shared" si="213"/>
        <v/>
      </c>
    </row>
    <row r="9149" spans="1:16" hidden="1" x14ac:dyDescent="0.25">
      <c r="A9149" s="83" t="s">
        <v>10212</v>
      </c>
      <c r="C9149" s="292">
        <v>0</v>
      </c>
      <c r="D9149" s="292">
        <v>0</v>
      </c>
      <c r="E9149" s="292">
        <v>0</v>
      </c>
      <c r="F9149" s="292">
        <v>0</v>
      </c>
      <c r="G9149" s="292">
        <v>0</v>
      </c>
      <c r="H9149" s="292">
        <v>0</v>
      </c>
      <c r="I9149" s="292">
        <v>0</v>
      </c>
      <c r="J9149" s="292">
        <v>0</v>
      </c>
      <c r="K9149" s="292">
        <v>0</v>
      </c>
      <c r="L9149" s="292">
        <v>0</v>
      </c>
      <c r="M9149" s="292">
        <v>0</v>
      </c>
      <c r="N9149" s="292">
        <v>0</v>
      </c>
      <c r="O9149" s="292">
        <v>0</v>
      </c>
      <c r="P9149" s="83" t="str">
        <f t="shared" si="213"/>
        <v/>
      </c>
    </row>
    <row r="9150" spans="1:16" hidden="1" x14ac:dyDescent="0.25">
      <c r="A9150" s="83" t="s">
        <v>10213</v>
      </c>
      <c r="C9150" s="292">
        <v>1.43</v>
      </c>
      <c r="D9150" s="292">
        <v>1.66</v>
      </c>
      <c r="E9150" s="292">
        <v>17.02675</v>
      </c>
      <c r="F9150" s="292">
        <v>2.3996399999999998</v>
      </c>
      <c r="G9150" s="292">
        <v>17.711970000000001</v>
      </c>
      <c r="H9150" s="292">
        <v>7.5653699999999997</v>
      </c>
      <c r="I9150" s="292">
        <v>0</v>
      </c>
      <c r="J9150" s="292">
        <v>145.69560000000001</v>
      </c>
      <c r="K9150" s="292">
        <v>15.160359999999995</v>
      </c>
      <c r="L9150" s="292">
        <v>1.6893899999999999</v>
      </c>
      <c r="M9150" s="292">
        <v>3.16608</v>
      </c>
      <c r="N9150" s="292">
        <v>209.9443</v>
      </c>
      <c r="O9150" s="292">
        <v>423.44945999999999</v>
      </c>
      <c r="P9150" s="83" t="str">
        <f t="shared" si="213"/>
        <v/>
      </c>
    </row>
    <row r="9151" spans="1:16" hidden="1" x14ac:dyDescent="0.25">
      <c r="A9151" s="83" t="s">
        <v>10214</v>
      </c>
      <c r="C9151" s="292">
        <v>9.0690300000000015</v>
      </c>
      <c r="D9151" s="292">
        <v>4.9903300000000002</v>
      </c>
      <c r="E9151" s="292">
        <v>4.0224099999999998</v>
      </c>
      <c r="F9151" s="292">
        <v>5.89222</v>
      </c>
      <c r="G9151" s="292">
        <v>4.4863</v>
      </c>
      <c r="H9151" s="292">
        <v>7.7488799999999998</v>
      </c>
      <c r="I9151" s="292">
        <v>3.8414099999999998</v>
      </c>
      <c r="J9151" s="292">
        <v>4.9164500000000002</v>
      </c>
      <c r="K9151" s="292">
        <v>6.4382399999999995</v>
      </c>
      <c r="L9151" s="292">
        <v>0.53849999999999998</v>
      </c>
      <c r="M9151" s="292">
        <v>0</v>
      </c>
      <c r="N9151" s="292">
        <v>0</v>
      </c>
      <c r="O9151" s="292">
        <v>51.943769999999994</v>
      </c>
      <c r="P9151" s="83" t="str">
        <f t="shared" si="213"/>
        <v/>
      </c>
    </row>
    <row r="9152" spans="1:16" hidden="1" x14ac:dyDescent="0.25">
      <c r="A9152" s="83" t="s">
        <v>10215</v>
      </c>
      <c r="C9152" s="292">
        <v>0</v>
      </c>
      <c r="D9152" s="292">
        <v>0</v>
      </c>
      <c r="E9152" s="292">
        <v>0</v>
      </c>
      <c r="F9152" s="292">
        <v>88.757739999999998</v>
      </c>
      <c r="G9152" s="292">
        <v>0</v>
      </c>
      <c r="H9152" s="292">
        <v>0</v>
      </c>
      <c r="I9152" s="292">
        <v>0</v>
      </c>
      <c r="J9152" s="292">
        <v>2.2205100000000004</v>
      </c>
      <c r="K9152" s="292">
        <v>0</v>
      </c>
      <c r="L9152" s="292">
        <v>0</v>
      </c>
      <c r="M9152" s="292">
        <v>0</v>
      </c>
      <c r="N9152" s="292">
        <v>90</v>
      </c>
      <c r="O9152" s="292">
        <v>180.97825</v>
      </c>
      <c r="P9152" s="83" t="str">
        <f t="shared" si="213"/>
        <v/>
      </c>
    </row>
    <row r="9153" spans="1:16" hidden="1" x14ac:dyDescent="0.25">
      <c r="A9153" s="83" t="s">
        <v>10216</v>
      </c>
      <c r="C9153" s="292">
        <v>1203.1897900000001</v>
      </c>
      <c r="D9153" s="292">
        <v>0</v>
      </c>
      <c r="E9153" s="292">
        <v>0</v>
      </c>
      <c r="F9153" s="292">
        <v>0</v>
      </c>
      <c r="G9153" s="292">
        <v>0</v>
      </c>
      <c r="H9153" s="292">
        <v>0</v>
      </c>
      <c r="I9153" s="292">
        <v>0</v>
      </c>
      <c r="J9153" s="292">
        <v>0</v>
      </c>
      <c r="K9153" s="292">
        <v>0</v>
      </c>
      <c r="L9153" s="292">
        <v>0</v>
      </c>
      <c r="M9153" s="292">
        <v>0</v>
      </c>
      <c r="N9153" s="292">
        <v>0</v>
      </c>
      <c r="O9153" s="292">
        <v>1203.1897900000001</v>
      </c>
      <c r="P9153" s="83" t="str">
        <f t="shared" si="213"/>
        <v/>
      </c>
    </row>
    <row r="9154" spans="1:16" hidden="1" x14ac:dyDescent="0.25">
      <c r="A9154" s="83" t="s">
        <v>10217</v>
      </c>
      <c r="C9154" s="292">
        <v>0</v>
      </c>
      <c r="D9154" s="292">
        <v>0</v>
      </c>
      <c r="E9154" s="292">
        <v>0</v>
      </c>
      <c r="F9154" s="292">
        <v>0</v>
      </c>
      <c r="G9154" s="292">
        <v>0</v>
      </c>
      <c r="H9154" s="292">
        <v>0</v>
      </c>
      <c r="I9154" s="292">
        <v>0</v>
      </c>
      <c r="J9154" s="292">
        <v>0</v>
      </c>
      <c r="K9154" s="292">
        <v>0</v>
      </c>
      <c r="L9154" s="292">
        <v>0</v>
      </c>
      <c r="M9154" s="292">
        <v>0</v>
      </c>
      <c r="N9154" s="292">
        <v>0</v>
      </c>
      <c r="O9154" s="292">
        <v>0</v>
      </c>
      <c r="P9154" s="83" t="str">
        <f t="shared" si="213"/>
        <v/>
      </c>
    </row>
    <row r="9155" spans="1:16" hidden="1" x14ac:dyDescent="0.25">
      <c r="A9155" s="83" t="s">
        <v>10218</v>
      </c>
      <c r="C9155" s="292">
        <v>6796.6416500000005</v>
      </c>
      <c r="D9155" s="292">
        <v>0</v>
      </c>
      <c r="E9155" s="292">
        <v>0</v>
      </c>
      <c r="F9155" s="292">
        <v>0</v>
      </c>
      <c r="G9155" s="292">
        <v>0</v>
      </c>
      <c r="H9155" s="292">
        <v>0</v>
      </c>
      <c r="I9155" s="292">
        <v>0</v>
      </c>
      <c r="J9155" s="292">
        <v>0</v>
      </c>
      <c r="K9155" s="292">
        <v>0</v>
      </c>
      <c r="L9155" s="292">
        <v>0</v>
      </c>
      <c r="M9155" s="292">
        <v>0</v>
      </c>
      <c r="N9155" s="292">
        <v>0</v>
      </c>
      <c r="O9155" s="292">
        <v>6796.6416500000005</v>
      </c>
      <c r="P9155" s="83" t="str">
        <f t="shared" si="213"/>
        <v/>
      </c>
    </row>
    <row r="9156" spans="1:16" hidden="1" x14ac:dyDescent="0.25">
      <c r="A9156" s="83" t="s">
        <v>10219</v>
      </c>
      <c r="C9156" s="292">
        <v>22838.212620000002</v>
      </c>
      <c r="D9156" s="292">
        <v>9591.8686300000008</v>
      </c>
      <c r="E9156" s="292">
        <v>2310.9052900000002</v>
      </c>
      <c r="F9156" s="292">
        <v>1643.28431</v>
      </c>
      <c r="G9156" s="292">
        <v>1592.37805</v>
      </c>
      <c r="H9156" s="292">
        <v>1620.6800300000002</v>
      </c>
      <c r="I9156" s="292">
        <v>1698.1315500000001</v>
      </c>
      <c r="J9156" s="292">
        <v>2034.7202</v>
      </c>
      <c r="K9156" s="292">
        <v>1808.8934400000001</v>
      </c>
      <c r="L9156" s="292">
        <v>1562.0639600000002</v>
      </c>
      <c r="M9156" s="292">
        <v>1570.7367300000001</v>
      </c>
      <c r="N9156" s="292">
        <v>2388.5238899999999</v>
      </c>
      <c r="O9156" s="292">
        <v>50660.398699999998</v>
      </c>
      <c r="P9156" s="83" t="str">
        <f t="shared" si="213"/>
        <v/>
      </c>
    </row>
    <row r="9157" spans="1:16" hidden="1" x14ac:dyDescent="0.25">
      <c r="A9157" s="83" t="s">
        <v>10220</v>
      </c>
      <c r="C9157" s="292">
        <v>14654.344550000002</v>
      </c>
      <c r="D9157" s="292">
        <v>9441.5495800000008</v>
      </c>
      <c r="E9157" s="292">
        <v>2191.2162499999999</v>
      </c>
      <c r="F9157" s="292">
        <v>1458.29357</v>
      </c>
      <c r="G9157" s="292">
        <v>1458.23558</v>
      </c>
      <c r="H9157" s="292">
        <v>1469.49926</v>
      </c>
      <c r="I9157" s="292">
        <v>1587.2498000000001</v>
      </c>
      <c r="J9157" s="292">
        <v>1801.25</v>
      </c>
      <c r="K9157" s="292">
        <v>1516.95</v>
      </c>
      <c r="L9157" s="292">
        <v>1457.25</v>
      </c>
      <c r="M9157" s="292">
        <v>1457.25</v>
      </c>
      <c r="N9157" s="292">
        <v>1952.73488</v>
      </c>
      <c r="O9157" s="292">
        <v>40445.823470000003</v>
      </c>
      <c r="P9157" s="83" t="str">
        <f t="shared" si="213"/>
        <v/>
      </c>
    </row>
    <row r="9158" spans="1:16" hidden="1" x14ac:dyDescent="0.25">
      <c r="A9158" s="83" t="s">
        <v>10221</v>
      </c>
      <c r="C9158" s="292">
        <v>-151879</v>
      </c>
      <c r="D9158" s="292">
        <v>90282</v>
      </c>
      <c r="E9158" s="292">
        <v>168688</v>
      </c>
      <c r="G9158" s="292">
        <v>107091</v>
      </c>
      <c r="P9158" s="83" t="str">
        <f t="shared" ref="P9158:P9221" si="214">IF(COUNTBLANK(Q9158)=0,IF(RIGHT(A9158,10)=Q9158,TRUE,FALSE),"")</f>
        <v/>
      </c>
    </row>
    <row r="9159" spans="1:16" hidden="1" x14ac:dyDescent="0.25">
      <c r="A9159" s="83" t="s">
        <v>10222</v>
      </c>
      <c r="C9159" s="292">
        <v>-156410</v>
      </c>
      <c r="D9159" s="292">
        <v>118373</v>
      </c>
      <c r="E9159" s="292">
        <v>176264</v>
      </c>
      <c r="G9159" s="292">
        <v>138227</v>
      </c>
      <c r="P9159" s="83" t="str">
        <f t="shared" si="214"/>
        <v/>
      </c>
    </row>
    <row r="9160" spans="1:16" hidden="1" x14ac:dyDescent="0.25">
      <c r="A9160" s="83" t="s">
        <v>10223</v>
      </c>
      <c r="C9160" s="292">
        <v>1489</v>
      </c>
      <c r="D9160" s="292">
        <v>1726</v>
      </c>
      <c r="E9160" s="292">
        <v>6798</v>
      </c>
      <c r="G9160" s="292">
        <v>10013</v>
      </c>
      <c r="P9160" s="83" t="str">
        <f t="shared" si="214"/>
        <v/>
      </c>
    </row>
    <row r="9161" spans="1:16" hidden="1" x14ac:dyDescent="0.25">
      <c r="A9161" s="83" t="s">
        <v>10224</v>
      </c>
      <c r="C9161" s="292">
        <v>99818</v>
      </c>
      <c r="D9161" s="292">
        <v>111238</v>
      </c>
      <c r="E9161" s="292">
        <v>104882</v>
      </c>
      <c r="G9161" s="292">
        <v>315938</v>
      </c>
      <c r="P9161" s="83" t="str">
        <f t="shared" si="214"/>
        <v/>
      </c>
    </row>
    <row r="9162" spans="1:16" hidden="1" x14ac:dyDescent="0.25">
      <c r="A9162" s="83" t="s">
        <v>10225</v>
      </c>
      <c r="C9162" s="292">
        <v>28567</v>
      </c>
      <c r="D9162" s="292">
        <v>42116</v>
      </c>
      <c r="E9162" s="292">
        <v>36849</v>
      </c>
      <c r="G9162" s="292">
        <v>107532</v>
      </c>
      <c r="P9162" s="83" t="str">
        <f t="shared" si="214"/>
        <v/>
      </c>
    </row>
    <row r="9163" spans="1:16" hidden="1" x14ac:dyDescent="0.25">
      <c r="A9163" s="83" t="s">
        <v>10226</v>
      </c>
      <c r="C9163" s="292">
        <v>407</v>
      </c>
      <c r="D9163" s="292">
        <v>1571</v>
      </c>
      <c r="E9163" s="292">
        <v>1223</v>
      </c>
      <c r="G9163" s="292">
        <v>3201</v>
      </c>
      <c r="P9163" s="83" t="str">
        <f t="shared" si="214"/>
        <v/>
      </c>
    </row>
    <row r="9164" spans="1:16" hidden="1" x14ac:dyDescent="0.25">
      <c r="A9164" s="83" t="s">
        <v>10227</v>
      </c>
      <c r="C9164" s="292">
        <v>21307</v>
      </c>
      <c r="D9164" s="292">
        <v>10532</v>
      </c>
      <c r="E9164" s="292">
        <v>28137</v>
      </c>
      <c r="G9164" s="292">
        <v>59976</v>
      </c>
      <c r="P9164" s="83" t="str">
        <f t="shared" si="214"/>
        <v/>
      </c>
    </row>
    <row r="9165" spans="1:16" hidden="1" x14ac:dyDescent="0.25">
      <c r="A9165" s="83" t="s">
        <v>10228</v>
      </c>
      <c r="C9165" s="292">
        <v>18343</v>
      </c>
      <c r="D9165" s="292">
        <v>25258</v>
      </c>
      <c r="E9165" s="292">
        <v>39007</v>
      </c>
      <c r="G9165" s="292">
        <v>82608</v>
      </c>
      <c r="P9165" s="83" t="str">
        <f t="shared" si="214"/>
        <v/>
      </c>
    </row>
    <row r="9166" spans="1:16" hidden="1" x14ac:dyDescent="0.25">
      <c r="A9166" s="83" t="s">
        <v>10229</v>
      </c>
      <c r="C9166" s="292">
        <v>198083</v>
      </c>
      <c r="D9166" s="292">
        <v>210621</v>
      </c>
      <c r="E9166" s="292">
        <v>258520</v>
      </c>
      <c r="G9166" s="292">
        <v>667224</v>
      </c>
      <c r="P9166" s="83" t="str">
        <f t="shared" si="214"/>
        <v/>
      </c>
    </row>
    <row r="9167" spans="1:16" hidden="1" x14ac:dyDescent="0.25">
      <c r="A9167" s="83" t="s">
        <v>10230</v>
      </c>
      <c r="C9167" s="292">
        <v>319</v>
      </c>
      <c r="D9167" s="292">
        <v>9392</v>
      </c>
      <c r="E9167" s="292">
        <v>324</v>
      </c>
      <c r="G9167" s="292">
        <v>10035</v>
      </c>
      <c r="P9167" s="83" t="str">
        <f t="shared" si="214"/>
        <v/>
      </c>
    </row>
    <row r="9168" spans="1:16" hidden="1" x14ac:dyDescent="0.25">
      <c r="A9168" s="83" t="s">
        <v>10231</v>
      </c>
      <c r="C9168" s="292">
        <v>4781</v>
      </c>
      <c r="D9168" s="292">
        <v>19925</v>
      </c>
      <c r="E9168" s="292">
        <v>8080</v>
      </c>
      <c r="G9168" s="292">
        <v>32786</v>
      </c>
      <c r="P9168" s="83" t="str">
        <f t="shared" si="214"/>
        <v/>
      </c>
    </row>
    <row r="9169" spans="1:16" hidden="1" x14ac:dyDescent="0.25">
      <c r="A9169" s="83" t="s">
        <v>10232</v>
      </c>
      <c r="D9169" s="292">
        <v>0</v>
      </c>
      <c r="E9169" s="292">
        <v>0</v>
      </c>
      <c r="G9169" s="292">
        <v>0</v>
      </c>
      <c r="P9169" s="83" t="str">
        <f t="shared" si="214"/>
        <v/>
      </c>
    </row>
    <row r="9170" spans="1:16" hidden="1" x14ac:dyDescent="0.25">
      <c r="A9170" s="83" t="s">
        <v>10233</v>
      </c>
      <c r="C9170" s="292">
        <v>203183</v>
      </c>
      <c r="D9170" s="292">
        <v>239938</v>
      </c>
      <c r="E9170" s="292">
        <v>266924</v>
      </c>
      <c r="G9170" s="292">
        <v>710045</v>
      </c>
      <c r="P9170" s="83" t="str">
        <f t="shared" si="214"/>
        <v/>
      </c>
    </row>
    <row r="9171" spans="1:16" hidden="1" x14ac:dyDescent="0.25">
      <c r="A9171" s="83" t="s">
        <v>10234</v>
      </c>
      <c r="C9171" s="292">
        <v>84</v>
      </c>
      <c r="D9171" s="292">
        <v>113</v>
      </c>
      <c r="E9171" s="292">
        <v>1707</v>
      </c>
      <c r="G9171" s="292">
        <v>1904</v>
      </c>
      <c r="P9171" s="83" t="str">
        <f t="shared" si="214"/>
        <v/>
      </c>
    </row>
    <row r="9172" spans="1:16" hidden="1" x14ac:dyDescent="0.25">
      <c r="A9172" s="83" t="s">
        <v>10235</v>
      </c>
      <c r="C9172" s="292">
        <v>28068</v>
      </c>
      <c r="D9172" s="292">
        <v>18067</v>
      </c>
      <c r="E9172" s="292">
        <v>39917</v>
      </c>
      <c r="G9172" s="292">
        <v>86052</v>
      </c>
      <c r="P9172" s="83" t="str">
        <f t="shared" si="214"/>
        <v/>
      </c>
    </row>
    <row r="9173" spans="1:16" hidden="1" x14ac:dyDescent="0.25">
      <c r="A9173" s="83" t="s">
        <v>10236</v>
      </c>
      <c r="C9173" s="292">
        <v>2589</v>
      </c>
      <c r="D9173" s="292">
        <v>4026</v>
      </c>
      <c r="E9173" s="292">
        <v>2574</v>
      </c>
      <c r="G9173" s="292">
        <v>9189</v>
      </c>
      <c r="P9173" s="83" t="str">
        <f t="shared" si="214"/>
        <v/>
      </c>
    </row>
    <row r="9174" spans="1:16" hidden="1" x14ac:dyDescent="0.25">
      <c r="A9174" s="83" t="s">
        <v>10237</v>
      </c>
      <c r="C9174" s="292">
        <v>46204</v>
      </c>
      <c r="D9174" s="292">
        <v>300903</v>
      </c>
      <c r="E9174" s="292">
        <v>427208</v>
      </c>
      <c r="G9174" s="292">
        <v>774315</v>
      </c>
      <c r="P9174" s="83" t="str">
        <f t="shared" si="214"/>
        <v/>
      </c>
    </row>
    <row r="9175" spans="1:16" hidden="1" x14ac:dyDescent="0.25">
      <c r="A9175" s="83" t="s">
        <v>10238</v>
      </c>
      <c r="C9175" s="292">
        <v>0</v>
      </c>
      <c r="D9175" s="292">
        <v>39000</v>
      </c>
      <c r="E9175" s="292">
        <v>15094</v>
      </c>
      <c r="G9175" s="292">
        <v>54094</v>
      </c>
      <c r="P9175" s="83" t="str">
        <f t="shared" si="214"/>
        <v/>
      </c>
    </row>
    <row r="9176" spans="1:16" hidden="1" x14ac:dyDescent="0.25">
      <c r="A9176" s="83" t="s">
        <v>10239</v>
      </c>
      <c r="D9176" s="292">
        <v>0</v>
      </c>
      <c r="E9176" s="292">
        <v>0</v>
      </c>
      <c r="G9176" s="292">
        <v>0</v>
      </c>
      <c r="P9176" s="83" t="str">
        <f t="shared" si="214"/>
        <v/>
      </c>
    </row>
    <row r="9177" spans="1:16" hidden="1" x14ac:dyDescent="0.25">
      <c r="A9177" s="83" t="s">
        <v>10240</v>
      </c>
      <c r="C9177" s="292">
        <v>7157</v>
      </c>
      <c r="D9177" s="292">
        <v>10276</v>
      </c>
      <c r="E9177" s="292">
        <v>10576</v>
      </c>
      <c r="G9177" s="292">
        <v>28009</v>
      </c>
      <c r="P9177" s="83" t="str">
        <f t="shared" si="214"/>
        <v/>
      </c>
    </row>
    <row r="9178" spans="1:16" hidden="1" x14ac:dyDescent="0.25">
      <c r="A9178" s="83" t="s">
        <v>10241</v>
      </c>
      <c r="C9178" s="292">
        <v>0</v>
      </c>
      <c r="D9178" s="292">
        <v>0</v>
      </c>
      <c r="E9178" s="292">
        <v>0</v>
      </c>
      <c r="G9178" s="292">
        <v>0</v>
      </c>
      <c r="P9178" s="83" t="str">
        <f t="shared" si="214"/>
        <v/>
      </c>
    </row>
    <row r="9179" spans="1:16" hidden="1" x14ac:dyDescent="0.25">
      <c r="A9179" s="83" t="s">
        <v>10242</v>
      </c>
      <c r="C9179" s="292">
        <v>9210</v>
      </c>
      <c r="D9179" s="292">
        <v>225072</v>
      </c>
      <c r="E9179" s="292">
        <v>380422</v>
      </c>
      <c r="G9179" s="292">
        <v>614704</v>
      </c>
      <c r="P9179" s="83" t="str">
        <f t="shared" si="214"/>
        <v/>
      </c>
    </row>
    <row r="9180" spans="1:16" hidden="1" x14ac:dyDescent="0.25">
      <c r="A9180" s="83" t="s">
        <v>10243</v>
      </c>
      <c r="C9180" s="292">
        <v>110</v>
      </c>
      <c r="D9180" s="292">
        <v>252</v>
      </c>
      <c r="E9180" s="292">
        <v>791</v>
      </c>
      <c r="G9180" s="292">
        <v>1153</v>
      </c>
      <c r="P9180" s="83" t="str">
        <f t="shared" si="214"/>
        <v/>
      </c>
    </row>
    <row r="9181" spans="1:16" hidden="1" x14ac:dyDescent="0.25">
      <c r="A9181" s="83" t="s">
        <v>10244</v>
      </c>
      <c r="C9181" s="292">
        <v>1132</v>
      </c>
      <c r="D9181" s="292">
        <v>346</v>
      </c>
      <c r="E9181" s="292">
        <v>1192</v>
      </c>
      <c r="G9181" s="292">
        <v>2670</v>
      </c>
      <c r="P9181" s="83" t="str">
        <f t="shared" si="214"/>
        <v/>
      </c>
    </row>
    <row r="9182" spans="1:16" hidden="1" x14ac:dyDescent="0.25">
      <c r="A9182" s="83" t="s">
        <v>10245</v>
      </c>
      <c r="C9182" s="292">
        <v>569</v>
      </c>
      <c r="D9182" s="292">
        <v>18408</v>
      </c>
      <c r="E9182" s="292">
        <v>886</v>
      </c>
      <c r="G9182" s="292">
        <v>19863</v>
      </c>
      <c r="P9182" s="83" t="str">
        <f t="shared" si="214"/>
        <v/>
      </c>
    </row>
    <row r="9183" spans="1:16" hidden="1" x14ac:dyDescent="0.25">
      <c r="A9183" s="83" t="s">
        <v>10246</v>
      </c>
      <c r="C9183" s="292">
        <v>46773</v>
      </c>
      <c r="D9183" s="292">
        <v>358311</v>
      </c>
      <c r="E9183" s="292">
        <v>443188</v>
      </c>
      <c r="G9183" s="292">
        <v>848272</v>
      </c>
      <c r="P9183" s="83" t="str">
        <f t="shared" si="214"/>
        <v/>
      </c>
    </row>
    <row r="9184" spans="1:16" hidden="1" x14ac:dyDescent="0.25">
      <c r="A9184" s="83" t="s">
        <v>10247</v>
      </c>
      <c r="C9184" s="292">
        <v>24842</v>
      </c>
      <c r="D9184" s="292">
        <v>59684</v>
      </c>
      <c r="E9184" s="292">
        <v>30076</v>
      </c>
      <c r="G9184" s="292">
        <v>114602</v>
      </c>
      <c r="P9184" s="83" t="str">
        <f t="shared" si="214"/>
        <v/>
      </c>
    </row>
    <row r="9185" spans="1:16" hidden="1" x14ac:dyDescent="0.25">
      <c r="A9185" s="83" t="s">
        <v>10248</v>
      </c>
      <c r="C9185" s="292">
        <v>1547</v>
      </c>
      <c r="D9185" s="292">
        <v>864</v>
      </c>
      <c r="E9185" s="292">
        <v>1577</v>
      </c>
      <c r="G9185" s="292">
        <v>3988</v>
      </c>
      <c r="P9185" s="83" t="str">
        <f t="shared" si="214"/>
        <v/>
      </c>
    </row>
    <row r="9186" spans="1:16" hidden="1" x14ac:dyDescent="0.25">
      <c r="A9186" s="83" t="s">
        <v>10249</v>
      </c>
      <c r="C9186" s="292">
        <v>46994.767970000103</v>
      </c>
      <c r="D9186" s="292">
        <v>-348.18612999998732</v>
      </c>
      <c r="E9186" s="292">
        <v>-67468.681510000082</v>
      </c>
      <c r="F9186" s="292">
        <v>0</v>
      </c>
      <c r="G9186" s="292">
        <v>-20822.099669999909</v>
      </c>
      <c r="P9186" s="83" t="str">
        <f t="shared" si="214"/>
        <v/>
      </c>
    </row>
    <row r="9187" spans="1:16" hidden="1" x14ac:dyDescent="0.25">
      <c r="A9187" s="83" t="s">
        <v>10250</v>
      </c>
      <c r="C9187" s="292">
        <v>-32678.310549999878</v>
      </c>
      <c r="D9187" s="292">
        <v>-2631.9951399999554</v>
      </c>
      <c r="E9187" s="292">
        <v>-69663.546010000078</v>
      </c>
      <c r="F9187" s="292">
        <v>0</v>
      </c>
      <c r="G9187" s="292">
        <v>-104973.85169999988</v>
      </c>
      <c r="P9187" s="83" t="str">
        <f t="shared" si="214"/>
        <v/>
      </c>
    </row>
    <row r="9188" spans="1:16" hidden="1" x14ac:dyDescent="0.25">
      <c r="A9188" s="83" t="s">
        <v>10251</v>
      </c>
      <c r="C9188" s="292">
        <v>0</v>
      </c>
      <c r="D9188" s="292">
        <v>0</v>
      </c>
      <c r="E9188" s="292">
        <v>0</v>
      </c>
      <c r="F9188" s="292">
        <v>0</v>
      </c>
      <c r="G9188" s="292">
        <v>0</v>
      </c>
      <c r="P9188" s="83" t="str">
        <f t="shared" si="214"/>
        <v/>
      </c>
    </row>
    <row r="9189" spans="1:16" hidden="1" x14ac:dyDescent="0.25">
      <c r="A9189" s="83" t="s">
        <v>10252</v>
      </c>
      <c r="C9189" s="292">
        <v>85068.464070000002</v>
      </c>
      <c r="D9189" s="292">
        <v>102871.40883</v>
      </c>
      <c r="E9189" s="292">
        <v>120555.64197</v>
      </c>
      <c r="F9189" s="292">
        <v>0</v>
      </c>
      <c r="G9189" s="292">
        <v>308495.51487000001</v>
      </c>
      <c r="P9189" s="83" t="str">
        <f t="shared" si="214"/>
        <v/>
      </c>
    </row>
    <row r="9190" spans="1:16" hidden="1" x14ac:dyDescent="0.25">
      <c r="A9190" s="83" t="s">
        <v>10253</v>
      </c>
      <c r="C9190" s="292">
        <v>26445.475059999899</v>
      </c>
      <c r="D9190" s="292">
        <v>19226.668119999998</v>
      </c>
      <c r="E9190" s="292">
        <v>18754.402529999999</v>
      </c>
      <c r="F9190" s="292">
        <v>0</v>
      </c>
      <c r="G9190" s="292">
        <v>64426.545709999897</v>
      </c>
      <c r="P9190" s="83" t="str">
        <f t="shared" si="214"/>
        <v/>
      </c>
    </row>
    <row r="9191" spans="1:16" hidden="1" x14ac:dyDescent="0.25">
      <c r="A9191" s="83" t="s">
        <v>10254</v>
      </c>
      <c r="C9191" s="292">
        <v>3117.6338900000001</v>
      </c>
      <c r="D9191" s="292">
        <v>1613.8477499999999</v>
      </c>
      <c r="E9191" s="292">
        <v>2265.2257300000001</v>
      </c>
      <c r="F9191" s="292">
        <v>0</v>
      </c>
      <c r="G9191" s="292">
        <v>6996.7073700000001</v>
      </c>
      <c r="P9191" s="83" t="str">
        <f t="shared" si="214"/>
        <v/>
      </c>
    </row>
    <row r="9192" spans="1:16" hidden="1" x14ac:dyDescent="0.25">
      <c r="A9192" s="83" t="s">
        <v>10255</v>
      </c>
      <c r="C9192" s="292">
        <v>146513.26169999997</v>
      </c>
      <c r="D9192" s="292">
        <v>165102.93818</v>
      </c>
      <c r="E9192" s="292">
        <v>140067.47867000001</v>
      </c>
      <c r="F9192" s="292">
        <v>0</v>
      </c>
      <c r="G9192" s="292">
        <v>451683.67854999995</v>
      </c>
      <c r="P9192" s="83" t="str">
        <f t="shared" si="214"/>
        <v/>
      </c>
    </row>
    <row r="9193" spans="1:16" hidden="1" x14ac:dyDescent="0.25">
      <c r="A9193" s="83" t="s">
        <v>10256</v>
      </c>
      <c r="C9193" s="292">
        <v>12170.747359999998</v>
      </c>
      <c r="D9193" s="292">
        <v>10853.764069999999</v>
      </c>
      <c r="E9193" s="292">
        <v>6606.4810799999996</v>
      </c>
      <c r="F9193" s="292">
        <v>0</v>
      </c>
      <c r="G9193" s="292">
        <v>29630.992509999996</v>
      </c>
      <c r="P9193" s="83" t="str">
        <f t="shared" si="214"/>
        <v/>
      </c>
    </row>
    <row r="9194" spans="1:16" hidden="1" x14ac:dyDescent="0.25">
      <c r="A9194" s="83" t="s">
        <v>10257</v>
      </c>
      <c r="C9194" s="292">
        <v>275180.36246999988</v>
      </c>
      <c r="D9194" s="292">
        <v>301534.98171999998</v>
      </c>
      <c r="E9194" s="292">
        <v>289232.68379000004</v>
      </c>
      <c r="F9194" s="292">
        <v>0</v>
      </c>
      <c r="G9194" s="292">
        <v>865948.0279799999</v>
      </c>
      <c r="P9194" s="83" t="str">
        <f t="shared" si="214"/>
        <v/>
      </c>
    </row>
    <row r="9195" spans="1:16" hidden="1" x14ac:dyDescent="0.25">
      <c r="A9195" s="83" t="s">
        <v>10258</v>
      </c>
      <c r="C9195" s="292">
        <v>0</v>
      </c>
      <c r="D9195" s="292">
        <v>0</v>
      </c>
      <c r="E9195" s="292">
        <v>0</v>
      </c>
      <c r="F9195" s="292">
        <v>0</v>
      </c>
      <c r="G9195" s="292">
        <v>0</v>
      </c>
      <c r="P9195" s="83" t="str">
        <f t="shared" si="214"/>
        <v/>
      </c>
    </row>
    <row r="9196" spans="1:16" hidden="1" x14ac:dyDescent="0.25">
      <c r="A9196" s="83" t="s">
        <v>10259</v>
      </c>
      <c r="C9196" s="292">
        <v>5731.6792999999998</v>
      </c>
      <c r="D9196" s="292">
        <v>9121.6970700000002</v>
      </c>
      <c r="E9196" s="292">
        <v>4136.6762799999997</v>
      </c>
      <c r="F9196" s="292">
        <v>0</v>
      </c>
      <c r="G9196" s="292">
        <v>18990.052649999998</v>
      </c>
      <c r="P9196" s="83" t="str">
        <f t="shared" si="214"/>
        <v/>
      </c>
    </row>
    <row r="9197" spans="1:16" hidden="1" x14ac:dyDescent="0.25">
      <c r="A9197" s="83" t="s">
        <v>10260</v>
      </c>
      <c r="C9197" s="292">
        <v>73839.051430000007</v>
      </c>
      <c r="D9197" s="292">
        <v>272.86804000000001</v>
      </c>
      <c r="E9197" s="292">
        <v>593.81379000000004</v>
      </c>
      <c r="F9197" s="292">
        <v>0</v>
      </c>
      <c r="G9197" s="292">
        <v>74705.733260000008</v>
      </c>
      <c r="P9197" s="83" t="str">
        <f t="shared" si="214"/>
        <v/>
      </c>
    </row>
    <row r="9198" spans="1:16" hidden="1" x14ac:dyDescent="0.25">
      <c r="A9198" s="83" t="s">
        <v>10261</v>
      </c>
      <c r="C9198" s="292">
        <v>354751.09319999989</v>
      </c>
      <c r="D9198" s="292">
        <v>310929.54682999995</v>
      </c>
      <c r="E9198" s="292">
        <v>293963.17386000004</v>
      </c>
      <c r="F9198" s="292">
        <v>0</v>
      </c>
      <c r="G9198" s="292">
        <v>959643.81388999987</v>
      </c>
      <c r="P9198" s="83" t="str">
        <f t="shared" si="214"/>
        <v/>
      </c>
    </row>
    <row r="9199" spans="1:16" hidden="1" x14ac:dyDescent="0.25">
      <c r="A9199" s="83" t="s">
        <v>10262</v>
      </c>
      <c r="C9199" s="292">
        <v>0</v>
      </c>
      <c r="D9199" s="292">
        <v>0</v>
      </c>
      <c r="E9199" s="292">
        <v>109.77535</v>
      </c>
      <c r="F9199" s="292">
        <v>0</v>
      </c>
      <c r="G9199" s="292">
        <v>109.77535</v>
      </c>
      <c r="P9199" s="83" t="str">
        <f t="shared" si="214"/>
        <v/>
      </c>
    </row>
    <row r="9200" spans="1:16" hidden="1" x14ac:dyDescent="0.25">
      <c r="A9200" s="83" t="s">
        <v>10263</v>
      </c>
      <c r="C9200" s="292">
        <v>1864.7803899999999</v>
      </c>
      <c r="D9200" s="292">
        <v>1866.3547699999999</v>
      </c>
      <c r="E9200" s="292">
        <v>873.67845999999997</v>
      </c>
      <c r="F9200" s="292">
        <v>0</v>
      </c>
      <c r="G9200" s="292">
        <v>4604.8136199999999</v>
      </c>
      <c r="P9200" s="83" t="str">
        <f t="shared" si="214"/>
        <v/>
      </c>
    </row>
    <row r="9201" spans="1:16" hidden="1" x14ac:dyDescent="0.25">
      <c r="A9201" s="83" t="s">
        <v>10264</v>
      </c>
      <c r="C9201" s="292">
        <v>0</v>
      </c>
      <c r="D9201" s="292">
        <v>0</v>
      </c>
      <c r="E9201" s="292">
        <v>0</v>
      </c>
      <c r="F9201" s="292">
        <v>0</v>
      </c>
      <c r="G9201" s="292">
        <v>0</v>
      </c>
      <c r="P9201" s="83" t="str">
        <f t="shared" si="214"/>
        <v/>
      </c>
    </row>
    <row r="9202" spans="1:16" hidden="1" x14ac:dyDescent="0.25">
      <c r="A9202" s="83" t="s">
        <v>10265</v>
      </c>
      <c r="C9202" s="292">
        <v>322175.13043999998</v>
      </c>
      <c r="D9202" s="292">
        <v>301186.79558999999</v>
      </c>
      <c r="E9202" s="292">
        <v>221764.00227999996</v>
      </c>
      <c r="F9202" s="292">
        <v>0</v>
      </c>
      <c r="G9202" s="292">
        <v>845125.92830999999</v>
      </c>
      <c r="P9202" s="83" t="str">
        <f t="shared" si="214"/>
        <v/>
      </c>
    </row>
    <row r="9203" spans="1:16" hidden="1" x14ac:dyDescent="0.25">
      <c r="A9203" s="83" t="s">
        <v>10266</v>
      </c>
      <c r="C9203" s="292">
        <v>-851.04218000000003</v>
      </c>
      <c r="D9203" s="292">
        <v>-0.23422000000000001</v>
      </c>
      <c r="E9203" s="292">
        <v>0</v>
      </c>
      <c r="F9203" s="292">
        <v>0</v>
      </c>
      <c r="G9203" s="292">
        <v>-851.27640000000008</v>
      </c>
      <c r="P9203" s="83" t="str">
        <f t="shared" si="214"/>
        <v/>
      </c>
    </row>
    <row r="9204" spans="1:16" hidden="1" x14ac:dyDescent="0.25">
      <c r="A9204" s="83" t="s">
        <v>10267</v>
      </c>
      <c r="C9204" s="292">
        <v>748.69439</v>
      </c>
      <c r="D9204" s="292">
        <v>7070.9903199999999</v>
      </c>
      <c r="E9204" s="292">
        <v>2029.7345600000001</v>
      </c>
      <c r="F9204" s="292">
        <v>0</v>
      </c>
      <c r="G9204" s="292">
        <v>9849.4192700000003</v>
      </c>
      <c r="P9204" s="83" t="str">
        <f t="shared" si="214"/>
        <v/>
      </c>
    </row>
    <row r="9205" spans="1:16" hidden="1" x14ac:dyDescent="0.25">
      <c r="A9205" s="83" t="s">
        <v>10268</v>
      </c>
      <c r="C9205" s="292">
        <v>23037.07603</v>
      </c>
      <c r="D9205" s="292">
        <v>27636.148000000001</v>
      </c>
      <c r="E9205" s="292">
        <v>24875.3442</v>
      </c>
      <c r="F9205" s="292">
        <v>0</v>
      </c>
      <c r="G9205" s="292">
        <v>75548.568230000004</v>
      </c>
      <c r="P9205" s="83" t="str">
        <f t="shared" si="214"/>
        <v/>
      </c>
    </row>
    <row r="9206" spans="1:16" hidden="1" x14ac:dyDescent="0.25">
      <c r="A9206" s="83" t="s">
        <v>10269</v>
      </c>
      <c r="C9206" s="292">
        <v>20.033010000000001</v>
      </c>
      <c r="D9206" s="292">
        <v>9.0637799999999995</v>
      </c>
      <c r="E9206" s="292">
        <v>5.4279000000000002</v>
      </c>
      <c r="F9206" s="292">
        <v>0</v>
      </c>
      <c r="G9206" s="292">
        <v>34.52469</v>
      </c>
      <c r="P9206" s="83" t="str">
        <f t="shared" si="214"/>
        <v/>
      </c>
    </row>
    <row r="9207" spans="1:16" hidden="1" x14ac:dyDescent="0.25">
      <c r="A9207" s="83" t="s">
        <v>10270</v>
      </c>
      <c r="C9207" s="292">
        <v>0</v>
      </c>
      <c r="D9207" s="292">
        <v>0</v>
      </c>
      <c r="E9207" s="292">
        <v>0</v>
      </c>
      <c r="F9207" s="292">
        <v>0</v>
      </c>
      <c r="G9207" s="292">
        <v>0</v>
      </c>
      <c r="P9207" s="83" t="str">
        <f t="shared" si="214"/>
        <v/>
      </c>
    </row>
    <row r="9208" spans="1:16" hidden="1" x14ac:dyDescent="0.25">
      <c r="A9208" s="83" t="s">
        <v>10271</v>
      </c>
      <c r="C9208" s="292">
        <v>3663.0602699999999</v>
      </c>
      <c r="D9208" s="292">
        <v>5266.5525100000004</v>
      </c>
      <c r="E9208" s="292">
        <v>1347.1116599999998</v>
      </c>
      <c r="F9208" s="292">
        <v>0</v>
      </c>
      <c r="G9208" s="292">
        <v>10276.72444</v>
      </c>
      <c r="P9208" s="83" t="str">
        <f t="shared" si="214"/>
        <v/>
      </c>
    </row>
    <row r="9209" spans="1:16" hidden="1" x14ac:dyDescent="0.25">
      <c r="A9209" s="83" t="s">
        <v>10272</v>
      </c>
      <c r="C9209" s="292">
        <v>1</v>
      </c>
      <c r="D9209" s="292">
        <v>1277.0482099999999</v>
      </c>
      <c r="E9209" s="292">
        <v>41.466329999999999</v>
      </c>
      <c r="F9209" s="292">
        <v>0</v>
      </c>
      <c r="G9209" s="292">
        <v>1319.5145399999999</v>
      </c>
      <c r="P9209" s="83" t="str">
        <f t="shared" si="214"/>
        <v/>
      </c>
    </row>
    <row r="9210" spans="1:16" hidden="1" x14ac:dyDescent="0.25">
      <c r="A9210" s="83" t="s">
        <v>10273</v>
      </c>
      <c r="C9210" s="292">
        <v>0</v>
      </c>
      <c r="D9210" s="292">
        <v>40</v>
      </c>
      <c r="E9210" s="292">
        <v>505.89100999999999</v>
      </c>
      <c r="F9210" s="292">
        <v>0</v>
      </c>
      <c r="G9210" s="292">
        <v>545.89101000000005</v>
      </c>
      <c r="P9210" s="83" t="str">
        <f t="shared" si="214"/>
        <v/>
      </c>
    </row>
    <row r="9211" spans="1:16" hidden="1" x14ac:dyDescent="0.25">
      <c r="A9211" s="83" t="s">
        <v>10274</v>
      </c>
      <c r="C9211" s="292">
        <v>322072.78265000001</v>
      </c>
      <c r="D9211" s="292">
        <v>308297.55168999999</v>
      </c>
      <c r="E9211" s="292">
        <v>224299.62784999996</v>
      </c>
      <c r="F9211" s="292">
        <v>0</v>
      </c>
      <c r="G9211" s="292">
        <v>854669.96218999999</v>
      </c>
      <c r="P9211" s="83" t="str">
        <f t="shared" si="214"/>
        <v/>
      </c>
    </row>
    <row r="9212" spans="1:16" hidden="1" x14ac:dyDescent="0.25">
      <c r="A9212" s="83" t="s">
        <v>10275</v>
      </c>
      <c r="C9212" s="292">
        <v>97793.063110000003</v>
      </c>
      <c r="D9212" s="292">
        <v>155176.55765</v>
      </c>
      <c r="E9212" s="292">
        <v>164917.60395999998</v>
      </c>
      <c r="F9212" s="292">
        <v>0</v>
      </c>
      <c r="G9212" s="292">
        <v>417887.22472</v>
      </c>
      <c r="P9212" s="83" t="str">
        <f t="shared" si="214"/>
        <v/>
      </c>
    </row>
    <row r="9213" spans="1:16" hidden="1" x14ac:dyDescent="0.25">
      <c r="A9213" s="83" t="s">
        <v>10276</v>
      </c>
      <c r="C9213" s="292">
        <v>197660.89801999999</v>
      </c>
      <c r="D9213" s="292">
        <v>111821.42544000001</v>
      </c>
      <c r="E9213" s="292">
        <v>30577.048229999997</v>
      </c>
      <c r="F9213" s="292">
        <v>0</v>
      </c>
      <c r="G9213" s="292">
        <v>340059.37169</v>
      </c>
      <c r="P9213" s="83" t="str">
        <f t="shared" si="214"/>
        <v/>
      </c>
    </row>
    <row r="9214" spans="1:16" hidden="1" x14ac:dyDescent="0.25">
      <c r="A9214" s="83" t="s">
        <v>10277</v>
      </c>
      <c r="C9214" s="292">
        <v>-151879</v>
      </c>
      <c r="D9214" s="292">
        <v>90282</v>
      </c>
      <c r="E9214" s="292">
        <v>-664954</v>
      </c>
      <c r="G9214" s="292">
        <v>-726551</v>
      </c>
      <c r="P9214" s="83" t="str">
        <f t="shared" si="214"/>
        <v/>
      </c>
    </row>
    <row r="9215" spans="1:16" hidden="1" x14ac:dyDescent="0.25">
      <c r="A9215" s="83" t="s">
        <v>10278</v>
      </c>
      <c r="C9215" s="292">
        <v>-156410</v>
      </c>
      <c r="D9215" s="292">
        <v>118373</v>
      </c>
      <c r="E9215" s="292">
        <v>-735497</v>
      </c>
      <c r="G9215" s="292">
        <v>-773534</v>
      </c>
      <c r="P9215" s="83" t="str">
        <f t="shared" si="214"/>
        <v/>
      </c>
    </row>
    <row r="9216" spans="1:16" hidden="1" x14ac:dyDescent="0.25">
      <c r="A9216" s="83" t="s">
        <v>10279</v>
      </c>
      <c r="C9216" s="292">
        <v>1489</v>
      </c>
      <c r="D9216" s="292">
        <v>1726</v>
      </c>
      <c r="E9216" s="292">
        <v>4715</v>
      </c>
      <c r="G9216" s="292">
        <v>7930</v>
      </c>
      <c r="P9216" s="83" t="str">
        <f t="shared" si="214"/>
        <v/>
      </c>
    </row>
    <row r="9217" spans="1:16" hidden="1" x14ac:dyDescent="0.25">
      <c r="A9217" s="83" t="s">
        <v>10280</v>
      </c>
      <c r="C9217" s="292">
        <v>99818</v>
      </c>
      <c r="D9217" s="292">
        <v>111238</v>
      </c>
      <c r="E9217" s="292">
        <v>1179109</v>
      </c>
      <c r="G9217" s="292">
        <v>1390165</v>
      </c>
      <c r="P9217" s="83" t="str">
        <f t="shared" si="214"/>
        <v/>
      </c>
    </row>
    <row r="9218" spans="1:16" hidden="1" x14ac:dyDescent="0.25">
      <c r="A9218" s="83" t="s">
        <v>10281</v>
      </c>
      <c r="C9218" s="292">
        <v>28567</v>
      </c>
      <c r="D9218" s="292">
        <v>42116</v>
      </c>
      <c r="E9218" s="292">
        <v>216783</v>
      </c>
      <c r="G9218" s="292">
        <v>287466</v>
      </c>
      <c r="P9218" s="83" t="str">
        <f t="shared" si="214"/>
        <v/>
      </c>
    </row>
    <row r="9219" spans="1:16" hidden="1" x14ac:dyDescent="0.25">
      <c r="A9219" s="83" t="s">
        <v>10282</v>
      </c>
      <c r="C9219" s="292">
        <v>407</v>
      </c>
      <c r="D9219" s="292">
        <v>1571</v>
      </c>
      <c r="E9219" s="292">
        <v>19489</v>
      </c>
      <c r="G9219" s="292">
        <v>21467</v>
      </c>
      <c r="P9219" s="83" t="str">
        <f t="shared" si="214"/>
        <v/>
      </c>
    </row>
    <row r="9220" spans="1:16" hidden="1" x14ac:dyDescent="0.25">
      <c r="A9220" s="83" t="s">
        <v>10283</v>
      </c>
      <c r="C9220" s="292">
        <v>21307</v>
      </c>
      <c r="D9220" s="292">
        <v>10532</v>
      </c>
      <c r="E9220" s="292">
        <v>528617</v>
      </c>
      <c r="G9220" s="292">
        <v>560456</v>
      </c>
      <c r="P9220" s="83" t="str">
        <f t="shared" si="214"/>
        <v/>
      </c>
    </row>
    <row r="9221" spans="1:16" hidden="1" x14ac:dyDescent="0.25">
      <c r="A9221" s="83" t="s">
        <v>10284</v>
      </c>
      <c r="C9221" s="292">
        <v>18343</v>
      </c>
      <c r="D9221" s="292">
        <v>25258</v>
      </c>
      <c r="E9221" s="292">
        <v>35378</v>
      </c>
      <c r="G9221" s="292">
        <v>78979</v>
      </c>
      <c r="P9221" s="83" t="str">
        <f t="shared" si="214"/>
        <v/>
      </c>
    </row>
    <row r="9222" spans="1:16" hidden="1" x14ac:dyDescent="0.25">
      <c r="A9222" s="83" t="s">
        <v>10285</v>
      </c>
      <c r="C9222" s="292">
        <v>198083</v>
      </c>
      <c r="D9222" s="292">
        <v>210621</v>
      </c>
      <c r="E9222" s="292">
        <v>1982369</v>
      </c>
      <c r="G9222" s="292">
        <v>2391073</v>
      </c>
      <c r="P9222" s="83" t="str">
        <f t="shared" ref="P9222:P9241" si="215">IF(COUNTBLANK(Q9222)=0,IF(RIGHT(A9222,10)=Q9222,TRUE,FALSE),"")</f>
        <v/>
      </c>
    </row>
    <row r="9223" spans="1:16" hidden="1" x14ac:dyDescent="0.25">
      <c r="A9223" s="83" t="s">
        <v>10286</v>
      </c>
      <c r="C9223" s="292">
        <v>319</v>
      </c>
      <c r="D9223" s="292">
        <v>9392</v>
      </c>
      <c r="E9223" s="292">
        <v>2535</v>
      </c>
      <c r="G9223" s="292">
        <v>12246</v>
      </c>
      <c r="P9223" s="83" t="str">
        <f t="shared" si="215"/>
        <v/>
      </c>
    </row>
    <row r="9224" spans="1:16" hidden="1" x14ac:dyDescent="0.25">
      <c r="A9224" s="83" t="s">
        <v>10287</v>
      </c>
      <c r="C9224" s="292">
        <v>4781</v>
      </c>
      <c r="D9224" s="292">
        <v>19925</v>
      </c>
      <c r="E9224" s="292">
        <v>47888</v>
      </c>
      <c r="G9224" s="292">
        <v>72594</v>
      </c>
      <c r="P9224" s="83" t="str">
        <f t="shared" si="215"/>
        <v/>
      </c>
    </row>
    <row r="9225" spans="1:16" hidden="1" x14ac:dyDescent="0.25">
      <c r="A9225" s="83" t="s">
        <v>10288</v>
      </c>
      <c r="D9225" s="292">
        <v>0</v>
      </c>
      <c r="E9225" s="292">
        <v>0</v>
      </c>
      <c r="G9225" s="292">
        <v>0</v>
      </c>
      <c r="P9225" s="83" t="str">
        <f t="shared" si="215"/>
        <v/>
      </c>
    </row>
    <row r="9226" spans="1:16" hidden="1" x14ac:dyDescent="0.25">
      <c r="A9226" s="83" t="s">
        <v>10289</v>
      </c>
      <c r="C9226" s="292">
        <v>203183</v>
      </c>
      <c r="D9226" s="292">
        <v>239938</v>
      </c>
      <c r="E9226" s="292">
        <v>2032792</v>
      </c>
      <c r="G9226" s="292">
        <v>2475913</v>
      </c>
      <c r="P9226" s="83" t="str">
        <f t="shared" si="215"/>
        <v/>
      </c>
    </row>
    <row r="9227" spans="1:16" hidden="1" x14ac:dyDescent="0.25">
      <c r="A9227" s="83" t="s">
        <v>10290</v>
      </c>
      <c r="C9227" s="292">
        <v>84</v>
      </c>
      <c r="D9227" s="292">
        <v>113</v>
      </c>
      <c r="E9227" s="292">
        <v>445</v>
      </c>
      <c r="G9227" s="292">
        <v>642</v>
      </c>
      <c r="P9227" s="83" t="str">
        <f t="shared" si="215"/>
        <v/>
      </c>
    </row>
    <row r="9228" spans="1:16" hidden="1" x14ac:dyDescent="0.25">
      <c r="A9228" s="83" t="s">
        <v>10291</v>
      </c>
      <c r="C9228" s="292">
        <v>28068</v>
      </c>
      <c r="D9228" s="292">
        <v>18067</v>
      </c>
      <c r="E9228" s="292">
        <v>-2167</v>
      </c>
      <c r="G9228" s="292">
        <v>43968</v>
      </c>
      <c r="P9228" s="83" t="str">
        <f t="shared" si="215"/>
        <v/>
      </c>
    </row>
    <row r="9229" spans="1:16" hidden="1" x14ac:dyDescent="0.25">
      <c r="A9229" s="83" t="s">
        <v>10292</v>
      </c>
      <c r="C9229" s="292">
        <v>2589</v>
      </c>
      <c r="D9229" s="292">
        <v>4026</v>
      </c>
      <c r="E9229" s="292">
        <v>196424</v>
      </c>
      <c r="G9229" s="292">
        <v>203039</v>
      </c>
      <c r="P9229" s="83" t="str">
        <f t="shared" si="215"/>
        <v/>
      </c>
    </row>
    <row r="9230" spans="1:16" hidden="1" x14ac:dyDescent="0.25">
      <c r="A9230" s="83" t="s">
        <v>10293</v>
      </c>
      <c r="C9230" s="292">
        <v>46204</v>
      </c>
      <c r="D9230" s="292">
        <v>300903</v>
      </c>
      <c r="E9230" s="292">
        <v>1317415</v>
      </c>
      <c r="G9230" s="292">
        <v>1664522</v>
      </c>
      <c r="P9230" s="83" t="str">
        <f t="shared" si="215"/>
        <v/>
      </c>
    </row>
    <row r="9231" spans="1:16" hidden="1" x14ac:dyDescent="0.25">
      <c r="A9231" s="83" t="s">
        <v>10294</v>
      </c>
      <c r="C9231" s="292">
        <v>0</v>
      </c>
      <c r="D9231" s="292">
        <v>39000</v>
      </c>
      <c r="E9231" s="292">
        <v>-27894</v>
      </c>
      <c r="G9231" s="292">
        <v>11106</v>
      </c>
      <c r="P9231" s="83" t="str">
        <f t="shared" si="215"/>
        <v/>
      </c>
    </row>
    <row r="9232" spans="1:16" hidden="1" x14ac:dyDescent="0.25">
      <c r="A9232" s="83" t="s">
        <v>10295</v>
      </c>
      <c r="D9232" s="292">
        <v>0</v>
      </c>
      <c r="E9232" s="292">
        <v>0</v>
      </c>
      <c r="G9232" s="292">
        <v>0</v>
      </c>
      <c r="P9232" s="83" t="str">
        <f t="shared" si="215"/>
        <v/>
      </c>
    </row>
    <row r="9233" spans="1:16" hidden="1" x14ac:dyDescent="0.25">
      <c r="A9233" s="83" t="s">
        <v>10296</v>
      </c>
      <c r="C9233" s="292">
        <v>7157</v>
      </c>
      <c r="D9233" s="292">
        <v>10276</v>
      </c>
      <c r="E9233" s="292">
        <v>597079</v>
      </c>
      <c r="G9233" s="292">
        <v>614512</v>
      </c>
      <c r="P9233" s="83" t="str">
        <f t="shared" si="215"/>
        <v/>
      </c>
    </row>
    <row r="9234" spans="1:16" hidden="1" x14ac:dyDescent="0.25">
      <c r="A9234" s="83" t="s">
        <v>10297</v>
      </c>
      <c r="C9234" s="292">
        <v>0</v>
      </c>
      <c r="D9234" s="292">
        <v>0</v>
      </c>
      <c r="E9234" s="292">
        <v>280</v>
      </c>
      <c r="G9234" s="292">
        <v>280</v>
      </c>
      <c r="P9234" s="83" t="str">
        <f t="shared" si="215"/>
        <v/>
      </c>
    </row>
    <row r="9235" spans="1:16" hidden="1" x14ac:dyDescent="0.25">
      <c r="A9235" s="83" t="s">
        <v>10298</v>
      </c>
      <c r="C9235" s="292">
        <v>9210</v>
      </c>
      <c r="D9235" s="292">
        <v>225072</v>
      </c>
      <c r="E9235" s="292">
        <v>-234282</v>
      </c>
      <c r="G9235" s="292">
        <v>0</v>
      </c>
      <c r="P9235" s="83" t="str">
        <f t="shared" si="215"/>
        <v/>
      </c>
    </row>
    <row r="9236" spans="1:16" hidden="1" x14ac:dyDescent="0.25">
      <c r="A9236" s="83" t="s">
        <v>10299</v>
      </c>
      <c r="C9236" s="292">
        <v>110</v>
      </c>
      <c r="D9236" s="292">
        <v>252</v>
      </c>
      <c r="E9236" s="292">
        <v>49736</v>
      </c>
      <c r="G9236" s="292">
        <v>50098</v>
      </c>
      <c r="P9236" s="83" t="str">
        <f t="shared" si="215"/>
        <v/>
      </c>
    </row>
    <row r="9237" spans="1:16" hidden="1" x14ac:dyDescent="0.25">
      <c r="A9237" s="83" t="s">
        <v>10300</v>
      </c>
      <c r="C9237" s="292">
        <v>1132</v>
      </c>
      <c r="D9237" s="292">
        <v>346</v>
      </c>
      <c r="E9237" s="292">
        <v>35262</v>
      </c>
      <c r="G9237" s="292">
        <v>36740</v>
      </c>
      <c r="P9237" s="83" t="str">
        <f t="shared" si="215"/>
        <v/>
      </c>
    </row>
    <row r="9238" spans="1:16" hidden="1" x14ac:dyDescent="0.25">
      <c r="A9238" s="83" t="s">
        <v>10301</v>
      </c>
      <c r="C9238" s="292">
        <v>569</v>
      </c>
      <c r="D9238" s="292">
        <v>18408</v>
      </c>
      <c r="E9238" s="292">
        <v>7774</v>
      </c>
      <c r="G9238" s="292">
        <v>26751</v>
      </c>
      <c r="P9238" s="83" t="str">
        <f t="shared" si="215"/>
        <v/>
      </c>
    </row>
    <row r="9239" spans="1:16" hidden="1" x14ac:dyDescent="0.25">
      <c r="A9239" s="83" t="s">
        <v>10302</v>
      </c>
      <c r="C9239" s="292">
        <v>46773</v>
      </c>
      <c r="D9239" s="292">
        <v>358311</v>
      </c>
      <c r="E9239" s="292">
        <v>1297295</v>
      </c>
      <c r="G9239" s="292">
        <v>1702379</v>
      </c>
      <c r="P9239" s="83" t="str">
        <f t="shared" si="215"/>
        <v/>
      </c>
    </row>
    <row r="9240" spans="1:16" hidden="1" x14ac:dyDescent="0.25">
      <c r="A9240" s="83" t="s">
        <v>10303</v>
      </c>
      <c r="C9240" s="292">
        <v>24842</v>
      </c>
      <c r="D9240" s="292">
        <v>59684</v>
      </c>
      <c r="E9240" s="292">
        <v>670416</v>
      </c>
      <c r="G9240" s="292">
        <v>754942</v>
      </c>
      <c r="P9240" s="83" t="str">
        <f t="shared" si="215"/>
        <v/>
      </c>
    </row>
    <row r="9241" spans="1:16" hidden="1" x14ac:dyDescent="0.25">
      <c r="A9241" s="83" t="s">
        <v>10304</v>
      </c>
      <c r="C9241" s="292">
        <v>1547</v>
      </c>
      <c r="D9241" s="292">
        <v>864</v>
      </c>
      <c r="E9241" s="292">
        <v>2500</v>
      </c>
      <c r="G9241" s="292">
        <v>4911</v>
      </c>
      <c r="P9241" s="83" t="str">
        <f t="shared" si="215"/>
        <v/>
      </c>
    </row>
    <row r="9242" spans="1:16" hidden="1" x14ac:dyDescent="0.25">
      <c r="A9242" s="83" t="s">
        <v>10305</v>
      </c>
      <c r="C9242" s="292">
        <v>-602.46086000000105</v>
      </c>
      <c r="D9242" s="292">
        <v>-636.11113000000114</v>
      </c>
      <c r="E9242" s="292">
        <v>346.36881000000631</v>
      </c>
      <c r="F9242" s="292">
        <v>0</v>
      </c>
      <c r="G9242" s="292">
        <v>-892.20317999999679</v>
      </c>
      <c r="P9242" s="83" t="str">
        <f t="shared" ref="P9242:P9269" si="216">IF(COUNTBLANK(Q9242)=0,IF(RIGHT(A9242,10)=Q9242,TRUE,FALSE),"")</f>
        <v/>
      </c>
    </row>
    <row r="9243" spans="1:16" hidden="1" x14ac:dyDescent="0.25">
      <c r="A9243" s="83" t="s">
        <v>10306</v>
      </c>
      <c r="C9243" s="292">
        <v>308.26254999999855</v>
      </c>
      <c r="D9243" s="292">
        <v>2578.8068499999972</v>
      </c>
      <c r="E9243" s="292">
        <v>360.6665300000077</v>
      </c>
      <c r="F9243" s="292">
        <v>0</v>
      </c>
      <c r="G9243" s="292">
        <v>3247.7359300000026</v>
      </c>
      <c r="P9243" s="83" t="str">
        <f t="shared" si="216"/>
        <v/>
      </c>
    </row>
    <row r="9244" spans="1:16" hidden="1" x14ac:dyDescent="0.25">
      <c r="A9244" s="83" t="s">
        <v>10307</v>
      </c>
      <c r="C9244" s="292">
        <v>0</v>
      </c>
      <c r="D9244" s="292">
        <v>0</v>
      </c>
      <c r="E9244" s="292">
        <v>0</v>
      </c>
      <c r="F9244" s="292">
        <v>0</v>
      </c>
      <c r="G9244" s="292">
        <v>0</v>
      </c>
      <c r="P9244" s="83" t="str">
        <f t="shared" si="216"/>
        <v/>
      </c>
    </row>
    <row r="9245" spans="1:16" hidden="1" x14ac:dyDescent="0.25">
      <c r="A9245" s="83" t="s">
        <v>10308</v>
      </c>
      <c r="C9245" s="292">
        <v>3330.7813600000009</v>
      </c>
      <c r="D9245" s="292">
        <v>4445.9366699999982</v>
      </c>
      <c r="E9245" s="292">
        <v>3480.6984200000024</v>
      </c>
      <c r="F9245" s="292">
        <v>0</v>
      </c>
      <c r="G9245" s="292">
        <v>11257.416450000001</v>
      </c>
      <c r="P9245" s="83" t="str">
        <f t="shared" si="216"/>
        <v/>
      </c>
    </row>
    <row r="9246" spans="1:16" hidden="1" x14ac:dyDescent="0.25">
      <c r="A9246" s="83" t="s">
        <v>10309</v>
      </c>
      <c r="C9246" s="292">
        <v>714.22136000000023</v>
      </c>
      <c r="D9246" s="292">
        <v>1024.68415</v>
      </c>
      <c r="E9246" s="292">
        <v>773.40088000000094</v>
      </c>
      <c r="F9246" s="292">
        <v>0</v>
      </c>
      <c r="G9246" s="292">
        <v>2512.3063900000011</v>
      </c>
      <c r="P9246" s="83" t="str">
        <f t="shared" si="216"/>
        <v/>
      </c>
    </row>
    <row r="9247" spans="1:16" hidden="1" x14ac:dyDescent="0.25">
      <c r="A9247" s="83" t="s">
        <v>10310</v>
      </c>
      <c r="C9247" s="292">
        <v>0.28440000000000004</v>
      </c>
      <c r="D9247" s="292">
        <v>1.3770399999999998</v>
      </c>
      <c r="E9247" s="292">
        <v>39.665080000000003</v>
      </c>
      <c r="F9247" s="292">
        <v>0</v>
      </c>
      <c r="G9247" s="292">
        <v>41.326520000000002</v>
      </c>
      <c r="P9247" s="83" t="str">
        <f t="shared" si="216"/>
        <v/>
      </c>
    </row>
    <row r="9248" spans="1:16" hidden="1" x14ac:dyDescent="0.25">
      <c r="A9248" s="83" t="s">
        <v>10311</v>
      </c>
      <c r="C9248" s="292">
        <v>3420.6990199999996</v>
      </c>
      <c r="D9248" s="292">
        <v>4386.4167200000038</v>
      </c>
      <c r="E9248" s="292">
        <v>3810.040339999995</v>
      </c>
      <c r="F9248" s="292">
        <v>0</v>
      </c>
      <c r="G9248" s="292">
        <v>11617.156079999997</v>
      </c>
      <c r="P9248" s="83" t="str">
        <f t="shared" si="216"/>
        <v/>
      </c>
    </row>
    <row r="9249" spans="1:16" hidden="1" x14ac:dyDescent="0.25">
      <c r="A9249" s="83" t="s">
        <v>10312</v>
      </c>
      <c r="C9249" s="292">
        <v>110.13046</v>
      </c>
      <c r="D9249" s="292">
        <v>192.57882999999998</v>
      </c>
      <c r="E9249" s="292">
        <v>55.697800000000015</v>
      </c>
      <c r="F9249" s="292">
        <v>0</v>
      </c>
      <c r="G9249" s="292">
        <v>358.40709000000004</v>
      </c>
      <c r="P9249" s="83" t="str">
        <f t="shared" si="216"/>
        <v/>
      </c>
    </row>
    <row r="9250" spans="1:16" hidden="1" x14ac:dyDescent="0.25">
      <c r="A9250" s="83" t="s">
        <v>10313</v>
      </c>
      <c r="C9250" s="292">
        <v>7581.3212600000015</v>
      </c>
      <c r="D9250" s="292">
        <v>10080.471050000002</v>
      </c>
      <c r="E9250" s="292">
        <v>8165.1157899999989</v>
      </c>
      <c r="F9250" s="292">
        <v>0</v>
      </c>
      <c r="G9250" s="292">
        <v>25826.908099999997</v>
      </c>
      <c r="P9250" s="83" t="str">
        <f t="shared" si="216"/>
        <v/>
      </c>
    </row>
    <row r="9251" spans="1:16" hidden="1" x14ac:dyDescent="0.25">
      <c r="A9251" s="83" t="s">
        <v>10314</v>
      </c>
      <c r="C9251" s="292">
        <v>3.75</v>
      </c>
      <c r="D9251" s="292">
        <v>0</v>
      </c>
      <c r="E9251" s="292">
        <v>0</v>
      </c>
      <c r="F9251" s="292">
        <v>0</v>
      </c>
      <c r="G9251" s="292">
        <v>3.75</v>
      </c>
      <c r="P9251" s="83" t="str">
        <f t="shared" si="216"/>
        <v/>
      </c>
    </row>
    <row r="9252" spans="1:16" hidden="1" x14ac:dyDescent="0.25">
      <c r="A9252" s="83" t="s">
        <v>10315</v>
      </c>
      <c r="C9252" s="292">
        <v>30.721800000000002</v>
      </c>
      <c r="D9252" s="292">
        <v>203.76091999999997</v>
      </c>
      <c r="E9252" s="292">
        <v>59.06685999999997</v>
      </c>
      <c r="F9252" s="292">
        <v>0</v>
      </c>
      <c r="G9252" s="292">
        <v>293.54957999999993</v>
      </c>
      <c r="P9252" s="83" t="str">
        <f t="shared" si="216"/>
        <v/>
      </c>
    </row>
    <row r="9253" spans="1:16" hidden="1" x14ac:dyDescent="0.25">
      <c r="A9253" s="83" t="s">
        <v>10316</v>
      </c>
      <c r="C9253" s="292">
        <v>15.15165</v>
      </c>
      <c r="D9253" s="292">
        <v>358.33262999999999</v>
      </c>
      <c r="E9253" s="292">
        <v>125.62611000000001</v>
      </c>
      <c r="F9253" s="292">
        <v>0</v>
      </c>
      <c r="G9253" s="292">
        <v>499.11039000000005</v>
      </c>
      <c r="P9253" s="83" t="str">
        <f t="shared" si="216"/>
        <v/>
      </c>
    </row>
    <row r="9254" spans="1:16" hidden="1" x14ac:dyDescent="0.25">
      <c r="A9254" s="83" t="s">
        <v>10317</v>
      </c>
      <c r="C9254" s="292">
        <v>7630.9447100000016</v>
      </c>
      <c r="D9254" s="292">
        <v>10642.564600000003</v>
      </c>
      <c r="E9254" s="292">
        <v>8349.8087599999981</v>
      </c>
      <c r="F9254" s="292">
        <v>0</v>
      </c>
      <c r="G9254" s="292">
        <v>26623.318069999998</v>
      </c>
      <c r="P9254" s="83" t="str">
        <f t="shared" si="216"/>
        <v/>
      </c>
    </row>
    <row r="9255" spans="1:16" hidden="1" x14ac:dyDescent="0.25">
      <c r="A9255" s="83" t="s">
        <v>10318</v>
      </c>
      <c r="C9255" s="292">
        <v>5.2046599999999996</v>
      </c>
      <c r="D9255" s="292">
        <v>6.3954500000000003</v>
      </c>
      <c r="E9255" s="292">
        <v>5.5004200000000019</v>
      </c>
      <c r="F9255" s="292">
        <v>0</v>
      </c>
      <c r="G9255" s="292">
        <v>17.100530000000003</v>
      </c>
      <c r="P9255" s="83" t="str">
        <f t="shared" si="216"/>
        <v/>
      </c>
    </row>
    <row r="9256" spans="1:16" hidden="1" x14ac:dyDescent="0.25">
      <c r="A9256" s="83" t="s">
        <v>10319</v>
      </c>
      <c r="C9256" s="292">
        <v>0</v>
      </c>
      <c r="D9256" s="292">
        <v>23.082189999999997</v>
      </c>
      <c r="E9256" s="292">
        <v>0.11284999999999855</v>
      </c>
      <c r="F9256" s="292">
        <v>0</v>
      </c>
      <c r="G9256" s="292">
        <v>23.195039999999995</v>
      </c>
      <c r="P9256" s="83" t="str">
        <f t="shared" si="216"/>
        <v/>
      </c>
    </row>
    <row r="9257" spans="1:16" hidden="1" x14ac:dyDescent="0.25">
      <c r="A9257" s="83" t="s">
        <v>10320</v>
      </c>
      <c r="C9257" s="292">
        <v>0</v>
      </c>
      <c r="D9257" s="292">
        <v>0</v>
      </c>
      <c r="E9257" s="292">
        <v>0</v>
      </c>
      <c r="F9257" s="292">
        <v>0</v>
      </c>
      <c r="G9257" s="292">
        <v>0</v>
      </c>
      <c r="P9257" s="83" t="str">
        <f t="shared" si="216"/>
        <v/>
      </c>
    </row>
    <row r="9258" spans="1:16" hidden="1" x14ac:dyDescent="0.25">
      <c r="A9258" s="83" t="s">
        <v>10321</v>
      </c>
      <c r="C9258" s="292">
        <v>6978.8604000000005</v>
      </c>
      <c r="D9258" s="292">
        <v>9444.3599200000008</v>
      </c>
      <c r="E9258" s="292">
        <v>8511.4846000000052</v>
      </c>
      <c r="F9258" s="292">
        <v>0</v>
      </c>
      <c r="G9258" s="292">
        <v>24934.70492</v>
      </c>
      <c r="P9258" s="83" t="str">
        <f t="shared" si="216"/>
        <v/>
      </c>
    </row>
    <row r="9259" spans="1:16" hidden="1" x14ac:dyDescent="0.25">
      <c r="A9259" s="83" t="s">
        <v>10322</v>
      </c>
      <c r="C9259" s="292">
        <v>60</v>
      </c>
      <c r="D9259" s="292">
        <v>720</v>
      </c>
      <c r="E9259" s="292">
        <v>0</v>
      </c>
      <c r="F9259" s="292">
        <v>0</v>
      </c>
      <c r="G9259" s="292">
        <v>780</v>
      </c>
      <c r="P9259" s="83" t="str">
        <f t="shared" si="216"/>
        <v/>
      </c>
    </row>
    <row r="9260" spans="1:16" hidden="1" x14ac:dyDescent="0.25">
      <c r="A9260" s="83" t="s">
        <v>10323</v>
      </c>
      <c r="C9260" s="292">
        <v>900.34685999999999</v>
      </c>
      <c r="D9260" s="292">
        <v>3053.8220699999997</v>
      </c>
      <c r="E9260" s="292">
        <v>198.99068999999986</v>
      </c>
      <c r="F9260" s="292">
        <v>0</v>
      </c>
      <c r="G9260" s="292">
        <v>4153.1596199999994</v>
      </c>
      <c r="P9260" s="83" t="str">
        <f t="shared" si="216"/>
        <v/>
      </c>
    </row>
    <row r="9261" spans="1:16" hidden="1" x14ac:dyDescent="0.25">
      <c r="A9261" s="83" t="s">
        <v>10324</v>
      </c>
      <c r="C9261" s="292">
        <v>613.33303000000001</v>
      </c>
      <c r="D9261" s="292">
        <v>1048.5355099999997</v>
      </c>
      <c r="E9261" s="292">
        <v>1049.6521300000011</v>
      </c>
      <c r="F9261" s="292">
        <v>0</v>
      </c>
      <c r="G9261" s="292">
        <v>2711.5206700000008</v>
      </c>
      <c r="P9261" s="83" t="str">
        <f t="shared" si="216"/>
        <v/>
      </c>
    </row>
    <row r="9262" spans="1:16" hidden="1" x14ac:dyDescent="0.25">
      <c r="A9262" s="83" t="s">
        <v>10325</v>
      </c>
      <c r="C9262" s="292">
        <v>7.2899999999999996E-3</v>
      </c>
      <c r="D9262" s="292">
        <v>0.11286000000000002</v>
      </c>
      <c r="E9262" s="292">
        <v>2.0499999999999997E-2</v>
      </c>
      <c r="F9262" s="292">
        <v>0</v>
      </c>
      <c r="G9262" s="292">
        <v>0.14065000000000003</v>
      </c>
      <c r="P9262" s="83" t="str">
        <f t="shared" si="216"/>
        <v/>
      </c>
    </row>
    <row r="9263" spans="1:16" hidden="1" x14ac:dyDescent="0.25">
      <c r="A9263" s="83" t="s">
        <v>10326</v>
      </c>
      <c r="C9263" s="292">
        <v>0</v>
      </c>
      <c r="D9263" s="292">
        <v>0</v>
      </c>
      <c r="E9263" s="292">
        <v>0</v>
      </c>
      <c r="F9263" s="292">
        <v>0</v>
      </c>
      <c r="G9263" s="292">
        <v>0</v>
      </c>
      <c r="P9263" s="83" t="str">
        <f t="shared" si="216"/>
        <v/>
      </c>
    </row>
    <row r="9264" spans="1:16" hidden="1" x14ac:dyDescent="0.25">
      <c r="A9264" s="83" t="s">
        <v>10327</v>
      </c>
      <c r="C9264" s="292">
        <v>58.498470000000005</v>
      </c>
      <c r="D9264" s="292">
        <v>37.460149999999977</v>
      </c>
      <c r="E9264" s="292">
        <v>32.269350000000003</v>
      </c>
      <c r="F9264" s="292">
        <v>0</v>
      </c>
      <c r="G9264" s="292">
        <v>128.22796999999997</v>
      </c>
      <c r="P9264" s="83" t="str">
        <f t="shared" si="216"/>
        <v/>
      </c>
    </row>
    <row r="9265" spans="1:16" hidden="1" x14ac:dyDescent="0.25">
      <c r="A9265" s="83" t="s">
        <v>10328</v>
      </c>
      <c r="C9265" s="292">
        <v>0.1148</v>
      </c>
      <c r="D9265" s="292">
        <v>15</v>
      </c>
      <c r="E9265" s="292">
        <v>3.7878499999999984</v>
      </c>
      <c r="F9265" s="292">
        <v>0</v>
      </c>
      <c r="G9265" s="292">
        <v>18.902649999999998</v>
      </c>
      <c r="P9265" s="83" t="str">
        <f t="shared" si="216"/>
        <v/>
      </c>
    </row>
    <row r="9266" spans="1:16" hidden="1" x14ac:dyDescent="0.25">
      <c r="A9266" s="83" t="s">
        <v>10329</v>
      </c>
      <c r="C9266" s="292">
        <v>0</v>
      </c>
      <c r="D9266" s="292">
        <v>3.18946</v>
      </c>
      <c r="E9266" s="292">
        <v>0</v>
      </c>
      <c r="F9266" s="292">
        <v>0</v>
      </c>
      <c r="G9266" s="292">
        <v>3.18946</v>
      </c>
      <c r="P9266" s="83" t="str">
        <f t="shared" si="216"/>
        <v/>
      </c>
    </row>
    <row r="9267" spans="1:16" hidden="1" x14ac:dyDescent="0.25">
      <c r="A9267" s="83" t="s">
        <v>10330</v>
      </c>
      <c r="C9267" s="292">
        <v>7939.2072600000001</v>
      </c>
      <c r="D9267" s="292">
        <v>13221.371450000001</v>
      </c>
      <c r="E9267" s="292">
        <v>8710.4752900000058</v>
      </c>
      <c r="F9267" s="292">
        <v>0</v>
      </c>
      <c r="G9267" s="292">
        <v>29871.054</v>
      </c>
      <c r="P9267" s="83" t="str">
        <f t="shared" si="216"/>
        <v/>
      </c>
    </row>
    <row r="9268" spans="1:16" hidden="1" x14ac:dyDescent="0.25">
      <c r="A9268" s="83" t="s">
        <v>10331</v>
      </c>
      <c r="C9268" s="292">
        <v>4477.8579799999998</v>
      </c>
      <c r="D9268" s="292">
        <v>6254.5365100000008</v>
      </c>
      <c r="E9268" s="292">
        <v>5866.9400900000037</v>
      </c>
      <c r="F9268" s="292">
        <v>0</v>
      </c>
      <c r="G9268" s="292">
        <v>16599.334580000002</v>
      </c>
      <c r="P9268" s="83" t="str">
        <f t="shared" si="216"/>
        <v/>
      </c>
    </row>
    <row r="9269" spans="1:16" hidden="1" x14ac:dyDescent="0.25">
      <c r="A9269" s="83" t="s">
        <v>10332</v>
      </c>
      <c r="C9269" s="292">
        <v>1829.0488300000002</v>
      </c>
      <c r="D9269" s="292">
        <v>2088.7148900000002</v>
      </c>
      <c r="E9269" s="292">
        <v>1558.8146800000002</v>
      </c>
      <c r="F9269" s="292">
        <v>0</v>
      </c>
      <c r="G9269" s="292">
        <v>5476.5784000000003</v>
      </c>
      <c r="P9269" s="83" t="str">
        <f t="shared" si="216"/>
        <v/>
      </c>
    </row>
    <row r="9270" spans="1:16" hidden="1" x14ac:dyDescent="0.25">
      <c r="A9270" s="83" t="s">
        <v>10333</v>
      </c>
      <c r="C9270" s="292">
        <v>80897</v>
      </c>
      <c r="D9270" s="292">
        <v>-158283</v>
      </c>
      <c r="E9270" s="292">
        <v>-76279</v>
      </c>
      <c r="F9270" s="292">
        <v>0</v>
      </c>
      <c r="G9270" s="292">
        <v>-153665</v>
      </c>
      <c r="P9270" s="83" t="str">
        <f t="shared" ref="P9270:P9297" si="217">IF(COUNTBLANK(Q9270)=0,IF(RIGHT(A9270,10)=Q9270,TRUE,FALSE),"")</f>
        <v/>
      </c>
    </row>
    <row r="9271" spans="1:16" hidden="1" x14ac:dyDescent="0.25">
      <c r="A9271" s="83" t="s">
        <v>10334</v>
      </c>
      <c r="C9271" s="292">
        <v>139752</v>
      </c>
      <c r="D9271" s="292">
        <v>-154349</v>
      </c>
      <c r="E9271" s="292">
        <v>-75019</v>
      </c>
      <c r="F9271" s="292">
        <v>0</v>
      </c>
      <c r="G9271" s="292">
        <v>-89616</v>
      </c>
      <c r="P9271" s="83" t="str">
        <f t="shared" si="217"/>
        <v/>
      </c>
    </row>
    <row r="9272" spans="1:16" hidden="1" x14ac:dyDescent="0.25">
      <c r="A9272" s="83" t="s">
        <v>10335</v>
      </c>
      <c r="C9272" s="292">
        <v>0</v>
      </c>
      <c r="D9272" s="292">
        <v>0</v>
      </c>
      <c r="E9272" s="292">
        <v>0</v>
      </c>
      <c r="F9272" s="292">
        <v>0</v>
      </c>
      <c r="G9272" s="292">
        <v>0</v>
      </c>
      <c r="P9272" s="83" t="str">
        <f t="shared" si="217"/>
        <v/>
      </c>
    </row>
    <row r="9273" spans="1:16" hidden="1" x14ac:dyDescent="0.25">
      <c r="A9273" s="83" t="s">
        <v>10336</v>
      </c>
      <c r="C9273" s="292">
        <v>214818</v>
      </c>
      <c r="D9273" s="292">
        <v>257431</v>
      </c>
      <c r="E9273" s="292">
        <v>189486</v>
      </c>
      <c r="F9273" s="292">
        <v>0</v>
      </c>
      <c r="G9273" s="292">
        <v>661735</v>
      </c>
      <c r="P9273" s="83" t="str">
        <f t="shared" si="217"/>
        <v/>
      </c>
    </row>
    <row r="9274" spans="1:16" hidden="1" x14ac:dyDescent="0.25">
      <c r="A9274" s="83" t="s">
        <v>10337</v>
      </c>
      <c r="C9274" s="292">
        <v>32665</v>
      </c>
      <c r="D9274" s="292">
        <v>38964</v>
      </c>
      <c r="E9274" s="292">
        <v>31266</v>
      </c>
      <c r="F9274" s="292">
        <v>0</v>
      </c>
      <c r="G9274" s="292">
        <v>102895</v>
      </c>
      <c r="P9274" s="83" t="str">
        <f t="shared" si="217"/>
        <v/>
      </c>
    </row>
    <row r="9275" spans="1:16" hidden="1" x14ac:dyDescent="0.25">
      <c r="A9275" s="83" t="s">
        <v>10338</v>
      </c>
      <c r="C9275" s="292">
        <v>1449</v>
      </c>
      <c r="D9275" s="292">
        <v>1623</v>
      </c>
      <c r="E9275" s="292">
        <v>4054</v>
      </c>
      <c r="F9275" s="292">
        <v>0</v>
      </c>
      <c r="G9275" s="292">
        <v>7126</v>
      </c>
      <c r="P9275" s="83" t="str">
        <f t="shared" si="217"/>
        <v/>
      </c>
    </row>
    <row r="9276" spans="1:16" hidden="1" x14ac:dyDescent="0.25">
      <c r="A9276" s="83" t="s">
        <v>10339</v>
      </c>
      <c r="C9276" s="292">
        <v>250935</v>
      </c>
      <c r="D9276" s="292">
        <v>278780</v>
      </c>
      <c r="E9276" s="292">
        <v>237722</v>
      </c>
      <c r="F9276" s="292">
        <v>0</v>
      </c>
      <c r="G9276" s="292">
        <v>767437</v>
      </c>
      <c r="P9276" s="83" t="str">
        <f t="shared" si="217"/>
        <v/>
      </c>
    </row>
    <row r="9277" spans="1:16" hidden="1" x14ac:dyDescent="0.25">
      <c r="A9277" s="83" t="s">
        <v>10340</v>
      </c>
      <c r="C9277" s="292">
        <v>8253</v>
      </c>
      <c r="D9277" s="292">
        <v>17557</v>
      </c>
      <c r="E9277" s="292">
        <v>12300</v>
      </c>
      <c r="F9277" s="292">
        <v>0</v>
      </c>
      <c r="G9277" s="292">
        <v>38110</v>
      </c>
      <c r="P9277" s="83" t="str">
        <f t="shared" si="217"/>
        <v/>
      </c>
    </row>
    <row r="9278" spans="1:16" hidden="1" x14ac:dyDescent="0.25">
      <c r="A9278" s="83" t="s">
        <v>10341</v>
      </c>
      <c r="C9278" s="292">
        <v>509283</v>
      </c>
      <c r="D9278" s="292">
        <v>595740</v>
      </c>
      <c r="E9278" s="292">
        <v>475474</v>
      </c>
      <c r="F9278" s="292">
        <v>0</v>
      </c>
      <c r="G9278" s="292">
        <v>1580497</v>
      </c>
      <c r="P9278" s="83" t="str">
        <f t="shared" si="217"/>
        <v/>
      </c>
    </row>
    <row r="9279" spans="1:16" hidden="1" x14ac:dyDescent="0.25">
      <c r="A9279" s="83" t="s">
        <v>10342</v>
      </c>
      <c r="C9279" s="292">
        <v>0</v>
      </c>
      <c r="D9279" s="292">
        <v>0</v>
      </c>
      <c r="E9279" s="292">
        <v>0</v>
      </c>
      <c r="F9279" s="292">
        <v>0</v>
      </c>
      <c r="G9279" s="292">
        <v>0</v>
      </c>
      <c r="P9279" s="83" t="str">
        <f t="shared" si="217"/>
        <v/>
      </c>
    </row>
    <row r="9280" spans="1:16" hidden="1" x14ac:dyDescent="0.25">
      <c r="A9280" s="83" t="s">
        <v>10343</v>
      </c>
      <c r="C9280" s="292">
        <v>2157</v>
      </c>
      <c r="D9280" s="292">
        <v>10431</v>
      </c>
      <c r="E9280" s="292">
        <v>10360</v>
      </c>
      <c r="F9280" s="292">
        <v>0</v>
      </c>
      <c r="G9280" s="292">
        <v>22948</v>
      </c>
      <c r="P9280" s="83" t="str">
        <f t="shared" si="217"/>
        <v/>
      </c>
    </row>
    <row r="9281" spans="1:16" hidden="1" x14ac:dyDescent="0.25">
      <c r="A9281" s="83" t="s">
        <v>10344</v>
      </c>
      <c r="C9281" s="292">
        <v>7245</v>
      </c>
      <c r="D9281" s="292">
        <v>1885</v>
      </c>
      <c r="E9281" s="292">
        <v>3894</v>
      </c>
      <c r="F9281" s="292">
        <v>0</v>
      </c>
      <c r="G9281" s="292">
        <v>13024</v>
      </c>
      <c r="P9281" s="83" t="str">
        <f t="shared" si="217"/>
        <v/>
      </c>
    </row>
    <row r="9282" spans="1:16" hidden="1" x14ac:dyDescent="0.25">
      <c r="A9282" s="83" t="s">
        <v>10345</v>
      </c>
      <c r="C9282" s="292">
        <v>518685</v>
      </c>
      <c r="D9282" s="292">
        <v>608056</v>
      </c>
      <c r="E9282" s="292">
        <v>489728</v>
      </c>
      <c r="F9282" s="292">
        <v>0</v>
      </c>
      <c r="G9282" s="292">
        <v>1616469</v>
      </c>
      <c r="P9282" s="83" t="str">
        <f t="shared" si="217"/>
        <v/>
      </c>
    </row>
    <row r="9283" spans="1:16" hidden="1" x14ac:dyDescent="0.25">
      <c r="A9283" s="83" t="s">
        <v>10346</v>
      </c>
      <c r="C9283" s="292">
        <v>345</v>
      </c>
      <c r="D9283" s="292">
        <v>291</v>
      </c>
      <c r="E9283" s="292">
        <v>161</v>
      </c>
      <c r="F9283" s="292">
        <v>0</v>
      </c>
      <c r="G9283" s="292">
        <v>797</v>
      </c>
      <c r="P9283" s="83" t="str">
        <f t="shared" si="217"/>
        <v/>
      </c>
    </row>
    <row r="9284" spans="1:16" hidden="1" x14ac:dyDescent="0.25">
      <c r="A9284" s="83" t="s">
        <v>10347</v>
      </c>
      <c r="C9284" s="292">
        <v>818</v>
      </c>
      <c r="D9284" s="292">
        <v>1094</v>
      </c>
      <c r="E9284" s="292">
        <v>485</v>
      </c>
      <c r="F9284" s="292">
        <v>0</v>
      </c>
      <c r="G9284" s="292">
        <v>2397</v>
      </c>
      <c r="P9284" s="83" t="str">
        <f t="shared" si="217"/>
        <v/>
      </c>
    </row>
    <row r="9285" spans="1:16" hidden="1" x14ac:dyDescent="0.25">
      <c r="A9285" s="83" t="s">
        <v>10348</v>
      </c>
      <c r="C9285" s="292">
        <v>0</v>
      </c>
      <c r="D9285" s="292">
        <v>0</v>
      </c>
      <c r="E9285" s="292">
        <v>0</v>
      </c>
      <c r="F9285" s="292">
        <v>0</v>
      </c>
      <c r="G9285" s="292">
        <v>0</v>
      </c>
      <c r="P9285" s="83" t="str">
        <f t="shared" si="217"/>
        <v/>
      </c>
    </row>
    <row r="9286" spans="1:16" hidden="1" x14ac:dyDescent="0.25">
      <c r="A9286" s="83" t="s">
        <v>10349</v>
      </c>
      <c r="C9286" s="292">
        <v>590180</v>
      </c>
      <c r="D9286" s="292">
        <v>437457</v>
      </c>
      <c r="E9286" s="292">
        <v>399195</v>
      </c>
      <c r="F9286" s="292">
        <v>0</v>
      </c>
      <c r="G9286" s="292">
        <v>1426832</v>
      </c>
      <c r="P9286" s="83" t="str">
        <f t="shared" si="217"/>
        <v/>
      </c>
    </row>
    <row r="9287" spans="1:16" hidden="1" x14ac:dyDescent="0.25">
      <c r="A9287" s="83" t="s">
        <v>10350</v>
      </c>
      <c r="C9287" s="292">
        <v>1354</v>
      </c>
      <c r="D9287" s="292">
        <v>8697</v>
      </c>
      <c r="E9287" s="292">
        <v>3406</v>
      </c>
      <c r="F9287" s="292">
        <v>0</v>
      </c>
      <c r="G9287" s="292">
        <v>13457</v>
      </c>
      <c r="P9287" s="83" t="str">
        <f t="shared" si="217"/>
        <v/>
      </c>
    </row>
    <row r="9288" spans="1:16" hidden="1" x14ac:dyDescent="0.25">
      <c r="A9288" s="83" t="s">
        <v>10351</v>
      </c>
      <c r="C9288" s="292">
        <v>66903</v>
      </c>
      <c r="D9288" s="292">
        <v>7498</v>
      </c>
      <c r="E9288" s="292">
        <v>12108</v>
      </c>
      <c r="F9288" s="292">
        <v>0</v>
      </c>
      <c r="G9288" s="292">
        <v>86509</v>
      </c>
      <c r="P9288" s="83" t="str">
        <f t="shared" si="217"/>
        <v/>
      </c>
    </row>
    <row r="9289" spans="1:16" hidden="1" x14ac:dyDescent="0.25">
      <c r="A9289" s="83" t="s">
        <v>10352</v>
      </c>
      <c r="C9289" s="292">
        <v>54269</v>
      </c>
      <c r="D9289" s="292">
        <v>62254</v>
      </c>
      <c r="E9289" s="292">
        <v>51605</v>
      </c>
      <c r="F9289" s="292">
        <v>0</v>
      </c>
      <c r="G9289" s="292">
        <v>168128</v>
      </c>
      <c r="P9289" s="83" t="str">
        <f t="shared" si="217"/>
        <v/>
      </c>
    </row>
    <row r="9290" spans="1:16" hidden="1" x14ac:dyDescent="0.25">
      <c r="A9290" s="83" t="s">
        <v>10353</v>
      </c>
      <c r="C9290" s="292">
        <v>13</v>
      </c>
      <c r="D9290" s="292">
        <v>18</v>
      </c>
      <c r="E9290" s="292">
        <v>18</v>
      </c>
      <c r="F9290" s="292">
        <v>0</v>
      </c>
      <c r="G9290" s="292">
        <v>49</v>
      </c>
      <c r="P9290" s="83" t="str">
        <f t="shared" si="217"/>
        <v/>
      </c>
    </row>
    <row r="9291" spans="1:16" hidden="1" x14ac:dyDescent="0.25">
      <c r="A9291" s="83" t="s">
        <v>10354</v>
      </c>
      <c r="C9291" s="292">
        <v>0</v>
      </c>
      <c r="D9291" s="292">
        <v>0</v>
      </c>
      <c r="E9291" s="292">
        <v>0</v>
      </c>
      <c r="F9291" s="292">
        <v>0</v>
      </c>
      <c r="G9291" s="292">
        <v>0</v>
      </c>
      <c r="P9291" s="83" t="str">
        <f t="shared" si="217"/>
        <v/>
      </c>
    </row>
    <row r="9292" spans="1:16" hidden="1" x14ac:dyDescent="0.25">
      <c r="A9292" s="83" t="s">
        <v>10355</v>
      </c>
      <c r="C9292" s="292">
        <v>16043</v>
      </c>
      <c r="D9292" s="292">
        <v>21389</v>
      </c>
      <c r="E9292" s="292">
        <v>13573</v>
      </c>
      <c r="F9292" s="292">
        <v>0</v>
      </c>
      <c r="G9292" s="292">
        <v>51005</v>
      </c>
      <c r="P9292" s="83" t="str">
        <f t="shared" si="217"/>
        <v/>
      </c>
    </row>
    <row r="9293" spans="1:16" hidden="1" x14ac:dyDescent="0.25">
      <c r="A9293" s="83" t="s">
        <v>10356</v>
      </c>
      <c r="C9293" s="292">
        <v>331</v>
      </c>
      <c r="D9293" s="292">
        <v>311</v>
      </c>
      <c r="E9293" s="292">
        <v>1061</v>
      </c>
      <c r="F9293" s="292">
        <v>0</v>
      </c>
      <c r="G9293" s="292">
        <v>1703</v>
      </c>
      <c r="P9293" s="83" t="str">
        <f t="shared" si="217"/>
        <v/>
      </c>
    </row>
    <row r="9294" spans="1:16" hidden="1" x14ac:dyDescent="0.25">
      <c r="A9294" s="83" t="s">
        <v>10357</v>
      </c>
      <c r="C9294" s="292">
        <v>0</v>
      </c>
      <c r="D9294" s="292">
        <v>55</v>
      </c>
      <c r="E9294" s="292">
        <v>0</v>
      </c>
      <c r="F9294" s="292">
        <v>0</v>
      </c>
      <c r="G9294" s="292">
        <v>55</v>
      </c>
      <c r="P9294" s="83" t="str">
        <f t="shared" si="217"/>
        <v/>
      </c>
    </row>
    <row r="9295" spans="1:16" hidden="1" x14ac:dyDescent="0.25">
      <c r="A9295" s="83" t="s">
        <v>10358</v>
      </c>
      <c r="C9295" s="292">
        <v>658437</v>
      </c>
      <c r="D9295" s="292">
        <v>453707</v>
      </c>
      <c r="E9295" s="292">
        <v>414709</v>
      </c>
      <c r="F9295" s="292">
        <v>0</v>
      </c>
      <c r="G9295" s="292">
        <v>1526853</v>
      </c>
      <c r="P9295" s="83" t="str">
        <f t="shared" si="217"/>
        <v/>
      </c>
    </row>
    <row r="9296" spans="1:16" hidden="1" x14ac:dyDescent="0.25">
      <c r="A9296" s="83" t="s">
        <v>10359</v>
      </c>
      <c r="C9296" s="292">
        <v>190637</v>
      </c>
      <c r="D9296" s="292">
        <v>221050</v>
      </c>
      <c r="E9296" s="292">
        <v>219871</v>
      </c>
      <c r="F9296" s="292">
        <v>0</v>
      </c>
      <c r="G9296" s="292">
        <v>631558</v>
      </c>
      <c r="P9296" s="83" t="str">
        <f t="shared" si="217"/>
        <v/>
      </c>
    </row>
    <row r="9297" spans="1:16" hidden="1" x14ac:dyDescent="0.25">
      <c r="A9297" s="83" t="s">
        <v>10360</v>
      </c>
      <c r="C9297" s="292">
        <v>328887</v>
      </c>
      <c r="D9297" s="292">
        <v>132435</v>
      </c>
      <c r="E9297" s="292">
        <v>113067</v>
      </c>
      <c r="F9297" s="292">
        <v>0</v>
      </c>
      <c r="G9297" s="292">
        <v>574389</v>
      </c>
      <c r="P9297" s="83" t="str">
        <f t="shared" si="217"/>
        <v/>
      </c>
    </row>
    <row r="9298" spans="1:16" hidden="1" x14ac:dyDescent="0.25">
      <c r="A9298" s="83" t="s">
        <v>10361</v>
      </c>
      <c r="C9298" s="292">
        <v>958</v>
      </c>
      <c r="D9298" s="292">
        <v>-264556</v>
      </c>
      <c r="E9298" s="292">
        <v>-84848</v>
      </c>
      <c r="F9298" s="292">
        <v>0</v>
      </c>
      <c r="G9298" s="292">
        <v>-348446</v>
      </c>
      <c r="P9298" s="83" t="str">
        <f t="shared" ref="P9298:P9325" si="218">IF(COUNTBLANK(Q9298)=0,IF(RIGHT(A9298,10)=Q9298,TRUE,FALSE),"")</f>
        <v/>
      </c>
    </row>
    <row r="9299" spans="1:16" hidden="1" x14ac:dyDescent="0.25">
      <c r="A9299" s="83" t="s">
        <v>10362</v>
      </c>
      <c r="C9299" s="292">
        <v>-5290</v>
      </c>
      <c r="D9299" s="292">
        <v>-260097</v>
      </c>
      <c r="E9299" s="292">
        <v>-97938</v>
      </c>
      <c r="F9299" s="292">
        <v>0</v>
      </c>
      <c r="G9299" s="292">
        <v>-363325</v>
      </c>
      <c r="P9299" s="83" t="str">
        <f t="shared" si="218"/>
        <v/>
      </c>
    </row>
    <row r="9300" spans="1:16" hidden="1" x14ac:dyDescent="0.25">
      <c r="A9300" s="83" t="s">
        <v>10363</v>
      </c>
      <c r="C9300" s="292">
        <v>683</v>
      </c>
      <c r="D9300" s="292">
        <v>576</v>
      </c>
      <c r="E9300" s="292">
        <v>315</v>
      </c>
      <c r="G9300" s="292">
        <v>1574</v>
      </c>
      <c r="P9300" s="83" t="str">
        <f t="shared" si="218"/>
        <v/>
      </c>
    </row>
    <row r="9301" spans="1:16" hidden="1" x14ac:dyDescent="0.25">
      <c r="A9301" s="83" t="s">
        <v>10364</v>
      </c>
      <c r="C9301" s="292">
        <v>227319</v>
      </c>
      <c r="D9301" s="292">
        <v>539207</v>
      </c>
      <c r="E9301" s="292">
        <v>268773</v>
      </c>
      <c r="G9301" s="292">
        <v>1035299</v>
      </c>
      <c r="P9301" s="83" t="str">
        <f t="shared" si="218"/>
        <v/>
      </c>
    </row>
    <row r="9302" spans="1:16" hidden="1" x14ac:dyDescent="0.25">
      <c r="A9302" s="83" t="s">
        <v>10365</v>
      </c>
      <c r="C9302" s="292">
        <v>57412</v>
      </c>
      <c r="D9302" s="292">
        <v>49010</v>
      </c>
      <c r="E9302" s="292">
        <v>38341</v>
      </c>
      <c r="G9302" s="292">
        <v>144763</v>
      </c>
      <c r="P9302" s="83" t="str">
        <f t="shared" si="218"/>
        <v/>
      </c>
    </row>
    <row r="9303" spans="1:16" hidden="1" x14ac:dyDescent="0.25">
      <c r="A9303" s="83" t="s">
        <v>10366</v>
      </c>
      <c r="C9303" s="292">
        <v>1689</v>
      </c>
      <c r="D9303" s="292">
        <v>1957</v>
      </c>
      <c r="E9303" s="292">
        <v>5414</v>
      </c>
      <c r="G9303" s="292">
        <v>9060</v>
      </c>
      <c r="P9303" s="83" t="str">
        <f t="shared" si="218"/>
        <v/>
      </c>
    </row>
    <row r="9304" spans="1:16" hidden="1" x14ac:dyDescent="0.25">
      <c r="A9304" s="83" t="s">
        <v>10367</v>
      </c>
      <c r="C9304" s="292">
        <v>28333</v>
      </c>
      <c r="D9304" s="292">
        <v>16266</v>
      </c>
      <c r="E9304" s="292">
        <v>17970.5</v>
      </c>
      <c r="G9304" s="292">
        <v>62569.5</v>
      </c>
      <c r="P9304" s="83" t="str">
        <f t="shared" si="218"/>
        <v/>
      </c>
    </row>
    <row r="9305" spans="1:16" hidden="1" x14ac:dyDescent="0.25">
      <c r="A9305" s="83" t="s">
        <v>10368</v>
      </c>
      <c r="C9305" s="292">
        <v>38432</v>
      </c>
      <c r="D9305" s="292">
        <v>41617</v>
      </c>
      <c r="E9305" s="292">
        <v>21769</v>
      </c>
      <c r="G9305" s="292">
        <v>101818</v>
      </c>
      <c r="P9305" s="83" t="str">
        <f t="shared" si="218"/>
        <v/>
      </c>
    </row>
    <row r="9306" spans="1:16" hidden="1" x14ac:dyDescent="0.25">
      <c r="A9306" s="83" t="s">
        <v>10369</v>
      </c>
      <c r="C9306" s="292">
        <v>367391</v>
      </c>
      <c r="D9306" s="292">
        <v>678644</v>
      </c>
      <c r="E9306" s="292">
        <v>368333</v>
      </c>
      <c r="F9306" s="292">
        <v>0</v>
      </c>
      <c r="G9306" s="292">
        <v>1414368</v>
      </c>
      <c r="P9306" s="83" t="str">
        <f t="shared" si="218"/>
        <v/>
      </c>
    </row>
    <row r="9307" spans="1:16" hidden="1" x14ac:dyDescent="0.25">
      <c r="A9307" s="83" t="s">
        <v>10370</v>
      </c>
      <c r="C9307" s="292">
        <v>234</v>
      </c>
      <c r="D9307" s="292">
        <v>0</v>
      </c>
      <c r="E9307" s="292">
        <v>40</v>
      </c>
      <c r="G9307" s="292">
        <v>274</v>
      </c>
      <c r="P9307" s="83" t="str">
        <f t="shared" si="218"/>
        <v/>
      </c>
    </row>
    <row r="9308" spans="1:16" hidden="1" x14ac:dyDescent="0.25">
      <c r="A9308" s="83" t="s">
        <v>10371</v>
      </c>
      <c r="C9308" s="292">
        <v>6817</v>
      </c>
      <c r="D9308" s="292">
        <v>14999</v>
      </c>
      <c r="E9308" s="292">
        <v>13569</v>
      </c>
      <c r="G9308" s="292">
        <v>35385</v>
      </c>
      <c r="P9308" s="83" t="str">
        <f t="shared" si="218"/>
        <v/>
      </c>
    </row>
    <row r="9309" spans="1:16" hidden="1" x14ac:dyDescent="0.25">
      <c r="A9309" s="83" t="s">
        <v>10372</v>
      </c>
      <c r="C9309" s="292">
        <v>310</v>
      </c>
      <c r="D9309" s="292">
        <v>1207</v>
      </c>
      <c r="E9309" s="292">
        <v>226</v>
      </c>
      <c r="G9309" s="292">
        <v>1743</v>
      </c>
      <c r="P9309" s="83" t="str">
        <f t="shared" si="218"/>
        <v/>
      </c>
    </row>
    <row r="9310" spans="1:16" hidden="1" x14ac:dyDescent="0.25">
      <c r="A9310" s="83" t="s">
        <v>10373</v>
      </c>
      <c r="C9310" s="292">
        <v>374752</v>
      </c>
      <c r="D9310" s="292">
        <v>694850</v>
      </c>
      <c r="E9310" s="292">
        <v>382168</v>
      </c>
      <c r="F9310" s="292">
        <v>0</v>
      </c>
      <c r="G9310" s="292">
        <v>1451770</v>
      </c>
      <c r="P9310" s="83" t="str">
        <f t="shared" si="218"/>
        <v/>
      </c>
    </row>
    <row r="9311" spans="1:16" hidden="1" x14ac:dyDescent="0.25">
      <c r="A9311" s="83" t="s">
        <v>10374</v>
      </c>
      <c r="C9311" s="292">
        <v>924</v>
      </c>
      <c r="D9311" s="292">
        <v>858</v>
      </c>
      <c r="E9311" s="292">
        <v>509</v>
      </c>
      <c r="G9311" s="292">
        <v>2291</v>
      </c>
      <c r="P9311" s="83" t="str">
        <f t="shared" si="218"/>
        <v/>
      </c>
    </row>
    <row r="9312" spans="1:16" hidden="1" x14ac:dyDescent="0.25">
      <c r="A9312" s="83" t="s">
        <v>10375</v>
      </c>
      <c r="C9312" s="292">
        <v>12599</v>
      </c>
      <c r="D9312" s="292">
        <v>29153</v>
      </c>
      <c r="E9312" s="292">
        <v>15241.5</v>
      </c>
      <c r="G9312" s="292">
        <v>56993.5</v>
      </c>
      <c r="P9312" s="83" t="str">
        <f t="shared" si="218"/>
        <v/>
      </c>
    </row>
    <row r="9313" spans="1:16" hidden="1" x14ac:dyDescent="0.25">
      <c r="A9313" s="83" t="s">
        <v>10376</v>
      </c>
      <c r="C9313" s="292">
        <v>10684</v>
      </c>
      <c r="D9313" s="292">
        <v>22003</v>
      </c>
      <c r="E9313" s="292">
        <v>10931</v>
      </c>
      <c r="G9313" s="292">
        <v>43618</v>
      </c>
      <c r="P9313" s="83" t="str">
        <f t="shared" si="218"/>
        <v/>
      </c>
    </row>
    <row r="9314" spans="1:16" hidden="1" x14ac:dyDescent="0.25">
      <c r="A9314" s="83" t="s">
        <v>10377</v>
      </c>
      <c r="C9314" s="292">
        <v>368349</v>
      </c>
      <c r="D9314" s="292">
        <v>414088</v>
      </c>
      <c r="E9314" s="292">
        <v>283485</v>
      </c>
      <c r="F9314" s="292">
        <v>0</v>
      </c>
      <c r="G9314" s="292">
        <v>1065922</v>
      </c>
      <c r="P9314" s="83" t="str">
        <f t="shared" si="218"/>
        <v/>
      </c>
    </row>
    <row r="9315" spans="1:16" hidden="1" x14ac:dyDescent="0.25">
      <c r="A9315" s="83" t="s">
        <v>10378</v>
      </c>
      <c r="C9315" s="292">
        <v>0</v>
      </c>
      <c r="D9315" s="292">
        <v>2406</v>
      </c>
      <c r="E9315" s="292">
        <v>0</v>
      </c>
      <c r="G9315" s="292">
        <v>2406</v>
      </c>
      <c r="P9315" s="83" t="str">
        <f t="shared" si="218"/>
        <v/>
      </c>
    </row>
    <row r="9316" spans="1:16" hidden="1" x14ac:dyDescent="0.25">
      <c r="A9316" s="83" t="s">
        <v>10379</v>
      </c>
      <c r="C9316" s="292">
        <v>18</v>
      </c>
      <c r="D9316" s="292">
        <v>17617</v>
      </c>
      <c r="E9316" s="292">
        <v>89</v>
      </c>
      <c r="G9316" s="292">
        <v>17724</v>
      </c>
      <c r="P9316" s="83" t="str">
        <f t="shared" si="218"/>
        <v/>
      </c>
    </row>
    <row r="9317" spans="1:16" hidden="1" x14ac:dyDescent="0.25">
      <c r="A9317" s="83" t="s">
        <v>10380</v>
      </c>
      <c r="C9317" s="292">
        <v>7113</v>
      </c>
      <c r="D9317" s="292">
        <v>11231</v>
      </c>
      <c r="E9317" s="292">
        <v>13529</v>
      </c>
      <c r="G9317" s="292">
        <v>31873</v>
      </c>
      <c r="P9317" s="83" t="str">
        <f t="shared" si="218"/>
        <v/>
      </c>
    </row>
    <row r="9318" spans="1:16" hidden="1" x14ac:dyDescent="0.25">
      <c r="A9318" s="83" t="s">
        <v>10381</v>
      </c>
      <c r="C9318" s="292">
        <v>0</v>
      </c>
      <c r="D9318" s="292">
        <v>12358</v>
      </c>
      <c r="E9318" s="292">
        <v>55</v>
      </c>
      <c r="G9318" s="292">
        <v>12413</v>
      </c>
      <c r="P9318" s="83" t="str">
        <f t="shared" si="218"/>
        <v/>
      </c>
    </row>
    <row r="9319" spans="1:16" hidden="1" x14ac:dyDescent="0.25">
      <c r="A9319" s="83" t="s">
        <v>10382</v>
      </c>
      <c r="C9319" s="292">
        <v>137142</v>
      </c>
      <c r="D9319" s="292">
        <v>16307</v>
      </c>
      <c r="E9319" s="292">
        <v>168048</v>
      </c>
      <c r="G9319" s="292">
        <v>321497</v>
      </c>
      <c r="P9319" s="83" t="str">
        <f t="shared" si="218"/>
        <v/>
      </c>
    </row>
    <row r="9320" spans="1:16" hidden="1" x14ac:dyDescent="0.25">
      <c r="A9320" s="83" t="s">
        <v>10383</v>
      </c>
      <c r="C9320" s="292">
        <v>1609</v>
      </c>
      <c r="D9320" s="292">
        <v>1242</v>
      </c>
      <c r="E9320" s="292">
        <v>3922</v>
      </c>
      <c r="G9320" s="292">
        <v>6773</v>
      </c>
      <c r="P9320" s="83" t="str">
        <f t="shared" si="218"/>
        <v/>
      </c>
    </row>
    <row r="9321" spans="1:16" hidden="1" x14ac:dyDescent="0.25">
      <c r="A9321" s="83" t="s">
        <v>10384</v>
      </c>
      <c r="C9321" s="292">
        <v>63</v>
      </c>
      <c r="D9321" s="292">
        <v>64</v>
      </c>
      <c r="E9321" s="292">
        <v>7432</v>
      </c>
      <c r="G9321" s="292">
        <v>7559</v>
      </c>
      <c r="P9321" s="83" t="str">
        <f t="shared" si="218"/>
        <v/>
      </c>
    </row>
    <row r="9322" spans="1:16" hidden="1" x14ac:dyDescent="0.25">
      <c r="A9322" s="83" t="s">
        <v>10385</v>
      </c>
      <c r="C9322" s="292">
        <v>1095</v>
      </c>
      <c r="D9322" s="292">
        <v>642</v>
      </c>
      <c r="E9322" s="292">
        <v>656</v>
      </c>
      <c r="G9322" s="292">
        <v>2393</v>
      </c>
      <c r="P9322" s="83" t="str">
        <f t="shared" si="218"/>
        <v/>
      </c>
    </row>
    <row r="9323" spans="1:16" hidden="1" x14ac:dyDescent="0.25">
      <c r="A9323" s="83" t="s">
        <v>10386</v>
      </c>
      <c r="C9323" s="292">
        <v>369462</v>
      </c>
      <c r="D9323" s="292">
        <v>434753</v>
      </c>
      <c r="E9323" s="292">
        <v>284230</v>
      </c>
      <c r="F9323" s="292">
        <v>0</v>
      </c>
      <c r="G9323" s="292">
        <v>1088445</v>
      </c>
      <c r="P9323" s="83" t="str">
        <f t="shared" si="218"/>
        <v/>
      </c>
    </row>
    <row r="9324" spans="1:16" hidden="1" x14ac:dyDescent="0.25">
      <c r="A9324" s="83" t="s">
        <v>10387</v>
      </c>
      <c r="C9324" s="292">
        <v>210298</v>
      </c>
      <c r="D9324" s="292">
        <v>349993</v>
      </c>
      <c r="E9324" s="292">
        <v>78076</v>
      </c>
      <c r="G9324" s="292">
        <v>638367</v>
      </c>
      <c r="P9324" s="83" t="str">
        <f t="shared" si="218"/>
        <v/>
      </c>
    </row>
    <row r="9325" spans="1:16" hidden="1" x14ac:dyDescent="0.25">
      <c r="A9325" s="83" t="s">
        <v>10388</v>
      </c>
      <c r="C9325" s="292">
        <v>1440</v>
      </c>
      <c r="D9325" s="292">
        <v>890</v>
      </c>
      <c r="E9325" s="292">
        <v>1492</v>
      </c>
      <c r="G9325" s="292">
        <v>3822</v>
      </c>
      <c r="P9325" s="83" t="str">
        <f t="shared" si="218"/>
        <v/>
      </c>
    </row>
    <row r="9326" spans="1:16" hidden="1" x14ac:dyDescent="0.25">
      <c r="A9326" s="83" t="s">
        <v>10389</v>
      </c>
      <c r="P9326" s="83" t="str">
        <f t="shared" ref="P9326:P9333" si="219">IF(COUNTBLANK(Q9326)=0,IF(RIGHT(A9326,12)=Q9326,TRUE,FALSE),"")</f>
        <v/>
      </c>
    </row>
    <row r="9327" spans="1:16" hidden="1" x14ac:dyDescent="0.25">
      <c r="A9327" s="83" t="s">
        <v>10390</v>
      </c>
      <c r="P9327" s="83" t="str">
        <f t="shared" si="219"/>
        <v/>
      </c>
    </row>
    <row r="9328" spans="1:16" hidden="1" x14ac:dyDescent="0.25">
      <c r="A9328" s="83" t="s">
        <v>10391</v>
      </c>
      <c r="P9328" s="83" t="str">
        <f t="shared" si="219"/>
        <v/>
      </c>
    </row>
    <row r="9329" spans="1:16" hidden="1" x14ac:dyDescent="0.25">
      <c r="A9329" s="83" t="s">
        <v>10392</v>
      </c>
      <c r="P9329" s="83" t="str">
        <f t="shared" si="219"/>
        <v/>
      </c>
    </row>
    <row r="9330" spans="1:16" hidden="1" x14ac:dyDescent="0.25">
      <c r="A9330" s="83" t="s">
        <v>10393</v>
      </c>
      <c r="P9330" s="83" t="str">
        <f t="shared" si="219"/>
        <v/>
      </c>
    </row>
    <row r="9331" spans="1:16" hidden="1" x14ac:dyDescent="0.25">
      <c r="A9331" s="83" t="s">
        <v>10394</v>
      </c>
      <c r="P9331" s="83" t="str">
        <f t="shared" si="219"/>
        <v/>
      </c>
    </row>
    <row r="9332" spans="1:16" hidden="1" x14ac:dyDescent="0.25">
      <c r="A9332" s="83" t="s">
        <v>10395</v>
      </c>
      <c r="P9332" s="83" t="str">
        <f t="shared" si="219"/>
        <v/>
      </c>
    </row>
    <row r="9333" spans="1:16" hidden="1" x14ac:dyDescent="0.25">
      <c r="A9333" s="83" t="s">
        <v>10396</v>
      </c>
      <c r="P9333" s="83" t="str">
        <f t="shared" si="219"/>
        <v/>
      </c>
    </row>
    <row r="9334" spans="1:16" hidden="1" x14ac:dyDescent="0.25">
      <c r="A9334" s="83" t="s">
        <v>10397</v>
      </c>
      <c r="P9334" s="83" t="str">
        <f t="shared" ref="P9334:P9353" si="220">IF(COUNTBLANK(Q9334)=0,IF(RIGHT(A9334,12)=Q9334,TRUE,FALSE),"")</f>
        <v/>
      </c>
    </row>
    <row r="9335" spans="1:16" hidden="1" x14ac:dyDescent="0.25">
      <c r="A9335" s="83" t="s">
        <v>10398</v>
      </c>
      <c r="P9335" s="83" t="str">
        <f t="shared" si="220"/>
        <v/>
      </c>
    </row>
    <row r="9336" spans="1:16" hidden="1" x14ac:dyDescent="0.25">
      <c r="A9336" s="83" t="s">
        <v>10399</v>
      </c>
      <c r="P9336" s="83" t="str">
        <f t="shared" si="220"/>
        <v/>
      </c>
    </row>
    <row r="9337" spans="1:16" hidden="1" x14ac:dyDescent="0.25">
      <c r="A9337" s="83" t="s">
        <v>10400</v>
      </c>
      <c r="P9337" s="83" t="str">
        <f t="shared" si="220"/>
        <v/>
      </c>
    </row>
    <row r="9338" spans="1:16" hidden="1" x14ac:dyDescent="0.25">
      <c r="A9338" s="83" t="s">
        <v>10401</v>
      </c>
      <c r="P9338" s="83" t="str">
        <f t="shared" si="220"/>
        <v/>
      </c>
    </row>
    <row r="9339" spans="1:16" hidden="1" x14ac:dyDescent="0.25">
      <c r="A9339" s="83" t="s">
        <v>10402</v>
      </c>
      <c r="P9339" s="83" t="str">
        <f t="shared" si="220"/>
        <v/>
      </c>
    </row>
    <row r="9340" spans="1:16" hidden="1" x14ac:dyDescent="0.25">
      <c r="A9340" s="83" t="s">
        <v>10403</v>
      </c>
      <c r="P9340" s="83" t="str">
        <f t="shared" si="220"/>
        <v/>
      </c>
    </row>
    <row r="9341" spans="1:16" hidden="1" x14ac:dyDescent="0.25">
      <c r="A9341" s="83" t="s">
        <v>10404</v>
      </c>
      <c r="P9341" s="83" t="str">
        <f t="shared" si="220"/>
        <v/>
      </c>
    </row>
    <row r="9342" spans="1:16" hidden="1" x14ac:dyDescent="0.25">
      <c r="A9342" s="83" t="s">
        <v>10405</v>
      </c>
      <c r="P9342" s="83" t="str">
        <f t="shared" si="220"/>
        <v/>
      </c>
    </row>
    <row r="9343" spans="1:16" hidden="1" x14ac:dyDescent="0.25">
      <c r="A9343" s="83" t="s">
        <v>10406</v>
      </c>
      <c r="P9343" s="83" t="str">
        <f t="shared" si="220"/>
        <v/>
      </c>
    </row>
    <row r="9344" spans="1:16" hidden="1" x14ac:dyDescent="0.25">
      <c r="A9344" s="83" t="s">
        <v>10407</v>
      </c>
      <c r="P9344" s="83" t="str">
        <f t="shared" si="220"/>
        <v/>
      </c>
    </row>
    <row r="9345" spans="1:16" hidden="1" x14ac:dyDescent="0.25">
      <c r="A9345" s="83" t="s">
        <v>10408</v>
      </c>
      <c r="P9345" s="83" t="str">
        <f t="shared" si="220"/>
        <v/>
      </c>
    </row>
    <row r="9346" spans="1:16" hidden="1" x14ac:dyDescent="0.25">
      <c r="A9346" s="83" t="s">
        <v>10409</v>
      </c>
      <c r="P9346" s="83" t="str">
        <f t="shared" si="220"/>
        <v/>
      </c>
    </row>
    <row r="9347" spans="1:16" hidden="1" x14ac:dyDescent="0.25">
      <c r="A9347" s="83" t="s">
        <v>10410</v>
      </c>
      <c r="P9347" s="83" t="str">
        <f t="shared" si="220"/>
        <v/>
      </c>
    </row>
    <row r="9348" spans="1:16" hidden="1" x14ac:dyDescent="0.25">
      <c r="A9348" s="83" t="s">
        <v>10411</v>
      </c>
      <c r="P9348" s="83" t="str">
        <f t="shared" si="220"/>
        <v/>
      </c>
    </row>
    <row r="9349" spans="1:16" hidden="1" x14ac:dyDescent="0.25">
      <c r="A9349" s="83" t="s">
        <v>10412</v>
      </c>
      <c r="P9349" s="83" t="str">
        <f t="shared" si="220"/>
        <v/>
      </c>
    </row>
    <row r="9350" spans="1:16" hidden="1" x14ac:dyDescent="0.25">
      <c r="A9350" s="83" t="s">
        <v>10413</v>
      </c>
      <c r="P9350" s="83" t="str">
        <f t="shared" si="220"/>
        <v/>
      </c>
    </row>
    <row r="9351" spans="1:16" hidden="1" x14ac:dyDescent="0.25">
      <c r="A9351" s="83" t="s">
        <v>10414</v>
      </c>
      <c r="P9351" s="83" t="str">
        <f t="shared" si="220"/>
        <v/>
      </c>
    </row>
    <row r="9352" spans="1:16" hidden="1" x14ac:dyDescent="0.25">
      <c r="A9352" s="83" t="s">
        <v>10415</v>
      </c>
      <c r="P9352" s="83" t="str">
        <f t="shared" si="220"/>
        <v/>
      </c>
    </row>
    <row r="9353" spans="1:16" hidden="1" x14ac:dyDescent="0.25">
      <c r="A9353" s="83" t="s">
        <v>10416</v>
      </c>
      <c r="P9353" s="83" t="str">
        <f t="shared" si="220"/>
        <v/>
      </c>
    </row>
    <row r="9354" spans="1:16" hidden="1" x14ac:dyDescent="0.25">
      <c r="A9354" s="83" t="s">
        <v>10417</v>
      </c>
      <c r="C9354" s="292">
        <v>229824.22421999992</v>
      </c>
      <c r="D9354" s="292">
        <v>-13482.070790000114</v>
      </c>
      <c r="E9354" s="292">
        <v>-112277.40958999995</v>
      </c>
      <c r="F9354" s="292">
        <v>0</v>
      </c>
      <c r="G9354" s="292">
        <v>104064.74383999978</v>
      </c>
      <c r="P9354" s="83" t="str">
        <f t="shared" ref="P9354:P9381" si="221">IF(COUNTBLANK(Q9354)=0,IF(RIGHT(A9354,10)=Q9354,TRUE,FALSE),"")</f>
        <v/>
      </c>
    </row>
    <row r="9355" spans="1:16" hidden="1" x14ac:dyDescent="0.25">
      <c r="A9355" s="83" t="s">
        <v>10418</v>
      </c>
      <c r="C9355" s="292">
        <v>287516.92002999992</v>
      </c>
      <c r="D9355" s="292">
        <v>-7517.833120000083</v>
      </c>
      <c r="E9355" s="292">
        <v>-111512.09621999996</v>
      </c>
      <c r="F9355" s="292">
        <v>0</v>
      </c>
      <c r="G9355" s="292">
        <v>168486.99068999977</v>
      </c>
      <c r="P9355" s="83" t="str">
        <f t="shared" si="221"/>
        <v/>
      </c>
    </row>
    <row r="9356" spans="1:16" hidden="1" x14ac:dyDescent="0.25">
      <c r="A9356" s="83" t="s">
        <v>10419</v>
      </c>
      <c r="C9356" s="292">
        <v>0</v>
      </c>
      <c r="D9356" s="292">
        <v>0</v>
      </c>
      <c r="E9356" s="292">
        <v>0</v>
      </c>
      <c r="F9356" s="292">
        <v>0</v>
      </c>
      <c r="G9356" s="292">
        <v>0</v>
      </c>
      <c r="P9356" s="83" t="str">
        <f t="shared" si="221"/>
        <v/>
      </c>
    </row>
    <row r="9357" spans="1:16" hidden="1" x14ac:dyDescent="0.25">
      <c r="A9357" s="83" t="s">
        <v>10420</v>
      </c>
      <c r="C9357" s="292">
        <v>127555.93587000002</v>
      </c>
      <c r="D9357" s="292">
        <v>169656.39950000006</v>
      </c>
      <c r="E9357" s="292">
        <v>163995.23586999997</v>
      </c>
      <c r="F9357" s="292">
        <v>0</v>
      </c>
      <c r="G9357" s="292">
        <v>461207.57124000008</v>
      </c>
      <c r="P9357" s="83" t="str">
        <f t="shared" si="221"/>
        <v/>
      </c>
    </row>
    <row r="9358" spans="1:16" hidden="1" x14ac:dyDescent="0.25">
      <c r="A9358" s="83" t="s">
        <v>10421</v>
      </c>
      <c r="C9358" s="292">
        <v>35551.83771</v>
      </c>
      <c r="D9358" s="292">
        <v>31265.387490000001</v>
      </c>
      <c r="E9358" s="292">
        <v>29575.626330000003</v>
      </c>
      <c r="F9358" s="292">
        <v>0</v>
      </c>
      <c r="G9358" s="292">
        <v>96392.85153</v>
      </c>
      <c r="P9358" s="83" t="str">
        <f t="shared" si="221"/>
        <v/>
      </c>
    </row>
    <row r="9359" spans="1:16" hidden="1" x14ac:dyDescent="0.25">
      <c r="A9359" s="83" t="s">
        <v>10422</v>
      </c>
      <c r="C9359" s="292">
        <v>1247.4268400000001</v>
      </c>
      <c r="D9359" s="292">
        <v>655.48528999999996</v>
      </c>
      <c r="E9359" s="292">
        <v>917.31488999999999</v>
      </c>
      <c r="F9359" s="292">
        <v>0</v>
      </c>
      <c r="G9359" s="292">
        <v>2820.2270200000003</v>
      </c>
      <c r="P9359" s="83" t="str">
        <f t="shared" si="221"/>
        <v/>
      </c>
    </row>
    <row r="9360" spans="1:16" hidden="1" x14ac:dyDescent="0.25">
      <c r="A9360" s="83" t="s">
        <v>10423</v>
      </c>
      <c r="C9360" s="292">
        <v>994.48593000000005</v>
      </c>
      <c r="D9360" s="292">
        <v>678.91697999999997</v>
      </c>
      <c r="E9360" s="292">
        <v>1066.4137900000001</v>
      </c>
      <c r="F9360" s="292">
        <v>0</v>
      </c>
      <c r="G9360" s="292">
        <v>2739.8167000000003</v>
      </c>
      <c r="P9360" s="83" t="str">
        <f t="shared" si="221"/>
        <v/>
      </c>
    </row>
    <row r="9361" spans="1:16" hidden="1" x14ac:dyDescent="0.25">
      <c r="A9361" s="83" t="s">
        <v>10424</v>
      </c>
      <c r="C9361" s="292">
        <v>9490.0773100000006</v>
      </c>
      <c r="D9361" s="292">
        <v>16410.401639999996</v>
      </c>
      <c r="E9361" s="292">
        <v>18284.153129999999</v>
      </c>
      <c r="F9361" s="292">
        <v>0</v>
      </c>
      <c r="G9361" s="292">
        <v>44184.632079999996</v>
      </c>
      <c r="P9361" s="83" t="str">
        <f t="shared" si="221"/>
        <v/>
      </c>
    </row>
    <row r="9362" spans="1:16" hidden="1" x14ac:dyDescent="0.25">
      <c r="A9362" s="83" t="s">
        <v>10425</v>
      </c>
      <c r="C9362" s="292">
        <v>175338.14435999998</v>
      </c>
      <c r="D9362" s="292">
        <v>219669.27062000008</v>
      </c>
      <c r="E9362" s="292">
        <v>217485.77795999995</v>
      </c>
      <c r="F9362" s="292">
        <v>0</v>
      </c>
      <c r="G9362" s="292">
        <v>612493.1929400001</v>
      </c>
      <c r="P9362" s="83" t="str">
        <f t="shared" si="221"/>
        <v/>
      </c>
    </row>
    <row r="9363" spans="1:16" hidden="1" x14ac:dyDescent="0.25">
      <c r="A9363" s="83" t="s">
        <v>10426</v>
      </c>
      <c r="C9363" s="292">
        <v>0</v>
      </c>
      <c r="D9363" s="292">
        <v>0</v>
      </c>
      <c r="E9363" s="292">
        <v>0</v>
      </c>
      <c r="F9363" s="292">
        <v>0</v>
      </c>
      <c r="G9363" s="292">
        <v>0</v>
      </c>
      <c r="P9363" s="83" t="str">
        <f t="shared" si="221"/>
        <v/>
      </c>
    </row>
    <row r="9364" spans="1:16" hidden="1" x14ac:dyDescent="0.25">
      <c r="A9364" s="83" t="s">
        <v>10427</v>
      </c>
      <c r="C9364" s="292">
        <v>2896.8598999999999</v>
      </c>
      <c r="D9364" s="292">
        <v>3447.36562</v>
      </c>
      <c r="E9364" s="292">
        <v>7427.4578200000005</v>
      </c>
      <c r="F9364" s="292">
        <v>0</v>
      </c>
      <c r="G9364" s="292">
        <v>13771.68334</v>
      </c>
      <c r="P9364" s="83" t="str">
        <f t="shared" si="221"/>
        <v/>
      </c>
    </row>
    <row r="9365" spans="1:16" hidden="1" x14ac:dyDescent="0.25">
      <c r="A9365" s="83" t="s">
        <v>10428</v>
      </c>
      <c r="C9365" s="292">
        <v>5455.3063000000011</v>
      </c>
      <c r="D9365" s="292">
        <v>615.51700000000005</v>
      </c>
      <c r="E9365" s="292">
        <v>3.472</v>
      </c>
      <c r="F9365" s="292">
        <v>0</v>
      </c>
      <c r="G9365" s="292">
        <v>6074.2953000000007</v>
      </c>
      <c r="P9365" s="83" t="str">
        <f t="shared" si="221"/>
        <v/>
      </c>
    </row>
    <row r="9366" spans="1:16" hidden="1" x14ac:dyDescent="0.25">
      <c r="A9366" s="83" t="s">
        <v>10429</v>
      </c>
      <c r="C9366" s="292">
        <v>183690.31055999998</v>
      </c>
      <c r="D9366" s="292">
        <v>223732.15324000007</v>
      </c>
      <c r="E9366" s="292">
        <v>224916.70777999997</v>
      </c>
      <c r="F9366" s="292">
        <v>0</v>
      </c>
      <c r="G9366" s="292">
        <v>632339.17158000008</v>
      </c>
      <c r="P9366" s="83" t="str">
        <f t="shared" si="221"/>
        <v/>
      </c>
    </row>
    <row r="9367" spans="1:16" hidden="1" x14ac:dyDescent="0.25">
      <c r="A9367" s="83" t="s">
        <v>10430</v>
      </c>
      <c r="C9367" s="292">
        <v>63.839280000000002</v>
      </c>
      <c r="D9367" s="292">
        <v>102.44933</v>
      </c>
      <c r="E9367" s="292">
        <v>45.888249999999999</v>
      </c>
      <c r="F9367" s="292">
        <v>0</v>
      </c>
      <c r="G9367" s="292">
        <v>212.17686</v>
      </c>
      <c r="P9367" s="83" t="str">
        <f t="shared" si="221"/>
        <v/>
      </c>
    </row>
    <row r="9368" spans="1:16" hidden="1" x14ac:dyDescent="0.25">
      <c r="A9368" s="83" t="s">
        <v>10431</v>
      </c>
      <c r="C9368" s="292">
        <v>434.54141999999996</v>
      </c>
      <c r="D9368" s="292">
        <v>900.23038999999983</v>
      </c>
      <c r="E9368" s="292">
        <v>3601.1456999999996</v>
      </c>
      <c r="F9368" s="292">
        <v>0</v>
      </c>
      <c r="G9368" s="292">
        <v>4935.9175099999993</v>
      </c>
      <c r="P9368" s="83" t="str">
        <f t="shared" si="221"/>
        <v/>
      </c>
    </row>
    <row r="9369" spans="1:16" hidden="1" x14ac:dyDescent="0.25">
      <c r="A9369" s="83" t="s">
        <v>10432</v>
      </c>
      <c r="C9369" s="292">
        <v>0</v>
      </c>
      <c r="D9369" s="292">
        <v>0</v>
      </c>
      <c r="E9369" s="292">
        <v>0</v>
      </c>
      <c r="F9369" s="292">
        <v>0</v>
      </c>
      <c r="G9369" s="292">
        <v>0</v>
      </c>
      <c r="P9369" s="83" t="str">
        <f t="shared" si="221"/>
        <v/>
      </c>
    </row>
    <row r="9370" spans="1:16" hidden="1" x14ac:dyDescent="0.25">
      <c r="A9370" s="83" t="s">
        <v>10433</v>
      </c>
      <c r="C9370" s="292">
        <v>405162.36857999989</v>
      </c>
      <c r="D9370" s="292">
        <v>206187.19982999997</v>
      </c>
      <c r="E9370" s="292">
        <v>105208.36837</v>
      </c>
      <c r="F9370" s="292">
        <v>0</v>
      </c>
      <c r="G9370" s="292">
        <v>716557.93677999987</v>
      </c>
      <c r="P9370" s="83" t="str">
        <f t="shared" si="221"/>
        <v/>
      </c>
    </row>
    <row r="9371" spans="1:16" hidden="1" x14ac:dyDescent="0.25">
      <c r="A9371" s="83" t="s">
        <v>10434</v>
      </c>
      <c r="C9371" s="292">
        <v>209.23766000000001</v>
      </c>
      <c r="D9371" s="292">
        <v>6213.5284499999998</v>
      </c>
      <c r="E9371" s="292">
        <v>8295.9063900000001</v>
      </c>
      <c r="F9371" s="292">
        <v>0</v>
      </c>
      <c r="G9371" s="292">
        <v>14718.672500000001</v>
      </c>
      <c r="P9371" s="83" t="str">
        <f t="shared" si="221"/>
        <v/>
      </c>
    </row>
    <row r="9372" spans="1:16" hidden="1" x14ac:dyDescent="0.25">
      <c r="A9372" s="83" t="s">
        <v>10435</v>
      </c>
      <c r="C9372" s="292">
        <v>65835.624350000013</v>
      </c>
      <c r="D9372" s="292">
        <v>3813.59184</v>
      </c>
      <c r="E9372" s="292">
        <v>-99.663199999999989</v>
      </c>
      <c r="F9372" s="292">
        <v>0</v>
      </c>
      <c r="G9372" s="292">
        <v>69549.552990000011</v>
      </c>
      <c r="P9372" s="83" t="str">
        <f t="shared" si="221"/>
        <v/>
      </c>
    </row>
    <row r="9373" spans="1:16" hidden="1" x14ac:dyDescent="0.25">
      <c r="A9373" s="83" t="s">
        <v>10436</v>
      </c>
      <c r="C9373" s="292">
        <v>9172.822489999955</v>
      </c>
      <c r="D9373" s="292">
        <v>11767.889729999946</v>
      </c>
      <c r="E9373" s="292">
        <v>14031.230859999996</v>
      </c>
      <c r="F9373" s="292">
        <v>0</v>
      </c>
      <c r="G9373" s="292">
        <v>34971.943079999895</v>
      </c>
      <c r="P9373" s="83" t="str">
        <f t="shared" si="221"/>
        <v/>
      </c>
    </row>
    <row r="9374" spans="1:16" hidden="1" x14ac:dyDescent="0.25">
      <c r="A9374" s="83" t="s">
        <v>10437</v>
      </c>
      <c r="C9374" s="292">
        <v>7.3152499999999998</v>
      </c>
      <c r="D9374" s="292">
        <v>21.965660000000003</v>
      </c>
      <c r="E9374" s="292">
        <v>20.359950000000005</v>
      </c>
      <c r="F9374" s="292">
        <v>0</v>
      </c>
      <c r="G9374" s="292">
        <v>49.640860000000004</v>
      </c>
      <c r="P9374" s="83" t="str">
        <f t="shared" si="221"/>
        <v/>
      </c>
    </row>
    <row r="9375" spans="1:16" hidden="1" x14ac:dyDescent="0.25">
      <c r="A9375" s="83" t="s">
        <v>10438</v>
      </c>
      <c r="C9375" s="292">
        <v>0</v>
      </c>
      <c r="D9375" s="292">
        <v>0</v>
      </c>
      <c r="E9375" s="292">
        <v>0</v>
      </c>
      <c r="F9375" s="292">
        <v>0</v>
      </c>
      <c r="G9375" s="292">
        <v>0</v>
      </c>
      <c r="P9375" s="83" t="str">
        <f t="shared" si="221"/>
        <v/>
      </c>
    </row>
    <row r="9376" spans="1:16" hidden="1" x14ac:dyDescent="0.25">
      <c r="A9376" s="83" t="s">
        <v>10439</v>
      </c>
      <c r="C9376" s="292">
        <v>2417.3496499999997</v>
      </c>
      <c r="D9376" s="292">
        <v>1394.04926</v>
      </c>
      <c r="E9376" s="292">
        <v>1240.52332</v>
      </c>
      <c r="F9376" s="292">
        <v>0</v>
      </c>
      <c r="G9376" s="292">
        <v>5051.9222300000001</v>
      </c>
      <c r="P9376" s="83" t="str">
        <f t="shared" si="221"/>
        <v/>
      </c>
    </row>
    <row r="9377" spans="1:16" hidden="1" x14ac:dyDescent="0.25">
      <c r="A9377" s="83" t="s">
        <v>10440</v>
      </c>
      <c r="C9377" s="292">
        <v>214.87162000000001</v>
      </c>
      <c r="D9377" s="292">
        <v>220.1</v>
      </c>
      <c r="E9377" s="292">
        <v>177.9769</v>
      </c>
      <c r="F9377" s="292">
        <v>0</v>
      </c>
      <c r="G9377" s="292">
        <v>612.94852000000003</v>
      </c>
      <c r="P9377" s="83" t="str">
        <f t="shared" si="221"/>
        <v/>
      </c>
    </row>
    <row r="9378" spans="1:16" hidden="1" x14ac:dyDescent="0.25">
      <c r="A9378" s="83" t="s">
        <v>10441</v>
      </c>
      <c r="C9378" s="292">
        <v>0</v>
      </c>
      <c r="D9378" s="292">
        <v>0</v>
      </c>
      <c r="E9378" s="292">
        <v>0</v>
      </c>
      <c r="F9378" s="292">
        <v>0</v>
      </c>
      <c r="G9378" s="292">
        <v>0</v>
      </c>
      <c r="P9378" s="83" t="str">
        <f t="shared" si="221"/>
        <v/>
      </c>
    </row>
    <row r="9379" spans="1:16" hidden="1" x14ac:dyDescent="0.25">
      <c r="A9379" s="83" t="s">
        <v>10442</v>
      </c>
      <c r="C9379" s="292">
        <v>471207.23058999988</v>
      </c>
      <c r="D9379" s="292">
        <v>216214.32011999999</v>
      </c>
      <c r="E9379" s="292">
        <v>113404.61156</v>
      </c>
      <c r="F9379" s="292">
        <v>0</v>
      </c>
      <c r="G9379" s="292">
        <v>800826.16226999986</v>
      </c>
      <c r="P9379" s="83" t="str">
        <f t="shared" si="221"/>
        <v/>
      </c>
    </row>
    <row r="9380" spans="1:16" hidden="1" x14ac:dyDescent="0.25">
      <c r="A9380" s="83" t="s">
        <v>10443</v>
      </c>
      <c r="C9380" s="292">
        <v>83743.697119999997</v>
      </c>
      <c r="D9380" s="292">
        <v>95290.055360000028</v>
      </c>
      <c r="E9380" s="292">
        <v>46143.511579999999</v>
      </c>
      <c r="F9380" s="292">
        <v>0</v>
      </c>
      <c r="G9380" s="292">
        <v>225177.26406000002</v>
      </c>
      <c r="P9380" s="83" t="str">
        <f t="shared" si="221"/>
        <v/>
      </c>
    </row>
    <row r="9381" spans="1:16" hidden="1" x14ac:dyDescent="0.25">
      <c r="A9381" s="83" t="s">
        <v>10444</v>
      </c>
      <c r="C9381" s="292">
        <v>309606.31244999997</v>
      </c>
      <c r="D9381" s="292">
        <v>97493.139819999997</v>
      </c>
      <c r="E9381" s="292">
        <v>43594.765760000017</v>
      </c>
      <c r="F9381" s="292">
        <v>0</v>
      </c>
      <c r="G9381" s="292">
        <v>450694.21802999999</v>
      </c>
      <c r="P9381" s="83" t="str">
        <f t="shared" si="221"/>
        <v/>
      </c>
    </row>
    <row r="9382" spans="1:16" hidden="1" x14ac:dyDescent="0.25">
      <c r="A9382" s="83" t="s">
        <v>10445</v>
      </c>
      <c r="C9382" s="292">
        <v>-187355.71089208827</v>
      </c>
      <c r="D9382" s="292">
        <v>-361490.23649670649</v>
      </c>
      <c r="E9382" s="292">
        <v>219659.00175179768</v>
      </c>
      <c r="F9382" s="292">
        <v>-170247.79394253364</v>
      </c>
      <c r="G9382" s="292">
        <v>-279092.93648605031</v>
      </c>
      <c r="H9382" s="292">
        <v>279817.14004536683</v>
      </c>
      <c r="I9382" s="292">
        <v>5727.7103184453445</v>
      </c>
      <c r="J9382" s="292">
        <v>-891777.65891039744</v>
      </c>
      <c r="K9382" s="292">
        <v>294328.6353110983</v>
      </c>
      <c r="L9382" s="292">
        <v>-125709.82133886938</v>
      </c>
      <c r="M9382" s="292">
        <v>-236401.48446956923</v>
      </c>
      <c r="N9382" s="292">
        <v>704999.20526060194</v>
      </c>
      <c r="O9382" s="292">
        <v>-747543.94984890462</v>
      </c>
      <c r="P9382" s="83" t="str">
        <f t="shared" ref="P9382:P9414" si="222">IF(COUNTBLANK(Q9382)=0,IF(RIGHT(A9382,12)=Q9382,TRUE,FALSE),"")</f>
        <v/>
      </c>
    </row>
    <row r="9383" spans="1:16" hidden="1" x14ac:dyDescent="0.25">
      <c r="A9383" s="83" t="s">
        <v>10446</v>
      </c>
      <c r="C9383" s="292">
        <v>290.29099000000002</v>
      </c>
      <c r="D9383" s="292">
        <v>54.695</v>
      </c>
      <c r="E9383" s="292">
        <v>437.64413000000002</v>
      </c>
      <c r="F9383" s="292">
        <v>360.53222</v>
      </c>
      <c r="G9383" s="292">
        <v>59.555799999999998</v>
      </c>
      <c r="H9383" s="292">
        <v>483.06482</v>
      </c>
      <c r="I9383" s="292">
        <v>278.55399999999997</v>
      </c>
      <c r="J9383" s="292">
        <v>68.872</v>
      </c>
      <c r="K9383" s="292">
        <v>278.16809000000001</v>
      </c>
      <c r="L9383" s="292">
        <v>262.34733</v>
      </c>
      <c r="M9383" s="292">
        <v>81.369410000000002</v>
      </c>
      <c r="N9383" s="292">
        <v>831.41381999999999</v>
      </c>
      <c r="O9383" s="292">
        <v>3486.5076099999997</v>
      </c>
      <c r="P9383" s="83" t="str">
        <f t="shared" si="222"/>
        <v/>
      </c>
    </row>
    <row r="9384" spans="1:16" hidden="1" x14ac:dyDescent="0.25">
      <c r="A9384" s="83" t="s">
        <v>10447</v>
      </c>
      <c r="C9384" s="292">
        <v>0</v>
      </c>
      <c r="D9384" s="292">
        <v>0</v>
      </c>
      <c r="E9384" s="292">
        <v>0</v>
      </c>
      <c r="F9384" s="292">
        <v>0</v>
      </c>
      <c r="G9384" s="292">
        <v>0</v>
      </c>
      <c r="H9384" s="292">
        <v>0</v>
      </c>
      <c r="I9384" s="292">
        <v>0</v>
      </c>
      <c r="J9384" s="292">
        <v>0</v>
      </c>
      <c r="K9384" s="292">
        <v>0</v>
      </c>
      <c r="L9384" s="292">
        <v>0</v>
      </c>
      <c r="M9384" s="292">
        <v>0</v>
      </c>
      <c r="N9384" s="292">
        <v>0</v>
      </c>
      <c r="O9384" s="292">
        <v>0</v>
      </c>
      <c r="P9384" s="83" t="str">
        <f t="shared" si="222"/>
        <v/>
      </c>
    </row>
    <row r="9385" spans="1:16" hidden="1" x14ac:dyDescent="0.25">
      <c r="A9385" s="83" t="s">
        <v>10448</v>
      </c>
      <c r="C9385" s="292">
        <v>1093060.2567787548</v>
      </c>
      <c r="D9385" s="292">
        <v>1197814.4812033731</v>
      </c>
      <c r="E9385" s="292">
        <v>1216902.0746548693</v>
      </c>
      <c r="F9385" s="292">
        <v>1162150.6940292004</v>
      </c>
      <c r="G9385" s="292">
        <v>1164063.0458827168</v>
      </c>
      <c r="H9385" s="292">
        <v>1171884.0173413001</v>
      </c>
      <c r="I9385" s="292">
        <v>1164308.074618221</v>
      </c>
      <c r="J9385" s="292">
        <v>1178908.8365470641</v>
      </c>
      <c r="K9385" s="292">
        <v>1191578.8940955687</v>
      </c>
      <c r="L9385" s="292">
        <v>1229094.8372055362</v>
      </c>
      <c r="M9385" s="292">
        <v>1222218.1268562358</v>
      </c>
      <c r="N9385" s="292">
        <v>1098899.905856065</v>
      </c>
      <c r="O9385" s="292">
        <v>14090883.245068906</v>
      </c>
      <c r="P9385" s="83" t="str">
        <f t="shared" si="222"/>
        <v/>
      </c>
    </row>
    <row r="9386" spans="1:16" hidden="1" x14ac:dyDescent="0.25">
      <c r="A9386" s="83" t="s">
        <v>10449</v>
      </c>
      <c r="C9386" s="292">
        <v>449354.61387548671</v>
      </c>
      <c r="D9386" s="292">
        <v>454966.67675841961</v>
      </c>
      <c r="E9386" s="292">
        <v>465499.84972575086</v>
      </c>
      <c r="F9386" s="292">
        <v>457413.60107366979</v>
      </c>
      <c r="G9386" s="292">
        <v>471700.95073099289</v>
      </c>
      <c r="H9386" s="292">
        <v>451955.99665261444</v>
      </c>
      <c r="I9386" s="292">
        <v>459015.25316414848</v>
      </c>
      <c r="J9386" s="292">
        <v>451616.00818822405</v>
      </c>
      <c r="K9386" s="292">
        <v>459225.10248690413</v>
      </c>
      <c r="L9386" s="292">
        <v>461732.61273151106</v>
      </c>
      <c r="M9386" s="292">
        <v>467644.07365528488</v>
      </c>
      <c r="N9386" s="292">
        <v>472145.91506736004</v>
      </c>
      <c r="O9386" s="292">
        <v>5522270.6541103665</v>
      </c>
      <c r="P9386" s="83" t="str">
        <f t="shared" si="222"/>
        <v/>
      </c>
    </row>
    <row r="9387" spans="1:16" hidden="1" x14ac:dyDescent="0.25">
      <c r="A9387" s="83" t="s">
        <v>10450</v>
      </c>
      <c r="C9387" s="292">
        <v>51122.300735486693</v>
      </c>
      <c r="D9387" s="292">
        <v>57294.334108419607</v>
      </c>
      <c r="E9387" s="292">
        <v>66770.600295750832</v>
      </c>
      <c r="F9387" s="292">
        <v>54328.654733669791</v>
      </c>
      <c r="G9387" s="292">
        <v>77823.897770992844</v>
      </c>
      <c r="H9387" s="292">
        <v>63785.418292614428</v>
      </c>
      <c r="I9387" s="292">
        <v>56086.938574148458</v>
      </c>
      <c r="J9387" s="292">
        <v>65002.321358224042</v>
      </c>
      <c r="K9387" s="292">
        <v>58358.629106904147</v>
      </c>
      <c r="L9387" s="292">
        <v>59681.333931511028</v>
      </c>
      <c r="M9387" s="292">
        <v>60941.203725284853</v>
      </c>
      <c r="N9387" s="292">
        <v>60259.210557360027</v>
      </c>
      <c r="O9387" s="292">
        <v>731454.84319036687</v>
      </c>
      <c r="P9387" s="83" t="str">
        <f t="shared" si="222"/>
        <v/>
      </c>
    </row>
    <row r="9388" spans="1:16" hidden="1" x14ac:dyDescent="0.25">
      <c r="A9388" s="83" t="s">
        <v>10451</v>
      </c>
      <c r="C9388" s="292">
        <v>32</v>
      </c>
      <c r="D9388" s="292">
        <v>32</v>
      </c>
      <c r="E9388" s="292">
        <v>32</v>
      </c>
      <c r="F9388" s="292">
        <v>32</v>
      </c>
      <c r="G9388" s="292">
        <v>32</v>
      </c>
      <c r="H9388" s="292">
        <v>32</v>
      </c>
      <c r="I9388" s="292">
        <v>32</v>
      </c>
      <c r="J9388" s="292">
        <v>32</v>
      </c>
      <c r="K9388" s="292">
        <v>32</v>
      </c>
      <c r="L9388" s="292">
        <v>33</v>
      </c>
      <c r="M9388" s="292">
        <v>33</v>
      </c>
      <c r="N9388" s="292">
        <v>33</v>
      </c>
      <c r="O9388" s="292">
        <v>387</v>
      </c>
      <c r="P9388" s="83" t="str">
        <f t="shared" si="222"/>
        <v/>
      </c>
    </row>
    <row r="9389" spans="1:16" hidden="1" x14ac:dyDescent="0.25">
      <c r="A9389" s="83" t="s">
        <v>10452</v>
      </c>
      <c r="C9389" s="292">
        <v>11816.184046666667</v>
      </c>
      <c r="D9389" s="292">
        <v>11055.631616666666</v>
      </c>
      <c r="E9389" s="292">
        <v>9556.6301666666659</v>
      </c>
      <c r="F9389" s="292">
        <v>10899.306856666668</v>
      </c>
      <c r="G9389" s="292">
        <v>10765.812686666666</v>
      </c>
      <c r="H9389" s="292">
        <v>8582.7226466666689</v>
      </c>
      <c r="I9389" s="292">
        <v>7878.961126666667</v>
      </c>
      <c r="J9389" s="292">
        <v>11159.549786666665</v>
      </c>
      <c r="K9389" s="292">
        <v>9280.0669566666656</v>
      </c>
      <c r="L9389" s="292">
        <v>11958.935096666664</v>
      </c>
      <c r="M9389" s="292">
        <v>8711.9226866666668</v>
      </c>
      <c r="N9389" s="292">
        <v>9756.7247266666673</v>
      </c>
      <c r="O9389" s="292">
        <v>121422.44840000001</v>
      </c>
      <c r="P9389" s="83" t="str">
        <f t="shared" si="222"/>
        <v/>
      </c>
    </row>
    <row r="9390" spans="1:16" hidden="1" x14ac:dyDescent="0.25">
      <c r="A9390" s="83" t="s">
        <v>10453</v>
      </c>
      <c r="C9390" s="292">
        <v>176667.52893660148</v>
      </c>
      <c r="D9390" s="292">
        <v>277366.06874828693</v>
      </c>
      <c r="E9390" s="292">
        <v>279208.3044624516</v>
      </c>
      <c r="F9390" s="292">
        <v>232120.92398886383</v>
      </c>
      <c r="G9390" s="292">
        <v>228456.1917050574</v>
      </c>
      <c r="H9390" s="292">
        <v>263183.29173201881</v>
      </c>
      <c r="I9390" s="292">
        <v>247040.88218740607</v>
      </c>
      <c r="J9390" s="292">
        <v>272145.56369217345</v>
      </c>
      <c r="K9390" s="292">
        <v>264432.76908199769</v>
      </c>
      <c r="L9390" s="292">
        <v>261651.97474735836</v>
      </c>
      <c r="M9390" s="292">
        <v>278114.67121428438</v>
      </c>
      <c r="N9390" s="292">
        <v>131243.14773203811</v>
      </c>
      <c r="O9390" s="292">
        <v>2911631.3182285381</v>
      </c>
      <c r="P9390" s="83" t="str">
        <f t="shared" si="222"/>
        <v/>
      </c>
    </row>
    <row r="9391" spans="1:16" hidden="1" x14ac:dyDescent="0.25">
      <c r="A9391" s="83" t="s">
        <v>10454</v>
      </c>
      <c r="C9391" s="292">
        <v>176667.52893660148</v>
      </c>
      <c r="D9391" s="292">
        <v>277366.06874828693</v>
      </c>
      <c r="E9391" s="292">
        <v>279115.42281245161</v>
      </c>
      <c r="F9391" s="292">
        <v>232120.92398886383</v>
      </c>
      <c r="G9391" s="292">
        <v>228456.1917050574</v>
      </c>
      <c r="H9391" s="292">
        <v>263183.29173201881</v>
      </c>
      <c r="I9391" s="292">
        <v>247040.88218740607</v>
      </c>
      <c r="J9391" s="292">
        <v>272145.56369217345</v>
      </c>
      <c r="K9391" s="292">
        <v>264432.76908199769</v>
      </c>
      <c r="L9391" s="292">
        <v>261651.97474735836</v>
      </c>
      <c r="M9391" s="292">
        <v>278114.67121428438</v>
      </c>
      <c r="N9391" s="292">
        <v>131243.14773203811</v>
      </c>
      <c r="O9391" s="292">
        <v>2911538.4365785378</v>
      </c>
      <c r="P9391" s="83" t="str">
        <f t="shared" si="222"/>
        <v/>
      </c>
    </row>
    <row r="9392" spans="1:16" hidden="1" x14ac:dyDescent="0.25">
      <c r="A9392" s="83" t="s">
        <v>10455</v>
      </c>
      <c r="C9392" s="292">
        <v>0</v>
      </c>
      <c r="D9392" s="292">
        <v>0</v>
      </c>
      <c r="E9392" s="292">
        <v>92.881649999999993</v>
      </c>
      <c r="F9392" s="292">
        <v>0</v>
      </c>
      <c r="G9392" s="292">
        <v>0</v>
      </c>
      <c r="H9392" s="292">
        <v>0</v>
      </c>
      <c r="I9392" s="292">
        <v>0</v>
      </c>
      <c r="J9392" s="292">
        <v>0</v>
      </c>
      <c r="K9392" s="292">
        <v>0</v>
      </c>
      <c r="L9392" s="292">
        <v>0</v>
      </c>
      <c r="M9392" s="292">
        <v>0</v>
      </c>
      <c r="N9392" s="292">
        <v>0</v>
      </c>
      <c r="O9392" s="292">
        <v>92.881649999999993</v>
      </c>
      <c r="P9392" s="83" t="str">
        <f t="shared" si="222"/>
        <v/>
      </c>
    </row>
    <row r="9393" spans="1:16" hidden="1" x14ac:dyDescent="0.25">
      <c r="A9393" s="83" t="s">
        <v>10456</v>
      </c>
      <c r="C9393" s="292">
        <v>638160.61784875486</v>
      </c>
      <c r="D9393" s="292">
        <v>743475.07212337328</v>
      </c>
      <c r="E9393" s="292">
        <v>754734.42848486919</v>
      </c>
      <c r="F9393" s="292">
        <v>700826.36413920019</v>
      </c>
      <c r="G9393" s="292">
        <v>711014.51092271681</v>
      </c>
      <c r="H9393" s="292">
        <v>724237.07585129992</v>
      </c>
      <c r="I9393" s="292">
        <v>714245.65047822124</v>
      </c>
      <c r="J9393" s="292">
        <v>735021.993667064</v>
      </c>
      <c r="K9393" s="292">
        <v>733248.10661556851</v>
      </c>
      <c r="L9393" s="292">
        <v>735638.86990553606</v>
      </c>
      <c r="M9393" s="292">
        <v>754585.03696623584</v>
      </c>
      <c r="N9393" s="292">
        <v>614010.2013460648</v>
      </c>
      <c r="O9393" s="292">
        <v>8559197.9283489045</v>
      </c>
      <c r="P9393" s="83" t="str">
        <f t="shared" si="222"/>
        <v/>
      </c>
    </row>
    <row r="9394" spans="1:16" hidden="1" x14ac:dyDescent="0.25">
      <c r="A9394" s="83" t="s">
        <v>10457</v>
      </c>
      <c r="C9394" s="292">
        <v>454899.63893000002</v>
      </c>
      <c r="D9394" s="292">
        <v>454339.40908000001</v>
      </c>
      <c r="E9394" s="292">
        <v>462167.64617000002</v>
      </c>
      <c r="F9394" s="292">
        <v>461324.32988999999</v>
      </c>
      <c r="G9394" s="292">
        <v>453048.53496000002</v>
      </c>
      <c r="H9394" s="292">
        <v>447646.94149</v>
      </c>
      <c r="I9394" s="292">
        <v>450062.42414000002</v>
      </c>
      <c r="J9394" s="292">
        <v>443886.84288000001</v>
      </c>
      <c r="K9394" s="292">
        <v>458330.78748</v>
      </c>
      <c r="L9394" s="292">
        <v>493455.96730000002</v>
      </c>
      <c r="M9394" s="292">
        <v>467633.08989</v>
      </c>
      <c r="N9394" s="292">
        <v>484889.70451000001</v>
      </c>
      <c r="O9394" s="292">
        <v>5531685.3167199995</v>
      </c>
      <c r="P9394" s="83" t="str">
        <f t="shared" si="222"/>
        <v/>
      </c>
    </row>
    <row r="9395" spans="1:16" hidden="1" x14ac:dyDescent="0.25">
      <c r="A9395" s="83" t="s">
        <v>10458</v>
      </c>
      <c r="C9395" s="292">
        <v>371945</v>
      </c>
      <c r="D9395" s="292">
        <v>372945</v>
      </c>
      <c r="E9395" s="292">
        <v>381424</v>
      </c>
      <c r="F9395" s="292">
        <v>382128</v>
      </c>
      <c r="G9395" s="292">
        <v>390705</v>
      </c>
      <c r="H9395" s="292">
        <v>387006</v>
      </c>
      <c r="I9395" s="292">
        <v>400647</v>
      </c>
      <c r="J9395" s="292">
        <v>385730</v>
      </c>
      <c r="K9395" s="292">
        <v>399402</v>
      </c>
      <c r="L9395" s="292">
        <v>401489</v>
      </c>
      <c r="M9395" s="292">
        <v>406686</v>
      </c>
      <c r="N9395" s="292">
        <v>411864</v>
      </c>
      <c r="O9395" s="292">
        <v>4691971</v>
      </c>
      <c r="P9395" s="83" t="str">
        <f t="shared" si="222"/>
        <v/>
      </c>
    </row>
    <row r="9396" spans="1:16" hidden="1" x14ac:dyDescent="0.25">
      <c r="A9396" s="83" t="s">
        <v>10459</v>
      </c>
      <c r="C9396" s="292">
        <v>25940.440549999999</v>
      </c>
      <c r="D9396" s="292">
        <v>24443.602000000003</v>
      </c>
      <c r="E9396" s="292">
        <v>17301.247990000003</v>
      </c>
      <c r="F9396" s="292">
        <v>20414.935890000001</v>
      </c>
      <c r="G9396" s="292">
        <v>2909.2226799999999</v>
      </c>
      <c r="H9396" s="292">
        <v>1141.9414899999999</v>
      </c>
      <c r="I9396" s="292">
        <v>1708.15058</v>
      </c>
      <c r="J9396" s="292">
        <v>578.57187999999996</v>
      </c>
      <c r="K9396" s="292">
        <v>1027.1634800000002</v>
      </c>
      <c r="L9396" s="292">
        <v>244.68129999999999</v>
      </c>
      <c r="M9396" s="292">
        <v>14.089889999999999</v>
      </c>
      <c r="N9396" s="292">
        <v>22.704509999999999</v>
      </c>
      <c r="O9396" s="292">
        <v>95746.752240000016</v>
      </c>
      <c r="P9396" s="83" t="str">
        <f t="shared" si="222"/>
        <v/>
      </c>
    </row>
    <row r="9397" spans="1:16" hidden="1" x14ac:dyDescent="0.25">
      <c r="A9397" s="83" t="s">
        <v>10460</v>
      </c>
      <c r="C9397" s="292">
        <v>71.19838</v>
      </c>
      <c r="D9397" s="292">
        <v>80.807079999999999</v>
      </c>
      <c r="E9397" s="292">
        <v>1.39818</v>
      </c>
      <c r="F9397" s="292">
        <v>163.39400000000001</v>
      </c>
      <c r="G9397" s="292">
        <v>73.312280000000001</v>
      </c>
      <c r="H9397" s="292">
        <v>0</v>
      </c>
      <c r="I9397" s="292">
        <v>158.27356</v>
      </c>
      <c r="J9397" s="292">
        <v>89.271000000000001</v>
      </c>
      <c r="K9397" s="292">
        <v>91.623999999999995</v>
      </c>
      <c r="L9397" s="292">
        <v>71.286000000000001</v>
      </c>
      <c r="M9397" s="292">
        <v>0</v>
      </c>
      <c r="N9397" s="292">
        <v>0</v>
      </c>
      <c r="O9397" s="292">
        <v>800.56448</v>
      </c>
      <c r="P9397" s="83" t="str">
        <f t="shared" si="222"/>
        <v/>
      </c>
    </row>
    <row r="9398" spans="1:16" hidden="1" x14ac:dyDescent="0.25">
      <c r="A9398" s="83" t="s">
        <v>10461</v>
      </c>
      <c r="P9398" s="83" t="str">
        <f t="shared" si="222"/>
        <v/>
      </c>
    </row>
    <row r="9399" spans="1:16" hidden="1" x14ac:dyDescent="0.25">
      <c r="A9399" s="83" t="s">
        <v>10462</v>
      </c>
      <c r="C9399" s="292">
        <v>454899.63893000002</v>
      </c>
      <c r="D9399" s="292">
        <v>454339.40908000001</v>
      </c>
      <c r="E9399" s="292">
        <v>462167.64617000002</v>
      </c>
      <c r="F9399" s="292">
        <v>461324.32988999999</v>
      </c>
      <c r="G9399" s="292">
        <v>453048.53496000002</v>
      </c>
      <c r="H9399" s="292">
        <v>447646.94149</v>
      </c>
      <c r="I9399" s="292">
        <v>450062.42414000002</v>
      </c>
      <c r="J9399" s="292">
        <v>443886.84288000001</v>
      </c>
      <c r="K9399" s="292">
        <v>458330.78748</v>
      </c>
      <c r="L9399" s="292">
        <v>493455.96730000002</v>
      </c>
      <c r="M9399" s="292">
        <v>467633.08989</v>
      </c>
      <c r="N9399" s="292">
        <v>484889.70451000001</v>
      </c>
      <c r="O9399" s="292">
        <v>5531685.3167199995</v>
      </c>
      <c r="P9399" s="83" t="str">
        <f t="shared" si="222"/>
        <v/>
      </c>
    </row>
    <row r="9400" spans="1:16" hidden="1" x14ac:dyDescent="0.25">
      <c r="A9400" s="83" t="s">
        <v>10463</v>
      </c>
      <c r="C9400" s="292">
        <v>101.69057000000001</v>
      </c>
      <c r="D9400" s="292">
        <v>87.55395</v>
      </c>
      <c r="E9400" s="292">
        <v>237.28009999999998</v>
      </c>
      <c r="F9400" s="292">
        <v>122.55068</v>
      </c>
      <c r="G9400" s="292">
        <v>132.56317000000001</v>
      </c>
      <c r="H9400" s="292">
        <v>100.20654</v>
      </c>
      <c r="I9400" s="292">
        <v>93.972829999999988</v>
      </c>
      <c r="J9400" s="292">
        <v>93.269940000000005</v>
      </c>
      <c r="K9400" s="292">
        <v>133.85651000000001</v>
      </c>
      <c r="L9400" s="292">
        <v>72.429779999999994</v>
      </c>
      <c r="M9400" s="292">
        <v>77.909829999999999</v>
      </c>
      <c r="N9400" s="292">
        <v>164.48451</v>
      </c>
      <c r="O9400" s="292">
        <v>1417.7684099999999</v>
      </c>
      <c r="P9400" s="83" t="str">
        <f t="shared" si="222"/>
        <v/>
      </c>
    </row>
    <row r="9401" spans="1:16" hidden="1" x14ac:dyDescent="0.25">
      <c r="A9401" s="83" t="s">
        <v>10464</v>
      </c>
      <c r="C9401" s="292">
        <v>905704.54588666651</v>
      </c>
      <c r="D9401" s="292">
        <v>836324.24470666668</v>
      </c>
      <c r="E9401" s="292">
        <v>1436561.0764066668</v>
      </c>
      <c r="F9401" s="292">
        <v>991902.90008666657</v>
      </c>
      <c r="G9401" s="292">
        <v>884970.10939666664</v>
      </c>
      <c r="H9401" s="292">
        <v>1451701.1573866669</v>
      </c>
      <c r="I9401" s="292">
        <v>1170035.7849366665</v>
      </c>
      <c r="J9401" s="292">
        <v>287131.17763666669</v>
      </c>
      <c r="K9401" s="292">
        <v>1485907.529406667</v>
      </c>
      <c r="L9401" s="292">
        <v>1103385.0158666668</v>
      </c>
      <c r="M9401" s="292">
        <v>985816.64238666662</v>
      </c>
      <c r="N9401" s="292">
        <v>1803899.1111166668</v>
      </c>
      <c r="O9401" s="292">
        <v>13343339.295220001</v>
      </c>
      <c r="P9401" s="83" t="str">
        <f t="shared" si="222"/>
        <v/>
      </c>
    </row>
    <row r="9402" spans="1:16" hidden="1" x14ac:dyDescent="0.25">
      <c r="A9402" s="83" t="s">
        <v>10465</v>
      </c>
      <c r="C9402" s="292">
        <v>0</v>
      </c>
      <c r="D9402" s="292">
        <v>0</v>
      </c>
      <c r="E9402" s="292">
        <v>0</v>
      </c>
      <c r="F9402" s="292">
        <v>0</v>
      </c>
      <c r="G9402" s="292">
        <v>0</v>
      </c>
      <c r="H9402" s="292">
        <v>0</v>
      </c>
      <c r="I9402" s="292">
        <v>0</v>
      </c>
      <c r="J9402" s="292">
        <v>0</v>
      </c>
      <c r="K9402" s="292">
        <v>0</v>
      </c>
      <c r="L9402" s="292">
        <v>0</v>
      </c>
      <c r="M9402" s="292">
        <v>0</v>
      </c>
      <c r="N9402" s="292">
        <v>0</v>
      </c>
      <c r="O9402" s="292">
        <v>0</v>
      </c>
      <c r="P9402" s="83" t="str">
        <f t="shared" si="222"/>
        <v/>
      </c>
    </row>
    <row r="9403" spans="1:16" hidden="1" x14ac:dyDescent="0.25">
      <c r="A9403" s="83" t="s">
        <v>10466</v>
      </c>
      <c r="C9403" s="292">
        <v>0</v>
      </c>
      <c r="D9403" s="292">
        <v>0</v>
      </c>
      <c r="E9403" s="292">
        <v>0</v>
      </c>
      <c r="F9403" s="292">
        <v>0</v>
      </c>
      <c r="G9403" s="292">
        <v>0</v>
      </c>
      <c r="H9403" s="292">
        <v>0</v>
      </c>
      <c r="I9403" s="292">
        <v>0</v>
      </c>
      <c r="J9403" s="292">
        <v>0</v>
      </c>
      <c r="K9403" s="292">
        <v>0</v>
      </c>
      <c r="L9403" s="292">
        <v>0</v>
      </c>
      <c r="M9403" s="292">
        <v>0</v>
      </c>
      <c r="N9403" s="292">
        <v>0</v>
      </c>
      <c r="O9403" s="292">
        <v>0</v>
      </c>
      <c r="P9403" s="83" t="str">
        <f t="shared" si="222"/>
        <v/>
      </c>
    </row>
    <row r="9404" spans="1:16" hidden="1" x14ac:dyDescent="0.25">
      <c r="A9404" s="83" t="s">
        <v>10467</v>
      </c>
      <c r="C9404" s="292">
        <v>454899.63893000002</v>
      </c>
      <c r="D9404" s="292">
        <v>454339.40908000001</v>
      </c>
      <c r="E9404" s="292">
        <v>462167.64617000002</v>
      </c>
      <c r="F9404" s="292">
        <v>461324.32988999999</v>
      </c>
      <c r="G9404" s="292">
        <v>453048.53496000002</v>
      </c>
      <c r="H9404" s="292">
        <v>447646.94149</v>
      </c>
      <c r="I9404" s="292">
        <v>450062.42414000002</v>
      </c>
      <c r="J9404" s="292">
        <v>443886.84288000001</v>
      </c>
      <c r="K9404" s="292">
        <v>458330.78748</v>
      </c>
      <c r="L9404" s="292">
        <v>493455.96730000002</v>
      </c>
      <c r="M9404" s="292">
        <v>467633.08989</v>
      </c>
      <c r="N9404" s="292">
        <v>484889.70451000001</v>
      </c>
      <c r="O9404" s="292">
        <v>5531685.3167199995</v>
      </c>
      <c r="P9404" s="83" t="str">
        <f t="shared" si="222"/>
        <v/>
      </c>
    </row>
    <row r="9405" spans="1:16" hidden="1" x14ac:dyDescent="0.25">
      <c r="A9405" s="83" t="s">
        <v>10468</v>
      </c>
      <c r="C9405" s="292">
        <v>159880.78850999995</v>
      </c>
      <c r="D9405" s="292">
        <v>253661.88297000001</v>
      </c>
      <c r="E9405" s="292">
        <v>663483.39887000015</v>
      </c>
      <c r="F9405" s="292">
        <v>153785.66902999999</v>
      </c>
      <c r="G9405" s="292">
        <v>111041.11332000002</v>
      </c>
      <c r="H9405" s="292">
        <v>689133.31800000009</v>
      </c>
      <c r="I9405" s="292">
        <v>191830.87214000002</v>
      </c>
      <c r="J9405" s="292">
        <v>270405.27697000001</v>
      </c>
      <c r="K9405" s="292">
        <v>775627.47591000015</v>
      </c>
      <c r="L9405" s="292">
        <v>263798.44052</v>
      </c>
      <c r="M9405" s="292">
        <v>285907.88186000002</v>
      </c>
      <c r="N9405" s="292">
        <v>938301.39372999989</v>
      </c>
      <c r="O9405" s="292">
        <v>4756857.5118300002</v>
      </c>
      <c r="P9405" s="83" t="str">
        <f t="shared" si="222"/>
        <v/>
      </c>
    </row>
    <row r="9406" spans="1:16" hidden="1" x14ac:dyDescent="0.25">
      <c r="A9406" s="83" t="s">
        <v>10469</v>
      </c>
      <c r="C9406" s="292">
        <v>231586.26120999997</v>
      </c>
      <c r="D9406" s="292">
        <v>69061.232040000003</v>
      </c>
      <c r="E9406" s="292">
        <v>248215.14252999998</v>
      </c>
      <c r="F9406" s="292">
        <v>317361.18382000003</v>
      </c>
      <c r="G9406" s="292">
        <v>261548.73128000001</v>
      </c>
      <c r="H9406" s="292">
        <v>256023.52468999999</v>
      </c>
      <c r="I9406" s="292">
        <v>357417.34915999998</v>
      </c>
      <c r="J9406" s="292">
        <v>150381.62118000002</v>
      </c>
      <c r="K9406" s="292">
        <v>178864.24283999999</v>
      </c>
      <c r="L9406" s="292">
        <v>272979.01159999997</v>
      </c>
      <c r="M9406" s="292">
        <v>159209.59414</v>
      </c>
      <c r="N9406" s="292">
        <v>315802.16726000002</v>
      </c>
      <c r="O9406" s="292">
        <v>2818450.0617499999</v>
      </c>
      <c r="P9406" s="83" t="str">
        <f t="shared" si="222"/>
        <v/>
      </c>
    </row>
    <row r="9407" spans="1:16" hidden="1" x14ac:dyDescent="0.25">
      <c r="A9407" s="83" t="s">
        <v>10470</v>
      </c>
      <c r="C9407" s="292">
        <v>1855</v>
      </c>
      <c r="D9407" s="292">
        <v>1792</v>
      </c>
      <c r="E9407" s="292">
        <v>2214</v>
      </c>
      <c r="F9407" s="292">
        <v>1927</v>
      </c>
      <c r="G9407" s="292">
        <v>1817</v>
      </c>
      <c r="H9407" s="292">
        <v>1414</v>
      </c>
      <c r="I9407" s="292">
        <v>2206</v>
      </c>
      <c r="J9407" s="292">
        <v>1788</v>
      </c>
      <c r="K9407" s="292">
        <v>1749</v>
      </c>
      <c r="L9407" s="292">
        <v>1877</v>
      </c>
      <c r="M9407" s="292">
        <v>1786</v>
      </c>
      <c r="N9407" s="292">
        <v>1702</v>
      </c>
      <c r="O9407" s="292">
        <v>22127</v>
      </c>
      <c r="P9407" s="83" t="str">
        <f t="shared" si="222"/>
        <v/>
      </c>
    </row>
    <row r="9408" spans="1:16" hidden="1" x14ac:dyDescent="0.25">
      <c r="A9408" s="83" t="s">
        <v>10471</v>
      </c>
      <c r="C9408" s="292">
        <v>0.16666666666666666</v>
      </c>
      <c r="D9408" s="292">
        <v>0.16666666666666666</v>
      </c>
      <c r="E9408" s="292">
        <v>2861.6087366666666</v>
      </c>
      <c r="F9408" s="292">
        <v>0.16666666666666666</v>
      </c>
      <c r="G9408" s="292">
        <v>0.16666666666666666</v>
      </c>
      <c r="H9408" s="292">
        <v>0.16666666666666666</v>
      </c>
      <c r="I9408" s="292">
        <v>0.16666666666666666</v>
      </c>
      <c r="J9408" s="292">
        <v>0.16666666666666666</v>
      </c>
      <c r="K9408" s="292">
        <v>0.16666666666666666</v>
      </c>
      <c r="L9408" s="292">
        <v>0.16666666666666666</v>
      </c>
      <c r="M9408" s="292">
        <v>0.16666666666666666</v>
      </c>
      <c r="N9408" s="292">
        <v>583.36110666666661</v>
      </c>
      <c r="O9408" s="292">
        <v>3446.6365099999989</v>
      </c>
      <c r="P9408" s="83" t="str">
        <f t="shared" si="222"/>
        <v/>
      </c>
    </row>
    <row r="9409" spans="1:16" hidden="1" x14ac:dyDescent="0.25">
      <c r="A9409" s="83" t="s">
        <v>10472</v>
      </c>
      <c r="C9409" s="292">
        <v>450804.90695666656</v>
      </c>
      <c r="D9409" s="292">
        <v>381984.83562666673</v>
      </c>
      <c r="E9409" s="292">
        <v>974393.4302366667</v>
      </c>
      <c r="F9409" s="292">
        <v>530578.57019666664</v>
      </c>
      <c r="G9409" s="292">
        <v>431921.57443666668</v>
      </c>
      <c r="H9409" s="292">
        <v>1004054.2158966667</v>
      </c>
      <c r="I9409" s="292">
        <v>719973.36079666659</v>
      </c>
      <c r="J9409" s="292">
        <v>-156755.66524333332</v>
      </c>
      <c r="K9409" s="292">
        <v>1027576.7419266667</v>
      </c>
      <c r="L9409" s="292">
        <v>609929.04856666666</v>
      </c>
      <c r="M9409" s="292">
        <v>518183.55249666673</v>
      </c>
      <c r="N9409" s="292">
        <v>1319009.4066066667</v>
      </c>
      <c r="O9409" s="292">
        <v>7811653.9785000002</v>
      </c>
      <c r="P9409" s="83" t="str">
        <f t="shared" si="222"/>
        <v/>
      </c>
    </row>
    <row r="9410" spans="1:16" hidden="1" x14ac:dyDescent="0.25">
      <c r="A9410" s="83" t="s">
        <v>10473</v>
      </c>
      <c r="P9410" s="83" t="str">
        <f t="shared" si="222"/>
        <v/>
      </c>
    </row>
    <row r="9411" spans="1:16" hidden="1" x14ac:dyDescent="0.25">
      <c r="A9411" s="83" t="s">
        <v>10474</v>
      </c>
      <c r="C9411" s="292">
        <v>454899.63893000002</v>
      </c>
      <c r="D9411" s="292">
        <v>454339.40908000001</v>
      </c>
      <c r="E9411" s="292">
        <v>462167.64617000002</v>
      </c>
      <c r="F9411" s="292">
        <v>461324.32988999999</v>
      </c>
      <c r="G9411" s="292">
        <v>453048.53496000002</v>
      </c>
      <c r="H9411" s="292">
        <v>447646.94149</v>
      </c>
      <c r="I9411" s="292">
        <v>450062.42414000002</v>
      </c>
      <c r="J9411" s="292">
        <v>443886.84288000001</v>
      </c>
      <c r="K9411" s="292">
        <v>458330.78748</v>
      </c>
      <c r="L9411" s="292">
        <v>493455.96730000002</v>
      </c>
      <c r="M9411" s="292">
        <v>467633.08989</v>
      </c>
      <c r="N9411" s="292">
        <v>484889.70451000001</v>
      </c>
      <c r="O9411" s="292">
        <v>5531685.3167199995</v>
      </c>
      <c r="P9411" s="83" t="str">
        <f t="shared" si="222"/>
        <v/>
      </c>
    </row>
    <row r="9412" spans="1:16" hidden="1" x14ac:dyDescent="0.25">
      <c r="A9412" s="83" t="s">
        <v>10475</v>
      </c>
      <c r="C9412" s="292">
        <v>57381</v>
      </c>
      <c r="D9412" s="292">
        <v>57382</v>
      </c>
      <c r="E9412" s="292">
        <v>57382</v>
      </c>
      <c r="F9412" s="292">
        <v>57382</v>
      </c>
      <c r="G9412" s="292">
        <v>57382</v>
      </c>
      <c r="H9412" s="292">
        <v>57383</v>
      </c>
      <c r="I9412" s="292">
        <v>168425</v>
      </c>
      <c r="J9412" s="292">
        <v>-579424</v>
      </c>
      <c r="K9412" s="292">
        <v>71202</v>
      </c>
      <c r="L9412" s="292">
        <v>71202</v>
      </c>
      <c r="M9412" s="292">
        <v>71202</v>
      </c>
      <c r="N9412" s="292">
        <v>62456</v>
      </c>
      <c r="O9412" s="292">
        <v>209355</v>
      </c>
      <c r="P9412" s="83" t="str">
        <f t="shared" si="222"/>
        <v/>
      </c>
    </row>
    <row r="9413" spans="1:16" hidden="1" x14ac:dyDescent="0.25">
      <c r="A9413" s="83" t="s">
        <v>10476</v>
      </c>
      <c r="C9413" s="292">
        <v>57381</v>
      </c>
      <c r="D9413" s="292">
        <v>57382</v>
      </c>
      <c r="E9413" s="292">
        <v>57382</v>
      </c>
      <c r="F9413" s="292">
        <v>57382</v>
      </c>
      <c r="G9413" s="292">
        <v>57382</v>
      </c>
      <c r="H9413" s="292">
        <v>57383</v>
      </c>
      <c r="I9413" s="292">
        <v>168425</v>
      </c>
      <c r="J9413" s="292">
        <v>-579424</v>
      </c>
      <c r="K9413" s="292">
        <v>71202</v>
      </c>
      <c r="L9413" s="292">
        <v>71202</v>
      </c>
      <c r="M9413" s="292">
        <v>71202</v>
      </c>
      <c r="N9413" s="292">
        <v>62456</v>
      </c>
      <c r="O9413" s="292">
        <v>209355</v>
      </c>
      <c r="P9413" s="83" t="str">
        <f t="shared" si="222"/>
        <v/>
      </c>
    </row>
    <row r="9414" spans="1:16" hidden="1" x14ac:dyDescent="0.25">
      <c r="A9414" s="83" t="s">
        <v>10477</v>
      </c>
      <c r="P9414" s="83" t="str">
        <f t="shared" si="222"/>
        <v/>
      </c>
    </row>
    <row r="9415" spans="1:16" hidden="1" x14ac:dyDescent="0.25">
      <c r="A9415" s="83" t="s">
        <v>10478</v>
      </c>
      <c r="C9415" s="292">
        <v>-283074.32353333291</v>
      </c>
      <c r="D9415" s="292">
        <v>-258563.34193333331</v>
      </c>
      <c r="E9415" s="292">
        <v>196008.99724666681</v>
      </c>
      <c r="F9415" s="292">
        <v>-40323.189763333183</v>
      </c>
      <c r="G9415" s="292">
        <v>253592.26422666665</v>
      </c>
      <c r="H9415" s="292">
        <v>-56771.798753333278</v>
      </c>
      <c r="I9415" s="292">
        <v>54384.895736666862</v>
      </c>
      <c r="J9415" s="292">
        <v>308155.11208666675</v>
      </c>
      <c r="K9415" s="292">
        <v>-242504.28705333313</v>
      </c>
      <c r="L9415" s="292">
        <v>-285865.11631333316</v>
      </c>
      <c r="M9415" s="292">
        <v>-8040.7234833328985</v>
      </c>
      <c r="N9415" s="292">
        <v>705994.63077666704</v>
      </c>
      <c r="O9415" s="292">
        <v>342993.11924000224</v>
      </c>
      <c r="P9415" s="83" t="str">
        <f t="shared" ref="P9415:P9464" si="223">IF(COUNTBLANK(Q9415)=0,IF(RIGHT(A9415,12)=Q9415,TRUE,FALSE),"")</f>
        <v/>
      </c>
    </row>
    <row r="9416" spans="1:16" hidden="1" x14ac:dyDescent="0.25">
      <c r="A9416" s="83" t="s">
        <v>10479</v>
      </c>
      <c r="C9416" s="292">
        <v>156896</v>
      </c>
      <c r="D9416" s="292">
        <v>107917</v>
      </c>
      <c r="E9416" s="292">
        <v>61751</v>
      </c>
      <c r="F9416" s="292">
        <v>144162</v>
      </c>
      <c r="G9416" s="292">
        <v>59190</v>
      </c>
      <c r="H9416" s="292">
        <v>214948</v>
      </c>
      <c r="I9416" s="292">
        <v>118764</v>
      </c>
      <c r="J9416" s="292">
        <v>139767</v>
      </c>
      <c r="K9416" s="292">
        <v>280311</v>
      </c>
      <c r="L9416" s="292">
        <v>223770</v>
      </c>
      <c r="M9416" s="292">
        <v>99394</v>
      </c>
      <c r="N9416" s="292">
        <v>74629</v>
      </c>
      <c r="O9416" s="292">
        <v>1681499</v>
      </c>
      <c r="P9416" s="83" t="str">
        <f t="shared" si="223"/>
        <v/>
      </c>
    </row>
    <row r="9417" spans="1:16" hidden="1" x14ac:dyDescent="0.25">
      <c r="A9417" s="83" t="s">
        <v>10694</v>
      </c>
      <c r="P9417" s="83" t="str">
        <f t="shared" si="223"/>
        <v/>
      </c>
    </row>
    <row r="9418" spans="1:16" hidden="1" x14ac:dyDescent="0.25">
      <c r="A9418" s="83" t="s">
        <v>10480</v>
      </c>
      <c r="P9418" s="83" t="str">
        <f t="shared" si="223"/>
        <v/>
      </c>
    </row>
    <row r="9419" spans="1:16" hidden="1" x14ac:dyDescent="0.25">
      <c r="A9419" s="83" t="s">
        <v>10481</v>
      </c>
      <c r="C9419" s="292">
        <v>3107220.9068666664</v>
      </c>
      <c r="D9419" s="292">
        <v>3462633.9252666668</v>
      </c>
      <c r="E9419" s="292">
        <v>3054490.5860866667</v>
      </c>
      <c r="F9419" s="292">
        <v>2902995.7730966667</v>
      </c>
      <c r="G9419" s="292">
        <v>2837183.3191066664</v>
      </c>
      <c r="H9419" s="292">
        <v>3115404.3820866663</v>
      </c>
      <c r="I9419" s="292">
        <v>3037287.6875966666</v>
      </c>
      <c r="J9419" s="292">
        <v>2730066.4712466667</v>
      </c>
      <c r="K9419" s="292">
        <v>3332380.8703866666</v>
      </c>
      <c r="L9419" s="292">
        <v>3140888.6996466666</v>
      </c>
      <c r="M9419" s="292">
        <v>3109796.3068166664</v>
      </c>
      <c r="N9419" s="292">
        <v>2522478.9525566665</v>
      </c>
      <c r="O9419" s="292">
        <v>36352827.880760007</v>
      </c>
      <c r="P9419" s="83" t="str">
        <f t="shared" si="223"/>
        <v/>
      </c>
    </row>
    <row r="9420" spans="1:16" hidden="1" x14ac:dyDescent="0.25">
      <c r="A9420" s="83" t="s">
        <v>10482</v>
      </c>
      <c r="C9420" s="292">
        <v>2498757.2999999998</v>
      </c>
      <c r="D9420" s="292">
        <v>3086304.6</v>
      </c>
      <c r="E9420" s="292">
        <v>2727111.7</v>
      </c>
      <c r="F9420" s="292">
        <v>2495847.9000000004</v>
      </c>
      <c r="G9420" s="292">
        <v>2497824</v>
      </c>
      <c r="H9420" s="292">
        <v>2637796</v>
      </c>
      <c r="I9420" s="292">
        <v>2628696</v>
      </c>
      <c r="J9420" s="292">
        <v>2329548.1</v>
      </c>
      <c r="K9420" s="292">
        <v>2780931.2</v>
      </c>
      <c r="L9420" s="292">
        <v>2645968</v>
      </c>
      <c r="M9420" s="292">
        <v>2720337</v>
      </c>
      <c r="N9420" s="292">
        <v>2356359.1749999998</v>
      </c>
      <c r="O9420" s="292">
        <v>31405480.975000001</v>
      </c>
      <c r="P9420" s="83" t="str">
        <f t="shared" si="223"/>
        <v/>
      </c>
    </row>
    <row r="9421" spans="1:16" hidden="1" x14ac:dyDescent="0.25">
      <c r="A9421" s="83" t="s">
        <v>10483</v>
      </c>
      <c r="P9421" s="83" t="str">
        <f t="shared" si="223"/>
        <v/>
      </c>
    </row>
    <row r="9422" spans="1:16" hidden="1" x14ac:dyDescent="0.25">
      <c r="A9422" s="83" t="s">
        <v>10484</v>
      </c>
      <c r="C9422" s="292">
        <v>84217.916666666672</v>
      </c>
      <c r="D9422" s="292">
        <v>88103.916666666672</v>
      </c>
      <c r="E9422" s="292">
        <v>85262.916666666672</v>
      </c>
      <c r="F9422" s="292">
        <v>82998.916666666672</v>
      </c>
      <c r="G9422" s="292">
        <v>99756.916666666672</v>
      </c>
      <c r="H9422" s="292">
        <v>81582.916666666672</v>
      </c>
      <c r="I9422" s="292">
        <v>107671.91666666667</v>
      </c>
      <c r="J9422" s="292">
        <v>80620.916666666672</v>
      </c>
      <c r="K9422" s="292">
        <v>85807.916666666672</v>
      </c>
      <c r="L9422" s="292">
        <v>83867.916666666672</v>
      </c>
      <c r="M9422" s="292">
        <v>103678.91666666667</v>
      </c>
      <c r="N9422" s="292">
        <v>88393.916666666672</v>
      </c>
      <c r="O9422" s="292">
        <v>1071965</v>
      </c>
      <c r="P9422" s="83" t="str">
        <f t="shared" si="223"/>
        <v/>
      </c>
    </row>
    <row r="9423" spans="1:16" hidden="1" x14ac:dyDescent="0.25">
      <c r="A9423" s="83" t="s">
        <v>10485</v>
      </c>
      <c r="C9423" s="292">
        <v>367349.69020000001</v>
      </c>
      <c r="D9423" s="292">
        <v>180308.4086</v>
      </c>
      <c r="E9423" s="292">
        <v>180364.96942000001</v>
      </c>
      <c r="F9423" s="292">
        <v>179986.95642999999</v>
      </c>
      <c r="G9423" s="292">
        <v>180412.40244000001</v>
      </c>
      <c r="H9423" s="292">
        <v>181077.46541999999</v>
      </c>
      <c r="I9423" s="292">
        <v>182155.77093</v>
      </c>
      <c r="J9423" s="292">
        <v>180130.45457999999</v>
      </c>
      <c r="K9423" s="292">
        <v>185330.75372000001</v>
      </c>
      <c r="L9423" s="292">
        <v>187282.78297999999</v>
      </c>
      <c r="M9423" s="292">
        <v>186386.39014999999</v>
      </c>
      <c r="N9423" s="292">
        <v>3096.8608899999999</v>
      </c>
      <c r="O9423" s="292">
        <v>2193882.90576</v>
      </c>
      <c r="P9423" s="83" t="str">
        <f t="shared" si="223"/>
        <v/>
      </c>
    </row>
    <row r="9424" spans="1:16" hidden="1" x14ac:dyDescent="0.25">
      <c r="A9424" s="83" t="s">
        <v>10486</v>
      </c>
      <c r="C9424" s="292">
        <v>3107220.9068666664</v>
      </c>
      <c r="D9424" s="292">
        <v>3462633.9252666668</v>
      </c>
      <c r="E9424" s="292">
        <v>3054490.5860866667</v>
      </c>
      <c r="F9424" s="292">
        <v>2902995.7730966667</v>
      </c>
      <c r="G9424" s="292">
        <v>2837183.3191066664</v>
      </c>
      <c r="H9424" s="292">
        <v>3115404.3820866663</v>
      </c>
      <c r="I9424" s="292">
        <v>3037287.6875966666</v>
      </c>
      <c r="J9424" s="292">
        <v>2730066.4712466667</v>
      </c>
      <c r="K9424" s="292">
        <v>3332380.8703866666</v>
      </c>
      <c r="L9424" s="292">
        <v>3140888.6996466666</v>
      </c>
      <c r="M9424" s="292">
        <v>3109796.3068166664</v>
      </c>
      <c r="N9424" s="292">
        <v>2522478.9525566665</v>
      </c>
      <c r="O9424" s="292">
        <v>36352827.880760007</v>
      </c>
      <c r="P9424" s="83" t="str">
        <f t="shared" si="223"/>
        <v/>
      </c>
    </row>
    <row r="9425" spans="1:16" hidden="1" x14ac:dyDescent="0.25">
      <c r="A9425" s="83" t="s">
        <v>10487</v>
      </c>
      <c r="C9425" s="292">
        <v>2437230.2999999998</v>
      </c>
      <c r="D9425" s="292">
        <v>2694293.6</v>
      </c>
      <c r="E9425" s="292">
        <v>2688955.7</v>
      </c>
      <c r="F9425" s="292">
        <v>2465020.9000000004</v>
      </c>
      <c r="G9425" s="292">
        <v>2474231</v>
      </c>
      <c r="H9425" s="292">
        <v>2574802</v>
      </c>
      <c r="I9425" s="292">
        <v>2436518</v>
      </c>
      <c r="J9425" s="292">
        <v>2299127.1</v>
      </c>
      <c r="K9425" s="292">
        <v>2640692.2000000002</v>
      </c>
      <c r="L9425" s="292">
        <v>2608921</v>
      </c>
      <c r="M9425" s="292">
        <v>2701906</v>
      </c>
      <c r="N9425" s="292">
        <v>2324918.1749999998</v>
      </c>
      <c r="O9425" s="292">
        <v>30346615.975000001</v>
      </c>
      <c r="P9425" s="83" t="str">
        <f t="shared" si="223"/>
        <v/>
      </c>
    </row>
    <row r="9426" spans="1:16" hidden="1" x14ac:dyDescent="0.25">
      <c r="A9426" s="83" t="s">
        <v>10488</v>
      </c>
      <c r="C9426" s="292">
        <v>43216</v>
      </c>
      <c r="D9426" s="292">
        <v>21866</v>
      </c>
      <c r="E9426" s="292">
        <v>27374</v>
      </c>
      <c r="F9426" s="292">
        <v>20186</v>
      </c>
      <c r="G9426" s="292">
        <v>8854</v>
      </c>
      <c r="H9426" s="292">
        <v>47095</v>
      </c>
      <c r="I9426" s="292">
        <v>41933</v>
      </c>
      <c r="J9426" s="292">
        <v>28894</v>
      </c>
      <c r="K9426" s="292">
        <v>64189</v>
      </c>
      <c r="L9426" s="292">
        <v>31843</v>
      </c>
      <c r="M9426" s="292">
        <v>16445</v>
      </c>
      <c r="N9426" s="292">
        <v>24747</v>
      </c>
      <c r="O9426" s="292">
        <v>376642</v>
      </c>
      <c r="P9426" s="83" t="str">
        <f t="shared" si="223"/>
        <v/>
      </c>
    </row>
    <row r="9427" spans="1:16" hidden="1" x14ac:dyDescent="0.25">
      <c r="A9427" s="83" t="s">
        <v>10489</v>
      </c>
      <c r="C9427" s="292">
        <v>0</v>
      </c>
      <c r="D9427" s="292">
        <v>0</v>
      </c>
      <c r="E9427" s="292">
        <v>0</v>
      </c>
      <c r="F9427" s="292">
        <v>0</v>
      </c>
      <c r="G9427" s="292">
        <v>0</v>
      </c>
      <c r="H9427" s="292">
        <v>0</v>
      </c>
      <c r="I9427" s="292">
        <v>0</v>
      </c>
      <c r="J9427" s="292">
        <v>0</v>
      </c>
      <c r="K9427" s="292">
        <v>0</v>
      </c>
      <c r="L9427" s="292">
        <v>0</v>
      </c>
      <c r="M9427" s="292">
        <v>0</v>
      </c>
      <c r="N9427" s="292">
        <v>0</v>
      </c>
      <c r="O9427" s="292">
        <v>0</v>
      </c>
      <c r="P9427" s="83" t="str">
        <f t="shared" si="223"/>
        <v/>
      </c>
    </row>
    <row r="9428" spans="1:16" hidden="1" x14ac:dyDescent="0.25">
      <c r="A9428" s="83" t="s">
        <v>10490</v>
      </c>
      <c r="C9428" s="292">
        <v>0</v>
      </c>
      <c r="D9428" s="292">
        <v>0</v>
      </c>
      <c r="E9428" s="292">
        <v>0</v>
      </c>
      <c r="F9428" s="292">
        <v>0</v>
      </c>
      <c r="G9428" s="292">
        <v>0</v>
      </c>
      <c r="H9428" s="292">
        <v>0</v>
      </c>
      <c r="I9428" s="292">
        <v>0</v>
      </c>
      <c r="J9428" s="292">
        <v>0</v>
      </c>
      <c r="K9428" s="292">
        <v>0</v>
      </c>
      <c r="L9428" s="292">
        <v>0</v>
      </c>
      <c r="M9428" s="292">
        <v>0</v>
      </c>
      <c r="N9428" s="292">
        <v>0</v>
      </c>
      <c r="O9428" s="292">
        <v>0</v>
      </c>
      <c r="P9428" s="83" t="str">
        <f t="shared" si="223"/>
        <v/>
      </c>
    </row>
    <row r="9429" spans="1:16" hidden="1" x14ac:dyDescent="0.25">
      <c r="A9429" s="83" t="s">
        <v>10491</v>
      </c>
      <c r="C9429" s="292">
        <v>0</v>
      </c>
      <c r="D9429" s="292">
        <v>0</v>
      </c>
      <c r="E9429" s="292">
        <v>0</v>
      </c>
      <c r="F9429" s="292">
        <v>0</v>
      </c>
      <c r="G9429" s="292">
        <v>0</v>
      </c>
      <c r="H9429" s="292">
        <v>0</v>
      </c>
      <c r="I9429" s="292">
        <v>0</v>
      </c>
      <c r="J9429" s="292">
        <v>0</v>
      </c>
      <c r="K9429" s="292">
        <v>0</v>
      </c>
      <c r="L9429" s="292">
        <v>0</v>
      </c>
      <c r="M9429" s="292">
        <v>0</v>
      </c>
      <c r="N9429" s="292">
        <v>0</v>
      </c>
      <c r="O9429" s="292">
        <v>0</v>
      </c>
      <c r="P9429" s="83" t="str">
        <f t="shared" si="223"/>
        <v/>
      </c>
    </row>
    <row r="9430" spans="1:16" hidden="1" x14ac:dyDescent="0.25">
      <c r="A9430" s="83" t="s">
        <v>10492</v>
      </c>
      <c r="C9430" s="292">
        <v>18311</v>
      </c>
      <c r="D9430" s="292">
        <v>370145</v>
      </c>
      <c r="E9430" s="292">
        <v>10782</v>
      </c>
      <c r="F9430" s="292">
        <v>10641</v>
      </c>
      <c r="G9430" s="292">
        <v>14739</v>
      </c>
      <c r="H9430" s="292">
        <v>15899</v>
      </c>
      <c r="I9430" s="292">
        <v>150245</v>
      </c>
      <c r="J9430" s="292">
        <v>1527</v>
      </c>
      <c r="K9430" s="292">
        <v>76050</v>
      </c>
      <c r="L9430" s="292">
        <v>5204</v>
      </c>
      <c r="M9430" s="292">
        <v>1986</v>
      </c>
      <c r="N9430" s="292">
        <v>6694</v>
      </c>
      <c r="O9430" s="292">
        <v>682223</v>
      </c>
      <c r="P9430" s="83" t="str">
        <f t="shared" si="223"/>
        <v/>
      </c>
    </row>
    <row r="9431" spans="1:16" hidden="1" x14ac:dyDescent="0.25">
      <c r="A9431" s="83" t="s">
        <v>10493</v>
      </c>
      <c r="C9431" s="292">
        <v>125294.08333333333</v>
      </c>
      <c r="D9431" s="292">
        <v>28029.083333333332</v>
      </c>
      <c r="E9431" s="292">
        <v>22762.083333333332</v>
      </c>
      <c r="F9431" s="292">
        <v>197882.08333333334</v>
      </c>
      <c r="G9431" s="292">
        <v>33879.083333333336</v>
      </c>
      <c r="H9431" s="292">
        <v>265740.08333333331</v>
      </c>
      <c r="I9431" s="292">
        <v>29384.083333333332</v>
      </c>
      <c r="J9431" s="292">
        <v>93298.083333333328</v>
      </c>
      <c r="K9431" s="292">
        <v>54635.083333333336</v>
      </c>
      <c r="L9431" s="292">
        <v>12167.083333333334</v>
      </c>
      <c r="M9431" s="292">
        <v>93835.083333333328</v>
      </c>
      <c r="N9431" s="292">
        <v>857075.08333333337</v>
      </c>
      <c r="O9431" s="292">
        <v>1813981.0000000002</v>
      </c>
      <c r="P9431" s="83" t="str">
        <f t="shared" si="223"/>
        <v/>
      </c>
    </row>
    <row r="9432" spans="1:16" hidden="1" x14ac:dyDescent="0.25">
      <c r="A9432" s="83" t="s">
        <v>10696</v>
      </c>
      <c r="P9432" s="83" t="str">
        <f t="shared" si="223"/>
        <v/>
      </c>
    </row>
    <row r="9433" spans="1:16" hidden="1" x14ac:dyDescent="0.25">
      <c r="A9433" s="83" t="s">
        <v>10698</v>
      </c>
      <c r="N9433" s="292">
        <v>26610</v>
      </c>
      <c r="O9433" s="292">
        <v>26610</v>
      </c>
      <c r="P9433" s="83" t="str">
        <f t="shared" si="223"/>
        <v/>
      </c>
    </row>
    <row r="9434" spans="1:16" hidden="1" x14ac:dyDescent="0.25">
      <c r="A9434" s="83" t="s">
        <v>10494</v>
      </c>
      <c r="C9434" s="292">
        <v>2824146.5833333335</v>
      </c>
      <c r="D9434" s="292">
        <v>3204070.5833333335</v>
      </c>
      <c r="E9434" s="292">
        <v>3250499.5833333335</v>
      </c>
      <c r="F9434" s="292">
        <v>2862672.5833333335</v>
      </c>
      <c r="G9434" s="292">
        <v>3090775.583333333</v>
      </c>
      <c r="H9434" s="292">
        <v>3058632.583333333</v>
      </c>
      <c r="I9434" s="292">
        <v>3091672.5833333335</v>
      </c>
      <c r="J9434" s="292">
        <v>3038221.5833333335</v>
      </c>
      <c r="K9434" s="292">
        <v>3089876.5833333335</v>
      </c>
      <c r="L9434" s="292">
        <v>2855023.5833333335</v>
      </c>
      <c r="M9434" s="292">
        <v>3101755.5833333335</v>
      </c>
      <c r="N9434" s="292">
        <v>3228473.5833333335</v>
      </c>
      <c r="O9434" s="292">
        <v>36695820.999999993</v>
      </c>
      <c r="P9434" s="83" t="str">
        <f t="shared" si="223"/>
        <v/>
      </c>
    </row>
    <row r="9435" spans="1:16" hidden="1" x14ac:dyDescent="0.25">
      <c r="A9435" s="83" t="s">
        <v>10495</v>
      </c>
      <c r="C9435" s="292">
        <v>2661</v>
      </c>
      <c r="D9435" s="292">
        <v>0</v>
      </c>
      <c r="E9435" s="292">
        <v>0</v>
      </c>
      <c r="F9435" s="292">
        <v>0</v>
      </c>
      <c r="G9435" s="292">
        <v>0</v>
      </c>
      <c r="H9435" s="292">
        <v>0</v>
      </c>
      <c r="I9435" s="292">
        <v>0</v>
      </c>
      <c r="J9435" s="292">
        <v>0</v>
      </c>
      <c r="K9435" s="292">
        <v>0</v>
      </c>
      <c r="L9435" s="292">
        <v>0</v>
      </c>
      <c r="M9435" s="292">
        <v>0</v>
      </c>
      <c r="N9435" s="292">
        <v>0</v>
      </c>
      <c r="O9435" s="292">
        <v>2661</v>
      </c>
      <c r="P9435" s="83" t="str">
        <f t="shared" si="223"/>
        <v/>
      </c>
    </row>
    <row r="9436" spans="1:16" hidden="1" x14ac:dyDescent="0.25">
      <c r="A9436" s="83" t="s">
        <v>10496</v>
      </c>
      <c r="C9436" s="292">
        <v>117354.08333333333</v>
      </c>
      <c r="D9436" s="292">
        <v>114152.08333333333</v>
      </c>
      <c r="E9436" s="292">
        <v>125384.08333333333</v>
      </c>
      <c r="F9436" s="292">
        <v>118970.08333333333</v>
      </c>
      <c r="G9436" s="292">
        <v>123821.08333333333</v>
      </c>
      <c r="H9436" s="292">
        <v>123963.08333333333</v>
      </c>
      <c r="I9436" s="292">
        <v>140012.08333333334</v>
      </c>
      <c r="J9436" s="292">
        <v>127651.08333333333</v>
      </c>
      <c r="K9436" s="292">
        <v>131956.08333333334</v>
      </c>
      <c r="L9436" s="292">
        <v>131800.08333333334</v>
      </c>
      <c r="M9436" s="292">
        <v>127481.08333333333</v>
      </c>
      <c r="N9436" s="292">
        <v>137853.08333333334</v>
      </c>
      <c r="O9436" s="292">
        <v>1520397.9999999998</v>
      </c>
      <c r="P9436" s="83" t="str">
        <f t="shared" si="223"/>
        <v/>
      </c>
    </row>
    <row r="9437" spans="1:16" hidden="1" x14ac:dyDescent="0.25">
      <c r="A9437" s="83" t="s">
        <v>10497</v>
      </c>
      <c r="P9437" s="83" t="str">
        <f t="shared" si="223"/>
        <v/>
      </c>
    </row>
    <row r="9438" spans="1:16" hidden="1" x14ac:dyDescent="0.25">
      <c r="A9438" s="83" t="s">
        <v>10498</v>
      </c>
      <c r="C9438" s="292">
        <v>118558</v>
      </c>
      <c r="D9438" s="292">
        <v>70328</v>
      </c>
      <c r="E9438" s="292">
        <v>94723</v>
      </c>
      <c r="F9438" s="292">
        <v>80040</v>
      </c>
      <c r="G9438" s="292">
        <v>449707</v>
      </c>
      <c r="H9438" s="292">
        <v>117314</v>
      </c>
      <c r="I9438" s="292">
        <v>136209</v>
      </c>
      <c r="J9438" s="292">
        <v>83385</v>
      </c>
      <c r="K9438" s="292">
        <v>65428</v>
      </c>
      <c r="L9438" s="292">
        <v>77315</v>
      </c>
      <c r="M9438" s="292">
        <v>70871</v>
      </c>
      <c r="N9438" s="292">
        <v>88518</v>
      </c>
      <c r="O9438" s="292">
        <v>1452396</v>
      </c>
      <c r="P9438" s="83" t="str">
        <f t="shared" si="223"/>
        <v/>
      </c>
    </row>
    <row r="9439" spans="1:16" hidden="1" x14ac:dyDescent="0.25">
      <c r="A9439" s="83" t="s">
        <v>10499</v>
      </c>
      <c r="C9439" s="292">
        <v>117.41666666666667</v>
      </c>
      <c r="D9439" s="292">
        <v>117.41666666666667</v>
      </c>
      <c r="E9439" s="292">
        <v>117.41666666666667</v>
      </c>
      <c r="F9439" s="292">
        <v>117.41666666666667</v>
      </c>
      <c r="G9439" s="292">
        <v>117.41666666666667</v>
      </c>
      <c r="H9439" s="292">
        <v>117.41666666666667</v>
      </c>
      <c r="I9439" s="292">
        <v>117.41666666666667</v>
      </c>
      <c r="J9439" s="292">
        <v>117.41666666666667</v>
      </c>
      <c r="K9439" s="292">
        <v>117.41666666666667</v>
      </c>
      <c r="L9439" s="292">
        <v>117.41666666666667</v>
      </c>
      <c r="M9439" s="292">
        <v>117.41666666666667</v>
      </c>
      <c r="N9439" s="292">
        <v>117.41666666666667</v>
      </c>
      <c r="O9439" s="292">
        <v>1409.0000000000002</v>
      </c>
      <c r="P9439" s="83" t="str">
        <f t="shared" si="223"/>
        <v/>
      </c>
    </row>
    <row r="9440" spans="1:16" hidden="1" x14ac:dyDescent="0.25">
      <c r="A9440" s="83" t="s">
        <v>10500</v>
      </c>
      <c r="C9440" s="292">
        <v>899088.58333333337</v>
      </c>
      <c r="D9440" s="292">
        <v>246499.58333333331</v>
      </c>
      <c r="E9440" s="292">
        <v>276859.58333333331</v>
      </c>
      <c r="F9440" s="292">
        <v>430882.58333333331</v>
      </c>
      <c r="G9440" s="292">
        <v>641397.58333333326</v>
      </c>
      <c r="H9440" s="292">
        <v>541007.58333333326</v>
      </c>
      <c r="I9440" s="292">
        <v>341735.58333333337</v>
      </c>
      <c r="J9440" s="292">
        <v>340464.58333333331</v>
      </c>
      <c r="K9440" s="292">
        <v>288149.58333333331</v>
      </c>
      <c r="L9440" s="292">
        <v>257412.58333333334</v>
      </c>
      <c r="M9440" s="292">
        <v>328317.58333333331</v>
      </c>
      <c r="N9440" s="292">
        <v>1918103.5833333335</v>
      </c>
      <c r="O9440" s="292">
        <v>6509919</v>
      </c>
      <c r="P9440" s="83" t="str">
        <f t="shared" si="223"/>
        <v/>
      </c>
    </row>
    <row r="9441" spans="1:16" hidden="1" x14ac:dyDescent="0.25">
      <c r="A9441" s="83" t="s">
        <v>10501</v>
      </c>
      <c r="C9441" s="292">
        <v>1748390.4710633985</v>
      </c>
      <c r="D9441" s="292">
        <v>2680204.9312517131</v>
      </c>
      <c r="E9441" s="292">
        <v>2694524.5771875484</v>
      </c>
      <c r="F9441" s="292">
        <v>2199669.0760111362</v>
      </c>
      <c r="G9441" s="292">
        <v>2220921.8082949426</v>
      </c>
      <c r="H9441" s="292">
        <v>2254441.7082679812</v>
      </c>
      <c r="I9441" s="292">
        <v>2502896.1178125939</v>
      </c>
      <c r="J9441" s="292">
        <v>2425611.4363078265</v>
      </c>
      <c r="K9441" s="292">
        <v>2537294.2309180023</v>
      </c>
      <c r="L9441" s="292">
        <v>2335959.0252526416</v>
      </c>
      <c r="M9441" s="292">
        <v>2495323.3287857156</v>
      </c>
      <c r="N9441" s="292">
        <v>1179127.3852679618</v>
      </c>
      <c r="O9441" s="292">
        <v>27274364.096421462</v>
      </c>
      <c r="P9441" s="83" t="str">
        <f t="shared" si="223"/>
        <v/>
      </c>
    </row>
    <row r="9442" spans="1:16" hidden="1" x14ac:dyDescent="0.25">
      <c r="A9442" s="83" t="s">
        <v>10502</v>
      </c>
      <c r="C9442" s="292">
        <v>162101.52893660148</v>
      </c>
      <c r="D9442" s="292">
        <v>262800.06874828693</v>
      </c>
      <c r="E9442" s="292">
        <v>264549.42281245161</v>
      </c>
      <c r="F9442" s="292">
        <v>217554.92398886383</v>
      </c>
      <c r="G9442" s="292">
        <v>213890.1917050574</v>
      </c>
      <c r="H9442" s="292">
        <v>248617.29173201881</v>
      </c>
      <c r="I9442" s="292">
        <v>232474.88218740607</v>
      </c>
      <c r="J9442" s="292">
        <v>257579.56369217345</v>
      </c>
      <c r="K9442" s="292">
        <v>249866.76908199769</v>
      </c>
      <c r="L9442" s="292">
        <v>247085.97474735836</v>
      </c>
      <c r="M9442" s="292">
        <v>263548.67121428438</v>
      </c>
      <c r="N9442" s="292">
        <v>116673.61473203811</v>
      </c>
      <c r="O9442" s="292">
        <v>2736742.903578538</v>
      </c>
      <c r="P9442" s="83" t="str">
        <f t="shared" si="223"/>
        <v/>
      </c>
    </row>
    <row r="9443" spans="1:16" hidden="1" x14ac:dyDescent="0.25">
      <c r="A9443" s="83" t="s">
        <v>10503</v>
      </c>
      <c r="C9443" s="292">
        <v>1925058</v>
      </c>
      <c r="D9443" s="292">
        <v>2957571</v>
      </c>
      <c r="E9443" s="292">
        <v>2973640</v>
      </c>
      <c r="F9443" s="292">
        <v>2431790</v>
      </c>
      <c r="G9443" s="292">
        <v>2449378</v>
      </c>
      <c r="H9443" s="292">
        <v>2517625</v>
      </c>
      <c r="I9443" s="292">
        <v>2749937</v>
      </c>
      <c r="J9443" s="292">
        <v>2697757</v>
      </c>
      <c r="K9443" s="292">
        <v>2801727</v>
      </c>
      <c r="L9443" s="292">
        <v>2597611</v>
      </c>
      <c r="M9443" s="292">
        <v>2773438</v>
      </c>
      <c r="N9443" s="292">
        <v>1310370</v>
      </c>
      <c r="O9443" s="292">
        <v>30185902</v>
      </c>
      <c r="P9443" s="83" t="str">
        <f t="shared" si="223"/>
        <v/>
      </c>
    </row>
    <row r="9444" spans="1:16" hidden="1" x14ac:dyDescent="0.25">
      <c r="A9444" s="83" t="s">
        <v>10504</v>
      </c>
      <c r="C9444" s="292">
        <v>14566</v>
      </c>
      <c r="D9444" s="292">
        <v>14566</v>
      </c>
      <c r="E9444" s="292">
        <v>14566</v>
      </c>
      <c r="F9444" s="292">
        <v>14566</v>
      </c>
      <c r="G9444" s="292">
        <v>14566</v>
      </c>
      <c r="H9444" s="292">
        <v>14566</v>
      </c>
      <c r="I9444" s="292">
        <v>14566</v>
      </c>
      <c r="J9444" s="292">
        <v>14566</v>
      </c>
      <c r="K9444" s="292">
        <v>14566</v>
      </c>
      <c r="L9444" s="292">
        <v>14566</v>
      </c>
      <c r="M9444" s="292">
        <v>14566</v>
      </c>
      <c r="N9444" s="292">
        <v>14569</v>
      </c>
      <c r="O9444" s="292">
        <v>174795</v>
      </c>
      <c r="P9444" s="83" t="str">
        <f t="shared" si="223"/>
        <v/>
      </c>
    </row>
    <row r="9445" spans="1:16" hidden="1" x14ac:dyDescent="0.25">
      <c r="A9445" s="83" t="s">
        <v>10505</v>
      </c>
      <c r="C9445" s="292">
        <v>535104</v>
      </c>
      <c r="D9445" s="292">
        <v>33873</v>
      </c>
      <c r="E9445" s="292">
        <v>33873</v>
      </c>
      <c r="F9445" s="292">
        <v>33873</v>
      </c>
      <c r="G9445" s="292">
        <v>33873</v>
      </c>
      <c r="H9445" s="292">
        <v>33873</v>
      </c>
      <c r="I9445" s="292">
        <v>36013</v>
      </c>
      <c r="J9445" s="292">
        <v>36013</v>
      </c>
      <c r="K9445" s="292">
        <v>36013</v>
      </c>
      <c r="L9445" s="292">
        <v>36013</v>
      </c>
      <c r="M9445" s="292">
        <v>36013</v>
      </c>
      <c r="N9445" s="292">
        <v>807930</v>
      </c>
      <c r="O9445" s="292">
        <v>1692464</v>
      </c>
      <c r="P9445" s="83" t="str">
        <f t="shared" si="223"/>
        <v/>
      </c>
    </row>
    <row r="9446" spans="1:16" hidden="1" x14ac:dyDescent="0.25">
      <c r="A9446" s="83" t="s">
        <v>10506</v>
      </c>
      <c r="C9446" s="292">
        <v>535104</v>
      </c>
      <c r="D9446" s="292">
        <v>33873</v>
      </c>
      <c r="E9446" s="292">
        <v>33873</v>
      </c>
      <c r="F9446" s="292">
        <v>33873</v>
      </c>
      <c r="G9446" s="292">
        <v>33873</v>
      </c>
      <c r="H9446" s="292">
        <v>33873</v>
      </c>
      <c r="I9446" s="292">
        <v>36013</v>
      </c>
      <c r="J9446" s="292">
        <v>36013</v>
      </c>
      <c r="K9446" s="292">
        <v>36013</v>
      </c>
      <c r="L9446" s="292">
        <v>36013</v>
      </c>
      <c r="M9446" s="292">
        <v>36013</v>
      </c>
      <c r="N9446" s="292">
        <v>807930</v>
      </c>
      <c r="O9446" s="292">
        <v>1692464</v>
      </c>
      <c r="P9446" s="83" t="str">
        <f t="shared" si="223"/>
        <v/>
      </c>
    </row>
    <row r="9447" spans="1:16" hidden="1" x14ac:dyDescent="0.25">
      <c r="A9447" s="83" t="s">
        <v>10507</v>
      </c>
      <c r="P9447" s="83" t="str">
        <f t="shared" si="223"/>
        <v/>
      </c>
    </row>
    <row r="9448" spans="1:16" hidden="1" x14ac:dyDescent="0.25">
      <c r="A9448" s="83" t="s">
        <v>10508</v>
      </c>
      <c r="P9448" s="83" t="str">
        <f t="shared" si="223"/>
        <v/>
      </c>
    </row>
    <row r="9449" spans="1:16" hidden="1" x14ac:dyDescent="0.25">
      <c r="A9449" s="83" t="s">
        <v>10509</v>
      </c>
      <c r="C9449" s="292">
        <v>154445</v>
      </c>
      <c r="D9449" s="292">
        <v>0</v>
      </c>
      <c r="E9449" s="292">
        <v>0</v>
      </c>
      <c r="F9449" s="292">
        <v>0</v>
      </c>
      <c r="G9449" s="292">
        <v>0</v>
      </c>
      <c r="H9449" s="292">
        <v>0</v>
      </c>
      <c r="I9449" s="292">
        <v>0</v>
      </c>
      <c r="J9449" s="292">
        <v>0</v>
      </c>
      <c r="K9449" s="292">
        <v>0</v>
      </c>
      <c r="L9449" s="292">
        <v>0</v>
      </c>
      <c r="M9449" s="292">
        <v>0</v>
      </c>
      <c r="N9449" s="292">
        <v>757196</v>
      </c>
      <c r="O9449" s="292">
        <v>911641</v>
      </c>
      <c r="P9449" s="83" t="str">
        <f t="shared" si="223"/>
        <v/>
      </c>
    </row>
    <row r="9450" spans="1:16" hidden="1" x14ac:dyDescent="0.25">
      <c r="A9450" s="83" t="s">
        <v>10510</v>
      </c>
      <c r="C9450" s="292">
        <v>33873</v>
      </c>
      <c r="D9450" s="292">
        <v>33873</v>
      </c>
      <c r="E9450" s="292">
        <v>33873</v>
      </c>
      <c r="F9450" s="292">
        <v>33873</v>
      </c>
      <c r="G9450" s="292">
        <v>33873</v>
      </c>
      <c r="H9450" s="292">
        <v>33873</v>
      </c>
      <c r="I9450" s="292">
        <v>36013</v>
      </c>
      <c r="J9450" s="292">
        <v>36013</v>
      </c>
      <c r="K9450" s="292">
        <v>36013</v>
      </c>
      <c r="L9450" s="292">
        <v>36013</v>
      </c>
      <c r="M9450" s="292">
        <v>36013</v>
      </c>
      <c r="N9450" s="292">
        <v>50734</v>
      </c>
      <c r="O9450" s="292">
        <v>434037</v>
      </c>
      <c r="P9450" s="83" t="str">
        <f t="shared" si="223"/>
        <v/>
      </c>
    </row>
    <row r="9451" spans="1:16" hidden="1" x14ac:dyDescent="0.25">
      <c r="A9451" s="83" t="s">
        <v>10511</v>
      </c>
      <c r="C9451" s="292">
        <v>346786</v>
      </c>
      <c r="D9451" s="292">
        <v>0</v>
      </c>
      <c r="E9451" s="292">
        <v>0</v>
      </c>
      <c r="F9451" s="292">
        <v>0</v>
      </c>
      <c r="G9451" s="292">
        <v>0</v>
      </c>
      <c r="H9451" s="292">
        <v>0</v>
      </c>
      <c r="I9451" s="292">
        <v>0</v>
      </c>
      <c r="J9451" s="292">
        <v>0</v>
      </c>
      <c r="K9451" s="292">
        <v>0</v>
      </c>
      <c r="L9451" s="292">
        <v>0</v>
      </c>
      <c r="M9451" s="292">
        <v>0</v>
      </c>
      <c r="N9451" s="292">
        <v>0</v>
      </c>
      <c r="O9451" s="292">
        <v>346786</v>
      </c>
      <c r="P9451" s="83" t="str">
        <f t="shared" si="223"/>
        <v/>
      </c>
    </row>
    <row r="9452" spans="1:16" hidden="1" x14ac:dyDescent="0.25">
      <c r="A9452" s="83" t="s">
        <v>10512</v>
      </c>
      <c r="C9452" s="292">
        <v>-10593.459546666669</v>
      </c>
      <c r="D9452" s="292">
        <v>14648.281243333326</v>
      </c>
      <c r="E9452" s="292">
        <v>13821.632973333331</v>
      </c>
      <c r="F9452" s="292">
        <v>28494.882663333326</v>
      </c>
      <c r="G9452" s="292">
        <v>-2802.0819866666734</v>
      </c>
      <c r="H9452" s="292">
        <v>-19218.113436666667</v>
      </c>
      <c r="I9452" s="292">
        <v>26000.297003333337</v>
      </c>
      <c r="J9452" s="292">
        <v>1927.1482933333373</v>
      </c>
      <c r="K9452" s="292">
        <v>-11388.976196666674</v>
      </c>
      <c r="L9452" s="292">
        <v>3376.0140033333396</v>
      </c>
      <c r="M9452" s="292">
        <v>37019.538323333341</v>
      </c>
      <c r="N9452" s="292">
        <v>-1662.2572866666596</v>
      </c>
      <c r="O9452" s="292">
        <v>79622.906049999991</v>
      </c>
      <c r="P9452" s="83" t="str">
        <f t="shared" si="223"/>
        <v/>
      </c>
    </row>
    <row r="9453" spans="1:16" hidden="1" x14ac:dyDescent="0.25">
      <c r="A9453" s="83" t="s">
        <v>10513</v>
      </c>
      <c r="C9453" s="292">
        <v>153.54605000000001</v>
      </c>
      <c r="D9453" s="292">
        <v>303.76621</v>
      </c>
      <c r="E9453" s="292">
        <v>238.06273999999999</v>
      </c>
      <c r="F9453" s="292">
        <v>256.13612999999998</v>
      </c>
      <c r="G9453" s="292">
        <v>168.04876000000002</v>
      </c>
      <c r="H9453" s="292">
        <v>169.583</v>
      </c>
      <c r="I9453" s="292">
        <v>170.61500000000001</v>
      </c>
      <c r="J9453" s="292">
        <v>135.16777999999999</v>
      </c>
      <c r="K9453" s="292">
        <v>232.45217</v>
      </c>
      <c r="L9453" s="292">
        <v>343.30968000000001</v>
      </c>
      <c r="M9453" s="292">
        <v>153.25866000000002</v>
      </c>
      <c r="N9453" s="292">
        <v>4701.2114299999994</v>
      </c>
      <c r="O9453" s="292">
        <v>7025.1576099999993</v>
      </c>
      <c r="P9453" s="83" t="str">
        <f t="shared" si="223"/>
        <v/>
      </c>
    </row>
    <row r="9454" spans="1:16" hidden="1" x14ac:dyDescent="0.25">
      <c r="A9454" s="83" t="s">
        <v>10514</v>
      </c>
      <c r="C9454" s="292">
        <v>-8.9253300000000024</v>
      </c>
      <c r="D9454" s="292">
        <v>0.51796000000000009</v>
      </c>
      <c r="E9454" s="292">
        <v>250.56223</v>
      </c>
      <c r="F9454" s="292">
        <v>0.52546999999999999</v>
      </c>
      <c r="G9454" s="292">
        <v>0.54995000000000005</v>
      </c>
      <c r="H9454" s="292">
        <v>127.74104</v>
      </c>
      <c r="I9454" s="292">
        <v>0.85089000000000004</v>
      </c>
      <c r="J9454" s="292">
        <v>1.1193</v>
      </c>
      <c r="K9454" s="292">
        <v>218.34912000000003</v>
      </c>
      <c r="L9454" s="292">
        <v>0.58152000000000004</v>
      </c>
      <c r="M9454" s="292">
        <v>0.57749000000000006</v>
      </c>
      <c r="N9454" s="292">
        <v>1306.6694199999999</v>
      </c>
      <c r="O9454" s="292">
        <v>1899.11906</v>
      </c>
      <c r="P9454" s="83" t="str">
        <f t="shared" si="223"/>
        <v/>
      </c>
    </row>
    <row r="9455" spans="1:16" hidden="1" x14ac:dyDescent="0.25">
      <c r="A9455" s="83" t="s">
        <v>10515</v>
      </c>
      <c r="C9455" s="292">
        <v>68990.024706666663</v>
      </c>
      <c r="D9455" s="292">
        <v>71286.507746666684</v>
      </c>
      <c r="E9455" s="292">
        <v>79603.844736666666</v>
      </c>
      <c r="F9455" s="292">
        <v>68892.91227666667</v>
      </c>
      <c r="G9455" s="292">
        <v>73061.979326666667</v>
      </c>
      <c r="H9455" s="292">
        <v>77623.952536666678</v>
      </c>
      <c r="I9455" s="292">
        <v>72281.097116666671</v>
      </c>
      <c r="J9455" s="292">
        <v>65272.677366666663</v>
      </c>
      <c r="K9455" s="292">
        <v>69537.557756666676</v>
      </c>
      <c r="L9455" s="292">
        <v>62139.655446666671</v>
      </c>
      <c r="M9455" s="292">
        <v>75846.776226666669</v>
      </c>
      <c r="N9455" s="292">
        <v>90726.070896666672</v>
      </c>
      <c r="O9455" s="292">
        <v>875263.05614</v>
      </c>
      <c r="P9455" s="83" t="str">
        <f t="shared" si="223"/>
        <v/>
      </c>
    </row>
    <row r="9456" spans="1:16" hidden="1" x14ac:dyDescent="0.25">
      <c r="A9456" s="83" t="s">
        <v>10516</v>
      </c>
      <c r="C9456" s="292">
        <v>55233.304929999998</v>
      </c>
      <c r="D9456" s="292">
        <v>57375.383810000007</v>
      </c>
      <c r="E9456" s="292">
        <v>65968.561140000005</v>
      </c>
      <c r="F9456" s="292">
        <v>57067.275280000002</v>
      </c>
      <c r="G9456" s="292">
        <v>59476.787220000006</v>
      </c>
      <c r="H9456" s="292">
        <v>69191.321860000011</v>
      </c>
      <c r="I9456" s="292">
        <v>59428.307580000008</v>
      </c>
      <c r="J9456" s="292">
        <v>52552.790360000006</v>
      </c>
      <c r="K9456" s="292">
        <v>56145.157890000002</v>
      </c>
      <c r="L9456" s="292">
        <v>58929.847419999998</v>
      </c>
      <c r="M9456" s="292">
        <v>71606.25675</v>
      </c>
      <c r="N9456" s="292">
        <v>72136.888200000001</v>
      </c>
      <c r="O9456" s="292">
        <v>735111.88244000019</v>
      </c>
      <c r="P9456" s="83" t="str">
        <f t="shared" si="223"/>
        <v/>
      </c>
    </row>
    <row r="9457" spans="1:16" hidden="1" x14ac:dyDescent="0.25">
      <c r="A9457" s="83" t="s">
        <v>10517</v>
      </c>
      <c r="C9457" s="292">
        <v>0</v>
      </c>
      <c r="D9457" s="292">
        <v>0</v>
      </c>
      <c r="E9457" s="292">
        <v>0</v>
      </c>
      <c r="F9457" s="292">
        <v>0</v>
      </c>
      <c r="G9457" s="292">
        <v>0</v>
      </c>
      <c r="H9457" s="292">
        <v>0</v>
      </c>
      <c r="I9457" s="292">
        <v>0</v>
      </c>
      <c r="J9457" s="292">
        <v>0</v>
      </c>
      <c r="K9457" s="292">
        <v>0</v>
      </c>
      <c r="L9457" s="292">
        <v>0</v>
      </c>
      <c r="M9457" s="292">
        <v>0</v>
      </c>
      <c r="N9457" s="292">
        <v>0</v>
      </c>
      <c r="O9457" s="292">
        <v>0</v>
      </c>
      <c r="P9457" s="83" t="str">
        <f t="shared" si="223"/>
        <v/>
      </c>
    </row>
    <row r="9458" spans="1:16" hidden="1" x14ac:dyDescent="0.25">
      <c r="A9458" s="83" t="s">
        <v>10518</v>
      </c>
      <c r="C9458" s="292">
        <v>2891.0642366666661</v>
      </c>
      <c r="D9458" s="292">
        <v>2894.8397666666665</v>
      </c>
      <c r="E9458" s="292">
        <v>2392.5230766666664</v>
      </c>
      <c r="F9458" s="292">
        <v>2446.9753966666667</v>
      </c>
      <c r="G9458" s="292">
        <v>4294.5933966666671</v>
      </c>
      <c r="H9458" s="292">
        <v>3024.037976666667</v>
      </c>
      <c r="I9458" s="292">
        <v>2872.2878466666666</v>
      </c>
      <c r="J9458" s="292">
        <v>2806.5999266666668</v>
      </c>
      <c r="K9458" s="292">
        <v>3164.5985766666663</v>
      </c>
      <c r="L9458" s="292">
        <v>2665.916826666667</v>
      </c>
      <c r="M9458" s="292">
        <v>2286.6833266666667</v>
      </c>
      <c r="N9458" s="292">
        <v>5160.4195266666675</v>
      </c>
      <c r="O9458" s="292">
        <v>36900.539879999997</v>
      </c>
      <c r="P9458" s="83" t="str">
        <f t="shared" si="223"/>
        <v/>
      </c>
    </row>
    <row r="9459" spans="1:16" hidden="1" x14ac:dyDescent="0.25">
      <c r="A9459" s="83" t="s">
        <v>10519</v>
      </c>
      <c r="C9459" s="292">
        <v>10721.034820000001</v>
      </c>
      <c r="D9459" s="292">
        <v>10712</v>
      </c>
      <c r="E9459" s="292">
        <v>10754.135550000001</v>
      </c>
      <c r="F9459" s="292">
        <v>9122</v>
      </c>
      <c r="G9459" s="292">
        <v>9122</v>
      </c>
      <c r="H9459" s="292">
        <v>5111.2686599999997</v>
      </c>
      <c r="I9459" s="292">
        <v>9809.0357999999997</v>
      </c>
      <c r="J9459" s="292">
        <v>9777</v>
      </c>
      <c r="K9459" s="292">
        <v>9777</v>
      </c>
      <c r="L9459" s="292">
        <v>200</v>
      </c>
      <c r="M9459" s="292">
        <v>1800</v>
      </c>
      <c r="N9459" s="292">
        <v>7420.8823199999997</v>
      </c>
      <c r="O9459" s="292">
        <v>94326.357149999996</v>
      </c>
      <c r="P9459" s="83" t="str">
        <f t="shared" si="223"/>
        <v/>
      </c>
    </row>
    <row r="9460" spans="1:16" hidden="1" x14ac:dyDescent="0.25">
      <c r="A9460" s="83" t="s">
        <v>10520</v>
      </c>
      <c r="C9460" s="292">
        <v>68990.024706666663</v>
      </c>
      <c r="D9460" s="292">
        <v>71286.507746666684</v>
      </c>
      <c r="E9460" s="292">
        <v>79603.844736666666</v>
      </c>
      <c r="F9460" s="292">
        <v>68892.91227666667</v>
      </c>
      <c r="G9460" s="292">
        <v>73061.979326666667</v>
      </c>
      <c r="H9460" s="292">
        <v>77623.952536666678</v>
      </c>
      <c r="I9460" s="292">
        <v>72281.097116666671</v>
      </c>
      <c r="J9460" s="292">
        <v>65272.677366666663</v>
      </c>
      <c r="K9460" s="292">
        <v>69537.557756666676</v>
      </c>
      <c r="L9460" s="292">
        <v>62139.655446666671</v>
      </c>
      <c r="M9460" s="292">
        <v>75846.776226666669</v>
      </c>
      <c r="N9460" s="292">
        <v>90726.070896666672</v>
      </c>
      <c r="O9460" s="292">
        <v>875263.05614</v>
      </c>
      <c r="P9460" s="83" t="str">
        <f t="shared" si="223"/>
        <v/>
      </c>
    </row>
    <row r="9461" spans="1:16" hidden="1" x14ac:dyDescent="0.25">
      <c r="A9461" s="83" t="s">
        <v>10521</v>
      </c>
      <c r="P9461" s="83" t="str">
        <f t="shared" si="223"/>
        <v/>
      </c>
    </row>
    <row r="9462" spans="1:16" hidden="1" x14ac:dyDescent="0.25">
      <c r="A9462" s="83" t="s">
        <v>10522</v>
      </c>
      <c r="C9462" s="292">
        <v>500.87470999999999</v>
      </c>
      <c r="D9462" s="292">
        <v>219.97324</v>
      </c>
      <c r="E9462" s="292">
        <v>398.46429000000001</v>
      </c>
      <c r="F9462" s="292">
        <v>214.13040000000001</v>
      </c>
      <c r="G9462" s="292">
        <v>241.54562000000001</v>
      </c>
      <c r="H9462" s="292">
        <v>308.75293999999997</v>
      </c>
      <c r="I9462" s="292">
        <v>184.54408000000001</v>
      </c>
      <c r="J9462" s="292">
        <v>265.50053000000003</v>
      </c>
      <c r="K9462" s="292">
        <v>355.86829999999998</v>
      </c>
      <c r="L9462" s="292">
        <v>229.20153999999999</v>
      </c>
      <c r="M9462" s="292">
        <v>12024.93325</v>
      </c>
      <c r="N9462" s="292">
        <v>1129.20325</v>
      </c>
      <c r="O9462" s="292">
        <v>16072.99215</v>
      </c>
      <c r="P9462" s="83" t="str">
        <f t="shared" si="223"/>
        <v/>
      </c>
    </row>
    <row r="9463" spans="1:16" hidden="1" x14ac:dyDescent="0.25">
      <c r="A9463" s="83" t="s">
        <v>10523</v>
      </c>
      <c r="C9463" s="292">
        <v>1079</v>
      </c>
      <c r="D9463" s="292">
        <v>1414</v>
      </c>
      <c r="E9463" s="292">
        <v>2901</v>
      </c>
      <c r="F9463" s="292">
        <v>1829</v>
      </c>
      <c r="G9463" s="292">
        <v>1187</v>
      </c>
      <c r="H9463" s="292">
        <v>1593</v>
      </c>
      <c r="I9463" s="292">
        <v>1541</v>
      </c>
      <c r="J9463" s="292">
        <v>1190</v>
      </c>
      <c r="K9463" s="292">
        <v>1494</v>
      </c>
      <c r="L9463" s="292">
        <v>1646</v>
      </c>
      <c r="M9463" s="292">
        <v>1628</v>
      </c>
      <c r="N9463" s="292">
        <v>3977</v>
      </c>
      <c r="O9463" s="292">
        <v>21479</v>
      </c>
      <c r="P9463" s="83" t="str">
        <f t="shared" si="223"/>
        <v/>
      </c>
    </row>
    <row r="9464" spans="1:16" hidden="1" x14ac:dyDescent="0.25">
      <c r="A9464" s="83" t="s">
        <v>10524</v>
      </c>
      <c r="C9464" s="292">
        <v>499</v>
      </c>
      <c r="D9464" s="292">
        <v>740</v>
      </c>
      <c r="E9464" s="292">
        <v>2529</v>
      </c>
      <c r="F9464" s="292">
        <v>518</v>
      </c>
      <c r="G9464" s="292">
        <v>615</v>
      </c>
      <c r="H9464" s="292">
        <v>2294</v>
      </c>
      <c r="I9464" s="292">
        <v>835</v>
      </c>
      <c r="J9464" s="292">
        <v>412</v>
      </c>
      <c r="K9464" s="292">
        <v>2737</v>
      </c>
      <c r="L9464" s="292">
        <v>698</v>
      </c>
      <c r="M9464" s="292">
        <v>531</v>
      </c>
      <c r="N9464" s="292">
        <v>6052</v>
      </c>
      <c r="O9464" s="292">
        <v>18460</v>
      </c>
      <c r="P9464" s="83" t="str">
        <f t="shared" si="223"/>
        <v/>
      </c>
    </row>
    <row r="9465" spans="1:16" hidden="1" x14ac:dyDescent="0.25">
      <c r="A9465" s="83" t="s">
        <v>10525</v>
      </c>
      <c r="C9465" s="292">
        <v>17513.513999999999</v>
      </c>
      <c r="D9465" s="292">
        <v>17923</v>
      </c>
      <c r="E9465" s="292">
        <v>21435.272260000002</v>
      </c>
      <c r="F9465" s="292">
        <v>18306</v>
      </c>
      <c r="G9465" s="292">
        <v>20181.9588</v>
      </c>
      <c r="H9465" s="292">
        <v>18188</v>
      </c>
      <c r="I9465" s="292">
        <v>18909.382890000001</v>
      </c>
      <c r="J9465" s="292">
        <v>15630.7</v>
      </c>
      <c r="K9465" s="292">
        <v>15735.752539999999</v>
      </c>
      <c r="L9465" s="292">
        <v>17797.353810000001</v>
      </c>
      <c r="M9465" s="292">
        <v>19245</v>
      </c>
      <c r="N9465" s="292">
        <v>20211.900000000001</v>
      </c>
      <c r="O9465" s="292">
        <v>221077.83429999999</v>
      </c>
      <c r="P9465" s="83" t="str">
        <f t="shared" ref="P9465:P9528" si="224">IF(COUNTBLANK(Q9465)=0,IF(RIGHT(A9465,12)=Q9465,TRUE,FALSE),"")</f>
        <v/>
      </c>
    </row>
    <row r="9466" spans="1:16" hidden="1" x14ac:dyDescent="0.25">
      <c r="A9466" s="83" t="s">
        <v>10526</v>
      </c>
      <c r="C9466" s="292">
        <v>2068.59566</v>
      </c>
      <c r="D9466" s="292">
        <v>675.56904000000009</v>
      </c>
      <c r="E9466" s="292">
        <v>1076.3849499999999</v>
      </c>
      <c r="F9466" s="292">
        <v>673.48938999999996</v>
      </c>
      <c r="G9466" s="292">
        <v>847.83163000000002</v>
      </c>
      <c r="H9466" s="292">
        <v>1815.0725199999999</v>
      </c>
      <c r="I9466" s="292">
        <v>2573.2914400000004</v>
      </c>
      <c r="J9466" s="292">
        <v>796.95335</v>
      </c>
      <c r="K9466" s="292">
        <v>875.01347999999996</v>
      </c>
      <c r="L9466" s="292">
        <v>2634.7369399999998</v>
      </c>
      <c r="M9466" s="292">
        <v>1885.3205399999999</v>
      </c>
      <c r="N9466" s="292">
        <v>2140.6159499999999</v>
      </c>
      <c r="O9466" s="292">
        <v>18062.874889999999</v>
      </c>
      <c r="P9466" s="83" t="str">
        <f t="shared" si="224"/>
        <v/>
      </c>
    </row>
    <row r="9467" spans="1:16" hidden="1" x14ac:dyDescent="0.25">
      <c r="A9467" s="83" t="s">
        <v>10527</v>
      </c>
      <c r="C9467" s="292">
        <v>8229.3354099999997</v>
      </c>
      <c r="D9467" s="292">
        <v>10193.257410000002</v>
      </c>
      <c r="E9467" s="292">
        <v>9925.75828</v>
      </c>
      <c r="F9467" s="292">
        <v>9625.1477400000022</v>
      </c>
      <c r="G9467" s="292">
        <v>10251.278420000001</v>
      </c>
      <c r="H9467" s="292">
        <v>8498.6831200000015</v>
      </c>
      <c r="I9467" s="292">
        <v>9450.5850499999979</v>
      </c>
      <c r="J9467" s="292">
        <v>8496.68073</v>
      </c>
      <c r="K9467" s="292">
        <v>6825.0164899999991</v>
      </c>
      <c r="L9467" s="292">
        <v>9778.9743800000015</v>
      </c>
      <c r="M9467" s="292">
        <v>9930.4890800000012</v>
      </c>
      <c r="N9467" s="292">
        <v>9479.3343599999989</v>
      </c>
      <c r="O9467" s="292">
        <v>110684.54046999998</v>
      </c>
      <c r="P9467" s="83" t="str">
        <f t="shared" si="224"/>
        <v/>
      </c>
    </row>
    <row r="9468" spans="1:16" hidden="1" x14ac:dyDescent="0.25">
      <c r="A9468" s="83" t="s">
        <v>10528</v>
      </c>
      <c r="C9468" s="292">
        <v>759.31342000000006</v>
      </c>
      <c r="D9468" s="292">
        <v>1134.12454</v>
      </c>
      <c r="E9468" s="292">
        <v>671.79180999999994</v>
      </c>
      <c r="F9468" s="292">
        <v>793.15589999999997</v>
      </c>
      <c r="G9468" s="292">
        <v>444.87466999999992</v>
      </c>
      <c r="H9468" s="292">
        <v>321.97287</v>
      </c>
      <c r="I9468" s="292">
        <v>295.99757</v>
      </c>
      <c r="J9468" s="292">
        <v>257.61948000000001</v>
      </c>
      <c r="K9468" s="292">
        <v>196.49875999999998</v>
      </c>
      <c r="L9468" s="292">
        <v>226.97668000000002</v>
      </c>
      <c r="M9468" s="292">
        <v>370.55255</v>
      </c>
      <c r="N9468" s="292">
        <v>301.82913000000002</v>
      </c>
      <c r="O9468" s="292">
        <v>5774.7073800000007</v>
      </c>
      <c r="P9468" s="83" t="str">
        <f t="shared" si="224"/>
        <v/>
      </c>
    </row>
    <row r="9469" spans="1:16" hidden="1" x14ac:dyDescent="0.25">
      <c r="A9469" s="83" t="s">
        <v>10529</v>
      </c>
      <c r="P9469" s="83" t="str">
        <f t="shared" si="224"/>
        <v/>
      </c>
    </row>
    <row r="9470" spans="1:16" hidden="1" x14ac:dyDescent="0.25">
      <c r="A9470" s="83" t="s">
        <v>10530</v>
      </c>
      <c r="C9470" s="292">
        <v>408</v>
      </c>
      <c r="D9470" s="292">
        <v>574</v>
      </c>
      <c r="E9470" s="292">
        <v>425</v>
      </c>
      <c r="F9470" s="292">
        <v>325</v>
      </c>
      <c r="G9470" s="292">
        <v>741</v>
      </c>
      <c r="H9470" s="292">
        <v>838</v>
      </c>
      <c r="I9470" s="292">
        <v>484</v>
      </c>
      <c r="J9470" s="292">
        <v>186</v>
      </c>
      <c r="K9470" s="292">
        <v>647</v>
      </c>
      <c r="L9470" s="292">
        <v>502</v>
      </c>
      <c r="M9470" s="292">
        <v>598</v>
      </c>
      <c r="N9470" s="292">
        <v>332</v>
      </c>
      <c r="O9470" s="292">
        <v>6060</v>
      </c>
      <c r="P9470" s="83" t="str">
        <f t="shared" si="224"/>
        <v/>
      </c>
    </row>
    <row r="9471" spans="1:16" hidden="1" x14ac:dyDescent="0.25">
      <c r="A9471" s="83" t="s">
        <v>10531</v>
      </c>
      <c r="C9471" s="292">
        <v>24175.671730000002</v>
      </c>
      <c r="D9471" s="292">
        <v>24501.459580000002</v>
      </c>
      <c r="E9471" s="292">
        <v>26605.88955</v>
      </c>
      <c r="F9471" s="292">
        <v>24783.351849999999</v>
      </c>
      <c r="G9471" s="292">
        <v>24966.29808</v>
      </c>
      <c r="H9471" s="292">
        <v>35333.840410000004</v>
      </c>
      <c r="I9471" s="292">
        <v>25154.506550000002</v>
      </c>
      <c r="J9471" s="292">
        <v>25317.33627</v>
      </c>
      <c r="K9471" s="292">
        <v>27279.008320000004</v>
      </c>
      <c r="L9471" s="292">
        <v>25416.604069999998</v>
      </c>
      <c r="M9471" s="292">
        <v>25392.961329999995</v>
      </c>
      <c r="N9471" s="292">
        <v>28513.005509999999</v>
      </c>
      <c r="O9471" s="292">
        <v>317439.93325</v>
      </c>
      <c r="P9471" s="83" t="str">
        <f t="shared" si="224"/>
        <v/>
      </c>
    </row>
    <row r="9472" spans="1:16" hidden="1" x14ac:dyDescent="0.25">
      <c r="A9472" s="83" t="s">
        <v>10532</v>
      </c>
      <c r="C9472" s="292">
        <v>4762.3542600000001</v>
      </c>
      <c r="D9472" s="292">
        <v>5100.1956099999989</v>
      </c>
      <c r="E9472" s="292">
        <v>2942.5575699999999</v>
      </c>
      <c r="F9472" s="292">
        <v>5961.7109</v>
      </c>
      <c r="G9472" s="292">
        <v>3249.0679799999998</v>
      </c>
      <c r="H9472" s="292">
        <v>2413.6707699999997</v>
      </c>
      <c r="I9472" s="292">
        <v>7278.6613200000011</v>
      </c>
      <c r="J9472" s="292">
        <v>2130.3834200000001</v>
      </c>
      <c r="K9472" s="292">
        <v>2782.3516299999983</v>
      </c>
      <c r="L9472" s="292">
        <v>3596.0604700000013</v>
      </c>
      <c r="M9472" s="292">
        <v>5532.4341899999999</v>
      </c>
      <c r="N9472" s="292">
        <v>6635.8317700000007</v>
      </c>
      <c r="O9472" s="292">
        <v>52385.279890000005</v>
      </c>
      <c r="P9472" s="83" t="str">
        <f t="shared" si="224"/>
        <v/>
      </c>
    </row>
    <row r="9473" spans="1:16" hidden="1" x14ac:dyDescent="0.25">
      <c r="A9473" s="83" t="s">
        <v>10533</v>
      </c>
      <c r="C9473" s="292">
        <v>58396.565159999998</v>
      </c>
      <c r="D9473" s="292">
        <v>85934.788990000001</v>
      </c>
      <c r="E9473" s="292">
        <v>93425.477709999977</v>
      </c>
      <c r="F9473" s="292">
        <v>97387.794939999992</v>
      </c>
      <c r="G9473" s="292">
        <v>70259.897339999996</v>
      </c>
      <c r="H9473" s="292">
        <v>58405.839099999997</v>
      </c>
      <c r="I9473" s="292">
        <v>98281.394119999997</v>
      </c>
      <c r="J9473" s="292">
        <v>67199.825660000002</v>
      </c>
      <c r="K9473" s="292">
        <v>58148.581559999999</v>
      </c>
      <c r="L9473" s="292">
        <v>65515.669450000001</v>
      </c>
      <c r="M9473" s="292">
        <v>112866.31455000001</v>
      </c>
      <c r="N9473" s="292">
        <v>89063.813609999997</v>
      </c>
      <c r="O9473" s="292">
        <v>954885.96218999987</v>
      </c>
      <c r="P9473" s="83" t="str">
        <f t="shared" si="224"/>
        <v/>
      </c>
    </row>
    <row r="9474" spans="1:16" hidden="1" x14ac:dyDescent="0.25">
      <c r="A9474" s="83" t="s">
        <v>10534</v>
      </c>
      <c r="C9474" s="292">
        <v>3109.6022900000003</v>
      </c>
      <c r="D9474" s="292">
        <v>1654.4086000000002</v>
      </c>
      <c r="E9474" s="292">
        <v>1631.14734</v>
      </c>
      <c r="F9474" s="292">
        <v>1305.4156099999998</v>
      </c>
      <c r="G9474" s="292">
        <v>1623.0074400000001</v>
      </c>
      <c r="H9474" s="292">
        <v>2383.3679200000001</v>
      </c>
      <c r="I9474" s="292">
        <v>3422.061110000001</v>
      </c>
      <c r="J9474" s="292">
        <v>1264.7016000000001</v>
      </c>
      <c r="K9474" s="292">
        <v>1465.2267199999999</v>
      </c>
      <c r="L9474" s="292">
        <v>3678.4531499999994</v>
      </c>
      <c r="M9474" s="292">
        <v>2408.4036300000002</v>
      </c>
      <c r="N9474" s="292">
        <v>15345.820889999999</v>
      </c>
      <c r="O9474" s="292">
        <v>39291.616299999994</v>
      </c>
      <c r="P9474" s="83" t="str">
        <f t="shared" si="224"/>
        <v/>
      </c>
    </row>
    <row r="9475" spans="1:16" hidden="1" x14ac:dyDescent="0.25">
      <c r="A9475" s="83" t="s">
        <v>10535</v>
      </c>
      <c r="P9475" s="83" t="str">
        <f t="shared" si="224"/>
        <v/>
      </c>
    </row>
    <row r="9476" spans="1:16" hidden="1" x14ac:dyDescent="0.25">
      <c r="A9476" s="83" t="s">
        <v>10536</v>
      </c>
      <c r="C9476" s="292">
        <v>20815.510470000001</v>
      </c>
      <c r="D9476" s="292">
        <v>49957.632540000006</v>
      </c>
      <c r="E9476" s="292">
        <v>26428.437430000002</v>
      </c>
      <c r="F9476" s="292">
        <v>24546.050199999998</v>
      </c>
      <c r="G9476" s="292">
        <v>37226.212049999995</v>
      </c>
      <c r="H9476" s="292">
        <v>25262.155550000003</v>
      </c>
      <c r="I9476" s="292">
        <v>19878.052470000002</v>
      </c>
      <c r="J9476" s="292">
        <v>35014.105410000004</v>
      </c>
      <c r="K9476" s="292">
        <v>25085.507250000002</v>
      </c>
      <c r="L9476" s="292">
        <v>19472.452340000003</v>
      </c>
      <c r="M9476" s="292">
        <v>37954.805820000001</v>
      </c>
      <c r="N9476" s="292">
        <v>36836.022190000003</v>
      </c>
      <c r="O9476" s="292">
        <v>358476.94372000004</v>
      </c>
      <c r="P9476" s="83" t="str">
        <f t="shared" si="224"/>
        <v/>
      </c>
    </row>
    <row r="9477" spans="1:16" hidden="1" x14ac:dyDescent="0.25">
      <c r="A9477" s="83" t="s">
        <v>10537</v>
      </c>
      <c r="P9477" s="83" t="str">
        <f t="shared" si="224"/>
        <v/>
      </c>
    </row>
    <row r="9478" spans="1:16" hidden="1" x14ac:dyDescent="0.25">
      <c r="A9478" s="83" t="s">
        <v>10538</v>
      </c>
      <c r="C9478" s="292">
        <v>0</v>
      </c>
      <c r="D9478" s="292">
        <v>0</v>
      </c>
      <c r="E9478" s="292">
        <v>66.874970000000005</v>
      </c>
      <c r="F9478" s="292">
        <v>0</v>
      </c>
      <c r="G9478" s="292">
        <v>0</v>
      </c>
      <c r="H9478" s="292">
        <v>0</v>
      </c>
      <c r="I9478" s="292">
        <v>0</v>
      </c>
      <c r="J9478" s="292">
        <v>61.972859999999997</v>
      </c>
      <c r="K9478" s="292">
        <v>53.149550000000005</v>
      </c>
      <c r="L9478" s="292">
        <v>0</v>
      </c>
      <c r="M9478" s="292">
        <v>0</v>
      </c>
      <c r="N9478" s="292">
        <v>0</v>
      </c>
      <c r="O9478" s="292">
        <v>181.99737999999999</v>
      </c>
      <c r="P9478" s="83" t="str">
        <f t="shared" si="224"/>
        <v/>
      </c>
    </row>
    <row r="9479" spans="1:16" hidden="1" x14ac:dyDescent="0.25">
      <c r="A9479" s="83" t="s">
        <v>10539</v>
      </c>
      <c r="C9479" s="292">
        <v>4.5411900000000003</v>
      </c>
      <c r="D9479" s="292">
        <v>4.5522400000000003</v>
      </c>
      <c r="E9479" s="292">
        <v>217.46040000000002</v>
      </c>
      <c r="F9479" s="292">
        <v>25.618230000000001</v>
      </c>
      <c r="G9479" s="292">
        <v>4.6098700000000008</v>
      </c>
      <c r="H9479" s="292">
        <v>229.64485999999999</v>
      </c>
      <c r="I9479" s="292">
        <v>4.6192200000000003</v>
      </c>
      <c r="J9479" s="292">
        <v>4.6623700000000001</v>
      </c>
      <c r="K9479" s="292">
        <v>216.34640999999999</v>
      </c>
      <c r="L9479" s="292">
        <v>4.7034900000000004</v>
      </c>
      <c r="M9479" s="292">
        <v>4.6709100000000001</v>
      </c>
      <c r="N9479" s="292">
        <v>1130.13876</v>
      </c>
      <c r="O9479" s="292">
        <v>1851.5679500000001</v>
      </c>
      <c r="P9479" s="83" t="str">
        <f t="shared" si="224"/>
        <v/>
      </c>
    </row>
    <row r="9480" spans="1:16" hidden="1" x14ac:dyDescent="0.25">
      <c r="A9480" s="83" t="s">
        <v>10540</v>
      </c>
      <c r="C9480" s="292">
        <v>58396.565159999998</v>
      </c>
      <c r="D9480" s="292">
        <v>85934.788990000001</v>
      </c>
      <c r="E9480" s="292">
        <v>93425.477709999977</v>
      </c>
      <c r="F9480" s="292">
        <v>97387.794939999992</v>
      </c>
      <c r="G9480" s="292">
        <v>70259.897339999996</v>
      </c>
      <c r="H9480" s="292">
        <v>58405.839099999997</v>
      </c>
      <c r="I9480" s="292">
        <v>98281.394119999997</v>
      </c>
      <c r="J9480" s="292">
        <v>67199.825660000002</v>
      </c>
      <c r="K9480" s="292">
        <v>58148.581559999999</v>
      </c>
      <c r="L9480" s="292">
        <v>65515.669450000001</v>
      </c>
      <c r="M9480" s="292">
        <v>112866.31455000001</v>
      </c>
      <c r="N9480" s="292">
        <v>89063.813609999997</v>
      </c>
      <c r="O9480" s="292">
        <v>954885.96218999987</v>
      </c>
      <c r="P9480" s="83" t="str">
        <f t="shared" si="224"/>
        <v/>
      </c>
    </row>
    <row r="9481" spans="1:16" hidden="1" x14ac:dyDescent="0.25">
      <c r="A9481" s="83" t="s">
        <v>10541</v>
      </c>
      <c r="C9481" s="292">
        <v>29704.556949999998</v>
      </c>
      <c r="D9481" s="292">
        <v>29218</v>
      </c>
      <c r="E9481" s="292">
        <v>62139</v>
      </c>
      <c r="F9481" s="292">
        <v>65549</v>
      </c>
      <c r="G9481" s="292">
        <v>28157</v>
      </c>
      <c r="H9481" s="292">
        <v>28117</v>
      </c>
      <c r="I9481" s="292">
        <v>67698</v>
      </c>
      <c r="J9481" s="292">
        <v>28724</v>
      </c>
      <c r="K9481" s="292">
        <v>28546</v>
      </c>
      <c r="L9481" s="292">
        <v>38764</v>
      </c>
      <c r="M9481" s="292">
        <v>66966</v>
      </c>
      <c r="N9481" s="292">
        <v>29116</v>
      </c>
      <c r="O9481" s="292">
        <v>502698.55695</v>
      </c>
      <c r="P9481" s="83" t="str">
        <f t="shared" si="224"/>
        <v/>
      </c>
    </row>
    <row r="9482" spans="1:16" hidden="1" x14ac:dyDescent="0.25">
      <c r="A9482" s="83" t="s">
        <v>10542</v>
      </c>
      <c r="C9482" s="292">
        <v>23664.556949999998</v>
      </c>
      <c r="D9482" s="292">
        <v>23178</v>
      </c>
      <c r="E9482" s="292">
        <v>56099</v>
      </c>
      <c r="F9482" s="292">
        <v>59695</v>
      </c>
      <c r="G9482" s="292">
        <v>22303</v>
      </c>
      <c r="H9482" s="292">
        <v>22304</v>
      </c>
      <c r="I9482" s="292">
        <v>61951</v>
      </c>
      <c r="J9482" s="292">
        <v>22977</v>
      </c>
      <c r="K9482" s="292">
        <v>22978</v>
      </c>
      <c r="L9482" s="292">
        <v>33105</v>
      </c>
      <c r="M9482" s="292">
        <v>61307</v>
      </c>
      <c r="N9482" s="292">
        <v>25060</v>
      </c>
      <c r="O9482" s="292">
        <v>434621.55695</v>
      </c>
      <c r="P9482" s="83" t="str">
        <f t="shared" si="224"/>
        <v/>
      </c>
    </row>
    <row r="9483" spans="1:16" hidden="1" x14ac:dyDescent="0.25">
      <c r="A9483" s="83" t="s">
        <v>10543</v>
      </c>
      <c r="C9483" s="292">
        <v>6040</v>
      </c>
      <c r="D9483" s="292">
        <v>6040</v>
      </c>
      <c r="E9483" s="292">
        <v>6040</v>
      </c>
      <c r="F9483" s="292">
        <v>5854</v>
      </c>
      <c r="G9483" s="292">
        <v>5854</v>
      </c>
      <c r="H9483" s="292">
        <v>5813</v>
      </c>
      <c r="I9483" s="292">
        <v>5747</v>
      </c>
      <c r="J9483" s="292">
        <v>5747</v>
      </c>
      <c r="K9483" s="292">
        <v>5568</v>
      </c>
      <c r="L9483" s="292">
        <v>5659</v>
      </c>
      <c r="M9483" s="292">
        <v>5659</v>
      </c>
      <c r="N9483" s="292">
        <v>4056</v>
      </c>
      <c r="O9483" s="292">
        <v>68077</v>
      </c>
      <c r="P9483" s="83" t="str">
        <f t="shared" si="224"/>
        <v/>
      </c>
    </row>
    <row r="9484" spans="1:16" hidden="1" x14ac:dyDescent="0.25">
      <c r="A9484" s="83" t="s">
        <v>10544</v>
      </c>
      <c r="C9484" s="292">
        <v>-11357.285000000003</v>
      </c>
      <c r="D9484" s="292">
        <v>-28778.999999999942</v>
      </c>
      <c r="E9484" s="292">
        <v>-56399.999999999971</v>
      </c>
      <c r="F9484" s="292">
        <v>-36501.122200000405</v>
      </c>
      <c r="G9484" s="292">
        <v>-79581.932640000334</v>
      </c>
      <c r="H9484" s="292">
        <v>82797.234770000083</v>
      </c>
      <c r="I9484" s="292">
        <v>-27982.585309999882</v>
      </c>
      <c r="J9484" s="292">
        <v>-54547.136850000228</v>
      </c>
      <c r="K9484" s="292">
        <v>46787.373439999676</v>
      </c>
      <c r="L9484" s="292">
        <v>-89872.439270000134</v>
      </c>
      <c r="M9484" s="292">
        <v>-66735.456020000245</v>
      </c>
      <c r="N9484" s="292">
        <v>-265588.44730000012</v>
      </c>
      <c r="O9484" s="292">
        <v>-587760.79638000147</v>
      </c>
      <c r="P9484" s="83" t="str">
        <f t="shared" ref="P9484:P9525" si="225">IF(COUNTBLANK(Q9484)=0,IF(RIGHT(A9484,12)=Q9484,TRUE,FALSE),"")</f>
        <v/>
      </c>
    </row>
    <row r="9485" spans="1:16" hidden="1" x14ac:dyDescent="0.25">
      <c r="A9485" s="83" t="s">
        <v>10545</v>
      </c>
      <c r="C9485" s="292">
        <v>135737</v>
      </c>
      <c r="D9485" s="292">
        <v>0</v>
      </c>
      <c r="E9485" s="292">
        <v>0</v>
      </c>
      <c r="F9485" s="292">
        <v>0.75914999999999988</v>
      </c>
      <c r="G9485" s="292">
        <v>1.63062</v>
      </c>
      <c r="H9485" s="292">
        <v>0</v>
      </c>
      <c r="I9485" s="292">
        <v>24311.701660000002</v>
      </c>
      <c r="J9485" s="292">
        <v>12</v>
      </c>
      <c r="K9485" s="292">
        <v>0</v>
      </c>
      <c r="L9485" s="292">
        <v>0</v>
      </c>
      <c r="M9485" s="292">
        <v>0</v>
      </c>
      <c r="N9485" s="292">
        <v>0</v>
      </c>
      <c r="O9485" s="292">
        <v>160063.09143</v>
      </c>
      <c r="P9485" s="83" t="str">
        <f t="shared" si="225"/>
        <v/>
      </c>
    </row>
    <row r="9486" spans="1:16" hidden="1" x14ac:dyDescent="0.25">
      <c r="A9486" s="83" t="s">
        <v>10546</v>
      </c>
      <c r="P9486" s="83" t="str">
        <f t="shared" si="225"/>
        <v/>
      </c>
    </row>
    <row r="9487" spans="1:16" hidden="1" x14ac:dyDescent="0.25">
      <c r="A9487" s="83" t="s">
        <v>10547</v>
      </c>
      <c r="C9487" s="292">
        <v>1893012.8516666666</v>
      </c>
      <c r="D9487" s="292">
        <v>2082632.8516666666</v>
      </c>
      <c r="E9487" s="292">
        <v>1984071.8516666666</v>
      </c>
      <c r="F9487" s="292">
        <v>1967071.0539366668</v>
      </c>
      <c r="G9487" s="292">
        <v>2146910.7560266671</v>
      </c>
      <c r="H9487" s="292">
        <v>2166602.967556667</v>
      </c>
      <c r="I9487" s="292">
        <v>2108575.5195366666</v>
      </c>
      <c r="J9487" s="292">
        <v>2216512.8314666669</v>
      </c>
      <c r="K9487" s="292">
        <v>2186664.8734266665</v>
      </c>
      <c r="L9487" s="292">
        <v>2048199.8303066669</v>
      </c>
      <c r="M9487" s="292">
        <v>2176582.2392066666</v>
      </c>
      <c r="N9487" s="292">
        <v>2302362.6204166668</v>
      </c>
      <c r="O9487" s="292">
        <v>25279200.246880006</v>
      </c>
      <c r="P9487" s="83" t="str">
        <f t="shared" si="225"/>
        <v/>
      </c>
    </row>
    <row r="9488" spans="1:16" hidden="1" x14ac:dyDescent="0.25">
      <c r="A9488" s="83" t="s">
        <v>10548</v>
      </c>
      <c r="C9488" s="292">
        <v>1481940</v>
      </c>
      <c r="D9488" s="292">
        <v>1481034</v>
      </c>
      <c r="E9488" s="292">
        <v>1510897</v>
      </c>
      <c r="F9488" s="292">
        <v>1509858.9888899999</v>
      </c>
      <c r="G9488" s="292">
        <v>1592402.10754</v>
      </c>
      <c r="H9488" s="292">
        <v>1550252.2641499999</v>
      </c>
      <c r="I9488" s="292">
        <v>1554178.18358</v>
      </c>
      <c r="J9488" s="292">
        <v>1583154.7830900003</v>
      </c>
      <c r="K9488" s="292">
        <v>1586048.9532600001</v>
      </c>
      <c r="L9488" s="292">
        <v>1586598.1009700003</v>
      </c>
      <c r="M9488" s="292">
        <v>1622960.8195</v>
      </c>
      <c r="N9488" s="292">
        <v>1663445.1966100005</v>
      </c>
      <c r="O9488" s="292">
        <v>18722770.39759</v>
      </c>
      <c r="P9488" s="83" t="str">
        <f t="shared" si="225"/>
        <v/>
      </c>
    </row>
    <row r="9489" spans="1:16" hidden="1" x14ac:dyDescent="0.25">
      <c r="A9489" s="83" t="s">
        <v>10549</v>
      </c>
      <c r="C9489" s="292">
        <v>18</v>
      </c>
      <c r="D9489" s="292">
        <v>17</v>
      </c>
      <c r="E9489" s="292">
        <v>21</v>
      </c>
      <c r="F9489" s="292">
        <v>18.464469999999999</v>
      </c>
      <c r="G9489" s="292">
        <v>17.553049999999995</v>
      </c>
      <c r="H9489" s="292">
        <v>17.324650000000002</v>
      </c>
      <c r="I9489" s="292">
        <v>16.871130000000001</v>
      </c>
      <c r="J9489" s="292">
        <v>19.561429999999998</v>
      </c>
      <c r="K9489" s="292">
        <v>17.314769999999999</v>
      </c>
      <c r="L9489" s="292">
        <v>18.329400000000003</v>
      </c>
      <c r="M9489" s="292">
        <v>17.696850000000001</v>
      </c>
      <c r="N9489" s="292">
        <v>20.707789999999999</v>
      </c>
      <c r="O9489" s="292">
        <v>219.82354000000001</v>
      </c>
      <c r="P9489" s="83" t="str">
        <f t="shared" si="225"/>
        <v/>
      </c>
    </row>
    <row r="9490" spans="1:16" hidden="1" x14ac:dyDescent="0.25">
      <c r="A9490" s="83" t="s">
        <v>10550</v>
      </c>
      <c r="C9490" s="292">
        <v>5389.8516666666665</v>
      </c>
      <c r="D9490" s="292">
        <v>5389.8516666666665</v>
      </c>
      <c r="E9490" s="292">
        <v>5389.8516666666665</v>
      </c>
      <c r="F9490" s="292">
        <v>5908.4666666666662</v>
      </c>
      <c r="G9490" s="292">
        <v>5908.4666666666662</v>
      </c>
      <c r="H9490" s="292">
        <v>5389.8516666666665</v>
      </c>
      <c r="I9490" s="292">
        <v>5389.8516666666665</v>
      </c>
      <c r="J9490" s="292">
        <v>5389.8516666666665</v>
      </c>
      <c r="K9490" s="292">
        <v>5389.8516666666665</v>
      </c>
      <c r="L9490" s="292">
        <v>6427.0826666666662</v>
      </c>
      <c r="M9490" s="292">
        <v>5389.8516666666665</v>
      </c>
      <c r="N9490" s="292">
        <v>5389.8516666666665</v>
      </c>
      <c r="O9490" s="292">
        <v>66752.681000000011</v>
      </c>
      <c r="P9490" s="83" t="str">
        <f t="shared" si="225"/>
        <v/>
      </c>
    </row>
    <row r="9491" spans="1:16" hidden="1" x14ac:dyDescent="0.25">
      <c r="A9491" s="83" t="s">
        <v>10551</v>
      </c>
      <c r="C9491" s="292">
        <v>86650</v>
      </c>
      <c r="D9491" s="292">
        <v>83073</v>
      </c>
      <c r="E9491" s="292">
        <v>89903</v>
      </c>
      <c r="F9491" s="292">
        <v>95529.360469999985</v>
      </c>
      <c r="G9491" s="292">
        <v>80287.080239999996</v>
      </c>
      <c r="H9491" s="292">
        <v>88931.248009999996</v>
      </c>
      <c r="I9491" s="292">
        <v>96760.455889999997</v>
      </c>
      <c r="J9491" s="292">
        <v>106994.56513</v>
      </c>
      <c r="K9491" s="292">
        <v>96147.994940000004</v>
      </c>
      <c r="L9491" s="292">
        <v>99985.515199999994</v>
      </c>
      <c r="M9491" s="292">
        <v>91111.990109999984</v>
      </c>
      <c r="N9491" s="292">
        <v>95492.16906</v>
      </c>
      <c r="O9491" s="292">
        <v>1110866.3790500001</v>
      </c>
      <c r="P9491" s="83" t="str">
        <f t="shared" si="225"/>
        <v/>
      </c>
    </row>
    <row r="9492" spans="1:16" hidden="1" x14ac:dyDescent="0.25">
      <c r="A9492" s="83" t="s">
        <v>10552</v>
      </c>
      <c r="C9492" s="292">
        <v>1709734.8516666666</v>
      </c>
      <c r="D9492" s="292">
        <v>1569513.8516666666</v>
      </c>
      <c r="E9492" s="292">
        <v>1606210.8516666666</v>
      </c>
      <c r="F9492" s="292">
        <v>1611316.0396466663</v>
      </c>
      <c r="G9492" s="292">
        <v>1678616.8381166668</v>
      </c>
      <c r="H9492" s="292">
        <v>1644590.6884766668</v>
      </c>
      <c r="I9492" s="292">
        <v>1680657.0639266665</v>
      </c>
      <c r="J9492" s="292">
        <v>1695570.7613166666</v>
      </c>
      <c r="K9492" s="292">
        <v>1687604.1146366666</v>
      </c>
      <c r="L9492" s="292">
        <v>1693029.0282366669</v>
      </c>
      <c r="M9492" s="292">
        <v>1719480.3581266666</v>
      </c>
      <c r="N9492" s="292">
        <v>1764347.9251266669</v>
      </c>
      <c r="O9492" s="292">
        <v>20060672.372610003</v>
      </c>
      <c r="P9492" s="83" t="str">
        <f t="shared" si="225"/>
        <v/>
      </c>
    </row>
    <row r="9493" spans="1:16" hidden="1" x14ac:dyDescent="0.25">
      <c r="A9493" s="83" t="s">
        <v>10553</v>
      </c>
      <c r="C9493" s="292">
        <v>183278</v>
      </c>
      <c r="D9493" s="292">
        <v>513119</v>
      </c>
      <c r="E9493" s="292">
        <v>377861</v>
      </c>
      <c r="F9493" s="292">
        <v>355755.01428999996</v>
      </c>
      <c r="G9493" s="292">
        <v>468293.91791000002</v>
      </c>
      <c r="H9493" s="292">
        <v>522012.27908000001</v>
      </c>
      <c r="I9493" s="292">
        <v>427918.45560999989</v>
      </c>
      <c r="J9493" s="292">
        <v>520942.07015000004</v>
      </c>
      <c r="K9493" s="292">
        <v>499060.75878999999</v>
      </c>
      <c r="L9493" s="292">
        <v>355170.80207000009</v>
      </c>
      <c r="M9493" s="292">
        <v>457101.88108000002</v>
      </c>
      <c r="N9493" s="292">
        <v>538014.69528999995</v>
      </c>
      <c r="O9493" s="292">
        <v>5218527.8742699996</v>
      </c>
      <c r="P9493" s="83" t="str">
        <f t="shared" si="225"/>
        <v/>
      </c>
    </row>
    <row r="9494" spans="1:16" hidden="1" x14ac:dyDescent="0.25">
      <c r="A9494" s="83" t="s">
        <v>10554</v>
      </c>
      <c r="C9494" s="292">
        <v>1129574</v>
      </c>
      <c r="D9494" s="292">
        <v>1108022</v>
      </c>
      <c r="E9494" s="292">
        <v>1121103</v>
      </c>
      <c r="F9494" s="292">
        <v>1140399.53969</v>
      </c>
      <c r="G9494" s="292">
        <v>1184748.0750200001</v>
      </c>
      <c r="H9494" s="292">
        <v>1151048.7250399999</v>
      </c>
      <c r="I9494" s="292">
        <v>1176996.5724200001</v>
      </c>
      <c r="J9494" s="292">
        <v>1163258.1738600002</v>
      </c>
      <c r="K9494" s="292">
        <v>1188622.4565000001</v>
      </c>
      <c r="L9494" s="292">
        <v>1198028.1875100001</v>
      </c>
      <c r="M9494" s="292">
        <v>1205312.3903600001</v>
      </c>
      <c r="N9494" s="292">
        <v>1207043.7520400002</v>
      </c>
      <c r="O9494" s="292">
        <v>13974156.872440001</v>
      </c>
      <c r="P9494" s="83" t="str">
        <f t="shared" si="225"/>
        <v/>
      </c>
    </row>
    <row r="9495" spans="1:16" hidden="1" x14ac:dyDescent="0.25">
      <c r="A9495" s="83" t="s">
        <v>10555</v>
      </c>
      <c r="C9495" s="292">
        <v>5322</v>
      </c>
      <c r="D9495" s="292">
        <v>5212</v>
      </c>
      <c r="E9495" s="292">
        <v>5539</v>
      </c>
      <c r="F9495" s="292">
        <v>5314.7042899999997</v>
      </c>
      <c r="G9495" s="292">
        <v>5634.46252</v>
      </c>
      <c r="H9495" s="292">
        <v>5291.9801100000013</v>
      </c>
      <c r="I9495" s="292">
        <v>5479.5002000000013</v>
      </c>
      <c r="J9495" s="292">
        <v>5645.5797000000002</v>
      </c>
      <c r="K9495" s="292">
        <v>5698.2156699999996</v>
      </c>
      <c r="L9495" s="292">
        <v>5538.8028899999972</v>
      </c>
      <c r="M9495" s="292">
        <v>5522.3544200000006</v>
      </c>
      <c r="N9495" s="292">
        <v>5698.2854699999998</v>
      </c>
      <c r="O9495" s="292">
        <v>65896.885269999999</v>
      </c>
      <c r="P9495" s="83" t="str">
        <f t="shared" si="225"/>
        <v/>
      </c>
    </row>
    <row r="9496" spans="1:16" hidden="1" x14ac:dyDescent="0.25">
      <c r="A9496" s="83" t="s">
        <v>10556</v>
      </c>
      <c r="C9496" s="292">
        <v>2407</v>
      </c>
      <c r="D9496" s="292">
        <v>2443</v>
      </c>
      <c r="E9496" s="292">
        <v>2727</v>
      </c>
      <c r="F9496" s="292">
        <v>2593.3685700000001</v>
      </c>
      <c r="G9496" s="292">
        <v>2523.0767500000002</v>
      </c>
      <c r="H9496" s="292">
        <v>2435.9966399999998</v>
      </c>
      <c r="I9496" s="292">
        <v>3053.90888</v>
      </c>
      <c r="J9496" s="292">
        <v>2538.8043500000003</v>
      </c>
      <c r="K9496" s="292">
        <v>2326.0708100000002</v>
      </c>
      <c r="L9496" s="292">
        <v>2512.4429000000005</v>
      </c>
      <c r="M9496" s="292">
        <v>2621.0378499999997</v>
      </c>
      <c r="N9496" s="292">
        <v>27249.142599999999</v>
      </c>
      <c r="O9496" s="292">
        <v>55430.849350000004</v>
      </c>
      <c r="P9496" s="83" t="str">
        <f t="shared" si="225"/>
        <v/>
      </c>
    </row>
    <row r="9497" spans="1:16" hidden="1" x14ac:dyDescent="0.25">
      <c r="A9497" s="83" t="s">
        <v>10557</v>
      </c>
      <c r="C9497" s="292">
        <v>1756</v>
      </c>
      <c r="D9497" s="292">
        <v>1423</v>
      </c>
      <c r="E9497" s="292">
        <v>1498</v>
      </c>
      <c r="F9497" s="292">
        <v>1507.5087799999999</v>
      </c>
      <c r="G9497" s="292">
        <v>1450.8917100000003</v>
      </c>
      <c r="H9497" s="292">
        <v>1461.9327099999996</v>
      </c>
      <c r="I9497" s="292">
        <v>1626.9010000000001</v>
      </c>
      <c r="J9497" s="292">
        <v>1569.6626900000001</v>
      </c>
      <c r="K9497" s="292">
        <v>1387.8354400000001</v>
      </c>
      <c r="L9497" s="292">
        <v>1412.1276400000004</v>
      </c>
      <c r="M9497" s="292">
        <v>1413.3032099999998</v>
      </c>
      <c r="N9497" s="292">
        <v>1399.59448</v>
      </c>
      <c r="O9497" s="292">
        <v>17906.757659999999</v>
      </c>
      <c r="P9497" s="83" t="str">
        <f t="shared" si="225"/>
        <v/>
      </c>
    </row>
    <row r="9498" spans="1:16" hidden="1" x14ac:dyDescent="0.25">
      <c r="A9498" s="83" t="s">
        <v>10558</v>
      </c>
      <c r="C9498" s="292">
        <v>109307</v>
      </c>
      <c r="D9498" s="292">
        <v>109336</v>
      </c>
      <c r="E9498" s="292">
        <v>111484</v>
      </c>
      <c r="F9498" s="292">
        <v>111473.93049</v>
      </c>
      <c r="G9498" s="292">
        <v>119009.18174999999</v>
      </c>
      <c r="H9498" s="292">
        <v>114009.25581999999</v>
      </c>
      <c r="I9498" s="292">
        <v>114415.70265000001</v>
      </c>
      <c r="J9498" s="292">
        <v>116601.85364000002</v>
      </c>
      <c r="K9498" s="292">
        <v>116549.21428000001</v>
      </c>
      <c r="L9498" s="292">
        <v>116512.24943000001</v>
      </c>
      <c r="M9498" s="292">
        <v>118797.30028999998</v>
      </c>
      <c r="N9498" s="292">
        <v>120809.76759</v>
      </c>
      <c r="O9498" s="292">
        <v>1378305.45594</v>
      </c>
      <c r="P9498" s="83" t="str">
        <f t="shared" si="225"/>
        <v/>
      </c>
    </row>
    <row r="9499" spans="1:16" hidden="1" x14ac:dyDescent="0.25">
      <c r="A9499" s="83" t="s">
        <v>10559</v>
      </c>
      <c r="C9499" s="292">
        <v>49299</v>
      </c>
      <c r="D9499" s="292">
        <v>49323</v>
      </c>
      <c r="E9499" s="292">
        <v>50298</v>
      </c>
      <c r="F9499" s="292">
        <v>50403.206409999999</v>
      </c>
      <c r="G9499" s="292">
        <v>53839.35104000003</v>
      </c>
      <c r="H9499" s="292">
        <v>52332.438269999999</v>
      </c>
      <c r="I9499" s="292">
        <v>52543.236779999999</v>
      </c>
      <c r="J9499" s="292">
        <v>53724.960169999998</v>
      </c>
      <c r="K9499" s="292">
        <v>53631.797149999999</v>
      </c>
      <c r="L9499" s="292">
        <v>53687.900300000001</v>
      </c>
      <c r="M9499" s="292">
        <v>54933.130399999995</v>
      </c>
      <c r="N9499" s="292">
        <v>55806.202449999997</v>
      </c>
      <c r="O9499" s="292">
        <v>629822.22296999989</v>
      </c>
      <c r="P9499" s="83" t="str">
        <f t="shared" si="225"/>
        <v/>
      </c>
    </row>
    <row r="9500" spans="1:16" hidden="1" x14ac:dyDescent="0.25">
      <c r="A9500" s="83" t="s">
        <v>10560</v>
      </c>
      <c r="C9500" s="292">
        <v>10296</v>
      </c>
      <c r="D9500" s="292">
        <v>10283</v>
      </c>
      <c r="E9500" s="292">
        <v>10449</v>
      </c>
      <c r="F9500" s="292">
        <v>10381.587009999997</v>
      </c>
      <c r="G9500" s="292">
        <v>10959.574210000001</v>
      </c>
      <c r="H9500" s="292">
        <v>12572.740820000003</v>
      </c>
      <c r="I9500" s="292">
        <v>10694.58388</v>
      </c>
      <c r="J9500" s="292">
        <v>10930.392490000002</v>
      </c>
      <c r="K9500" s="292">
        <v>10973.951749999997</v>
      </c>
      <c r="L9500" s="292">
        <v>10952.352950000002</v>
      </c>
      <c r="M9500" s="292">
        <v>11328.009369999998</v>
      </c>
      <c r="N9500" s="292">
        <v>11244.130209999996</v>
      </c>
      <c r="O9500" s="292">
        <v>131065.32269</v>
      </c>
      <c r="P9500" s="83" t="str">
        <f t="shared" si="225"/>
        <v/>
      </c>
    </row>
    <row r="9501" spans="1:16" hidden="1" x14ac:dyDescent="0.25">
      <c r="A9501" s="83" t="s">
        <v>10561</v>
      </c>
      <c r="C9501" s="292">
        <v>3621</v>
      </c>
      <c r="D9501" s="292">
        <v>3612</v>
      </c>
      <c r="E9501" s="292">
        <v>3757</v>
      </c>
      <c r="F9501" s="292">
        <v>3681.2360999999992</v>
      </c>
      <c r="G9501" s="292">
        <v>3949.6293900000001</v>
      </c>
      <c r="H9501" s="292">
        <v>3781.2150300000008</v>
      </c>
      <c r="I9501" s="292">
        <v>3850.3956899999998</v>
      </c>
      <c r="J9501" s="292">
        <v>3901.1465900000012</v>
      </c>
      <c r="K9501" s="292">
        <v>3870.8612000000003</v>
      </c>
      <c r="L9501" s="292">
        <v>3869.00614</v>
      </c>
      <c r="M9501" s="292">
        <v>4018.5349399999996</v>
      </c>
      <c r="N9501" s="292">
        <v>3942.2262599999999</v>
      </c>
      <c r="O9501" s="292">
        <v>45854.251339999995</v>
      </c>
      <c r="P9501" s="83" t="str">
        <f t="shared" si="225"/>
        <v/>
      </c>
    </row>
    <row r="9502" spans="1:16" hidden="1" x14ac:dyDescent="0.25">
      <c r="A9502" s="83" t="s">
        <v>10562</v>
      </c>
      <c r="C9502" s="292">
        <v>176456</v>
      </c>
      <c r="D9502" s="292">
        <v>176687</v>
      </c>
      <c r="E9502" s="292">
        <v>180287</v>
      </c>
      <c r="F9502" s="292">
        <v>180351.58491000001</v>
      </c>
      <c r="G9502" s="292">
        <v>194256.70457</v>
      </c>
      <c r="H9502" s="292">
        <v>186793.64253999997</v>
      </c>
      <c r="I9502" s="292">
        <v>187831.04233999999</v>
      </c>
      <c r="J9502" s="292">
        <v>191739.80375000002</v>
      </c>
      <c r="K9502" s="292">
        <v>191815.24432</v>
      </c>
      <c r="L9502" s="292">
        <v>191890.64266000001</v>
      </c>
      <c r="M9502" s="292">
        <v>198902.86347000001</v>
      </c>
      <c r="N9502" s="292">
        <v>196038.85736999998</v>
      </c>
      <c r="O9502" s="292">
        <v>2253050.3859299999</v>
      </c>
      <c r="P9502" s="83" t="str">
        <f t="shared" si="225"/>
        <v/>
      </c>
    </row>
    <row r="9503" spans="1:16" hidden="1" x14ac:dyDescent="0.25">
      <c r="A9503" s="83" t="s">
        <v>10563</v>
      </c>
      <c r="C9503" s="292">
        <v>-6098</v>
      </c>
      <c r="D9503" s="292">
        <v>14693</v>
      </c>
      <c r="E9503" s="292">
        <v>23755</v>
      </c>
      <c r="F9503" s="292">
        <v>3752.322639999998</v>
      </c>
      <c r="G9503" s="292">
        <v>16031.160579999998</v>
      </c>
      <c r="H9503" s="292">
        <v>20524.337169999999</v>
      </c>
      <c r="I9503" s="292">
        <v>-2313.6602599999997</v>
      </c>
      <c r="J9503" s="292">
        <v>33244.405849999996</v>
      </c>
      <c r="K9503" s="292">
        <v>11173.306140000004</v>
      </c>
      <c r="L9503" s="292">
        <v>2194.3885499999997</v>
      </c>
      <c r="M9503" s="292">
        <v>20111.895189999999</v>
      </c>
      <c r="N9503" s="292">
        <v>34213.238140000001</v>
      </c>
      <c r="O9503" s="292">
        <v>171281.394</v>
      </c>
      <c r="P9503" s="83" t="str">
        <f t="shared" si="225"/>
        <v/>
      </c>
    </row>
    <row r="9504" spans="1:16" hidden="1" x14ac:dyDescent="0.25">
      <c r="A9504" s="83" t="s">
        <v>10564</v>
      </c>
      <c r="C9504" s="292">
        <v>85</v>
      </c>
      <c r="D9504" s="292">
        <v>1793</v>
      </c>
      <c r="E9504" s="292">
        <v>1114</v>
      </c>
      <c r="F9504" s="292">
        <v>108.72045</v>
      </c>
      <c r="G9504" s="292">
        <v>2107.0033700000004</v>
      </c>
      <c r="H9504" s="292">
        <v>110.33815</v>
      </c>
      <c r="I9504" s="292">
        <v>709.77723999999989</v>
      </c>
      <c r="J9504" s="292">
        <v>432.07227999999992</v>
      </c>
      <c r="K9504" s="292">
        <v>111.05008000000001</v>
      </c>
      <c r="L9504" s="292">
        <v>1299.06477</v>
      </c>
      <c r="M9504" s="292">
        <v>428.68770000000006</v>
      </c>
      <c r="N9504" s="292">
        <v>916.12104999999997</v>
      </c>
      <c r="O9504" s="292">
        <v>9214.8350900000005</v>
      </c>
      <c r="P9504" s="83" t="str">
        <f t="shared" si="225"/>
        <v/>
      </c>
    </row>
    <row r="9505" spans="1:16" hidden="1" x14ac:dyDescent="0.25">
      <c r="A9505" s="83" t="s">
        <v>10565</v>
      </c>
      <c r="C9505" s="292">
        <v>86565</v>
      </c>
      <c r="D9505" s="292">
        <v>81280</v>
      </c>
      <c r="E9505" s="292">
        <v>88789</v>
      </c>
      <c r="F9505" s="292">
        <v>95420.640019999992</v>
      </c>
      <c r="G9505" s="292">
        <v>78180.076870000004</v>
      </c>
      <c r="H9505" s="292">
        <v>88820.909859999985</v>
      </c>
      <c r="I9505" s="292">
        <v>96050.678650000002</v>
      </c>
      <c r="J9505" s="292">
        <v>106562.49285</v>
      </c>
      <c r="K9505" s="292">
        <v>96036.944860000003</v>
      </c>
      <c r="L9505" s="292">
        <v>98686.450429999983</v>
      </c>
      <c r="M9505" s="292">
        <v>90683.302409999989</v>
      </c>
      <c r="N9505" s="292">
        <v>94576.048009999984</v>
      </c>
      <c r="O9505" s="292">
        <v>1101651.5439599999</v>
      </c>
      <c r="P9505" s="83" t="str">
        <f t="shared" si="225"/>
        <v/>
      </c>
    </row>
    <row r="9506" spans="1:16" hidden="1" x14ac:dyDescent="0.25">
      <c r="A9506" s="83" t="s">
        <v>10566</v>
      </c>
      <c r="C9506" s="292">
        <v>43818</v>
      </c>
      <c r="D9506" s="292">
        <v>0</v>
      </c>
      <c r="E9506" s="292">
        <v>0</v>
      </c>
      <c r="F9506" s="292">
        <v>45201.789149999997</v>
      </c>
      <c r="G9506" s="292">
        <v>0</v>
      </c>
      <c r="H9506" s="292">
        <v>0</v>
      </c>
      <c r="I9506" s="292">
        <v>47291.080049999953</v>
      </c>
      <c r="J9506" s="292">
        <v>0</v>
      </c>
      <c r="K9506" s="292">
        <v>0</v>
      </c>
      <c r="L9506" s="292">
        <v>48490.476050000027</v>
      </c>
      <c r="M9506" s="292">
        <v>0</v>
      </c>
      <c r="N9506" s="292">
        <v>0</v>
      </c>
      <c r="O9506" s="292">
        <v>184801.34524999998</v>
      </c>
      <c r="P9506" s="83" t="str">
        <f t="shared" si="225"/>
        <v/>
      </c>
    </row>
    <row r="9507" spans="1:16" hidden="1" x14ac:dyDescent="0.25">
      <c r="A9507" s="83" t="s">
        <v>10567</v>
      </c>
      <c r="C9507" s="292">
        <v>139460</v>
      </c>
      <c r="D9507" s="292">
        <v>513119</v>
      </c>
      <c r="E9507" s="292">
        <v>377861</v>
      </c>
      <c r="F9507" s="292">
        <v>310553.22514</v>
      </c>
      <c r="G9507" s="292">
        <v>468293.91791000002</v>
      </c>
      <c r="H9507" s="292">
        <v>522012.27908000001</v>
      </c>
      <c r="I9507" s="292">
        <v>380627.37555999996</v>
      </c>
      <c r="J9507" s="292">
        <v>520942.07015000004</v>
      </c>
      <c r="K9507" s="292">
        <v>499060.75878999999</v>
      </c>
      <c r="L9507" s="292">
        <v>306680.32602000004</v>
      </c>
      <c r="M9507" s="292">
        <v>457101.88108000002</v>
      </c>
      <c r="N9507" s="292">
        <v>538014.69528999995</v>
      </c>
      <c r="O9507" s="292">
        <v>5033726.5290200002</v>
      </c>
      <c r="P9507" s="83" t="str">
        <f t="shared" si="225"/>
        <v/>
      </c>
    </row>
    <row r="9508" spans="1:16" hidden="1" x14ac:dyDescent="0.25">
      <c r="A9508" s="83" t="s">
        <v>10568</v>
      </c>
      <c r="C9508" s="292">
        <v>2402</v>
      </c>
      <c r="D9508" s="292">
        <v>2986</v>
      </c>
      <c r="E9508" s="292">
        <v>3356</v>
      </c>
      <c r="F9508" s="292">
        <v>4126.4626500000004</v>
      </c>
      <c r="G9508" s="292">
        <v>3234.5685499999995</v>
      </c>
      <c r="H9508" s="292">
        <v>2785.5871200000001</v>
      </c>
      <c r="I9508" s="292">
        <v>2035.6359600000001</v>
      </c>
      <c r="J9508" s="292">
        <v>1676.9971499999997</v>
      </c>
      <c r="K9508" s="292">
        <v>3627.1365300000007</v>
      </c>
      <c r="L9508" s="292">
        <v>1586.5385000000001</v>
      </c>
      <c r="M9508" s="292">
        <v>1084.7426700000001</v>
      </c>
      <c r="N9508" s="292">
        <v>3044.3071300000001</v>
      </c>
      <c r="O9508" s="292">
        <v>31945.976259999999</v>
      </c>
      <c r="P9508" s="83" t="str">
        <f t="shared" si="225"/>
        <v/>
      </c>
    </row>
    <row r="9509" spans="1:16" hidden="1" x14ac:dyDescent="0.25">
      <c r="A9509" s="83" t="s">
        <v>10569</v>
      </c>
      <c r="C9509" s="292">
        <v>1881655.5666666667</v>
      </c>
      <c r="D9509" s="292">
        <v>2053853.8516666668</v>
      </c>
      <c r="E9509" s="292">
        <v>1927671.8516666666</v>
      </c>
      <c r="F9509" s="292">
        <v>1930569.9317366662</v>
      </c>
      <c r="G9509" s="292">
        <v>2067328.8233866664</v>
      </c>
      <c r="H9509" s="292">
        <v>2249400.202326667</v>
      </c>
      <c r="I9509" s="292">
        <v>2080592.9342266668</v>
      </c>
      <c r="J9509" s="292">
        <v>2161965.6946166665</v>
      </c>
      <c r="K9509" s="292">
        <v>2233452.2468666667</v>
      </c>
      <c r="L9509" s="292">
        <v>1958327.3910366669</v>
      </c>
      <c r="M9509" s="292">
        <v>2109846.7831866662</v>
      </c>
      <c r="N9509" s="292">
        <v>2036774.1731166667</v>
      </c>
      <c r="O9509" s="292">
        <v>24691439.450499997</v>
      </c>
      <c r="P9509" s="83" t="str">
        <f t="shared" si="225"/>
        <v/>
      </c>
    </row>
    <row r="9510" spans="1:16" hidden="1" x14ac:dyDescent="0.25">
      <c r="A9510" s="83" t="s">
        <v>10570</v>
      </c>
      <c r="C9510" s="292">
        <v>136432.715</v>
      </c>
      <c r="D9510" s="292">
        <v>9890</v>
      </c>
      <c r="E9510" s="292">
        <v>37119</v>
      </c>
      <c r="F9510" s="292">
        <v>30693.439089999996</v>
      </c>
      <c r="G9510" s="292">
        <v>13782.75685</v>
      </c>
      <c r="H9510" s="292">
        <v>12247.112349999999</v>
      </c>
      <c r="I9510" s="292">
        <v>8667.1213200000002</v>
      </c>
      <c r="J9510" s="292">
        <v>11214.979729999999</v>
      </c>
      <c r="K9510" s="292">
        <v>13981.467919999999</v>
      </c>
      <c r="L9510" s="292">
        <v>18985.636260000003</v>
      </c>
      <c r="M9510" s="292">
        <v>15331.067219999999</v>
      </c>
      <c r="N9510" s="292">
        <v>13805.836950000001</v>
      </c>
      <c r="O9510" s="292">
        <v>322151.13269000006</v>
      </c>
      <c r="P9510" s="83" t="str">
        <f t="shared" si="225"/>
        <v/>
      </c>
    </row>
    <row r="9511" spans="1:16" hidden="1" x14ac:dyDescent="0.25">
      <c r="A9511" s="83" t="s">
        <v>10571</v>
      </c>
      <c r="C9511" s="292">
        <v>183277</v>
      </c>
      <c r="D9511" s="292">
        <v>513119</v>
      </c>
      <c r="E9511" s="292">
        <v>377861</v>
      </c>
      <c r="F9511" s="292">
        <v>355755.01428999996</v>
      </c>
      <c r="G9511" s="292">
        <v>468293.91791000002</v>
      </c>
      <c r="H9511" s="292">
        <v>522012.27908000001</v>
      </c>
      <c r="I9511" s="292">
        <v>427918.45561</v>
      </c>
      <c r="J9511" s="292">
        <v>520942.07014999993</v>
      </c>
      <c r="K9511" s="292">
        <v>499060.75879000005</v>
      </c>
      <c r="L9511" s="292">
        <v>355170.80207000003</v>
      </c>
      <c r="M9511" s="292">
        <v>457101.88108000002</v>
      </c>
      <c r="N9511" s="292">
        <v>538014.69528999995</v>
      </c>
      <c r="O9511" s="292">
        <v>5218526.8742699996</v>
      </c>
      <c r="P9511" s="83" t="str">
        <f t="shared" si="225"/>
        <v/>
      </c>
    </row>
    <row r="9512" spans="1:16" hidden="1" x14ac:dyDescent="0.25">
      <c r="A9512" s="83" t="s">
        <v>10572</v>
      </c>
      <c r="C9512" s="292">
        <v>167828.85166666665</v>
      </c>
      <c r="D9512" s="292">
        <v>562318.8516666668</v>
      </c>
      <c r="E9512" s="292">
        <v>419075.85166666668</v>
      </c>
      <c r="F9512" s="292">
        <v>354217.01570666669</v>
      </c>
      <c r="G9512" s="292">
        <v>515696.87707666663</v>
      </c>
      <c r="H9512" s="292">
        <v>565906.22377666668</v>
      </c>
      <c r="I9512" s="292">
        <v>422892.72133666661</v>
      </c>
      <c r="J9512" s="292">
        <v>565731.64758666675</v>
      </c>
      <c r="K9512" s="292">
        <v>544236.88362666662</v>
      </c>
      <c r="L9512" s="292">
        <v>348692.4142066667</v>
      </c>
      <c r="M9512" s="292">
        <v>505171.09221666667</v>
      </c>
      <c r="N9512" s="292">
        <v>602398.33374666679</v>
      </c>
      <c r="O9512" s="292">
        <v>5574166.7642800007</v>
      </c>
      <c r="P9512" s="83" t="str">
        <f t="shared" si="225"/>
        <v/>
      </c>
    </row>
    <row r="9513" spans="1:16" hidden="1" x14ac:dyDescent="0.25">
      <c r="A9513" s="83" t="s">
        <v>10573</v>
      </c>
      <c r="P9513" s="83" t="str">
        <f t="shared" si="225"/>
        <v/>
      </c>
    </row>
    <row r="9514" spans="1:16" hidden="1" x14ac:dyDescent="0.25">
      <c r="A9514" s="83" t="s">
        <v>10574</v>
      </c>
      <c r="P9514" s="83" t="str">
        <f t="shared" si="225"/>
        <v/>
      </c>
    </row>
    <row r="9515" spans="1:16" hidden="1" x14ac:dyDescent="0.25">
      <c r="A9515" s="83" t="s">
        <v>10575</v>
      </c>
      <c r="C9515" s="292">
        <v>0</v>
      </c>
      <c r="D9515" s="292">
        <v>902</v>
      </c>
      <c r="E9515" s="292">
        <v>778</v>
      </c>
      <c r="F9515" s="292">
        <v>0</v>
      </c>
      <c r="G9515" s="292">
        <v>1690.703</v>
      </c>
      <c r="H9515" s="292">
        <v>0</v>
      </c>
      <c r="I9515" s="292">
        <v>0</v>
      </c>
      <c r="J9515" s="292">
        <v>0</v>
      </c>
      <c r="K9515" s="292">
        <v>0</v>
      </c>
      <c r="L9515" s="292">
        <v>0</v>
      </c>
      <c r="M9515" s="292">
        <v>0</v>
      </c>
      <c r="N9515" s="292">
        <v>0</v>
      </c>
      <c r="O9515" s="292">
        <v>3370.703</v>
      </c>
      <c r="P9515" s="83" t="str">
        <f t="shared" si="225"/>
        <v/>
      </c>
    </row>
    <row r="9516" spans="1:16" hidden="1" x14ac:dyDescent="0.25">
      <c r="A9516" s="83" t="s">
        <v>10576</v>
      </c>
      <c r="C9516" s="292">
        <v>1698378.5666666667</v>
      </c>
      <c r="D9516" s="292">
        <v>1540734.8516666668</v>
      </c>
      <c r="E9516" s="292">
        <v>1549810.8516666666</v>
      </c>
      <c r="F9516" s="292">
        <v>1574814.9174466659</v>
      </c>
      <c r="G9516" s="292">
        <v>1599034.9054766665</v>
      </c>
      <c r="H9516" s="292">
        <v>1727387.9232466668</v>
      </c>
      <c r="I9516" s="292">
        <v>1652674.4786166667</v>
      </c>
      <c r="J9516" s="292">
        <v>1641023.6244666665</v>
      </c>
      <c r="K9516" s="292">
        <v>1734391.4880766664</v>
      </c>
      <c r="L9516" s="292">
        <v>1603156.5889666672</v>
      </c>
      <c r="M9516" s="292">
        <v>1652744.9021066665</v>
      </c>
      <c r="N9516" s="292">
        <v>1498759.4778266668</v>
      </c>
      <c r="O9516" s="292">
        <v>19472912.576229997</v>
      </c>
      <c r="P9516" s="83" t="str">
        <f t="shared" si="225"/>
        <v/>
      </c>
    </row>
    <row r="9517" spans="1:16" hidden="1" x14ac:dyDescent="0.25">
      <c r="A9517" s="83" t="s">
        <v>10577</v>
      </c>
      <c r="C9517" s="292">
        <v>1391715</v>
      </c>
      <c r="D9517" s="292">
        <v>964638</v>
      </c>
      <c r="E9517" s="292">
        <v>1089482</v>
      </c>
      <c r="F9517" s="292">
        <v>1185778</v>
      </c>
      <c r="G9517" s="292">
        <v>1064630</v>
      </c>
      <c r="H9517" s="292">
        <v>1146449</v>
      </c>
      <c r="I9517" s="292">
        <v>1219079</v>
      </c>
      <c r="J9517" s="292">
        <v>1062400</v>
      </c>
      <c r="K9517" s="292">
        <v>1172546</v>
      </c>
      <c r="L9517" s="292">
        <v>1233892</v>
      </c>
      <c r="M9517" s="292">
        <v>1131158</v>
      </c>
      <c r="N9517" s="292">
        <v>879511</v>
      </c>
      <c r="O9517" s="292">
        <v>13541278</v>
      </c>
      <c r="P9517" s="83" t="str">
        <f t="shared" si="225"/>
        <v/>
      </c>
    </row>
    <row r="9518" spans="1:16" hidden="1" x14ac:dyDescent="0.25">
      <c r="A9518" s="83" t="s">
        <v>10578</v>
      </c>
      <c r="C9518" s="292">
        <v>1391715</v>
      </c>
      <c r="D9518" s="292">
        <v>964638</v>
      </c>
      <c r="E9518" s="292">
        <v>1089482</v>
      </c>
      <c r="F9518" s="292">
        <v>1185778</v>
      </c>
      <c r="G9518" s="292">
        <v>1064630</v>
      </c>
      <c r="H9518" s="292">
        <v>1146449</v>
      </c>
      <c r="I9518" s="292">
        <v>1219079</v>
      </c>
      <c r="J9518" s="292">
        <v>1062400</v>
      </c>
      <c r="K9518" s="292">
        <v>1172546</v>
      </c>
      <c r="L9518" s="292">
        <v>1233892</v>
      </c>
      <c r="M9518" s="292">
        <v>1131158</v>
      </c>
      <c r="N9518" s="292">
        <v>879511</v>
      </c>
      <c r="O9518" s="292">
        <v>13541278</v>
      </c>
      <c r="P9518" s="83" t="str">
        <f t="shared" si="225"/>
        <v/>
      </c>
    </row>
    <row r="9519" spans="1:16" hidden="1" x14ac:dyDescent="0.25">
      <c r="A9519" s="83" t="s">
        <v>10579</v>
      </c>
      <c r="P9519" s="83" t="str">
        <f t="shared" si="225"/>
        <v/>
      </c>
    </row>
    <row r="9520" spans="1:16" hidden="1" x14ac:dyDescent="0.25">
      <c r="A9520" s="83" t="s">
        <v>10580</v>
      </c>
      <c r="C9520" s="292">
        <v>43817</v>
      </c>
      <c r="D9520" s="292">
        <v>0</v>
      </c>
      <c r="E9520" s="292">
        <v>0</v>
      </c>
      <c r="F9520" s="292">
        <v>45201.789149999997</v>
      </c>
      <c r="G9520" s="292">
        <v>0</v>
      </c>
      <c r="H9520" s="292">
        <v>0</v>
      </c>
      <c r="I9520" s="292">
        <v>47291.080049999968</v>
      </c>
      <c r="J9520" s="292">
        <v>0</v>
      </c>
      <c r="K9520" s="292">
        <v>0</v>
      </c>
      <c r="L9520" s="292">
        <v>48490.476049999997</v>
      </c>
      <c r="M9520" s="292">
        <v>0</v>
      </c>
      <c r="N9520" s="292">
        <v>0</v>
      </c>
      <c r="O9520" s="292">
        <v>184800.34524999995</v>
      </c>
      <c r="P9520" s="83" t="str">
        <f t="shared" si="225"/>
        <v/>
      </c>
    </row>
    <row r="9521" spans="1:16" hidden="1" x14ac:dyDescent="0.25">
      <c r="A9521" s="83" t="s">
        <v>10581</v>
      </c>
      <c r="C9521" s="292">
        <v>139460</v>
      </c>
      <c r="D9521" s="292">
        <v>513119</v>
      </c>
      <c r="E9521" s="292">
        <v>377861</v>
      </c>
      <c r="F9521" s="292">
        <v>310553.22514</v>
      </c>
      <c r="G9521" s="292">
        <v>468293.91791000002</v>
      </c>
      <c r="H9521" s="292">
        <v>522012.27908000001</v>
      </c>
      <c r="I9521" s="292">
        <v>380627.37556000001</v>
      </c>
      <c r="J9521" s="292">
        <v>520942.07014999993</v>
      </c>
      <c r="K9521" s="292">
        <v>499060.75879000005</v>
      </c>
      <c r="L9521" s="292">
        <v>306680.32602000004</v>
      </c>
      <c r="M9521" s="292">
        <v>457101.88108000002</v>
      </c>
      <c r="N9521" s="292">
        <v>538014.69528999995</v>
      </c>
      <c r="O9521" s="292">
        <v>5033726.5290200002</v>
      </c>
      <c r="P9521" s="83" t="str">
        <f t="shared" si="225"/>
        <v/>
      </c>
    </row>
    <row r="9522" spans="1:16" hidden="1" x14ac:dyDescent="0.25">
      <c r="A9522" s="83" t="s">
        <v>10582</v>
      </c>
      <c r="C9522" s="292">
        <v>2974</v>
      </c>
      <c r="D9522" s="292">
        <v>3841</v>
      </c>
      <c r="E9522" s="292">
        <v>5595</v>
      </c>
      <c r="F9522" s="292">
        <v>8697.7123499999998</v>
      </c>
      <c r="G9522" s="292">
        <v>6965.876839999999</v>
      </c>
      <c r="H9522" s="292">
        <v>4481.5647999999992</v>
      </c>
      <c r="I9522" s="292">
        <v>3139.4302100000004</v>
      </c>
      <c r="J9522" s="292">
        <v>5785.6004600000006</v>
      </c>
      <c r="K9522" s="292">
        <v>7836.2921699999997</v>
      </c>
      <c r="L9522" s="292">
        <v>7946.8930399999999</v>
      </c>
      <c r="M9522" s="292">
        <v>8529.2334599999995</v>
      </c>
      <c r="N9522" s="292">
        <v>8408.1605600000003</v>
      </c>
      <c r="O9522" s="292">
        <v>74200.763890000002</v>
      </c>
      <c r="P9522" s="83" t="str">
        <f t="shared" si="225"/>
        <v/>
      </c>
    </row>
    <row r="9523" spans="1:16" hidden="1" x14ac:dyDescent="0.25">
      <c r="A9523" s="83" t="s">
        <v>10583</v>
      </c>
      <c r="C9523" s="292">
        <v>133286.715</v>
      </c>
      <c r="D9523" s="292">
        <v>4428</v>
      </c>
      <c r="E9523" s="292">
        <v>4428</v>
      </c>
      <c r="F9523" s="292">
        <v>10731.267049999999</v>
      </c>
      <c r="G9523" s="292">
        <v>4428</v>
      </c>
      <c r="H9523" s="292">
        <v>4428</v>
      </c>
      <c r="I9523" s="292">
        <v>4997</v>
      </c>
      <c r="J9523" s="292">
        <v>4997</v>
      </c>
      <c r="K9523" s="292">
        <v>4997</v>
      </c>
      <c r="L9523" s="292">
        <v>4997</v>
      </c>
      <c r="M9523" s="292">
        <v>5305</v>
      </c>
      <c r="N9523" s="292">
        <v>5305</v>
      </c>
      <c r="O9523" s="292">
        <v>192327.98204999999</v>
      </c>
      <c r="P9523" s="83" t="str">
        <f t="shared" si="225"/>
        <v/>
      </c>
    </row>
    <row r="9524" spans="1:16" hidden="1" x14ac:dyDescent="0.25">
      <c r="A9524" s="83" t="s">
        <v>10584</v>
      </c>
      <c r="C9524" s="292">
        <v>172</v>
      </c>
      <c r="D9524" s="292">
        <v>1621</v>
      </c>
      <c r="E9524" s="292">
        <v>27096</v>
      </c>
      <c r="F9524" s="292">
        <v>11264.459690000002</v>
      </c>
      <c r="G9524" s="292">
        <v>2388.8800099999999</v>
      </c>
      <c r="H9524" s="292">
        <v>3337.5475500000002</v>
      </c>
      <c r="I9524" s="292">
        <v>530.69110999999998</v>
      </c>
      <c r="J9524" s="292">
        <v>432.37926999999996</v>
      </c>
      <c r="K9524" s="292">
        <v>1148.1757500000001</v>
      </c>
      <c r="L9524" s="292">
        <v>6041.7432200000003</v>
      </c>
      <c r="M9524" s="292">
        <v>1496.83376</v>
      </c>
      <c r="N9524" s="292">
        <v>92.676389999999998</v>
      </c>
      <c r="O9524" s="292">
        <v>55622.386750000005</v>
      </c>
      <c r="P9524" s="83" t="str">
        <f t="shared" si="225"/>
        <v/>
      </c>
    </row>
    <row r="9525" spans="1:16" hidden="1" x14ac:dyDescent="0.25">
      <c r="A9525" s="83" t="s">
        <v>10585</v>
      </c>
      <c r="C9525" s="292">
        <v>-161103.56691124514</v>
      </c>
      <c r="D9525" s="292">
        <v>200892.00127337305</v>
      </c>
      <c r="E9525" s="292">
        <v>-456276.02294513152</v>
      </c>
      <c r="F9525" s="292">
        <v>-190713.99762079888</v>
      </c>
      <c r="G9525" s="292">
        <v>-77302.746267285169</v>
      </c>
      <c r="H9525" s="292">
        <v>-417173.05931869941</v>
      </c>
      <c r="I9525" s="292">
        <v>1007.5557382203624</v>
      </c>
      <c r="J9525" s="292">
        <v>-15210.558462936009</v>
      </c>
      <c r="K9525" s="292">
        <v>-1881257.8386944309</v>
      </c>
      <c r="L9525" s="292">
        <v>-1523957.640464464</v>
      </c>
      <c r="M9525" s="292">
        <v>1284439.2408522363</v>
      </c>
      <c r="N9525" s="292">
        <v>2095775.2815187017</v>
      </c>
      <c r="O9525" s="292">
        <v>-1140881.3513024591</v>
      </c>
      <c r="P9525" s="83" t="str">
        <f t="shared" si="225"/>
        <v/>
      </c>
    </row>
    <row r="9526" spans="1:16" hidden="1" x14ac:dyDescent="0.25">
      <c r="A9526" s="83" t="s">
        <v>10586</v>
      </c>
      <c r="C9526" s="292">
        <v>10419.004599999998</v>
      </c>
      <c r="D9526" s="292">
        <v>3989.3024399999999</v>
      </c>
      <c r="E9526" s="292">
        <v>4002.7488499999999</v>
      </c>
      <c r="F9526" s="292">
        <v>9267.1604299999999</v>
      </c>
      <c r="G9526" s="292">
        <v>3037.3851899999995</v>
      </c>
      <c r="H9526" s="292">
        <v>3516.4426200000003</v>
      </c>
      <c r="I9526" s="292">
        <v>9235.1135800000011</v>
      </c>
      <c r="J9526" s="292">
        <v>4171.0317999999997</v>
      </c>
      <c r="K9526" s="292">
        <v>9286.020129999999</v>
      </c>
      <c r="L9526" s="292">
        <v>4939.4038500000006</v>
      </c>
      <c r="M9526" s="292">
        <v>4614.6632799999998</v>
      </c>
      <c r="N9526" s="292">
        <v>3841.8821200000002</v>
      </c>
      <c r="O9526" s="292">
        <v>70320.158889999992</v>
      </c>
      <c r="P9526" s="83" t="str">
        <f t="shared" si="224"/>
        <v/>
      </c>
    </row>
    <row r="9527" spans="1:16" hidden="1" x14ac:dyDescent="0.25">
      <c r="A9527" s="83" t="s">
        <v>10587</v>
      </c>
      <c r="C9527" s="292">
        <v>0</v>
      </c>
      <c r="D9527" s="292">
        <v>0</v>
      </c>
      <c r="E9527" s="292">
        <v>10972.924349999999</v>
      </c>
      <c r="F9527" s="292">
        <v>4.0953799999999996</v>
      </c>
      <c r="G9527" s="292">
        <v>1.008E-2</v>
      </c>
      <c r="H9527" s="292">
        <v>1.008E-2</v>
      </c>
      <c r="I9527" s="292">
        <v>1.008E-2</v>
      </c>
      <c r="J9527" s="292">
        <v>1.008E-2</v>
      </c>
      <c r="K9527" s="292">
        <v>0.88558000000000003</v>
      </c>
      <c r="L9527" s="292">
        <v>283.17628999999999</v>
      </c>
      <c r="M9527" s="292">
        <v>1011.73914</v>
      </c>
      <c r="N9527" s="292">
        <v>53.360340000000001</v>
      </c>
      <c r="O9527" s="292">
        <v>12326.221399999999</v>
      </c>
      <c r="P9527" s="83" t="str">
        <f t="shared" si="224"/>
        <v/>
      </c>
    </row>
    <row r="9528" spans="1:16" hidden="1" x14ac:dyDescent="0.25">
      <c r="A9528" s="83" t="s">
        <v>10588</v>
      </c>
      <c r="C9528" s="292">
        <v>9562987.0745612439</v>
      </c>
      <c r="D9528" s="292">
        <v>11117503.326466626</v>
      </c>
      <c r="E9528" s="292">
        <v>11670392.124245131</v>
      </c>
      <c r="F9528" s="292">
        <v>10880578.589480799</v>
      </c>
      <c r="G9528" s="292">
        <v>14066731.440647282</v>
      </c>
      <c r="H9528" s="292">
        <v>11735115.111338699</v>
      </c>
      <c r="I9528" s="292">
        <v>10743504.347601777</v>
      </c>
      <c r="J9528" s="292">
        <v>11068077.992612936</v>
      </c>
      <c r="K9528" s="292">
        <v>11792579.116354432</v>
      </c>
      <c r="L9528" s="292">
        <v>11430532.541124463</v>
      </c>
      <c r="M9528" s="292">
        <v>11417770.677863764</v>
      </c>
      <c r="N9528" s="292">
        <v>10302271.902231297</v>
      </c>
      <c r="O9528" s="292">
        <v>135788044.24452844</v>
      </c>
      <c r="P9528" s="83" t="str">
        <f t="shared" si="224"/>
        <v/>
      </c>
    </row>
    <row r="9529" spans="1:16" hidden="1" x14ac:dyDescent="0.25">
      <c r="A9529" s="83" t="s">
        <v>10589</v>
      </c>
      <c r="C9529" s="292">
        <v>3560879.1997245131</v>
      </c>
      <c r="D9529" s="292">
        <v>4098236.0620815805</v>
      </c>
      <c r="E9529" s="292">
        <v>4363563.4784142487</v>
      </c>
      <c r="F9529" s="292">
        <v>4030254.4168963302</v>
      </c>
      <c r="G9529" s="292">
        <v>5947370.2122190073</v>
      </c>
      <c r="H9529" s="292">
        <v>4508865.3063273858</v>
      </c>
      <c r="I9529" s="292">
        <v>3952873.4333558516</v>
      </c>
      <c r="J9529" s="292">
        <v>4258787.0445917761</v>
      </c>
      <c r="K9529" s="292">
        <v>4457991.6121830959</v>
      </c>
      <c r="L9529" s="292">
        <v>4271298.7426284887</v>
      </c>
      <c r="M9529" s="292">
        <v>4349908.8401147146</v>
      </c>
      <c r="N9529" s="292">
        <v>4324640.2226400003</v>
      </c>
      <c r="O9529" s="292">
        <v>52124668.571176998</v>
      </c>
      <c r="P9529" s="83" t="str">
        <f t="shared" ref="P9529:P9592" si="226">IF(COUNTBLANK(Q9529)=0,IF(RIGHT(A9529,12)=Q9529,TRUE,FALSE),"")</f>
        <v/>
      </c>
    </row>
    <row r="9530" spans="1:16" hidden="1" x14ac:dyDescent="0.25">
      <c r="A9530" s="83" t="s">
        <v>10590</v>
      </c>
      <c r="C9530" s="292">
        <v>787694.69926451333</v>
      </c>
      <c r="D9530" s="292">
        <v>882793.6658915804</v>
      </c>
      <c r="E9530" s="292">
        <v>1028804.3997042492</v>
      </c>
      <c r="F9530" s="292">
        <v>837098.34526633029</v>
      </c>
      <c r="G9530" s="292">
        <v>1199114.1022290073</v>
      </c>
      <c r="H9530" s="292">
        <v>982808.5817073856</v>
      </c>
      <c r="I9530" s="292">
        <v>864190.06142585154</v>
      </c>
      <c r="J9530" s="292">
        <v>1001558.678641776</v>
      </c>
      <c r="K9530" s="292">
        <v>899192.37089309585</v>
      </c>
      <c r="L9530" s="292">
        <v>919572.66606848908</v>
      </c>
      <c r="M9530" s="292">
        <v>938984.79627471522</v>
      </c>
      <c r="N9530" s="292">
        <v>928476.61499999999</v>
      </c>
      <c r="O9530" s="292">
        <v>11270288.982366994</v>
      </c>
      <c r="P9530" s="83" t="str">
        <f t="shared" si="226"/>
        <v/>
      </c>
    </row>
    <row r="9531" spans="1:16" hidden="1" x14ac:dyDescent="0.25">
      <c r="A9531" s="83" t="s">
        <v>10591</v>
      </c>
      <c r="C9531" s="292">
        <v>2363526</v>
      </c>
      <c r="D9531" s="292">
        <v>2575491</v>
      </c>
      <c r="E9531" s="292">
        <v>2565326</v>
      </c>
      <c r="F9531" s="292">
        <v>2604261</v>
      </c>
      <c r="G9531" s="292">
        <v>4293474</v>
      </c>
      <c r="H9531" s="292">
        <v>2797058</v>
      </c>
      <c r="I9531" s="292">
        <v>2694697</v>
      </c>
      <c r="J9531" s="292">
        <v>2756605</v>
      </c>
      <c r="K9531" s="292">
        <v>2785270</v>
      </c>
      <c r="L9531" s="292">
        <v>2809067</v>
      </c>
      <c r="M9531" s="292">
        <v>2800163</v>
      </c>
      <c r="N9531" s="292">
        <v>2874039</v>
      </c>
      <c r="O9531" s="292">
        <v>33918977</v>
      </c>
      <c r="P9531" s="83" t="str">
        <f t="shared" si="226"/>
        <v/>
      </c>
    </row>
    <row r="9532" spans="1:16" hidden="1" x14ac:dyDescent="0.25">
      <c r="A9532" s="83" t="s">
        <v>10592</v>
      </c>
      <c r="C9532" s="292">
        <v>12919.500460000001</v>
      </c>
      <c r="D9532" s="292">
        <v>11159.396190000001</v>
      </c>
      <c r="E9532" s="292">
        <v>11322.07871</v>
      </c>
      <c r="F9532" s="292">
        <v>11489.07163</v>
      </c>
      <c r="G9532" s="292">
        <v>11285.109989999999</v>
      </c>
      <c r="H9532" s="292">
        <v>11283.724619999999</v>
      </c>
      <c r="I9532" s="292">
        <v>11345.371930000001</v>
      </c>
      <c r="J9532" s="292">
        <v>11506.365950000001</v>
      </c>
      <c r="K9532" s="292">
        <v>11634.24129</v>
      </c>
      <c r="L9532" s="292">
        <v>11888.07656</v>
      </c>
      <c r="M9532" s="292">
        <v>102093.04384</v>
      </c>
      <c r="N9532" s="292">
        <v>25119.607639999998</v>
      </c>
      <c r="O9532" s="292">
        <v>243045.58880999999</v>
      </c>
      <c r="P9532" s="83" t="str">
        <f t="shared" si="226"/>
        <v/>
      </c>
    </row>
    <row r="9533" spans="1:16" hidden="1" x14ac:dyDescent="0.25">
      <c r="A9533" s="83" t="s">
        <v>10593</v>
      </c>
      <c r="C9533" s="292">
        <v>17686</v>
      </c>
      <c r="D9533" s="292">
        <v>18002</v>
      </c>
      <c r="E9533" s="292">
        <v>21469</v>
      </c>
      <c r="F9533" s="292">
        <v>18242</v>
      </c>
      <c r="G9533" s="292">
        <v>17424</v>
      </c>
      <c r="H9533" s="292">
        <v>19826</v>
      </c>
      <c r="I9533" s="292">
        <v>15990</v>
      </c>
      <c r="J9533" s="292">
        <v>17556</v>
      </c>
      <c r="K9533" s="292">
        <v>20870</v>
      </c>
      <c r="L9533" s="292">
        <v>18446</v>
      </c>
      <c r="M9533" s="292">
        <v>17333</v>
      </c>
      <c r="N9533" s="292">
        <v>18780</v>
      </c>
      <c r="O9533" s="292">
        <v>221624</v>
      </c>
      <c r="P9533" s="83" t="str">
        <f t="shared" si="226"/>
        <v/>
      </c>
    </row>
    <row r="9534" spans="1:16" hidden="1" x14ac:dyDescent="0.25">
      <c r="A9534" s="83" t="s">
        <v>10594</v>
      </c>
      <c r="C9534" s="292">
        <v>378432</v>
      </c>
      <c r="D9534" s="292">
        <v>609967</v>
      </c>
      <c r="E9534" s="292">
        <v>736050</v>
      </c>
      <c r="F9534" s="292">
        <v>558595</v>
      </c>
      <c r="G9534" s="292">
        <v>425399</v>
      </c>
      <c r="H9534" s="292">
        <v>697299</v>
      </c>
      <c r="I9534" s="292">
        <v>366145</v>
      </c>
      <c r="J9534" s="292">
        <v>470922</v>
      </c>
      <c r="K9534" s="292">
        <v>740479</v>
      </c>
      <c r="L9534" s="292">
        <v>511815</v>
      </c>
      <c r="M9534" s="292">
        <v>490655</v>
      </c>
      <c r="N9534" s="292">
        <v>477683</v>
      </c>
      <c r="O9534" s="292">
        <v>6463441</v>
      </c>
      <c r="P9534" s="83" t="str">
        <f t="shared" si="226"/>
        <v/>
      </c>
    </row>
    <row r="9535" spans="1:16" hidden="1" x14ac:dyDescent="0.25">
      <c r="A9535" s="83" t="s">
        <v>10595</v>
      </c>
      <c r="C9535" s="292">
        <v>43</v>
      </c>
      <c r="D9535" s="292">
        <v>30</v>
      </c>
      <c r="E9535" s="292">
        <v>39</v>
      </c>
      <c r="F9535" s="292">
        <v>41</v>
      </c>
      <c r="G9535" s="292">
        <v>57</v>
      </c>
      <c r="H9535" s="292">
        <v>40</v>
      </c>
      <c r="I9535" s="292">
        <v>40</v>
      </c>
      <c r="J9535" s="292">
        <v>41</v>
      </c>
      <c r="K9535" s="292">
        <v>41</v>
      </c>
      <c r="L9535" s="292">
        <v>41</v>
      </c>
      <c r="M9535" s="292">
        <v>42</v>
      </c>
      <c r="N9535" s="292">
        <v>42</v>
      </c>
      <c r="O9535" s="292">
        <v>497</v>
      </c>
      <c r="P9535" s="83" t="str">
        <f t="shared" si="226"/>
        <v/>
      </c>
    </row>
    <row r="9536" spans="1:16" hidden="1" x14ac:dyDescent="0.25">
      <c r="A9536" s="83" t="s">
        <v>10596</v>
      </c>
      <c r="C9536" s="292">
        <v>185</v>
      </c>
      <c r="D9536" s="292">
        <v>185</v>
      </c>
      <c r="E9536" s="292">
        <v>185</v>
      </c>
      <c r="F9536" s="292">
        <v>185</v>
      </c>
      <c r="G9536" s="292">
        <v>185</v>
      </c>
      <c r="H9536" s="292">
        <v>185</v>
      </c>
      <c r="I9536" s="292">
        <v>185</v>
      </c>
      <c r="J9536" s="292">
        <v>185</v>
      </c>
      <c r="K9536" s="292">
        <v>185</v>
      </c>
      <c r="L9536" s="292">
        <v>185</v>
      </c>
      <c r="M9536" s="292">
        <v>185</v>
      </c>
      <c r="N9536" s="292">
        <v>186</v>
      </c>
      <c r="O9536" s="292">
        <v>2221</v>
      </c>
      <c r="P9536" s="83" t="str">
        <f t="shared" si="226"/>
        <v/>
      </c>
    </row>
    <row r="9537" spans="1:16" hidden="1" x14ac:dyDescent="0.25">
      <c r="A9537" s="83" t="s">
        <v>10597</v>
      </c>
      <c r="C9537" s="292">
        <v>96240.985623333327</v>
      </c>
      <c r="D9537" s="292">
        <v>78507.912153333338</v>
      </c>
      <c r="E9537" s="292">
        <v>77714.000833333339</v>
      </c>
      <c r="F9537" s="292">
        <v>80759.530803333328</v>
      </c>
      <c r="G9537" s="292">
        <v>92944.959443333326</v>
      </c>
      <c r="H9537" s="292">
        <v>84061.600753333332</v>
      </c>
      <c r="I9537" s="292">
        <v>86773.718693333329</v>
      </c>
      <c r="J9537" s="292">
        <v>76184.072293333331</v>
      </c>
      <c r="K9537" s="292">
        <v>80227.991443333332</v>
      </c>
      <c r="L9537" s="292">
        <v>86047.745023333322</v>
      </c>
      <c r="M9537" s="292">
        <v>93070.902473333321</v>
      </c>
      <c r="N9537" s="292">
        <v>104266.20371333332</v>
      </c>
      <c r="O9537" s="292">
        <v>1036799.6232500001</v>
      </c>
      <c r="P9537" s="83" t="str">
        <f t="shared" si="226"/>
        <v/>
      </c>
    </row>
    <row r="9538" spans="1:16" hidden="1" x14ac:dyDescent="0.25">
      <c r="A9538" s="83" t="s">
        <v>10598</v>
      </c>
      <c r="C9538" s="292">
        <v>2120788.8846133985</v>
      </c>
      <c r="D9538" s="292">
        <v>2728877.0497917128</v>
      </c>
      <c r="E9538" s="292">
        <v>2823172.9717975482</v>
      </c>
      <c r="F9538" s="292">
        <v>2507859.3859711359</v>
      </c>
      <c r="G9538" s="292">
        <v>2271620.8737149425</v>
      </c>
      <c r="H9538" s="292">
        <v>2577880.7515579811</v>
      </c>
      <c r="I9538" s="292">
        <v>2739413.0718925935</v>
      </c>
      <c r="J9538" s="292">
        <v>2479674.8338478268</v>
      </c>
      <c r="K9538" s="292">
        <v>2692834.6070180023</v>
      </c>
      <c r="L9538" s="292">
        <v>2578173.4733326416</v>
      </c>
      <c r="M9538" s="292">
        <v>2550377.5328557156</v>
      </c>
      <c r="N9538" s="292">
        <v>1307321.2334179617</v>
      </c>
      <c r="O9538" s="292">
        <v>29377994.669811465</v>
      </c>
      <c r="P9538" s="83" t="str">
        <f t="shared" si="226"/>
        <v/>
      </c>
    </row>
    <row r="9539" spans="1:16" hidden="1" x14ac:dyDescent="0.25">
      <c r="A9539" s="83" t="s">
        <v>10599</v>
      </c>
      <c r="C9539" s="292">
        <v>1748390.4710633985</v>
      </c>
      <c r="D9539" s="292">
        <v>2680204.9312517131</v>
      </c>
      <c r="E9539" s="292">
        <v>2694524.5771875484</v>
      </c>
      <c r="F9539" s="292">
        <v>2199669.0760111362</v>
      </c>
      <c r="G9539" s="292">
        <v>2220921.8082949426</v>
      </c>
      <c r="H9539" s="292">
        <v>2254441.7082679812</v>
      </c>
      <c r="I9539" s="292">
        <v>2502896.1178125939</v>
      </c>
      <c r="J9539" s="292">
        <v>2425611.4363078265</v>
      </c>
      <c r="K9539" s="292">
        <v>2537294.2309180023</v>
      </c>
      <c r="L9539" s="292">
        <v>2335959.0252526416</v>
      </c>
      <c r="M9539" s="292">
        <v>2495323.3287857156</v>
      </c>
      <c r="N9539" s="292">
        <v>1179127.3852679618</v>
      </c>
      <c r="O9539" s="292">
        <v>27274364.096421462</v>
      </c>
      <c r="P9539" s="83" t="str">
        <f t="shared" si="226"/>
        <v/>
      </c>
    </row>
    <row r="9540" spans="1:16" hidden="1" x14ac:dyDescent="0.25">
      <c r="A9540" s="83" t="s">
        <v>10600</v>
      </c>
      <c r="C9540" s="292">
        <v>372398.41355</v>
      </c>
      <c r="D9540" s="292">
        <v>48672.118539999996</v>
      </c>
      <c r="E9540" s="292">
        <v>128648.39461</v>
      </c>
      <c r="F9540" s="292">
        <v>308190.30995999998</v>
      </c>
      <c r="G9540" s="292">
        <v>50699.065419999999</v>
      </c>
      <c r="H9540" s="292">
        <v>323439.04329</v>
      </c>
      <c r="I9540" s="292">
        <v>236516.95408000002</v>
      </c>
      <c r="J9540" s="292">
        <v>54063.397539999998</v>
      </c>
      <c r="K9540" s="292">
        <v>155540.37609999999</v>
      </c>
      <c r="L9540" s="292">
        <v>242214.44808</v>
      </c>
      <c r="M9540" s="292">
        <v>55054.20407</v>
      </c>
      <c r="N9540" s="292">
        <v>128193.84814999999</v>
      </c>
      <c r="O9540" s="292">
        <v>2103630.57339</v>
      </c>
      <c r="P9540" s="83" t="str">
        <f t="shared" si="226"/>
        <v/>
      </c>
    </row>
    <row r="9541" spans="1:16" hidden="1" x14ac:dyDescent="0.25">
      <c r="A9541" s="83" t="s">
        <v>10601</v>
      </c>
      <c r="C9541" s="292">
        <v>5788513.0745612448</v>
      </c>
      <c r="D9541" s="292">
        <v>6909795.3264666265</v>
      </c>
      <c r="E9541" s="292">
        <v>7279611.1242451305</v>
      </c>
      <c r="F9541" s="292">
        <v>6628329.5894807996</v>
      </c>
      <c r="G9541" s="292">
        <v>8315158.4406472826</v>
      </c>
      <c r="H9541" s="292">
        <v>7174509.1113386992</v>
      </c>
      <c r="I9541" s="292">
        <v>6788480.3476017788</v>
      </c>
      <c r="J9541" s="292">
        <v>6819001.9926129356</v>
      </c>
      <c r="K9541" s="292">
        <v>7240526.116354431</v>
      </c>
      <c r="L9541" s="292">
        <v>6940927.5411244649</v>
      </c>
      <c r="M9541" s="292">
        <v>6999168.6778637646</v>
      </c>
      <c r="N9541" s="292">
        <v>5740308.9022312947</v>
      </c>
      <c r="O9541" s="292">
        <v>82624330.244528443</v>
      </c>
      <c r="P9541" s="83" t="str">
        <f t="shared" si="226"/>
        <v/>
      </c>
    </row>
    <row r="9542" spans="1:16" hidden="1" x14ac:dyDescent="0.25">
      <c r="A9542" s="83" t="s">
        <v>10602</v>
      </c>
      <c r="C9542" s="292">
        <v>23820</v>
      </c>
      <c r="D9542" s="292">
        <v>27915</v>
      </c>
      <c r="E9542" s="292">
        <v>39040</v>
      </c>
      <c r="F9542" s="292">
        <v>26550</v>
      </c>
      <c r="G9542" s="292">
        <v>33845</v>
      </c>
      <c r="H9542" s="292">
        <v>38205</v>
      </c>
      <c r="I9542" s="292">
        <v>26390</v>
      </c>
      <c r="J9542" s="292">
        <v>31370</v>
      </c>
      <c r="K9542" s="292">
        <v>27060</v>
      </c>
      <c r="L9542" s="292">
        <v>29395</v>
      </c>
      <c r="M9542" s="292">
        <v>27395</v>
      </c>
      <c r="N9542" s="292">
        <v>24435</v>
      </c>
      <c r="O9542" s="292">
        <v>355420</v>
      </c>
      <c r="P9542" s="83" t="str">
        <f t="shared" si="226"/>
        <v/>
      </c>
    </row>
    <row r="9543" spans="1:16" hidden="1" x14ac:dyDescent="0.25">
      <c r="A9543" s="83" t="s">
        <v>10603</v>
      </c>
      <c r="C9543" s="292">
        <v>3750654</v>
      </c>
      <c r="D9543" s="292">
        <v>4179793</v>
      </c>
      <c r="E9543" s="292">
        <v>4351741</v>
      </c>
      <c r="F9543" s="292">
        <v>4225699</v>
      </c>
      <c r="G9543" s="292">
        <v>5717728</v>
      </c>
      <c r="H9543" s="292">
        <v>4522401</v>
      </c>
      <c r="I9543" s="292">
        <v>3928634</v>
      </c>
      <c r="J9543" s="292">
        <v>4217706</v>
      </c>
      <c r="K9543" s="292">
        <v>4524993</v>
      </c>
      <c r="L9543" s="292">
        <v>4460210</v>
      </c>
      <c r="M9543" s="292">
        <v>4391207</v>
      </c>
      <c r="N9543" s="292">
        <v>4537528</v>
      </c>
      <c r="O9543" s="292">
        <v>52808294</v>
      </c>
      <c r="P9543" s="83" t="str">
        <f t="shared" si="226"/>
        <v/>
      </c>
    </row>
    <row r="9544" spans="1:16" hidden="1" x14ac:dyDescent="0.25">
      <c r="A9544" s="83" t="s">
        <v>10604</v>
      </c>
      <c r="C9544" s="292">
        <v>3774474</v>
      </c>
      <c r="D9544" s="292">
        <v>4207708</v>
      </c>
      <c r="E9544" s="292">
        <v>4390781</v>
      </c>
      <c r="F9544" s="292">
        <v>4252249</v>
      </c>
      <c r="G9544" s="292">
        <v>5751573</v>
      </c>
      <c r="H9544" s="292">
        <v>4560606</v>
      </c>
      <c r="I9544" s="292">
        <v>3955024</v>
      </c>
      <c r="J9544" s="292">
        <v>4249076</v>
      </c>
      <c r="K9544" s="292">
        <v>4552053</v>
      </c>
      <c r="L9544" s="292">
        <v>4489605</v>
      </c>
      <c r="M9544" s="292">
        <v>4418602</v>
      </c>
      <c r="N9544" s="292">
        <v>4561963</v>
      </c>
      <c r="O9544" s="292">
        <v>53163714</v>
      </c>
      <c r="P9544" s="83" t="str">
        <f t="shared" si="226"/>
        <v/>
      </c>
    </row>
    <row r="9545" spans="1:16" hidden="1" x14ac:dyDescent="0.25">
      <c r="A9545" s="83" t="s">
        <v>10605</v>
      </c>
      <c r="P9545" s="83" t="str">
        <f t="shared" si="226"/>
        <v/>
      </c>
    </row>
    <row r="9546" spans="1:16" hidden="1" x14ac:dyDescent="0.25">
      <c r="A9546" s="83" t="s">
        <v>10606</v>
      </c>
      <c r="C9546" s="292">
        <v>516</v>
      </c>
      <c r="D9546" s="292">
        <v>750</v>
      </c>
      <c r="E9546" s="292">
        <v>518</v>
      </c>
      <c r="F9546" s="292">
        <v>476</v>
      </c>
      <c r="G9546" s="292">
        <v>555</v>
      </c>
      <c r="H9546" s="292">
        <v>475</v>
      </c>
      <c r="I9546" s="292">
        <v>416</v>
      </c>
      <c r="J9546" s="292">
        <v>598</v>
      </c>
      <c r="K9546" s="292">
        <v>480</v>
      </c>
      <c r="L9546" s="292">
        <v>444</v>
      </c>
      <c r="M9546" s="292">
        <v>603</v>
      </c>
      <c r="N9546" s="292">
        <v>472</v>
      </c>
      <c r="O9546" s="292">
        <v>6303</v>
      </c>
      <c r="P9546" s="83" t="str">
        <f t="shared" si="226"/>
        <v/>
      </c>
    </row>
    <row r="9547" spans="1:16" hidden="1" x14ac:dyDescent="0.25">
      <c r="A9547" s="83" t="s">
        <v>10607</v>
      </c>
      <c r="C9547" s="292">
        <v>62</v>
      </c>
      <c r="D9547" s="292">
        <v>43</v>
      </c>
      <c r="E9547" s="292">
        <v>35</v>
      </c>
      <c r="F9547" s="292">
        <v>52</v>
      </c>
      <c r="G9547" s="292">
        <v>62</v>
      </c>
      <c r="H9547" s="292">
        <v>75</v>
      </c>
      <c r="I9547" s="292">
        <v>50</v>
      </c>
      <c r="J9547" s="292">
        <v>0</v>
      </c>
      <c r="K9547" s="292">
        <v>25</v>
      </c>
      <c r="L9547" s="292">
        <v>25</v>
      </c>
      <c r="M9547" s="292">
        <v>35</v>
      </c>
      <c r="N9547" s="292">
        <v>28</v>
      </c>
      <c r="O9547" s="292">
        <v>492</v>
      </c>
      <c r="P9547" s="83" t="str">
        <f t="shared" si="226"/>
        <v/>
      </c>
    </row>
    <row r="9548" spans="1:16" hidden="1" x14ac:dyDescent="0.25">
      <c r="A9548" s="83" t="s">
        <v>10608</v>
      </c>
      <c r="C9548" s="292">
        <v>9258.166033333333</v>
      </c>
      <c r="D9548" s="292">
        <v>11293.521963333333</v>
      </c>
      <c r="E9548" s="292">
        <v>12218.473973333334</v>
      </c>
      <c r="F9548" s="292">
        <v>12387.229023333333</v>
      </c>
      <c r="G9548" s="292">
        <v>16682.640273333334</v>
      </c>
      <c r="H9548" s="292">
        <v>12658.156883333333</v>
      </c>
      <c r="I9548" s="292">
        <v>10116.067953333333</v>
      </c>
      <c r="J9548" s="292">
        <v>13649.497923333332</v>
      </c>
      <c r="K9548" s="292">
        <v>17047.890623333333</v>
      </c>
      <c r="L9548" s="292">
        <v>11652.745573333334</v>
      </c>
      <c r="M9548" s="292">
        <v>11540.972733333332</v>
      </c>
      <c r="N9548" s="292">
        <v>14394.984533333334</v>
      </c>
      <c r="O9548" s="292">
        <v>152900.34749000001</v>
      </c>
      <c r="P9548" s="83" t="str">
        <f t="shared" si="226"/>
        <v/>
      </c>
    </row>
    <row r="9549" spans="1:16" hidden="1" x14ac:dyDescent="0.25">
      <c r="A9549" s="83" t="s">
        <v>10609</v>
      </c>
      <c r="C9549" s="292">
        <v>9401883.5076499991</v>
      </c>
      <c r="D9549" s="292">
        <v>11318395.327739999</v>
      </c>
      <c r="E9549" s="292">
        <v>11214116.101300001</v>
      </c>
      <c r="F9549" s="292">
        <v>10689864.59186</v>
      </c>
      <c r="G9549" s="292">
        <v>13989428.694379997</v>
      </c>
      <c r="H9549" s="292">
        <v>11317942.05202</v>
      </c>
      <c r="I9549" s="292">
        <v>10744511.903339999</v>
      </c>
      <c r="J9549" s="292">
        <v>11052867.434150001</v>
      </c>
      <c r="K9549" s="292">
        <v>9911321.2776600011</v>
      </c>
      <c r="L9549" s="292">
        <v>9906574.9006599989</v>
      </c>
      <c r="M9549" s="292">
        <v>12702209.918716002</v>
      </c>
      <c r="N9549" s="292">
        <v>12398047.183749998</v>
      </c>
      <c r="O9549" s="292">
        <v>134647162.89322597</v>
      </c>
      <c r="P9549" s="83" t="str">
        <f t="shared" si="226"/>
        <v/>
      </c>
    </row>
    <row r="9550" spans="1:16" hidden="1" x14ac:dyDescent="0.25">
      <c r="A9550" s="83" t="s">
        <v>10610</v>
      </c>
      <c r="C9550" s="292">
        <v>34085.025670000003</v>
      </c>
      <c r="D9550" s="292">
        <v>38179.306510000002</v>
      </c>
      <c r="E9550" s="292">
        <v>49402.480819999997</v>
      </c>
      <c r="F9550" s="292">
        <v>36565.374960000001</v>
      </c>
      <c r="G9550" s="292">
        <v>41621.476989999996</v>
      </c>
      <c r="H9550" s="292">
        <v>42303.364109999995</v>
      </c>
      <c r="I9550" s="292">
        <v>35379.250469999999</v>
      </c>
      <c r="J9550" s="292">
        <v>41418.491899999994</v>
      </c>
      <c r="K9550" s="292">
        <v>35989.92613</v>
      </c>
      <c r="L9550" s="292">
        <v>29317.05888</v>
      </c>
      <c r="M9550" s="292">
        <v>26617.322910000003</v>
      </c>
      <c r="N9550" s="292">
        <v>30077.770709999997</v>
      </c>
      <c r="O9550" s="292">
        <v>440956.85005999997</v>
      </c>
      <c r="P9550" s="83" t="str">
        <f t="shared" si="226"/>
        <v/>
      </c>
    </row>
    <row r="9551" spans="1:16" hidden="1" x14ac:dyDescent="0.25">
      <c r="A9551" s="83" t="s">
        <v>10611</v>
      </c>
      <c r="P9551" s="83" t="str">
        <f t="shared" si="226"/>
        <v/>
      </c>
    </row>
    <row r="9552" spans="1:16" hidden="1" x14ac:dyDescent="0.25">
      <c r="A9552" s="83" t="s">
        <v>10612</v>
      </c>
      <c r="C9552" s="292">
        <v>34085.025670000003</v>
      </c>
      <c r="D9552" s="292">
        <v>38179.306510000002</v>
      </c>
      <c r="E9552" s="292">
        <v>49402.480819999997</v>
      </c>
      <c r="F9552" s="292">
        <v>36565.374960000001</v>
      </c>
      <c r="G9552" s="292">
        <v>41621.476989999996</v>
      </c>
      <c r="H9552" s="292">
        <v>42303.364109999995</v>
      </c>
      <c r="I9552" s="292">
        <v>35379.250469999999</v>
      </c>
      <c r="J9552" s="292">
        <v>41418.491899999994</v>
      </c>
      <c r="K9552" s="292">
        <v>35989.92613</v>
      </c>
      <c r="L9552" s="292">
        <v>29317.05888</v>
      </c>
      <c r="M9552" s="292">
        <v>26617.322910000003</v>
      </c>
      <c r="N9552" s="292">
        <v>30077.770709999997</v>
      </c>
      <c r="O9552" s="292">
        <v>440956.85005999997</v>
      </c>
      <c r="P9552" s="83" t="str">
        <f t="shared" si="226"/>
        <v/>
      </c>
    </row>
    <row r="9553" spans="1:30" hidden="1" x14ac:dyDescent="0.25">
      <c r="A9553" s="83" t="s">
        <v>10613</v>
      </c>
      <c r="C9553" s="292">
        <v>23820</v>
      </c>
      <c r="D9553" s="292">
        <v>27915</v>
      </c>
      <c r="E9553" s="292">
        <v>39040</v>
      </c>
      <c r="F9553" s="292">
        <v>26550</v>
      </c>
      <c r="G9553" s="292">
        <v>33845</v>
      </c>
      <c r="H9553" s="292">
        <v>38205</v>
      </c>
      <c r="I9553" s="292">
        <v>26390</v>
      </c>
      <c r="J9553" s="292">
        <v>31370</v>
      </c>
      <c r="K9553" s="292">
        <v>27060</v>
      </c>
      <c r="L9553" s="292">
        <v>29395</v>
      </c>
      <c r="M9553" s="292">
        <v>27395</v>
      </c>
      <c r="N9553" s="292">
        <v>24435</v>
      </c>
      <c r="O9553" s="292">
        <v>355420</v>
      </c>
      <c r="P9553" s="83" t="str">
        <f t="shared" si="226"/>
        <v/>
      </c>
    </row>
    <row r="9554" spans="1:30" hidden="1" x14ac:dyDescent="0.25">
      <c r="A9554" s="83" t="s">
        <v>10614</v>
      </c>
      <c r="C9554" s="292">
        <v>3750654</v>
      </c>
      <c r="D9554" s="292">
        <v>4179793</v>
      </c>
      <c r="E9554" s="292">
        <v>4351741</v>
      </c>
      <c r="F9554" s="292">
        <v>4225699</v>
      </c>
      <c r="G9554" s="292">
        <v>5717728</v>
      </c>
      <c r="H9554" s="292">
        <v>4522401</v>
      </c>
      <c r="I9554" s="292">
        <v>3928634</v>
      </c>
      <c r="J9554" s="292">
        <v>4217706</v>
      </c>
      <c r="K9554" s="292">
        <v>4524993</v>
      </c>
      <c r="L9554" s="292">
        <v>4460210</v>
      </c>
      <c r="M9554" s="292">
        <v>4391207</v>
      </c>
      <c r="N9554" s="292">
        <v>4537528</v>
      </c>
      <c r="O9554" s="292">
        <v>52808294</v>
      </c>
      <c r="P9554" s="83" t="str">
        <f t="shared" si="226"/>
        <v/>
      </c>
    </row>
    <row r="9555" spans="1:30" hidden="1" x14ac:dyDescent="0.25">
      <c r="A9555" s="83" t="s">
        <v>10615</v>
      </c>
      <c r="C9555" s="292">
        <v>3774474</v>
      </c>
      <c r="D9555" s="292">
        <v>4207708</v>
      </c>
      <c r="E9555" s="292">
        <v>4390781</v>
      </c>
      <c r="F9555" s="292">
        <v>4252249</v>
      </c>
      <c r="G9555" s="292">
        <v>5751573</v>
      </c>
      <c r="H9555" s="292">
        <v>4560606</v>
      </c>
      <c r="I9555" s="292">
        <v>3955024</v>
      </c>
      <c r="J9555" s="292">
        <v>4249076</v>
      </c>
      <c r="K9555" s="292">
        <v>4552053</v>
      </c>
      <c r="L9555" s="292">
        <v>4489605</v>
      </c>
      <c r="M9555" s="292">
        <v>4418602</v>
      </c>
      <c r="N9555" s="292">
        <v>4561963</v>
      </c>
      <c r="O9555" s="292">
        <v>53163714</v>
      </c>
      <c r="P9555" s="83" t="str">
        <f t="shared" si="226"/>
        <v/>
      </c>
    </row>
    <row r="9556" spans="1:30" hidden="1" x14ac:dyDescent="0.25">
      <c r="A9556" s="83" t="s">
        <v>10616</v>
      </c>
      <c r="C9556" s="292">
        <v>3664358.2652800004</v>
      </c>
      <c r="D9556" s="292">
        <v>5905911.2511200001</v>
      </c>
      <c r="E9556" s="292">
        <v>3858796.5161100002</v>
      </c>
      <c r="F9556" s="292">
        <v>3606649.9978299993</v>
      </c>
      <c r="G9556" s="292">
        <v>5958758.7104899976</v>
      </c>
      <c r="H9556" s="292">
        <v>4443243.8987499997</v>
      </c>
      <c r="I9556" s="292">
        <v>4028661.4580099988</v>
      </c>
      <c r="J9556" s="292">
        <v>5400059.68793</v>
      </c>
      <c r="K9556" s="292">
        <v>3682747.2749200007</v>
      </c>
      <c r="L9556" s="292">
        <v>3386780.5201999997</v>
      </c>
      <c r="M9556" s="292">
        <v>6872270.4466560008</v>
      </c>
      <c r="N9556" s="292">
        <v>5378785.7825999977</v>
      </c>
      <c r="O9556" s="292">
        <v>56187023.809896</v>
      </c>
      <c r="P9556" s="83" t="str">
        <f t="shared" si="226"/>
        <v/>
      </c>
    </row>
    <row r="9557" spans="1:30" hidden="1" x14ac:dyDescent="0.25">
      <c r="A9557" s="83" t="s">
        <v>10617</v>
      </c>
      <c r="C9557" s="292">
        <v>1080349.868</v>
      </c>
      <c r="D9557" s="292">
        <v>322605.05663999997</v>
      </c>
      <c r="E9557" s="292">
        <v>1927961.95055</v>
      </c>
      <c r="F9557" s="292">
        <v>1983754.8113200001</v>
      </c>
      <c r="G9557" s="292">
        <v>1405293.75645</v>
      </c>
      <c r="H9557" s="292">
        <v>1455609.1249200001</v>
      </c>
      <c r="I9557" s="292">
        <v>2161477.0716300001</v>
      </c>
      <c r="J9557" s="292">
        <v>785683.76156999997</v>
      </c>
      <c r="K9557" s="292">
        <v>1067130.0349300001</v>
      </c>
      <c r="L9557" s="292">
        <v>1437307.0224600001</v>
      </c>
      <c r="M9557" s="292">
        <v>931793.3017800001</v>
      </c>
      <c r="N9557" s="292">
        <v>2001243.27296</v>
      </c>
      <c r="O9557" s="292">
        <v>16560209.033210002</v>
      </c>
      <c r="P9557" s="83" t="str">
        <f t="shared" si="226"/>
        <v/>
      </c>
    </row>
    <row r="9558" spans="1:30" hidden="1" x14ac:dyDescent="0.25">
      <c r="A9558" s="83" t="s">
        <v>10618</v>
      </c>
      <c r="C9558" s="292">
        <v>75979.945999999996</v>
      </c>
      <c r="D9558" s="292">
        <v>69319.954740000001</v>
      </c>
      <c r="E9558" s="292">
        <v>63254.184509999999</v>
      </c>
      <c r="F9558" s="292">
        <v>46592.068960000004</v>
      </c>
      <c r="G9558" s="292">
        <v>64106.000410000001</v>
      </c>
      <c r="H9558" s="292">
        <v>45545.39759</v>
      </c>
      <c r="I9558" s="292">
        <v>44055.427510000001</v>
      </c>
      <c r="J9558" s="292">
        <v>40070.885060000001</v>
      </c>
      <c r="K9558" s="292">
        <v>33415.041290000001</v>
      </c>
      <c r="L9558" s="292">
        <v>29003.443780000001</v>
      </c>
      <c r="M9558" s="292">
        <v>33258.180869999997</v>
      </c>
      <c r="N9558" s="292">
        <v>55944.679109999997</v>
      </c>
      <c r="O9558" s="292">
        <v>600545.20983000007</v>
      </c>
      <c r="P9558" s="83" t="str">
        <f t="shared" si="226"/>
        <v/>
      </c>
    </row>
    <row r="9559" spans="1:30" hidden="1" x14ac:dyDescent="0.25">
      <c r="A9559" s="83" t="s">
        <v>10619</v>
      </c>
      <c r="P9559" s="83" t="str">
        <f t="shared" si="226"/>
        <v/>
      </c>
    </row>
    <row r="9560" spans="1:30" hidden="1" x14ac:dyDescent="0.25">
      <c r="A9560" s="83" t="s">
        <v>10620</v>
      </c>
      <c r="C9560" s="292">
        <v>0.41666666666666669</v>
      </c>
      <c r="D9560" s="292">
        <v>0.41666666666666669</v>
      </c>
      <c r="E9560" s="292">
        <v>148321.67523666666</v>
      </c>
      <c r="F9560" s="292">
        <v>273.41666666666669</v>
      </c>
      <c r="G9560" s="292">
        <v>0.41666666666666669</v>
      </c>
      <c r="H9560" s="292">
        <v>0.41666666666666669</v>
      </c>
      <c r="I9560" s="292">
        <v>0.41666666666666669</v>
      </c>
      <c r="J9560" s="292">
        <v>0.41666666666666669</v>
      </c>
      <c r="K9560" s="292">
        <v>28.416666666666668</v>
      </c>
      <c r="L9560" s="292">
        <v>0.41666666666666669</v>
      </c>
      <c r="M9560" s="292">
        <v>0.41666666666666669</v>
      </c>
      <c r="N9560" s="292">
        <v>28.416666666666668</v>
      </c>
      <c r="O9560" s="292">
        <v>148655.25856999992</v>
      </c>
      <c r="P9560" s="83" t="str">
        <f t="shared" si="226"/>
        <v/>
      </c>
    </row>
    <row r="9561" spans="1:30" hidden="1" x14ac:dyDescent="0.25">
      <c r="A9561" s="83" t="s">
        <v>10621</v>
      </c>
      <c r="C9561" s="292">
        <v>5627409.50765</v>
      </c>
      <c r="D9561" s="292">
        <v>7110687.3277399996</v>
      </c>
      <c r="E9561" s="292">
        <v>6823335.1012999993</v>
      </c>
      <c r="F9561" s="292">
        <v>6437615.591860001</v>
      </c>
      <c r="G9561" s="292">
        <v>8237855.6943799984</v>
      </c>
      <c r="H9561" s="292">
        <v>6757336.0520200003</v>
      </c>
      <c r="I9561" s="292">
        <v>6789487.9033399988</v>
      </c>
      <c r="J9561" s="292">
        <v>6803791.4341500001</v>
      </c>
      <c r="K9561" s="292">
        <v>5359268.2776600011</v>
      </c>
      <c r="L9561" s="292">
        <v>5416969.9006600007</v>
      </c>
      <c r="M9561" s="292">
        <v>8283607.9187160013</v>
      </c>
      <c r="N9561" s="292">
        <v>7836084.1837499971</v>
      </c>
      <c r="O9561" s="292">
        <v>81483448.893226013</v>
      </c>
      <c r="P9561" s="83" t="str">
        <f t="shared" si="226"/>
        <v/>
      </c>
    </row>
    <row r="9562" spans="1:30" hidden="1" x14ac:dyDescent="0.25">
      <c r="A9562" s="83" t="s">
        <v>10622</v>
      </c>
      <c r="C9562" s="292">
        <v>763377.82000000007</v>
      </c>
      <c r="D9562" s="292">
        <v>763377.8200999999</v>
      </c>
      <c r="E9562" s="292">
        <v>763379.8200999999</v>
      </c>
      <c r="F9562" s="292">
        <v>751392.69309999992</v>
      </c>
      <c r="G9562" s="292">
        <v>751392.69309999992</v>
      </c>
      <c r="H9562" s="292">
        <v>757975.69309999992</v>
      </c>
      <c r="I9562" s="292">
        <v>509798.21110000001</v>
      </c>
      <c r="J9562" s="292">
        <v>522908.69310000003</v>
      </c>
      <c r="K9562" s="292">
        <v>522909.69310000003</v>
      </c>
      <c r="L9562" s="292">
        <v>522908.69310000003</v>
      </c>
      <c r="M9562" s="292">
        <v>408127.27710000001</v>
      </c>
      <c r="N9562" s="292">
        <v>355609.27717000002</v>
      </c>
      <c r="O9562" s="292">
        <v>7393158.3841699976</v>
      </c>
      <c r="P9562" s="83" t="str">
        <f t="shared" si="226"/>
        <v/>
      </c>
    </row>
    <row r="9563" spans="1:30" hidden="1" x14ac:dyDescent="0.25">
      <c r="A9563" s="83" t="s">
        <v>10623</v>
      </c>
      <c r="C9563" s="292">
        <v>686976.55900000001</v>
      </c>
      <c r="D9563" s="292">
        <v>686976.55909999995</v>
      </c>
      <c r="E9563" s="292">
        <v>686978.55909999995</v>
      </c>
      <c r="F9563" s="292">
        <v>686976.55909999995</v>
      </c>
      <c r="G9563" s="292">
        <v>686976.55909999995</v>
      </c>
      <c r="H9563" s="292">
        <v>693559.55909999995</v>
      </c>
      <c r="I9563" s="292">
        <v>458492.55910000001</v>
      </c>
      <c r="J9563" s="292">
        <v>458492.55910000001</v>
      </c>
      <c r="K9563" s="292">
        <v>458493.55910000001</v>
      </c>
      <c r="L9563" s="292">
        <v>458492.55910000001</v>
      </c>
      <c r="M9563" s="292">
        <v>337341.55910000001</v>
      </c>
      <c r="N9563" s="292">
        <v>284823.55917000002</v>
      </c>
      <c r="O9563" s="292">
        <v>6584580.7091700016</v>
      </c>
      <c r="P9563" s="83" t="str">
        <f t="shared" si="226"/>
        <v/>
      </c>
    </row>
    <row r="9564" spans="1:30" hidden="1" x14ac:dyDescent="0.25">
      <c r="A9564" s="83" t="s">
        <v>10624</v>
      </c>
      <c r="C9564" s="292">
        <v>76401.260999999999</v>
      </c>
      <c r="D9564" s="292">
        <v>76401.260999999999</v>
      </c>
      <c r="E9564" s="292">
        <v>76401.260999999999</v>
      </c>
      <c r="F9564" s="292">
        <v>64416.134000000005</v>
      </c>
      <c r="G9564" s="292">
        <v>64416.134000000005</v>
      </c>
      <c r="H9564" s="292">
        <v>64416.134000000005</v>
      </c>
      <c r="I9564" s="292">
        <v>51305.652000000002</v>
      </c>
      <c r="J9564" s="292">
        <v>64416.134000000005</v>
      </c>
      <c r="K9564" s="292">
        <v>64416.134000000005</v>
      </c>
      <c r="L9564" s="292">
        <v>64416.134000000005</v>
      </c>
      <c r="M9564" s="292">
        <v>70785.718000000008</v>
      </c>
      <c r="N9564" s="292">
        <v>70785.718000000008</v>
      </c>
      <c r="O9564" s="292">
        <v>808577.67499999993</v>
      </c>
      <c r="P9564" s="83" t="str">
        <f t="shared" si="226"/>
        <v/>
      </c>
    </row>
    <row r="9565" spans="1:30" hidden="1" x14ac:dyDescent="0.25">
      <c r="A9565" s="83" t="s">
        <v>10625</v>
      </c>
      <c r="C9565" s="292">
        <v>-1268334.5120999999</v>
      </c>
      <c r="D9565" s="292">
        <v>-1056294.54296</v>
      </c>
      <c r="E9565" s="292">
        <v>-1259564.0686999999</v>
      </c>
      <c r="F9565" s="292">
        <v>2522012.9767399998</v>
      </c>
      <c r="G9565" s="292">
        <v>-192739.73479000013</v>
      </c>
      <c r="H9565" s="292">
        <v>305201.86837999977</v>
      </c>
      <c r="I9565" s="292">
        <v>-194947.02537999989</v>
      </c>
      <c r="J9565" s="292">
        <v>207846.67350000027</v>
      </c>
      <c r="K9565" s="292">
        <v>-525020.90757999965</v>
      </c>
      <c r="L9565" s="292">
        <v>156201.76147000003</v>
      </c>
      <c r="M9565" s="292">
        <v>-252970.55069000018</v>
      </c>
      <c r="N9565" s="292">
        <v>-55832.155139999697</v>
      </c>
      <c r="O9565" s="292">
        <v>-1614440.217249997</v>
      </c>
      <c r="P9565" s="83" t="str">
        <f t="shared" si="226"/>
        <v/>
      </c>
      <c r="Q9565" s="88"/>
      <c r="R9565" s="107"/>
      <c r="S9565" s="110"/>
      <c r="T9565" s="109"/>
      <c r="U9565" s="109"/>
      <c r="V9565" s="109"/>
      <c r="W9565" s="109"/>
      <c r="X9565" s="109"/>
      <c r="Y9565" s="109"/>
      <c r="Z9565" s="109"/>
      <c r="AA9565" s="109"/>
      <c r="AB9565" s="109"/>
      <c r="AC9565" s="109"/>
      <c r="AD9565" s="109"/>
    </row>
    <row r="9566" spans="1:30" hidden="1" x14ac:dyDescent="0.25">
      <c r="A9566" s="83" t="s">
        <v>10626</v>
      </c>
      <c r="C9566" s="292">
        <v>-1249739.79471</v>
      </c>
      <c r="D9566" s="292">
        <v>-1056642.3200699999</v>
      </c>
      <c r="E9566" s="292">
        <v>-59564.068699999945</v>
      </c>
      <c r="F9566" s="292">
        <v>3495875.2805799991</v>
      </c>
      <c r="G9566" s="292">
        <v>-378889.06574000022</v>
      </c>
      <c r="H9566" s="292">
        <v>152643.03481999971</v>
      </c>
      <c r="I9566" s="292">
        <v>-315279.61458999978</v>
      </c>
      <c r="J9566" s="292">
        <v>206314.3441300001</v>
      </c>
      <c r="K9566" s="292">
        <v>428032.13959000027</v>
      </c>
      <c r="L9566" s="292">
        <v>102974.08756000001</v>
      </c>
      <c r="M9566" s="292">
        <v>-445524.01310999994</v>
      </c>
      <c r="N9566" s="292">
        <v>-89428.986329999985</v>
      </c>
      <c r="O9566" s="292">
        <v>790771.02343000472</v>
      </c>
      <c r="P9566" s="83" t="str">
        <f t="shared" si="226"/>
        <v/>
      </c>
      <c r="Q9566" s="88"/>
      <c r="R9566" s="107"/>
      <c r="S9566" s="110"/>
      <c r="T9566" s="109"/>
      <c r="U9566" s="109"/>
      <c r="V9566" s="109"/>
      <c r="W9566" s="109"/>
      <c r="X9566" s="109"/>
      <c r="Y9566" s="109"/>
      <c r="Z9566" s="109"/>
      <c r="AA9566" s="109"/>
      <c r="AB9566" s="109"/>
      <c r="AC9566" s="109"/>
      <c r="AD9566" s="109"/>
    </row>
    <row r="9567" spans="1:30" hidden="1" x14ac:dyDescent="0.25">
      <c r="A9567" s="83" t="s">
        <v>10627</v>
      </c>
      <c r="C9567" s="292">
        <v>0</v>
      </c>
      <c r="D9567" s="292">
        <v>0</v>
      </c>
      <c r="E9567" s="292">
        <v>0</v>
      </c>
      <c r="F9567" s="292">
        <v>0</v>
      </c>
      <c r="G9567" s="292">
        <v>0</v>
      </c>
      <c r="H9567" s="292">
        <v>0</v>
      </c>
      <c r="I9567" s="292">
        <v>0</v>
      </c>
      <c r="J9567" s="292">
        <v>0</v>
      </c>
      <c r="K9567" s="292">
        <v>0</v>
      </c>
      <c r="L9567" s="292">
        <v>0</v>
      </c>
      <c r="M9567" s="292">
        <v>0</v>
      </c>
      <c r="N9567" s="292">
        <v>0</v>
      </c>
      <c r="O9567" s="292">
        <v>0</v>
      </c>
      <c r="P9567" s="83" t="str">
        <f t="shared" si="226"/>
        <v/>
      </c>
      <c r="Q9567" s="89"/>
      <c r="R9567" s="107"/>
      <c r="S9567" s="110"/>
      <c r="T9567" s="109"/>
      <c r="U9567" s="109"/>
      <c r="V9567" s="109"/>
      <c r="W9567" s="109"/>
      <c r="X9567" s="110"/>
      <c r="Y9567" s="110"/>
      <c r="Z9567" s="110"/>
      <c r="AA9567" s="110"/>
      <c r="AB9567" s="107"/>
      <c r="AC9567" s="110"/>
      <c r="AD9567" s="110"/>
    </row>
    <row r="9568" spans="1:30" hidden="1" x14ac:dyDescent="0.25">
      <c r="A9568" s="83" t="s">
        <v>10628</v>
      </c>
      <c r="C9568" s="292">
        <v>49952.973879999998</v>
      </c>
      <c r="D9568" s="292">
        <v>57173.023029999997</v>
      </c>
      <c r="E9568" s="292">
        <v>63251.121449999999</v>
      </c>
      <c r="F9568" s="292">
        <v>49780.344389999998</v>
      </c>
      <c r="G9568" s="292">
        <v>78818.675780000005</v>
      </c>
      <c r="H9568" s="292">
        <v>50924.216030000003</v>
      </c>
      <c r="I9568" s="292">
        <v>48967.920489999997</v>
      </c>
      <c r="J9568" s="292">
        <v>49351.035080000001</v>
      </c>
      <c r="K9568" s="292">
        <v>50964.916550000002</v>
      </c>
      <c r="L9568" s="292">
        <v>51044.631509999999</v>
      </c>
      <c r="M9568" s="292">
        <v>52125.82574</v>
      </c>
      <c r="N9568" s="292">
        <v>79231.261809999996</v>
      </c>
      <c r="O9568" s="292">
        <v>681585.94574000011</v>
      </c>
      <c r="P9568" s="83" t="str">
        <f t="shared" si="226"/>
        <v/>
      </c>
      <c r="Q9568" s="89"/>
      <c r="R9568" s="107"/>
      <c r="S9568" s="110"/>
      <c r="T9568" s="109"/>
      <c r="U9568" s="109"/>
      <c r="V9568" s="109"/>
      <c r="W9568" s="109"/>
      <c r="X9568" s="110"/>
      <c r="Y9568" s="110"/>
      <c r="Z9568" s="110"/>
      <c r="AA9568" s="110"/>
      <c r="AB9568" s="107"/>
      <c r="AC9568" s="110"/>
      <c r="AD9568" s="110"/>
    </row>
    <row r="9569" spans="1:30" hidden="1" x14ac:dyDescent="0.25">
      <c r="A9569" s="83" t="s">
        <v>10629</v>
      </c>
      <c r="C9569" s="292">
        <v>1637.6408000000001</v>
      </c>
      <c r="D9569" s="292">
        <v>16873.763359999997</v>
      </c>
      <c r="E9569" s="292">
        <v>23646.215539999997</v>
      </c>
      <c r="F9569" s="292">
        <v>31039.852050000001</v>
      </c>
      <c r="G9569" s="292">
        <v>26187.974620000001</v>
      </c>
      <c r="H9569" s="292">
        <v>84446.402060000008</v>
      </c>
      <c r="I9569" s="292">
        <v>36566.803269999997</v>
      </c>
      <c r="J9569" s="292">
        <v>35308.116280000002</v>
      </c>
      <c r="K9569" s="292">
        <v>32062.383159999998</v>
      </c>
      <c r="L9569" s="292">
        <v>64992.730199999991</v>
      </c>
      <c r="M9569" s="292">
        <v>32909.547659999997</v>
      </c>
      <c r="N9569" s="292">
        <v>59805.379240000002</v>
      </c>
      <c r="O9569" s="292">
        <v>445476.80823999998</v>
      </c>
      <c r="P9569" s="83" t="str">
        <f t="shared" si="226"/>
        <v/>
      </c>
      <c r="Q9569" s="89"/>
      <c r="R9569" s="107"/>
      <c r="S9569" s="110"/>
      <c r="T9569" s="109"/>
      <c r="U9569" s="109"/>
      <c r="V9569" s="109"/>
      <c r="W9569" s="109"/>
      <c r="X9569" s="110"/>
      <c r="Y9569" s="110"/>
      <c r="Z9569" s="110"/>
      <c r="AA9569" s="110"/>
      <c r="AB9569" s="107"/>
      <c r="AC9569" s="110"/>
      <c r="AD9569" s="110"/>
    </row>
    <row r="9570" spans="1:30" hidden="1" x14ac:dyDescent="0.25">
      <c r="A9570" s="83" t="s">
        <v>10630</v>
      </c>
      <c r="C9570" s="292">
        <v>35078.870110000003</v>
      </c>
      <c r="D9570" s="292">
        <v>29820.372599999999</v>
      </c>
      <c r="E9570" s="292">
        <v>28755.418870000001</v>
      </c>
      <c r="F9570" s="292">
        <v>43166.61118</v>
      </c>
      <c r="G9570" s="292">
        <v>57374.135990000002</v>
      </c>
      <c r="H9570" s="292">
        <v>74771.515719999996</v>
      </c>
      <c r="I9570" s="292">
        <v>10398.375040000001</v>
      </c>
      <c r="J9570" s="292">
        <v>6804.4246199999998</v>
      </c>
      <c r="K9570" s="292">
        <v>47366.83567</v>
      </c>
      <c r="L9570" s="292">
        <v>20842.307239999998</v>
      </c>
      <c r="M9570" s="292">
        <v>-50368.200250000002</v>
      </c>
      <c r="N9570" s="292">
        <v>10325.40115</v>
      </c>
      <c r="O9570" s="292">
        <v>314336.06794000004</v>
      </c>
      <c r="P9570" s="83" t="str">
        <f t="shared" si="226"/>
        <v/>
      </c>
      <c r="Q9570" s="89"/>
      <c r="R9570" s="107"/>
      <c r="S9570" s="110"/>
      <c r="T9570" s="109"/>
      <c r="U9570" s="109"/>
      <c r="V9570" s="109"/>
      <c r="W9570" s="109"/>
      <c r="X9570" s="110"/>
      <c r="Y9570" s="110"/>
      <c r="Z9570" s="110"/>
      <c r="AA9570" s="110"/>
      <c r="AB9570" s="107"/>
      <c r="AC9570" s="110"/>
      <c r="AD9570" s="110"/>
    </row>
    <row r="9571" spans="1:30" hidden="1" x14ac:dyDescent="0.25">
      <c r="A9571" s="83" t="s">
        <v>10631</v>
      </c>
      <c r="C9571" s="292">
        <v>0</v>
      </c>
      <c r="D9571" s="292">
        <v>20105.364539999999</v>
      </c>
      <c r="E9571" s="292">
        <v>19887.387730000002</v>
      </c>
      <c r="F9571" s="292">
        <v>20228.3197</v>
      </c>
      <c r="G9571" s="292">
        <v>36002.282729999999</v>
      </c>
      <c r="H9571" s="292">
        <v>43520.662059999995</v>
      </c>
      <c r="I9571" s="292">
        <v>91020.486249999987</v>
      </c>
      <c r="J9571" s="292">
        <v>44550.712119999997</v>
      </c>
      <c r="K9571" s="292">
        <v>51203.497739999999</v>
      </c>
      <c r="L9571" s="292">
        <v>92297.291559999998</v>
      </c>
      <c r="M9571" s="292">
        <v>64397.050640000001</v>
      </c>
      <c r="N9571" s="292">
        <v>138113.56337999998</v>
      </c>
      <c r="O9571" s="292">
        <v>621326.61844999995</v>
      </c>
      <c r="P9571" s="83" t="str">
        <f t="shared" si="226"/>
        <v/>
      </c>
      <c r="Q9571" s="89"/>
      <c r="R9571" s="107"/>
      <c r="S9571" s="110"/>
      <c r="T9571" s="109"/>
      <c r="U9571" s="109"/>
      <c r="V9571" s="109"/>
      <c r="W9571" s="109"/>
      <c r="X9571" s="110"/>
      <c r="Y9571" s="110"/>
      <c r="Z9571" s="110"/>
      <c r="AA9571" s="110"/>
      <c r="AB9571" s="107"/>
      <c r="AC9571" s="110"/>
      <c r="AD9571" s="110"/>
    </row>
    <row r="9572" spans="1:30" hidden="1" x14ac:dyDescent="0.25">
      <c r="A9572" s="83" t="s">
        <v>10632</v>
      </c>
      <c r="C9572" s="292">
        <v>1187707.6666600001</v>
      </c>
      <c r="D9572" s="292">
        <v>514692.38332999998</v>
      </c>
      <c r="E9572" s="292">
        <v>1048066.8801299999</v>
      </c>
      <c r="F9572" s="292">
        <v>1065277.9193500001</v>
      </c>
      <c r="G9572" s="292">
        <v>633195.72545999999</v>
      </c>
      <c r="H9572" s="292">
        <v>680009.38248000003</v>
      </c>
      <c r="I9572" s="292">
        <v>1014986.2681399999</v>
      </c>
      <c r="J9572" s="292">
        <v>578025.77353999997</v>
      </c>
      <c r="K9572" s="292">
        <v>1302892.4889499999</v>
      </c>
      <c r="L9572" s="292">
        <v>635141.73364999995</v>
      </c>
      <c r="M9572" s="292">
        <v>964007.23684000003</v>
      </c>
      <c r="N9572" s="292">
        <v>694556.55912999995</v>
      </c>
      <c r="O9572" s="292">
        <v>10318560.017659999</v>
      </c>
      <c r="P9572" s="83" t="str">
        <f t="shared" si="226"/>
        <v/>
      </c>
      <c r="Q9572" s="89"/>
      <c r="R9572" s="107"/>
      <c r="S9572" s="110"/>
      <c r="T9572" s="109"/>
      <c r="U9572" s="109"/>
      <c r="V9572" s="109"/>
      <c r="W9572" s="109"/>
      <c r="X9572" s="110"/>
      <c r="Y9572" s="110"/>
      <c r="Z9572" s="110"/>
      <c r="AA9572" s="110"/>
      <c r="AB9572" s="107"/>
      <c r="AC9572" s="110"/>
      <c r="AD9572" s="110"/>
    </row>
    <row r="9573" spans="1:30" hidden="1" x14ac:dyDescent="0.25">
      <c r="A9573" s="83" t="s">
        <v>10633</v>
      </c>
      <c r="C9573" s="292">
        <v>0</v>
      </c>
      <c r="D9573" s="292">
        <v>0</v>
      </c>
      <c r="E9573" s="292">
        <v>0</v>
      </c>
      <c r="F9573" s="292">
        <v>0</v>
      </c>
      <c r="G9573" s="292">
        <v>0</v>
      </c>
      <c r="H9573" s="292">
        <v>0</v>
      </c>
      <c r="I9573" s="292">
        <v>0</v>
      </c>
      <c r="J9573" s="292">
        <v>0</v>
      </c>
      <c r="K9573" s="292">
        <v>0</v>
      </c>
      <c r="L9573" s="292">
        <v>54.102200000000003</v>
      </c>
      <c r="M9573" s="292">
        <v>0</v>
      </c>
      <c r="N9573" s="292">
        <v>0</v>
      </c>
      <c r="O9573" s="292">
        <v>54.102200000000003</v>
      </c>
      <c r="P9573" s="83" t="str">
        <f t="shared" si="226"/>
        <v/>
      </c>
      <c r="Q9573" s="89"/>
      <c r="R9573" s="107"/>
      <c r="S9573" s="110"/>
      <c r="T9573" s="109"/>
      <c r="U9573" s="109"/>
      <c r="V9573" s="109"/>
      <c r="W9573" s="109"/>
      <c r="X9573" s="110"/>
      <c r="Y9573" s="110"/>
      <c r="Z9573" s="110"/>
      <c r="AA9573" s="110"/>
      <c r="AB9573" s="107"/>
      <c r="AC9573" s="110"/>
      <c r="AD9573" s="110"/>
    </row>
    <row r="9574" spans="1:30" hidden="1" x14ac:dyDescent="0.25">
      <c r="A9574" s="83" t="s">
        <v>10634</v>
      </c>
      <c r="C9574" s="292">
        <v>0</v>
      </c>
      <c r="D9574" s="292">
        <v>433653.64714000002</v>
      </c>
      <c r="E9574" s="292">
        <v>60363.029090000004</v>
      </c>
      <c r="F9574" s="292">
        <v>24857.403869999998</v>
      </c>
      <c r="G9574" s="292">
        <v>410676.14728999999</v>
      </c>
      <c r="H9574" s="292">
        <v>47228.845359999999</v>
      </c>
      <c r="I9574" s="292">
        <v>16489.116419999998</v>
      </c>
      <c r="J9574" s="292">
        <v>364849.14843999996</v>
      </c>
      <c r="K9574" s="292">
        <v>38864.880689999998</v>
      </c>
      <c r="L9574" s="292">
        <v>64181.454620000004</v>
      </c>
      <c r="M9574" s="292">
        <v>46155.733869999996</v>
      </c>
      <c r="N9574" s="292">
        <v>653419.92394000001</v>
      </c>
      <c r="O9574" s="292">
        <v>2160739.3307299996</v>
      </c>
      <c r="P9574" s="83" t="str">
        <f t="shared" si="226"/>
        <v/>
      </c>
      <c r="Q9574" s="89"/>
      <c r="R9574" s="107"/>
      <c r="S9574" s="110"/>
      <c r="T9574" s="109"/>
      <c r="U9574" s="109"/>
      <c r="V9574" s="109"/>
      <c r="W9574" s="109"/>
      <c r="X9574" s="110"/>
      <c r="Y9574" s="110"/>
      <c r="Z9574" s="110"/>
      <c r="AA9574" s="110"/>
      <c r="AB9574" s="107"/>
      <c r="AC9574" s="110"/>
      <c r="AD9574" s="110"/>
    </row>
    <row r="9575" spans="1:30" hidden="1" x14ac:dyDescent="0.25">
      <c r="A9575" s="83" t="s">
        <v>10635</v>
      </c>
      <c r="C9575" s="292">
        <v>0</v>
      </c>
      <c r="D9575" s="292">
        <v>0</v>
      </c>
      <c r="E9575" s="292">
        <v>0</v>
      </c>
      <c r="F9575" s="292">
        <v>0</v>
      </c>
      <c r="G9575" s="292">
        <v>0</v>
      </c>
      <c r="H9575" s="292">
        <v>0</v>
      </c>
      <c r="I9575" s="292">
        <v>0</v>
      </c>
      <c r="J9575" s="292">
        <v>0</v>
      </c>
      <c r="K9575" s="292">
        <v>0</v>
      </c>
      <c r="L9575" s="292">
        <v>0</v>
      </c>
      <c r="M9575" s="292">
        <v>0</v>
      </c>
      <c r="N9575" s="292">
        <v>0</v>
      </c>
      <c r="O9575" s="292">
        <v>0</v>
      </c>
      <c r="P9575" s="83" t="str">
        <f t="shared" si="226"/>
        <v/>
      </c>
      <c r="Q9575" s="89"/>
      <c r="R9575" s="107"/>
      <c r="S9575" s="110"/>
      <c r="T9575" s="109"/>
      <c r="U9575" s="109"/>
      <c r="V9575" s="109"/>
      <c r="W9575" s="109"/>
      <c r="X9575" s="110"/>
      <c r="Y9575" s="110"/>
      <c r="Z9575" s="110"/>
      <c r="AA9575" s="110"/>
      <c r="AB9575" s="107"/>
      <c r="AC9575" s="110"/>
      <c r="AD9575" s="110"/>
    </row>
    <row r="9576" spans="1:30" hidden="1" x14ac:dyDescent="0.25">
      <c r="A9576" s="83" t="s">
        <v>10636</v>
      </c>
      <c r="C9576" s="292">
        <v>0.74646999999999997</v>
      </c>
      <c r="D9576" s="292">
        <v>1540.298</v>
      </c>
      <c r="E9576" s="292">
        <v>67.948830000000001</v>
      </c>
      <c r="F9576" s="292">
        <v>386.14127999999999</v>
      </c>
      <c r="G9576" s="292">
        <v>42789.089310000003</v>
      </c>
      <c r="H9576" s="292">
        <v>3404.3666799999996</v>
      </c>
      <c r="I9576" s="292">
        <v>3409.5535300000001</v>
      </c>
      <c r="J9576" s="292">
        <v>4103.1970099999999</v>
      </c>
      <c r="K9576" s="292">
        <v>13650.05048</v>
      </c>
      <c r="L9576" s="292">
        <v>12387.695459999999</v>
      </c>
      <c r="M9576" s="292">
        <v>12626.60397</v>
      </c>
      <c r="N9576" s="292">
        <v>37301.663959999998</v>
      </c>
      <c r="O9576" s="292">
        <v>131667.35498</v>
      </c>
      <c r="P9576" s="83" t="str">
        <f t="shared" si="226"/>
        <v/>
      </c>
      <c r="Q9576" s="89"/>
      <c r="R9576" s="107"/>
      <c r="S9576" s="110"/>
      <c r="T9576" s="109"/>
      <c r="U9576" s="109"/>
      <c r="V9576" s="109"/>
      <c r="W9576" s="109"/>
      <c r="X9576" s="110"/>
      <c r="Y9576" s="110"/>
      <c r="Z9576" s="110"/>
      <c r="AA9576" s="110"/>
      <c r="AB9576" s="107"/>
      <c r="AC9576" s="110"/>
      <c r="AD9576" s="110"/>
    </row>
    <row r="9577" spans="1:30" hidden="1" x14ac:dyDescent="0.25">
      <c r="A9577" s="83" t="s">
        <v>10637</v>
      </c>
      <c r="C9577" s="292">
        <v>0</v>
      </c>
      <c r="D9577" s="292">
        <v>0</v>
      </c>
      <c r="E9577" s="292">
        <v>16576.33711</v>
      </c>
      <c r="F9577" s="292">
        <v>19282.98576</v>
      </c>
      <c r="G9577" s="292">
        <v>19193.578560000002</v>
      </c>
      <c r="H9577" s="292">
        <v>27484.551299999999</v>
      </c>
      <c r="I9577" s="292">
        <v>13497.501189999999</v>
      </c>
      <c r="J9577" s="292">
        <v>18918.383979999999</v>
      </c>
      <c r="K9577" s="292">
        <v>25887.921709999999</v>
      </c>
      <c r="L9577" s="292">
        <v>22086.339960000001</v>
      </c>
      <c r="M9577" s="292">
        <v>23126.735339999999</v>
      </c>
      <c r="N9577" s="292">
        <v>29925.172119999999</v>
      </c>
      <c r="O9577" s="292">
        <v>215979.50702999998</v>
      </c>
      <c r="P9577" s="83" t="str">
        <f t="shared" si="226"/>
        <v/>
      </c>
      <c r="Q9577" s="89"/>
      <c r="R9577" s="107"/>
      <c r="S9577" s="110"/>
      <c r="T9577" s="109"/>
      <c r="U9577" s="109"/>
      <c r="V9577" s="109"/>
      <c r="W9577" s="109"/>
      <c r="X9577" s="110"/>
      <c r="Y9577" s="110"/>
      <c r="Z9577" s="110"/>
      <c r="AA9577" s="110"/>
      <c r="AB9577" s="107"/>
      <c r="AC9577" s="110"/>
      <c r="AD9577" s="110"/>
    </row>
    <row r="9578" spans="1:30" hidden="1" x14ac:dyDescent="0.25">
      <c r="A9578" s="83" t="s">
        <v>10638</v>
      </c>
      <c r="C9578" s="292">
        <v>1274377.8979199999</v>
      </c>
      <c r="D9578" s="292">
        <v>1073858.852</v>
      </c>
      <c r="E9578" s="292">
        <v>1260614.3387499999</v>
      </c>
      <c r="F9578" s="292">
        <v>1254019.5775800003</v>
      </c>
      <c r="G9578" s="292">
        <v>1304237.60974</v>
      </c>
      <c r="H9578" s="292">
        <v>1011789.9416900001</v>
      </c>
      <c r="I9578" s="292">
        <v>1235336.0243299999</v>
      </c>
      <c r="J9578" s="292">
        <v>1101910.7910699998</v>
      </c>
      <c r="K9578" s="292">
        <v>1562892.9749499997</v>
      </c>
      <c r="L9578" s="292">
        <v>963028.28639999987</v>
      </c>
      <c r="M9578" s="292">
        <v>1144980.5338100002</v>
      </c>
      <c r="N9578" s="292">
        <v>1702678.9247299999</v>
      </c>
      <c r="O9578" s="292">
        <v>14889725.752969999</v>
      </c>
      <c r="P9578" s="83" t="str">
        <f t="shared" si="226"/>
        <v/>
      </c>
      <c r="Q9578" s="89"/>
      <c r="R9578" s="107"/>
      <c r="S9578" s="110"/>
      <c r="T9578" s="109"/>
      <c r="U9578" s="109"/>
      <c r="V9578" s="109"/>
      <c r="W9578" s="109"/>
      <c r="X9578" s="110"/>
      <c r="Y9578" s="110"/>
      <c r="Z9578" s="110"/>
      <c r="AA9578" s="110"/>
      <c r="AB9578" s="107"/>
      <c r="AC9578" s="110"/>
      <c r="AD9578" s="110"/>
    </row>
    <row r="9579" spans="1:30" hidden="1" x14ac:dyDescent="0.25">
      <c r="A9579" s="83" t="s">
        <v>10639</v>
      </c>
      <c r="C9579" s="292">
        <v>0</v>
      </c>
      <c r="D9579" s="292">
        <v>0</v>
      </c>
      <c r="E9579" s="292">
        <v>0</v>
      </c>
      <c r="F9579" s="292">
        <v>3225.5361200000002</v>
      </c>
      <c r="G9579" s="292">
        <v>8528.3291700000009</v>
      </c>
      <c r="H9579" s="292">
        <v>2558.83356</v>
      </c>
      <c r="I9579" s="292">
        <v>5941.5894399999997</v>
      </c>
      <c r="J9579" s="292">
        <v>4157.19542</v>
      </c>
      <c r="K9579" s="292">
        <v>47327.862159999997</v>
      </c>
      <c r="L9579" s="292">
        <v>38992.461070000005</v>
      </c>
      <c r="M9579" s="292">
        <v>205662.98534000001</v>
      </c>
      <c r="N9579" s="292">
        <v>19264.305660000002</v>
      </c>
      <c r="O9579" s="292">
        <v>335659.09794000001</v>
      </c>
      <c r="P9579" s="83" t="str">
        <f t="shared" si="226"/>
        <v/>
      </c>
      <c r="Q9579" s="89"/>
      <c r="R9579" s="107"/>
      <c r="S9579" s="110"/>
      <c r="T9579" s="109"/>
      <c r="U9579" s="109"/>
      <c r="V9579" s="109"/>
      <c r="W9579" s="109"/>
      <c r="X9579" s="110"/>
      <c r="Y9579" s="110"/>
      <c r="Z9579" s="110"/>
      <c r="AA9579" s="110"/>
      <c r="AB9579" s="107"/>
      <c r="AC9579" s="110"/>
      <c r="AD9579" s="110"/>
    </row>
    <row r="9580" spans="1:30" hidden="1" x14ac:dyDescent="0.25">
      <c r="A9580" s="83" t="s">
        <v>10640</v>
      </c>
      <c r="C9580" s="292">
        <v>1502.78261</v>
      </c>
      <c r="D9580" s="292">
        <v>70347.777109999995</v>
      </c>
      <c r="E9580" s="292">
        <v>0</v>
      </c>
      <c r="F9580" s="292">
        <v>31253.802769999998</v>
      </c>
      <c r="G9580" s="292">
        <v>187350.71220000001</v>
      </c>
      <c r="H9580" s="292">
        <v>200000</v>
      </c>
      <c r="I9580" s="292">
        <v>114390.99976999999</v>
      </c>
      <c r="J9580" s="292">
        <v>353.67207000000002</v>
      </c>
      <c r="K9580" s="292">
        <v>0</v>
      </c>
      <c r="L9580" s="292">
        <v>14474.261</v>
      </c>
      <c r="M9580" s="292">
        <v>356.65694000000002</v>
      </c>
      <c r="N9580" s="292">
        <v>38106.106809999997</v>
      </c>
      <c r="O9580" s="292">
        <v>658136.7712800001</v>
      </c>
      <c r="P9580" s="83" t="str">
        <f t="shared" si="226"/>
        <v/>
      </c>
      <c r="Q9580" s="89"/>
      <c r="R9580" s="107"/>
      <c r="S9580" s="110"/>
      <c r="T9580" s="109"/>
      <c r="U9580" s="109"/>
      <c r="V9580" s="109"/>
      <c r="W9580" s="109"/>
      <c r="X9580" s="110"/>
      <c r="Y9580" s="110"/>
      <c r="Z9580" s="110"/>
      <c r="AA9580" s="110"/>
      <c r="AB9580" s="107"/>
      <c r="AC9580" s="110"/>
      <c r="AD9580" s="110"/>
    </row>
    <row r="9581" spans="1:30" hidden="1" x14ac:dyDescent="0.25">
      <c r="A9581" s="83" t="s">
        <v>10641</v>
      </c>
      <c r="C9581" s="292">
        <v>0</v>
      </c>
      <c r="D9581" s="292">
        <v>0</v>
      </c>
      <c r="E9581" s="292">
        <v>0</v>
      </c>
      <c r="F9581" s="292">
        <v>0</v>
      </c>
      <c r="G9581" s="292">
        <v>0</v>
      </c>
      <c r="H9581" s="292">
        <v>0</v>
      </c>
      <c r="I9581" s="292">
        <v>0</v>
      </c>
      <c r="J9581" s="292">
        <v>0</v>
      </c>
      <c r="K9581" s="292">
        <v>0</v>
      </c>
      <c r="L9581" s="292">
        <v>0</v>
      </c>
      <c r="M9581" s="292">
        <v>0</v>
      </c>
      <c r="N9581" s="292">
        <v>0</v>
      </c>
      <c r="O9581" s="292">
        <v>0</v>
      </c>
      <c r="P9581" s="83" t="str">
        <f t="shared" si="226"/>
        <v/>
      </c>
      <c r="Q9581" s="89"/>
      <c r="R9581" s="107"/>
      <c r="S9581" s="110"/>
      <c r="T9581" s="109"/>
      <c r="U9581" s="109"/>
      <c r="V9581" s="109"/>
      <c r="W9581" s="109"/>
      <c r="X9581" s="110"/>
      <c r="Y9581" s="110"/>
      <c r="Z9581" s="110"/>
      <c r="AA9581" s="110"/>
      <c r="AB9581" s="107"/>
      <c r="AC9581" s="110"/>
      <c r="AD9581" s="110"/>
    </row>
    <row r="9582" spans="1:30" hidden="1" x14ac:dyDescent="0.25">
      <c r="A9582" s="83" t="s">
        <v>10642</v>
      </c>
      <c r="C9582" s="292">
        <v>1275880.68053</v>
      </c>
      <c r="D9582" s="292">
        <v>1144206.6291099999</v>
      </c>
      <c r="E9582" s="292">
        <v>1260614.3387499999</v>
      </c>
      <c r="F9582" s="292">
        <v>1288498.9164700003</v>
      </c>
      <c r="G9582" s="292">
        <v>1500116.65111</v>
      </c>
      <c r="H9582" s="292">
        <v>1214348.7752500002</v>
      </c>
      <c r="I9582" s="292">
        <v>1355668.6135399998</v>
      </c>
      <c r="J9582" s="292">
        <v>1106421.6585599999</v>
      </c>
      <c r="K9582" s="292">
        <v>1610220.8371099997</v>
      </c>
      <c r="L9582" s="292">
        <v>1016495.0084699999</v>
      </c>
      <c r="M9582" s="292">
        <v>1351000.17609</v>
      </c>
      <c r="N9582" s="292">
        <v>1760049.3372</v>
      </c>
      <c r="O9582" s="292">
        <v>15883521.622189999</v>
      </c>
      <c r="P9582" s="83" t="str">
        <f t="shared" si="226"/>
        <v/>
      </c>
      <c r="Q9582" s="89"/>
      <c r="R9582" s="107"/>
      <c r="S9582" s="110"/>
      <c r="T9582" s="109"/>
      <c r="U9582" s="109"/>
      <c r="V9582" s="109"/>
      <c r="W9582" s="109"/>
      <c r="X9582" s="110"/>
      <c r="Y9582" s="110"/>
      <c r="Z9582" s="110"/>
      <c r="AA9582" s="110"/>
      <c r="AB9582" s="110"/>
      <c r="AC9582" s="110"/>
      <c r="AD9582" s="110"/>
    </row>
    <row r="9583" spans="1:30" hidden="1" x14ac:dyDescent="0.25">
      <c r="A9583" s="83" t="s">
        <v>10643</v>
      </c>
      <c r="C9583" s="292">
        <v>0</v>
      </c>
      <c r="D9583" s="292">
        <v>16234.23796</v>
      </c>
      <c r="E9583" s="292">
        <v>3.8737000000000004</v>
      </c>
      <c r="F9583" s="292">
        <v>2054.6451600000005</v>
      </c>
      <c r="G9583" s="292">
        <v>1301.42616</v>
      </c>
      <c r="H9583" s="292">
        <v>316984.48564000003</v>
      </c>
      <c r="I9583" s="292">
        <v>2726.1499200000007</v>
      </c>
      <c r="J9583" s="292">
        <v>1373.72793</v>
      </c>
      <c r="K9583" s="292">
        <v>1271.0354399999999</v>
      </c>
      <c r="L9583" s="292">
        <v>306664.02353000006</v>
      </c>
      <c r="M9583" s="292">
        <v>3497.8980999999994</v>
      </c>
      <c r="N9583" s="292">
        <v>32553.562719999998</v>
      </c>
      <c r="O9583" s="292">
        <v>684665.06625999976</v>
      </c>
      <c r="P9583" s="83" t="str">
        <f t="shared" si="226"/>
        <v/>
      </c>
      <c r="Q9583" s="90"/>
      <c r="R9583" s="107"/>
      <c r="S9583" s="110"/>
      <c r="T9583" s="109"/>
      <c r="U9583" s="109"/>
      <c r="V9583" s="109"/>
      <c r="W9583" s="109"/>
      <c r="X9583" s="109"/>
      <c r="Y9583" s="109"/>
      <c r="Z9583" s="109"/>
      <c r="AA9583" s="109"/>
      <c r="AB9583" s="109"/>
      <c r="AC9583" s="109"/>
      <c r="AD9583" s="110"/>
    </row>
    <row r="9584" spans="1:30" hidden="1" x14ac:dyDescent="0.25">
      <c r="A9584" s="83" t="s">
        <v>10644</v>
      </c>
      <c r="C9584" s="292">
        <v>6043.3858200000004</v>
      </c>
      <c r="D9584" s="292">
        <v>17564.30904</v>
      </c>
      <c r="E9584" s="292">
        <v>1050.2700500000001</v>
      </c>
      <c r="F9584" s="292">
        <v>3776032.5543200001</v>
      </c>
      <c r="G9584" s="292">
        <v>1111497.8749499999</v>
      </c>
      <c r="H9584" s="292">
        <v>1316991.8100699999</v>
      </c>
      <c r="I9584" s="292">
        <v>1040388.99895</v>
      </c>
      <c r="J9584" s="292">
        <v>1309757.4645700001</v>
      </c>
      <c r="K9584" s="292">
        <v>1037872.0673700001</v>
      </c>
      <c r="L9584" s="292">
        <v>1119230.0478699999</v>
      </c>
      <c r="M9584" s="292">
        <v>892009.98311999999</v>
      </c>
      <c r="N9584" s="292">
        <v>1646846.7695900002</v>
      </c>
      <c r="O9584" s="292">
        <v>13275285.535720002</v>
      </c>
      <c r="P9584" s="83" t="str">
        <f t="shared" si="226"/>
        <v/>
      </c>
      <c r="Q9584" s="90"/>
      <c r="R9584" s="107"/>
      <c r="S9584" s="110"/>
      <c r="T9584" s="109"/>
      <c r="U9584" s="109"/>
      <c r="V9584" s="109"/>
      <c r="W9584" s="109"/>
      <c r="X9584" s="109"/>
      <c r="Y9584" s="109"/>
      <c r="Z9584" s="109"/>
      <c r="AA9584" s="109"/>
      <c r="AB9584" s="109"/>
      <c r="AC9584" s="109"/>
      <c r="AD9584" s="109"/>
    </row>
    <row r="9585" spans="1:30" hidden="1" x14ac:dyDescent="0.25">
      <c r="A9585" s="83" t="s">
        <v>10645</v>
      </c>
      <c r="C9585" s="292">
        <v>20000</v>
      </c>
      <c r="D9585" s="292">
        <v>70000</v>
      </c>
      <c r="E9585" s="292">
        <v>1200000</v>
      </c>
      <c r="F9585" s="292">
        <v>1000000</v>
      </c>
      <c r="G9585" s="292">
        <v>5000</v>
      </c>
      <c r="H9585" s="292">
        <v>50000</v>
      </c>
      <c r="I9585" s="292">
        <v>0</v>
      </c>
      <c r="J9585" s="292">
        <v>0</v>
      </c>
      <c r="K9585" s="292">
        <v>1000000</v>
      </c>
      <c r="L9585" s="292">
        <v>0</v>
      </c>
      <c r="M9585" s="292">
        <v>0</v>
      </c>
      <c r="N9585" s="292">
        <v>0</v>
      </c>
      <c r="O9585" s="292">
        <v>3345000</v>
      </c>
      <c r="P9585" s="83" t="str">
        <f t="shared" si="226"/>
        <v/>
      </c>
      <c r="Q9585" s="90"/>
      <c r="R9585" s="107"/>
      <c r="S9585" s="110"/>
      <c r="T9585" s="109"/>
      <c r="U9585" s="109"/>
      <c r="V9585" s="109"/>
      <c r="W9585" s="109"/>
      <c r="X9585" s="109"/>
      <c r="Y9585" s="109"/>
      <c r="Z9585" s="109"/>
      <c r="AA9585" s="109"/>
      <c r="AB9585" s="109"/>
      <c r="AC9585" s="109"/>
      <c r="AD9585" s="109"/>
    </row>
    <row r="9586" spans="1:30" hidden="1" x14ac:dyDescent="0.25">
      <c r="A9586" s="83" t="s">
        <v>10646</v>
      </c>
      <c r="C9586" s="292">
        <v>0</v>
      </c>
      <c r="D9586" s="292">
        <v>0</v>
      </c>
      <c r="E9586" s="292">
        <v>0</v>
      </c>
      <c r="F9586" s="292">
        <v>0</v>
      </c>
      <c r="G9586" s="292">
        <v>0</v>
      </c>
      <c r="H9586" s="292">
        <v>0</v>
      </c>
      <c r="I9586" s="292">
        <v>0</v>
      </c>
      <c r="J9586" s="292">
        <v>0</v>
      </c>
      <c r="K9586" s="292">
        <v>0</v>
      </c>
      <c r="L9586" s="292">
        <v>5.4578899999999999</v>
      </c>
      <c r="M9586" s="292">
        <v>0</v>
      </c>
      <c r="N9586" s="292">
        <v>895.63202000000001</v>
      </c>
      <c r="O9586" s="292">
        <v>901.08991000000003</v>
      </c>
      <c r="P9586" s="83" t="str">
        <f t="shared" si="226"/>
        <v/>
      </c>
      <c r="Q9586" s="90"/>
      <c r="R9586" s="107"/>
      <c r="S9586" s="110"/>
      <c r="T9586" s="109"/>
      <c r="U9586" s="109"/>
      <c r="V9586" s="109"/>
      <c r="W9586" s="109"/>
      <c r="X9586" s="109"/>
      <c r="Y9586" s="109"/>
      <c r="Z9586" s="109"/>
      <c r="AA9586" s="109"/>
      <c r="AB9586" s="109"/>
      <c r="AC9586" s="109"/>
      <c r="AD9586" s="109"/>
    </row>
    <row r="9587" spans="1:30" hidden="1" x14ac:dyDescent="0.25">
      <c r="A9587" s="83" t="s">
        <v>10647</v>
      </c>
      <c r="C9587" s="292">
        <v>292.11801000000003</v>
      </c>
      <c r="D9587" s="292">
        <v>180.00130999999999</v>
      </c>
      <c r="E9587" s="292">
        <v>329.24180000000001</v>
      </c>
      <c r="F9587" s="292">
        <v>370.24032</v>
      </c>
      <c r="G9587" s="292">
        <v>1697.5546399999998</v>
      </c>
      <c r="H9587" s="292">
        <v>2042.6916100000001</v>
      </c>
      <c r="I9587" s="292">
        <v>-773.3624699999998</v>
      </c>
      <c r="J9587" s="292">
        <v>-202.77689999999998</v>
      </c>
      <c r="K9587" s="292">
        <v>626.92282</v>
      </c>
      <c r="L9587" s="292">
        <v>7336.1167999999998</v>
      </c>
      <c r="M9587" s="292">
        <v>893.58561999999995</v>
      </c>
      <c r="N9587" s="292">
        <v>25087.68419</v>
      </c>
      <c r="O9587" s="292">
        <v>37880.017749999999</v>
      </c>
      <c r="P9587" s="83" t="str">
        <f t="shared" si="226"/>
        <v/>
      </c>
      <c r="Q9587" s="90"/>
      <c r="R9587" s="107"/>
      <c r="S9587" s="110"/>
      <c r="T9587" s="109"/>
      <c r="U9587" s="109"/>
      <c r="V9587" s="109"/>
      <c r="W9587" s="109"/>
      <c r="X9587" s="109"/>
      <c r="Y9587" s="109"/>
      <c r="Z9587" s="109"/>
      <c r="AA9587" s="109"/>
      <c r="AB9587" s="109"/>
      <c r="AC9587" s="109"/>
      <c r="AD9587" s="110"/>
    </row>
    <row r="9588" spans="1:30" hidden="1" x14ac:dyDescent="0.25">
      <c r="A9588" s="83" t="s">
        <v>10648</v>
      </c>
      <c r="C9588" s="292">
        <v>5686.7224900000001</v>
      </c>
      <c r="D9588" s="292">
        <v>1067.7880700000001</v>
      </c>
      <c r="E9588" s="292">
        <v>618.65278999999998</v>
      </c>
      <c r="F9588" s="292">
        <v>2333.6992300000002</v>
      </c>
      <c r="G9588" s="292">
        <v>3043.8567000000003</v>
      </c>
      <c r="H9588" s="292">
        <v>9724.2074599999996</v>
      </c>
      <c r="I9588" s="292">
        <v>30159.978159999999</v>
      </c>
      <c r="J9588" s="292">
        <v>660.66257999999993</v>
      </c>
      <c r="K9588" s="292">
        <v>1087.54107</v>
      </c>
      <c r="L9588" s="292">
        <v>344.44173999999998</v>
      </c>
      <c r="M9588" s="292">
        <v>-8249.6368199999997</v>
      </c>
      <c r="N9588" s="292">
        <v>9678.1300499999998</v>
      </c>
      <c r="O9588" s="292">
        <v>56156.043520000007</v>
      </c>
      <c r="P9588" s="83" t="str">
        <f t="shared" si="226"/>
        <v/>
      </c>
      <c r="Q9588" s="90"/>
      <c r="R9588" s="107"/>
      <c r="S9588" s="110"/>
      <c r="T9588" s="109"/>
      <c r="U9588" s="109"/>
      <c r="V9588" s="109"/>
      <c r="W9588" s="109"/>
      <c r="X9588" s="109"/>
      <c r="Y9588" s="109"/>
      <c r="Z9588" s="109"/>
      <c r="AA9588" s="109"/>
      <c r="AB9588" s="109"/>
      <c r="AC9588" s="109"/>
      <c r="AD9588" s="110"/>
    </row>
    <row r="9589" spans="1:30" hidden="1" x14ac:dyDescent="0.25">
      <c r="A9589" s="83" t="s">
        <v>10649</v>
      </c>
      <c r="C9589" s="292">
        <v>15.25</v>
      </c>
      <c r="D9589" s="292">
        <v>18.95</v>
      </c>
      <c r="E9589" s="292">
        <v>15.7</v>
      </c>
      <c r="F9589" s="292">
        <v>608148.61031999998</v>
      </c>
      <c r="G9589" s="292">
        <v>220507.96454000002</v>
      </c>
      <c r="H9589" s="292">
        <v>185318.43807999999</v>
      </c>
      <c r="I9589" s="292">
        <v>218301.45097999999</v>
      </c>
      <c r="J9589" s="292">
        <v>341855.87988999998</v>
      </c>
      <c r="K9589" s="292">
        <v>217042.58779999998</v>
      </c>
      <c r="L9589" s="292">
        <v>-62391.261019999998</v>
      </c>
      <c r="M9589" s="292">
        <v>82825.994439999995</v>
      </c>
      <c r="N9589" s="292">
        <v>669115.03754000005</v>
      </c>
      <c r="O9589" s="292">
        <v>2480774.6025699996</v>
      </c>
      <c r="P9589" s="83" t="str">
        <f t="shared" si="226"/>
        <v/>
      </c>
      <c r="Q9589" s="90"/>
      <c r="R9589" s="107"/>
      <c r="S9589" s="110"/>
      <c r="T9589" s="109"/>
      <c r="U9589" s="109"/>
      <c r="V9589" s="109"/>
      <c r="W9589" s="109"/>
      <c r="X9589" s="109"/>
      <c r="Y9589" s="109"/>
      <c r="Z9589" s="109"/>
      <c r="AA9589" s="109"/>
      <c r="AB9589" s="109"/>
      <c r="AC9589" s="109"/>
      <c r="AD9589" s="110"/>
    </row>
    <row r="9590" spans="1:30" hidden="1" x14ac:dyDescent="0.25">
      <c r="A9590" s="83" t="s">
        <v>10650</v>
      </c>
      <c r="C9590" s="292">
        <v>49.295319999999997</v>
      </c>
      <c r="D9590" s="292">
        <v>63.331699999999998</v>
      </c>
      <c r="E9590" s="292">
        <v>82.801760000000002</v>
      </c>
      <c r="F9590" s="292">
        <v>30572.416579999997</v>
      </c>
      <c r="G9590" s="292">
        <v>7368.20064</v>
      </c>
      <c r="H9590" s="292">
        <v>9442.6525999999994</v>
      </c>
      <c r="I9590" s="292">
        <v>17826.467670000002</v>
      </c>
      <c r="J9590" s="292">
        <v>10799.67175</v>
      </c>
      <c r="K9590" s="292">
        <v>12725.652050000001</v>
      </c>
      <c r="L9590" s="292">
        <v>23116.489640000003</v>
      </c>
      <c r="M9590" s="292">
        <v>-39684.370869999999</v>
      </c>
      <c r="N9590" s="292">
        <v>27575.069909999998</v>
      </c>
      <c r="O9590" s="292">
        <v>99937.678749999992</v>
      </c>
      <c r="P9590" s="83" t="str">
        <f t="shared" si="226"/>
        <v/>
      </c>
      <c r="Q9590" s="90"/>
      <c r="R9590" s="107"/>
      <c r="S9590" s="110"/>
      <c r="T9590" s="109"/>
      <c r="U9590" s="109"/>
      <c r="V9590" s="109"/>
      <c r="W9590" s="109"/>
      <c r="X9590" s="109"/>
      <c r="Y9590" s="109"/>
      <c r="Z9590" s="109"/>
      <c r="AA9590" s="109"/>
      <c r="AB9590" s="109"/>
      <c r="AC9590" s="109"/>
      <c r="AD9590" s="110"/>
    </row>
    <row r="9591" spans="1:30" hidden="1" x14ac:dyDescent="0.25">
      <c r="A9591" s="83" t="s">
        <v>10651</v>
      </c>
      <c r="C9591" s="292">
        <v>0</v>
      </c>
      <c r="D9591" s="292">
        <v>0</v>
      </c>
      <c r="E9591" s="292">
        <v>0</v>
      </c>
      <c r="F9591" s="292">
        <v>0</v>
      </c>
      <c r="G9591" s="292">
        <v>0</v>
      </c>
      <c r="H9591" s="292">
        <v>0</v>
      </c>
      <c r="I9591" s="292">
        <v>0</v>
      </c>
      <c r="J9591" s="292">
        <v>0</v>
      </c>
      <c r="K9591" s="292">
        <v>0</v>
      </c>
      <c r="L9591" s="292">
        <v>35300</v>
      </c>
      <c r="M9591" s="292">
        <v>0</v>
      </c>
      <c r="N9591" s="292">
        <v>45399.624909999999</v>
      </c>
      <c r="O9591" s="292">
        <v>80699.624909999999</v>
      </c>
      <c r="P9591" s="83" t="str">
        <f t="shared" si="226"/>
        <v/>
      </c>
      <c r="Q9591" s="90"/>
      <c r="R9591" s="107"/>
      <c r="S9591" s="110"/>
      <c r="T9591" s="109"/>
      <c r="U9591" s="109"/>
      <c r="V9591" s="109"/>
      <c r="W9591" s="109"/>
      <c r="X9591" s="109"/>
      <c r="Y9591" s="109"/>
      <c r="Z9591" s="109"/>
      <c r="AA9591" s="109"/>
      <c r="AB9591" s="109"/>
      <c r="AC9591" s="109"/>
      <c r="AD9591" s="110"/>
    </row>
    <row r="9592" spans="1:30" hidden="1" x14ac:dyDescent="0.25">
      <c r="A9592" s="83" t="s">
        <v>10652</v>
      </c>
      <c r="C9592" s="292">
        <v>0</v>
      </c>
      <c r="D9592" s="292">
        <v>0</v>
      </c>
      <c r="E9592" s="292">
        <v>0</v>
      </c>
      <c r="F9592" s="292">
        <v>0</v>
      </c>
      <c r="G9592" s="292">
        <v>0</v>
      </c>
      <c r="H9592" s="292">
        <v>0</v>
      </c>
      <c r="I9592" s="292">
        <v>0</v>
      </c>
      <c r="J9592" s="292">
        <v>0</v>
      </c>
      <c r="K9592" s="292">
        <v>0</v>
      </c>
      <c r="L9592" s="292">
        <v>0</v>
      </c>
      <c r="M9592" s="292">
        <v>0</v>
      </c>
      <c r="N9592" s="292">
        <v>0</v>
      </c>
      <c r="O9592" s="292">
        <v>0</v>
      </c>
      <c r="P9592" s="83" t="str">
        <f t="shared" si="226"/>
        <v/>
      </c>
      <c r="Q9592" s="90"/>
      <c r="R9592" s="107"/>
      <c r="S9592" s="110"/>
      <c r="T9592" s="109"/>
      <c r="U9592" s="109"/>
      <c r="V9592" s="109"/>
      <c r="W9592" s="109"/>
      <c r="X9592" s="109"/>
      <c r="Y9592" s="109"/>
      <c r="Z9592" s="109"/>
      <c r="AA9592" s="109"/>
      <c r="AB9592" s="109"/>
      <c r="AC9592" s="109"/>
      <c r="AD9592" s="109"/>
    </row>
    <row r="9593" spans="1:30" hidden="1" x14ac:dyDescent="0.25">
      <c r="A9593" s="83" t="s">
        <v>10653</v>
      </c>
      <c r="C9593" s="292">
        <v>0</v>
      </c>
      <c r="D9593" s="292">
        <v>0</v>
      </c>
      <c r="E9593" s="292">
        <v>0</v>
      </c>
      <c r="F9593" s="292">
        <v>0</v>
      </c>
      <c r="G9593" s="292">
        <v>0</v>
      </c>
      <c r="H9593" s="292">
        <v>0</v>
      </c>
      <c r="I9593" s="292">
        <v>0</v>
      </c>
      <c r="J9593" s="292">
        <v>0</v>
      </c>
      <c r="K9593" s="292">
        <v>0</v>
      </c>
      <c r="L9593" s="292">
        <v>0</v>
      </c>
      <c r="M9593" s="292">
        <v>0</v>
      </c>
      <c r="N9593" s="292">
        <v>0</v>
      </c>
      <c r="O9593" s="292">
        <v>0</v>
      </c>
      <c r="P9593" s="83" t="str">
        <f t="shared" ref="P9593:P9656" si="227">IF(COUNTBLANK(Q9593)=0,IF(RIGHT(A9593,12)=Q9593,TRUE,FALSE),"")</f>
        <v/>
      </c>
      <c r="Q9593" s="90"/>
      <c r="R9593" s="107"/>
      <c r="S9593" s="110"/>
      <c r="T9593" s="109"/>
      <c r="U9593" s="109"/>
      <c r="V9593" s="109"/>
      <c r="W9593" s="109"/>
      <c r="X9593" s="109"/>
      <c r="Y9593" s="109"/>
      <c r="Z9593" s="109"/>
      <c r="AA9593" s="109"/>
      <c r="AB9593" s="109"/>
      <c r="AC9593" s="109"/>
      <c r="AD9593" s="109"/>
    </row>
    <row r="9594" spans="1:30" hidden="1" x14ac:dyDescent="0.25">
      <c r="A9594" s="83" t="s">
        <v>10654</v>
      </c>
      <c r="C9594" s="292">
        <v>0</v>
      </c>
      <c r="D9594" s="292">
        <v>0</v>
      </c>
      <c r="E9594" s="292">
        <v>0</v>
      </c>
      <c r="F9594" s="292">
        <v>3132552.9427100001</v>
      </c>
      <c r="G9594" s="292">
        <v>877578.02058000001</v>
      </c>
      <c r="H9594" s="292">
        <v>791196.68089999992</v>
      </c>
      <c r="I9594" s="292">
        <v>772148.31469000003</v>
      </c>
      <c r="J9594" s="292">
        <v>955266.29932000011</v>
      </c>
      <c r="K9594" s="292">
        <v>805118.32819000003</v>
      </c>
      <c r="L9594" s="292">
        <v>808860.23717999994</v>
      </c>
      <c r="M9594" s="292">
        <v>852327.43837999995</v>
      </c>
      <c r="N9594" s="292">
        <v>833909.99031999998</v>
      </c>
      <c r="O9594" s="292">
        <v>9828958.2522700019</v>
      </c>
      <c r="P9594" s="83" t="str">
        <f t="shared" si="227"/>
        <v/>
      </c>
      <c r="Q9594" s="90"/>
      <c r="R9594" s="107"/>
      <c r="S9594" s="110"/>
      <c r="T9594" s="109"/>
      <c r="U9594" s="109"/>
      <c r="V9594" s="109"/>
      <c r="W9594" s="109"/>
      <c r="X9594" s="109"/>
      <c r="Y9594" s="109"/>
      <c r="Z9594" s="109"/>
      <c r="AA9594" s="109"/>
      <c r="AB9594" s="109"/>
      <c r="AC9594" s="109"/>
      <c r="AD9594" s="109"/>
    </row>
    <row r="9595" spans="1:30" hidden="1" x14ac:dyDescent="0.25">
      <c r="A9595" s="83" t="s">
        <v>10655</v>
      </c>
      <c r="C9595" s="292">
        <v>0</v>
      </c>
      <c r="D9595" s="292">
        <v>0</v>
      </c>
      <c r="E9595" s="292">
        <v>0</v>
      </c>
      <c r="F9595" s="292">
        <v>0</v>
      </c>
      <c r="G9595" s="292">
        <v>0.85169000000000006</v>
      </c>
      <c r="H9595" s="292">
        <v>2282.6537800000001</v>
      </c>
      <c r="I9595" s="292">
        <v>0</v>
      </c>
      <c r="J9595" s="292">
        <v>4</v>
      </c>
      <c r="K9595" s="292">
        <v>0</v>
      </c>
      <c r="L9595" s="292">
        <v>0</v>
      </c>
      <c r="M9595" s="292">
        <v>399.07427000000001</v>
      </c>
      <c r="N9595" s="292">
        <v>3527.66995</v>
      </c>
      <c r="O9595" s="292">
        <v>6214.2496900000006</v>
      </c>
      <c r="P9595" s="83" t="str">
        <f t="shared" si="227"/>
        <v/>
      </c>
      <c r="Q9595" s="90"/>
      <c r="R9595" s="107"/>
      <c r="S9595" s="110"/>
      <c r="T9595" s="109"/>
      <c r="U9595" s="109"/>
      <c r="V9595" s="109"/>
      <c r="W9595" s="109"/>
      <c r="X9595" s="109"/>
      <c r="Y9595" s="109"/>
      <c r="Z9595" s="109"/>
      <c r="AA9595" s="109"/>
      <c r="AB9595" s="109"/>
      <c r="AC9595" s="109"/>
      <c r="AD9595" s="109"/>
    </row>
    <row r="9596" spans="1:30" hidden="1" x14ac:dyDescent="0.25">
      <c r="A9596" s="83" t="s">
        <v>10656</v>
      </c>
      <c r="C9596" s="292">
        <v>97.5</v>
      </c>
      <c r="D9596" s="292">
        <v>0</v>
      </c>
      <c r="E9596" s="292">
        <v>0</v>
      </c>
      <c r="F9596" s="292">
        <v>8341.6427299999996</v>
      </c>
      <c r="G9596" s="292">
        <v>4729.7104199999994</v>
      </c>
      <c r="H9596" s="292">
        <v>0</v>
      </c>
      <c r="I9596" s="292">
        <v>0</v>
      </c>
      <c r="J9596" s="292">
        <v>2978.5381200000002</v>
      </c>
      <c r="K9596" s="292">
        <v>380.90933000000001</v>
      </c>
      <c r="L9596" s="292">
        <v>233.59027</v>
      </c>
      <c r="M9596" s="292">
        <v>13466.17986</v>
      </c>
      <c r="N9596" s="292">
        <v>22877.949260000001</v>
      </c>
      <c r="O9596" s="292">
        <v>53106.019990000001</v>
      </c>
      <c r="P9596" s="83" t="str">
        <f t="shared" si="227"/>
        <v/>
      </c>
      <c r="Q9596" s="90"/>
      <c r="R9596" s="107"/>
      <c r="S9596" s="110"/>
      <c r="T9596" s="109"/>
      <c r="U9596" s="109"/>
      <c r="V9596" s="109"/>
      <c r="W9596" s="109"/>
      <c r="X9596" s="109"/>
      <c r="Y9596" s="109"/>
      <c r="Z9596" s="109"/>
      <c r="AA9596" s="109"/>
      <c r="AB9596" s="109"/>
      <c r="AC9596" s="109"/>
      <c r="AD9596" s="109"/>
    </row>
    <row r="9597" spans="1:30" hidden="1" x14ac:dyDescent="0.25">
      <c r="A9597" s="83" t="s">
        <v>10657</v>
      </c>
      <c r="C9597" s="292">
        <v>26140.88582</v>
      </c>
      <c r="D9597" s="292">
        <v>87564.309039999993</v>
      </c>
      <c r="E9597" s="292">
        <v>1201050.2700499999</v>
      </c>
      <c r="F9597" s="292">
        <v>4784374.1970499996</v>
      </c>
      <c r="G9597" s="292">
        <v>1121227.5853699998</v>
      </c>
      <c r="H9597" s="292">
        <v>1366991.8100699999</v>
      </c>
      <c r="I9597" s="292">
        <v>1040388.99895</v>
      </c>
      <c r="J9597" s="292">
        <v>1312736.00269</v>
      </c>
      <c r="K9597" s="292">
        <v>2038252.9767</v>
      </c>
      <c r="L9597" s="292">
        <v>1119469.0960299999</v>
      </c>
      <c r="M9597" s="292">
        <v>905476.16298000002</v>
      </c>
      <c r="N9597" s="292">
        <v>1670620.35087</v>
      </c>
      <c r="O9597" s="292">
        <v>16674292.645620003</v>
      </c>
      <c r="P9597" s="83" t="str">
        <f t="shared" si="227"/>
        <v/>
      </c>
      <c r="Q9597" s="90"/>
      <c r="R9597" s="107"/>
      <c r="S9597" s="110"/>
      <c r="T9597" s="109"/>
      <c r="U9597" s="109"/>
      <c r="V9597" s="109"/>
      <c r="W9597" s="109"/>
      <c r="X9597" s="109"/>
      <c r="Y9597" s="109"/>
      <c r="Z9597" s="109"/>
      <c r="AA9597" s="109"/>
      <c r="AB9597" s="109"/>
      <c r="AC9597" s="109"/>
      <c r="AD9597" s="109"/>
    </row>
    <row r="9598" spans="1:30" hidden="1" x14ac:dyDescent="0.25">
      <c r="A9598" s="83" t="s">
        <v>10658</v>
      </c>
      <c r="C9598" s="292">
        <v>-518487.41292859998</v>
      </c>
      <c r="D9598" s="292">
        <v>78903.664667800069</v>
      </c>
      <c r="E9598" s="292">
        <v>178522.57103870006</v>
      </c>
      <c r="F9598" s="292">
        <v>1044981.7646885002</v>
      </c>
      <c r="G9598" s="292">
        <v>983359.50229670014</v>
      </c>
      <c r="H9598" s="292">
        <v>54530.603788099717</v>
      </c>
      <c r="I9598" s="292">
        <v>-359213.71316360007</v>
      </c>
      <c r="J9598" s="292">
        <v>228613.47762069991</v>
      </c>
      <c r="K9598" s="292">
        <v>183935.09647209942</v>
      </c>
      <c r="L9598" s="292">
        <v>-311761.84070890001</v>
      </c>
      <c r="M9598" s="292">
        <v>90922.615257499972</v>
      </c>
      <c r="N9598" s="292">
        <v>78894.624725600006</v>
      </c>
      <c r="O9598" s="292">
        <v>1733200.9537546039</v>
      </c>
      <c r="P9598" s="83" t="str">
        <f t="shared" si="227"/>
        <v/>
      </c>
      <c r="Q9598" s="91"/>
      <c r="R9598" s="107"/>
      <c r="S9598" s="110"/>
      <c r="T9598" s="109"/>
      <c r="U9598" s="109"/>
      <c r="V9598" s="109"/>
      <c r="W9598" s="109"/>
      <c r="X9598" s="109"/>
      <c r="Y9598" s="109"/>
      <c r="Z9598" s="109"/>
      <c r="AA9598" s="109"/>
      <c r="AB9598" s="109"/>
      <c r="AC9598" s="109"/>
      <c r="AD9598" s="109"/>
    </row>
    <row r="9599" spans="1:30" hidden="1" x14ac:dyDescent="0.25">
      <c r="A9599" s="83" t="s">
        <v>10659</v>
      </c>
      <c r="C9599" s="292">
        <v>-893288.00908520014</v>
      </c>
      <c r="D9599" s="292">
        <v>107623.28633150004</v>
      </c>
      <c r="E9599" s="292">
        <v>284882.30196210009</v>
      </c>
      <c r="F9599" s="292">
        <v>641694.37657189998</v>
      </c>
      <c r="G9599" s="292">
        <v>960791.87880009972</v>
      </c>
      <c r="H9599" s="292">
        <v>287030.84264150006</v>
      </c>
      <c r="I9599" s="292">
        <v>-780767.96840949985</v>
      </c>
      <c r="J9599" s="292">
        <v>457963.76732739992</v>
      </c>
      <c r="K9599" s="292">
        <v>238406.22479549935</v>
      </c>
      <c r="L9599" s="292">
        <v>-434881.07047999976</v>
      </c>
      <c r="M9599" s="292">
        <v>137321.43280640012</v>
      </c>
      <c r="N9599" s="292">
        <v>166511.73814229993</v>
      </c>
      <c r="O9599" s="292">
        <v>1147571.9774040021</v>
      </c>
      <c r="P9599" s="83" t="str">
        <f t="shared" si="227"/>
        <v/>
      </c>
      <c r="Q9599" s="91"/>
      <c r="R9599" s="107"/>
      <c r="S9599" s="110"/>
      <c r="T9599" s="109"/>
      <c r="U9599" s="109"/>
      <c r="V9599" s="109"/>
      <c r="W9599" s="109"/>
      <c r="X9599" s="109"/>
      <c r="Y9599" s="109"/>
      <c r="Z9599" s="109"/>
      <c r="AA9599" s="109"/>
      <c r="AB9599" s="109"/>
      <c r="AC9599" s="109"/>
      <c r="AD9599" s="109"/>
    </row>
    <row r="9600" spans="1:30" hidden="1" x14ac:dyDescent="0.25">
      <c r="A9600" s="83" t="s">
        <v>10660</v>
      </c>
      <c r="C9600" s="292">
        <v>22.964880000000001</v>
      </c>
      <c r="D9600" s="292">
        <v>169.96188000000001</v>
      </c>
      <c r="E9600" s="292">
        <v>58.213160000000002</v>
      </c>
      <c r="F9600" s="292">
        <v>89.335110000000014</v>
      </c>
      <c r="G9600" s="292">
        <v>803.15373999999997</v>
      </c>
      <c r="H9600" s="292">
        <v>3222.7251099999999</v>
      </c>
      <c r="I9600" s="292">
        <v>25.95392</v>
      </c>
      <c r="J9600" s="292">
        <v>172.39738999999997</v>
      </c>
      <c r="K9600" s="292">
        <v>23.08511</v>
      </c>
      <c r="L9600" s="292">
        <v>131.09233</v>
      </c>
      <c r="M9600" s="292">
        <v>27.275649999999999</v>
      </c>
      <c r="N9600" s="292">
        <v>175.01355999999998</v>
      </c>
      <c r="O9600" s="292">
        <v>4921.1718400000009</v>
      </c>
      <c r="P9600" s="83" t="str">
        <f t="shared" si="227"/>
        <v/>
      </c>
      <c r="Q9600" s="92"/>
      <c r="R9600" s="85"/>
      <c r="S9600" s="110"/>
      <c r="T9600" s="110"/>
      <c r="U9600" s="110"/>
      <c r="V9600" s="110"/>
      <c r="W9600" s="110"/>
      <c r="X9600" s="110"/>
      <c r="Y9600" s="110"/>
      <c r="Z9600" s="110"/>
      <c r="AA9600" s="110"/>
      <c r="AB9600" s="110"/>
      <c r="AC9600" s="109"/>
      <c r="AD9600" s="85"/>
    </row>
    <row r="9601" spans="1:30" hidden="1" x14ac:dyDescent="0.25">
      <c r="A9601" s="83" t="s">
        <v>10661</v>
      </c>
      <c r="C9601" s="292">
        <v>83311.891789899993</v>
      </c>
      <c r="D9601" s="292">
        <v>87539.221095000001</v>
      </c>
      <c r="E9601" s="292">
        <v>92239.677413199999</v>
      </c>
      <c r="F9601" s="292">
        <v>91751.471137400003</v>
      </c>
      <c r="G9601" s="292">
        <v>99573.607837400006</v>
      </c>
      <c r="H9601" s="292">
        <v>83309.655436500005</v>
      </c>
      <c r="I9601" s="292">
        <v>78268.107718200001</v>
      </c>
      <c r="J9601" s="292">
        <v>73652.124258199998</v>
      </c>
      <c r="K9601" s="292">
        <v>72655.711970599994</v>
      </c>
      <c r="L9601" s="292">
        <v>95235.353536199997</v>
      </c>
      <c r="M9601" s="292">
        <v>89935.817506199994</v>
      </c>
      <c r="N9601" s="292">
        <v>127760.8487595</v>
      </c>
      <c r="O9601" s="292">
        <v>1075233.4884583</v>
      </c>
      <c r="P9601" s="83" t="str">
        <f t="shared" si="227"/>
        <v/>
      </c>
      <c r="Q9601" s="92"/>
      <c r="R9601" s="107"/>
      <c r="S9601" s="110"/>
      <c r="T9601" s="109"/>
      <c r="U9601" s="109"/>
      <c r="V9601" s="109"/>
      <c r="W9601" s="109"/>
      <c r="X9601" s="109"/>
      <c r="Y9601" s="109"/>
      <c r="Z9601" s="109"/>
      <c r="AA9601" s="109"/>
      <c r="AB9601" s="109"/>
      <c r="AC9601" s="109"/>
      <c r="AD9601" s="109"/>
    </row>
    <row r="9602" spans="1:30" hidden="1" x14ac:dyDescent="0.25">
      <c r="A9602" s="83" t="s">
        <v>10662</v>
      </c>
      <c r="C9602" s="292">
        <v>47199.244466800003</v>
      </c>
      <c r="D9602" s="292">
        <v>52230.703241900002</v>
      </c>
      <c r="E9602" s="292">
        <v>87629.217876800001</v>
      </c>
      <c r="F9602" s="292">
        <v>69956.926266199996</v>
      </c>
      <c r="G9602" s="292">
        <v>71547.948626900004</v>
      </c>
      <c r="H9602" s="292">
        <v>75730.976215200004</v>
      </c>
      <c r="I9602" s="292">
        <v>70395.364208700004</v>
      </c>
      <c r="J9602" s="292">
        <v>73970.898502600001</v>
      </c>
      <c r="K9602" s="292">
        <v>91391.499148700008</v>
      </c>
      <c r="L9602" s="292">
        <v>54443.877767500002</v>
      </c>
      <c r="M9602" s="292">
        <v>66058.298777299991</v>
      </c>
      <c r="N9602" s="292">
        <v>123635.50314669999</v>
      </c>
      <c r="O9602" s="292">
        <v>884190.45824529999</v>
      </c>
      <c r="P9602" s="83" t="str">
        <f t="shared" si="227"/>
        <v/>
      </c>
      <c r="Q9602" s="92"/>
      <c r="R9602" s="107"/>
      <c r="S9602" s="110"/>
      <c r="T9602" s="109"/>
      <c r="U9602" s="109"/>
      <c r="V9602" s="109"/>
      <c r="W9602" s="109"/>
      <c r="X9602" s="109"/>
      <c r="Y9602" s="109"/>
      <c r="Z9602" s="109"/>
      <c r="AA9602" s="109"/>
      <c r="AB9602" s="109"/>
      <c r="AC9602" s="109"/>
      <c r="AD9602" s="109"/>
    </row>
    <row r="9603" spans="1:30" hidden="1" x14ac:dyDescent="0.25">
      <c r="A9603" s="83" t="s">
        <v>10663</v>
      </c>
      <c r="C9603" s="292">
        <v>15028.501550000001</v>
      </c>
      <c r="D9603" s="292">
        <v>14818.676229999999</v>
      </c>
      <c r="E9603" s="292">
        <v>13544.94053</v>
      </c>
      <c r="F9603" s="292">
        <v>11555.072899999999</v>
      </c>
      <c r="G9603" s="292">
        <v>17356.842479999999</v>
      </c>
      <c r="H9603" s="292">
        <v>20245.71327</v>
      </c>
      <c r="I9603" s="292">
        <v>24327.334470000002</v>
      </c>
      <c r="J9603" s="292">
        <v>16420.940269999999</v>
      </c>
      <c r="K9603" s="292">
        <v>17168.2881533</v>
      </c>
      <c r="L9603" s="292">
        <v>17809.824093300002</v>
      </c>
      <c r="M9603" s="292">
        <v>17599.566333300001</v>
      </c>
      <c r="N9603" s="292">
        <v>16518.594823300002</v>
      </c>
      <c r="O9603" s="292">
        <v>202394.29510319998</v>
      </c>
      <c r="P9603" s="83" t="str">
        <f t="shared" si="227"/>
        <v/>
      </c>
      <c r="Q9603" s="92"/>
      <c r="R9603" s="107"/>
      <c r="S9603" s="110"/>
      <c r="T9603" s="109"/>
      <c r="U9603" s="109"/>
      <c r="V9603" s="109"/>
      <c r="W9603" s="109"/>
      <c r="X9603" s="109"/>
      <c r="Y9603" s="109"/>
      <c r="Z9603" s="109"/>
      <c r="AA9603" s="109"/>
      <c r="AB9603" s="109"/>
      <c r="AC9603" s="109"/>
      <c r="AD9603" s="109"/>
    </row>
    <row r="9604" spans="1:30" hidden="1" x14ac:dyDescent="0.25">
      <c r="A9604" s="83" t="s">
        <v>10664</v>
      </c>
      <c r="C9604" s="292">
        <v>641508.09155999986</v>
      </c>
      <c r="D9604" s="292">
        <v>383207.61680999998</v>
      </c>
      <c r="E9604" s="292">
        <v>317989.82221000001</v>
      </c>
      <c r="F9604" s="292">
        <v>697976.16160500003</v>
      </c>
      <c r="G9604" s="292">
        <v>571277.99566999986</v>
      </c>
      <c r="H9604" s="292">
        <v>589115.35507000005</v>
      </c>
      <c r="I9604" s="292">
        <v>694744.33395999996</v>
      </c>
      <c r="J9604" s="292">
        <v>488485.02838999999</v>
      </c>
      <c r="K9604" s="292">
        <v>761985.07182000007</v>
      </c>
      <c r="L9604" s="292">
        <v>836378.42877</v>
      </c>
      <c r="M9604" s="292">
        <v>717119.07779000001</v>
      </c>
      <c r="N9604" s="292">
        <v>869462.57846000011</v>
      </c>
      <c r="O9604" s="292">
        <v>7569249.5621149996</v>
      </c>
      <c r="P9604" s="83" t="str">
        <f t="shared" si="227"/>
        <v/>
      </c>
      <c r="Q9604" s="92"/>
      <c r="R9604" s="107"/>
      <c r="S9604" s="110"/>
      <c r="T9604" s="109"/>
      <c r="U9604" s="109"/>
      <c r="V9604" s="109"/>
      <c r="W9604" s="109"/>
      <c r="X9604" s="109"/>
      <c r="Y9604" s="109"/>
      <c r="Z9604" s="109"/>
      <c r="AA9604" s="109"/>
      <c r="AB9604" s="109"/>
      <c r="AC9604" s="109"/>
      <c r="AD9604" s="109"/>
    </row>
    <row r="9605" spans="1:30" hidden="1" x14ac:dyDescent="0.25">
      <c r="A9605" s="83" t="s">
        <v>10665</v>
      </c>
      <c r="C9605" s="292">
        <v>187</v>
      </c>
      <c r="D9605" s="292">
        <v>0</v>
      </c>
      <c r="E9605" s="292">
        <v>14</v>
      </c>
      <c r="F9605" s="292">
        <v>173</v>
      </c>
      <c r="G9605" s="292">
        <v>0</v>
      </c>
      <c r="H9605" s="292">
        <v>200</v>
      </c>
      <c r="I9605" s="292">
        <v>0</v>
      </c>
      <c r="J9605" s="292">
        <v>151</v>
      </c>
      <c r="K9605" s="292">
        <v>0</v>
      </c>
      <c r="L9605" s="292">
        <v>192</v>
      </c>
      <c r="M9605" s="292">
        <v>92</v>
      </c>
      <c r="N9605" s="292">
        <v>0</v>
      </c>
      <c r="O9605" s="292">
        <v>1009</v>
      </c>
      <c r="P9605" s="83" t="str">
        <f t="shared" si="227"/>
        <v/>
      </c>
      <c r="Q9605" s="92"/>
      <c r="R9605" s="107"/>
      <c r="S9605" s="110"/>
      <c r="T9605" s="109"/>
      <c r="U9605" s="109"/>
      <c r="V9605" s="109"/>
      <c r="W9605" s="109"/>
      <c r="X9605" s="109"/>
      <c r="Y9605" s="109"/>
      <c r="Z9605" s="109"/>
      <c r="AA9605" s="109"/>
      <c r="AB9605" s="109"/>
      <c r="AC9605" s="109"/>
      <c r="AD9605" s="109"/>
    </row>
    <row r="9606" spans="1:30" hidden="1" x14ac:dyDescent="0.25">
      <c r="A9606" s="83" t="s">
        <v>10666</v>
      </c>
      <c r="C9606" s="292">
        <v>211760.21726</v>
      </c>
      <c r="D9606" s="292">
        <v>13744.17461</v>
      </c>
      <c r="E9606" s="292">
        <v>13533.42871</v>
      </c>
      <c r="F9606" s="292">
        <v>179857.63993</v>
      </c>
      <c r="G9606" s="292">
        <v>8223.5852799999993</v>
      </c>
      <c r="H9606" s="292">
        <v>10955.801329999998</v>
      </c>
      <c r="I9606" s="292">
        <v>42312.681570000001</v>
      </c>
      <c r="J9606" s="292">
        <v>14721.15582</v>
      </c>
      <c r="K9606" s="292">
        <v>10286.341249999999</v>
      </c>
      <c r="L9606" s="292">
        <v>177044.63251999998</v>
      </c>
      <c r="M9606" s="292">
        <v>1830.16803</v>
      </c>
      <c r="N9606" s="292">
        <v>40978.910539999997</v>
      </c>
      <c r="O9606" s="292">
        <v>725248.73684999987</v>
      </c>
      <c r="P9606" s="83" t="str">
        <f t="shared" si="227"/>
        <v/>
      </c>
      <c r="Q9606" s="92"/>
      <c r="R9606" s="107"/>
      <c r="S9606" s="110"/>
      <c r="T9606" s="109"/>
      <c r="U9606" s="109"/>
      <c r="V9606" s="109"/>
      <c r="W9606" s="109"/>
      <c r="X9606" s="109"/>
      <c r="Y9606" s="109"/>
      <c r="Z9606" s="109"/>
      <c r="AA9606" s="109"/>
      <c r="AB9606" s="109"/>
      <c r="AC9606" s="109"/>
      <c r="AD9606" s="109"/>
    </row>
    <row r="9607" spans="1:30" hidden="1" x14ac:dyDescent="0.25">
      <c r="A9607" s="83" t="s">
        <v>10667</v>
      </c>
      <c r="C9607" s="292">
        <v>826.32551000000001</v>
      </c>
      <c r="D9607" s="292">
        <v>3372.7498900000001</v>
      </c>
      <c r="E9607" s="292">
        <v>2868.0298699999998</v>
      </c>
      <c r="F9607" s="292">
        <v>1773.0017399999999</v>
      </c>
      <c r="G9607" s="292">
        <v>3604.0251400000002</v>
      </c>
      <c r="H9607" s="292">
        <v>86.533249999999995</v>
      </c>
      <c r="I9607" s="292">
        <v>21.78706</v>
      </c>
      <c r="J9607" s="292">
        <v>29.425519999999999</v>
      </c>
      <c r="K9607" s="292">
        <v>3387.1440499999999</v>
      </c>
      <c r="L9607" s="292">
        <v>3317.45568</v>
      </c>
      <c r="M9607" s="292">
        <v>3195.5972000000002</v>
      </c>
      <c r="N9607" s="292">
        <v>6761.2241800000002</v>
      </c>
      <c r="O9607" s="292">
        <v>29243.29909</v>
      </c>
      <c r="P9607" s="83" t="str">
        <f t="shared" si="227"/>
        <v/>
      </c>
      <c r="Q9607" s="92"/>
      <c r="R9607" s="107"/>
      <c r="S9607" s="110"/>
      <c r="T9607" s="109"/>
      <c r="U9607" s="109"/>
      <c r="V9607" s="109"/>
      <c r="W9607" s="109"/>
      <c r="X9607" s="109"/>
      <c r="Y9607" s="109"/>
      <c r="Z9607" s="109"/>
      <c r="AA9607" s="109"/>
      <c r="AB9607" s="109"/>
      <c r="AC9607" s="109"/>
      <c r="AD9607" s="109"/>
    </row>
    <row r="9608" spans="1:30" hidden="1" x14ac:dyDescent="0.25">
      <c r="A9608" s="83" t="s">
        <v>10668</v>
      </c>
      <c r="C9608" s="292">
        <v>3586.4360499999998</v>
      </c>
      <c r="D9608" s="292">
        <v>4301.5694899999999</v>
      </c>
      <c r="E9608" s="292">
        <v>4751.8057399999998</v>
      </c>
      <c r="F9608" s="292">
        <v>39224.601339999994</v>
      </c>
      <c r="G9608" s="292">
        <v>4304.5014799999999</v>
      </c>
      <c r="H9608" s="292">
        <v>3944.069</v>
      </c>
      <c r="I9608" s="292">
        <v>4694.3918400000002</v>
      </c>
      <c r="J9608" s="292">
        <v>4225.4609300000002</v>
      </c>
      <c r="K9608" s="292">
        <v>4432.1000400000003</v>
      </c>
      <c r="L9608" s="292">
        <v>18870.684379999999</v>
      </c>
      <c r="M9608" s="292">
        <v>4164.0520900000001</v>
      </c>
      <c r="N9608" s="292">
        <v>7074.5526300000001</v>
      </c>
      <c r="O9608" s="292">
        <v>103574.22500999999</v>
      </c>
      <c r="P9608" s="83" t="str">
        <f t="shared" si="227"/>
        <v/>
      </c>
      <c r="Q9608" s="92"/>
      <c r="R9608" s="107"/>
      <c r="S9608" s="110"/>
      <c r="T9608" s="109"/>
      <c r="U9608" s="109"/>
      <c r="V9608" s="109"/>
      <c r="W9608" s="109"/>
      <c r="X9608" s="109"/>
      <c r="Y9608" s="109"/>
      <c r="Z9608" s="109"/>
      <c r="AA9608" s="109"/>
      <c r="AB9608" s="109"/>
      <c r="AC9608" s="109"/>
      <c r="AD9608" s="109"/>
    </row>
    <row r="9609" spans="1:30" hidden="1" x14ac:dyDescent="0.25">
      <c r="A9609" s="83" t="s">
        <v>10669</v>
      </c>
      <c r="C9609" s="292">
        <v>23624.446920000002</v>
      </c>
      <c r="D9609" s="292">
        <v>28347.834334399999</v>
      </c>
      <c r="E9609" s="292">
        <v>31123.10713</v>
      </c>
      <c r="F9609" s="292">
        <v>32316.4062295</v>
      </c>
      <c r="G9609" s="292">
        <v>40537.955043800001</v>
      </c>
      <c r="H9609" s="292">
        <v>30532.930201000003</v>
      </c>
      <c r="I9609" s="292">
        <v>36966.625606699999</v>
      </c>
      <c r="J9609" s="292">
        <v>39405.620967099996</v>
      </c>
      <c r="K9609" s="292">
        <v>32518.590613799999</v>
      </c>
      <c r="L9609" s="292">
        <v>16178.4067595</v>
      </c>
      <c r="M9609" s="292">
        <v>32363.677774700001</v>
      </c>
      <c r="N9609" s="292">
        <v>38845.407374700007</v>
      </c>
      <c r="O9609" s="292">
        <v>382761.00895520003</v>
      </c>
      <c r="P9609" s="83" t="str">
        <f t="shared" si="227"/>
        <v/>
      </c>
      <c r="Q9609" s="92"/>
      <c r="R9609" s="107"/>
      <c r="S9609" s="110"/>
      <c r="T9609" s="109"/>
      <c r="U9609" s="109"/>
      <c r="V9609" s="109"/>
      <c r="W9609" s="109"/>
      <c r="X9609" s="109"/>
      <c r="Y9609" s="109"/>
      <c r="Z9609" s="109"/>
      <c r="AA9609" s="109"/>
      <c r="AB9609" s="109"/>
      <c r="AC9609" s="109"/>
      <c r="AD9609" s="109"/>
    </row>
    <row r="9610" spans="1:30" hidden="1" x14ac:dyDescent="0.25">
      <c r="A9610" s="83" t="s">
        <v>10670</v>
      </c>
      <c r="C9610" s="292">
        <v>1243296.9244899999</v>
      </c>
      <c r="D9610" s="292">
        <v>767047.22022130003</v>
      </c>
      <c r="E9610" s="292">
        <v>779964.05474999989</v>
      </c>
      <c r="F9610" s="292">
        <v>1325174.1144214002</v>
      </c>
      <c r="G9610" s="292">
        <v>817229.61529809982</v>
      </c>
      <c r="H9610" s="292">
        <v>1060923.9175227</v>
      </c>
      <c r="I9610" s="292">
        <v>1421076.4683769001</v>
      </c>
      <c r="J9610" s="292">
        <v>897942.52265119995</v>
      </c>
      <c r="K9610" s="292">
        <v>1193508.2425360002</v>
      </c>
      <c r="L9610" s="292">
        <v>1426343.4253060999</v>
      </c>
      <c r="M9610" s="292">
        <v>1124843.6557036</v>
      </c>
      <c r="N9610" s="292">
        <v>1464928.5590330001</v>
      </c>
      <c r="O9610" s="292">
        <v>13522278.720310297</v>
      </c>
      <c r="P9610" s="83" t="str">
        <f t="shared" si="227"/>
        <v/>
      </c>
      <c r="Q9610" s="92"/>
      <c r="R9610" s="107"/>
      <c r="S9610" s="110"/>
      <c r="T9610" s="109"/>
      <c r="U9610" s="109"/>
      <c r="V9610" s="109"/>
      <c r="W9610" s="109"/>
      <c r="X9610" s="109"/>
      <c r="Y9610" s="109"/>
      <c r="Z9610" s="109"/>
      <c r="AA9610" s="109"/>
      <c r="AB9610" s="109"/>
      <c r="AC9610" s="109"/>
      <c r="AD9610" s="109"/>
    </row>
    <row r="9611" spans="1:30" hidden="1" x14ac:dyDescent="0.25">
      <c r="A9611" s="83" t="s">
        <v>10671</v>
      </c>
      <c r="C9611" s="292">
        <v>469001.75450669997</v>
      </c>
      <c r="D9611" s="292">
        <v>124474.88103300001</v>
      </c>
      <c r="E9611" s="292">
        <v>125140.14311670001</v>
      </c>
      <c r="F9611" s="292">
        <v>484711.12100669998</v>
      </c>
      <c r="G9611" s="292">
        <v>151074.6764767</v>
      </c>
      <c r="H9611" s="292">
        <v>132210.82097669999</v>
      </c>
      <c r="I9611" s="292">
        <v>481906.67053929996</v>
      </c>
      <c r="J9611" s="292">
        <v>97989.829906700004</v>
      </c>
      <c r="K9611" s="292">
        <v>109342.5225467</v>
      </c>
      <c r="L9611" s="292">
        <v>255370.8372067</v>
      </c>
      <c r="M9611" s="292">
        <v>118409.3408167</v>
      </c>
      <c r="N9611" s="292">
        <v>73571.929356699999</v>
      </c>
      <c r="O9611" s="292">
        <v>2623204.5274892999</v>
      </c>
      <c r="P9611" s="83" t="str">
        <f t="shared" si="227"/>
        <v/>
      </c>
      <c r="Q9611" s="92"/>
      <c r="R9611" s="107"/>
      <c r="S9611" s="110"/>
      <c r="T9611" s="109"/>
      <c r="U9611" s="109"/>
      <c r="V9611" s="109"/>
      <c r="W9611" s="109"/>
      <c r="X9611" s="109"/>
      <c r="Y9611" s="109"/>
      <c r="Z9611" s="109"/>
      <c r="AA9611" s="109"/>
      <c r="AB9611" s="109"/>
      <c r="AC9611" s="109"/>
      <c r="AD9611" s="109"/>
    </row>
    <row r="9612" spans="1:30" hidden="1" x14ac:dyDescent="0.25">
      <c r="A9612" s="83" t="s">
        <v>10672</v>
      </c>
      <c r="C9612" s="292">
        <v>47833.195413300004</v>
      </c>
      <c r="D9612" s="292">
        <v>46809.954709999998</v>
      </c>
      <c r="E9612" s="292">
        <v>58659.531713299999</v>
      </c>
      <c r="F9612" s="292">
        <v>44667.245633300001</v>
      </c>
      <c r="G9612" s="292">
        <v>218594.28377330001</v>
      </c>
      <c r="H9612" s="292">
        <v>38384.543513299999</v>
      </c>
      <c r="I9612" s="292">
        <v>65752.9443933</v>
      </c>
      <c r="J9612" s="292">
        <v>56720.2188933</v>
      </c>
      <c r="K9612" s="292">
        <v>45258.192133299999</v>
      </c>
      <c r="L9612" s="292">
        <v>74739.119133300002</v>
      </c>
      <c r="M9612" s="292">
        <v>52779.341833300001</v>
      </c>
      <c r="N9612" s="292">
        <v>73040.923533299996</v>
      </c>
      <c r="O9612" s="292">
        <v>823239.49467630009</v>
      </c>
      <c r="P9612" s="83" t="str">
        <f t="shared" si="227"/>
        <v/>
      </c>
      <c r="Q9612" s="92"/>
      <c r="R9612" s="107"/>
      <c r="S9612" s="110"/>
      <c r="T9612" s="109"/>
      <c r="U9612" s="109"/>
      <c r="V9612" s="109"/>
      <c r="W9612" s="109"/>
      <c r="X9612" s="109"/>
      <c r="Y9612" s="109"/>
      <c r="Z9612" s="109"/>
      <c r="AA9612" s="109"/>
      <c r="AB9612" s="109"/>
      <c r="AC9612" s="109"/>
      <c r="AD9612" s="109"/>
    </row>
    <row r="9613" spans="1:30" hidden="1" x14ac:dyDescent="0.25">
      <c r="A9613" s="83" t="s">
        <v>10673</v>
      </c>
      <c r="C9613" s="292">
        <v>3668.50236</v>
      </c>
      <c r="D9613" s="292">
        <v>3661.6287699999998</v>
      </c>
      <c r="E9613" s="292">
        <v>4622.5383700000002</v>
      </c>
      <c r="F9613" s="292">
        <v>3005.9242132999998</v>
      </c>
      <c r="G9613" s="292">
        <v>57108.094543300002</v>
      </c>
      <c r="H9613" s="292">
        <v>34065.206583300002</v>
      </c>
      <c r="I9613" s="292">
        <v>3137.0438199999999</v>
      </c>
      <c r="J9613" s="292">
        <v>6059.4984100000001</v>
      </c>
      <c r="K9613" s="292">
        <v>53644.591173300003</v>
      </c>
      <c r="L9613" s="292">
        <v>2447.7122678000001</v>
      </c>
      <c r="M9613" s="292">
        <v>3308.9630078</v>
      </c>
      <c r="N9613" s="292">
        <v>402.05707000000001</v>
      </c>
      <c r="O9613" s="292">
        <v>175131.76058880001</v>
      </c>
      <c r="P9613" s="83" t="str">
        <f t="shared" si="227"/>
        <v/>
      </c>
      <c r="Q9613" s="92"/>
      <c r="R9613" s="107"/>
      <c r="S9613" s="110"/>
      <c r="T9613" s="109"/>
      <c r="U9613" s="109"/>
      <c r="V9613" s="109"/>
      <c r="W9613" s="109"/>
      <c r="X9613" s="109"/>
      <c r="Y9613" s="109"/>
      <c r="Z9613" s="109"/>
      <c r="AA9613" s="109"/>
      <c r="AB9613" s="109"/>
      <c r="AC9613" s="109"/>
      <c r="AD9613" s="109"/>
    </row>
    <row r="9614" spans="1:30" hidden="1" x14ac:dyDescent="0.25">
      <c r="A9614" s="83" t="s">
        <v>10674</v>
      </c>
      <c r="C9614" s="292">
        <v>1763800.37677</v>
      </c>
      <c r="D9614" s="292">
        <v>941993.6847342999</v>
      </c>
      <c r="E9614" s="292">
        <v>968386.26794999989</v>
      </c>
      <c r="F9614" s="292">
        <v>1857558.4052747001</v>
      </c>
      <c r="G9614" s="292">
        <v>1244006.6700913999</v>
      </c>
      <c r="H9614" s="292">
        <v>1265584.4885959998</v>
      </c>
      <c r="I9614" s="292">
        <v>1971873.1271295</v>
      </c>
      <c r="J9614" s="292">
        <v>1058712.0698611999</v>
      </c>
      <c r="K9614" s="292">
        <v>1401753.5483893002</v>
      </c>
      <c r="L9614" s="292">
        <v>1758901.0939138997</v>
      </c>
      <c r="M9614" s="292">
        <v>1299341.3013613999</v>
      </c>
      <c r="N9614" s="292">
        <v>1611943.4689930002</v>
      </c>
      <c r="O9614" s="292">
        <v>17143854.503064696</v>
      </c>
      <c r="P9614" s="83" t="str">
        <f t="shared" si="227"/>
        <v/>
      </c>
      <c r="Q9614" s="92"/>
      <c r="R9614" s="107"/>
      <c r="S9614" s="110"/>
      <c r="T9614" s="109"/>
      <c r="U9614" s="109"/>
      <c r="V9614" s="109"/>
      <c r="W9614" s="109"/>
      <c r="X9614" s="109"/>
      <c r="Y9614" s="109"/>
      <c r="Z9614" s="109"/>
      <c r="AA9614" s="109"/>
      <c r="AB9614" s="109"/>
      <c r="AC9614" s="109"/>
      <c r="AD9614" s="109"/>
    </row>
    <row r="9615" spans="1:30" hidden="1" x14ac:dyDescent="0.25">
      <c r="A9615" s="83" t="s">
        <v>10675</v>
      </c>
      <c r="C9615" s="292">
        <v>216241.80450329999</v>
      </c>
      <c r="D9615" s="292">
        <v>179314.71264000001</v>
      </c>
      <c r="E9615" s="292">
        <v>216211.81211</v>
      </c>
      <c r="F9615" s="292">
        <v>200500.49816330001</v>
      </c>
      <c r="G9615" s="292">
        <v>0</v>
      </c>
      <c r="H9615" s="292">
        <v>243580.15864000001</v>
      </c>
      <c r="I9615" s="292">
        <v>469319.88802329998</v>
      </c>
      <c r="J9615" s="292">
        <v>186708.4706033</v>
      </c>
      <c r="K9615" s="292">
        <v>199660.41037960001</v>
      </c>
      <c r="L9615" s="292">
        <v>206741.66946959999</v>
      </c>
      <c r="M9615" s="292">
        <v>192458.12455209999</v>
      </c>
      <c r="N9615" s="292">
        <v>233715.92555879999</v>
      </c>
      <c r="O9615" s="292">
        <v>2544453.4746432998</v>
      </c>
      <c r="P9615" s="83" t="str">
        <f t="shared" si="227"/>
        <v/>
      </c>
      <c r="Q9615" s="92"/>
      <c r="R9615" s="107"/>
      <c r="S9615" s="110"/>
      <c r="T9615" s="109"/>
      <c r="U9615" s="109"/>
      <c r="V9615" s="109"/>
      <c r="W9615" s="109"/>
      <c r="X9615" s="109"/>
      <c r="Y9615" s="109"/>
      <c r="Z9615" s="109"/>
      <c r="AA9615" s="109"/>
      <c r="AB9615" s="109"/>
      <c r="AC9615" s="109"/>
      <c r="AD9615" s="109"/>
    </row>
    <row r="9616" spans="1:30" hidden="1" x14ac:dyDescent="0.25">
      <c r="A9616" s="83" t="s">
        <v>10676</v>
      </c>
      <c r="C9616" s="292">
        <v>739.90717999999993</v>
      </c>
      <c r="D9616" s="292">
        <v>670.91843000000006</v>
      </c>
      <c r="E9616" s="292">
        <v>3418.9745996999995</v>
      </c>
      <c r="F9616" s="292">
        <v>1384.1851899999999</v>
      </c>
      <c r="G9616" s="292">
        <v>17511.307736700001</v>
      </c>
      <c r="H9616" s="292">
        <v>410.10307999999998</v>
      </c>
      <c r="I9616" s="292">
        <v>3856.8380399999996</v>
      </c>
      <c r="J9616" s="292">
        <v>7402.5840399999997</v>
      </c>
      <c r="K9616" s="292">
        <v>1678.3316599999998</v>
      </c>
      <c r="L9616" s="292">
        <v>2127.4312799999998</v>
      </c>
      <c r="M9616" s="292">
        <v>2877.5102100000004</v>
      </c>
      <c r="N9616" s="292">
        <v>7861.521999999999</v>
      </c>
      <c r="O9616" s="292">
        <v>49939.613446399999</v>
      </c>
      <c r="P9616" s="83" t="str">
        <f t="shared" si="227"/>
        <v/>
      </c>
      <c r="Q9616" s="93"/>
      <c r="R9616" s="107"/>
      <c r="S9616" s="110"/>
      <c r="T9616" s="109"/>
      <c r="U9616" s="109"/>
      <c r="V9616" s="109"/>
      <c r="W9616" s="109"/>
      <c r="X9616" s="109"/>
      <c r="Y9616" s="109"/>
      <c r="Z9616" s="109"/>
      <c r="AA9616" s="109"/>
      <c r="AB9616" s="109"/>
      <c r="AC9616" s="109"/>
      <c r="AD9616" s="109"/>
    </row>
    <row r="9617" spans="1:30" hidden="1" x14ac:dyDescent="0.25">
      <c r="A9617" s="83" t="s">
        <v>10677</v>
      </c>
      <c r="C9617" s="292">
        <v>724809.51156139991</v>
      </c>
      <c r="D9617" s="292">
        <v>845950.8848891001</v>
      </c>
      <c r="E9617" s="292">
        <v>958486.62578869995</v>
      </c>
      <c r="F9617" s="292">
        <v>2370155.8791099004</v>
      </c>
      <c r="G9617" s="292">
        <v>1800589.1175948</v>
      </c>
      <c r="H9617" s="292">
        <v>1115454.5213107998</v>
      </c>
      <c r="I9617" s="292">
        <v>1061862.7552133</v>
      </c>
      <c r="J9617" s="292">
        <v>1126556.0002718999</v>
      </c>
      <c r="K9617" s="292">
        <v>1377443.3390080996</v>
      </c>
      <c r="L9617" s="292">
        <v>1114581.5845971999</v>
      </c>
      <c r="M9617" s="292">
        <v>1215766.2709611</v>
      </c>
      <c r="N9617" s="292">
        <v>1543823.1837586001</v>
      </c>
      <c r="O9617" s="292">
        <v>15255479.674064901</v>
      </c>
      <c r="P9617" s="83" t="str">
        <f t="shared" si="227"/>
        <v/>
      </c>
      <c r="Q9617" s="93"/>
      <c r="R9617" s="107"/>
      <c r="S9617" s="110"/>
      <c r="T9617" s="109"/>
      <c r="U9617" s="109"/>
      <c r="V9617" s="109"/>
      <c r="W9617" s="109"/>
      <c r="X9617" s="109"/>
      <c r="Y9617" s="109"/>
      <c r="Z9617" s="109"/>
      <c r="AA9617" s="109"/>
      <c r="AB9617" s="109"/>
      <c r="AC9617" s="109"/>
      <c r="AD9617" s="109"/>
    </row>
    <row r="9618" spans="1:30" hidden="1" x14ac:dyDescent="0.25">
      <c r="A9618" s="83" t="s">
        <v>10678</v>
      </c>
      <c r="C9618" s="292">
        <v>47852.770846699997</v>
      </c>
      <c r="D9618" s="292">
        <v>123061.10417999999</v>
      </c>
      <c r="E9618" s="292">
        <v>123352.7708467</v>
      </c>
      <c r="F9618" s="292">
        <v>47852.770846699997</v>
      </c>
      <c r="G9618" s="292">
        <v>225857.7708467</v>
      </c>
      <c r="H9618" s="292">
        <v>56252.770846699997</v>
      </c>
      <c r="I9618" s="292">
        <v>47852.770846699997</v>
      </c>
      <c r="J9618" s="292">
        <v>148852.7708467</v>
      </c>
      <c r="K9618" s="292">
        <v>112983.09084670001</v>
      </c>
      <c r="L9618" s="292">
        <v>118252.7708467</v>
      </c>
      <c r="M9618" s="292">
        <v>155018.76984669999</v>
      </c>
      <c r="N9618" s="292">
        <v>47852.770846699997</v>
      </c>
      <c r="O9618" s="292">
        <v>1229326.0784936999</v>
      </c>
      <c r="P9618" s="83" t="str">
        <f t="shared" si="227"/>
        <v/>
      </c>
      <c r="Q9618" s="93"/>
      <c r="R9618" s="107"/>
      <c r="S9618" s="110"/>
      <c r="T9618" s="109"/>
      <c r="U9618" s="109"/>
      <c r="V9618" s="109"/>
      <c r="W9618" s="109"/>
      <c r="X9618" s="109"/>
      <c r="Y9618" s="109"/>
      <c r="Z9618" s="109"/>
      <c r="AA9618" s="109"/>
      <c r="AB9618" s="109"/>
      <c r="AC9618" s="109"/>
      <c r="AD9618" s="109"/>
    </row>
    <row r="9619" spans="1:30" hidden="1" x14ac:dyDescent="0.25">
      <c r="A9619" s="83" t="s">
        <v>10679</v>
      </c>
      <c r="C9619" s="292">
        <v>18679.504720000001</v>
      </c>
      <c r="D9619" s="292">
        <v>726.15058999999997</v>
      </c>
      <c r="E9619" s="292">
        <v>87152.282779999994</v>
      </c>
      <c r="F9619" s="292">
        <v>762.58853999999997</v>
      </c>
      <c r="G9619" s="292">
        <v>77900.449519999995</v>
      </c>
      <c r="H9619" s="292">
        <v>26962.187559999998</v>
      </c>
      <c r="I9619" s="292">
        <v>599.06674999999996</v>
      </c>
      <c r="J9619" s="292">
        <v>0</v>
      </c>
      <c r="K9619" s="292">
        <v>1324.70676</v>
      </c>
      <c r="L9619" s="292">
        <v>1951.56744</v>
      </c>
      <c r="M9619" s="292">
        <v>390.51249000000001</v>
      </c>
      <c r="N9619" s="292">
        <v>20680.73213</v>
      </c>
      <c r="O9619" s="292">
        <v>237129.74927999999</v>
      </c>
      <c r="P9619" s="83" t="str">
        <f t="shared" si="227"/>
        <v/>
      </c>
      <c r="Q9619" s="93"/>
      <c r="R9619" s="107"/>
      <c r="S9619" s="110"/>
      <c r="T9619" s="109"/>
      <c r="U9619" s="109"/>
      <c r="V9619" s="109"/>
      <c r="W9619" s="109"/>
      <c r="X9619" s="109"/>
      <c r="Y9619" s="109"/>
      <c r="Z9619" s="109"/>
      <c r="AA9619" s="109"/>
      <c r="AB9619" s="109"/>
      <c r="AC9619" s="109"/>
      <c r="AD9619" s="109"/>
    </row>
    <row r="9620" spans="1:30" hidden="1" x14ac:dyDescent="0.25">
      <c r="A9620" s="83" t="s">
        <v>10680</v>
      </c>
      <c r="C9620" s="292">
        <v>20095.2728871</v>
      </c>
      <c r="D9620" s="292">
        <v>17100.5125094</v>
      </c>
      <c r="E9620" s="292">
        <v>18810.145048099999</v>
      </c>
      <c r="F9620" s="292">
        <v>20384.2352465</v>
      </c>
      <c r="G9620" s="292">
        <v>18686.557571000001</v>
      </c>
      <c r="H9620" s="292">
        <v>22601.0401767</v>
      </c>
      <c r="I9620" s="292">
        <v>24141.3223751</v>
      </c>
      <c r="J9620" s="292">
        <v>21330.8975551</v>
      </c>
      <c r="K9620" s="292">
        <v>23429.940015699998</v>
      </c>
      <c r="L9620" s="292">
        <v>17625.6698254</v>
      </c>
      <c r="M9620" s="292">
        <v>20954.889355399999</v>
      </c>
      <c r="N9620" s="292">
        <v>18263.950746999999</v>
      </c>
      <c r="O9620" s="292">
        <v>243424.43331250001</v>
      </c>
      <c r="P9620" s="83" t="str">
        <f t="shared" si="227"/>
        <v/>
      </c>
      <c r="Q9620" s="93"/>
      <c r="R9620" s="107"/>
      <c r="S9620" s="110"/>
      <c r="T9620" s="109"/>
      <c r="U9620" s="109"/>
      <c r="V9620" s="109"/>
      <c r="W9620" s="109"/>
      <c r="X9620" s="109"/>
      <c r="Y9620" s="109"/>
      <c r="Z9620" s="109"/>
      <c r="AA9620" s="109"/>
      <c r="AB9620" s="109"/>
      <c r="AC9620" s="109"/>
      <c r="AD9620" s="109"/>
    </row>
    <row r="9621" spans="1:30" hidden="1" x14ac:dyDescent="0.25">
      <c r="A9621" s="83" t="s">
        <v>10681</v>
      </c>
      <c r="C9621" s="292">
        <v>23030.702236600002</v>
      </c>
      <c r="D9621" s="292">
        <v>20935.051363299997</v>
      </c>
      <c r="E9621" s="292">
        <v>22359.5741074</v>
      </c>
      <c r="F9621" s="292">
        <v>25028.600644999999</v>
      </c>
      <c r="G9621" s="292">
        <v>47025.495865800003</v>
      </c>
      <c r="H9621" s="292">
        <v>30500.792134199997</v>
      </c>
      <c r="I9621" s="292">
        <v>24875.094515000001</v>
      </c>
      <c r="J9621" s="292">
        <v>24781.278124999997</v>
      </c>
      <c r="K9621" s="292">
        <v>27506.092750899999</v>
      </c>
      <c r="L9621" s="292">
        <v>27677.325318399999</v>
      </c>
      <c r="M9621" s="292">
        <v>25168.173900900001</v>
      </c>
      <c r="N9621" s="292">
        <v>24519.1666984</v>
      </c>
      <c r="O9621" s="292">
        <v>323407.34766089998</v>
      </c>
      <c r="P9621" s="83" t="str">
        <f t="shared" si="227"/>
        <v/>
      </c>
      <c r="Q9621" s="93"/>
      <c r="R9621" s="107"/>
      <c r="S9621" s="110"/>
      <c r="T9621" s="109"/>
      <c r="U9621" s="109"/>
      <c r="V9621" s="109"/>
      <c r="W9621" s="109"/>
      <c r="X9621" s="109"/>
      <c r="Y9621" s="109"/>
      <c r="Z9621" s="109"/>
      <c r="AA9621" s="109"/>
      <c r="AB9621" s="109"/>
      <c r="AC9621" s="109"/>
      <c r="AD9621" s="109"/>
    </row>
    <row r="9622" spans="1:30" hidden="1" x14ac:dyDescent="0.25">
      <c r="A9622" s="83" t="s">
        <v>10682</v>
      </c>
      <c r="C9622" s="292">
        <v>142.43600000000001</v>
      </c>
      <c r="D9622" s="292">
        <v>284.76065999999997</v>
      </c>
      <c r="E9622" s="292">
        <v>132.98230000000001</v>
      </c>
      <c r="F9622" s="292">
        <v>128.07248999999999</v>
      </c>
      <c r="G9622" s="292">
        <v>3.7074000000000003</v>
      </c>
      <c r="H9622" s="292">
        <v>88.642510000000001</v>
      </c>
      <c r="I9622" s="292">
        <v>326.60996999999998</v>
      </c>
      <c r="J9622" s="292">
        <v>296.00025000000005</v>
      </c>
      <c r="K9622" s="292">
        <v>541.89512999999999</v>
      </c>
      <c r="L9622" s="292">
        <v>0.31869999999999998</v>
      </c>
      <c r="M9622" s="292">
        <v>0.33735999999999999</v>
      </c>
      <c r="N9622" s="292">
        <v>9.5E-4</v>
      </c>
      <c r="O9622" s="292">
        <v>1945.7637200000001</v>
      </c>
      <c r="P9622" s="83" t="str">
        <f t="shared" si="227"/>
        <v/>
      </c>
      <c r="Q9622" s="93"/>
      <c r="R9622" s="107"/>
      <c r="S9622" s="110"/>
      <c r="T9622" s="109"/>
      <c r="U9622" s="109"/>
      <c r="V9622" s="109"/>
      <c r="W9622" s="109"/>
      <c r="X9622" s="109"/>
      <c r="Y9622" s="109"/>
      <c r="Z9622" s="109"/>
      <c r="AA9622" s="109"/>
      <c r="AB9622" s="109"/>
      <c r="AC9622" s="109"/>
      <c r="AD9622" s="109"/>
    </row>
    <row r="9623" spans="1:30" hidden="1" x14ac:dyDescent="0.25">
      <c r="A9623" s="83" t="s">
        <v>10683</v>
      </c>
      <c r="C9623" s="292">
        <v>14505.9672333</v>
      </c>
      <c r="D9623" s="292">
        <v>4005.8670633000002</v>
      </c>
      <c r="E9623" s="292">
        <v>4228.3378365999997</v>
      </c>
      <c r="F9623" s="292">
        <v>63728.606811599995</v>
      </c>
      <c r="G9623" s="292">
        <v>9763.5228066</v>
      </c>
      <c r="H9623" s="292">
        <v>20686.0947566</v>
      </c>
      <c r="I9623" s="292">
        <v>8383.2520765999998</v>
      </c>
      <c r="J9623" s="292">
        <v>3934.7434665999999</v>
      </c>
      <c r="K9623" s="292">
        <v>16554.677333299998</v>
      </c>
      <c r="L9623" s="292">
        <v>5137.7678772999998</v>
      </c>
      <c r="M9623" s="292">
        <v>11300.4818333</v>
      </c>
      <c r="N9623" s="292">
        <v>25820.744093299996</v>
      </c>
      <c r="O9623" s="292">
        <v>188050.06318840003</v>
      </c>
      <c r="P9623" s="83" t="str">
        <f t="shared" si="227"/>
        <v/>
      </c>
      <c r="Q9623" s="93"/>
      <c r="R9623" s="107"/>
      <c r="S9623" s="110"/>
      <c r="T9623" s="109"/>
      <c r="U9623" s="109"/>
      <c r="V9623" s="109"/>
      <c r="W9623" s="109"/>
      <c r="X9623" s="109"/>
      <c r="Y9623" s="109"/>
      <c r="Z9623" s="109"/>
      <c r="AA9623" s="109"/>
      <c r="AB9623" s="109"/>
      <c r="AC9623" s="109"/>
      <c r="AD9623" s="109"/>
    </row>
    <row r="9624" spans="1:30" hidden="1" x14ac:dyDescent="0.25">
      <c r="A9624" s="83" t="s">
        <v>10684</v>
      </c>
      <c r="C9624" s="292">
        <v>172.35893999999999</v>
      </c>
      <c r="D9624" s="292">
        <v>6720.4778200000001</v>
      </c>
      <c r="E9624" s="292">
        <v>168.62881999999999</v>
      </c>
      <c r="F9624" s="292">
        <v>174.11282</v>
      </c>
      <c r="G9624" s="292">
        <v>15454.74682</v>
      </c>
      <c r="H9624" s="292">
        <v>437.76051999999999</v>
      </c>
      <c r="I9624" s="292">
        <v>178.64482000000001</v>
      </c>
      <c r="J9624" s="292">
        <v>26990.219819999998</v>
      </c>
      <c r="K9624" s="292">
        <v>1176.0448200000001</v>
      </c>
      <c r="L9624" s="292">
        <v>195.12082000000001</v>
      </c>
      <c r="M9624" s="292">
        <v>362.30882000000003</v>
      </c>
      <c r="N9624" s="292">
        <v>398.45281999999997</v>
      </c>
      <c r="O9624" s="292">
        <v>52428.877659999991</v>
      </c>
      <c r="P9624" s="83" t="str">
        <f t="shared" si="227"/>
        <v/>
      </c>
      <c r="Q9624" s="93"/>
      <c r="R9624" s="107"/>
      <c r="S9624" s="110"/>
      <c r="T9624" s="109"/>
      <c r="U9624" s="109"/>
      <c r="V9624" s="109"/>
      <c r="W9624" s="109"/>
      <c r="X9624" s="109"/>
      <c r="Y9624" s="109"/>
      <c r="Z9624" s="109"/>
      <c r="AA9624" s="109"/>
      <c r="AB9624" s="109"/>
      <c r="AC9624" s="109"/>
      <c r="AD9624" s="109"/>
    </row>
    <row r="9625" spans="1:30" hidden="1" x14ac:dyDescent="0.25">
      <c r="A9625" s="83" t="s">
        <v>10685</v>
      </c>
      <c r="C9625" s="292">
        <v>3750.7520469000001</v>
      </c>
      <c r="D9625" s="292">
        <v>1142.8948032999999</v>
      </c>
      <c r="E9625" s="292">
        <v>1011.968337</v>
      </c>
      <c r="F9625" s="292">
        <v>1253.7626398999998</v>
      </c>
      <c r="G9625" s="292">
        <v>1523.4069537</v>
      </c>
      <c r="H9625" s="292">
        <v>1842.7006495999999</v>
      </c>
      <c r="I9625" s="292">
        <v>1114.00056</v>
      </c>
      <c r="J9625" s="292">
        <v>1107.75612</v>
      </c>
      <c r="K9625" s="292">
        <v>1713.7611199999999</v>
      </c>
      <c r="L9625" s="292">
        <v>299.45811709999998</v>
      </c>
      <c r="M9625" s="292">
        <v>548.74311999999998</v>
      </c>
      <c r="N9625" s="292">
        <v>2207.7331899999999</v>
      </c>
      <c r="O9625" s="292">
        <v>17516.937657499999</v>
      </c>
      <c r="P9625" s="83" t="str">
        <f t="shared" si="227"/>
        <v/>
      </c>
      <c r="Q9625" s="93"/>
      <c r="R9625" s="107"/>
      <c r="S9625" s="110"/>
      <c r="T9625" s="109"/>
      <c r="U9625" s="109"/>
      <c r="V9625" s="109"/>
      <c r="W9625" s="109"/>
      <c r="X9625" s="109"/>
      <c r="Y9625" s="109"/>
      <c r="Z9625" s="109"/>
      <c r="AA9625" s="109"/>
      <c r="AB9625" s="109"/>
      <c r="AC9625" s="109"/>
      <c r="AD9625" s="109"/>
    </row>
    <row r="9626" spans="1:30" hidden="1" x14ac:dyDescent="0.25">
      <c r="A9626" s="83" t="s">
        <v>10686</v>
      </c>
      <c r="C9626" s="292">
        <v>140.26311999999999</v>
      </c>
      <c r="D9626" s="292">
        <v>10230.557119999999</v>
      </c>
      <c r="E9626" s="292">
        <v>537.16312000000005</v>
      </c>
      <c r="F9626" s="292">
        <v>10528.82926</v>
      </c>
      <c r="G9626" s="292">
        <v>159.44927000000001</v>
      </c>
      <c r="H9626" s="292">
        <v>6470.1110500000004</v>
      </c>
      <c r="I9626" s="292">
        <v>10752.885840000001</v>
      </c>
      <c r="J9626" s="292">
        <v>197.29005000000001</v>
      </c>
      <c r="K9626" s="292">
        <v>455.06259</v>
      </c>
      <c r="L9626" s="292">
        <v>10659.82129</v>
      </c>
      <c r="M9626" s="292">
        <v>656.01297</v>
      </c>
      <c r="N9626" s="292">
        <v>1192.98937</v>
      </c>
      <c r="O9626" s="292">
        <v>51980.435050000007</v>
      </c>
      <c r="P9626" s="83" t="str">
        <f t="shared" si="227"/>
        <v/>
      </c>
      <c r="Q9626" s="93"/>
      <c r="R9626" s="107"/>
      <c r="S9626" s="110"/>
      <c r="T9626" s="109"/>
      <c r="U9626" s="109"/>
      <c r="V9626" s="109"/>
      <c r="W9626" s="109"/>
      <c r="X9626" s="109"/>
      <c r="Y9626" s="109"/>
      <c r="Z9626" s="109"/>
      <c r="AA9626" s="109"/>
      <c r="AB9626" s="109"/>
      <c r="AC9626" s="109"/>
      <c r="AD9626" s="109"/>
    </row>
    <row r="9627" spans="1:30" hidden="1" x14ac:dyDescent="0.25">
      <c r="A9627" s="83" t="s">
        <v>10687</v>
      </c>
      <c r="C9627" s="292">
        <v>198.11099000000002</v>
      </c>
      <c r="D9627" s="292">
        <v>1594.7073500000001</v>
      </c>
      <c r="E9627" s="292">
        <v>109.1052</v>
      </c>
      <c r="F9627" s="292">
        <v>28.191320000000001</v>
      </c>
      <c r="G9627" s="292">
        <v>1833.0215753</v>
      </c>
      <c r="H9627" s="292">
        <v>159.88624000000002</v>
      </c>
      <c r="I9627" s="292">
        <v>12791.217059999999</v>
      </c>
      <c r="J9627" s="292">
        <v>177.64866000000001</v>
      </c>
      <c r="K9627" s="292">
        <v>255.5411067</v>
      </c>
      <c r="L9627" s="292">
        <v>169.33137669999999</v>
      </c>
      <c r="M9627" s="292">
        <v>202.14716670000001</v>
      </c>
      <c r="N9627" s="292">
        <v>343.31836670000001</v>
      </c>
      <c r="O9627" s="292">
        <v>17862.226412100001</v>
      </c>
      <c r="P9627" s="83" t="str">
        <f t="shared" si="227"/>
        <v/>
      </c>
      <c r="Q9627" s="93"/>
      <c r="R9627" s="107"/>
      <c r="S9627" s="110"/>
      <c r="T9627" s="109"/>
      <c r="U9627" s="109"/>
      <c r="V9627" s="109"/>
      <c r="W9627" s="109"/>
      <c r="X9627" s="109"/>
      <c r="Y9627" s="109"/>
      <c r="Z9627" s="109"/>
      <c r="AA9627" s="109"/>
      <c r="AB9627" s="109"/>
      <c r="AC9627" s="109"/>
      <c r="AD9627" s="109"/>
    </row>
    <row r="9628" spans="1:30" hidden="1" x14ac:dyDescent="0.25">
      <c r="A9628" s="83" t="s">
        <v>10688</v>
      </c>
      <c r="C9628" s="292">
        <v>79170.580556700006</v>
      </c>
      <c r="D9628" s="292">
        <v>79878.831406700003</v>
      </c>
      <c r="E9628" s="292">
        <v>84276.890496699998</v>
      </c>
      <c r="F9628" s="292">
        <v>80481.543350000007</v>
      </c>
      <c r="G9628" s="292">
        <v>100451.21093</v>
      </c>
      <c r="H9628" s="292">
        <v>353945.85151999997</v>
      </c>
      <c r="I9628" s="292">
        <v>80790.565910000005</v>
      </c>
      <c r="J9628" s="292">
        <v>241267.06607</v>
      </c>
      <c r="K9628" s="292">
        <v>148408.63657</v>
      </c>
      <c r="L9628" s="292">
        <v>89234.100550000003</v>
      </c>
      <c r="M9628" s="292">
        <v>65487.180870000004</v>
      </c>
      <c r="N9628" s="292">
        <v>166098.52040000001</v>
      </c>
      <c r="O9628" s="292">
        <v>1569490.9786300999</v>
      </c>
      <c r="P9628" s="83" t="str">
        <f t="shared" si="227"/>
        <v/>
      </c>
      <c r="Q9628" s="93"/>
      <c r="R9628" s="107"/>
      <c r="S9628" s="110"/>
      <c r="T9628" s="109"/>
      <c r="U9628" s="109"/>
      <c r="V9628" s="109"/>
      <c r="W9628" s="109"/>
      <c r="X9628" s="109"/>
      <c r="Y9628" s="109"/>
      <c r="Z9628" s="109"/>
      <c r="AA9628" s="109"/>
      <c r="AB9628" s="109"/>
      <c r="AC9628" s="109"/>
      <c r="AD9628" s="109"/>
    </row>
    <row r="9629" spans="1:30" hidden="1" x14ac:dyDescent="0.25">
      <c r="A9629" s="83" t="s">
        <v>10689</v>
      </c>
      <c r="C9629" s="292">
        <v>870512.36768479983</v>
      </c>
      <c r="D9629" s="292">
        <v>1049616.9710657999</v>
      </c>
      <c r="E9629" s="292">
        <v>1253268.5699121</v>
      </c>
      <c r="F9629" s="292">
        <v>2499252.7818466001</v>
      </c>
      <c r="G9629" s="292">
        <v>2204798.5488914996</v>
      </c>
      <c r="H9629" s="292">
        <v>1552615.3312374998</v>
      </c>
      <c r="I9629" s="292">
        <v>1191105.1587200002</v>
      </c>
      <c r="J9629" s="292">
        <v>1516675.8371885999</v>
      </c>
      <c r="K9629" s="292">
        <v>1640159.7731847996</v>
      </c>
      <c r="L9629" s="292">
        <v>1324020.0234339</v>
      </c>
      <c r="M9629" s="292">
        <v>1436662.7341678001</v>
      </c>
      <c r="N9629" s="292">
        <v>1778455.2071353002</v>
      </c>
      <c r="O9629" s="292">
        <v>18291426.480468698</v>
      </c>
      <c r="P9629" s="83" t="str">
        <f t="shared" si="227"/>
        <v/>
      </c>
      <c r="Q9629" s="93"/>
      <c r="R9629" s="107"/>
      <c r="S9629" s="110"/>
      <c r="T9629" s="109"/>
      <c r="U9629" s="109"/>
      <c r="V9629" s="109"/>
      <c r="W9629" s="109"/>
      <c r="X9629" s="109"/>
      <c r="Y9629" s="109"/>
      <c r="Z9629" s="109"/>
      <c r="AA9629" s="109"/>
      <c r="AB9629" s="109"/>
      <c r="AC9629" s="109"/>
      <c r="AD9629" s="109"/>
    </row>
    <row r="9630" spans="1:30" hidden="1" x14ac:dyDescent="0.25">
      <c r="A9630" s="83" t="s">
        <v>10690</v>
      </c>
      <c r="C9630" s="292">
        <v>662033.74092749995</v>
      </c>
      <c r="D9630" s="292">
        <v>783265.13776980003</v>
      </c>
      <c r="E9630" s="292">
        <v>907709.74641989998</v>
      </c>
      <c r="F9630" s="292">
        <v>2247517.2826868999</v>
      </c>
      <c r="G9630" s="292">
        <v>1688627.9015957001</v>
      </c>
      <c r="H9630" s="292">
        <v>1032257.3901937</v>
      </c>
      <c r="I9630" s="292">
        <v>975442.88995660003</v>
      </c>
      <c r="J9630" s="292">
        <v>1040337.5821851999</v>
      </c>
      <c r="K9630" s="292">
        <v>1304131.9924814999</v>
      </c>
      <c r="L9630" s="292">
        <v>1050689.3399922999</v>
      </c>
      <c r="M9630" s="292">
        <v>1153695.6662248001</v>
      </c>
      <c r="N9630" s="292">
        <v>1463215.3055232</v>
      </c>
      <c r="O9630" s="292">
        <v>14308923.975957099</v>
      </c>
      <c r="P9630" s="83" t="str">
        <f t="shared" si="227"/>
        <v/>
      </c>
      <c r="Q9630" s="93"/>
      <c r="R9630" s="107"/>
      <c r="S9630" s="110"/>
      <c r="T9630" s="109"/>
      <c r="U9630" s="109"/>
      <c r="V9630" s="109"/>
      <c r="W9630" s="109"/>
      <c r="X9630" s="109"/>
      <c r="Y9630" s="109"/>
      <c r="Z9630" s="109"/>
      <c r="AA9630" s="109"/>
      <c r="AB9630" s="109"/>
      <c r="AC9630" s="109"/>
      <c r="AD9630" s="109"/>
    </row>
    <row r="9631" spans="1:30" hidden="1" x14ac:dyDescent="0.25">
      <c r="A9631" s="83" t="s">
        <v>11812</v>
      </c>
      <c r="C9631" s="292">
        <v>16456.101020000002</v>
      </c>
      <c r="D9631" s="292">
        <v>0</v>
      </c>
      <c r="E9631" s="292">
        <v>0</v>
      </c>
      <c r="F9631" s="292">
        <v>0</v>
      </c>
      <c r="G9631" s="292">
        <v>0</v>
      </c>
      <c r="H9631" s="292">
        <v>0</v>
      </c>
      <c r="I9631" s="292">
        <v>0</v>
      </c>
      <c r="J9631" s="292">
        <v>0</v>
      </c>
      <c r="K9631" s="292">
        <v>0</v>
      </c>
      <c r="L9631" s="292">
        <v>0</v>
      </c>
      <c r="M9631" s="292">
        <v>0</v>
      </c>
      <c r="N9631" s="292">
        <v>0</v>
      </c>
      <c r="O9631" s="292">
        <v>16456.101020000002</v>
      </c>
      <c r="P9631" s="83" t="str">
        <f t="shared" si="227"/>
        <v/>
      </c>
    </row>
    <row r="9632" spans="1:30" hidden="1" x14ac:dyDescent="0.25">
      <c r="A9632" s="83" t="s">
        <v>11811</v>
      </c>
      <c r="C9632" s="292">
        <v>191372.14086000004</v>
      </c>
      <c r="D9632" s="292">
        <v>0</v>
      </c>
      <c r="E9632" s="292">
        <v>0</v>
      </c>
      <c r="F9632" s="292">
        <v>0</v>
      </c>
      <c r="G9632" s="292">
        <v>0</v>
      </c>
      <c r="H9632" s="292">
        <v>0</v>
      </c>
      <c r="I9632" s="292">
        <v>0</v>
      </c>
      <c r="J9632" s="292">
        <v>0</v>
      </c>
      <c r="K9632" s="292">
        <v>0</v>
      </c>
      <c r="L9632" s="292">
        <v>0</v>
      </c>
      <c r="M9632" s="292">
        <v>0</v>
      </c>
      <c r="N9632" s="292">
        <v>0</v>
      </c>
      <c r="O9632" s="292">
        <v>191372.14086000004</v>
      </c>
      <c r="P9632" s="83" t="str">
        <f t="shared" si="227"/>
        <v/>
      </c>
    </row>
    <row r="9633" spans="1:16" hidden="1" x14ac:dyDescent="0.25">
      <c r="A9633" s="83" t="s">
        <v>11810</v>
      </c>
      <c r="C9633" s="292">
        <v>0</v>
      </c>
      <c r="D9633" s="292">
        <v>0</v>
      </c>
      <c r="E9633" s="292">
        <v>0</v>
      </c>
      <c r="F9633" s="292">
        <v>0</v>
      </c>
      <c r="G9633" s="292">
        <v>0</v>
      </c>
      <c r="H9633" s="292">
        <v>0</v>
      </c>
      <c r="I9633" s="292">
        <v>0</v>
      </c>
      <c r="J9633" s="292">
        <v>0</v>
      </c>
      <c r="K9633" s="292">
        <v>0</v>
      </c>
      <c r="L9633" s="292">
        <v>0</v>
      </c>
      <c r="M9633" s="292">
        <v>0</v>
      </c>
      <c r="N9633" s="292">
        <v>0</v>
      </c>
      <c r="O9633" s="292">
        <v>0</v>
      </c>
      <c r="P9633" s="83" t="str">
        <f t="shared" si="227"/>
        <v/>
      </c>
    </row>
    <row r="9634" spans="1:16" hidden="1" x14ac:dyDescent="0.25">
      <c r="A9634" s="83" t="s">
        <v>11809</v>
      </c>
      <c r="C9634" s="292">
        <v>15526.877000000004</v>
      </c>
      <c r="D9634" s="292">
        <v>0</v>
      </c>
      <c r="E9634" s="292">
        <v>0</v>
      </c>
      <c r="F9634" s="292">
        <v>0</v>
      </c>
      <c r="G9634" s="292">
        <v>0</v>
      </c>
      <c r="H9634" s="292">
        <v>0</v>
      </c>
      <c r="I9634" s="292">
        <v>0</v>
      </c>
      <c r="J9634" s="292">
        <v>0</v>
      </c>
      <c r="K9634" s="292">
        <v>0</v>
      </c>
      <c r="L9634" s="292">
        <v>0</v>
      </c>
      <c r="M9634" s="292">
        <v>0</v>
      </c>
      <c r="N9634" s="292">
        <v>0</v>
      </c>
      <c r="O9634" s="292">
        <v>15526.877000000004</v>
      </c>
      <c r="P9634" s="83" t="str">
        <f t="shared" si="227"/>
        <v/>
      </c>
    </row>
    <row r="9635" spans="1:16" hidden="1" x14ac:dyDescent="0.25">
      <c r="A9635" s="83" t="s">
        <v>11808</v>
      </c>
      <c r="C9635" s="292">
        <v>4303.7258999999995</v>
      </c>
      <c r="D9635" s="292">
        <v>0</v>
      </c>
      <c r="E9635" s="292">
        <v>0</v>
      </c>
      <c r="F9635" s="292">
        <v>0</v>
      </c>
      <c r="G9635" s="292">
        <v>0</v>
      </c>
      <c r="H9635" s="292">
        <v>0</v>
      </c>
      <c r="I9635" s="292">
        <v>0</v>
      </c>
      <c r="J9635" s="292">
        <v>0</v>
      </c>
      <c r="K9635" s="292">
        <v>0</v>
      </c>
      <c r="L9635" s="292">
        <v>0</v>
      </c>
      <c r="M9635" s="292">
        <v>0</v>
      </c>
      <c r="N9635" s="292">
        <v>0</v>
      </c>
      <c r="O9635" s="292">
        <v>4303.7258999999995</v>
      </c>
      <c r="P9635" s="83" t="str">
        <f t="shared" si="227"/>
        <v/>
      </c>
    </row>
    <row r="9636" spans="1:16" hidden="1" x14ac:dyDescent="0.25">
      <c r="A9636" s="83" t="s">
        <v>11807</v>
      </c>
      <c r="C9636" s="292">
        <v>13290.816989999999</v>
      </c>
      <c r="D9636" s="292">
        <v>0</v>
      </c>
      <c r="E9636" s="292">
        <v>0</v>
      </c>
      <c r="F9636" s="292">
        <v>0</v>
      </c>
      <c r="G9636" s="292">
        <v>0</v>
      </c>
      <c r="H9636" s="292">
        <v>0</v>
      </c>
      <c r="I9636" s="292">
        <v>0</v>
      </c>
      <c r="J9636" s="292">
        <v>0</v>
      </c>
      <c r="K9636" s="292">
        <v>0</v>
      </c>
      <c r="L9636" s="292">
        <v>0</v>
      </c>
      <c r="M9636" s="292">
        <v>0</v>
      </c>
      <c r="N9636" s="292">
        <v>0</v>
      </c>
      <c r="O9636" s="292">
        <v>13290.816989999999</v>
      </c>
      <c r="P9636" s="83" t="str">
        <f t="shared" si="227"/>
        <v/>
      </c>
    </row>
    <row r="9637" spans="1:16" hidden="1" x14ac:dyDescent="0.25">
      <c r="A9637" s="83" t="s">
        <v>11806</v>
      </c>
      <c r="C9637" s="292">
        <v>42234.657779999994</v>
      </c>
      <c r="D9637" s="292">
        <v>0</v>
      </c>
      <c r="E9637" s="292">
        <v>0</v>
      </c>
      <c r="F9637" s="292">
        <v>0</v>
      </c>
      <c r="G9637" s="292">
        <v>0</v>
      </c>
      <c r="H9637" s="292">
        <v>0</v>
      </c>
      <c r="I9637" s="292">
        <v>0</v>
      </c>
      <c r="J9637" s="292">
        <v>0</v>
      </c>
      <c r="K9637" s="292">
        <v>0</v>
      </c>
      <c r="L9637" s="292">
        <v>0</v>
      </c>
      <c r="M9637" s="292">
        <v>0</v>
      </c>
      <c r="N9637" s="292">
        <v>0</v>
      </c>
      <c r="O9637" s="292">
        <v>42234.657779999994</v>
      </c>
      <c r="P9637" s="83" t="str">
        <f t="shared" si="227"/>
        <v/>
      </c>
    </row>
    <row r="9638" spans="1:16" hidden="1" x14ac:dyDescent="0.25">
      <c r="A9638" s="83" t="s">
        <v>11805</v>
      </c>
      <c r="C9638" s="292">
        <v>54537.772340000003</v>
      </c>
      <c r="D9638" s="292">
        <v>0</v>
      </c>
      <c r="E9638" s="292">
        <v>0</v>
      </c>
      <c r="F9638" s="292">
        <v>0</v>
      </c>
      <c r="G9638" s="292">
        <v>0</v>
      </c>
      <c r="H9638" s="292">
        <v>0</v>
      </c>
      <c r="I9638" s="292">
        <v>0</v>
      </c>
      <c r="J9638" s="292">
        <v>0</v>
      </c>
      <c r="K9638" s="292">
        <v>0</v>
      </c>
      <c r="L9638" s="292">
        <v>0</v>
      </c>
      <c r="M9638" s="292">
        <v>0</v>
      </c>
      <c r="N9638" s="292">
        <v>0</v>
      </c>
      <c r="O9638" s="292">
        <v>54537.772340000003</v>
      </c>
      <c r="P9638" s="83" t="str">
        <f t="shared" si="227"/>
        <v/>
      </c>
    </row>
    <row r="9639" spans="1:16" hidden="1" x14ac:dyDescent="0.25">
      <c r="A9639" s="83" t="s">
        <v>11804</v>
      </c>
      <c r="C9639" s="292">
        <v>0</v>
      </c>
      <c r="D9639" s="292">
        <v>0</v>
      </c>
      <c r="E9639" s="292">
        <v>0</v>
      </c>
      <c r="F9639" s="292">
        <v>0</v>
      </c>
      <c r="G9639" s="292">
        <v>0</v>
      </c>
      <c r="H9639" s="292">
        <v>0</v>
      </c>
      <c r="I9639" s="292">
        <v>0</v>
      </c>
      <c r="J9639" s="292">
        <v>0</v>
      </c>
      <c r="K9639" s="292">
        <v>0</v>
      </c>
      <c r="L9639" s="292">
        <v>0</v>
      </c>
      <c r="M9639" s="292">
        <v>0</v>
      </c>
      <c r="N9639" s="292">
        <v>0</v>
      </c>
      <c r="O9639" s="292">
        <v>0</v>
      </c>
      <c r="P9639" s="83" t="str">
        <f t="shared" si="227"/>
        <v/>
      </c>
    </row>
    <row r="9640" spans="1:16" hidden="1" x14ac:dyDescent="0.25">
      <c r="A9640" s="83" t="s">
        <v>11803</v>
      </c>
      <c r="C9640" s="292">
        <v>0</v>
      </c>
      <c r="D9640" s="292">
        <v>0</v>
      </c>
      <c r="E9640" s="292">
        <v>0</v>
      </c>
      <c r="F9640" s="292">
        <v>0</v>
      </c>
      <c r="G9640" s="292">
        <v>0</v>
      </c>
      <c r="H9640" s="292">
        <v>0</v>
      </c>
      <c r="I9640" s="292">
        <v>0</v>
      </c>
      <c r="J9640" s="292">
        <v>0</v>
      </c>
      <c r="K9640" s="292">
        <v>0</v>
      </c>
      <c r="L9640" s="292">
        <v>0</v>
      </c>
      <c r="M9640" s="292">
        <v>0</v>
      </c>
      <c r="N9640" s="292">
        <v>0</v>
      </c>
      <c r="O9640" s="292">
        <v>0</v>
      </c>
      <c r="P9640" s="83" t="str">
        <f t="shared" si="227"/>
        <v/>
      </c>
    </row>
    <row r="9641" spans="1:16" hidden="1" x14ac:dyDescent="0.25">
      <c r="A9641" s="83" t="s">
        <v>11802</v>
      </c>
      <c r="C9641" s="292">
        <v>0</v>
      </c>
      <c r="D9641" s="292">
        <v>0</v>
      </c>
      <c r="E9641" s="292">
        <v>0</v>
      </c>
      <c r="F9641" s="292">
        <v>0</v>
      </c>
      <c r="G9641" s="292">
        <v>0</v>
      </c>
      <c r="H9641" s="292">
        <v>0</v>
      </c>
      <c r="I9641" s="292">
        <v>0</v>
      </c>
      <c r="J9641" s="292">
        <v>0</v>
      </c>
      <c r="K9641" s="292">
        <v>0</v>
      </c>
      <c r="L9641" s="292">
        <v>0</v>
      </c>
      <c r="M9641" s="292">
        <v>0</v>
      </c>
      <c r="N9641" s="292">
        <v>0</v>
      </c>
      <c r="O9641" s="292">
        <v>0</v>
      </c>
      <c r="P9641" s="83" t="str">
        <f t="shared" si="227"/>
        <v/>
      </c>
    </row>
    <row r="9642" spans="1:16" hidden="1" x14ac:dyDescent="0.25">
      <c r="A9642" s="83" t="s">
        <v>11801</v>
      </c>
      <c r="C9642" s="292">
        <v>105271.59125999999</v>
      </c>
      <c r="D9642" s="292">
        <v>0</v>
      </c>
      <c r="E9642" s="292">
        <v>0</v>
      </c>
      <c r="F9642" s="292">
        <v>0</v>
      </c>
      <c r="G9642" s="292">
        <v>0</v>
      </c>
      <c r="H9642" s="292">
        <v>0</v>
      </c>
      <c r="I9642" s="292">
        <v>0</v>
      </c>
      <c r="J9642" s="292">
        <v>0</v>
      </c>
      <c r="K9642" s="292">
        <v>0</v>
      </c>
      <c r="L9642" s="292">
        <v>0</v>
      </c>
      <c r="M9642" s="292">
        <v>0</v>
      </c>
      <c r="N9642" s="292">
        <v>0</v>
      </c>
      <c r="O9642" s="292">
        <v>105271.59125999999</v>
      </c>
      <c r="P9642" s="83" t="str">
        <f t="shared" si="227"/>
        <v/>
      </c>
    </row>
    <row r="9643" spans="1:16" hidden="1" x14ac:dyDescent="0.25">
      <c r="A9643" s="83" t="s">
        <v>11800</v>
      </c>
      <c r="C9643" s="292">
        <v>56.534369999999996</v>
      </c>
      <c r="D9643" s="292">
        <v>0</v>
      </c>
      <c r="E9643" s="292">
        <v>0</v>
      </c>
      <c r="F9643" s="292">
        <v>0</v>
      </c>
      <c r="G9643" s="292">
        <v>0</v>
      </c>
      <c r="H9643" s="292">
        <v>0</v>
      </c>
      <c r="I9643" s="292">
        <v>0</v>
      </c>
      <c r="J9643" s="292">
        <v>0</v>
      </c>
      <c r="K9643" s="292">
        <v>0</v>
      </c>
      <c r="L9643" s="292">
        <v>0</v>
      </c>
      <c r="M9643" s="292">
        <v>0</v>
      </c>
      <c r="N9643" s="292">
        <v>0</v>
      </c>
      <c r="O9643" s="292">
        <v>56.534369999999996</v>
      </c>
      <c r="P9643" s="83" t="str">
        <f t="shared" si="227"/>
        <v/>
      </c>
    </row>
    <row r="9644" spans="1:16" hidden="1" x14ac:dyDescent="0.25">
      <c r="A9644" s="83" t="s">
        <v>11799</v>
      </c>
      <c r="C9644" s="292">
        <v>235221.97563999999</v>
      </c>
      <c r="D9644" s="292">
        <v>0</v>
      </c>
      <c r="E9644" s="292">
        <v>0</v>
      </c>
      <c r="F9644" s="292">
        <v>0</v>
      </c>
      <c r="G9644" s="292">
        <v>0</v>
      </c>
      <c r="H9644" s="292">
        <v>0</v>
      </c>
      <c r="I9644" s="292">
        <v>0</v>
      </c>
      <c r="J9644" s="292">
        <v>0</v>
      </c>
      <c r="K9644" s="292">
        <v>0</v>
      </c>
      <c r="L9644" s="292">
        <v>0</v>
      </c>
      <c r="M9644" s="292">
        <v>0</v>
      </c>
      <c r="N9644" s="292">
        <v>0</v>
      </c>
      <c r="O9644" s="292">
        <v>235221.97563999999</v>
      </c>
      <c r="P9644" s="83" t="str">
        <f t="shared" si="227"/>
        <v/>
      </c>
    </row>
    <row r="9645" spans="1:16" hidden="1" x14ac:dyDescent="0.25">
      <c r="A9645" s="83" t="s">
        <v>11798</v>
      </c>
      <c r="C9645" s="292">
        <v>0</v>
      </c>
      <c r="D9645" s="292">
        <v>0</v>
      </c>
      <c r="E9645" s="292">
        <v>0</v>
      </c>
      <c r="F9645" s="292">
        <v>0</v>
      </c>
      <c r="G9645" s="292">
        <v>0</v>
      </c>
      <c r="H9645" s="292">
        <v>0</v>
      </c>
      <c r="I9645" s="292">
        <v>0</v>
      </c>
      <c r="J9645" s="292">
        <v>0</v>
      </c>
      <c r="K9645" s="292">
        <v>0</v>
      </c>
      <c r="L9645" s="292">
        <v>0</v>
      </c>
      <c r="M9645" s="292">
        <v>0</v>
      </c>
      <c r="N9645" s="292">
        <v>0</v>
      </c>
      <c r="O9645" s="292">
        <v>0</v>
      </c>
      <c r="P9645" s="83" t="str">
        <f t="shared" si="227"/>
        <v/>
      </c>
    </row>
    <row r="9646" spans="1:16" hidden="1" x14ac:dyDescent="0.25">
      <c r="A9646" s="83" t="s">
        <v>11797</v>
      </c>
      <c r="C9646" s="292">
        <v>130000</v>
      </c>
      <c r="D9646" s="292">
        <v>0</v>
      </c>
      <c r="E9646" s="292">
        <v>0</v>
      </c>
      <c r="F9646" s="292">
        <v>0</v>
      </c>
      <c r="G9646" s="292">
        <v>0</v>
      </c>
      <c r="H9646" s="292">
        <v>0</v>
      </c>
      <c r="I9646" s="292">
        <v>0</v>
      </c>
      <c r="J9646" s="292">
        <v>0</v>
      </c>
      <c r="K9646" s="292">
        <v>0</v>
      </c>
      <c r="L9646" s="292">
        <v>0</v>
      </c>
      <c r="M9646" s="292">
        <v>0</v>
      </c>
      <c r="N9646" s="292">
        <v>0</v>
      </c>
      <c r="O9646" s="292">
        <v>130000</v>
      </c>
      <c r="P9646" s="83" t="str">
        <f t="shared" si="227"/>
        <v/>
      </c>
    </row>
    <row r="9647" spans="1:16" hidden="1" x14ac:dyDescent="0.25">
      <c r="A9647" s="83" t="s">
        <v>11796</v>
      </c>
      <c r="C9647" s="292">
        <v>0</v>
      </c>
      <c r="D9647" s="292">
        <v>0</v>
      </c>
      <c r="E9647" s="292">
        <v>0</v>
      </c>
      <c r="F9647" s="292">
        <v>0</v>
      </c>
      <c r="G9647" s="292">
        <v>0</v>
      </c>
      <c r="H9647" s="292">
        <v>0</v>
      </c>
      <c r="I9647" s="292">
        <v>0</v>
      </c>
      <c r="J9647" s="292">
        <v>0</v>
      </c>
      <c r="K9647" s="292">
        <v>0</v>
      </c>
      <c r="L9647" s="292">
        <v>0</v>
      </c>
      <c r="M9647" s="292">
        <v>0</v>
      </c>
      <c r="N9647" s="292">
        <v>0</v>
      </c>
      <c r="O9647" s="292">
        <v>0</v>
      </c>
      <c r="P9647" s="83" t="str">
        <f t="shared" si="227"/>
        <v/>
      </c>
    </row>
    <row r="9648" spans="1:16" hidden="1" x14ac:dyDescent="0.25">
      <c r="A9648" s="83" t="s">
        <v>11795</v>
      </c>
      <c r="C9648" s="292">
        <v>365221.97563999996</v>
      </c>
      <c r="D9648" s="292">
        <v>0</v>
      </c>
      <c r="E9648" s="292">
        <v>0</v>
      </c>
      <c r="F9648" s="292">
        <v>0</v>
      </c>
      <c r="G9648" s="292">
        <v>0</v>
      </c>
      <c r="H9648" s="292">
        <v>0</v>
      </c>
      <c r="I9648" s="292">
        <v>0</v>
      </c>
      <c r="J9648" s="292">
        <v>0</v>
      </c>
      <c r="K9648" s="292">
        <v>0</v>
      </c>
      <c r="L9648" s="292">
        <v>0</v>
      </c>
      <c r="M9648" s="292">
        <v>0</v>
      </c>
      <c r="N9648" s="292">
        <v>0</v>
      </c>
      <c r="O9648" s="292">
        <v>365221.97563999996</v>
      </c>
      <c r="P9648" s="83" t="str">
        <f t="shared" si="227"/>
        <v/>
      </c>
    </row>
    <row r="9649" spans="1:16" hidden="1" x14ac:dyDescent="0.25">
      <c r="A9649" s="83" t="s">
        <v>11794</v>
      </c>
      <c r="C9649" s="292">
        <v>713.80960999999991</v>
      </c>
      <c r="D9649" s="292">
        <v>0</v>
      </c>
      <c r="E9649" s="292">
        <v>0</v>
      </c>
      <c r="F9649" s="292">
        <v>0</v>
      </c>
      <c r="G9649" s="292">
        <v>0</v>
      </c>
      <c r="H9649" s="292">
        <v>0</v>
      </c>
      <c r="I9649" s="292">
        <v>0</v>
      </c>
      <c r="J9649" s="292">
        <v>0</v>
      </c>
      <c r="K9649" s="292">
        <v>0</v>
      </c>
      <c r="L9649" s="292">
        <v>0</v>
      </c>
      <c r="M9649" s="292">
        <v>0</v>
      </c>
      <c r="N9649" s="292">
        <v>0</v>
      </c>
      <c r="O9649" s="292">
        <v>713.80960999999991</v>
      </c>
      <c r="P9649" s="83" t="str">
        <f t="shared" si="227"/>
        <v/>
      </c>
    </row>
    <row r="9650" spans="1:16" hidden="1" x14ac:dyDescent="0.25">
      <c r="A9650" s="83" t="s">
        <v>11793</v>
      </c>
      <c r="C9650" s="292">
        <v>251678.07665999999</v>
      </c>
      <c r="D9650" s="292">
        <v>0</v>
      </c>
      <c r="E9650" s="292">
        <v>0</v>
      </c>
      <c r="F9650" s="292">
        <v>0</v>
      </c>
      <c r="G9650" s="292">
        <v>0</v>
      </c>
      <c r="H9650" s="292">
        <v>0</v>
      </c>
      <c r="I9650" s="292">
        <v>0</v>
      </c>
      <c r="J9650" s="292">
        <v>0</v>
      </c>
      <c r="K9650" s="292">
        <v>0</v>
      </c>
      <c r="L9650" s="292">
        <v>0</v>
      </c>
      <c r="M9650" s="292">
        <v>0</v>
      </c>
      <c r="N9650" s="292">
        <v>0</v>
      </c>
      <c r="O9650" s="292">
        <v>251678.07665999999</v>
      </c>
      <c r="P9650" s="83" t="str">
        <f t="shared" si="227"/>
        <v/>
      </c>
    </row>
    <row r="9651" spans="1:16" hidden="1" x14ac:dyDescent="0.25">
      <c r="A9651" s="83" t="s">
        <v>11792</v>
      </c>
      <c r="C9651" s="292">
        <v>304000</v>
      </c>
      <c r="D9651" s="292">
        <v>0</v>
      </c>
      <c r="E9651" s="292">
        <v>0</v>
      </c>
      <c r="F9651" s="292">
        <v>0</v>
      </c>
      <c r="G9651" s="292">
        <v>0</v>
      </c>
      <c r="H9651" s="292">
        <v>0</v>
      </c>
      <c r="I9651" s="292">
        <v>0</v>
      </c>
      <c r="J9651" s="292">
        <v>0</v>
      </c>
      <c r="K9651" s="292">
        <v>0</v>
      </c>
      <c r="L9651" s="292">
        <v>0</v>
      </c>
      <c r="M9651" s="292">
        <v>0</v>
      </c>
      <c r="N9651" s="292">
        <v>0</v>
      </c>
      <c r="O9651" s="292">
        <v>304000</v>
      </c>
      <c r="P9651" s="83" t="str">
        <f t="shared" si="227"/>
        <v/>
      </c>
    </row>
    <row r="9652" spans="1:16" hidden="1" x14ac:dyDescent="0.25">
      <c r="A9652" s="83" t="s">
        <v>11791</v>
      </c>
      <c r="C9652" s="292">
        <v>0</v>
      </c>
      <c r="D9652" s="292">
        <v>0</v>
      </c>
      <c r="E9652" s="292">
        <v>0</v>
      </c>
      <c r="F9652" s="292">
        <v>0</v>
      </c>
      <c r="G9652" s="292">
        <v>0</v>
      </c>
      <c r="H9652" s="292">
        <v>0</v>
      </c>
      <c r="I9652" s="292">
        <v>0</v>
      </c>
      <c r="J9652" s="292">
        <v>0</v>
      </c>
      <c r="K9652" s="292">
        <v>0</v>
      </c>
      <c r="L9652" s="292">
        <v>0</v>
      </c>
      <c r="M9652" s="292">
        <v>0</v>
      </c>
      <c r="N9652" s="292">
        <v>0</v>
      </c>
      <c r="O9652" s="292">
        <v>0</v>
      </c>
      <c r="P9652" s="83" t="str">
        <f t="shared" si="227"/>
        <v/>
      </c>
    </row>
    <row r="9653" spans="1:16" hidden="1" x14ac:dyDescent="0.25">
      <c r="A9653" s="83" t="s">
        <v>11790</v>
      </c>
      <c r="C9653" s="292">
        <v>1614.9546399999997</v>
      </c>
      <c r="D9653" s="292">
        <v>0</v>
      </c>
      <c r="E9653" s="292">
        <v>0</v>
      </c>
      <c r="F9653" s="292">
        <v>0</v>
      </c>
      <c r="G9653" s="292">
        <v>0</v>
      </c>
      <c r="H9653" s="292">
        <v>0</v>
      </c>
      <c r="I9653" s="292">
        <v>0</v>
      </c>
      <c r="J9653" s="292">
        <v>0</v>
      </c>
      <c r="K9653" s="292">
        <v>0</v>
      </c>
      <c r="L9653" s="292">
        <v>0</v>
      </c>
      <c r="M9653" s="292">
        <v>0</v>
      </c>
      <c r="N9653" s="292">
        <v>0</v>
      </c>
      <c r="O9653" s="292">
        <v>1614.9546399999997</v>
      </c>
      <c r="P9653" s="83" t="str">
        <f t="shared" si="227"/>
        <v/>
      </c>
    </row>
    <row r="9654" spans="1:16" hidden="1" x14ac:dyDescent="0.25">
      <c r="A9654" s="83" t="s">
        <v>11789</v>
      </c>
      <c r="C9654" s="292">
        <v>1220.0206599999999</v>
      </c>
      <c r="D9654" s="292">
        <v>0</v>
      </c>
      <c r="E9654" s="292">
        <v>0</v>
      </c>
      <c r="F9654" s="292">
        <v>0</v>
      </c>
      <c r="G9654" s="292">
        <v>0</v>
      </c>
      <c r="H9654" s="292">
        <v>0</v>
      </c>
      <c r="I9654" s="292">
        <v>0</v>
      </c>
      <c r="J9654" s="292">
        <v>0</v>
      </c>
      <c r="K9654" s="292">
        <v>0</v>
      </c>
      <c r="L9654" s="292">
        <v>0</v>
      </c>
      <c r="M9654" s="292">
        <v>0</v>
      </c>
      <c r="N9654" s="292">
        <v>0</v>
      </c>
      <c r="O9654" s="292">
        <v>1220.0206599999999</v>
      </c>
      <c r="P9654" s="83" t="str">
        <f t="shared" si="227"/>
        <v/>
      </c>
    </row>
    <row r="9655" spans="1:16" hidden="1" x14ac:dyDescent="0.25">
      <c r="A9655" s="83" t="s">
        <v>11788</v>
      </c>
      <c r="C9655" s="292">
        <v>234459.70666999999</v>
      </c>
      <c r="D9655" s="292">
        <v>0</v>
      </c>
      <c r="E9655" s="292">
        <v>0</v>
      </c>
      <c r="F9655" s="292">
        <v>0</v>
      </c>
      <c r="G9655" s="292">
        <v>0</v>
      </c>
      <c r="H9655" s="292">
        <v>0</v>
      </c>
      <c r="I9655" s="292">
        <v>0</v>
      </c>
      <c r="J9655" s="292">
        <v>0</v>
      </c>
      <c r="K9655" s="292">
        <v>0</v>
      </c>
      <c r="L9655" s="292">
        <v>0</v>
      </c>
      <c r="M9655" s="292">
        <v>0</v>
      </c>
      <c r="N9655" s="292">
        <v>0</v>
      </c>
      <c r="O9655" s="292">
        <v>234459.70666999999</v>
      </c>
      <c r="P9655" s="83" t="str">
        <f t="shared" si="227"/>
        <v/>
      </c>
    </row>
    <row r="9656" spans="1:16" hidden="1" x14ac:dyDescent="0.25">
      <c r="A9656" s="83" t="s">
        <v>11787</v>
      </c>
      <c r="C9656" s="292">
        <v>4906.60448</v>
      </c>
      <c r="D9656" s="292">
        <v>0</v>
      </c>
      <c r="E9656" s="292">
        <v>0</v>
      </c>
      <c r="F9656" s="292">
        <v>0</v>
      </c>
      <c r="G9656" s="292">
        <v>0</v>
      </c>
      <c r="H9656" s="292">
        <v>0</v>
      </c>
      <c r="I9656" s="292">
        <v>0</v>
      </c>
      <c r="J9656" s="292">
        <v>0</v>
      </c>
      <c r="K9656" s="292">
        <v>0</v>
      </c>
      <c r="L9656" s="292">
        <v>0</v>
      </c>
      <c r="M9656" s="292">
        <v>0</v>
      </c>
      <c r="N9656" s="292">
        <v>0</v>
      </c>
      <c r="O9656" s="292">
        <v>4906.60448</v>
      </c>
      <c r="P9656" s="83" t="str">
        <f t="shared" si="227"/>
        <v/>
      </c>
    </row>
    <row r="9657" spans="1:16" hidden="1" x14ac:dyDescent="0.25">
      <c r="A9657" s="83" t="s">
        <v>11786</v>
      </c>
      <c r="C9657" s="292">
        <v>0</v>
      </c>
      <c r="D9657" s="292">
        <v>0</v>
      </c>
      <c r="E9657" s="292">
        <v>0</v>
      </c>
      <c r="F9657" s="292">
        <v>0</v>
      </c>
      <c r="G9657" s="292">
        <v>0</v>
      </c>
      <c r="H9657" s="292">
        <v>0</v>
      </c>
      <c r="I9657" s="292">
        <v>0</v>
      </c>
      <c r="J9657" s="292">
        <v>0</v>
      </c>
      <c r="K9657" s="292">
        <v>0</v>
      </c>
      <c r="L9657" s="292">
        <v>0</v>
      </c>
      <c r="M9657" s="292">
        <v>0</v>
      </c>
      <c r="N9657" s="292">
        <v>0</v>
      </c>
      <c r="O9657" s="292">
        <v>0</v>
      </c>
      <c r="P9657" s="83" t="str">
        <f t="shared" ref="P9657:P9696" si="228">IF(COUNTBLANK(Q9657)=0,IF(RIGHT(A9657,12)=Q9657,TRUE,FALSE),"")</f>
        <v/>
      </c>
    </row>
    <row r="9658" spans="1:16" hidden="1" x14ac:dyDescent="0.25">
      <c r="A9658" s="83" t="s">
        <v>11785</v>
      </c>
      <c r="C9658" s="292">
        <v>0</v>
      </c>
      <c r="D9658" s="292">
        <v>0</v>
      </c>
      <c r="E9658" s="292">
        <v>0</v>
      </c>
      <c r="F9658" s="292">
        <v>0</v>
      </c>
      <c r="G9658" s="292">
        <v>0</v>
      </c>
      <c r="H9658" s="292">
        <v>0</v>
      </c>
      <c r="I9658" s="292">
        <v>0</v>
      </c>
      <c r="J9658" s="292">
        <v>0</v>
      </c>
      <c r="K9658" s="292">
        <v>0</v>
      </c>
      <c r="L9658" s="292">
        <v>0</v>
      </c>
      <c r="M9658" s="292">
        <v>0</v>
      </c>
      <c r="N9658" s="292">
        <v>0</v>
      </c>
      <c r="O9658" s="292">
        <v>0</v>
      </c>
      <c r="P9658" s="83" t="str">
        <f t="shared" si="228"/>
        <v/>
      </c>
    </row>
    <row r="9659" spans="1:16" hidden="1" x14ac:dyDescent="0.25">
      <c r="A9659" s="83" t="s">
        <v>11784</v>
      </c>
      <c r="C9659" s="292">
        <v>0</v>
      </c>
      <c r="D9659" s="292">
        <v>0</v>
      </c>
      <c r="E9659" s="292">
        <v>0</v>
      </c>
      <c r="F9659" s="292">
        <v>0</v>
      </c>
      <c r="G9659" s="292">
        <v>0</v>
      </c>
      <c r="H9659" s="292">
        <v>0</v>
      </c>
      <c r="I9659" s="292">
        <v>0</v>
      </c>
      <c r="J9659" s="292">
        <v>0</v>
      </c>
      <c r="K9659" s="292">
        <v>0</v>
      </c>
      <c r="L9659" s="292">
        <v>0</v>
      </c>
      <c r="M9659" s="292">
        <v>0</v>
      </c>
      <c r="N9659" s="292">
        <v>0</v>
      </c>
      <c r="O9659" s="292">
        <v>0</v>
      </c>
      <c r="P9659" s="83" t="str">
        <f t="shared" si="228"/>
        <v/>
      </c>
    </row>
    <row r="9660" spans="1:16" hidden="1" x14ac:dyDescent="0.25">
      <c r="A9660" s="83" t="s">
        <v>11783</v>
      </c>
      <c r="C9660" s="292">
        <v>8762.980599999999</v>
      </c>
      <c r="D9660" s="292">
        <v>0</v>
      </c>
      <c r="E9660" s="292">
        <v>0</v>
      </c>
      <c r="F9660" s="292">
        <v>0</v>
      </c>
      <c r="G9660" s="292">
        <v>0</v>
      </c>
      <c r="H9660" s="292">
        <v>0</v>
      </c>
      <c r="I9660" s="292">
        <v>0</v>
      </c>
      <c r="J9660" s="292">
        <v>0</v>
      </c>
      <c r="K9660" s="292">
        <v>0</v>
      </c>
      <c r="L9660" s="292">
        <v>0</v>
      </c>
      <c r="M9660" s="292">
        <v>0</v>
      </c>
      <c r="N9660" s="292">
        <v>0</v>
      </c>
      <c r="O9660" s="292">
        <v>8762.980599999999</v>
      </c>
      <c r="P9660" s="83" t="str">
        <f t="shared" si="228"/>
        <v/>
      </c>
    </row>
    <row r="9661" spans="1:16" hidden="1" x14ac:dyDescent="0.25">
      <c r="A9661" s="83" t="s">
        <v>11782</v>
      </c>
      <c r="C9661" s="292">
        <v>0</v>
      </c>
      <c r="D9661" s="292">
        <v>0</v>
      </c>
      <c r="E9661" s="292">
        <v>0</v>
      </c>
      <c r="F9661" s="292">
        <v>0</v>
      </c>
      <c r="G9661" s="292">
        <v>0</v>
      </c>
      <c r="H9661" s="292">
        <v>0</v>
      </c>
      <c r="I9661" s="292">
        <v>0</v>
      </c>
      <c r="J9661" s="292">
        <v>0</v>
      </c>
      <c r="K9661" s="292">
        <v>0</v>
      </c>
      <c r="L9661" s="292">
        <v>0</v>
      </c>
      <c r="M9661" s="292">
        <v>0</v>
      </c>
      <c r="N9661" s="292">
        <v>0</v>
      </c>
      <c r="O9661" s="292">
        <v>0</v>
      </c>
      <c r="P9661" s="83" t="str">
        <f t="shared" si="228"/>
        <v/>
      </c>
    </row>
    <row r="9662" spans="1:16" hidden="1" x14ac:dyDescent="0.25">
      <c r="A9662" s="83" t="s">
        <v>11781</v>
      </c>
      <c r="C9662" s="292">
        <v>916.03983999999991</v>
      </c>
      <c r="D9662" s="292">
        <v>0</v>
      </c>
      <c r="E9662" s="292">
        <v>0</v>
      </c>
      <c r="F9662" s="292">
        <v>0</v>
      </c>
      <c r="G9662" s="292">
        <v>0</v>
      </c>
      <c r="H9662" s="292">
        <v>0</v>
      </c>
      <c r="I9662" s="292">
        <v>0</v>
      </c>
      <c r="J9662" s="292">
        <v>0</v>
      </c>
      <c r="K9662" s="292">
        <v>0</v>
      </c>
      <c r="L9662" s="292">
        <v>0</v>
      </c>
      <c r="M9662" s="292">
        <v>0</v>
      </c>
      <c r="N9662" s="292">
        <v>0</v>
      </c>
      <c r="O9662" s="292">
        <v>916.03983999999991</v>
      </c>
      <c r="P9662" s="83" t="str">
        <f t="shared" si="228"/>
        <v/>
      </c>
    </row>
    <row r="9663" spans="1:16" hidden="1" x14ac:dyDescent="0.25">
      <c r="A9663" s="83" t="s">
        <v>11780</v>
      </c>
      <c r="C9663" s="292">
        <v>556594.1165</v>
      </c>
      <c r="D9663" s="292">
        <v>0</v>
      </c>
      <c r="E9663" s="292">
        <v>0</v>
      </c>
      <c r="F9663" s="292">
        <v>0</v>
      </c>
      <c r="G9663" s="292">
        <v>0</v>
      </c>
      <c r="H9663" s="292">
        <v>0</v>
      </c>
      <c r="I9663" s="292">
        <v>0</v>
      </c>
      <c r="J9663" s="292">
        <v>0</v>
      </c>
      <c r="K9663" s="292">
        <v>0</v>
      </c>
      <c r="L9663" s="292">
        <v>0</v>
      </c>
      <c r="M9663" s="292">
        <v>0</v>
      </c>
      <c r="N9663" s="292">
        <v>0</v>
      </c>
      <c r="O9663" s="292">
        <v>556594.1165</v>
      </c>
      <c r="P9663" s="83" t="str">
        <f t="shared" si="228"/>
        <v/>
      </c>
    </row>
    <row r="9664" spans="1:16" hidden="1" x14ac:dyDescent="0.25">
      <c r="A9664" s="83" t="s">
        <v>11779</v>
      </c>
      <c r="C9664" s="292">
        <v>-85442.629046666712</v>
      </c>
      <c r="D9664" s="292">
        <v>0</v>
      </c>
      <c r="E9664" s="292">
        <v>0</v>
      </c>
      <c r="F9664" s="292">
        <v>0</v>
      </c>
      <c r="G9664" s="292">
        <v>0</v>
      </c>
      <c r="H9664" s="292">
        <v>0</v>
      </c>
      <c r="I9664" s="292">
        <v>0</v>
      </c>
      <c r="J9664" s="292">
        <v>0</v>
      </c>
      <c r="K9664" s="292">
        <v>0</v>
      </c>
      <c r="L9664" s="292">
        <v>0</v>
      </c>
      <c r="M9664" s="292">
        <v>0</v>
      </c>
      <c r="N9664" s="292">
        <v>0</v>
      </c>
      <c r="O9664" s="292">
        <v>-85442.629046666712</v>
      </c>
      <c r="P9664" s="83" t="str">
        <f t="shared" si="228"/>
        <v/>
      </c>
    </row>
    <row r="9665" spans="1:16" hidden="1" x14ac:dyDescent="0.25">
      <c r="A9665" s="83" t="s">
        <v>11778</v>
      </c>
      <c r="C9665" s="292">
        <v>-95444.806180000043</v>
      </c>
      <c r="D9665" s="292">
        <v>0</v>
      </c>
      <c r="E9665" s="292">
        <v>0</v>
      </c>
      <c r="F9665" s="292">
        <v>0</v>
      </c>
      <c r="G9665" s="292">
        <v>0</v>
      </c>
      <c r="H9665" s="292">
        <v>0</v>
      </c>
      <c r="I9665" s="292">
        <v>0</v>
      </c>
      <c r="J9665" s="292">
        <v>0</v>
      </c>
      <c r="K9665" s="292">
        <v>0</v>
      </c>
      <c r="L9665" s="292">
        <v>0</v>
      </c>
      <c r="M9665" s="292">
        <v>0</v>
      </c>
      <c r="N9665" s="292">
        <v>0</v>
      </c>
      <c r="O9665" s="292">
        <v>-95444.806180000043</v>
      </c>
      <c r="P9665" s="83" t="str">
        <f t="shared" si="228"/>
        <v/>
      </c>
    </row>
    <row r="9666" spans="1:16" hidden="1" x14ac:dyDescent="0.25">
      <c r="A9666" s="83" t="s">
        <v>11777</v>
      </c>
      <c r="C9666" s="292">
        <v>388.42678666666666</v>
      </c>
      <c r="D9666" s="292">
        <v>0</v>
      </c>
      <c r="E9666" s="292">
        <v>0</v>
      </c>
      <c r="F9666" s="292">
        <v>0</v>
      </c>
      <c r="G9666" s="292">
        <v>0</v>
      </c>
      <c r="H9666" s="292">
        <v>0</v>
      </c>
      <c r="I9666" s="292">
        <v>0</v>
      </c>
      <c r="J9666" s="292">
        <v>0</v>
      </c>
      <c r="K9666" s="292">
        <v>0</v>
      </c>
      <c r="L9666" s="292">
        <v>0</v>
      </c>
      <c r="M9666" s="292">
        <v>0</v>
      </c>
      <c r="N9666" s="292">
        <v>0</v>
      </c>
      <c r="O9666" s="292">
        <v>388.42678666666666</v>
      </c>
      <c r="P9666" s="83" t="str">
        <f t="shared" si="228"/>
        <v/>
      </c>
    </row>
    <row r="9667" spans="1:16" hidden="1" x14ac:dyDescent="0.25">
      <c r="A9667" s="83" t="s">
        <v>11776</v>
      </c>
      <c r="C9667" s="292">
        <v>106799.46497</v>
      </c>
      <c r="D9667" s="292">
        <v>0</v>
      </c>
      <c r="E9667" s="292">
        <v>0</v>
      </c>
      <c r="F9667" s="292">
        <v>0</v>
      </c>
      <c r="G9667" s="292">
        <v>0</v>
      </c>
      <c r="H9667" s="292">
        <v>0</v>
      </c>
      <c r="I9667" s="292">
        <v>0</v>
      </c>
      <c r="J9667" s="292">
        <v>0</v>
      </c>
      <c r="K9667" s="292">
        <v>0</v>
      </c>
      <c r="L9667" s="292">
        <v>0</v>
      </c>
      <c r="M9667" s="292">
        <v>0</v>
      </c>
      <c r="N9667" s="292">
        <v>0</v>
      </c>
      <c r="O9667" s="292">
        <v>106799.46497</v>
      </c>
      <c r="P9667" s="83" t="str">
        <f t="shared" si="228"/>
        <v/>
      </c>
    </row>
    <row r="9668" spans="1:16" hidden="1" x14ac:dyDescent="0.25">
      <c r="A9668" s="83" t="s">
        <v>11775</v>
      </c>
      <c r="C9668" s="292">
        <v>21949.097890000005</v>
      </c>
      <c r="D9668" s="292">
        <v>0</v>
      </c>
      <c r="E9668" s="292">
        <v>0</v>
      </c>
      <c r="F9668" s="292">
        <v>0</v>
      </c>
      <c r="G9668" s="292">
        <v>0</v>
      </c>
      <c r="H9668" s="292">
        <v>0</v>
      </c>
      <c r="I9668" s="292">
        <v>0</v>
      </c>
      <c r="J9668" s="292">
        <v>0</v>
      </c>
      <c r="K9668" s="292">
        <v>0</v>
      </c>
      <c r="L9668" s="292">
        <v>0</v>
      </c>
      <c r="M9668" s="292">
        <v>0</v>
      </c>
      <c r="N9668" s="292">
        <v>0</v>
      </c>
      <c r="O9668" s="292">
        <v>21949.097890000005</v>
      </c>
      <c r="P9668" s="83" t="str">
        <f t="shared" si="228"/>
        <v/>
      </c>
    </row>
    <row r="9669" spans="1:16" hidden="1" x14ac:dyDescent="0.25">
      <c r="A9669" s="83" t="s">
        <v>11774</v>
      </c>
      <c r="C9669" s="292">
        <v>1175.1331299999999</v>
      </c>
      <c r="D9669" s="292">
        <v>0</v>
      </c>
      <c r="E9669" s="292">
        <v>0</v>
      </c>
      <c r="F9669" s="292">
        <v>0</v>
      </c>
      <c r="G9669" s="292">
        <v>0</v>
      </c>
      <c r="H9669" s="292">
        <v>0</v>
      </c>
      <c r="I9669" s="292">
        <v>0</v>
      </c>
      <c r="J9669" s="292">
        <v>0</v>
      </c>
      <c r="K9669" s="292">
        <v>0</v>
      </c>
      <c r="L9669" s="292">
        <v>0</v>
      </c>
      <c r="M9669" s="292">
        <v>0</v>
      </c>
      <c r="N9669" s="292">
        <v>0</v>
      </c>
      <c r="O9669" s="292">
        <v>1175.1331299999999</v>
      </c>
      <c r="P9669" s="83" t="str">
        <f t="shared" si="228"/>
        <v/>
      </c>
    </row>
    <row r="9670" spans="1:16" hidden="1" x14ac:dyDescent="0.25">
      <c r="A9670" s="83" t="s">
        <v>11773</v>
      </c>
      <c r="C9670" s="292">
        <v>2715.1357499999999</v>
      </c>
      <c r="D9670" s="292">
        <v>0</v>
      </c>
      <c r="E9670" s="292">
        <v>0</v>
      </c>
      <c r="F9670" s="292">
        <v>0</v>
      </c>
      <c r="G9670" s="292">
        <v>0</v>
      </c>
      <c r="H9670" s="292">
        <v>0</v>
      </c>
      <c r="I9670" s="292">
        <v>0</v>
      </c>
      <c r="J9670" s="292">
        <v>0</v>
      </c>
      <c r="K9670" s="292">
        <v>0</v>
      </c>
      <c r="L9670" s="292">
        <v>0</v>
      </c>
      <c r="M9670" s="292">
        <v>0</v>
      </c>
      <c r="N9670" s="292">
        <v>0</v>
      </c>
      <c r="O9670" s="292">
        <v>2715.1357499999999</v>
      </c>
      <c r="P9670" s="83" t="str">
        <f t="shared" si="228"/>
        <v/>
      </c>
    </row>
    <row r="9671" spans="1:16" hidden="1" x14ac:dyDescent="0.25">
      <c r="A9671" s="83" t="s">
        <v>11772</v>
      </c>
      <c r="C9671" s="292">
        <v>0.83333333333333337</v>
      </c>
      <c r="D9671" s="292">
        <v>0</v>
      </c>
      <c r="E9671" s="292">
        <v>0</v>
      </c>
      <c r="F9671" s="292">
        <v>0</v>
      </c>
      <c r="G9671" s="292">
        <v>0</v>
      </c>
      <c r="H9671" s="292">
        <v>0</v>
      </c>
      <c r="I9671" s="292">
        <v>0</v>
      </c>
      <c r="J9671" s="292">
        <v>0</v>
      </c>
      <c r="K9671" s="292">
        <v>0</v>
      </c>
      <c r="L9671" s="292">
        <v>0</v>
      </c>
      <c r="M9671" s="292">
        <v>0</v>
      </c>
      <c r="N9671" s="292">
        <v>0</v>
      </c>
      <c r="O9671" s="292">
        <v>0.83333333333333337</v>
      </c>
      <c r="P9671" s="83" t="str">
        <f t="shared" si="228"/>
        <v/>
      </c>
    </row>
    <row r="9672" spans="1:16" hidden="1" x14ac:dyDescent="0.25">
      <c r="A9672" s="83" t="s">
        <v>11771</v>
      </c>
      <c r="C9672" s="292">
        <v>843.96708000000001</v>
      </c>
      <c r="D9672" s="292">
        <v>0</v>
      </c>
      <c r="E9672" s="292">
        <v>0</v>
      </c>
      <c r="F9672" s="292">
        <v>0</v>
      </c>
      <c r="G9672" s="292">
        <v>0</v>
      </c>
      <c r="H9672" s="292">
        <v>0</v>
      </c>
      <c r="I9672" s="292">
        <v>0</v>
      </c>
      <c r="J9672" s="292">
        <v>0</v>
      </c>
      <c r="K9672" s="292">
        <v>0</v>
      </c>
      <c r="L9672" s="292">
        <v>0</v>
      </c>
      <c r="M9672" s="292">
        <v>0</v>
      </c>
      <c r="N9672" s="292">
        <v>0</v>
      </c>
      <c r="O9672" s="292">
        <v>843.96708000000001</v>
      </c>
      <c r="P9672" s="83" t="str">
        <f t="shared" si="228"/>
        <v/>
      </c>
    </row>
    <row r="9673" spans="1:16" hidden="1" x14ac:dyDescent="0.25">
      <c r="A9673" s="83" t="s">
        <v>11770</v>
      </c>
      <c r="C9673" s="292">
        <v>0</v>
      </c>
      <c r="D9673" s="292">
        <v>0</v>
      </c>
      <c r="E9673" s="292">
        <v>0</v>
      </c>
      <c r="F9673" s="292">
        <v>0</v>
      </c>
      <c r="G9673" s="292">
        <v>0</v>
      </c>
      <c r="H9673" s="292">
        <v>0</v>
      </c>
      <c r="I9673" s="292">
        <v>0</v>
      </c>
      <c r="J9673" s="292">
        <v>0</v>
      </c>
      <c r="K9673" s="292">
        <v>0</v>
      </c>
      <c r="L9673" s="292">
        <v>0</v>
      </c>
      <c r="M9673" s="292">
        <v>0</v>
      </c>
      <c r="N9673" s="292">
        <v>0</v>
      </c>
      <c r="O9673" s="292">
        <v>0</v>
      </c>
      <c r="P9673" s="83" t="str">
        <f t="shared" si="228"/>
        <v/>
      </c>
    </row>
    <row r="9674" spans="1:16" hidden="1" x14ac:dyDescent="0.25">
      <c r="A9674" s="83" t="s">
        <v>11769</v>
      </c>
      <c r="C9674" s="292">
        <v>0</v>
      </c>
      <c r="D9674" s="292">
        <v>0</v>
      </c>
      <c r="E9674" s="292">
        <v>0</v>
      </c>
      <c r="F9674" s="292">
        <v>0</v>
      </c>
      <c r="G9674" s="292">
        <v>0</v>
      </c>
      <c r="H9674" s="292">
        <v>0</v>
      </c>
      <c r="I9674" s="292">
        <v>0</v>
      </c>
      <c r="J9674" s="292">
        <v>0</v>
      </c>
      <c r="K9674" s="292">
        <v>0</v>
      </c>
      <c r="L9674" s="292">
        <v>0</v>
      </c>
      <c r="M9674" s="292">
        <v>0</v>
      </c>
      <c r="N9674" s="292">
        <v>0</v>
      </c>
      <c r="O9674" s="292">
        <v>0</v>
      </c>
      <c r="P9674" s="83" t="str">
        <f t="shared" si="228"/>
        <v/>
      </c>
    </row>
    <row r="9675" spans="1:16" hidden="1" x14ac:dyDescent="0.25">
      <c r="A9675" s="83" t="s">
        <v>11768</v>
      </c>
      <c r="C9675" s="292">
        <v>7554.6135366666676</v>
      </c>
      <c r="D9675" s="292">
        <v>0</v>
      </c>
      <c r="E9675" s="292">
        <v>0</v>
      </c>
      <c r="F9675" s="292">
        <v>0</v>
      </c>
      <c r="G9675" s="292">
        <v>0</v>
      </c>
      <c r="H9675" s="292">
        <v>0</v>
      </c>
      <c r="I9675" s="292">
        <v>0</v>
      </c>
      <c r="J9675" s="292">
        <v>0</v>
      </c>
      <c r="K9675" s="292">
        <v>0</v>
      </c>
      <c r="L9675" s="292">
        <v>0</v>
      </c>
      <c r="M9675" s="292">
        <v>0</v>
      </c>
      <c r="N9675" s="292">
        <v>0</v>
      </c>
      <c r="O9675" s="292">
        <v>7554.6135366666676</v>
      </c>
      <c r="P9675" s="83" t="str">
        <f t="shared" si="228"/>
        <v/>
      </c>
    </row>
    <row r="9676" spans="1:16" hidden="1" x14ac:dyDescent="0.25">
      <c r="A9676" s="83" t="s">
        <v>11767</v>
      </c>
      <c r="C9676" s="292">
        <v>141473.50581000003</v>
      </c>
      <c r="D9676" s="292">
        <v>0</v>
      </c>
      <c r="E9676" s="292">
        <v>0</v>
      </c>
      <c r="F9676" s="292">
        <v>0</v>
      </c>
      <c r="G9676" s="292">
        <v>0</v>
      </c>
      <c r="H9676" s="292">
        <v>0</v>
      </c>
      <c r="I9676" s="292">
        <v>0</v>
      </c>
      <c r="J9676" s="292">
        <v>0</v>
      </c>
      <c r="K9676" s="292">
        <v>0</v>
      </c>
      <c r="L9676" s="292">
        <v>0</v>
      </c>
      <c r="M9676" s="292">
        <v>0</v>
      </c>
      <c r="N9676" s="292">
        <v>0</v>
      </c>
      <c r="O9676" s="292">
        <v>141473.50581000003</v>
      </c>
      <c r="P9676" s="83" t="str">
        <f t="shared" si="228"/>
        <v/>
      </c>
    </row>
    <row r="9677" spans="1:16" hidden="1" x14ac:dyDescent="0.25">
      <c r="A9677" s="83" t="s">
        <v>11766</v>
      </c>
      <c r="C9677" s="292">
        <v>-51087.371843333342</v>
      </c>
      <c r="D9677" s="292">
        <v>0</v>
      </c>
      <c r="E9677" s="292">
        <v>0</v>
      </c>
      <c r="F9677" s="292">
        <v>0</v>
      </c>
      <c r="G9677" s="292">
        <v>0</v>
      </c>
      <c r="H9677" s="292">
        <v>0</v>
      </c>
      <c r="I9677" s="292">
        <v>0</v>
      </c>
      <c r="J9677" s="292">
        <v>0</v>
      </c>
      <c r="K9677" s="292">
        <v>0</v>
      </c>
      <c r="L9677" s="292">
        <v>0</v>
      </c>
      <c r="M9677" s="292">
        <v>0</v>
      </c>
      <c r="N9677" s="292">
        <v>0</v>
      </c>
      <c r="O9677" s="292">
        <v>-51087.371843333342</v>
      </c>
      <c r="P9677" s="83" t="str">
        <f t="shared" si="228"/>
        <v/>
      </c>
    </row>
    <row r="9678" spans="1:16" hidden="1" x14ac:dyDescent="0.25">
      <c r="A9678" s="83" t="s">
        <v>11765</v>
      </c>
      <c r="C9678" s="292">
        <v>-133118.08867</v>
      </c>
      <c r="D9678" s="292">
        <v>0</v>
      </c>
      <c r="E9678" s="292">
        <v>0</v>
      </c>
      <c r="F9678" s="292">
        <v>0</v>
      </c>
      <c r="G9678" s="292">
        <v>0</v>
      </c>
      <c r="H9678" s="292">
        <v>0</v>
      </c>
      <c r="I9678" s="292">
        <v>0</v>
      </c>
      <c r="J9678" s="292">
        <v>0</v>
      </c>
      <c r="K9678" s="292">
        <v>0</v>
      </c>
      <c r="L9678" s="292">
        <v>0</v>
      </c>
      <c r="M9678" s="292">
        <v>0</v>
      </c>
      <c r="N9678" s="292">
        <v>0</v>
      </c>
      <c r="O9678" s="292">
        <v>-133118.08867</v>
      </c>
      <c r="P9678" s="83" t="str">
        <f t="shared" si="228"/>
        <v/>
      </c>
    </row>
    <row r="9679" spans="1:16" hidden="1" x14ac:dyDescent="0.25">
      <c r="A9679" s="83" t="s">
        <v>11764</v>
      </c>
      <c r="C9679" s="292">
        <v>2187.48</v>
      </c>
      <c r="D9679" s="292">
        <v>0</v>
      </c>
      <c r="E9679" s="292">
        <v>0</v>
      </c>
      <c r="F9679" s="292">
        <v>0</v>
      </c>
      <c r="G9679" s="292">
        <v>0</v>
      </c>
      <c r="H9679" s="292">
        <v>0</v>
      </c>
      <c r="I9679" s="292">
        <v>0</v>
      </c>
      <c r="J9679" s="292">
        <v>0</v>
      </c>
      <c r="K9679" s="292">
        <v>0</v>
      </c>
      <c r="L9679" s="292">
        <v>0</v>
      </c>
      <c r="M9679" s="292">
        <v>0</v>
      </c>
      <c r="N9679" s="292">
        <v>0</v>
      </c>
      <c r="O9679" s="292">
        <v>2187.48</v>
      </c>
      <c r="P9679" s="83" t="str">
        <f t="shared" si="228"/>
        <v/>
      </c>
    </row>
    <row r="9680" spans="1:16" hidden="1" x14ac:dyDescent="0.25">
      <c r="A9680" s="83" t="s">
        <v>11763</v>
      </c>
      <c r="C9680" s="292">
        <v>-40544.474703333304</v>
      </c>
      <c r="D9680" s="292">
        <v>0</v>
      </c>
      <c r="E9680" s="292">
        <v>0</v>
      </c>
      <c r="F9680" s="292">
        <v>0</v>
      </c>
      <c r="G9680" s="292">
        <v>0</v>
      </c>
      <c r="H9680" s="292">
        <v>0</v>
      </c>
      <c r="I9680" s="292">
        <v>0</v>
      </c>
      <c r="J9680" s="292">
        <v>0</v>
      </c>
      <c r="K9680" s="292">
        <v>0</v>
      </c>
      <c r="L9680" s="292">
        <v>0</v>
      </c>
      <c r="M9680" s="292">
        <v>0</v>
      </c>
      <c r="N9680" s="292">
        <v>0</v>
      </c>
      <c r="O9680" s="292">
        <v>-40544.474703333304</v>
      </c>
      <c r="P9680" s="83" t="str">
        <f t="shared" si="228"/>
        <v/>
      </c>
    </row>
    <row r="9681" spans="1:16" hidden="1" x14ac:dyDescent="0.25">
      <c r="A9681" s="83" t="s">
        <v>11762</v>
      </c>
      <c r="C9681" s="292">
        <v>46.833333333333336</v>
      </c>
      <c r="D9681" s="292">
        <v>0</v>
      </c>
      <c r="E9681" s="292">
        <v>0</v>
      </c>
      <c r="F9681" s="292">
        <v>0</v>
      </c>
      <c r="G9681" s="292">
        <v>0</v>
      </c>
      <c r="H9681" s="292">
        <v>0</v>
      </c>
      <c r="I9681" s="292">
        <v>0</v>
      </c>
      <c r="J9681" s="292">
        <v>0</v>
      </c>
      <c r="K9681" s="292">
        <v>0</v>
      </c>
      <c r="L9681" s="292">
        <v>0</v>
      </c>
      <c r="M9681" s="292">
        <v>0</v>
      </c>
      <c r="N9681" s="292">
        <v>0</v>
      </c>
      <c r="O9681" s="292">
        <v>46.833333333333336</v>
      </c>
      <c r="P9681" s="83" t="str">
        <f t="shared" si="228"/>
        <v/>
      </c>
    </row>
    <row r="9682" spans="1:16" hidden="1" x14ac:dyDescent="0.25">
      <c r="A9682" s="83" t="s">
        <v>11761</v>
      </c>
      <c r="C9682" s="292">
        <v>526.15218666666658</v>
      </c>
      <c r="D9682" s="292">
        <v>0</v>
      </c>
      <c r="E9682" s="292">
        <v>0</v>
      </c>
      <c r="F9682" s="292">
        <v>0</v>
      </c>
      <c r="G9682" s="292">
        <v>0</v>
      </c>
      <c r="H9682" s="292">
        <v>0</v>
      </c>
      <c r="I9682" s="292">
        <v>0</v>
      </c>
      <c r="J9682" s="292">
        <v>0</v>
      </c>
      <c r="K9682" s="292">
        <v>0</v>
      </c>
      <c r="L9682" s="292">
        <v>0</v>
      </c>
      <c r="M9682" s="292">
        <v>0</v>
      </c>
      <c r="N9682" s="292">
        <v>0</v>
      </c>
      <c r="O9682" s="292">
        <v>526.15218666666658</v>
      </c>
      <c r="P9682" s="83" t="str">
        <f t="shared" si="228"/>
        <v/>
      </c>
    </row>
    <row r="9683" spans="1:16" hidden="1" x14ac:dyDescent="0.25">
      <c r="A9683" s="83" t="s">
        <v>11760</v>
      </c>
      <c r="C9683" s="292">
        <v>56030.876763333319</v>
      </c>
      <c r="D9683" s="292">
        <v>0</v>
      </c>
      <c r="E9683" s="292">
        <v>0</v>
      </c>
      <c r="F9683" s="292">
        <v>0</v>
      </c>
      <c r="G9683" s="292">
        <v>0</v>
      </c>
      <c r="H9683" s="292">
        <v>0</v>
      </c>
      <c r="I9683" s="292">
        <v>0</v>
      </c>
      <c r="J9683" s="292">
        <v>0</v>
      </c>
      <c r="K9683" s="292">
        <v>0</v>
      </c>
      <c r="L9683" s="292">
        <v>0</v>
      </c>
      <c r="M9683" s="292">
        <v>0</v>
      </c>
      <c r="N9683" s="292">
        <v>0</v>
      </c>
      <c r="O9683" s="292">
        <v>56030.876763333319</v>
      </c>
      <c r="P9683" s="83" t="str">
        <f t="shared" si="228"/>
        <v/>
      </c>
    </row>
    <row r="9684" spans="1:16" hidden="1" x14ac:dyDescent="0.25">
      <c r="A9684" s="83" t="s">
        <v>11759</v>
      </c>
      <c r="C9684" s="292">
        <v>-88742.683439999979</v>
      </c>
      <c r="D9684" s="292">
        <v>0</v>
      </c>
      <c r="E9684" s="292">
        <v>0</v>
      </c>
      <c r="F9684" s="292">
        <v>0</v>
      </c>
      <c r="G9684" s="292">
        <v>0</v>
      </c>
      <c r="H9684" s="292">
        <v>0</v>
      </c>
      <c r="I9684" s="292">
        <v>0</v>
      </c>
      <c r="J9684" s="292">
        <v>0</v>
      </c>
      <c r="K9684" s="292">
        <v>0</v>
      </c>
      <c r="L9684" s="292">
        <v>0</v>
      </c>
      <c r="M9684" s="292">
        <v>0</v>
      </c>
      <c r="N9684" s="292">
        <v>0</v>
      </c>
      <c r="O9684" s="292">
        <v>-88742.683439999979</v>
      </c>
      <c r="P9684" s="83" t="str">
        <f t="shared" si="228"/>
        <v/>
      </c>
    </row>
    <row r="9685" spans="1:16" hidden="1" x14ac:dyDescent="0.25">
      <c r="A9685" s="83" t="s">
        <v>11758</v>
      </c>
      <c r="C9685" s="292">
        <v>705</v>
      </c>
      <c r="D9685" s="292">
        <v>0</v>
      </c>
      <c r="E9685" s="292">
        <v>0</v>
      </c>
      <c r="F9685" s="292">
        <v>0</v>
      </c>
      <c r="G9685" s="292">
        <v>0</v>
      </c>
      <c r="H9685" s="292">
        <v>0</v>
      </c>
      <c r="I9685" s="292">
        <v>0</v>
      </c>
      <c r="J9685" s="292">
        <v>0</v>
      </c>
      <c r="K9685" s="292">
        <v>0</v>
      </c>
      <c r="L9685" s="292">
        <v>0</v>
      </c>
      <c r="M9685" s="292">
        <v>0</v>
      </c>
      <c r="N9685" s="292">
        <v>0</v>
      </c>
      <c r="O9685" s="292">
        <v>705</v>
      </c>
      <c r="P9685" s="83" t="str">
        <f t="shared" si="228"/>
        <v/>
      </c>
    </row>
    <row r="9686" spans="1:16" hidden="1" x14ac:dyDescent="0.25">
      <c r="A9686" s="83" t="s">
        <v>11757</v>
      </c>
      <c r="C9686" s="292">
        <v>33006.227379999989</v>
      </c>
      <c r="D9686" s="292">
        <v>0</v>
      </c>
      <c r="E9686" s="292">
        <v>0</v>
      </c>
      <c r="F9686" s="292">
        <v>0</v>
      </c>
      <c r="G9686" s="292">
        <v>0</v>
      </c>
      <c r="H9686" s="292">
        <v>0</v>
      </c>
      <c r="I9686" s="292">
        <v>0</v>
      </c>
      <c r="J9686" s="292">
        <v>0</v>
      </c>
      <c r="K9686" s="292">
        <v>0</v>
      </c>
      <c r="L9686" s="292">
        <v>0</v>
      </c>
      <c r="M9686" s="292">
        <v>0</v>
      </c>
      <c r="N9686" s="292">
        <v>0</v>
      </c>
      <c r="O9686" s="292">
        <v>33006.227379999989</v>
      </c>
      <c r="P9686" s="83" t="str">
        <f t="shared" si="228"/>
        <v/>
      </c>
    </row>
    <row r="9687" spans="1:16" hidden="1" x14ac:dyDescent="0.25">
      <c r="A9687" s="83" t="s">
        <v>11756</v>
      </c>
      <c r="C9687" s="292">
        <v>3787.3419366666667</v>
      </c>
      <c r="D9687" s="292">
        <v>0</v>
      </c>
      <c r="E9687" s="292">
        <v>0</v>
      </c>
      <c r="F9687" s="292">
        <v>0</v>
      </c>
      <c r="G9687" s="292">
        <v>0</v>
      </c>
      <c r="H9687" s="292">
        <v>0</v>
      </c>
      <c r="I9687" s="292">
        <v>0</v>
      </c>
      <c r="J9687" s="292">
        <v>0</v>
      </c>
      <c r="K9687" s="292">
        <v>0</v>
      </c>
      <c r="L9687" s="292">
        <v>0</v>
      </c>
      <c r="M9687" s="292">
        <v>0</v>
      </c>
      <c r="N9687" s="292">
        <v>0</v>
      </c>
      <c r="O9687" s="292">
        <v>3787.3419366666667</v>
      </c>
      <c r="P9687" s="83" t="str">
        <f t="shared" si="228"/>
        <v/>
      </c>
    </row>
    <row r="9688" spans="1:16" hidden="1" x14ac:dyDescent="0.25">
      <c r="A9688" s="83" t="s">
        <v>11755</v>
      </c>
      <c r="C9688" s="292">
        <v>0</v>
      </c>
      <c r="D9688" s="292">
        <v>0</v>
      </c>
      <c r="E9688" s="292">
        <v>0</v>
      </c>
      <c r="F9688" s="292">
        <v>0</v>
      </c>
      <c r="G9688" s="292">
        <v>0</v>
      </c>
      <c r="H9688" s="292">
        <v>0</v>
      </c>
      <c r="I9688" s="292">
        <v>0</v>
      </c>
      <c r="J9688" s="292">
        <v>0</v>
      </c>
      <c r="K9688" s="292">
        <v>0</v>
      </c>
      <c r="L9688" s="292">
        <v>0</v>
      </c>
      <c r="M9688" s="292">
        <v>0</v>
      </c>
      <c r="N9688" s="292">
        <v>0</v>
      </c>
      <c r="O9688" s="292">
        <v>0</v>
      </c>
      <c r="P9688" s="83" t="str">
        <f t="shared" si="228"/>
        <v/>
      </c>
    </row>
    <row r="9689" spans="1:16" hidden="1" x14ac:dyDescent="0.25">
      <c r="A9689" s="83" t="s">
        <v>11754</v>
      </c>
      <c r="C9689" s="292">
        <v>2721.5974200000001</v>
      </c>
      <c r="D9689" s="292">
        <v>0</v>
      </c>
      <c r="E9689" s="292">
        <v>0</v>
      </c>
      <c r="F9689" s="292">
        <v>0</v>
      </c>
      <c r="G9689" s="292">
        <v>0</v>
      </c>
      <c r="H9689" s="292">
        <v>0</v>
      </c>
      <c r="I9689" s="292">
        <v>0</v>
      </c>
      <c r="J9689" s="292">
        <v>0</v>
      </c>
      <c r="K9689" s="292">
        <v>0</v>
      </c>
      <c r="L9689" s="292">
        <v>0</v>
      </c>
      <c r="M9689" s="292">
        <v>0</v>
      </c>
      <c r="N9689" s="292">
        <v>0</v>
      </c>
      <c r="O9689" s="292">
        <v>2721.5974200000001</v>
      </c>
      <c r="P9689" s="83" t="str">
        <f t="shared" si="228"/>
        <v/>
      </c>
    </row>
    <row r="9690" spans="1:16" hidden="1" x14ac:dyDescent="0.25">
      <c r="A9690" s="83" t="s">
        <v>11753</v>
      </c>
      <c r="C9690" s="292">
        <v>0</v>
      </c>
      <c r="D9690" s="292">
        <v>0</v>
      </c>
      <c r="E9690" s="292">
        <v>0</v>
      </c>
      <c r="F9690" s="292">
        <v>0</v>
      </c>
      <c r="G9690" s="292">
        <v>0</v>
      </c>
      <c r="H9690" s="292">
        <v>0</v>
      </c>
      <c r="I9690" s="292">
        <v>0</v>
      </c>
      <c r="J9690" s="292">
        <v>0</v>
      </c>
      <c r="K9690" s="292">
        <v>0</v>
      </c>
      <c r="L9690" s="292">
        <v>0</v>
      </c>
      <c r="M9690" s="292">
        <v>0</v>
      </c>
      <c r="N9690" s="292">
        <v>0</v>
      </c>
      <c r="O9690" s="292">
        <v>0</v>
      </c>
      <c r="P9690" s="83" t="str">
        <f t="shared" si="228"/>
        <v/>
      </c>
    </row>
    <row r="9691" spans="1:16" hidden="1" x14ac:dyDescent="0.25">
      <c r="A9691" s="83" t="s">
        <v>11752</v>
      </c>
      <c r="C9691" s="292">
        <v>0</v>
      </c>
      <c r="D9691" s="292">
        <v>0</v>
      </c>
      <c r="E9691" s="292">
        <v>0</v>
      </c>
      <c r="F9691" s="292">
        <v>0</v>
      </c>
      <c r="G9691" s="292">
        <v>0</v>
      </c>
      <c r="H9691" s="292">
        <v>0</v>
      </c>
      <c r="I9691" s="292">
        <v>0</v>
      </c>
      <c r="J9691" s="292">
        <v>0</v>
      </c>
      <c r="K9691" s="292">
        <v>0</v>
      </c>
      <c r="L9691" s="292">
        <v>0</v>
      </c>
      <c r="M9691" s="292">
        <v>0</v>
      </c>
      <c r="N9691" s="292">
        <v>0</v>
      </c>
      <c r="O9691" s="292">
        <v>0</v>
      </c>
      <c r="P9691" s="83" t="str">
        <f t="shared" si="228"/>
        <v/>
      </c>
    </row>
    <row r="9692" spans="1:16" hidden="1" x14ac:dyDescent="0.25">
      <c r="A9692" s="83" t="s">
        <v>11751</v>
      </c>
      <c r="C9692" s="292">
        <v>598.84402</v>
      </c>
      <c r="D9692" s="292">
        <v>0</v>
      </c>
      <c r="E9692" s="292">
        <v>0</v>
      </c>
      <c r="F9692" s="292">
        <v>0</v>
      </c>
      <c r="G9692" s="292">
        <v>0</v>
      </c>
      <c r="H9692" s="292">
        <v>0</v>
      </c>
      <c r="I9692" s="292">
        <v>0</v>
      </c>
      <c r="J9692" s="292">
        <v>0</v>
      </c>
      <c r="K9692" s="292">
        <v>0</v>
      </c>
      <c r="L9692" s="292">
        <v>0</v>
      </c>
      <c r="M9692" s="292">
        <v>0</v>
      </c>
      <c r="N9692" s="292">
        <v>0</v>
      </c>
      <c r="O9692" s="292">
        <v>598.84402</v>
      </c>
      <c r="P9692" s="83" t="str">
        <f t="shared" si="228"/>
        <v/>
      </c>
    </row>
    <row r="9693" spans="1:16" hidden="1" x14ac:dyDescent="0.25">
      <c r="A9693" s="83" t="s">
        <v>11750</v>
      </c>
      <c r="C9693" s="292">
        <v>18.899999999999999</v>
      </c>
      <c r="D9693" s="292">
        <v>0</v>
      </c>
      <c r="E9693" s="292">
        <v>0</v>
      </c>
      <c r="F9693" s="292">
        <v>0</v>
      </c>
      <c r="G9693" s="292">
        <v>0</v>
      </c>
      <c r="H9693" s="292">
        <v>0</v>
      </c>
      <c r="I9693" s="292">
        <v>0</v>
      </c>
      <c r="J9693" s="292">
        <v>0</v>
      </c>
      <c r="K9693" s="292">
        <v>0</v>
      </c>
      <c r="L9693" s="292">
        <v>0</v>
      </c>
      <c r="M9693" s="292">
        <v>0</v>
      </c>
      <c r="N9693" s="292">
        <v>0</v>
      </c>
      <c r="O9693" s="292">
        <v>18.899999999999999</v>
      </c>
      <c r="P9693" s="83" t="str">
        <f t="shared" si="228"/>
        <v/>
      </c>
    </row>
    <row r="9694" spans="1:16" hidden="1" x14ac:dyDescent="0.25">
      <c r="A9694" s="83" t="s">
        <v>11749</v>
      </c>
      <c r="C9694" s="292">
        <v>-103982.47420666668</v>
      </c>
      <c r="D9694" s="292">
        <v>0</v>
      </c>
      <c r="E9694" s="292">
        <v>0</v>
      </c>
      <c r="F9694" s="292">
        <v>0</v>
      </c>
      <c r="G9694" s="292">
        <v>0</v>
      </c>
      <c r="H9694" s="292">
        <v>0</v>
      </c>
      <c r="I9694" s="292">
        <v>0</v>
      </c>
      <c r="J9694" s="292">
        <v>0</v>
      </c>
      <c r="K9694" s="292">
        <v>0</v>
      </c>
      <c r="L9694" s="292">
        <v>0</v>
      </c>
      <c r="M9694" s="292">
        <v>0</v>
      </c>
      <c r="N9694" s="292">
        <v>0</v>
      </c>
      <c r="O9694" s="292">
        <v>-103982.47420666668</v>
      </c>
      <c r="P9694" s="83" t="str">
        <f t="shared" si="228"/>
        <v/>
      </c>
    </row>
    <row r="9695" spans="1:16" hidden="1" x14ac:dyDescent="0.25">
      <c r="A9695" s="83" t="s">
        <v>11748</v>
      </c>
      <c r="C9695" s="292">
        <v>-135989.28088333335</v>
      </c>
      <c r="D9695" s="292">
        <v>0</v>
      </c>
      <c r="E9695" s="292">
        <v>0</v>
      </c>
      <c r="F9695" s="292">
        <v>0</v>
      </c>
      <c r="G9695" s="292">
        <v>0</v>
      </c>
      <c r="H9695" s="292">
        <v>0</v>
      </c>
      <c r="I9695" s="292">
        <v>0</v>
      </c>
      <c r="J9695" s="292">
        <v>0</v>
      </c>
      <c r="K9695" s="292">
        <v>0</v>
      </c>
      <c r="L9695" s="292">
        <v>0</v>
      </c>
      <c r="M9695" s="292">
        <v>0</v>
      </c>
      <c r="N9695" s="292">
        <v>0</v>
      </c>
      <c r="O9695" s="292">
        <v>-135989.28088333335</v>
      </c>
      <c r="P9695" s="83" t="str">
        <f t="shared" si="228"/>
        <v/>
      </c>
    </row>
    <row r="9696" spans="1:16" hidden="1" x14ac:dyDescent="0.25">
      <c r="A9696" s="83" t="s">
        <v>11747</v>
      </c>
      <c r="C9696" s="292">
        <v>15371.813819999999</v>
      </c>
      <c r="D9696" s="292">
        <v>0</v>
      </c>
      <c r="E9696" s="292">
        <v>0</v>
      </c>
      <c r="F9696" s="292">
        <v>0</v>
      </c>
      <c r="G9696" s="292">
        <v>0</v>
      </c>
      <c r="H9696" s="292">
        <v>0</v>
      </c>
      <c r="I9696" s="292">
        <v>0</v>
      </c>
      <c r="J9696" s="292">
        <v>0</v>
      </c>
      <c r="K9696" s="292">
        <v>0</v>
      </c>
      <c r="L9696" s="292">
        <v>0</v>
      </c>
      <c r="M9696" s="292">
        <v>0</v>
      </c>
      <c r="N9696" s="292">
        <v>0</v>
      </c>
      <c r="O9696" s="292">
        <v>15371.813819999999</v>
      </c>
      <c r="P9696" s="83" t="str">
        <f t="shared" si="228"/>
        <v/>
      </c>
    </row>
    <row r="9697" spans="1:1" hidden="1" x14ac:dyDescent="0.25">
      <c r="A9697" s="83" t="s">
        <v>11746</v>
      </c>
    </row>
    <row r="9698" spans="1:1" hidden="1" x14ac:dyDescent="0.25">
      <c r="A9698" s="83" t="s">
        <v>11745</v>
      </c>
    </row>
    <row r="9699" spans="1:1" hidden="1" x14ac:dyDescent="0.25">
      <c r="A9699" s="83" t="s">
        <v>11744</v>
      </c>
    </row>
    <row r="9700" spans="1:1" hidden="1" x14ac:dyDescent="0.25">
      <c r="A9700" s="83" t="s">
        <v>11743</v>
      </c>
    </row>
    <row r="9701" spans="1:1" hidden="1" x14ac:dyDescent="0.25">
      <c r="A9701" s="83" t="s">
        <v>11742</v>
      </c>
    </row>
    <row r="9702" spans="1:1" hidden="1" x14ac:dyDescent="0.25">
      <c r="A9702" s="83" t="s">
        <v>11741</v>
      </c>
    </row>
    <row r="9703" spans="1:1" hidden="1" x14ac:dyDescent="0.25">
      <c r="A9703" s="83" t="s">
        <v>11740</v>
      </c>
    </row>
    <row r="9704" spans="1:1" hidden="1" x14ac:dyDescent="0.25">
      <c r="A9704" s="83" t="s">
        <v>11739</v>
      </c>
    </row>
    <row r="9705" spans="1:1" hidden="1" x14ac:dyDescent="0.25">
      <c r="A9705" s="83" t="s">
        <v>11738</v>
      </c>
    </row>
    <row r="9706" spans="1:1" hidden="1" x14ac:dyDescent="0.25">
      <c r="A9706" s="83" t="s">
        <v>11737</v>
      </c>
    </row>
    <row r="9707" spans="1:1" hidden="1" x14ac:dyDescent="0.25">
      <c r="A9707" s="83" t="s">
        <v>11736</v>
      </c>
    </row>
    <row r="9708" spans="1:1" hidden="1" x14ac:dyDescent="0.25">
      <c r="A9708" s="83" t="s">
        <v>11735</v>
      </c>
    </row>
    <row r="9709" spans="1:1" hidden="1" x14ac:dyDescent="0.25">
      <c r="A9709" s="83" t="s">
        <v>11734</v>
      </c>
    </row>
    <row r="9710" spans="1:1" hidden="1" x14ac:dyDescent="0.25">
      <c r="A9710" s="83" t="s">
        <v>11733</v>
      </c>
    </row>
    <row r="9711" spans="1:1" hidden="1" x14ac:dyDescent="0.25">
      <c r="A9711" s="83" t="s">
        <v>11732</v>
      </c>
    </row>
    <row r="9712" spans="1:1" hidden="1" x14ac:dyDescent="0.25">
      <c r="A9712" s="83" t="s">
        <v>11731</v>
      </c>
    </row>
    <row r="9713" spans="1:16" hidden="1" x14ac:dyDescent="0.25">
      <c r="A9713" s="83" t="s">
        <v>11730</v>
      </c>
    </row>
    <row r="9714" spans="1:16" hidden="1" x14ac:dyDescent="0.25">
      <c r="A9714" s="83" t="s">
        <v>11729</v>
      </c>
    </row>
    <row r="9715" spans="1:16" hidden="1" x14ac:dyDescent="0.25">
      <c r="A9715" s="83" t="s">
        <v>11728</v>
      </c>
    </row>
    <row r="9716" spans="1:16" hidden="1" x14ac:dyDescent="0.25">
      <c r="A9716" s="83" t="s">
        <v>11727</v>
      </c>
    </row>
    <row r="9717" spans="1:16" hidden="1" x14ac:dyDescent="0.25">
      <c r="A9717" s="83" t="s">
        <v>11726</v>
      </c>
    </row>
    <row r="9718" spans="1:16" hidden="1" x14ac:dyDescent="0.25">
      <c r="A9718" s="83" t="s">
        <v>11725</v>
      </c>
    </row>
    <row r="9719" spans="1:16" hidden="1" x14ac:dyDescent="0.25">
      <c r="A9719" s="83" t="s">
        <v>11724</v>
      </c>
    </row>
    <row r="9720" spans="1:16" hidden="1" x14ac:dyDescent="0.25">
      <c r="A9720" s="83" t="s">
        <v>11723</v>
      </c>
    </row>
    <row r="9721" spans="1:16" hidden="1" x14ac:dyDescent="0.25">
      <c r="A9721" s="83" t="s">
        <v>11722</v>
      </c>
    </row>
    <row r="9722" spans="1:16" hidden="1" x14ac:dyDescent="0.25">
      <c r="A9722" s="83" t="s">
        <v>11721</v>
      </c>
    </row>
    <row r="9723" spans="1:16" hidden="1" x14ac:dyDescent="0.25">
      <c r="A9723" s="83" t="s">
        <v>11720</v>
      </c>
    </row>
    <row r="9724" spans="1:16" hidden="1" x14ac:dyDescent="0.25">
      <c r="A9724" s="83" t="s">
        <v>11719</v>
      </c>
    </row>
    <row r="9725" spans="1:16" hidden="1" x14ac:dyDescent="0.25">
      <c r="A9725" s="83" t="s">
        <v>11718</v>
      </c>
      <c r="C9725" s="292">
        <v>-34083.598150000005</v>
      </c>
      <c r="D9725" s="292">
        <v>0</v>
      </c>
      <c r="E9725" s="292">
        <v>0</v>
      </c>
      <c r="F9725" s="292">
        <v>0</v>
      </c>
      <c r="G9725" s="292">
        <v>0</v>
      </c>
      <c r="H9725" s="292">
        <v>0</v>
      </c>
      <c r="I9725" s="292">
        <v>0</v>
      </c>
      <c r="J9725" s="292">
        <v>0</v>
      </c>
      <c r="K9725" s="292">
        <v>0</v>
      </c>
      <c r="L9725" s="292">
        <v>0</v>
      </c>
      <c r="M9725" s="292">
        <v>0</v>
      </c>
      <c r="N9725" s="292">
        <v>0</v>
      </c>
      <c r="O9725" s="292">
        <v>-34083.598150000005</v>
      </c>
      <c r="P9725" s="83" t="str">
        <f t="shared" ref="P9725:P9788" si="229">IF(COUNTBLANK(Q9725)=0,IF(RIGHT(A9725,12)=Q9725,TRUE,FALSE),"")</f>
        <v/>
      </c>
    </row>
    <row r="9726" spans="1:16" hidden="1" x14ac:dyDescent="0.25">
      <c r="A9726" s="83" t="s">
        <v>11717</v>
      </c>
      <c r="C9726" s="292">
        <v>-34083.598150000005</v>
      </c>
      <c r="D9726" s="292">
        <v>0</v>
      </c>
      <c r="E9726" s="292">
        <v>0</v>
      </c>
      <c r="F9726" s="292">
        <v>0</v>
      </c>
      <c r="G9726" s="292">
        <v>0</v>
      </c>
      <c r="H9726" s="292">
        <v>0</v>
      </c>
      <c r="I9726" s="292">
        <v>0</v>
      </c>
      <c r="J9726" s="292">
        <v>0</v>
      </c>
      <c r="K9726" s="292">
        <v>0</v>
      </c>
      <c r="L9726" s="292">
        <v>0</v>
      </c>
      <c r="M9726" s="292">
        <v>0</v>
      </c>
      <c r="N9726" s="292">
        <v>0</v>
      </c>
      <c r="O9726" s="292">
        <v>-34083.598150000005</v>
      </c>
      <c r="P9726" s="83" t="str">
        <f t="shared" si="229"/>
        <v/>
      </c>
    </row>
    <row r="9727" spans="1:16" hidden="1" x14ac:dyDescent="0.25">
      <c r="A9727" s="83" t="s">
        <v>11716</v>
      </c>
      <c r="C9727" s="292">
        <v>179041.90153999999</v>
      </c>
      <c r="D9727" s="292">
        <v>0</v>
      </c>
      <c r="E9727" s="292">
        <v>0</v>
      </c>
      <c r="F9727" s="292">
        <v>0</v>
      </c>
      <c r="G9727" s="292">
        <v>0</v>
      </c>
      <c r="H9727" s="292">
        <v>0</v>
      </c>
      <c r="I9727" s="292">
        <v>0</v>
      </c>
      <c r="J9727" s="292">
        <v>0</v>
      </c>
      <c r="K9727" s="292">
        <v>0</v>
      </c>
      <c r="L9727" s="292">
        <v>0</v>
      </c>
      <c r="M9727" s="292">
        <v>0</v>
      </c>
      <c r="N9727" s="292">
        <v>0</v>
      </c>
      <c r="O9727" s="292">
        <v>179041.90153999999</v>
      </c>
      <c r="P9727" s="83" t="str">
        <f t="shared" si="229"/>
        <v/>
      </c>
    </row>
    <row r="9728" spans="1:16" hidden="1" x14ac:dyDescent="0.25">
      <c r="A9728" s="83" t="s">
        <v>11715</v>
      </c>
      <c r="C9728" s="292">
        <v>5.45397</v>
      </c>
      <c r="D9728" s="292">
        <v>0</v>
      </c>
      <c r="E9728" s="292">
        <v>0</v>
      </c>
      <c r="F9728" s="292">
        <v>0</v>
      </c>
      <c r="G9728" s="292">
        <v>0</v>
      </c>
      <c r="H9728" s="292">
        <v>0</v>
      </c>
      <c r="I9728" s="292">
        <v>0</v>
      </c>
      <c r="J9728" s="292">
        <v>0</v>
      </c>
      <c r="K9728" s="292">
        <v>0</v>
      </c>
      <c r="L9728" s="292">
        <v>0</v>
      </c>
      <c r="M9728" s="292">
        <v>0</v>
      </c>
      <c r="N9728" s="292">
        <v>0</v>
      </c>
      <c r="O9728" s="292">
        <v>5.45397</v>
      </c>
      <c r="P9728" s="83" t="str">
        <f t="shared" si="229"/>
        <v/>
      </c>
    </row>
    <row r="9729" spans="1:16" hidden="1" x14ac:dyDescent="0.25">
      <c r="A9729" s="83" t="s">
        <v>11714</v>
      </c>
      <c r="C9729" s="292">
        <v>0</v>
      </c>
      <c r="D9729" s="292">
        <v>0</v>
      </c>
      <c r="E9729" s="292">
        <v>0</v>
      </c>
      <c r="F9729" s="292">
        <v>0</v>
      </c>
      <c r="G9729" s="292">
        <v>0</v>
      </c>
      <c r="H9729" s="292">
        <v>0</v>
      </c>
      <c r="I9729" s="292">
        <v>0</v>
      </c>
      <c r="J9729" s="292">
        <v>0</v>
      </c>
      <c r="K9729" s="292">
        <v>0</v>
      </c>
      <c r="L9729" s="292">
        <v>0</v>
      </c>
      <c r="M9729" s="292">
        <v>0</v>
      </c>
      <c r="N9729" s="292">
        <v>0</v>
      </c>
      <c r="O9729" s="292">
        <v>0</v>
      </c>
      <c r="P9729" s="83" t="str">
        <f t="shared" si="229"/>
        <v/>
      </c>
    </row>
    <row r="9730" spans="1:16" hidden="1" x14ac:dyDescent="0.25">
      <c r="A9730" s="83" t="s">
        <v>11713</v>
      </c>
      <c r="C9730" s="292">
        <v>0</v>
      </c>
      <c r="D9730" s="292">
        <v>0</v>
      </c>
      <c r="E9730" s="292">
        <v>0</v>
      </c>
      <c r="F9730" s="292">
        <v>0</v>
      </c>
      <c r="G9730" s="292">
        <v>0</v>
      </c>
      <c r="H9730" s="292">
        <v>0</v>
      </c>
      <c r="I9730" s="292">
        <v>0</v>
      </c>
      <c r="J9730" s="292">
        <v>0</v>
      </c>
      <c r="K9730" s="292">
        <v>0</v>
      </c>
      <c r="L9730" s="292">
        <v>0</v>
      </c>
      <c r="M9730" s="292">
        <v>0</v>
      </c>
      <c r="N9730" s="292">
        <v>0</v>
      </c>
      <c r="O9730" s="292">
        <v>0</v>
      </c>
      <c r="P9730" s="83" t="str">
        <f t="shared" si="229"/>
        <v/>
      </c>
    </row>
    <row r="9731" spans="1:16" hidden="1" x14ac:dyDescent="0.25">
      <c r="A9731" s="83" t="s">
        <v>11712</v>
      </c>
      <c r="C9731" s="292">
        <v>919.67066</v>
      </c>
      <c r="D9731" s="292">
        <v>0</v>
      </c>
      <c r="E9731" s="292">
        <v>0</v>
      </c>
      <c r="F9731" s="292">
        <v>0</v>
      </c>
      <c r="G9731" s="292">
        <v>0</v>
      </c>
      <c r="H9731" s="292">
        <v>0</v>
      </c>
      <c r="I9731" s="292">
        <v>0</v>
      </c>
      <c r="J9731" s="292">
        <v>0</v>
      </c>
      <c r="K9731" s="292">
        <v>0</v>
      </c>
      <c r="L9731" s="292">
        <v>0</v>
      </c>
      <c r="M9731" s="292">
        <v>0</v>
      </c>
      <c r="N9731" s="292">
        <v>0</v>
      </c>
      <c r="O9731" s="292">
        <v>919.67066</v>
      </c>
      <c r="P9731" s="83" t="str">
        <f t="shared" si="229"/>
        <v/>
      </c>
    </row>
    <row r="9732" spans="1:16" hidden="1" x14ac:dyDescent="0.25">
      <c r="A9732" s="83" t="s">
        <v>11711</v>
      </c>
      <c r="C9732" s="292">
        <v>0</v>
      </c>
      <c r="D9732" s="292">
        <v>0</v>
      </c>
      <c r="E9732" s="292">
        <v>0</v>
      </c>
      <c r="F9732" s="292">
        <v>0</v>
      </c>
      <c r="G9732" s="292">
        <v>0</v>
      </c>
      <c r="H9732" s="292">
        <v>0</v>
      </c>
      <c r="I9732" s="292">
        <v>0</v>
      </c>
      <c r="J9732" s="292">
        <v>0</v>
      </c>
      <c r="K9732" s="292">
        <v>0</v>
      </c>
      <c r="L9732" s="292">
        <v>0</v>
      </c>
      <c r="M9732" s="292">
        <v>0</v>
      </c>
      <c r="N9732" s="292">
        <v>0</v>
      </c>
      <c r="O9732" s="292">
        <v>0</v>
      </c>
      <c r="P9732" s="83" t="str">
        <f t="shared" si="229"/>
        <v/>
      </c>
    </row>
    <row r="9733" spans="1:16" hidden="1" x14ac:dyDescent="0.25">
      <c r="A9733" s="83" t="s">
        <v>11710</v>
      </c>
      <c r="C9733" s="292">
        <v>0</v>
      </c>
      <c r="D9733" s="292">
        <v>0</v>
      </c>
      <c r="E9733" s="292">
        <v>0</v>
      </c>
      <c r="F9733" s="292">
        <v>0</v>
      </c>
      <c r="G9733" s="292">
        <v>0</v>
      </c>
      <c r="H9733" s="292">
        <v>0</v>
      </c>
      <c r="I9733" s="292">
        <v>0</v>
      </c>
      <c r="J9733" s="292">
        <v>0</v>
      </c>
      <c r="K9733" s="292">
        <v>0</v>
      </c>
      <c r="L9733" s="292">
        <v>0</v>
      </c>
      <c r="M9733" s="292">
        <v>0</v>
      </c>
      <c r="N9733" s="292">
        <v>0</v>
      </c>
      <c r="O9733" s="292">
        <v>0</v>
      </c>
      <c r="P9733" s="83" t="str">
        <f t="shared" si="229"/>
        <v/>
      </c>
    </row>
    <row r="9734" spans="1:16" hidden="1" x14ac:dyDescent="0.25">
      <c r="A9734" s="83" t="s">
        <v>11709</v>
      </c>
      <c r="C9734" s="292">
        <v>0</v>
      </c>
      <c r="D9734" s="292">
        <v>0</v>
      </c>
      <c r="E9734" s="292">
        <v>0</v>
      </c>
      <c r="F9734" s="292">
        <v>0</v>
      </c>
      <c r="G9734" s="292">
        <v>0</v>
      </c>
      <c r="H9734" s="292">
        <v>0</v>
      </c>
      <c r="I9734" s="292">
        <v>0</v>
      </c>
      <c r="J9734" s="292">
        <v>0</v>
      </c>
      <c r="K9734" s="292">
        <v>0</v>
      </c>
      <c r="L9734" s="292">
        <v>0</v>
      </c>
      <c r="M9734" s="292">
        <v>0</v>
      </c>
      <c r="N9734" s="292">
        <v>0</v>
      </c>
      <c r="O9734" s="292">
        <v>0</v>
      </c>
      <c r="P9734" s="83" t="str">
        <f t="shared" si="229"/>
        <v/>
      </c>
    </row>
    <row r="9735" spans="1:16" hidden="1" x14ac:dyDescent="0.25">
      <c r="A9735" s="83" t="s">
        <v>11708</v>
      </c>
      <c r="C9735" s="292">
        <v>0</v>
      </c>
      <c r="D9735" s="292">
        <v>0</v>
      </c>
      <c r="E9735" s="292">
        <v>0</v>
      </c>
      <c r="F9735" s="292">
        <v>0</v>
      </c>
      <c r="G9735" s="292">
        <v>0</v>
      </c>
      <c r="H9735" s="292">
        <v>0</v>
      </c>
      <c r="I9735" s="292">
        <v>0</v>
      </c>
      <c r="J9735" s="292">
        <v>0</v>
      </c>
      <c r="K9735" s="292">
        <v>0</v>
      </c>
      <c r="L9735" s="292">
        <v>0</v>
      </c>
      <c r="M9735" s="292">
        <v>0</v>
      </c>
      <c r="N9735" s="292">
        <v>0</v>
      </c>
      <c r="O9735" s="292">
        <v>0</v>
      </c>
      <c r="P9735" s="83" t="str">
        <f t="shared" si="229"/>
        <v/>
      </c>
    </row>
    <row r="9736" spans="1:16" hidden="1" x14ac:dyDescent="0.25">
      <c r="A9736" s="83" t="s">
        <v>11707</v>
      </c>
      <c r="C9736" s="292">
        <v>0</v>
      </c>
      <c r="D9736" s="292">
        <v>0</v>
      </c>
      <c r="E9736" s="292">
        <v>0</v>
      </c>
      <c r="F9736" s="292">
        <v>0</v>
      </c>
      <c r="G9736" s="292">
        <v>0</v>
      </c>
      <c r="H9736" s="292">
        <v>0</v>
      </c>
      <c r="I9736" s="292">
        <v>0</v>
      </c>
      <c r="J9736" s="292">
        <v>0</v>
      </c>
      <c r="K9736" s="292">
        <v>0</v>
      </c>
      <c r="L9736" s="292">
        <v>0</v>
      </c>
      <c r="M9736" s="292">
        <v>0</v>
      </c>
      <c r="N9736" s="292">
        <v>0</v>
      </c>
      <c r="O9736" s="292">
        <v>0</v>
      </c>
      <c r="P9736" s="83" t="str">
        <f t="shared" si="229"/>
        <v/>
      </c>
    </row>
    <row r="9737" spans="1:16" hidden="1" x14ac:dyDescent="0.25">
      <c r="A9737" s="83" t="s">
        <v>11706</v>
      </c>
      <c r="C9737" s="292">
        <v>0</v>
      </c>
      <c r="D9737" s="292">
        <v>0</v>
      </c>
      <c r="E9737" s="292">
        <v>0</v>
      </c>
      <c r="F9737" s="292">
        <v>0</v>
      </c>
      <c r="G9737" s="292">
        <v>0</v>
      </c>
      <c r="H9737" s="292">
        <v>0</v>
      </c>
      <c r="I9737" s="292">
        <v>0</v>
      </c>
      <c r="J9737" s="292">
        <v>0</v>
      </c>
      <c r="K9737" s="292">
        <v>0</v>
      </c>
      <c r="L9737" s="292">
        <v>0</v>
      </c>
      <c r="M9737" s="292">
        <v>0</v>
      </c>
      <c r="N9737" s="292">
        <v>0</v>
      </c>
      <c r="O9737" s="292">
        <v>0</v>
      </c>
      <c r="P9737" s="83" t="str">
        <f t="shared" si="229"/>
        <v/>
      </c>
    </row>
    <row r="9738" spans="1:16" hidden="1" x14ac:dyDescent="0.25">
      <c r="A9738" s="83" t="s">
        <v>11705</v>
      </c>
      <c r="C9738" s="292">
        <v>179967.02617</v>
      </c>
      <c r="D9738" s="292">
        <v>0</v>
      </c>
      <c r="E9738" s="292">
        <v>0</v>
      </c>
      <c r="F9738" s="292">
        <v>0</v>
      </c>
      <c r="G9738" s="292">
        <v>0</v>
      </c>
      <c r="H9738" s="292">
        <v>0</v>
      </c>
      <c r="I9738" s="292">
        <v>0</v>
      </c>
      <c r="J9738" s="292">
        <v>0</v>
      </c>
      <c r="K9738" s="292">
        <v>0</v>
      </c>
      <c r="L9738" s="292">
        <v>0</v>
      </c>
      <c r="M9738" s="292">
        <v>0</v>
      </c>
      <c r="N9738" s="292">
        <v>0</v>
      </c>
      <c r="O9738" s="292">
        <v>179967.02617</v>
      </c>
      <c r="P9738" s="83" t="str">
        <f t="shared" si="229"/>
        <v/>
      </c>
    </row>
    <row r="9739" spans="1:16" hidden="1" x14ac:dyDescent="0.25">
      <c r="A9739" s="83" t="s">
        <v>11704</v>
      </c>
      <c r="C9739" s="292">
        <v>0</v>
      </c>
      <c r="D9739" s="292">
        <v>0</v>
      </c>
      <c r="E9739" s="292">
        <v>0</v>
      </c>
      <c r="F9739" s="292">
        <v>0</v>
      </c>
      <c r="G9739" s="292">
        <v>0</v>
      </c>
      <c r="H9739" s="292">
        <v>0</v>
      </c>
      <c r="I9739" s="292">
        <v>0</v>
      </c>
      <c r="J9739" s="292">
        <v>0</v>
      </c>
      <c r="K9739" s="292">
        <v>0</v>
      </c>
      <c r="L9739" s="292">
        <v>0</v>
      </c>
      <c r="M9739" s="292">
        <v>0</v>
      </c>
      <c r="N9739" s="292">
        <v>0</v>
      </c>
      <c r="O9739" s="292">
        <v>0</v>
      </c>
      <c r="P9739" s="83" t="str">
        <f t="shared" si="229"/>
        <v/>
      </c>
    </row>
    <row r="9740" spans="1:16" hidden="1" x14ac:dyDescent="0.25">
      <c r="A9740" s="83" t="s">
        <v>11703</v>
      </c>
      <c r="C9740" s="292">
        <v>0</v>
      </c>
      <c r="D9740" s="292">
        <v>0</v>
      </c>
      <c r="E9740" s="292">
        <v>0</v>
      </c>
      <c r="F9740" s="292">
        <v>0</v>
      </c>
      <c r="G9740" s="292">
        <v>0</v>
      </c>
      <c r="H9740" s="292">
        <v>0</v>
      </c>
      <c r="I9740" s="292">
        <v>0</v>
      </c>
      <c r="J9740" s="292">
        <v>0</v>
      </c>
      <c r="K9740" s="292">
        <v>0</v>
      </c>
      <c r="L9740" s="292">
        <v>0</v>
      </c>
      <c r="M9740" s="292">
        <v>0</v>
      </c>
      <c r="N9740" s="292">
        <v>0</v>
      </c>
      <c r="O9740" s="292">
        <v>0</v>
      </c>
      <c r="P9740" s="83" t="str">
        <f t="shared" si="229"/>
        <v/>
      </c>
    </row>
    <row r="9741" spans="1:16" hidden="1" x14ac:dyDescent="0.25">
      <c r="A9741" s="83" t="s">
        <v>11702</v>
      </c>
      <c r="C9741" s="292">
        <v>0</v>
      </c>
      <c r="D9741" s="292">
        <v>0</v>
      </c>
      <c r="E9741" s="292">
        <v>0</v>
      </c>
      <c r="F9741" s="292">
        <v>0</v>
      </c>
      <c r="G9741" s="292">
        <v>0</v>
      </c>
      <c r="H9741" s="292">
        <v>0</v>
      </c>
      <c r="I9741" s="292">
        <v>0</v>
      </c>
      <c r="J9741" s="292">
        <v>0</v>
      </c>
      <c r="K9741" s="292">
        <v>0</v>
      </c>
      <c r="L9741" s="292">
        <v>0</v>
      </c>
      <c r="M9741" s="292">
        <v>0</v>
      </c>
      <c r="N9741" s="292">
        <v>0</v>
      </c>
      <c r="O9741" s="292">
        <v>0</v>
      </c>
      <c r="P9741" s="83" t="str">
        <f t="shared" si="229"/>
        <v/>
      </c>
    </row>
    <row r="9742" spans="1:16" hidden="1" x14ac:dyDescent="0.25">
      <c r="A9742" s="83" t="s">
        <v>11701</v>
      </c>
      <c r="C9742" s="292">
        <v>179967.02617</v>
      </c>
      <c r="D9742" s="292">
        <v>0</v>
      </c>
      <c r="E9742" s="292">
        <v>0</v>
      </c>
      <c r="F9742" s="292">
        <v>0</v>
      </c>
      <c r="G9742" s="292">
        <v>0</v>
      </c>
      <c r="H9742" s="292">
        <v>0</v>
      </c>
      <c r="I9742" s="292">
        <v>0</v>
      </c>
      <c r="J9742" s="292">
        <v>0</v>
      </c>
      <c r="K9742" s="292">
        <v>0</v>
      </c>
      <c r="L9742" s="292">
        <v>0</v>
      </c>
      <c r="M9742" s="292">
        <v>0</v>
      </c>
      <c r="N9742" s="292">
        <v>0</v>
      </c>
      <c r="O9742" s="292">
        <v>179967.02617</v>
      </c>
      <c r="P9742" s="83" t="str">
        <f t="shared" si="229"/>
        <v/>
      </c>
    </row>
    <row r="9743" spans="1:16" hidden="1" x14ac:dyDescent="0.25">
      <c r="A9743" s="83" t="s">
        <v>11700</v>
      </c>
      <c r="C9743" s="292">
        <v>0</v>
      </c>
      <c r="D9743" s="292">
        <v>0</v>
      </c>
      <c r="E9743" s="292">
        <v>0</v>
      </c>
      <c r="F9743" s="292">
        <v>0</v>
      </c>
      <c r="G9743" s="292">
        <v>0</v>
      </c>
      <c r="H9743" s="292">
        <v>0</v>
      </c>
      <c r="I9743" s="292">
        <v>0</v>
      </c>
      <c r="J9743" s="292">
        <v>0</v>
      </c>
      <c r="K9743" s="292">
        <v>0</v>
      </c>
      <c r="L9743" s="292">
        <v>0</v>
      </c>
      <c r="M9743" s="292">
        <v>0</v>
      </c>
      <c r="N9743" s="292">
        <v>0</v>
      </c>
      <c r="O9743" s="292">
        <v>0</v>
      </c>
      <c r="P9743" s="83" t="str">
        <f t="shared" si="229"/>
        <v/>
      </c>
    </row>
    <row r="9744" spans="1:16" hidden="1" x14ac:dyDescent="0.25">
      <c r="A9744" s="83" t="s">
        <v>11699</v>
      </c>
      <c r="C9744" s="292">
        <v>145883.42801999999</v>
      </c>
      <c r="D9744" s="292">
        <v>0</v>
      </c>
      <c r="E9744" s="292">
        <v>0</v>
      </c>
      <c r="F9744" s="292">
        <v>0</v>
      </c>
      <c r="G9744" s="292">
        <v>0</v>
      </c>
      <c r="H9744" s="292">
        <v>0</v>
      </c>
      <c r="I9744" s="292">
        <v>0</v>
      </c>
      <c r="J9744" s="292">
        <v>0</v>
      </c>
      <c r="K9744" s="292">
        <v>0</v>
      </c>
      <c r="L9744" s="292">
        <v>0</v>
      </c>
      <c r="M9744" s="292">
        <v>0</v>
      </c>
      <c r="N9744" s="292">
        <v>0</v>
      </c>
      <c r="O9744" s="292">
        <v>145883.42801999999</v>
      </c>
      <c r="P9744" s="83" t="str">
        <f t="shared" si="229"/>
        <v/>
      </c>
    </row>
    <row r="9745" spans="1:16" hidden="1" x14ac:dyDescent="0.25">
      <c r="A9745" s="83" t="s">
        <v>11698</v>
      </c>
      <c r="C9745" s="292">
        <v>0</v>
      </c>
      <c r="D9745" s="292">
        <v>0</v>
      </c>
      <c r="E9745" s="292">
        <v>0</v>
      </c>
      <c r="F9745" s="292">
        <v>0</v>
      </c>
      <c r="G9745" s="292">
        <v>0</v>
      </c>
      <c r="H9745" s="292">
        <v>0</v>
      </c>
      <c r="I9745" s="292">
        <v>0</v>
      </c>
      <c r="J9745" s="292">
        <v>0</v>
      </c>
      <c r="K9745" s="292">
        <v>0</v>
      </c>
      <c r="L9745" s="292">
        <v>0</v>
      </c>
      <c r="M9745" s="292">
        <v>0</v>
      </c>
      <c r="N9745" s="292">
        <v>0</v>
      </c>
      <c r="O9745" s="292">
        <v>0</v>
      </c>
      <c r="P9745" s="83" t="str">
        <f t="shared" si="229"/>
        <v/>
      </c>
    </row>
    <row r="9746" spans="1:16" hidden="1" x14ac:dyDescent="0.25">
      <c r="A9746" s="83" t="s">
        <v>11697</v>
      </c>
      <c r="C9746" s="292">
        <v>0</v>
      </c>
      <c r="D9746" s="292">
        <v>0</v>
      </c>
      <c r="E9746" s="292">
        <v>0</v>
      </c>
      <c r="F9746" s="292">
        <v>0</v>
      </c>
      <c r="G9746" s="292">
        <v>0</v>
      </c>
      <c r="H9746" s="292">
        <v>0</v>
      </c>
      <c r="I9746" s="292">
        <v>0</v>
      </c>
      <c r="J9746" s="292">
        <v>0</v>
      </c>
      <c r="K9746" s="292">
        <v>0</v>
      </c>
      <c r="L9746" s="292">
        <v>0</v>
      </c>
      <c r="M9746" s="292">
        <v>0</v>
      </c>
      <c r="N9746" s="292">
        <v>0</v>
      </c>
      <c r="O9746" s="292">
        <v>0</v>
      </c>
      <c r="P9746" s="83" t="str">
        <f t="shared" si="229"/>
        <v/>
      </c>
    </row>
    <row r="9747" spans="1:16" hidden="1" x14ac:dyDescent="0.25">
      <c r="A9747" s="83" t="s">
        <v>11696</v>
      </c>
      <c r="C9747" s="292">
        <v>0</v>
      </c>
      <c r="D9747" s="292">
        <v>0</v>
      </c>
      <c r="E9747" s="292">
        <v>0</v>
      </c>
      <c r="F9747" s="292">
        <v>0</v>
      </c>
      <c r="G9747" s="292">
        <v>0</v>
      </c>
      <c r="H9747" s="292">
        <v>0</v>
      </c>
      <c r="I9747" s="292">
        <v>0</v>
      </c>
      <c r="J9747" s="292">
        <v>0</v>
      </c>
      <c r="K9747" s="292">
        <v>0</v>
      </c>
      <c r="L9747" s="292">
        <v>0</v>
      </c>
      <c r="M9747" s="292">
        <v>0</v>
      </c>
      <c r="N9747" s="292">
        <v>0</v>
      </c>
      <c r="O9747" s="292">
        <v>0</v>
      </c>
      <c r="P9747" s="83" t="str">
        <f t="shared" si="229"/>
        <v/>
      </c>
    </row>
    <row r="9748" spans="1:16" hidden="1" x14ac:dyDescent="0.25">
      <c r="A9748" s="83" t="s">
        <v>11695</v>
      </c>
      <c r="C9748" s="292">
        <v>203.42001999999999</v>
      </c>
      <c r="D9748" s="292">
        <v>0</v>
      </c>
      <c r="E9748" s="292">
        <v>0</v>
      </c>
      <c r="F9748" s="292">
        <v>0</v>
      </c>
      <c r="G9748" s="292">
        <v>0</v>
      </c>
      <c r="H9748" s="292">
        <v>0</v>
      </c>
      <c r="I9748" s="292">
        <v>0</v>
      </c>
      <c r="J9748" s="292">
        <v>0</v>
      </c>
      <c r="K9748" s="292">
        <v>0</v>
      </c>
      <c r="L9748" s="292">
        <v>0</v>
      </c>
      <c r="M9748" s="292">
        <v>0</v>
      </c>
      <c r="N9748" s="292">
        <v>0</v>
      </c>
      <c r="O9748" s="292">
        <v>203.42001999999999</v>
      </c>
      <c r="P9748" s="83" t="str">
        <f t="shared" si="229"/>
        <v/>
      </c>
    </row>
    <row r="9749" spans="1:16" hidden="1" x14ac:dyDescent="0.25">
      <c r="A9749" s="83" t="s">
        <v>11694</v>
      </c>
      <c r="C9749" s="292">
        <v>0</v>
      </c>
      <c r="D9749" s="292">
        <v>0</v>
      </c>
      <c r="E9749" s="292">
        <v>0</v>
      </c>
      <c r="F9749" s="292">
        <v>0</v>
      </c>
      <c r="G9749" s="292">
        <v>0</v>
      </c>
      <c r="H9749" s="292">
        <v>0</v>
      </c>
      <c r="I9749" s="292">
        <v>0</v>
      </c>
      <c r="J9749" s="292">
        <v>0</v>
      </c>
      <c r="K9749" s="292">
        <v>0</v>
      </c>
      <c r="L9749" s="292">
        <v>0</v>
      </c>
      <c r="M9749" s="292">
        <v>0</v>
      </c>
      <c r="N9749" s="292">
        <v>0</v>
      </c>
      <c r="O9749" s="292">
        <v>0</v>
      </c>
      <c r="P9749" s="83" t="str">
        <f t="shared" si="229"/>
        <v/>
      </c>
    </row>
    <row r="9750" spans="1:16" hidden="1" x14ac:dyDescent="0.25">
      <c r="A9750" s="83" t="s">
        <v>11693</v>
      </c>
      <c r="C9750" s="292">
        <v>0</v>
      </c>
      <c r="D9750" s="292">
        <v>0</v>
      </c>
      <c r="E9750" s="292">
        <v>0</v>
      </c>
      <c r="F9750" s="292">
        <v>0</v>
      </c>
      <c r="G9750" s="292">
        <v>0</v>
      </c>
      <c r="H9750" s="292">
        <v>0</v>
      </c>
      <c r="I9750" s="292">
        <v>0</v>
      </c>
      <c r="J9750" s="292">
        <v>0</v>
      </c>
      <c r="K9750" s="292">
        <v>0</v>
      </c>
      <c r="L9750" s="292">
        <v>0</v>
      </c>
      <c r="M9750" s="292">
        <v>0</v>
      </c>
      <c r="N9750" s="292">
        <v>0</v>
      </c>
      <c r="O9750" s="292">
        <v>0</v>
      </c>
      <c r="P9750" s="83" t="str">
        <f t="shared" si="229"/>
        <v/>
      </c>
    </row>
    <row r="9751" spans="1:16" hidden="1" x14ac:dyDescent="0.25">
      <c r="A9751" s="83" t="s">
        <v>11692</v>
      </c>
      <c r="C9751" s="292">
        <v>0</v>
      </c>
      <c r="D9751" s="292">
        <v>0</v>
      </c>
      <c r="E9751" s="292">
        <v>0</v>
      </c>
      <c r="F9751" s="292">
        <v>0</v>
      </c>
      <c r="G9751" s="292">
        <v>0</v>
      </c>
      <c r="H9751" s="292">
        <v>0</v>
      </c>
      <c r="I9751" s="292">
        <v>0</v>
      </c>
      <c r="J9751" s="292">
        <v>0</v>
      </c>
      <c r="K9751" s="292">
        <v>0</v>
      </c>
      <c r="L9751" s="292">
        <v>0</v>
      </c>
      <c r="M9751" s="292">
        <v>0</v>
      </c>
      <c r="N9751" s="292">
        <v>0</v>
      </c>
      <c r="O9751" s="292">
        <v>0</v>
      </c>
      <c r="P9751" s="83" t="str">
        <f t="shared" si="229"/>
        <v/>
      </c>
    </row>
    <row r="9752" spans="1:16" hidden="1" x14ac:dyDescent="0.25">
      <c r="A9752" s="83" t="s">
        <v>11691</v>
      </c>
      <c r="C9752" s="292">
        <v>0</v>
      </c>
      <c r="D9752" s="292">
        <v>0</v>
      </c>
      <c r="E9752" s="292">
        <v>0</v>
      </c>
      <c r="F9752" s="292">
        <v>0</v>
      </c>
      <c r="G9752" s="292">
        <v>0</v>
      </c>
      <c r="H9752" s="292">
        <v>0</v>
      </c>
      <c r="I9752" s="292">
        <v>0</v>
      </c>
      <c r="J9752" s="292">
        <v>0</v>
      </c>
      <c r="K9752" s="292">
        <v>0</v>
      </c>
      <c r="L9752" s="292">
        <v>0</v>
      </c>
      <c r="M9752" s="292">
        <v>0</v>
      </c>
      <c r="N9752" s="292">
        <v>0</v>
      </c>
      <c r="O9752" s="292">
        <v>0</v>
      </c>
      <c r="P9752" s="83" t="str">
        <f t="shared" si="229"/>
        <v/>
      </c>
    </row>
    <row r="9753" spans="1:16" hidden="1" x14ac:dyDescent="0.25">
      <c r="A9753" s="83" t="s">
        <v>11690</v>
      </c>
      <c r="C9753" s="292">
        <v>0</v>
      </c>
      <c r="D9753" s="292">
        <v>0</v>
      </c>
      <c r="E9753" s="292">
        <v>0</v>
      </c>
      <c r="F9753" s="292">
        <v>0</v>
      </c>
      <c r="G9753" s="292">
        <v>0</v>
      </c>
      <c r="H9753" s="292">
        <v>0</v>
      </c>
      <c r="I9753" s="292">
        <v>0</v>
      </c>
      <c r="J9753" s="292">
        <v>0</v>
      </c>
      <c r="K9753" s="292">
        <v>0</v>
      </c>
      <c r="L9753" s="292">
        <v>0</v>
      </c>
      <c r="M9753" s="292">
        <v>0</v>
      </c>
      <c r="N9753" s="292">
        <v>0</v>
      </c>
      <c r="O9753" s="292">
        <v>0</v>
      </c>
      <c r="P9753" s="83" t="str">
        <f t="shared" si="229"/>
        <v/>
      </c>
    </row>
    <row r="9754" spans="1:16" hidden="1" x14ac:dyDescent="0.25">
      <c r="A9754" s="83" t="s">
        <v>11689</v>
      </c>
      <c r="C9754" s="292">
        <v>145680.008</v>
      </c>
      <c r="D9754" s="292">
        <v>0</v>
      </c>
      <c r="E9754" s="292">
        <v>0</v>
      </c>
      <c r="F9754" s="292">
        <v>0</v>
      </c>
      <c r="G9754" s="292">
        <v>0</v>
      </c>
      <c r="H9754" s="292">
        <v>0</v>
      </c>
      <c r="I9754" s="292">
        <v>0</v>
      </c>
      <c r="J9754" s="292">
        <v>0</v>
      </c>
      <c r="K9754" s="292">
        <v>0</v>
      </c>
      <c r="L9754" s="292">
        <v>0</v>
      </c>
      <c r="M9754" s="292">
        <v>0</v>
      </c>
      <c r="N9754" s="292">
        <v>0</v>
      </c>
      <c r="O9754" s="292">
        <v>145680.008</v>
      </c>
      <c r="P9754" s="83" t="str">
        <f t="shared" si="229"/>
        <v/>
      </c>
    </row>
    <row r="9755" spans="1:16" hidden="1" x14ac:dyDescent="0.25">
      <c r="A9755" s="83" t="s">
        <v>11688</v>
      </c>
      <c r="C9755" s="292">
        <v>0</v>
      </c>
      <c r="D9755" s="292">
        <v>0</v>
      </c>
      <c r="E9755" s="292">
        <v>0</v>
      </c>
      <c r="F9755" s="292">
        <v>0</v>
      </c>
      <c r="G9755" s="292">
        <v>0</v>
      </c>
      <c r="H9755" s="292">
        <v>0</v>
      </c>
      <c r="I9755" s="292">
        <v>0</v>
      </c>
      <c r="J9755" s="292">
        <v>0</v>
      </c>
      <c r="K9755" s="292">
        <v>0</v>
      </c>
      <c r="L9755" s="292">
        <v>0</v>
      </c>
      <c r="M9755" s="292">
        <v>0</v>
      </c>
      <c r="N9755" s="292">
        <v>0</v>
      </c>
      <c r="O9755" s="292">
        <v>0</v>
      </c>
      <c r="P9755" s="83" t="str">
        <f t="shared" si="229"/>
        <v/>
      </c>
    </row>
    <row r="9756" spans="1:16" hidden="1" x14ac:dyDescent="0.25">
      <c r="A9756" s="83" t="s">
        <v>11687</v>
      </c>
      <c r="C9756" s="292">
        <v>0</v>
      </c>
      <c r="D9756" s="292">
        <v>0</v>
      </c>
      <c r="E9756" s="292">
        <v>0</v>
      </c>
      <c r="F9756" s="292">
        <v>0</v>
      </c>
      <c r="G9756" s="292">
        <v>0</v>
      </c>
      <c r="H9756" s="292">
        <v>0</v>
      </c>
      <c r="I9756" s="292">
        <v>0</v>
      </c>
      <c r="J9756" s="292">
        <v>0</v>
      </c>
      <c r="K9756" s="292">
        <v>0</v>
      </c>
      <c r="L9756" s="292">
        <v>0</v>
      </c>
      <c r="M9756" s="292">
        <v>0</v>
      </c>
      <c r="N9756" s="292">
        <v>0</v>
      </c>
      <c r="O9756" s="292">
        <v>0</v>
      </c>
      <c r="P9756" s="83" t="str">
        <f t="shared" si="229"/>
        <v/>
      </c>
    </row>
    <row r="9757" spans="1:16" hidden="1" x14ac:dyDescent="0.25">
      <c r="A9757" s="83" t="s">
        <v>11686</v>
      </c>
      <c r="C9757" s="292">
        <v>145883.42801999999</v>
      </c>
      <c r="D9757" s="292">
        <v>0</v>
      </c>
      <c r="E9757" s="292">
        <v>0</v>
      </c>
      <c r="F9757" s="292">
        <v>0</v>
      </c>
      <c r="G9757" s="292">
        <v>0</v>
      </c>
      <c r="H9757" s="292">
        <v>0</v>
      </c>
      <c r="I9757" s="292">
        <v>0</v>
      </c>
      <c r="J9757" s="292">
        <v>0</v>
      </c>
      <c r="K9757" s="292">
        <v>0</v>
      </c>
      <c r="L9757" s="292">
        <v>0</v>
      </c>
      <c r="M9757" s="292">
        <v>0</v>
      </c>
      <c r="N9757" s="292">
        <v>0</v>
      </c>
      <c r="O9757" s="292">
        <v>145883.42801999999</v>
      </c>
      <c r="P9757" s="83" t="str">
        <f t="shared" si="229"/>
        <v/>
      </c>
    </row>
    <row r="9758" spans="1:16" hidden="1" x14ac:dyDescent="0.25">
      <c r="A9758" s="83" t="s">
        <v>11685</v>
      </c>
      <c r="C9758" s="292">
        <v>-41204.778749999998</v>
      </c>
      <c r="D9758" s="292">
        <v>0</v>
      </c>
      <c r="E9758" s="292">
        <v>0</v>
      </c>
      <c r="F9758" s="292">
        <v>0</v>
      </c>
      <c r="G9758" s="292">
        <v>0</v>
      </c>
      <c r="H9758" s="292">
        <v>0</v>
      </c>
      <c r="I9758" s="292">
        <v>0</v>
      </c>
      <c r="J9758" s="292">
        <v>0</v>
      </c>
      <c r="K9758" s="292">
        <v>0</v>
      </c>
      <c r="L9758" s="292">
        <v>0</v>
      </c>
      <c r="M9758" s="292">
        <v>0</v>
      </c>
      <c r="N9758" s="292">
        <v>0</v>
      </c>
      <c r="O9758" s="292">
        <v>-41204.778749999998</v>
      </c>
      <c r="P9758" s="83" t="str">
        <f t="shared" si="229"/>
        <v/>
      </c>
    </row>
    <row r="9759" spans="1:16" hidden="1" x14ac:dyDescent="0.25">
      <c r="A9759" s="83" t="s">
        <v>11684</v>
      </c>
      <c r="C9759" s="292">
        <v>-41204.778749999998</v>
      </c>
      <c r="D9759" s="292">
        <v>0</v>
      </c>
      <c r="E9759" s="292">
        <v>0</v>
      </c>
      <c r="F9759" s="292">
        <v>0</v>
      </c>
      <c r="G9759" s="292">
        <v>0</v>
      </c>
      <c r="H9759" s="292">
        <v>0</v>
      </c>
      <c r="I9759" s="292">
        <v>0</v>
      </c>
      <c r="J9759" s="292">
        <v>0</v>
      </c>
      <c r="K9759" s="292">
        <v>0</v>
      </c>
      <c r="L9759" s="292">
        <v>0</v>
      </c>
      <c r="M9759" s="292">
        <v>0</v>
      </c>
      <c r="N9759" s="292">
        <v>0</v>
      </c>
      <c r="O9759" s="292">
        <v>-41204.778749999998</v>
      </c>
      <c r="P9759" s="83" t="str">
        <f t="shared" si="229"/>
        <v/>
      </c>
    </row>
    <row r="9760" spans="1:16" hidden="1" x14ac:dyDescent="0.25">
      <c r="A9760" s="83" t="s">
        <v>11683</v>
      </c>
      <c r="C9760" s="292">
        <v>0</v>
      </c>
      <c r="D9760" s="292">
        <v>0</v>
      </c>
      <c r="E9760" s="292">
        <v>0</v>
      </c>
      <c r="F9760" s="292">
        <v>0</v>
      </c>
      <c r="G9760" s="292">
        <v>0</v>
      </c>
      <c r="H9760" s="292">
        <v>0</v>
      </c>
      <c r="I9760" s="292">
        <v>0</v>
      </c>
      <c r="J9760" s="292">
        <v>0</v>
      </c>
      <c r="K9760" s="292">
        <v>0</v>
      </c>
      <c r="L9760" s="292">
        <v>0</v>
      </c>
      <c r="M9760" s="292">
        <v>0</v>
      </c>
      <c r="N9760" s="292">
        <v>0</v>
      </c>
      <c r="O9760" s="292">
        <v>0</v>
      </c>
      <c r="P9760" s="83" t="str">
        <f t="shared" si="229"/>
        <v/>
      </c>
    </row>
    <row r="9761" spans="1:16" hidden="1" x14ac:dyDescent="0.25">
      <c r="A9761" s="83" t="s">
        <v>11682</v>
      </c>
      <c r="C9761" s="292">
        <v>13.853159999999999</v>
      </c>
      <c r="D9761" s="292">
        <v>0</v>
      </c>
      <c r="E9761" s="292">
        <v>0</v>
      </c>
      <c r="F9761" s="292">
        <v>0</v>
      </c>
      <c r="G9761" s="292">
        <v>0</v>
      </c>
      <c r="H9761" s="292">
        <v>0</v>
      </c>
      <c r="I9761" s="292">
        <v>0</v>
      </c>
      <c r="J9761" s="292">
        <v>0</v>
      </c>
      <c r="K9761" s="292">
        <v>0</v>
      </c>
      <c r="L9761" s="292">
        <v>0</v>
      </c>
      <c r="M9761" s="292">
        <v>0</v>
      </c>
      <c r="N9761" s="292">
        <v>0</v>
      </c>
      <c r="O9761" s="292">
        <v>13.853159999999999</v>
      </c>
      <c r="P9761" s="83" t="str">
        <f t="shared" si="229"/>
        <v/>
      </c>
    </row>
    <row r="9762" spans="1:16" hidden="1" x14ac:dyDescent="0.25">
      <c r="A9762" s="83" t="s">
        <v>11681</v>
      </c>
      <c r="C9762" s="292">
        <v>297.61518000000001</v>
      </c>
      <c r="D9762" s="292">
        <v>0</v>
      </c>
      <c r="E9762" s="292">
        <v>0</v>
      </c>
      <c r="F9762" s="292">
        <v>0</v>
      </c>
      <c r="G9762" s="292">
        <v>0</v>
      </c>
      <c r="H9762" s="292">
        <v>0</v>
      </c>
      <c r="I9762" s="292">
        <v>0</v>
      </c>
      <c r="J9762" s="292">
        <v>0</v>
      </c>
      <c r="K9762" s="292">
        <v>0</v>
      </c>
      <c r="L9762" s="292">
        <v>0</v>
      </c>
      <c r="M9762" s="292">
        <v>0</v>
      </c>
      <c r="N9762" s="292">
        <v>0</v>
      </c>
      <c r="O9762" s="292">
        <v>297.61518000000001</v>
      </c>
      <c r="P9762" s="83" t="str">
        <f t="shared" si="229"/>
        <v/>
      </c>
    </row>
    <row r="9763" spans="1:16" hidden="1" x14ac:dyDescent="0.25">
      <c r="A9763" s="83" t="s">
        <v>11680</v>
      </c>
      <c r="C9763" s="292">
        <v>0</v>
      </c>
      <c r="D9763" s="292">
        <v>0</v>
      </c>
      <c r="E9763" s="292">
        <v>0</v>
      </c>
      <c r="F9763" s="292">
        <v>0</v>
      </c>
      <c r="G9763" s="292">
        <v>0</v>
      </c>
      <c r="H9763" s="292">
        <v>0</v>
      </c>
      <c r="I9763" s="292">
        <v>0</v>
      </c>
      <c r="J9763" s="292">
        <v>0</v>
      </c>
      <c r="K9763" s="292">
        <v>0</v>
      </c>
      <c r="L9763" s="292">
        <v>0</v>
      </c>
      <c r="M9763" s="292">
        <v>0</v>
      </c>
      <c r="N9763" s="292">
        <v>0</v>
      </c>
      <c r="O9763" s="292">
        <v>0</v>
      </c>
      <c r="P9763" s="83" t="str">
        <f t="shared" si="229"/>
        <v/>
      </c>
    </row>
    <row r="9764" spans="1:16" hidden="1" x14ac:dyDescent="0.25">
      <c r="A9764" s="83" t="s">
        <v>11679</v>
      </c>
      <c r="C9764" s="292">
        <v>3234.4291600000001</v>
      </c>
      <c r="D9764" s="292">
        <v>0</v>
      </c>
      <c r="E9764" s="292">
        <v>0</v>
      </c>
      <c r="F9764" s="292">
        <v>0</v>
      </c>
      <c r="G9764" s="292">
        <v>0</v>
      </c>
      <c r="H9764" s="292">
        <v>0</v>
      </c>
      <c r="I9764" s="292">
        <v>0</v>
      </c>
      <c r="J9764" s="292">
        <v>0</v>
      </c>
      <c r="K9764" s="292">
        <v>0</v>
      </c>
      <c r="L9764" s="292">
        <v>0</v>
      </c>
      <c r="M9764" s="292">
        <v>0</v>
      </c>
      <c r="N9764" s="292">
        <v>0</v>
      </c>
      <c r="O9764" s="292">
        <v>3234.4291600000001</v>
      </c>
      <c r="P9764" s="83" t="str">
        <f t="shared" si="229"/>
        <v/>
      </c>
    </row>
    <row r="9765" spans="1:16" hidden="1" x14ac:dyDescent="0.25">
      <c r="A9765" s="83" t="s">
        <v>11678</v>
      </c>
      <c r="C9765" s="292">
        <v>0</v>
      </c>
      <c r="D9765" s="292">
        <v>0</v>
      </c>
      <c r="E9765" s="292">
        <v>0</v>
      </c>
      <c r="F9765" s="292">
        <v>0</v>
      </c>
      <c r="G9765" s="292">
        <v>0</v>
      </c>
      <c r="H9765" s="292">
        <v>0</v>
      </c>
      <c r="I9765" s="292">
        <v>0</v>
      </c>
      <c r="J9765" s="292">
        <v>0</v>
      </c>
      <c r="K9765" s="292">
        <v>0</v>
      </c>
      <c r="L9765" s="292">
        <v>0</v>
      </c>
      <c r="M9765" s="292">
        <v>0</v>
      </c>
      <c r="N9765" s="292">
        <v>0</v>
      </c>
      <c r="O9765" s="292">
        <v>0</v>
      </c>
      <c r="P9765" s="83" t="str">
        <f t="shared" si="229"/>
        <v/>
      </c>
    </row>
    <row r="9766" spans="1:16" hidden="1" x14ac:dyDescent="0.25">
      <c r="A9766" s="83" t="s">
        <v>11677</v>
      </c>
      <c r="C9766" s="292">
        <v>267.64535000000001</v>
      </c>
      <c r="D9766" s="292">
        <v>0</v>
      </c>
      <c r="E9766" s="292">
        <v>0</v>
      </c>
      <c r="F9766" s="292">
        <v>0</v>
      </c>
      <c r="G9766" s="292">
        <v>0</v>
      </c>
      <c r="H9766" s="292">
        <v>0</v>
      </c>
      <c r="I9766" s="292">
        <v>0</v>
      </c>
      <c r="J9766" s="292">
        <v>0</v>
      </c>
      <c r="K9766" s="292">
        <v>0</v>
      </c>
      <c r="L9766" s="292">
        <v>0</v>
      </c>
      <c r="M9766" s="292">
        <v>0</v>
      </c>
      <c r="N9766" s="292">
        <v>0</v>
      </c>
      <c r="O9766" s="292">
        <v>267.64535000000001</v>
      </c>
      <c r="P9766" s="83" t="str">
        <f t="shared" si="229"/>
        <v/>
      </c>
    </row>
    <row r="9767" spans="1:16" hidden="1" x14ac:dyDescent="0.25">
      <c r="A9767" s="83" t="s">
        <v>11676</v>
      </c>
      <c r="C9767" s="292">
        <v>0</v>
      </c>
      <c r="D9767" s="292">
        <v>0</v>
      </c>
      <c r="E9767" s="292">
        <v>0</v>
      </c>
      <c r="F9767" s="292">
        <v>0</v>
      </c>
      <c r="G9767" s="292">
        <v>0</v>
      </c>
      <c r="H9767" s="292">
        <v>0</v>
      </c>
      <c r="I9767" s="292">
        <v>0</v>
      </c>
      <c r="J9767" s="292">
        <v>0</v>
      </c>
      <c r="K9767" s="292">
        <v>0</v>
      </c>
      <c r="L9767" s="292">
        <v>0</v>
      </c>
      <c r="M9767" s="292">
        <v>0</v>
      </c>
      <c r="N9767" s="292">
        <v>0</v>
      </c>
      <c r="O9767" s="292">
        <v>0</v>
      </c>
      <c r="P9767" s="83" t="str">
        <f t="shared" si="229"/>
        <v/>
      </c>
    </row>
    <row r="9768" spans="1:16" hidden="1" x14ac:dyDescent="0.25">
      <c r="A9768" s="83" t="s">
        <v>11675</v>
      </c>
      <c r="C9768" s="292">
        <v>32.591410000000003</v>
      </c>
      <c r="D9768" s="292">
        <v>0</v>
      </c>
      <c r="E9768" s="292">
        <v>0</v>
      </c>
      <c r="F9768" s="292">
        <v>0</v>
      </c>
      <c r="G9768" s="292">
        <v>0</v>
      </c>
      <c r="H9768" s="292">
        <v>0</v>
      </c>
      <c r="I9768" s="292">
        <v>0</v>
      </c>
      <c r="J9768" s="292">
        <v>0</v>
      </c>
      <c r="K9768" s="292">
        <v>0</v>
      </c>
      <c r="L9768" s="292">
        <v>0</v>
      </c>
      <c r="M9768" s="292">
        <v>0</v>
      </c>
      <c r="N9768" s="292">
        <v>0</v>
      </c>
      <c r="O9768" s="292">
        <v>32.591410000000003</v>
      </c>
      <c r="P9768" s="83" t="str">
        <f t="shared" si="229"/>
        <v/>
      </c>
    </row>
    <row r="9769" spans="1:16" hidden="1" x14ac:dyDescent="0.25">
      <c r="A9769" s="83" t="s">
        <v>11674</v>
      </c>
      <c r="C9769" s="292">
        <v>0</v>
      </c>
      <c r="D9769" s="292">
        <v>0</v>
      </c>
      <c r="E9769" s="292">
        <v>0</v>
      </c>
      <c r="F9769" s="292">
        <v>0</v>
      </c>
      <c r="G9769" s="292">
        <v>0</v>
      </c>
      <c r="H9769" s="292">
        <v>0</v>
      </c>
      <c r="I9769" s="292">
        <v>0</v>
      </c>
      <c r="J9769" s="292">
        <v>0</v>
      </c>
      <c r="K9769" s="292">
        <v>0</v>
      </c>
      <c r="L9769" s="292">
        <v>0</v>
      </c>
      <c r="M9769" s="292">
        <v>0</v>
      </c>
      <c r="N9769" s="292">
        <v>0</v>
      </c>
      <c r="O9769" s="292">
        <v>0</v>
      </c>
      <c r="P9769" s="83" t="str">
        <f t="shared" si="229"/>
        <v/>
      </c>
    </row>
    <row r="9770" spans="1:16" hidden="1" x14ac:dyDescent="0.25">
      <c r="A9770" s="83" t="s">
        <v>11673</v>
      </c>
      <c r="C9770" s="292">
        <v>220252.13425999999</v>
      </c>
      <c r="D9770" s="292">
        <v>0</v>
      </c>
      <c r="E9770" s="292">
        <v>0</v>
      </c>
      <c r="F9770" s="292">
        <v>0</v>
      </c>
      <c r="G9770" s="292">
        <v>0</v>
      </c>
      <c r="H9770" s="292">
        <v>0</v>
      </c>
      <c r="I9770" s="292">
        <v>0</v>
      </c>
      <c r="J9770" s="292">
        <v>0</v>
      </c>
      <c r="K9770" s="292">
        <v>0</v>
      </c>
      <c r="L9770" s="292">
        <v>0</v>
      </c>
      <c r="M9770" s="292">
        <v>0</v>
      </c>
      <c r="N9770" s="292">
        <v>0</v>
      </c>
      <c r="O9770" s="292">
        <v>220252.13425999999</v>
      </c>
      <c r="P9770" s="83" t="str">
        <f t="shared" si="229"/>
        <v/>
      </c>
    </row>
    <row r="9771" spans="1:16" hidden="1" x14ac:dyDescent="0.25">
      <c r="A9771" s="83" t="s">
        <v>11672</v>
      </c>
      <c r="C9771" s="292">
        <v>0</v>
      </c>
      <c r="D9771" s="292">
        <v>0</v>
      </c>
      <c r="E9771" s="292">
        <v>0</v>
      </c>
      <c r="F9771" s="292">
        <v>0</v>
      </c>
      <c r="G9771" s="292">
        <v>0</v>
      </c>
      <c r="H9771" s="292">
        <v>0</v>
      </c>
      <c r="I9771" s="292">
        <v>0</v>
      </c>
      <c r="J9771" s="292">
        <v>0</v>
      </c>
      <c r="K9771" s="292">
        <v>0</v>
      </c>
      <c r="L9771" s="292">
        <v>0</v>
      </c>
      <c r="M9771" s="292">
        <v>0</v>
      </c>
      <c r="N9771" s="292">
        <v>0</v>
      </c>
      <c r="O9771" s="292">
        <v>0</v>
      </c>
      <c r="P9771" s="83" t="str">
        <f t="shared" si="229"/>
        <v/>
      </c>
    </row>
    <row r="9772" spans="1:16" hidden="1" x14ac:dyDescent="0.25">
      <c r="A9772" s="83" t="s">
        <v>11671</v>
      </c>
      <c r="C9772" s="292">
        <v>0</v>
      </c>
      <c r="D9772" s="292">
        <v>0</v>
      </c>
      <c r="E9772" s="292">
        <v>0</v>
      </c>
      <c r="F9772" s="292">
        <v>0</v>
      </c>
      <c r="G9772" s="292">
        <v>0</v>
      </c>
      <c r="H9772" s="292">
        <v>0</v>
      </c>
      <c r="I9772" s="292">
        <v>0</v>
      </c>
      <c r="J9772" s="292">
        <v>0</v>
      </c>
      <c r="K9772" s="292">
        <v>0</v>
      </c>
      <c r="L9772" s="292">
        <v>0</v>
      </c>
      <c r="M9772" s="292">
        <v>0</v>
      </c>
      <c r="N9772" s="292">
        <v>0</v>
      </c>
      <c r="O9772" s="292">
        <v>0</v>
      </c>
      <c r="P9772" s="83" t="str">
        <f t="shared" si="229"/>
        <v/>
      </c>
    </row>
    <row r="9773" spans="1:16" hidden="1" x14ac:dyDescent="0.25">
      <c r="A9773" s="83" t="s">
        <v>11670</v>
      </c>
      <c r="C9773" s="292">
        <v>0</v>
      </c>
      <c r="D9773" s="292">
        <v>0</v>
      </c>
      <c r="E9773" s="292">
        <v>0</v>
      </c>
      <c r="F9773" s="292">
        <v>0</v>
      </c>
      <c r="G9773" s="292">
        <v>0</v>
      </c>
      <c r="H9773" s="292">
        <v>0</v>
      </c>
      <c r="I9773" s="292">
        <v>0</v>
      </c>
      <c r="J9773" s="292">
        <v>0</v>
      </c>
      <c r="K9773" s="292">
        <v>0</v>
      </c>
      <c r="L9773" s="292">
        <v>0</v>
      </c>
      <c r="M9773" s="292">
        <v>0</v>
      </c>
      <c r="N9773" s="292">
        <v>0</v>
      </c>
      <c r="O9773" s="292">
        <v>0</v>
      </c>
      <c r="P9773" s="83" t="str">
        <f t="shared" si="229"/>
        <v/>
      </c>
    </row>
    <row r="9774" spans="1:16" hidden="1" x14ac:dyDescent="0.25">
      <c r="A9774" s="83" t="s">
        <v>11669</v>
      </c>
      <c r="C9774" s="292">
        <v>220252.13425999999</v>
      </c>
      <c r="D9774" s="292">
        <v>0</v>
      </c>
      <c r="E9774" s="292">
        <v>0</v>
      </c>
      <c r="F9774" s="292">
        <v>0</v>
      </c>
      <c r="G9774" s="292">
        <v>0</v>
      </c>
      <c r="H9774" s="292">
        <v>0</v>
      </c>
      <c r="I9774" s="292">
        <v>0</v>
      </c>
      <c r="J9774" s="292">
        <v>0</v>
      </c>
      <c r="K9774" s="292">
        <v>0</v>
      </c>
      <c r="L9774" s="292">
        <v>0</v>
      </c>
      <c r="M9774" s="292">
        <v>0</v>
      </c>
      <c r="N9774" s="292">
        <v>0</v>
      </c>
      <c r="O9774" s="292">
        <v>220252.13425999999</v>
      </c>
      <c r="P9774" s="83" t="str">
        <f t="shared" si="229"/>
        <v/>
      </c>
    </row>
    <row r="9775" spans="1:16" hidden="1" x14ac:dyDescent="0.25">
      <c r="A9775" s="83" t="s">
        <v>11668</v>
      </c>
      <c r="C9775" s="292">
        <v>216406</v>
      </c>
      <c r="D9775" s="292">
        <v>0</v>
      </c>
      <c r="E9775" s="292">
        <v>0</v>
      </c>
      <c r="F9775" s="292">
        <v>0</v>
      </c>
      <c r="G9775" s="292">
        <v>0</v>
      </c>
      <c r="H9775" s="292">
        <v>0</v>
      </c>
      <c r="I9775" s="292">
        <v>0</v>
      </c>
      <c r="J9775" s="292">
        <v>0</v>
      </c>
      <c r="K9775" s="292">
        <v>0</v>
      </c>
      <c r="L9775" s="292">
        <v>0</v>
      </c>
      <c r="M9775" s="292">
        <v>0</v>
      </c>
      <c r="N9775" s="292">
        <v>0</v>
      </c>
      <c r="O9775" s="292">
        <v>216406</v>
      </c>
      <c r="P9775" s="83" t="str">
        <f t="shared" si="229"/>
        <v/>
      </c>
    </row>
    <row r="9776" spans="1:16" hidden="1" x14ac:dyDescent="0.25">
      <c r="A9776" s="83" t="s">
        <v>11667</v>
      </c>
      <c r="C9776" s="292">
        <v>5.45397</v>
      </c>
      <c r="D9776" s="292">
        <v>0</v>
      </c>
      <c r="E9776" s="292">
        <v>0</v>
      </c>
      <c r="F9776" s="292">
        <v>0</v>
      </c>
      <c r="G9776" s="292">
        <v>0</v>
      </c>
      <c r="H9776" s="292">
        <v>0</v>
      </c>
      <c r="I9776" s="292">
        <v>0</v>
      </c>
      <c r="J9776" s="292">
        <v>0</v>
      </c>
      <c r="K9776" s="292">
        <v>0</v>
      </c>
      <c r="L9776" s="292">
        <v>0</v>
      </c>
      <c r="M9776" s="292">
        <v>0</v>
      </c>
      <c r="N9776" s="292">
        <v>0</v>
      </c>
      <c r="O9776" s="292">
        <v>5.45397</v>
      </c>
      <c r="P9776" s="83" t="str">
        <f t="shared" si="229"/>
        <v/>
      </c>
    </row>
    <row r="9777" spans="1:16" hidden="1" x14ac:dyDescent="0.25">
      <c r="A9777" s="83" t="s">
        <v>11666</v>
      </c>
      <c r="C9777" s="292">
        <v>179047.35550999999</v>
      </c>
      <c r="D9777" s="292">
        <v>0</v>
      </c>
      <c r="E9777" s="292">
        <v>0</v>
      </c>
      <c r="F9777" s="292">
        <v>0</v>
      </c>
      <c r="G9777" s="292">
        <v>0</v>
      </c>
      <c r="H9777" s="292">
        <v>0</v>
      </c>
      <c r="I9777" s="292">
        <v>0</v>
      </c>
      <c r="J9777" s="292">
        <v>0</v>
      </c>
      <c r="K9777" s="292">
        <v>0</v>
      </c>
      <c r="L9777" s="292">
        <v>0</v>
      </c>
      <c r="M9777" s="292">
        <v>0</v>
      </c>
      <c r="N9777" s="292">
        <v>0</v>
      </c>
      <c r="O9777" s="292">
        <v>179047.35550999999</v>
      </c>
      <c r="P9777" s="83" t="str">
        <f t="shared" si="229"/>
        <v/>
      </c>
    </row>
    <row r="9778" spans="1:16" hidden="1" x14ac:dyDescent="0.25">
      <c r="A9778" s="83" t="s">
        <v>11665</v>
      </c>
      <c r="C9778" s="292">
        <v>0</v>
      </c>
      <c r="D9778" s="292">
        <v>0</v>
      </c>
      <c r="E9778" s="292">
        <v>0</v>
      </c>
      <c r="F9778" s="292">
        <v>0</v>
      </c>
      <c r="G9778" s="292">
        <v>0</v>
      </c>
      <c r="H9778" s="292">
        <v>0</v>
      </c>
      <c r="I9778" s="292">
        <v>0</v>
      </c>
      <c r="J9778" s="292">
        <v>0</v>
      </c>
      <c r="K9778" s="292">
        <v>0</v>
      </c>
      <c r="L9778" s="292">
        <v>0</v>
      </c>
      <c r="M9778" s="292">
        <v>0</v>
      </c>
      <c r="N9778" s="292">
        <v>0</v>
      </c>
      <c r="O9778" s="292">
        <v>0</v>
      </c>
      <c r="P9778" s="83" t="str">
        <f t="shared" si="229"/>
        <v/>
      </c>
    </row>
    <row r="9779" spans="1:16" hidden="1" x14ac:dyDescent="0.25">
      <c r="A9779" s="83" t="s">
        <v>11664</v>
      </c>
      <c r="C9779" s="292">
        <v>0</v>
      </c>
      <c r="D9779" s="292">
        <v>0</v>
      </c>
      <c r="E9779" s="292">
        <v>0</v>
      </c>
      <c r="F9779" s="292">
        <v>0</v>
      </c>
      <c r="G9779" s="292">
        <v>0</v>
      </c>
      <c r="H9779" s="292">
        <v>0</v>
      </c>
      <c r="I9779" s="292">
        <v>0</v>
      </c>
      <c r="J9779" s="292">
        <v>0</v>
      </c>
      <c r="K9779" s="292">
        <v>0</v>
      </c>
      <c r="L9779" s="292">
        <v>0</v>
      </c>
      <c r="M9779" s="292">
        <v>0</v>
      </c>
      <c r="N9779" s="292">
        <v>0</v>
      </c>
      <c r="O9779" s="292">
        <v>0</v>
      </c>
      <c r="P9779" s="83" t="str">
        <f t="shared" si="229"/>
        <v/>
      </c>
    </row>
    <row r="9780" spans="1:16" hidden="1" x14ac:dyDescent="0.25">
      <c r="A9780" s="83" t="s">
        <v>11663</v>
      </c>
      <c r="C9780" s="292">
        <v>0.90154000000000001</v>
      </c>
      <c r="D9780" s="292">
        <v>0</v>
      </c>
      <c r="E9780" s="292">
        <v>0</v>
      </c>
      <c r="F9780" s="292">
        <v>0</v>
      </c>
      <c r="G9780" s="292">
        <v>0</v>
      </c>
      <c r="H9780" s="292">
        <v>0</v>
      </c>
      <c r="I9780" s="292">
        <v>0</v>
      </c>
      <c r="J9780" s="292">
        <v>0</v>
      </c>
      <c r="K9780" s="292">
        <v>0</v>
      </c>
      <c r="L9780" s="292">
        <v>0</v>
      </c>
      <c r="M9780" s="292">
        <v>0</v>
      </c>
      <c r="N9780" s="292">
        <v>0</v>
      </c>
      <c r="O9780" s="292">
        <v>0.90154000000000001</v>
      </c>
      <c r="P9780" s="83" t="str">
        <f t="shared" si="229"/>
        <v/>
      </c>
    </row>
    <row r="9781" spans="1:16" hidden="1" x14ac:dyDescent="0.25">
      <c r="A9781" s="83" t="s">
        <v>11662</v>
      </c>
      <c r="C9781" s="292">
        <v>0</v>
      </c>
      <c r="D9781" s="292">
        <v>0</v>
      </c>
      <c r="E9781" s="292">
        <v>0</v>
      </c>
      <c r="F9781" s="292">
        <v>0</v>
      </c>
      <c r="G9781" s="292">
        <v>0</v>
      </c>
      <c r="H9781" s="292">
        <v>0</v>
      </c>
      <c r="I9781" s="292">
        <v>0</v>
      </c>
      <c r="J9781" s="292">
        <v>0</v>
      </c>
      <c r="K9781" s="292">
        <v>0</v>
      </c>
      <c r="L9781" s="292">
        <v>0</v>
      </c>
      <c r="M9781" s="292">
        <v>0</v>
      </c>
      <c r="N9781" s="292">
        <v>0</v>
      </c>
      <c r="O9781" s="292">
        <v>0</v>
      </c>
      <c r="P9781" s="83" t="str">
        <f t="shared" si="229"/>
        <v/>
      </c>
    </row>
    <row r="9782" spans="1:16" hidden="1" x14ac:dyDescent="0.25">
      <c r="A9782" s="83" t="s">
        <v>11661</v>
      </c>
      <c r="C9782" s="292">
        <v>0</v>
      </c>
      <c r="D9782" s="292">
        <v>0</v>
      </c>
      <c r="E9782" s="292">
        <v>0</v>
      </c>
      <c r="F9782" s="292">
        <v>0</v>
      </c>
      <c r="G9782" s="292">
        <v>0</v>
      </c>
      <c r="H9782" s="292">
        <v>0</v>
      </c>
      <c r="I9782" s="292">
        <v>0</v>
      </c>
      <c r="J9782" s="292">
        <v>0</v>
      </c>
      <c r="K9782" s="292">
        <v>0</v>
      </c>
      <c r="L9782" s="292">
        <v>0</v>
      </c>
      <c r="M9782" s="292">
        <v>0</v>
      </c>
      <c r="N9782" s="292">
        <v>0</v>
      </c>
      <c r="O9782" s="292">
        <v>0</v>
      </c>
      <c r="P9782" s="83" t="str">
        <f t="shared" si="229"/>
        <v/>
      </c>
    </row>
    <row r="9783" spans="1:16" hidden="1" x14ac:dyDescent="0.25">
      <c r="A9783" s="83" t="s">
        <v>11660</v>
      </c>
      <c r="C9783" s="292">
        <v>0</v>
      </c>
      <c r="D9783" s="292">
        <v>0</v>
      </c>
      <c r="E9783" s="292">
        <v>0</v>
      </c>
      <c r="F9783" s="292">
        <v>0</v>
      </c>
      <c r="G9783" s="292">
        <v>0</v>
      </c>
      <c r="H9783" s="292">
        <v>0</v>
      </c>
      <c r="I9783" s="292">
        <v>0</v>
      </c>
      <c r="J9783" s="292">
        <v>0</v>
      </c>
      <c r="K9783" s="292">
        <v>0</v>
      </c>
      <c r="L9783" s="292">
        <v>0</v>
      </c>
      <c r="M9783" s="292">
        <v>0</v>
      </c>
      <c r="N9783" s="292">
        <v>0</v>
      </c>
      <c r="O9783" s="292">
        <v>0</v>
      </c>
      <c r="P9783" s="83" t="str">
        <f t="shared" si="229"/>
        <v/>
      </c>
    </row>
    <row r="9784" spans="1:16" hidden="1" x14ac:dyDescent="0.25">
      <c r="A9784" s="83" t="s">
        <v>11659</v>
      </c>
      <c r="C9784" s="292">
        <v>0</v>
      </c>
      <c r="D9784" s="292">
        <v>0</v>
      </c>
      <c r="E9784" s="292">
        <v>0</v>
      </c>
      <c r="F9784" s="292">
        <v>0</v>
      </c>
      <c r="G9784" s="292">
        <v>0</v>
      </c>
      <c r="H9784" s="292">
        <v>0</v>
      </c>
      <c r="I9784" s="292">
        <v>0</v>
      </c>
      <c r="J9784" s="292">
        <v>0</v>
      </c>
      <c r="K9784" s="292">
        <v>0</v>
      </c>
      <c r="L9784" s="292">
        <v>0</v>
      </c>
      <c r="M9784" s="292">
        <v>0</v>
      </c>
      <c r="N9784" s="292">
        <v>0</v>
      </c>
      <c r="O9784" s="292">
        <v>0</v>
      </c>
      <c r="P9784" s="83" t="str">
        <f t="shared" si="229"/>
        <v/>
      </c>
    </row>
    <row r="9785" spans="1:16" hidden="1" x14ac:dyDescent="0.25">
      <c r="A9785" s="83" t="s">
        <v>11658</v>
      </c>
      <c r="C9785" s="292">
        <v>0</v>
      </c>
      <c r="D9785" s="292">
        <v>0</v>
      </c>
      <c r="E9785" s="292">
        <v>0</v>
      </c>
      <c r="F9785" s="292">
        <v>0</v>
      </c>
      <c r="G9785" s="292">
        <v>0</v>
      </c>
      <c r="H9785" s="292">
        <v>0</v>
      </c>
      <c r="I9785" s="292">
        <v>0</v>
      </c>
      <c r="J9785" s="292">
        <v>0</v>
      </c>
      <c r="K9785" s="292">
        <v>0</v>
      </c>
      <c r="L9785" s="292">
        <v>0</v>
      </c>
      <c r="M9785" s="292">
        <v>0</v>
      </c>
      <c r="N9785" s="292">
        <v>0</v>
      </c>
      <c r="O9785" s="292">
        <v>0</v>
      </c>
      <c r="P9785" s="83" t="str">
        <f t="shared" si="229"/>
        <v/>
      </c>
    </row>
    <row r="9786" spans="1:16" hidden="1" x14ac:dyDescent="0.25">
      <c r="A9786" s="83" t="s">
        <v>11657</v>
      </c>
      <c r="C9786" s="292">
        <v>0</v>
      </c>
      <c r="D9786" s="292">
        <v>0</v>
      </c>
      <c r="E9786" s="292">
        <v>0</v>
      </c>
      <c r="F9786" s="292">
        <v>0</v>
      </c>
      <c r="G9786" s="292">
        <v>0</v>
      </c>
      <c r="H9786" s="292">
        <v>0</v>
      </c>
      <c r="I9786" s="292">
        <v>0</v>
      </c>
      <c r="J9786" s="292">
        <v>0</v>
      </c>
      <c r="K9786" s="292">
        <v>0</v>
      </c>
      <c r="L9786" s="292">
        <v>0</v>
      </c>
      <c r="M9786" s="292">
        <v>0</v>
      </c>
      <c r="N9786" s="292">
        <v>0</v>
      </c>
      <c r="O9786" s="292">
        <v>0</v>
      </c>
      <c r="P9786" s="83" t="str">
        <f t="shared" si="229"/>
        <v/>
      </c>
    </row>
    <row r="9787" spans="1:16" hidden="1" x14ac:dyDescent="0.25">
      <c r="A9787" s="83" t="s">
        <v>11656</v>
      </c>
      <c r="C9787" s="292">
        <v>0</v>
      </c>
      <c r="D9787" s="292">
        <v>0</v>
      </c>
      <c r="E9787" s="292">
        <v>0</v>
      </c>
      <c r="F9787" s="292">
        <v>0</v>
      </c>
      <c r="G9787" s="292">
        <v>0</v>
      </c>
      <c r="H9787" s="292">
        <v>0</v>
      </c>
      <c r="I9787" s="292">
        <v>0</v>
      </c>
      <c r="J9787" s="292">
        <v>0</v>
      </c>
      <c r="K9787" s="292">
        <v>0</v>
      </c>
      <c r="L9787" s="292">
        <v>0</v>
      </c>
      <c r="M9787" s="292">
        <v>0</v>
      </c>
      <c r="N9787" s="292">
        <v>0</v>
      </c>
      <c r="O9787" s="292">
        <v>0</v>
      </c>
      <c r="P9787" s="83" t="str">
        <f t="shared" si="229"/>
        <v/>
      </c>
    </row>
    <row r="9788" spans="1:16" hidden="1" x14ac:dyDescent="0.25">
      <c r="A9788" s="83" t="s">
        <v>11655</v>
      </c>
      <c r="C9788" s="292">
        <v>0</v>
      </c>
      <c r="D9788" s="292">
        <v>0</v>
      </c>
      <c r="E9788" s="292">
        <v>0</v>
      </c>
      <c r="F9788" s="292">
        <v>0</v>
      </c>
      <c r="G9788" s="292">
        <v>0</v>
      </c>
      <c r="H9788" s="292">
        <v>0</v>
      </c>
      <c r="I9788" s="292">
        <v>0</v>
      </c>
      <c r="J9788" s="292">
        <v>0</v>
      </c>
      <c r="K9788" s="292">
        <v>0</v>
      </c>
      <c r="L9788" s="292">
        <v>0</v>
      </c>
      <c r="M9788" s="292">
        <v>0</v>
      </c>
      <c r="N9788" s="292">
        <v>0</v>
      </c>
      <c r="O9788" s="292">
        <v>0</v>
      </c>
      <c r="P9788" s="83" t="str">
        <f t="shared" si="229"/>
        <v/>
      </c>
    </row>
    <row r="9789" spans="1:16" hidden="1" x14ac:dyDescent="0.25">
      <c r="A9789" s="83" t="s">
        <v>11654</v>
      </c>
      <c r="C9789" s="292">
        <v>179047.35550999999</v>
      </c>
      <c r="D9789" s="292">
        <v>0</v>
      </c>
      <c r="E9789" s="292">
        <v>0</v>
      </c>
      <c r="F9789" s="292">
        <v>0</v>
      </c>
      <c r="G9789" s="292">
        <v>0</v>
      </c>
      <c r="H9789" s="292">
        <v>0</v>
      </c>
      <c r="I9789" s="292">
        <v>0</v>
      </c>
      <c r="J9789" s="292">
        <v>0</v>
      </c>
      <c r="K9789" s="292">
        <v>0</v>
      </c>
      <c r="L9789" s="292">
        <v>0</v>
      </c>
      <c r="M9789" s="292">
        <v>0</v>
      </c>
      <c r="N9789" s="292">
        <v>0</v>
      </c>
      <c r="O9789" s="292">
        <v>179047.35550999999</v>
      </c>
      <c r="P9789" s="83" t="str">
        <f t="shared" ref="P9789:P9790" si="230">IF(COUNTBLANK(Q9789)=0,IF(RIGHT(A9789,12)=Q9789,TRUE,FALSE),"")</f>
        <v/>
      </c>
    </row>
    <row r="9790" spans="1:16" hidden="1" x14ac:dyDescent="0.25">
      <c r="A9790" s="83" t="s">
        <v>11653</v>
      </c>
      <c r="C9790" s="292">
        <v>179041</v>
      </c>
      <c r="D9790" s="292">
        <v>0</v>
      </c>
      <c r="E9790" s="292">
        <v>0</v>
      </c>
      <c r="F9790" s="292">
        <v>0</v>
      </c>
      <c r="G9790" s="292">
        <v>0</v>
      </c>
      <c r="H9790" s="292">
        <v>0</v>
      </c>
      <c r="I9790" s="292">
        <v>0</v>
      </c>
      <c r="J9790" s="292">
        <v>0</v>
      </c>
      <c r="K9790" s="292">
        <v>0</v>
      </c>
      <c r="L9790" s="292">
        <v>0</v>
      </c>
      <c r="M9790" s="292">
        <v>0</v>
      </c>
      <c r="N9790" s="292">
        <v>0</v>
      </c>
      <c r="O9790" s="292">
        <v>179041</v>
      </c>
      <c r="P9790" s="83" t="str">
        <f t="shared" si="230"/>
        <v/>
      </c>
    </row>
    <row r="9791" spans="1:16" hidden="1" x14ac:dyDescent="0.25">
      <c r="A9791" s="83" t="s">
        <v>11652</v>
      </c>
    </row>
    <row r="9792" spans="1:16" hidden="1" x14ac:dyDescent="0.25">
      <c r="A9792" s="83" t="s">
        <v>11651</v>
      </c>
    </row>
    <row r="9793" spans="1:1" hidden="1" x14ac:dyDescent="0.25">
      <c r="A9793" s="83" t="s">
        <v>11650</v>
      </c>
    </row>
    <row r="9794" spans="1:1" hidden="1" x14ac:dyDescent="0.25">
      <c r="A9794" s="83" t="s">
        <v>11649</v>
      </c>
    </row>
    <row r="9795" spans="1:1" hidden="1" x14ac:dyDescent="0.25">
      <c r="A9795" s="83" t="s">
        <v>11648</v>
      </c>
    </row>
    <row r="9796" spans="1:1" hidden="1" x14ac:dyDescent="0.25">
      <c r="A9796" s="83" t="s">
        <v>11647</v>
      </c>
    </row>
    <row r="9797" spans="1:1" hidden="1" x14ac:dyDescent="0.25">
      <c r="A9797" s="83" t="s">
        <v>11646</v>
      </c>
    </row>
    <row r="9798" spans="1:1" hidden="1" x14ac:dyDescent="0.25">
      <c r="A9798" s="83" t="s">
        <v>11645</v>
      </c>
    </row>
    <row r="9799" spans="1:1" hidden="1" x14ac:dyDescent="0.25">
      <c r="A9799" s="83" t="s">
        <v>11644</v>
      </c>
    </row>
    <row r="9800" spans="1:1" hidden="1" x14ac:dyDescent="0.25">
      <c r="A9800" s="83" t="s">
        <v>11643</v>
      </c>
    </row>
    <row r="9801" spans="1:1" hidden="1" x14ac:dyDescent="0.25">
      <c r="A9801" s="83" t="s">
        <v>11642</v>
      </c>
    </row>
    <row r="9802" spans="1:1" hidden="1" x14ac:dyDescent="0.25">
      <c r="A9802" s="83" t="s">
        <v>11641</v>
      </c>
    </row>
    <row r="9803" spans="1:1" hidden="1" x14ac:dyDescent="0.25">
      <c r="A9803" s="83" t="s">
        <v>11640</v>
      </c>
    </row>
    <row r="9804" spans="1:1" hidden="1" x14ac:dyDescent="0.25">
      <c r="A9804" s="83" t="s">
        <v>11639</v>
      </c>
    </row>
    <row r="9805" spans="1:1" hidden="1" x14ac:dyDescent="0.25">
      <c r="A9805" s="83" t="s">
        <v>11638</v>
      </c>
    </row>
    <row r="9806" spans="1:1" hidden="1" x14ac:dyDescent="0.25">
      <c r="A9806" s="83" t="s">
        <v>11637</v>
      </c>
    </row>
    <row r="9807" spans="1:1" hidden="1" x14ac:dyDescent="0.25">
      <c r="A9807" s="83" t="s">
        <v>11636</v>
      </c>
    </row>
    <row r="9808" spans="1:1" hidden="1" x14ac:dyDescent="0.25">
      <c r="A9808" s="83" t="s">
        <v>11635</v>
      </c>
    </row>
    <row r="9809" spans="1:1" hidden="1" x14ac:dyDescent="0.25">
      <c r="A9809" s="83" t="s">
        <v>11634</v>
      </c>
    </row>
    <row r="9810" spans="1:1" hidden="1" x14ac:dyDescent="0.25">
      <c r="A9810" s="83" t="s">
        <v>11633</v>
      </c>
    </row>
    <row r="9811" spans="1:1" hidden="1" x14ac:dyDescent="0.25">
      <c r="A9811" s="83" t="s">
        <v>11632</v>
      </c>
    </row>
    <row r="9812" spans="1:1" hidden="1" x14ac:dyDescent="0.25">
      <c r="A9812" s="83" t="s">
        <v>11631</v>
      </c>
    </row>
    <row r="9813" spans="1:1" hidden="1" x14ac:dyDescent="0.25">
      <c r="A9813" s="83" t="s">
        <v>11630</v>
      </c>
    </row>
    <row r="9814" spans="1:1" hidden="1" x14ac:dyDescent="0.25">
      <c r="A9814" s="83" t="s">
        <v>11629</v>
      </c>
    </row>
    <row r="9815" spans="1:1" hidden="1" x14ac:dyDescent="0.25">
      <c r="A9815" s="83" t="s">
        <v>11628</v>
      </c>
    </row>
    <row r="9816" spans="1:1" hidden="1" x14ac:dyDescent="0.25">
      <c r="A9816" s="83" t="s">
        <v>11627</v>
      </c>
    </row>
    <row r="9817" spans="1:1" hidden="1" x14ac:dyDescent="0.25">
      <c r="A9817" s="83" t="s">
        <v>11626</v>
      </c>
    </row>
    <row r="9818" spans="1:1" hidden="1" x14ac:dyDescent="0.25">
      <c r="A9818" s="83" t="s">
        <v>11625</v>
      </c>
    </row>
    <row r="9819" spans="1:1" hidden="1" x14ac:dyDescent="0.25">
      <c r="A9819" s="83" t="s">
        <v>11624</v>
      </c>
    </row>
    <row r="9820" spans="1:1" hidden="1" x14ac:dyDescent="0.25">
      <c r="A9820" s="83" t="s">
        <v>11623</v>
      </c>
    </row>
    <row r="9821" spans="1:1" hidden="1" x14ac:dyDescent="0.25">
      <c r="A9821" s="83" t="s">
        <v>11622</v>
      </c>
    </row>
    <row r="9822" spans="1:1" hidden="1" x14ac:dyDescent="0.25">
      <c r="A9822" s="83" t="s">
        <v>11621</v>
      </c>
    </row>
    <row r="9823" spans="1:1" hidden="1" x14ac:dyDescent="0.25">
      <c r="A9823" s="83" t="s">
        <v>11620</v>
      </c>
    </row>
    <row r="9824" spans="1:1" hidden="1" x14ac:dyDescent="0.25">
      <c r="A9824" s="83" t="s">
        <v>11619</v>
      </c>
    </row>
    <row r="9825" spans="1:1" hidden="1" x14ac:dyDescent="0.25">
      <c r="A9825" s="83" t="s">
        <v>11618</v>
      </c>
    </row>
    <row r="9826" spans="1:1" hidden="1" x14ac:dyDescent="0.25">
      <c r="A9826" s="83" t="s">
        <v>11617</v>
      </c>
    </row>
    <row r="9827" spans="1:1" hidden="1" x14ac:dyDescent="0.25">
      <c r="A9827" s="83" t="s">
        <v>11616</v>
      </c>
    </row>
    <row r="9828" spans="1:1" hidden="1" x14ac:dyDescent="0.25">
      <c r="A9828" s="83" t="s">
        <v>11615</v>
      </c>
    </row>
    <row r="9829" spans="1:1" hidden="1" x14ac:dyDescent="0.25">
      <c r="A9829" s="83" t="s">
        <v>11614</v>
      </c>
    </row>
    <row r="9830" spans="1:1" hidden="1" x14ac:dyDescent="0.25">
      <c r="A9830" s="83" t="s">
        <v>11613</v>
      </c>
    </row>
    <row r="9831" spans="1:1" hidden="1" x14ac:dyDescent="0.25">
      <c r="A9831" s="83" t="s">
        <v>11612</v>
      </c>
    </row>
    <row r="9832" spans="1:1" hidden="1" x14ac:dyDescent="0.25">
      <c r="A9832" s="83" t="s">
        <v>11611</v>
      </c>
    </row>
    <row r="9833" spans="1:1" hidden="1" x14ac:dyDescent="0.25">
      <c r="A9833" s="83" t="s">
        <v>11610</v>
      </c>
    </row>
    <row r="9834" spans="1:1" hidden="1" x14ac:dyDescent="0.25">
      <c r="A9834" s="83" t="s">
        <v>11609</v>
      </c>
    </row>
    <row r="9835" spans="1:1" hidden="1" x14ac:dyDescent="0.25">
      <c r="A9835" s="83" t="s">
        <v>11608</v>
      </c>
    </row>
    <row r="9836" spans="1:1" hidden="1" x14ac:dyDescent="0.25">
      <c r="A9836" s="83" t="s">
        <v>11607</v>
      </c>
    </row>
    <row r="9837" spans="1:1" hidden="1" x14ac:dyDescent="0.25">
      <c r="A9837" s="83" t="s">
        <v>11606</v>
      </c>
    </row>
    <row r="9838" spans="1:1" hidden="1" x14ac:dyDescent="0.25">
      <c r="A9838" s="83" t="s">
        <v>11605</v>
      </c>
    </row>
    <row r="9839" spans="1:1" hidden="1" x14ac:dyDescent="0.25">
      <c r="A9839" s="83" t="s">
        <v>11604</v>
      </c>
    </row>
    <row r="9840" spans="1:1" hidden="1" x14ac:dyDescent="0.25">
      <c r="A9840" s="83" t="s">
        <v>11603</v>
      </c>
    </row>
    <row r="9841" spans="1:16" hidden="1" x14ac:dyDescent="0.25">
      <c r="A9841" s="83" t="s">
        <v>11602</v>
      </c>
    </row>
    <row r="9842" spans="1:16" hidden="1" x14ac:dyDescent="0.25">
      <c r="A9842" s="83" t="s">
        <v>11601</v>
      </c>
    </row>
    <row r="9843" spans="1:16" hidden="1" x14ac:dyDescent="0.25">
      <c r="A9843" s="83" t="s">
        <v>11600</v>
      </c>
    </row>
    <row r="9844" spans="1:16" hidden="1" x14ac:dyDescent="0.25">
      <c r="A9844" s="83" t="s">
        <v>11599</v>
      </c>
    </row>
    <row r="9845" spans="1:16" hidden="1" x14ac:dyDescent="0.25">
      <c r="A9845" s="83" t="s">
        <v>11598</v>
      </c>
    </row>
    <row r="9846" spans="1:16" hidden="1" x14ac:dyDescent="0.25">
      <c r="A9846" s="83" t="s">
        <v>11597</v>
      </c>
    </row>
    <row r="9847" spans="1:16" x14ac:dyDescent="0.25">
      <c r="A9847" s="83" t="s">
        <v>11596</v>
      </c>
      <c r="C9847" s="292">
        <v>-20115842.942809999</v>
      </c>
      <c r="D9847" s="292">
        <v>0</v>
      </c>
      <c r="E9847" s="292">
        <v>0</v>
      </c>
      <c r="F9847" s="292">
        <v>0</v>
      </c>
      <c r="G9847" s="292">
        <v>0</v>
      </c>
      <c r="H9847" s="292">
        <v>0</v>
      </c>
      <c r="I9847" s="292">
        <v>0</v>
      </c>
      <c r="J9847" s="292">
        <v>0</v>
      </c>
      <c r="K9847" s="292">
        <v>0</v>
      </c>
      <c r="L9847" s="292">
        <v>0</v>
      </c>
      <c r="M9847" s="292">
        <v>0</v>
      </c>
      <c r="N9847" s="292">
        <v>0</v>
      </c>
      <c r="O9847" s="292">
        <v>-16812288.772950001</v>
      </c>
      <c r="P9847" s="83" t="str">
        <f t="shared" ref="P9847:P9910" si="231">IF(COUNTBLANK(Q9847)=0,IF(RIGHT(A9847,12)=Q9847,TRUE,FALSE),"")</f>
        <v/>
      </c>
    </row>
    <row r="9848" spans="1:16" x14ac:dyDescent="0.25">
      <c r="A9848" s="83" t="s">
        <v>11595</v>
      </c>
      <c r="C9848" s="292">
        <v>-20306091.395939998</v>
      </c>
      <c r="D9848" s="292">
        <v>0</v>
      </c>
      <c r="E9848" s="292">
        <v>0</v>
      </c>
      <c r="F9848" s="292">
        <v>0</v>
      </c>
      <c r="G9848" s="292">
        <v>0</v>
      </c>
      <c r="H9848" s="292">
        <v>0</v>
      </c>
      <c r="I9848" s="292">
        <v>0</v>
      </c>
      <c r="J9848" s="292">
        <v>0</v>
      </c>
      <c r="K9848" s="292">
        <v>0</v>
      </c>
      <c r="L9848" s="292">
        <v>0</v>
      </c>
      <c r="M9848" s="292">
        <v>0</v>
      </c>
      <c r="N9848" s="292">
        <v>0</v>
      </c>
      <c r="O9848" s="292">
        <v>-17002537.22608</v>
      </c>
      <c r="P9848" s="83" t="str">
        <f t="shared" si="231"/>
        <v/>
      </c>
    </row>
    <row r="9849" spans="1:16" x14ac:dyDescent="0.25">
      <c r="A9849" s="83" t="s">
        <v>11594</v>
      </c>
      <c r="C9849" s="292">
        <v>200.32513</v>
      </c>
      <c r="D9849" s="292">
        <v>0</v>
      </c>
      <c r="E9849" s="292">
        <v>0</v>
      </c>
      <c r="F9849" s="292">
        <v>0</v>
      </c>
      <c r="G9849" s="292">
        <v>0</v>
      </c>
      <c r="H9849" s="292">
        <v>0</v>
      </c>
      <c r="I9849" s="292">
        <v>0</v>
      </c>
      <c r="J9849" s="292">
        <v>0</v>
      </c>
      <c r="K9849" s="292">
        <v>0</v>
      </c>
      <c r="L9849" s="292">
        <v>0</v>
      </c>
      <c r="M9849" s="292">
        <v>0</v>
      </c>
      <c r="N9849" s="292">
        <v>0</v>
      </c>
      <c r="O9849" s="292">
        <v>200.32513</v>
      </c>
      <c r="P9849" s="83" t="str">
        <f t="shared" si="231"/>
        <v/>
      </c>
    </row>
    <row r="9850" spans="1:16" x14ac:dyDescent="0.25">
      <c r="A9850" s="83" t="s">
        <v>11593</v>
      </c>
      <c r="C9850" s="292">
        <v>878345.72381</v>
      </c>
      <c r="D9850" s="292">
        <v>0</v>
      </c>
      <c r="E9850" s="292">
        <v>0</v>
      </c>
      <c r="F9850" s="292">
        <v>0</v>
      </c>
      <c r="G9850" s="292">
        <v>0</v>
      </c>
      <c r="H9850" s="292">
        <v>0</v>
      </c>
      <c r="I9850" s="292">
        <v>0</v>
      </c>
      <c r="J9850" s="292">
        <v>0</v>
      </c>
      <c r="K9850" s="292">
        <v>0</v>
      </c>
      <c r="L9850" s="292">
        <v>0</v>
      </c>
      <c r="M9850" s="292">
        <v>0</v>
      </c>
      <c r="N9850" s="292">
        <v>0</v>
      </c>
      <c r="O9850" s="292">
        <v>878345.72381</v>
      </c>
      <c r="P9850" s="83" t="str">
        <f t="shared" si="231"/>
        <v/>
      </c>
    </row>
    <row r="9851" spans="1:16" x14ac:dyDescent="0.25">
      <c r="A9851" s="83" t="s">
        <v>11592</v>
      </c>
      <c r="C9851" s="292">
        <v>2673433.8686800003</v>
      </c>
      <c r="D9851" s="292">
        <v>0</v>
      </c>
      <c r="E9851" s="292">
        <v>0</v>
      </c>
      <c r="F9851" s="292">
        <v>0</v>
      </c>
      <c r="G9851" s="292">
        <v>0</v>
      </c>
      <c r="H9851" s="292">
        <v>0</v>
      </c>
      <c r="I9851" s="292">
        <v>0</v>
      </c>
      <c r="J9851" s="292">
        <v>0</v>
      </c>
      <c r="K9851" s="292">
        <v>0</v>
      </c>
      <c r="L9851" s="292">
        <v>0</v>
      </c>
      <c r="M9851" s="292">
        <v>0</v>
      </c>
      <c r="N9851" s="292">
        <v>0</v>
      </c>
      <c r="O9851" s="292">
        <v>2673433.8686800003</v>
      </c>
      <c r="P9851" s="83" t="str">
        <f t="shared" si="231"/>
        <v/>
      </c>
    </row>
    <row r="9852" spans="1:16" x14ac:dyDescent="0.25">
      <c r="A9852" s="83" t="s">
        <v>11591</v>
      </c>
      <c r="C9852" s="292">
        <v>0</v>
      </c>
      <c r="D9852" s="292">
        <v>0</v>
      </c>
      <c r="E9852" s="292">
        <v>0</v>
      </c>
      <c r="F9852" s="292">
        <v>0</v>
      </c>
      <c r="G9852" s="292">
        <v>0</v>
      </c>
      <c r="H9852" s="292">
        <v>0</v>
      </c>
      <c r="I9852" s="292">
        <v>0</v>
      </c>
      <c r="J9852" s="292">
        <v>0</v>
      </c>
      <c r="K9852" s="292">
        <v>0</v>
      </c>
      <c r="L9852" s="292">
        <v>0</v>
      </c>
      <c r="M9852" s="292">
        <v>0</v>
      </c>
      <c r="N9852" s="292">
        <v>0</v>
      </c>
      <c r="O9852" s="292">
        <v>0</v>
      </c>
      <c r="P9852" s="83" t="str">
        <f t="shared" si="231"/>
        <v/>
      </c>
    </row>
    <row r="9853" spans="1:16" x14ac:dyDescent="0.25">
      <c r="A9853" s="83" t="s">
        <v>11590</v>
      </c>
      <c r="C9853" s="292">
        <v>2694380.6656599999</v>
      </c>
      <c r="D9853" s="292">
        <v>0</v>
      </c>
      <c r="E9853" s="292">
        <v>0</v>
      </c>
      <c r="F9853" s="292">
        <v>0</v>
      </c>
      <c r="G9853" s="292">
        <v>0</v>
      </c>
      <c r="H9853" s="292">
        <v>0</v>
      </c>
      <c r="I9853" s="292">
        <v>0</v>
      </c>
      <c r="J9853" s="292">
        <v>0</v>
      </c>
      <c r="K9853" s="292">
        <v>0</v>
      </c>
      <c r="L9853" s="292">
        <v>0</v>
      </c>
      <c r="M9853" s="292">
        <v>0</v>
      </c>
      <c r="N9853" s="292">
        <v>0</v>
      </c>
      <c r="O9853" s="292">
        <v>2694380.6656599999</v>
      </c>
      <c r="P9853" s="83" t="str">
        <f t="shared" si="231"/>
        <v/>
      </c>
    </row>
    <row r="9854" spans="1:16" x14ac:dyDescent="0.25">
      <c r="A9854" s="83" t="s">
        <v>11589</v>
      </c>
      <c r="C9854" s="292">
        <v>2084700.93306</v>
      </c>
      <c r="D9854" s="292">
        <v>0</v>
      </c>
      <c r="E9854" s="292">
        <v>0</v>
      </c>
      <c r="F9854" s="292">
        <v>0</v>
      </c>
      <c r="G9854" s="292">
        <v>0</v>
      </c>
      <c r="H9854" s="292">
        <v>0</v>
      </c>
      <c r="I9854" s="292">
        <v>0</v>
      </c>
      <c r="J9854" s="292">
        <v>0</v>
      </c>
      <c r="K9854" s="292">
        <v>0</v>
      </c>
      <c r="L9854" s="292">
        <v>0</v>
      </c>
      <c r="M9854" s="292">
        <v>0</v>
      </c>
      <c r="N9854" s="292">
        <v>0</v>
      </c>
      <c r="O9854" s="292">
        <v>2084700.93306</v>
      </c>
      <c r="P9854" s="83" t="str">
        <f t="shared" si="231"/>
        <v/>
      </c>
    </row>
    <row r="9855" spans="1:16" x14ac:dyDescent="0.25">
      <c r="A9855" s="83" t="s">
        <v>11588</v>
      </c>
      <c r="C9855" s="292">
        <v>6838603.4036699999</v>
      </c>
      <c r="D9855" s="292">
        <v>0</v>
      </c>
      <c r="E9855" s="292">
        <v>0</v>
      </c>
      <c r="F9855" s="292">
        <v>0</v>
      </c>
      <c r="G9855" s="292">
        <v>0</v>
      </c>
      <c r="H9855" s="292">
        <v>0</v>
      </c>
      <c r="I9855" s="292">
        <v>0</v>
      </c>
      <c r="J9855" s="292">
        <v>0</v>
      </c>
      <c r="K9855" s="292">
        <v>0</v>
      </c>
      <c r="L9855" s="292">
        <v>0</v>
      </c>
      <c r="M9855" s="292">
        <v>0</v>
      </c>
      <c r="N9855" s="292">
        <v>0</v>
      </c>
      <c r="O9855" s="292">
        <v>6838603.4036699999</v>
      </c>
      <c r="P9855" s="83" t="str">
        <f t="shared" si="231"/>
        <v/>
      </c>
    </row>
    <row r="9856" spans="1:16" x14ac:dyDescent="0.25">
      <c r="A9856" s="83" t="s">
        <v>11587</v>
      </c>
      <c r="C9856" s="292">
        <v>702362.96776999999</v>
      </c>
      <c r="D9856" s="292">
        <v>0</v>
      </c>
      <c r="E9856" s="292">
        <v>0</v>
      </c>
      <c r="F9856" s="292">
        <v>0</v>
      </c>
      <c r="G9856" s="292">
        <v>0</v>
      </c>
      <c r="H9856" s="292">
        <v>0</v>
      </c>
      <c r="I9856" s="292">
        <v>0</v>
      </c>
      <c r="J9856" s="292">
        <v>0</v>
      </c>
      <c r="K9856" s="292">
        <v>0</v>
      </c>
      <c r="L9856" s="292">
        <v>0</v>
      </c>
      <c r="M9856" s="292">
        <v>0</v>
      </c>
      <c r="N9856" s="292">
        <v>0</v>
      </c>
      <c r="O9856" s="292">
        <v>702362.96776999999</v>
      </c>
      <c r="P9856" s="83" t="str">
        <f t="shared" si="231"/>
        <v/>
      </c>
    </row>
    <row r="9857" spans="1:16" x14ac:dyDescent="0.25">
      <c r="A9857" s="83" t="s">
        <v>11586</v>
      </c>
      <c r="C9857" s="292">
        <v>30</v>
      </c>
      <c r="D9857" s="292">
        <v>0</v>
      </c>
      <c r="E9857" s="292">
        <v>0</v>
      </c>
      <c r="F9857" s="292">
        <v>0</v>
      </c>
      <c r="G9857" s="292">
        <v>0</v>
      </c>
      <c r="H9857" s="292">
        <v>0</v>
      </c>
      <c r="I9857" s="292">
        <v>0</v>
      </c>
      <c r="J9857" s="292">
        <v>0</v>
      </c>
      <c r="K9857" s="292">
        <v>0</v>
      </c>
      <c r="L9857" s="292">
        <v>0</v>
      </c>
      <c r="M9857" s="292">
        <v>0</v>
      </c>
      <c r="N9857" s="292">
        <v>0</v>
      </c>
      <c r="O9857" s="292">
        <v>30</v>
      </c>
      <c r="P9857" s="83" t="str">
        <f t="shared" si="231"/>
        <v/>
      </c>
    </row>
    <row r="9858" spans="1:16" x14ac:dyDescent="0.25">
      <c r="A9858" s="83" t="s">
        <v>11585</v>
      </c>
      <c r="C9858" s="292">
        <v>4241684.6640499998</v>
      </c>
      <c r="D9858" s="292">
        <v>0</v>
      </c>
      <c r="E9858" s="292">
        <v>0</v>
      </c>
      <c r="F9858" s="292">
        <v>0</v>
      </c>
      <c r="G9858" s="292">
        <v>0</v>
      </c>
      <c r="H9858" s="292">
        <v>0</v>
      </c>
      <c r="I9858" s="292">
        <v>0</v>
      </c>
      <c r="J9858" s="292">
        <v>0</v>
      </c>
      <c r="K9858" s="292">
        <v>0</v>
      </c>
      <c r="L9858" s="292">
        <v>0</v>
      </c>
      <c r="M9858" s="292">
        <v>0</v>
      </c>
      <c r="N9858" s="292">
        <v>0</v>
      </c>
      <c r="O9858" s="292">
        <v>4241684.6640499998</v>
      </c>
      <c r="P9858" s="83" t="str">
        <f t="shared" si="231"/>
        <v/>
      </c>
    </row>
    <row r="9859" spans="1:16" x14ac:dyDescent="0.25">
      <c r="A9859" s="83" t="s">
        <v>11584</v>
      </c>
      <c r="C9859" s="292">
        <v>33603.170980000003</v>
      </c>
      <c r="D9859" s="292">
        <v>0</v>
      </c>
      <c r="E9859" s="292">
        <v>0</v>
      </c>
      <c r="F9859" s="292">
        <v>0</v>
      </c>
      <c r="G9859" s="292">
        <v>0</v>
      </c>
      <c r="H9859" s="292">
        <v>0</v>
      </c>
      <c r="I9859" s="292">
        <v>0</v>
      </c>
      <c r="J9859" s="292">
        <v>0</v>
      </c>
      <c r="K9859" s="292">
        <v>0</v>
      </c>
      <c r="L9859" s="292">
        <v>0</v>
      </c>
      <c r="M9859" s="292">
        <v>0</v>
      </c>
      <c r="N9859" s="292">
        <v>0</v>
      </c>
      <c r="O9859" s="292">
        <v>33603.170980000003</v>
      </c>
      <c r="P9859" s="83" t="str">
        <f t="shared" si="231"/>
        <v/>
      </c>
    </row>
    <row r="9860" spans="1:16" x14ac:dyDescent="0.25">
      <c r="A9860" s="83" t="s">
        <v>11583</v>
      </c>
      <c r="C9860" s="292">
        <v>20147345.72281</v>
      </c>
      <c r="D9860" s="292">
        <v>0</v>
      </c>
      <c r="E9860" s="292">
        <v>0</v>
      </c>
      <c r="F9860" s="292">
        <v>0</v>
      </c>
      <c r="G9860" s="292">
        <v>0</v>
      </c>
      <c r="H9860" s="292">
        <v>0</v>
      </c>
      <c r="I9860" s="292">
        <v>0</v>
      </c>
      <c r="J9860" s="292">
        <v>0</v>
      </c>
      <c r="K9860" s="292">
        <v>0</v>
      </c>
      <c r="L9860" s="292">
        <v>0</v>
      </c>
      <c r="M9860" s="292">
        <v>0</v>
      </c>
      <c r="N9860" s="292">
        <v>0</v>
      </c>
      <c r="O9860" s="292">
        <v>20147345.72281</v>
      </c>
      <c r="P9860" s="83" t="str">
        <f t="shared" si="231"/>
        <v/>
      </c>
    </row>
    <row r="9861" spans="1:16" x14ac:dyDescent="0.25">
      <c r="A9861" s="83" t="s">
        <v>11582</v>
      </c>
      <c r="C9861" s="292">
        <v>185224.16587</v>
      </c>
      <c r="D9861" s="292">
        <v>0</v>
      </c>
      <c r="E9861" s="292">
        <v>0</v>
      </c>
      <c r="F9861" s="292">
        <v>0</v>
      </c>
      <c r="G9861" s="292">
        <v>0</v>
      </c>
      <c r="H9861" s="292">
        <v>0</v>
      </c>
      <c r="I9861" s="292">
        <v>0</v>
      </c>
      <c r="J9861" s="292">
        <v>0</v>
      </c>
      <c r="K9861" s="292">
        <v>0</v>
      </c>
      <c r="L9861" s="292">
        <v>0</v>
      </c>
      <c r="M9861" s="292">
        <v>0</v>
      </c>
      <c r="N9861" s="292">
        <v>0</v>
      </c>
      <c r="O9861" s="292">
        <v>185224.16587</v>
      </c>
      <c r="P9861" s="83" t="str">
        <f t="shared" si="231"/>
        <v/>
      </c>
    </row>
    <row r="9862" spans="1:16" x14ac:dyDescent="0.25">
      <c r="A9862" s="83" t="s">
        <v>11581</v>
      </c>
      <c r="C9862" s="292">
        <v>4964.9161100000001</v>
      </c>
      <c r="D9862" s="292">
        <v>0</v>
      </c>
      <c r="E9862" s="292">
        <v>0</v>
      </c>
      <c r="F9862" s="292">
        <v>0</v>
      </c>
      <c r="G9862" s="292">
        <v>0</v>
      </c>
      <c r="H9862" s="292">
        <v>0</v>
      </c>
      <c r="I9862" s="292">
        <v>0</v>
      </c>
      <c r="J9862" s="292">
        <v>0</v>
      </c>
      <c r="K9862" s="292">
        <v>0</v>
      </c>
      <c r="L9862" s="292">
        <v>0</v>
      </c>
      <c r="M9862" s="292">
        <v>0</v>
      </c>
      <c r="N9862" s="292">
        <v>0</v>
      </c>
      <c r="O9862" s="292">
        <v>4964.9161100000001</v>
      </c>
      <c r="P9862" s="83" t="str">
        <f t="shared" si="231"/>
        <v/>
      </c>
    </row>
    <row r="9863" spans="1:16" x14ac:dyDescent="0.25">
      <c r="A9863" s="83" t="s">
        <v>11580</v>
      </c>
      <c r="C9863" s="292">
        <v>59.37115</v>
      </c>
      <c r="D9863" s="292">
        <v>0</v>
      </c>
      <c r="E9863" s="292">
        <v>0</v>
      </c>
      <c r="F9863" s="292">
        <v>0</v>
      </c>
      <c r="G9863" s="292">
        <v>0</v>
      </c>
      <c r="H9863" s="292">
        <v>0</v>
      </c>
      <c r="I9863" s="292">
        <v>0</v>
      </c>
      <c r="J9863" s="292">
        <v>0</v>
      </c>
      <c r="K9863" s="292">
        <v>0</v>
      </c>
      <c r="L9863" s="292">
        <v>0</v>
      </c>
      <c r="M9863" s="292">
        <v>0</v>
      </c>
      <c r="N9863" s="292">
        <v>0</v>
      </c>
      <c r="O9863" s="292">
        <v>59.37115</v>
      </c>
      <c r="P9863" s="83" t="str">
        <f t="shared" si="231"/>
        <v/>
      </c>
    </row>
    <row r="9864" spans="1:16" x14ac:dyDescent="0.25">
      <c r="A9864" s="83" t="s">
        <v>11579</v>
      </c>
      <c r="C9864" s="292">
        <v>20337594.17594</v>
      </c>
      <c r="D9864" s="292">
        <v>0</v>
      </c>
      <c r="E9864" s="292">
        <v>0</v>
      </c>
      <c r="F9864" s="292">
        <v>0</v>
      </c>
      <c r="G9864" s="292">
        <v>0</v>
      </c>
      <c r="H9864" s="292">
        <v>0</v>
      </c>
      <c r="I9864" s="292">
        <v>0</v>
      </c>
      <c r="J9864" s="292">
        <v>0</v>
      </c>
      <c r="K9864" s="292">
        <v>0</v>
      </c>
      <c r="L9864" s="292">
        <v>0</v>
      </c>
      <c r="M9864" s="292">
        <v>0</v>
      </c>
      <c r="N9864" s="292">
        <v>0</v>
      </c>
      <c r="O9864" s="292">
        <v>20337594.17594</v>
      </c>
      <c r="P9864" s="83" t="str">
        <f t="shared" si="231"/>
        <v/>
      </c>
    </row>
    <row r="9865" spans="1:16" x14ac:dyDescent="0.25">
      <c r="A9865" s="83" t="s">
        <v>11578</v>
      </c>
      <c r="C9865" s="292">
        <v>0</v>
      </c>
      <c r="D9865" s="292">
        <v>0</v>
      </c>
      <c r="E9865" s="292">
        <v>0</v>
      </c>
      <c r="F9865" s="292">
        <v>0</v>
      </c>
      <c r="G9865" s="292">
        <v>0</v>
      </c>
      <c r="H9865" s="292">
        <v>0</v>
      </c>
      <c r="I9865" s="292">
        <v>0</v>
      </c>
      <c r="J9865" s="292">
        <v>0</v>
      </c>
      <c r="K9865" s="292">
        <v>0</v>
      </c>
      <c r="L9865" s="292">
        <v>0</v>
      </c>
      <c r="M9865" s="292">
        <v>0</v>
      </c>
      <c r="N9865" s="292">
        <v>0</v>
      </c>
      <c r="O9865" s="292">
        <v>0</v>
      </c>
      <c r="P9865" s="83" t="str">
        <f t="shared" si="231"/>
        <v/>
      </c>
    </row>
    <row r="9866" spans="1:16" x14ac:dyDescent="0.25">
      <c r="A9866" s="83" t="s">
        <v>11577</v>
      </c>
      <c r="C9866" s="292">
        <v>31502.780000000002</v>
      </c>
      <c r="D9866" s="292">
        <v>0</v>
      </c>
      <c r="E9866" s="292">
        <v>0</v>
      </c>
      <c r="F9866" s="292">
        <v>0</v>
      </c>
      <c r="G9866" s="292">
        <v>0</v>
      </c>
      <c r="H9866" s="292">
        <v>0</v>
      </c>
      <c r="I9866" s="292">
        <v>0</v>
      </c>
      <c r="J9866" s="292">
        <v>0</v>
      </c>
      <c r="K9866" s="292">
        <v>0</v>
      </c>
      <c r="L9866" s="292">
        <v>0</v>
      </c>
      <c r="M9866" s="292">
        <v>0</v>
      </c>
      <c r="N9866" s="292">
        <v>0</v>
      </c>
      <c r="O9866" s="292">
        <v>3335056.9498599996</v>
      </c>
      <c r="P9866" s="83" t="str">
        <f t="shared" si="231"/>
        <v/>
      </c>
    </row>
    <row r="9867" spans="1:16" x14ac:dyDescent="0.25">
      <c r="A9867" s="83" t="s">
        <v>11576</v>
      </c>
      <c r="C9867" s="292">
        <v>0</v>
      </c>
      <c r="D9867" s="292">
        <v>0</v>
      </c>
      <c r="E9867" s="292">
        <v>0</v>
      </c>
      <c r="F9867" s="292">
        <v>0</v>
      </c>
      <c r="G9867" s="292">
        <v>0</v>
      </c>
      <c r="H9867" s="292">
        <v>0</v>
      </c>
      <c r="I9867" s="292">
        <v>0</v>
      </c>
      <c r="J9867" s="292">
        <v>0</v>
      </c>
      <c r="K9867" s="292">
        <v>0</v>
      </c>
      <c r="L9867" s="292">
        <v>0</v>
      </c>
      <c r="M9867" s="292">
        <v>0</v>
      </c>
      <c r="N9867" s="292">
        <v>0</v>
      </c>
      <c r="O9867" s="292">
        <v>0</v>
      </c>
      <c r="P9867" s="83" t="str">
        <f t="shared" si="231"/>
        <v/>
      </c>
    </row>
    <row r="9868" spans="1:16" x14ac:dyDescent="0.25">
      <c r="A9868" s="83" t="s">
        <v>11575</v>
      </c>
      <c r="C9868" s="292">
        <v>0</v>
      </c>
      <c r="D9868" s="292">
        <v>0</v>
      </c>
      <c r="E9868" s="292">
        <v>0</v>
      </c>
      <c r="F9868" s="292">
        <v>0</v>
      </c>
      <c r="G9868" s="292">
        <v>0</v>
      </c>
      <c r="H9868" s="292">
        <v>0</v>
      </c>
      <c r="I9868" s="292">
        <v>0</v>
      </c>
      <c r="J9868" s="292">
        <v>0</v>
      </c>
      <c r="K9868" s="292">
        <v>0</v>
      </c>
      <c r="L9868" s="292">
        <v>0</v>
      </c>
      <c r="M9868" s="292">
        <v>0</v>
      </c>
      <c r="N9868" s="292">
        <v>0</v>
      </c>
      <c r="O9868" s="292">
        <v>0</v>
      </c>
      <c r="P9868" s="83" t="str">
        <f t="shared" si="231"/>
        <v/>
      </c>
    </row>
    <row r="9869" spans="1:16" x14ac:dyDescent="0.25">
      <c r="A9869" s="83" t="s">
        <v>11574</v>
      </c>
      <c r="C9869" s="292">
        <v>0</v>
      </c>
      <c r="D9869" s="292">
        <v>0</v>
      </c>
      <c r="E9869" s="292">
        <v>0</v>
      </c>
      <c r="F9869" s="292">
        <v>0</v>
      </c>
      <c r="G9869" s="292">
        <v>0</v>
      </c>
      <c r="H9869" s="292">
        <v>0</v>
      </c>
      <c r="I9869" s="292">
        <v>0</v>
      </c>
      <c r="J9869" s="292">
        <v>0</v>
      </c>
      <c r="K9869" s="292">
        <v>0</v>
      </c>
      <c r="L9869" s="292">
        <v>0</v>
      </c>
      <c r="M9869" s="292">
        <v>0</v>
      </c>
      <c r="N9869" s="292">
        <v>0</v>
      </c>
      <c r="O9869" s="292">
        <v>0</v>
      </c>
      <c r="P9869" s="83" t="str">
        <f t="shared" si="231"/>
        <v/>
      </c>
    </row>
    <row r="9870" spans="1:16" x14ac:dyDescent="0.25">
      <c r="A9870" s="83" t="s">
        <v>11573</v>
      </c>
      <c r="C9870" s="292">
        <v>0</v>
      </c>
      <c r="D9870" s="292">
        <v>0</v>
      </c>
      <c r="E9870" s="292">
        <v>0</v>
      </c>
      <c r="F9870" s="292">
        <v>0</v>
      </c>
      <c r="G9870" s="292">
        <v>0</v>
      </c>
      <c r="H9870" s="292">
        <v>0</v>
      </c>
      <c r="I9870" s="292">
        <v>0</v>
      </c>
      <c r="J9870" s="292">
        <v>0</v>
      </c>
      <c r="K9870" s="292">
        <v>0</v>
      </c>
      <c r="L9870" s="292">
        <v>0</v>
      </c>
      <c r="M9870" s="292">
        <v>0</v>
      </c>
      <c r="N9870" s="292">
        <v>0</v>
      </c>
      <c r="O9870" s="292">
        <v>0</v>
      </c>
      <c r="P9870" s="83" t="str">
        <f t="shared" si="231"/>
        <v/>
      </c>
    </row>
    <row r="9871" spans="1:16" x14ac:dyDescent="0.25">
      <c r="A9871" s="83" t="s">
        <v>11572</v>
      </c>
      <c r="C9871" s="292">
        <v>31502.780000000002</v>
      </c>
      <c r="D9871" s="292">
        <v>0</v>
      </c>
      <c r="E9871" s="292">
        <v>0</v>
      </c>
      <c r="F9871" s="292">
        <v>0</v>
      </c>
      <c r="G9871" s="292">
        <v>0</v>
      </c>
      <c r="H9871" s="292">
        <v>0</v>
      </c>
      <c r="I9871" s="292">
        <v>0</v>
      </c>
      <c r="J9871" s="292">
        <v>0</v>
      </c>
      <c r="K9871" s="292">
        <v>0</v>
      </c>
      <c r="L9871" s="292">
        <v>0</v>
      </c>
      <c r="M9871" s="292">
        <v>0</v>
      </c>
      <c r="N9871" s="292">
        <v>0</v>
      </c>
      <c r="O9871" s="292">
        <v>3335056.9498599996</v>
      </c>
      <c r="P9871" s="83" t="str">
        <f t="shared" si="231"/>
        <v/>
      </c>
    </row>
    <row r="9872" spans="1:16" x14ac:dyDescent="0.25">
      <c r="A9872" s="83" t="s">
        <v>11571</v>
      </c>
      <c r="C9872" s="292">
        <v>0</v>
      </c>
      <c r="D9872" s="292">
        <v>0</v>
      </c>
      <c r="E9872" s="292">
        <v>0</v>
      </c>
      <c r="F9872" s="292">
        <v>0</v>
      </c>
      <c r="G9872" s="292">
        <v>0</v>
      </c>
      <c r="H9872" s="292">
        <v>0</v>
      </c>
      <c r="I9872" s="292">
        <v>0</v>
      </c>
      <c r="J9872" s="292">
        <v>0</v>
      </c>
      <c r="K9872" s="292">
        <v>0</v>
      </c>
      <c r="L9872" s="292">
        <v>0</v>
      </c>
      <c r="M9872" s="292">
        <v>0</v>
      </c>
      <c r="N9872" s="292">
        <v>0</v>
      </c>
      <c r="O9872" s="292">
        <v>0</v>
      </c>
      <c r="P9872" s="83" t="str">
        <f t="shared" si="231"/>
        <v/>
      </c>
    </row>
    <row r="9873" spans="1:16" x14ac:dyDescent="0.25">
      <c r="A9873" s="83" t="s">
        <v>11570</v>
      </c>
      <c r="C9873" s="292">
        <v>0</v>
      </c>
      <c r="D9873" s="292">
        <v>0</v>
      </c>
      <c r="E9873" s="292">
        <v>0</v>
      </c>
      <c r="F9873" s="292">
        <v>0</v>
      </c>
      <c r="G9873" s="292">
        <v>0</v>
      </c>
      <c r="H9873" s="292">
        <v>0</v>
      </c>
      <c r="I9873" s="292">
        <v>0</v>
      </c>
      <c r="J9873" s="292">
        <v>0</v>
      </c>
      <c r="K9873" s="292">
        <v>0</v>
      </c>
      <c r="L9873" s="292">
        <v>0</v>
      </c>
      <c r="M9873" s="292">
        <v>0</v>
      </c>
      <c r="N9873" s="292">
        <v>0</v>
      </c>
      <c r="O9873" s="292">
        <v>0</v>
      </c>
      <c r="P9873" s="83" t="str">
        <f t="shared" si="231"/>
        <v/>
      </c>
    </row>
    <row r="9874" spans="1:16" x14ac:dyDescent="0.25">
      <c r="A9874" s="83" t="s">
        <v>11569</v>
      </c>
      <c r="C9874" s="292">
        <v>0</v>
      </c>
      <c r="D9874" s="292">
        <v>0</v>
      </c>
      <c r="E9874" s="292">
        <v>0</v>
      </c>
      <c r="F9874" s="292">
        <v>0</v>
      </c>
      <c r="G9874" s="292">
        <v>0</v>
      </c>
      <c r="H9874" s="292">
        <v>0</v>
      </c>
      <c r="I9874" s="292">
        <v>0</v>
      </c>
      <c r="J9874" s="292">
        <v>0</v>
      </c>
      <c r="K9874" s="292">
        <v>0</v>
      </c>
      <c r="L9874" s="292">
        <v>0</v>
      </c>
      <c r="M9874" s="292">
        <v>0</v>
      </c>
      <c r="N9874" s="292">
        <v>0</v>
      </c>
      <c r="O9874" s="292">
        <v>0</v>
      </c>
      <c r="P9874" s="83" t="str">
        <f t="shared" si="231"/>
        <v/>
      </c>
    </row>
    <row r="9875" spans="1:16" x14ac:dyDescent="0.25">
      <c r="A9875" s="83" t="s">
        <v>11568</v>
      </c>
      <c r="C9875" s="292">
        <v>0</v>
      </c>
      <c r="D9875" s="292">
        <v>0</v>
      </c>
      <c r="E9875" s="292">
        <v>0</v>
      </c>
      <c r="F9875" s="292">
        <v>0</v>
      </c>
      <c r="G9875" s="292">
        <v>0</v>
      </c>
      <c r="H9875" s="292">
        <v>0</v>
      </c>
      <c r="I9875" s="292">
        <v>0</v>
      </c>
      <c r="J9875" s="292">
        <v>0</v>
      </c>
      <c r="K9875" s="292">
        <v>0</v>
      </c>
      <c r="L9875" s="292">
        <v>0</v>
      </c>
      <c r="M9875" s="292">
        <v>0</v>
      </c>
      <c r="N9875" s="292">
        <v>0</v>
      </c>
      <c r="O9875" s="292">
        <v>0</v>
      </c>
      <c r="P9875" s="83" t="str">
        <f t="shared" si="231"/>
        <v/>
      </c>
    </row>
    <row r="9876" spans="1:16" x14ac:dyDescent="0.25">
      <c r="A9876" s="83" t="s">
        <v>11567</v>
      </c>
      <c r="C9876" s="292">
        <v>0</v>
      </c>
      <c r="D9876" s="292">
        <v>0</v>
      </c>
      <c r="E9876" s="292">
        <v>0</v>
      </c>
      <c r="F9876" s="292">
        <v>0</v>
      </c>
      <c r="G9876" s="292">
        <v>0</v>
      </c>
      <c r="H9876" s="292">
        <v>0</v>
      </c>
      <c r="I9876" s="292">
        <v>0</v>
      </c>
      <c r="J9876" s="292">
        <v>0</v>
      </c>
      <c r="K9876" s="292">
        <v>0</v>
      </c>
      <c r="L9876" s="292">
        <v>0</v>
      </c>
      <c r="M9876" s="292">
        <v>0</v>
      </c>
      <c r="N9876" s="292">
        <v>0</v>
      </c>
      <c r="O9876" s="292">
        <v>0</v>
      </c>
      <c r="P9876" s="83" t="str">
        <f t="shared" si="231"/>
        <v/>
      </c>
    </row>
    <row r="9877" spans="1:16" x14ac:dyDescent="0.25">
      <c r="A9877" s="83" t="s">
        <v>11566</v>
      </c>
      <c r="C9877" s="292">
        <v>0</v>
      </c>
      <c r="D9877" s="292">
        <v>0</v>
      </c>
      <c r="E9877" s="292">
        <v>0</v>
      </c>
      <c r="F9877" s="292">
        <v>0</v>
      </c>
      <c r="G9877" s="292">
        <v>0</v>
      </c>
      <c r="H9877" s="292">
        <v>0</v>
      </c>
      <c r="I9877" s="292">
        <v>0</v>
      </c>
      <c r="J9877" s="292">
        <v>0</v>
      </c>
      <c r="K9877" s="292">
        <v>0</v>
      </c>
      <c r="L9877" s="292">
        <v>0</v>
      </c>
      <c r="M9877" s="292">
        <v>0</v>
      </c>
      <c r="N9877" s="292">
        <v>0</v>
      </c>
      <c r="O9877" s="292">
        <v>0</v>
      </c>
      <c r="P9877" s="83" t="str">
        <f t="shared" si="231"/>
        <v/>
      </c>
    </row>
    <row r="9878" spans="1:16" x14ac:dyDescent="0.25">
      <c r="A9878" s="83" t="s">
        <v>11565</v>
      </c>
      <c r="C9878" s="292">
        <v>0</v>
      </c>
      <c r="D9878" s="292">
        <v>0</v>
      </c>
      <c r="E9878" s="292">
        <v>0</v>
      </c>
      <c r="F9878" s="292">
        <v>0</v>
      </c>
      <c r="G9878" s="292">
        <v>0</v>
      </c>
      <c r="H9878" s="292">
        <v>0</v>
      </c>
      <c r="I9878" s="292">
        <v>0</v>
      </c>
      <c r="J9878" s="292">
        <v>0</v>
      </c>
      <c r="K9878" s="292">
        <v>0</v>
      </c>
      <c r="L9878" s="292">
        <v>0</v>
      </c>
      <c r="M9878" s="292">
        <v>0</v>
      </c>
      <c r="N9878" s="292">
        <v>0</v>
      </c>
      <c r="O9878" s="292">
        <v>0</v>
      </c>
      <c r="P9878" s="83" t="str">
        <f t="shared" si="231"/>
        <v/>
      </c>
    </row>
    <row r="9879" spans="1:16" x14ac:dyDescent="0.25">
      <c r="A9879" s="83" t="s">
        <v>11564</v>
      </c>
      <c r="C9879" s="292">
        <v>31502.780000000002</v>
      </c>
      <c r="D9879" s="292">
        <v>0</v>
      </c>
      <c r="E9879" s="292">
        <v>0</v>
      </c>
      <c r="F9879" s="292">
        <v>0</v>
      </c>
      <c r="G9879" s="292">
        <v>0</v>
      </c>
      <c r="H9879" s="292">
        <v>0</v>
      </c>
      <c r="I9879" s="292">
        <v>0</v>
      </c>
      <c r="J9879" s="292">
        <v>0</v>
      </c>
      <c r="K9879" s="292">
        <v>0</v>
      </c>
      <c r="L9879" s="292">
        <v>0</v>
      </c>
      <c r="M9879" s="292">
        <v>0</v>
      </c>
      <c r="N9879" s="292">
        <v>0</v>
      </c>
      <c r="O9879" s="292">
        <v>3335056.9498599996</v>
      </c>
      <c r="P9879" s="83" t="str">
        <f t="shared" si="231"/>
        <v/>
      </c>
    </row>
    <row r="9880" spans="1:16" x14ac:dyDescent="0.25">
      <c r="A9880" s="83" t="s">
        <v>11563</v>
      </c>
      <c r="C9880" s="292">
        <v>199517.24987361103</v>
      </c>
      <c r="D9880" s="292">
        <v>0</v>
      </c>
      <c r="E9880" s="292">
        <v>0</v>
      </c>
      <c r="F9880" s="292">
        <v>0</v>
      </c>
      <c r="G9880" s="292">
        <v>0</v>
      </c>
      <c r="H9880" s="292">
        <v>0</v>
      </c>
      <c r="I9880" s="292">
        <v>0</v>
      </c>
      <c r="J9880" s="292">
        <v>0</v>
      </c>
      <c r="K9880" s="292">
        <v>0</v>
      </c>
      <c r="L9880" s="292">
        <v>0</v>
      </c>
      <c r="M9880" s="292">
        <v>0</v>
      </c>
      <c r="N9880" s="292">
        <v>0</v>
      </c>
      <c r="O9880" s="292">
        <v>199517.24987361103</v>
      </c>
      <c r="P9880" s="83" t="str">
        <f t="shared" si="231"/>
        <v/>
      </c>
    </row>
    <row r="9881" spans="1:16" x14ac:dyDescent="0.25">
      <c r="A9881" s="83" t="s">
        <v>11562</v>
      </c>
      <c r="C9881" s="292">
        <v>192131.12773361109</v>
      </c>
      <c r="D9881" s="292">
        <v>0</v>
      </c>
      <c r="E9881" s="292">
        <v>0</v>
      </c>
      <c r="F9881" s="292">
        <v>0</v>
      </c>
      <c r="G9881" s="292">
        <v>0</v>
      </c>
      <c r="H9881" s="292">
        <v>0</v>
      </c>
      <c r="I9881" s="292">
        <v>0</v>
      </c>
      <c r="J9881" s="292">
        <v>0</v>
      </c>
      <c r="K9881" s="292">
        <v>0</v>
      </c>
      <c r="L9881" s="292">
        <v>0</v>
      </c>
      <c r="M9881" s="292">
        <v>0</v>
      </c>
      <c r="N9881" s="292">
        <v>0</v>
      </c>
      <c r="O9881" s="292">
        <v>192131.12773361109</v>
      </c>
      <c r="P9881" s="83" t="str">
        <f t="shared" si="231"/>
        <v/>
      </c>
    </row>
    <row r="9882" spans="1:16" x14ac:dyDescent="0.25">
      <c r="A9882" s="83" t="s">
        <v>11561</v>
      </c>
      <c r="C9882" s="292">
        <v>7.0000000000000001E-3</v>
      </c>
      <c r="D9882" s="292">
        <v>0</v>
      </c>
      <c r="E9882" s="292">
        <v>0</v>
      </c>
      <c r="F9882" s="292">
        <v>0</v>
      </c>
      <c r="G9882" s="292">
        <v>0</v>
      </c>
      <c r="H9882" s="292">
        <v>0</v>
      </c>
      <c r="I9882" s="292">
        <v>0</v>
      </c>
      <c r="J9882" s="292">
        <v>0</v>
      </c>
      <c r="K9882" s="292">
        <v>0</v>
      </c>
      <c r="L9882" s="292">
        <v>0</v>
      </c>
      <c r="M9882" s="292">
        <v>0</v>
      </c>
      <c r="N9882" s="292">
        <v>0</v>
      </c>
      <c r="O9882" s="292">
        <v>7.0000000000000001E-3</v>
      </c>
      <c r="P9882" s="83" t="str">
        <f t="shared" si="231"/>
        <v/>
      </c>
    </row>
    <row r="9883" spans="1:16" x14ac:dyDescent="0.25">
      <c r="A9883" s="83" t="s">
        <v>11560</v>
      </c>
      <c r="C9883" s="292">
        <v>137471.71446999992</v>
      </c>
      <c r="D9883" s="292">
        <v>0</v>
      </c>
      <c r="E9883" s="292">
        <v>0</v>
      </c>
      <c r="F9883" s="292">
        <v>0</v>
      </c>
      <c r="G9883" s="292">
        <v>0</v>
      </c>
      <c r="H9883" s="292">
        <v>0</v>
      </c>
      <c r="I9883" s="292">
        <v>0</v>
      </c>
      <c r="J9883" s="292">
        <v>0</v>
      </c>
      <c r="K9883" s="292">
        <v>0</v>
      </c>
      <c r="L9883" s="292">
        <v>0</v>
      </c>
      <c r="M9883" s="292">
        <v>0</v>
      </c>
      <c r="N9883" s="292">
        <v>0</v>
      </c>
      <c r="O9883" s="292">
        <v>137471.71446999992</v>
      </c>
      <c r="P9883" s="83" t="str">
        <f t="shared" si="231"/>
        <v/>
      </c>
    </row>
    <row r="9884" spans="1:16" x14ac:dyDescent="0.25">
      <c r="A9884" s="83" t="s">
        <v>11559</v>
      </c>
      <c r="C9884" s="292">
        <v>110309.2653833334</v>
      </c>
      <c r="D9884" s="292">
        <v>0</v>
      </c>
      <c r="E9884" s="292">
        <v>0</v>
      </c>
      <c r="F9884" s="292">
        <v>0</v>
      </c>
      <c r="G9884" s="292">
        <v>0</v>
      </c>
      <c r="H9884" s="292">
        <v>0</v>
      </c>
      <c r="I9884" s="292">
        <v>0</v>
      </c>
      <c r="J9884" s="292">
        <v>0</v>
      </c>
      <c r="K9884" s="292">
        <v>0</v>
      </c>
      <c r="L9884" s="292">
        <v>0</v>
      </c>
      <c r="M9884" s="292">
        <v>0</v>
      </c>
      <c r="N9884" s="292">
        <v>0</v>
      </c>
      <c r="O9884" s="292">
        <v>110309.2653833334</v>
      </c>
      <c r="P9884" s="83" t="str">
        <f t="shared" si="231"/>
        <v/>
      </c>
    </row>
    <row r="9885" spans="1:16" x14ac:dyDescent="0.25">
      <c r="A9885" s="83" t="s">
        <v>11558</v>
      </c>
      <c r="C9885" s="292">
        <v>7875.8214900000012</v>
      </c>
      <c r="D9885" s="292">
        <v>0</v>
      </c>
      <c r="E9885" s="292">
        <v>0</v>
      </c>
      <c r="F9885" s="292">
        <v>0</v>
      </c>
      <c r="G9885" s="292">
        <v>0</v>
      </c>
      <c r="H9885" s="292">
        <v>0</v>
      </c>
      <c r="I9885" s="292">
        <v>0</v>
      </c>
      <c r="J9885" s="292">
        <v>0</v>
      </c>
      <c r="K9885" s="292">
        <v>0</v>
      </c>
      <c r="L9885" s="292">
        <v>0</v>
      </c>
      <c r="M9885" s="292">
        <v>0</v>
      </c>
      <c r="N9885" s="292">
        <v>0</v>
      </c>
      <c r="O9885" s="292">
        <v>7875.8214900000012</v>
      </c>
      <c r="P9885" s="83" t="str">
        <f t="shared" si="231"/>
        <v/>
      </c>
    </row>
    <row r="9886" spans="1:16" x14ac:dyDescent="0.25">
      <c r="A9886" s="83" t="s">
        <v>11557</v>
      </c>
      <c r="C9886" s="292">
        <v>23396.336136666665</v>
      </c>
      <c r="D9886" s="292">
        <v>0</v>
      </c>
      <c r="E9886" s="292">
        <v>0</v>
      </c>
      <c r="F9886" s="292">
        <v>0</v>
      </c>
      <c r="G9886" s="292">
        <v>0</v>
      </c>
      <c r="H9886" s="292">
        <v>0</v>
      </c>
      <c r="I9886" s="292">
        <v>0</v>
      </c>
      <c r="J9886" s="292">
        <v>0</v>
      </c>
      <c r="K9886" s="292">
        <v>0</v>
      </c>
      <c r="L9886" s="292">
        <v>0</v>
      </c>
      <c r="M9886" s="292">
        <v>0</v>
      </c>
      <c r="N9886" s="292">
        <v>0</v>
      </c>
      <c r="O9886" s="292">
        <v>23396.336136666665</v>
      </c>
      <c r="P9886" s="83" t="str">
        <f t="shared" si="231"/>
        <v/>
      </c>
    </row>
    <row r="9887" spans="1:16" x14ac:dyDescent="0.25">
      <c r="A9887" s="83" t="s">
        <v>11556</v>
      </c>
      <c r="C9887" s="292">
        <v>0</v>
      </c>
      <c r="D9887" s="292">
        <v>0</v>
      </c>
      <c r="E9887" s="292">
        <v>0</v>
      </c>
      <c r="F9887" s="292">
        <v>0</v>
      </c>
      <c r="G9887" s="292">
        <v>0</v>
      </c>
      <c r="H9887" s="292">
        <v>0</v>
      </c>
      <c r="I9887" s="292">
        <v>0</v>
      </c>
      <c r="J9887" s="292">
        <v>0</v>
      </c>
      <c r="K9887" s="292">
        <v>0</v>
      </c>
      <c r="L9887" s="292">
        <v>0</v>
      </c>
      <c r="M9887" s="292">
        <v>0</v>
      </c>
      <c r="N9887" s="292">
        <v>0</v>
      </c>
      <c r="O9887" s="292">
        <v>0</v>
      </c>
      <c r="P9887" s="83" t="str">
        <f t="shared" si="231"/>
        <v/>
      </c>
    </row>
    <row r="9888" spans="1:16" x14ac:dyDescent="0.25">
      <c r="A9888" s="83" t="s">
        <v>11555</v>
      </c>
      <c r="C9888" s="292">
        <v>772.92499999999995</v>
      </c>
      <c r="D9888" s="292">
        <v>0</v>
      </c>
      <c r="E9888" s="292">
        <v>0</v>
      </c>
      <c r="F9888" s="292">
        <v>0</v>
      </c>
      <c r="G9888" s="292">
        <v>0</v>
      </c>
      <c r="H9888" s="292">
        <v>0</v>
      </c>
      <c r="I9888" s="292">
        <v>0</v>
      </c>
      <c r="J9888" s="292">
        <v>0</v>
      </c>
      <c r="K9888" s="292">
        <v>0</v>
      </c>
      <c r="L9888" s="292">
        <v>0</v>
      </c>
      <c r="M9888" s="292">
        <v>0</v>
      </c>
      <c r="N9888" s="292">
        <v>0</v>
      </c>
      <c r="O9888" s="292">
        <v>772.92499999999995</v>
      </c>
      <c r="P9888" s="83" t="str">
        <f t="shared" si="231"/>
        <v/>
      </c>
    </row>
    <row r="9889" spans="1:16" x14ac:dyDescent="0.25">
      <c r="A9889" s="83" t="s">
        <v>11554</v>
      </c>
      <c r="C9889" s="292">
        <v>0</v>
      </c>
      <c r="D9889" s="292">
        <v>0</v>
      </c>
      <c r="E9889" s="292">
        <v>0</v>
      </c>
      <c r="F9889" s="292">
        <v>0</v>
      </c>
      <c r="G9889" s="292">
        <v>0</v>
      </c>
      <c r="H9889" s="292">
        <v>0</v>
      </c>
      <c r="I9889" s="292">
        <v>0</v>
      </c>
      <c r="J9889" s="292">
        <v>0</v>
      </c>
      <c r="K9889" s="292">
        <v>0</v>
      </c>
      <c r="L9889" s="292">
        <v>0</v>
      </c>
      <c r="M9889" s="292">
        <v>0</v>
      </c>
      <c r="N9889" s="292">
        <v>0</v>
      </c>
      <c r="O9889" s="292">
        <v>0</v>
      </c>
      <c r="P9889" s="83" t="str">
        <f t="shared" si="231"/>
        <v/>
      </c>
    </row>
    <row r="9890" spans="1:16" x14ac:dyDescent="0.25">
      <c r="A9890" s="83" t="s">
        <v>11553</v>
      </c>
      <c r="C9890" s="292">
        <v>4573.333333333333</v>
      </c>
      <c r="D9890" s="292">
        <v>0</v>
      </c>
      <c r="E9890" s="292">
        <v>0</v>
      </c>
      <c r="F9890" s="292">
        <v>0</v>
      </c>
      <c r="G9890" s="292">
        <v>0</v>
      </c>
      <c r="H9890" s="292">
        <v>0</v>
      </c>
      <c r="I9890" s="292">
        <v>0</v>
      </c>
      <c r="J9890" s="292">
        <v>0</v>
      </c>
      <c r="K9890" s="292">
        <v>0</v>
      </c>
      <c r="L9890" s="292">
        <v>0</v>
      </c>
      <c r="M9890" s="292">
        <v>0</v>
      </c>
      <c r="N9890" s="292">
        <v>0</v>
      </c>
      <c r="O9890" s="292">
        <v>4573.333333333333</v>
      </c>
      <c r="P9890" s="83" t="str">
        <f t="shared" si="231"/>
        <v/>
      </c>
    </row>
    <row r="9891" spans="1:16" x14ac:dyDescent="0.25">
      <c r="A9891" s="83" t="s">
        <v>11552</v>
      </c>
      <c r="C9891" s="292">
        <v>47196.462099999997</v>
      </c>
      <c r="D9891" s="292">
        <v>0</v>
      </c>
      <c r="E9891" s="292">
        <v>0</v>
      </c>
      <c r="F9891" s="292">
        <v>0</v>
      </c>
      <c r="G9891" s="292">
        <v>0</v>
      </c>
      <c r="H9891" s="292">
        <v>0</v>
      </c>
      <c r="I9891" s="292">
        <v>0</v>
      </c>
      <c r="J9891" s="292">
        <v>0</v>
      </c>
      <c r="K9891" s="292">
        <v>0</v>
      </c>
      <c r="L9891" s="292">
        <v>0</v>
      </c>
      <c r="M9891" s="292">
        <v>0</v>
      </c>
      <c r="N9891" s="292">
        <v>0</v>
      </c>
      <c r="O9891" s="292">
        <v>47196.462099999997</v>
      </c>
      <c r="P9891" s="83" t="str">
        <f t="shared" si="231"/>
        <v/>
      </c>
    </row>
    <row r="9892" spans="1:16" x14ac:dyDescent="0.25">
      <c r="A9892" s="83" t="s">
        <v>11551</v>
      </c>
      <c r="C9892" s="292">
        <v>332846.04174666665</v>
      </c>
      <c r="D9892" s="292">
        <v>0</v>
      </c>
      <c r="E9892" s="292">
        <v>0</v>
      </c>
      <c r="F9892" s="292">
        <v>0</v>
      </c>
      <c r="G9892" s="292">
        <v>0</v>
      </c>
      <c r="H9892" s="292">
        <v>0</v>
      </c>
      <c r="I9892" s="292">
        <v>0</v>
      </c>
      <c r="J9892" s="292">
        <v>0</v>
      </c>
      <c r="K9892" s="292">
        <v>0</v>
      </c>
      <c r="L9892" s="292">
        <v>0</v>
      </c>
      <c r="M9892" s="292">
        <v>0</v>
      </c>
      <c r="N9892" s="292">
        <v>0</v>
      </c>
      <c r="O9892" s="292">
        <v>332846.04174666665</v>
      </c>
      <c r="P9892" s="83" t="str">
        <f t="shared" si="231"/>
        <v/>
      </c>
    </row>
    <row r="9893" spans="1:16" x14ac:dyDescent="0.25">
      <c r="A9893" s="83" t="s">
        <v>11550</v>
      </c>
      <c r="C9893" s="292">
        <v>17935.266</v>
      </c>
      <c r="D9893" s="292">
        <v>0</v>
      </c>
      <c r="E9893" s="292">
        <v>0</v>
      </c>
      <c r="F9893" s="292">
        <v>0</v>
      </c>
      <c r="G9893" s="292">
        <v>0</v>
      </c>
      <c r="H9893" s="292">
        <v>0</v>
      </c>
      <c r="I9893" s="292">
        <v>0</v>
      </c>
      <c r="J9893" s="292">
        <v>0</v>
      </c>
      <c r="K9893" s="292">
        <v>0</v>
      </c>
      <c r="L9893" s="292">
        <v>0</v>
      </c>
      <c r="M9893" s="292">
        <v>0</v>
      </c>
      <c r="N9893" s="292">
        <v>0</v>
      </c>
      <c r="O9893" s="292">
        <v>17935.266</v>
      </c>
      <c r="P9893" s="83" t="str">
        <f t="shared" si="231"/>
        <v/>
      </c>
    </row>
    <row r="9894" spans="1:16" x14ac:dyDescent="0.25">
      <c r="A9894" s="83" t="s">
        <v>11549</v>
      </c>
      <c r="C9894" s="292">
        <v>33.783140000000003</v>
      </c>
      <c r="D9894" s="292">
        <v>0</v>
      </c>
      <c r="E9894" s="292">
        <v>0</v>
      </c>
      <c r="F9894" s="292">
        <v>0</v>
      </c>
      <c r="G9894" s="292">
        <v>0</v>
      </c>
      <c r="H9894" s="292">
        <v>0</v>
      </c>
      <c r="I9894" s="292">
        <v>0</v>
      </c>
      <c r="J9894" s="292">
        <v>0</v>
      </c>
      <c r="K9894" s="292">
        <v>0</v>
      </c>
      <c r="L9894" s="292">
        <v>0</v>
      </c>
      <c r="M9894" s="292">
        <v>0</v>
      </c>
      <c r="N9894" s="292">
        <v>0</v>
      </c>
      <c r="O9894" s="292">
        <v>33.783140000000003</v>
      </c>
      <c r="P9894" s="83" t="str">
        <f t="shared" si="231"/>
        <v/>
      </c>
    </row>
    <row r="9895" spans="1:16" x14ac:dyDescent="0.25">
      <c r="A9895" s="83" t="s">
        <v>11548</v>
      </c>
      <c r="C9895" s="292">
        <v>7059.0470833333338</v>
      </c>
      <c r="D9895" s="292">
        <v>0</v>
      </c>
      <c r="E9895" s="292">
        <v>0</v>
      </c>
      <c r="F9895" s="292">
        <v>0</v>
      </c>
      <c r="G9895" s="292">
        <v>0</v>
      </c>
      <c r="H9895" s="292">
        <v>0</v>
      </c>
      <c r="I9895" s="292">
        <v>0</v>
      </c>
      <c r="J9895" s="292">
        <v>0</v>
      </c>
      <c r="K9895" s="292">
        <v>0</v>
      </c>
      <c r="L9895" s="292">
        <v>0</v>
      </c>
      <c r="M9895" s="292">
        <v>0</v>
      </c>
      <c r="N9895" s="292">
        <v>0</v>
      </c>
      <c r="O9895" s="292">
        <v>7059.0470833333338</v>
      </c>
      <c r="P9895" s="83" t="str">
        <f t="shared" si="231"/>
        <v/>
      </c>
    </row>
    <row r="9896" spans="1:16" x14ac:dyDescent="0.25">
      <c r="A9896" s="83" t="s">
        <v>11547</v>
      </c>
      <c r="C9896" s="292">
        <v>357874.13796999998</v>
      </c>
      <c r="D9896" s="292">
        <v>0</v>
      </c>
      <c r="E9896" s="292">
        <v>0</v>
      </c>
      <c r="F9896" s="292">
        <v>0</v>
      </c>
      <c r="G9896" s="292">
        <v>0</v>
      </c>
      <c r="H9896" s="292">
        <v>0</v>
      </c>
      <c r="I9896" s="292">
        <v>0</v>
      </c>
      <c r="J9896" s="292">
        <v>0</v>
      </c>
      <c r="K9896" s="292">
        <v>0</v>
      </c>
      <c r="L9896" s="292">
        <v>0</v>
      </c>
      <c r="M9896" s="292">
        <v>0</v>
      </c>
      <c r="N9896" s="292">
        <v>0</v>
      </c>
      <c r="O9896" s="292">
        <v>357874.13796999998</v>
      </c>
      <c r="P9896" s="83" t="str">
        <f t="shared" si="231"/>
        <v/>
      </c>
    </row>
    <row r="9897" spans="1:16" x14ac:dyDescent="0.25">
      <c r="A9897" s="83" t="s">
        <v>11546</v>
      </c>
      <c r="C9897" s="292">
        <v>1250.1768333333332</v>
      </c>
      <c r="D9897" s="292">
        <v>0</v>
      </c>
      <c r="E9897" s="292">
        <v>0</v>
      </c>
      <c r="F9897" s="292">
        <v>0</v>
      </c>
      <c r="G9897" s="292">
        <v>0</v>
      </c>
      <c r="H9897" s="292">
        <v>0</v>
      </c>
      <c r="I9897" s="292">
        <v>0</v>
      </c>
      <c r="J9897" s="292">
        <v>0</v>
      </c>
      <c r="K9897" s="292">
        <v>0</v>
      </c>
      <c r="L9897" s="292">
        <v>0</v>
      </c>
      <c r="M9897" s="292">
        <v>0</v>
      </c>
      <c r="N9897" s="292">
        <v>0</v>
      </c>
      <c r="O9897" s="292">
        <v>1250.1768333333332</v>
      </c>
      <c r="P9897" s="83" t="str">
        <f t="shared" si="231"/>
        <v/>
      </c>
    </row>
    <row r="9898" spans="1:16" x14ac:dyDescent="0.25">
      <c r="A9898" s="83" t="s">
        <v>11545</v>
      </c>
      <c r="C9898" s="292">
        <v>30.634369999999997</v>
      </c>
      <c r="D9898" s="292">
        <v>0</v>
      </c>
      <c r="E9898" s="292">
        <v>0</v>
      </c>
      <c r="F9898" s="292">
        <v>0</v>
      </c>
      <c r="G9898" s="292">
        <v>0</v>
      </c>
      <c r="H9898" s="292">
        <v>0</v>
      </c>
      <c r="I9898" s="292">
        <v>0</v>
      </c>
      <c r="J9898" s="292">
        <v>0</v>
      </c>
      <c r="K9898" s="292">
        <v>0</v>
      </c>
      <c r="L9898" s="292">
        <v>0</v>
      </c>
      <c r="M9898" s="292">
        <v>0</v>
      </c>
      <c r="N9898" s="292">
        <v>0</v>
      </c>
      <c r="O9898" s="292">
        <v>30.634369999999997</v>
      </c>
      <c r="P9898" s="83" t="str">
        <f t="shared" si="231"/>
        <v/>
      </c>
    </row>
    <row r="9899" spans="1:16" x14ac:dyDescent="0.25">
      <c r="A9899" s="83" t="s">
        <v>11544</v>
      </c>
      <c r="C9899" s="292">
        <v>532363.29162027768</v>
      </c>
      <c r="D9899" s="292">
        <v>0</v>
      </c>
      <c r="E9899" s="292">
        <v>0</v>
      </c>
      <c r="F9899" s="292">
        <v>0</v>
      </c>
      <c r="G9899" s="292">
        <v>0</v>
      </c>
      <c r="H9899" s="292">
        <v>0</v>
      </c>
      <c r="I9899" s="292">
        <v>0</v>
      </c>
      <c r="J9899" s="292">
        <v>0</v>
      </c>
      <c r="K9899" s="292">
        <v>0</v>
      </c>
      <c r="L9899" s="292">
        <v>0</v>
      </c>
      <c r="M9899" s="292">
        <v>0</v>
      </c>
      <c r="N9899" s="292">
        <v>0</v>
      </c>
      <c r="O9899" s="292">
        <v>532363.29162027768</v>
      </c>
      <c r="P9899" s="83" t="str">
        <f t="shared" si="231"/>
        <v/>
      </c>
    </row>
    <row r="9900" spans="1:16" x14ac:dyDescent="0.25">
      <c r="A9900" s="83" t="s">
        <v>11543</v>
      </c>
      <c r="C9900" s="292">
        <v>0</v>
      </c>
      <c r="D9900" s="292">
        <v>0</v>
      </c>
      <c r="E9900" s="292">
        <v>0</v>
      </c>
      <c r="F9900" s="292">
        <v>0</v>
      </c>
      <c r="G9900" s="292">
        <v>0</v>
      </c>
      <c r="H9900" s="292">
        <v>0</v>
      </c>
      <c r="I9900" s="292">
        <v>0</v>
      </c>
      <c r="J9900" s="292">
        <v>0</v>
      </c>
      <c r="K9900" s="292">
        <v>0</v>
      </c>
      <c r="L9900" s="292">
        <v>0</v>
      </c>
      <c r="M9900" s="292">
        <v>0</v>
      </c>
      <c r="N9900" s="292">
        <v>0</v>
      </c>
      <c r="O9900" s="292">
        <v>0</v>
      </c>
      <c r="P9900" s="83" t="str">
        <f t="shared" si="231"/>
        <v/>
      </c>
    </row>
    <row r="9901" spans="1:16" x14ac:dyDescent="0.25">
      <c r="A9901" s="83" t="s">
        <v>11542</v>
      </c>
      <c r="C9901" s="292">
        <v>7059.0470833333338</v>
      </c>
      <c r="D9901" s="292">
        <v>0</v>
      </c>
      <c r="E9901" s="292">
        <v>0</v>
      </c>
      <c r="F9901" s="292">
        <v>0</v>
      </c>
      <c r="G9901" s="292">
        <v>0</v>
      </c>
      <c r="H9901" s="292">
        <v>0</v>
      </c>
      <c r="I9901" s="292">
        <v>0</v>
      </c>
      <c r="J9901" s="292">
        <v>0</v>
      </c>
      <c r="K9901" s="292">
        <v>0</v>
      </c>
      <c r="L9901" s="292">
        <v>0</v>
      </c>
      <c r="M9901" s="292">
        <v>0</v>
      </c>
      <c r="N9901" s="292">
        <v>0</v>
      </c>
      <c r="O9901" s="292">
        <v>7059.0470833333338</v>
      </c>
      <c r="P9901" s="83" t="str">
        <f t="shared" si="231"/>
        <v/>
      </c>
    </row>
    <row r="9902" spans="1:16" x14ac:dyDescent="0.25">
      <c r="A9902" s="83" t="s">
        <v>11541</v>
      </c>
      <c r="C9902" s="292">
        <v>126977.59494000001</v>
      </c>
      <c r="D9902" s="292">
        <v>0</v>
      </c>
      <c r="E9902" s="292">
        <v>0</v>
      </c>
      <c r="F9902" s="292">
        <v>0</v>
      </c>
      <c r="G9902" s="292">
        <v>0</v>
      </c>
      <c r="H9902" s="292">
        <v>0</v>
      </c>
      <c r="I9902" s="292">
        <v>0</v>
      </c>
      <c r="J9902" s="292">
        <v>0</v>
      </c>
      <c r="K9902" s="292">
        <v>0</v>
      </c>
      <c r="L9902" s="292">
        <v>0</v>
      </c>
      <c r="M9902" s="292">
        <v>0</v>
      </c>
      <c r="N9902" s="292">
        <v>0</v>
      </c>
      <c r="O9902" s="292">
        <v>126977.59494000001</v>
      </c>
      <c r="P9902" s="83" t="str">
        <f t="shared" si="231"/>
        <v/>
      </c>
    </row>
    <row r="9903" spans="1:16" x14ac:dyDescent="0.25">
      <c r="A9903" s="83" t="s">
        <v>11540</v>
      </c>
      <c r="C9903" s="292">
        <v>10296.124349999998</v>
      </c>
      <c r="D9903" s="292">
        <v>0</v>
      </c>
      <c r="E9903" s="292">
        <v>0</v>
      </c>
      <c r="F9903" s="292">
        <v>0</v>
      </c>
      <c r="G9903" s="292">
        <v>0</v>
      </c>
      <c r="H9903" s="292">
        <v>0</v>
      </c>
      <c r="I9903" s="292">
        <v>0</v>
      </c>
      <c r="J9903" s="292">
        <v>0</v>
      </c>
      <c r="K9903" s="292">
        <v>0</v>
      </c>
      <c r="L9903" s="292">
        <v>0</v>
      </c>
      <c r="M9903" s="292">
        <v>0</v>
      </c>
      <c r="N9903" s="292">
        <v>0</v>
      </c>
      <c r="O9903" s="292">
        <v>10296.124349999998</v>
      </c>
      <c r="P9903" s="83" t="str">
        <f t="shared" si="231"/>
        <v/>
      </c>
    </row>
    <row r="9904" spans="1:16" x14ac:dyDescent="0.25">
      <c r="A9904" s="83" t="s">
        <v>11539</v>
      </c>
      <c r="C9904" s="292">
        <v>105913.09580333333</v>
      </c>
      <c r="D9904" s="292">
        <v>0</v>
      </c>
      <c r="E9904" s="292">
        <v>0</v>
      </c>
      <c r="F9904" s="292">
        <v>0</v>
      </c>
      <c r="G9904" s="292">
        <v>0</v>
      </c>
      <c r="H9904" s="292">
        <v>0</v>
      </c>
      <c r="I9904" s="292">
        <v>0</v>
      </c>
      <c r="J9904" s="292">
        <v>0</v>
      </c>
      <c r="K9904" s="292">
        <v>0</v>
      </c>
      <c r="L9904" s="292">
        <v>0</v>
      </c>
      <c r="M9904" s="292">
        <v>0</v>
      </c>
      <c r="N9904" s="292">
        <v>0</v>
      </c>
      <c r="O9904" s="292">
        <v>105913.09580333333</v>
      </c>
      <c r="P9904" s="83" t="str">
        <f t="shared" si="231"/>
        <v/>
      </c>
    </row>
    <row r="9905" spans="1:16" x14ac:dyDescent="0.25">
      <c r="A9905" s="83" t="s">
        <v>11538</v>
      </c>
      <c r="C9905" s="292">
        <v>2941.9979399999997</v>
      </c>
      <c r="D9905" s="292">
        <v>0</v>
      </c>
      <c r="E9905" s="292">
        <v>0</v>
      </c>
      <c r="F9905" s="292">
        <v>0</v>
      </c>
      <c r="G9905" s="292">
        <v>0</v>
      </c>
      <c r="H9905" s="292">
        <v>0</v>
      </c>
      <c r="I9905" s="292">
        <v>0</v>
      </c>
      <c r="J9905" s="292">
        <v>0</v>
      </c>
      <c r="K9905" s="292">
        <v>0</v>
      </c>
      <c r="L9905" s="292">
        <v>0</v>
      </c>
      <c r="M9905" s="292">
        <v>0</v>
      </c>
      <c r="N9905" s="292">
        <v>0</v>
      </c>
      <c r="O9905" s="292">
        <v>2941.9979399999997</v>
      </c>
      <c r="P9905" s="83" t="str">
        <f t="shared" si="231"/>
        <v/>
      </c>
    </row>
    <row r="9906" spans="1:16" x14ac:dyDescent="0.25">
      <c r="A9906" s="83" t="s">
        <v>11537</v>
      </c>
      <c r="C9906" s="292">
        <v>0</v>
      </c>
      <c r="D9906" s="292">
        <v>0</v>
      </c>
      <c r="E9906" s="292">
        <v>0</v>
      </c>
      <c r="F9906" s="292">
        <v>0</v>
      </c>
      <c r="G9906" s="292">
        <v>0</v>
      </c>
      <c r="H9906" s="292">
        <v>0</v>
      </c>
      <c r="I9906" s="292">
        <v>0</v>
      </c>
      <c r="J9906" s="292">
        <v>0</v>
      </c>
      <c r="K9906" s="292">
        <v>0</v>
      </c>
      <c r="L9906" s="292">
        <v>0</v>
      </c>
      <c r="M9906" s="292">
        <v>0</v>
      </c>
      <c r="N9906" s="292">
        <v>0</v>
      </c>
      <c r="O9906" s="292">
        <v>0</v>
      </c>
      <c r="P9906" s="83" t="str">
        <f t="shared" si="231"/>
        <v/>
      </c>
    </row>
    <row r="9907" spans="1:16" x14ac:dyDescent="0.25">
      <c r="A9907" s="83" t="s">
        <v>11536</v>
      </c>
      <c r="C9907" s="292">
        <v>0</v>
      </c>
      <c r="D9907" s="292">
        <v>0</v>
      </c>
      <c r="E9907" s="292">
        <v>0</v>
      </c>
      <c r="F9907" s="292">
        <v>0</v>
      </c>
      <c r="G9907" s="292">
        <v>0</v>
      </c>
      <c r="H9907" s="292">
        <v>0</v>
      </c>
      <c r="I9907" s="292">
        <v>0</v>
      </c>
      <c r="J9907" s="292">
        <v>0</v>
      </c>
      <c r="K9907" s="292">
        <v>0</v>
      </c>
      <c r="L9907" s="292">
        <v>0</v>
      </c>
      <c r="M9907" s="292">
        <v>0</v>
      </c>
      <c r="N9907" s="292">
        <v>0</v>
      </c>
      <c r="O9907" s="292">
        <v>0</v>
      </c>
      <c r="P9907" s="83" t="str">
        <f t="shared" si="231"/>
        <v/>
      </c>
    </row>
    <row r="9908" spans="1:16" x14ac:dyDescent="0.25">
      <c r="A9908" s="83" t="s">
        <v>11535</v>
      </c>
      <c r="C9908" s="292">
        <v>152.55146000000002</v>
      </c>
      <c r="D9908" s="292">
        <v>0</v>
      </c>
      <c r="E9908" s="292">
        <v>0</v>
      </c>
      <c r="F9908" s="292">
        <v>0</v>
      </c>
      <c r="G9908" s="292">
        <v>0</v>
      </c>
      <c r="H9908" s="292">
        <v>0</v>
      </c>
      <c r="I9908" s="292">
        <v>0</v>
      </c>
      <c r="J9908" s="292">
        <v>0</v>
      </c>
      <c r="K9908" s="292">
        <v>0</v>
      </c>
      <c r="L9908" s="292">
        <v>0</v>
      </c>
      <c r="M9908" s="292">
        <v>0</v>
      </c>
      <c r="N9908" s="292">
        <v>0</v>
      </c>
      <c r="O9908" s="292">
        <v>152.55146000000002</v>
      </c>
      <c r="P9908" s="83" t="str">
        <f t="shared" si="231"/>
        <v/>
      </c>
    </row>
    <row r="9909" spans="1:16" x14ac:dyDescent="0.25">
      <c r="A9909" s="83" t="s">
        <v>11534</v>
      </c>
      <c r="C9909" s="292">
        <v>265.05356</v>
      </c>
      <c r="D9909" s="292">
        <v>0</v>
      </c>
      <c r="E9909" s="292">
        <v>0</v>
      </c>
      <c r="F9909" s="292">
        <v>0</v>
      </c>
      <c r="G9909" s="292">
        <v>0</v>
      </c>
      <c r="H9909" s="292">
        <v>0</v>
      </c>
      <c r="I9909" s="292">
        <v>0</v>
      </c>
      <c r="J9909" s="292">
        <v>0</v>
      </c>
      <c r="K9909" s="292">
        <v>0</v>
      </c>
      <c r="L9909" s="292">
        <v>0</v>
      </c>
      <c r="M9909" s="292">
        <v>0</v>
      </c>
      <c r="N9909" s="292">
        <v>0</v>
      </c>
      <c r="O9909" s="292">
        <v>265.05356</v>
      </c>
      <c r="P9909" s="83" t="str">
        <f t="shared" si="231"/>
        <v/>
      </c>
    </row>
    <row r="9910" spans="1:16" x14ac:dyDescent="0.25">
      <c r="A9910" s="83" t="s">
        <v>11533</v>
      </c>
      <c r="C9910" s="292">
        <v>10582.927</v>
      </c>
      <c r="D9910" s="292">
        <v>0</v>
      </c>
      <c r="E9910" s="292">
        <v>0</v>
      </c>
      <c r="F9910" s="292">
        <v>0</v>
      </c>
      <c r="G9910" s="292">
        <v>0</v>
      </c>
      <c r="H9910" s="292">
        <v>0</v>
      </c>
      <c r="I9910" s="292">
        <v>0</v>
      </c>
      <c r="J9910" s="292">
        <v>0</v>
      </c>
      <c r="K9910" s="292">
        <v>0</v>
      </c>
      <c r="L9910" s="292">
        <v>0</v>
      </c>
      <c r="M9910" s="292">
        <v>0</v>
      </c>
      <c r="N9910" s="292">
        <v>0</v>
      </c>
      <c r="O9910" s="292">
        <v>10582.927</v>
      </c>
      <c r="P9910" s="83" t="str">
        <f t="shared" si="231"/>
        <v/>
      </c>
    </row>
    <row r="9911" spans="1:16" x14ac:dyDescent="0.25">
      <c r="A9911" s="83" t="s">
        <v>11532</v>
      </c>
      <c r="C9911" s="292">
        <v>550005.26570361108</v>
      </c>
      <c r="D9911" s="292">
        <v>0</v>
      </c>
      <c r="E9911" s="292">
        <v>0</v>
      </c>
      <c r="F9911" s="292">
        <v>0</v>
      </c>
      <c r="G9911" s="292">
        <v>0</v>
      </c>
      <c r="H9911" s="292">
        <v>0</v>
      </c>
      <c r="I9911" s="292">
        <v>0</v>
      </c>
      <c r="J9911" s="292">
        <v>0</v>
      </c>
      <c r="K9911" s="292">
        <v>0</v>
      </c>
      <c r="L9911" s="292">
        <v>0</v>
      </c>
      <c r="M9911" s="292">
        <v>0</v>
      </c>
      <c r="N9911" s="292">
        <v>0</v>
      </c>
      <c r="O9911" s="292">
        <v>550005.26570361108</v>
      </c>
      <c r="P9911" s="83" t="str">
        <f t="shared" ref="P9911:P9912" si="232">IF(COUNTBLANK(Q9911)=0,IF(RIGHT(A9911,12)=Q9911,TRUE,FALSE),"")</f>
        <v/>
      </c>
    </row>
    <row r="9912" spans="1:16" x14ac:dyDescent="0.25">
      <c r="A9912" s="83" t="s">
        <v>11531</v>
      </c>
      <c r="C9912" s="292">
        <v>285786.23919694434</v>
      </c>
      <c r="D9912" s="292">
        <v>0</v>
      </c>
      <c r="E9912" s="292">
        <v>0</v>
      </c>
      <c r="F9912" s="292">
        <v>0</v>
      </c>
      <c r="G9912" s="292">
        <v>0</v>
      </c>
      <c r="H9912" s="292">
        <v>0</v>
      </c>
      <c r="I9912" s="292">
        <v>0</v>
      </c>
      <c r="J9912" s="292">
        <v>0</v>
      </c>
      <c r="K9912" s="292">
        <v>0</v>
      </c>
      <c r="L9912" s="292">
        <v>0</v>
      </c>
      <c r="M9912" s="292">
        <v>0</v>
      </c>
      <c r="N9912" s="292">
        <v>0</v>
      </c>
      <c r="O9912" s="292">
        <v>285786.23919694434</v>
      </c>
      <c r="P9912" s="83" t="str">
        <f t="shared" si="232"/>
        <v/>
      </c>
    </row>
    <row r="9913" spans="1:16" hidden="1" x14ac:dyDescent="0.25">
      <c r="A9913" s="83" t="s">
        <v>11530</v>
      </c>
    </row>
    <row r="9914" spans="1:16" hidden="1" x14ac:dyDescent="0.25">
      <c r="A9914" s="83" t="s">
        <v>11529</v>
      </c>
    </row>
    <row r="9915" spans="1:16" hidden="1" x14ac:dyDescent="0.25">
      <c r="A9915" s="83" t="s">
        <v>11528</v>
      </c>
    </row>
    <row r="9916" spans="1:16" hidden="1" x14ac:dyDescent="0.25">
      <c r="A9916" s="83" t="s">
        <v>11527</v>
      </c>
    </row>
    <row r="9917" spans="1:16" hidden="1" x14ac:dyDescent="0.25">
      <c r="A9917" s="83" t="s">
        <v>11526</v>
      </c>
    </row>
    <row r="9918" spans="1:16" hidden="1" x14ac:dyDescent="0.25">
      <c r="A9918" s="83" t="s">
        <v>11525</v>
      </c>
    </row>
    <row r="9919" spans="1:16" hidden="1" x14ac:dyDescent="0.25">
      <c r="A9919" s="83" t="s">
        <v>11524</v>
      </c>
    </row>
    <row r="9920" spans="1:16" hidden="1" x14ac:dyDescent="0.25">
      <c r="A9920" s="83" t="s">
        <v>11523</v>
      </c>
    </row>
    <row r="9921" spans="1:1" hidden="1" x14ac:dyDescent="0.25">
      <c r="A9921" s="83" t="s">
        <v>11522</v>
      </c>
    </row>
    <row r="9922" spans="1:1" hidden="1" x14ac:dyDescent="0.25">
      <c r="A9922" s="83" t="s">
        <v>11521</v>
      </c>
    </row>
    <row r="9923" spans="1:1" hidden="1" x14ac:dyDescent="0.25">
      <c r="A9923" s="83" t="s">
        <v>11520</v>
      </c>
    </row>
    <row r="9924" spans="1:1" hidden="1" x14ac:dyDescent="0.25">
      <c r="A9924" s="83" t="s">
        <v>11519</v>
      </c>
    </row>
    <row r="9925" spans="1:1" hidden="1" x14ac:dyDescent="0.25">
      <c r="A9925" s="83" t="s">
        <v>11518</v>
      </c>
    </row>
    <row r="9926" spans="1:1" hidden="1" x14ac:dyDescent="0.25">
      <c r="A9926" s="83" t="s">
        <v>11517</v>
      </c>
    </row>
    <row r="9927" spans="1:1" hidden="1" x14ac:dyDescent="0.25">
      <c r="A9927" s="83" t="s">
        <v>11516</v>
      </c>
    </row>
    <row r="9928" spans="1:1" hidden="1" x14ac:dyDescent="0.25">
      <c r="A9928" s="83" t="s">
        <v>11515</v>
      </c>
    </row>
    <row r="9929" spans="1:1" hidden="1" x14ac:dyDescent="0.25">
      <c r="A9929" s="83" t="s">
        <v>11514</v>
      </c>
    </row>
    <row r="9930" spans="1:1" hidden="1" x14ac:dyDescent="0.25">
      <c r="A9930" s="83" t="s">
        <v>11513</v>
      </c>
    </row>
    <row r="9931" spans="1:1" hidden="1" x14ac:dyDescent="0.25">
      <c r="A9931" s="83" t="s">
        <v>11512</v>
      </c>
    </row>
    <row r="9932" spans="1:1" hidden="1" x14ac:dyDescent="0.25">
      <c r="A9932" s="83" t="s">
        <v>11511</v>
      </c>
    </row>
    <row r="9933" spans="1:1" hidden="1" x14ac:dyDescent="0.25">
      <c r="A9933" s="83" t="s">
        <v>11510</v>
      </c>
    </row>
    <row r="9934" spans="1:1" hidden="1" x14ac:dyDescent="0.25">
      <c r="A9934" s="83" t="s">
        <v>11509</v>
      </c>
    </row>
    <row r="9935" spans="1:1" hidden="1" x14ac:dyDescent="0.25">
      <c r="A9935" s="83" t="s">
        <v>11508</v>
      </c>
    </row>
    <row r="9936" spans="1:1" hidden="1" x14ac:dyDescent="0.25">
      <c r="A9936" s="83" t="s">
        <v>11507</v>
      </c>
    </row>
    <row r="9937" spans="1:16" hidden="1" x14ac:dyDescent="0.25">
      <c r="A9937" s="83" t="s">
        <v>11506</v>
      </c>
    </row>
    <row r="9938" spans="1:16" hidden="1" x14ac:dyDescent="0.25">
      <c r="A9938" s="83" t="s">
        <v>11505</v>
      </c>
    </row>
    <row r="9939" spans="1:16" hidden="1" x14ac:dyDescent="0.25">
      <c r="A9939" s="83" t="s">
        <v>11504</v>
      </c>
    </row>
    <row r="9940" spans="1:16" hidden="1" x14ac:dyDescent="0.25">
      <c r="A9940" s="83" t="s">
        <v>11503</v>
      </c>
    </row>
    <row r="9941" spans="1:16" hidden="1" x14ac:dyDescent="0.25">
      <c r="A9941" s="83" t="s">
        <v>11502</v>
      </c>
      <c r="C9941" s="292">
        <v>-4778336.6698799999</v>
      </c>
      <c r="D9941" s="292">
        <v>0</v>
      </c>
      <c r="E9941" s="292">
        <v>0</v>
      </c>
      <c r="F9941" s="292">
        <v>0</v>
      </c>
      <c r="G9941" s="292">
        <v>0</v>
      </c>
      <c r="H9941" s="292">
        <v>0</v>
      </c>
      <c r="I9941" s="292">
        <v>0</v>
      </c>
      <c r="J9941" s="292">
        <v>0</v>
      </c>
      <c r="K9941" s="292">
        <v>0</v>
      </c>
      <c r="L9941" s="292">
        <v>0</v>
      </c>
      <c r="M9941" s="292">
        <v>0</v>
      </c>
      <c r="N9941" s="292">
        <v>0</v>
      </c>
      <c r="O9941" s="292">
        <v>-4778336.6698799999</v>
      </c>
      <c r="P9941" s="83" t="str">
        <f t="shared" ref="P9941:P10004" si="233">IF(COUNTBLANK(Q9941)=0,IF(RIGHT(A9941,12)=Q9941,TRUE,FALSE),"")</f>
        <v/>
      </c>
    </row>
    <row r="9942" spans="1:16" hidden="1" x14ac:dyDescent="0.25">
      <c r="A9942" s="83" t="s">
        <v>11501</v>
      </c>
      <c r="C9942" s="292">
        <v>-4833470.2813400012</v>
      </c>
      <c r="D9942" s="292">
        <v>0</v>
      </c>
      <c r="E9942" s="292">
        <v>0</v>
      </c>
      <c r="F9942" s="292">
        <v>0</v>
      </c>
      <c r="G9942" s="292">
        <v>0</v>
      </c>
      <c r="H9942" s="292">
        <v>0</v>
      </c>
      <c r="I9942" s="292">
        <v>0</v>
      </c>
      <c r="J9942" s="292">
        <v>0</v>
      </c>
      <c r="K9942" s="292">
        <v>0</v>
      </c>
      <c r="L9942" s="292">
        <v>0</v>
      </c>
      <c r="M9942" s="292">
        <v>0</v>
      </c>
      <c r="N9942" s="292">
        <v>0</v>
      </c>
      <c r="O9942" s="292">
        <v>-4833470.2813400012</v>
      </c>
      <c r="P9942" s="83" t="str">
        <f t="shared" si="233"/>
        <v/>
      </c>
    </row>
    <row r="9943" spans="1:16" hidden="1" x14ac:dyDescent="0.25">
      <c r="A9943" s="83" t="s">
        <v>11500</v>
      </c>
      <c r="C9943" s="292">
        <v>0</v>
      </c>
      <c r="D9943" s="292">
        <v>0</v>
      </c>
      <c r="E9943" s="292">
        <v>0</v>
      </c>
      <c r="F9943" s="292">
        <v>0</v>
      </c>
      <c r="G9943" s="292">
        <v>0</v>
      </c>
      <c r="H9943" s="292">
        <v>0</v>
      </c>
      <c r="I9943" s="292">
        <v>0</v>
      </c>
      <c r="J9943" s="292">
        <v>0</v>
      </c>
      <c r="K9943" s="292">
        <v>0</v>
      </c>
      <c r="L9943" s="292">
        <v>0</v>
      </c>
      <c r="M9943" s="292">
        <v>0</v>
      </c>
      <c r="N9943" s="292">
        <v>0</v>
      </c>
      <c r="O9943" s="292">
        <v>0</v>
      </c>
      <c r="P9943" s="83" t="str">
        <f t="shared" si="233"/>
        <v/>
      </c>
    </row>
    <row r="9944" spans="1:16" hidden="1" x14ac:dyDescent="0.25">
      <c r="A9944" s="83" t="s">
        <v>11499</v>
      </c>
      <c r="C9944" s="292">
        <v>88621.021139999997</v>
      </c>
      <c r="D9944" s="292">
        <v>0</v>
      </c>
      <c r="E9944" s="292">
        <v>0</v>
      </c>
      <c r="F9944" s="292">
        <v>0</v>
      </c>
      <c r="G9944" s="292">
        <v>0</v>
      </c>
      <c r="H9944" s="292">
        <v>0</v>
      </c>
      <c r="I9944" s="292">
        <v>0</v>
      </c>
      <c r="J9944" s="292">
        <v>0</v>
      </c>
      <c r="K9944" s="292">
        <v>0</v>
      </c>
      <c r="L9944" s="292">
        <v>0</v>
      </c>
      <c r="M9944" s="292">
        <v>0</v>
      </c>
      <c r="N9944" s="292">
        <v>0</v>
      </c>
      <c r="O9944" s="292">
        <v>88621.021139999997</v>
      </c>
      <c r="P9944" s="83" t="str">
        <f t="shared" si="233"/>
        <v/>
      </c>
    </row>
    <row r="9945" spans="1:16" hidden="1" x14ac:dyDescent="0.25">
      <c r="A9945" s="83" t="s">
        <v>11498</v>
      </c>
      <c r="C9945" s="292">
        <v>1653.2240200000001</v>
      </c>
      <c r="D9945" s="292">
        <v>0</v>
      </c>
      <c r="E9945" s="292">
        <v>0</v>
      </c>
      <c r="F9945" s="292">
        <v>0</v>
      </c>
      <c r="G9945" s="292">
        <v>0</v>
      </c>
      <c r="H9945" s="292">
        <v>0</v>
      </c>
      <c r="I9945" s="292">
        <v>0</v>
      </c>
      <c r="J9945" s="292">
        <v>0</v>
      </c>
      <c r="K9945" s="292">
        <v>0</v>
      </c>
      <c r="L9945" s="292">
        <v>0</v>
      </c>
      <c r="M9945" s="292">
        <v>0</v>
      </c>
      <c r="N9945" s="292">
        <v>0</v>
      </c>
      <c r="O9945" s="292">
        <v>1653.2240200000001</v>
      </c>
      <c r="P9945" s="83" t="str">
        <f t="shared" si="233"/>
        <v/>
      </c>
    </row>
    <row r="9946" spans="1:16" hidden="1" x14ac:dyDescent="0.25">
      <c r="A9946" s="83" t="s">
        <v>11497</v>
      </c>
      <c r="C9946" s="292">
        <v>44188.290860000001</v>
      </c>
      <c r="D9946" s="292">
        <v>0</v>
      </c>
      <c r="E9946" s="292">
        <v>0</v>
      </c>
      <c r="F9946" s="292">
        <v>0</v>
      </c>
      <c r="G9946" s="292">
        <v>0</v>
      </c>
      <c r="H9946" s="292">
        <v>0</v>
      </c>
      <c r="I9946" s="292">
        <v>0</v>
      </c>
      <c r="J9946" s="292">
        <v>0</v>
      </c>
      <c r="K9946" s="292">
        <v>0</v>
      </c>
      <c r="L9946" s="292">
        <v>0</v>
      </c>
      <c r="M9946" s="292">
        <v>0</v>
      </c>
      <c r="N9946" s="292">
        <v>0</v>
      </c>
      <c r="O9946" s="292">
        <v>44188.290860000001</v>
      </c>
      <c r="P9946" s="83" t="str">
        <f t="shared" si="233"/>
        <v/>
      </c>
    </row>
    <row r="9947" spans="1:16" hidden="1" x14ac:dyDescent="0.25">
      <c r="A9947" s="83" t="s">
        <v>11496</v>
      </c>
      <c r="C9947" s="292">
        <v>534173.68030999997</v>
      </c>
      <c r="D9947" s="292">
        <v>0</v>
      </c>
      <c r="E9947" s="292">
        <v>0</v>
      </c>
      <c r="F9947" s="292">
        <v>0</v>
      </c>
      <c r="G9947" s="292">
        <v>0</v>
      </c>
      <c r="H9947" s="292">
        <v>0</v>
      </c>
      <c r="I9947" s="292">
        <v>0</v>
      </c>
      <c r="J9947" s="292">
        <v>0</v>
      </c>
      <c r="K9947" s="292">
        <v>0</v>
      </c>
      <c r="L9947" s="292">
        <v>0</v>
      </c>
      <c r="M9947" s="292">
        <v>0</v>
      </c>
      <c r="N9947" s="292">
        <v>0</v>
      </c>
      <c r="O9947" s="292">
        <v>534173.68030999997</v>
      </c>
      <c r="P9947" s="83" t="str">
        <f t="shared" si="233"/>
        <v/>
      </c>
    </row>
    <row r="9948" spans="1:16" hidden="1" x14ac:dyDescent="0.25">
      <c r="A9948" s="83" t="s">
        <v>11495</v>
      </c>
      <c r="C9948" s="292">
        <v>0</v>
      </c>
      <c r="D9948" s="292">
        <v>0</v>
      </c>
      <c r="E9948" s="292">
        <v>0</v>
      </c>
      <c r="F9948" s="292">
        <v>0</v>
      </c>
      <c r="G9948" s="292">
        <v>0</v>
      </c>
      <c r="H9948" s="292">
        <v>0</v>
      </c>
      <c r="I9948" s="292">
        <v>0</v>
      </c>
      <c r="J9948" s="292">
        <v>0</v>
      </c>
      <c r="K9948" s="292">
        <v>0</v>
      </c>
      <c r="L9948" s="292">
        <v>0</v>
      </c>
      <c r="M9948" s="292">
        <v>0</v>
      </c>
      <c r="N9948" s="292">
        <v>0</v>
      </c>
      <c r="O9948" s="292">
        <v>0</v>
      </c>
      <c r="P9948" s="83" t="str">
        <f t="shared" si="233"/>
        <v/>
      </c>
    </row>
    <row r="9949" spans="1:16" hidden="1" x14ac:dyDescent="0.25">
      <c r="A9949" s="83" t="s">
        <v>11494</v>
      </c>
      <c r="C9949" s="292">
        <v>39785.066740000002</v>
      </c>
      <c r="D9949" s="292">
        <v>0</v>
      </c>
      <c r="E9949" s="292">
        <v>0</v>
      </c>
      <c r="F9949" s="292">
        <v>0</v>
      </c>
      <c r="G9949" s="292">
        <v>0</v>
      </c>
      <c r="H9949" s="292">
        <v>0</v>
      </c>
      <c r="I9949" s="292">
        <v>0</v>
      </c>
      <c r="J9949" s="292">
        <v>0</v>
      </c>
      <c r="K9949" s="292">
        <v>0</v>
      </c>
      <c r="L9949" s="292">
        <v>0</v>
      </c>
      <c r="M9949" s="292">
        <v>0</v>
      </c>
      <c r="N9949" s="292">
        <v>0</v>
      </c>
      <c r="O9949" s="292">
        <v>39785.066740000002</v>
      </c>
      <c r="P9949" s="83" t="str">
        <f t="shared" si="233"/>
        <v/>
      </c>
    </row>
    <row r="9950" spans="1:16" hidden="1" x14ac:dyDescent="0.25">
      <c r="A9950" s="83" t="s">
        <v>11493</v>
      </c>
      <c r="C9950" s="292">
        <v>3712669.98844</v>
      </c>
      <c r="D9950" s="292">
        <v>0</v>
      </c>
      <c r="E9950" s="292">
        <v>0</v>
      </c>
      <c r="F9950" s="292">
        <v>0</v>
      </c>
      <c r="G9950" s="292">
        <v>0</v>
      </c>
      <c r="H9950" s="292">
        <v>0</v>
      </c>
      <c r="I9950" s="292">
        <v>0</v>
      </c>
      <c r="J9950" s="292">
        <v>0</v>
      </c>
      <c r="K9950" s="292">
        <v>0</v>
      </c>
      <c r="L9950" s="292">
        <v>0</v>
      </c>
      <c r="M9950" s="292">
        <v>0</v>
      </c>
      <c r="N9950" s="292">
        <v>0</v>
      </c>
      <c r="O9950" s="292">
        <v>3712669.98844</v>
      </c>
      <c r="P9950" s="83" t="str">
        <f t="shared" si="233"/>
        <v/>
      </c>
    </row>
    <row r="9951" spans="1:16" hidden="1" x14ac:dyDescent="0.25">
      <c r="A9951" s="83" t="s">
        <v>11492</v>
      </c>
      <c r="C9951" s="292">
        <v>1165495.0587800001</v>
      </c>
      <c r="D9951" s="292">
        <v>0</v>
      </c>
      <c r="E9951" s="292">
        <v>0</v>
      </c>
      <c r="F9951" s="292">
        <v>0</v>
      </c>
      <c r="G9951" s="292">
        <v>0</v>
      </c>
      <c r="H9951" s="292">
        <v>0</v>
      </c>
      <c r="I9951" s="292">
        <v>0</v>
      </c>
      <c r="J9951" s="292">
        <v>0</v>
      </c>
      <c r="K9951" s="292">
        <v>0</v>
      </c>
      <c r="L9951" s="292">
        <v>0</v>
      </c>
      <c r="M9951" s="292">
        <v>0</v>
      </c>
      <c r="N9951" s="292">
        <v>0</v>
      </c>
      <c r="O9951" s="292">
        <v>1165495.0587800001</v>
      </c>
      <c r="P9951" s="83" t="str">
        <f t="shared" si="233"/>
        <v/>
      </c>
    </row>
    <row r="9952" spans="1:16" hidden="1" x14ac:dyDescent="0.25">
      <c r="A9952" s="83" t="s">
        <v>11491</v>
      </c>
      <c r="C9952" s="292">
        <v>6531.5428099999999</v>
      </c>
      <c r="D9952" s="292">
        <v>0</v>
      </c>
      <c r="E9952" s="292">
        <v>0</v>
      </c>
      <c r="F9952" s="292">
        <v>0</v>
      </c>
      <c r="G9952" s="292">
        <v>0</v>
      </c>
      <c r="H9952" s="292">
        <v>0</v>
      </c>
      <c r="I9952" s="292">
        <v>0</v>
      </c>
      <c r="J9952" s="292">
        <v>0</v>
      </c>
      <c r="K9952" s="292">
        <v>0</v>
      </c>
      <c r="L9952" s="292">
        <v>0</v>
      </c>
      <c r="M9952" s="292">
        <v>0</v>
      </c>
      <c r="N9952" s="292">
        <v>0</v>
      </c>
      <c r="O9952" s="292">
        <v>6531.5428099999999</v>
      </c>
      <c r="P9952" s="83" t="str">
        <f t="shared" si="233"/>
        <v/>
      </c>
    </row>
    <row r="9953" spans="1:16" hidden="1" x14ac:dyDescent="0.25">
      <c r="A9953" s="83" t="s">
        <v>11490</v>
      </c>
      <c r="C9953" s="292">
        <v>1707.9095599999998</v>
      </c>
      <c r="D9953" s="292">
        <v>0</v>
      </c>
      <c r="E9953" s="292">
        <v>0</v>
      </c>
      <c r="F9953" s="292">
        <v>0</v>
      </c>
      <c r="G9953" s="292">
        <v>0</v>
      </c>
      <c r="H9953" s="292">
        <v>0</v>
      </c>
      <c r="I9953" s="292">
        <v>0</v>
      </c>
      <c r="J9953" s="292">
        <v>0</v>
      </c>
      <c r="K9953" s="292">
        <v>0</v>
      </c>
      <c r="L9953" s="292">
        <v>0</v>
      </c>
      <c r="M9953" s="292">
        <v>0</v>
      </c>
      <c r="N9953" s="292">
        <v>0</v>
      </c>
      <c r="O9953" s="292">
        <v>1707.9095599999998</v>
      </c>
      <c r="P9953" s="83" t="str">
        <f t="shared" si="233"/>
        <v/>
      </c>
    </row>
    <row r="9954" spans="1:16" hidden="1" x14ac:dyDescent="0.25">
      <c r="A9954" s="83" t="s">
        <v>11489</v>
      </c>
      <c r="C9954" s="292">
        <v>5594825.78266</v>
      </c>
      <c r="D9954" s="292">
        <v>0</v>
      </c>
      <c r="E9954" s="292">
        <v>0</v>
      </c>
      <c r="F9954" s="292">
        <v>0</v>
      </c>
      <c r="G9954" s="292">
        <v>0</v>
      </c>
      <c r="H9954" s="292">
        <v>0</v>
      </c>
      <c r="I9954" s="292">
        <v>0</v>
      </c>
      <c r="J9954" s="292">
        <v>0</v>
      </c>
      <c r="K9954" s="292">
        <v>0</v>
      </c>
      <c r="L9954" s="292">
        <v>0</v>
      </c>
      <c r="M9954" s="292">
        <v>0</v>
      </c>
      <c r="N9954" s="292">
        <v>0</v>
      </c>
      <c r="O9954" s="292">
        <v>5594825.78266</v>
      </c>
      <c r="P9954" s="83" t="str">
        <f t="shared" si="233"/>
        <v/>
      </c>
    </row>
    <row r="9955" spans="1:16" hidden="1" x14ac:dyDescent="0.25">
      <c r="A9955" s="83" t="s">
        <v>11488</v>
      </c>
      <c r="C9955" s="292">
        <v>59413.444470000002</v>
      </c>
      <c r="D9955" s="292">
        <v>0</v>
      </c>
      <c r="E9955" s="292">
        <v>0</v>
      </c>
      <c r="F9955" s="292">
        <v>0</v>
      </c>
      <c r="G9955" s="292">
        <v>0</v>
      </c>
      <c r="H9955" s="292">
        <v>0</v>
      </c>
      <c r="I9955" s="292">
        <v>0</v>
      </c>
      <c r="J9955" s="292">
        <v>0</v>
      </c>
      <c r="K9955" s="292">
        <v>0</v>
      </c>
      <c r="L9955" s="292">
        <v>0</v>
      </c>
      <c r="M9955" s="292">
        <v>0</v>
      </c>
      <c r="N9955" s="292">
        <v>0</v>
      </c>
      <c r="O9955" s="292">
        <v>59413.444470000002</v>
      </c>
      <c r="P9955" s="83" t="str">
        <f t="shared" si="233"/>
        <v/>
      </c>
    </row>
    <row r="9956" spans="1:16" hidden="1" x14ac:dyDescent="0.25">
      <c r="A9956" s="83" t="s">
        <v>11487</v>
      </c>
      <c r="C9956" s="292">
        <v>867.62043000000006</v>
      </c>
      <c r="D9956" s="292">
        <v>0</v>
      </c>
      <c r="E9956" s="292">
        <v>0</v>
      </c>
      <c r="F9956" s="292">
        <v>0</v>
      </c>
      <c r="G9956" s="292">
        <v>0</v>
      </c>
      <c r="H9956" s="292">
        <v>0</v>
      </c>
      <c r="I9956" s="292">
        <v>0</v>
      </c>
      <c r="J9956" s="292">
        <v>0</v>
      </c>
      <c r="K9956" s="292">
        <v>0</v>
      </c>
      <c r="L9956" s="292">
        <v>0</v>
      </c>
      <c r="M9956" s="292">
        <v>0</v>
      </c>
      <c r="N9956" s="292">
        <v>0</v>
      </c>
      <c r="O9956" s="292">
        <v>867.62043000000006</v>
      </c>
      <c r="P9956" s="83" t="str">
        <f t="shared" si="233"/>
        <v/>
      </c>
    </row>
    <row r="9957" spans="1:16" hidden="1" x14ac:dyDescent="0.25">
      <c r="A9957" s="83" t="s">
        <v>11486</v>
      </c>
      <c r="C9957" s="292">
        <v>0</v>
      </c>
      <c r="D9957" s="292">
        <v>0</v>
      </c>
      <c r="E9957" s="292">
        <v>0</v>
      </c>
      <c r="F9957" s="292">
        <v>0</v>
      </c>
      <c r="G9957" s="292">
        <v>0</v>
      </c>
      <c r="H9957" s="292">
        <v>0</v>
      </c>
      <c r="I9957" s="292">
        <v>0</v>
      </c>
      <c r="J9957" s="292">
        <v>0</v>
      </c>
      <c r="K9957" s="292">
        <v>0</v>
      </c>
      <c r="L9957" s="292">
        <v>0</v>
      </c>
      <c r="M9957" s="292">
        <v>0</v>
      </c>
      <c r="N9957" s="292">
        <v>0</v>
      </c>
      <c r="O9957" s="292">
        <v>0</v>
      </c>
      <c r="P9957" s="83" t="str">
        <f t="shared" si="233"/>
        <v/>
      </c>
    </row>
    <row r="9958" spans="1:16" hidden="1" x14ac:dyDescent="0.25">
      <c r="A9958" s="83" t="s">
        <v>11485</v>
      </c>
      <c r="C9958" s="292">
        <v>5655106.8475600006</v>
      </c>
      <c r="D9958" s="292">
        <v>0</v>
      </c>
      <c r="E9958" s="292">
        <v>0</v>
      </c>
      <c r="F9958" s="292">
        <v>0</v>
      </c>
      <c r="G9958" s="292">
        <v>0</v>
      </c>
      <c r="H9958" s="292">
        <v>0</v>
      </c>
      <c r="I9958" s="292">
        <v>0</v>
      </c>
      <c r="J9958" s="292">
        <v>0</v>
      </c>
      <c r="K9958" s="292">
        <v>0</v>
      </c>
      <c r="L9958" s="292">
        <v>0</v>
      </c>
      <c r="M9958" s="292">
        <v>0</v>
      </c>
      <c r="N9958" s="292">
        <v>0</v>
      </c>
      <c r="O9958" s="292">
        <v>5655106.8475600006</v>
      </c>
      <c r="P9958" s="83" t="str">
        <f t="shared" si="233"/>
        <v/>
      </c>
    </row>
    <row r="9959" spans="1:16" hidden="1" x14ac:dyDescent="0.25">
      <c r="A9959" s="83" t="s">
        <v>11484</v>
      </c>
      <c r="C9959" s="292">
        <v>0</v>
      </c>
      <c r="D9959" s="292">
        <v>0</v>
      </c>
      <c r="E9959" s="292">
        <v>0</v>
      </c>
      <c r="F9959" s="292">
        <v>0</v>
      </c>
      <c r="G9959" s="292">
        <v>0</v>
      </c>
      <c r="H9959" s="292">
        <v>0</v>
      </c>
      <c r="I9959" s="292">
        <v>0</v>
      </c>
      <c r="J9959" s="292">
        <v>0</v>
      </c>
      <c r="K9959" s="292">
        <v>0</v>
      </c>
      <c r="L9959" s="292">
        <v>0</v>
      </c>
      <c r="M9959" s="292">
        <v>0</v>
      </c>
      <c r="N9959" s="292">
        <v>0</v>
      </c>
      <c r="O9959" s="292">
        <v>0</v>
      </c>
      <c r="P9959" s="83" t="str">
        <f t="shared" si="233"/>
        <v/>
      </c>
    </row>
    <row r="9960" spans="1:16" hidden="1" x14ac:dyDescent="0.25">
      <c r="A9960" s="83" t="s">
        <v>11483</v>
      </c>
      <c r="C9960" s="292">
        <v>816489.11277999997</v>
      </c>
      <c r="D9960" s="292">
        <v>0</v>
      </c>
      <c r="E9960" s="292">
        <v>0</v>
      </c>
      <c r="F9960" s="292">
        <v>0</v>
      </c>
      <c r="G9960" s="292">
        <v>0</v>
      </c>
      <c r="H9960" s="292">
        <v>0</v>
      </c>
      <c r="I9960" s="292">
        <v>0</v>
      </c>
      <c r="J9960" s="292">
        <v>0</v>
      </c>
      <c r="K9960" s="292">
        <v>0</v>
      </c>
      <c r="L9960" s="292">
        <v>0</v>
      </c>
      <c r="M9960" s="292">
        <v>0</v>
      </c>
      <c r="N9960" s="292">
        <v>0</v>
      </c>
      <c r="O9960" s="292">
        <v>816489.11277999997</v>
      </c>
      <c r="P9960" s="83" t="str">
        <f t="shared" si="233"/>
        <v/>
      </c>
    </row>
    <row r="9961" spans="1:16" hidden="1" x14ac:dyDescent="0.25">
      <c r="A9961" s="83" t="s">
        <v>11482</v>
      </c>
      <c r="C9961" s="292">
        <v>0</v>
      </c>
      <c r="D9961" s="292">
        <v>0</v>
      </c>
      <c r="E9961" s="292">
        <v>0</v>
      </c>
      <c r="F9961" s="292">
        <v>0</v>
      </c>
      <c r="G9961" s="292">
        <v>0</v>
      </c>
      <c r="H9961" s="292">
        <v>0</v>
      </c>
      <c r="I9961" s="292">
        <v>0</v>
      </c>
      <c r="J9961" s="292">
        <v>0</v>
      </c>
      <c r="K9961" s="292">
        <v>0</v>
      </c>
      <c r="L9961" s="292">
        <v>0</v>
      </c>
      <c r="M9961" s="292">
        <v>0</v>
      </c>
      <c r="N9961" s="292">
        <v>0</v>
      </c>
      <c r="O9961" s="292">
        <v>0</v>
      </c>
      <c r="P9961" s="83" t="str">
        <f t="shared" si="233"/>
        <v/>
      </c>
    </row>
    <row r="9962" spans="1:16" hidden="1" x14ac:dyDescent="0.25">
      <c r="A9962" s="83" t="s">
        <v>11481</v>
      </c>
      <c r="C9962" s="292">
        <v>0</v>
      </c>
      <c r="D9962" s="292">
        <v>0</v>
      </c>
      <c r="E9962" s="292">
        <v>0</v>
      </c>
      <c r="F9962" s="292">
        <v>0</v>
      </c>
      <c r="G9962" s="292">
        <v>0</v>
      </c>
      <c r="H9962" s="292">
        <v>0</v>
      </c>
      <c r="I9962" s="292">
        <v>0</v>
      </c>
      <c r="J9962" s="292">
        <v>0</v>
      </c>
      <c r="K9962" s="292">
        <v>0</v>
      </c>
      <c r="L9962" s="292">
        <v>0</v>
      </c>
      <c r="M9962" s="292">
        <v>0</v>
      </c>
      <c r="N9962" s="292">
        <v>0</v>
      </c>
      <c r="O9962" s="292">
        <v>0</v>
      </c>
      <c r="P9962" s="83" t="str">
        <f t="shared" si="233"/>
        <v/>
      </c>
    </row>
    <row r="9963" spans="1:16" hidden="1" x14ac:dyDescent="0.25">
      <c r="A9963" s="83" t="s">
        <v>11480</v>
      </c>
      <c r="C9963" s="292">
        <v>6196.2122499999996</v>
      </c>
      <c r="D9963" s="292">
        <v>0</v>
      </c>
      <c r="E9963" s="292">
        <v>0</v>
      </c>
      <c r="F9963" s="292">
        <v>0</v>
      </c>
      <c r="G9963" s="292">
        <v>0</v>
      </c>
      <c r="H9963" s="292">
        <v>0</v>
      </c>
      <c r="I9963" s="292">
        <v>0</v>
      </c>
      <c r="J9963" s="292">
        <v>0</v>
      </c>
      <c r="K9963" s="292">
        <v>0</v>
      </c>
      <c r="L9963" s="292">
        <v>0</v>
      </c>
      <c r="M9963" s="292">
        <v>0</v>
      </c>
      <c r="N9963" s="292">
        <v>0</v>
      </c>
      <c r="O9963" s="292">
        <v>6196.2122499999996</v>
      </c>
      <c r="P9963" s="83" t="str">
        <f t="shared" si="233"/>
        <v/>
      </c>
    </row>
    <row r="9964" spans="1:16" hidden="1" x14ac:dyDescent="0.25">
      <c r="A9964" s="83" t="s">
        <v>11479</v>
      </c>
      <c r="C9964" s="292">
        <v>2433.8802000000001</v>
      </c>
      <c r="D9964" s="292">
        <v>0</v>
      </c>
      <c r="E9964" s="292">
        <v>0</v>
      </c>
      <c r="F9964" s="292">
        <v>0</v>
      </c>
      <c r="G9964" s="292">
        <v>0</v>
      </c>
      <c r="H9964" s="292">
        <v>0</v>
      </c>
      <c r="I9964" s="292">
        <v>0</v>
      </c>
      <c r="J9964" s="292">
        <v>0</v>
      </c>
      <c r="K9964" s="292">
        <v>0</v>
      </c>
      <c r="L9964" s="292">
        <v>0</v>
      </c>
      <c r="M9964" s="292">
        <v>0</v>
      </c>
      <c r="N9964" s="292">
        <v>0</v>
      </c>
      <c r="O9964" s="292">
        <v>2433.8802000000001</v>
      </c>
      <c r="P9964" s="83" t="str">
        <f t="shared" si="233"/>
        <v/>
      </c>
    </row>
    <row r="9965" spans="1:16" hidden="1" x14ac:dyDescent="0.25">
      <c r="A9965" s="83" t="s">
        <v>11478</v>
      </c>
      <c r="C9965" s="292">
        <v>624101.59419999993</v>
      </c>
      <c r="D9965" s="292">
        <v>0</v>
      </c>
      <c r="E9965" s="292">
        <v>0</v>
      </c>
      <c r="F9965" s="292">
        <v>0</v>
      </c>
      <c r="G9965" s="292">
        <v>0</v>
      </c>
      <c r="H9965" s="292">
        <v>0</v>
      </c>
      <c r="I9965" s="292">
        <v>0</v>
      </c>
      <c r="J9965" s="292">
        <v>0</v>
      </c>
      <c r="K9965" s="292">
        <v>0</v>
      </c>
      <c r="L9965" s="292">
        <v>0</v>
      </c>
      <c r="M9965" s="292">
        <v>0</v>
      </c>
      <c r="N9965" s="292">
        <v>0</v>
      </c>
      <c r="O9965" s="292">
        <v>624101.59419999993</v>
      </c>
      <c r="P9965" s="83" t="str">
        <f t="shared" si="233"/>
        <v/>
      </c>
    </row>
    <row r="9966" spans="1:16" hidden="1" x14ac:dyDescent="0.25">
      <c r="A9966" s="83" t="s">
        <v>11477</v>
      </c>
      <c r="C9966" s="292">
        <v>181427.67688999997</v>
      </c>
      <c r="D9966" s="292">
        <v>0</v>
      </c>
      <c r="E9966" s="292">
        <v>0</v>
      </c>
      <c r="F9966" s="292">
        <v>0</v>
      </c>
      <c r="G9966" s="292">
        <v>0</v>
      </c>
      <c r="H9966" s="292">
        <v>0</v>
      </c>
      <c r="I9966" s="292">
        <v>0</v>
      </c>
      <c r="J9966" s="292">
        <v>0</v>
      </c>
      <c r="K9966" s="292">
        <v>0</v>
      </c>
      <c r="L9966" s="292">
        <v>0</v>
      </c>
      <c r="M9966" s="292">
        <v>0</v>
      </c>
      <c r="N9966" s="292">
        <v>0</v>
      </c>
      <c r="O9966" s="292">
        <v>181427.67688999997</v>
      </c>
      <c r="P9966" s="83" t="str">
        <f t="shared" si="233"/>
        <v/>
      </c>
    </row>
    <row r="9967" spans="1:16" hidden="1" x14ac:dyDescent="0.25">
      <c r="A9967" s="83" t="s">
        <v>11476</v>
      </c>
      <c r="C9967" s="292">
        <v>0</v>
      </c>
      <c r="D9967" s="292">
        <v>0</v>
      </c>
      <c r="E9967" s="292">
        <v>0</v>
      </c>
      <c r="F9967" s="292">
        <v>0</v>
      </c>
      <c r="G9967" s="292">
        <v>0</v>
      </c>
      <c r="H9967" s="292">
        <v>0</v>
      </c>
      <c r="I9967" s="292">
        <v>0</v>
      </c>
      <c r="J9967" s="292">
        <v>0</v>
      </c>
      <c r="K9967" s="292">
        <v>0</v>
      </c>
      <c r="L9967" s="292">
        <v>0</v>
      </c>
      <c r="M9967" s="292">
        <v>0</v>
      </c>
      <c r="N9967" s="292">
        <v>0</v>
      </c>
      <c r="O9967" s="292">
        <v>0</v>
      </c>
      <c r="P9967" s="83" t="str">
        <f t="shared" si="233"/>
        <v/>
      </c>
    </row>
    <row r="9968" spans="1:16" hidden="1" x14ac:dyDescent="0.25">
      <c r="A9968" s="83" t="s">
        <v>11475</v>
      </c>
      <c r="C9968" s="292">
        <v>0</v>
      </c>
      <c r="D9968" s="292">
        <v>0</v>
      </c>
      <c r="E9968" s="292">
        <v>0</v>
      </c>
      <c r="F9968" s="292">
        <v>0</v>
      </c>
      <c r="G9968" s="292">
        <v>0</v>
      </c>
      <c r="H9968" s="292">
        <v>0</v>
      </c>
      <c r="I9968" s="292">
        <v>0</v>
      </c>
      <c r="J9968" s="292">
        <v>0</v>
      </c>
      <c r="K9968" s="292">
        <v>0</v>
      </c>
      <c r="L9968" s="292">
        <v>0</v>
      </c>
      <c r="M9968" s="292">
        <v>0</v>
      </c>
      <c r="N9968" s="292">
        <v>0</v>
      </c>
      <c r="O9968" s="292">
        <v>0</v>
      </c>
      <c r="P9968" s="83" t="str">
        <f t="shared" si="233"/>
        <v/>
      </c>
    </row>
    <row r="9969" spans="1:16" hidden="1" x14ac:dyDescent="0.25">
      <c r="A9969" s="83" t="s">
        <v>11474</v>
      </c>
      <c r="C9969" s="292">
        <v>1166.72183</v>
      </c>
      <c r="D9969" s="292">
        <v>0</v>
      </c>
      <c r="E9969" s="292">
        <v>0</v>
      </c>
      <c r="F9969" s="292">
        <v>0</v>
      </c>
      <c r="G9969" s="292">
        <v>0</v>
      </c>
      <c r="H9969" s="292">
        <v>0</v>
      </c>
      <c r="I9969" s="292">
        <v>0</v>
      </c>
      <c r="J9969" s="292">
        <v>0</v>
      </c>
      <c r="K9969" s="292">
        <v>0</v>
      </c>
      <c r="L9969" s="292">
        <v>0</v>
      </c>
      <c r="M9969" s="292">
        <v>0</v>
      </c>
      <c r="N9969" s="292">
        <v>0</v>
      </c>
      <c r="O9969" s="292">
        <v>1166.72183</v>
      </c>
      <c r="P9969" s="83" t="str">
        <f t="shared" si="233"/>
        <v/>
      </c>
    </row>
    <row r="9970" spans="1:16" hidden="1" x14ac:dyDescent="0.25">
      <c r="A9970" s="83" t="s">
        <v>11473</v>
      </c>
      <c r="C9970" s="292">
        <v>1092.046</v>
      </c>
      <c r="D9970" s="292">
        <v>0</v>
      </c>
      <c r="E9970" s="292">
        <v>0</v>
      </c>
      <c r="F9970" s="292">
        <v>0</v>
      </c>
      <c r="G9970" s="292">
        <v>0</v>
      </c>
      <c r="H9970" s="292">
        <v>0</v>
      </c>
      <c r="I9970" s="292">
        <v>0</v>
      </c>
      <c r="J9970" s="292">
        <v>0</v>
      </c>
      <c r="K9970" s="292">
        <v>0</v>
      </c>
      <c r="L9970" s="292">
        <v>0</v>
      </c>
      <c r="M9970" s="292">
        <v>0</v>
      </c>
      <c r="N9970" s="292">
        <v>0</v>
      </c>
      <c r="O9970" s="292">
        <v>1092.046</v>
      </c>
      <c r="P9970" s="83" t="str">
        <f t="shared" si="233"/>
        <v/>
      </c>
    </row>
    <row r="9971" spans="1:16" hidden="1" x14ac:dyDescent="0.25">
      <c r="A9971" s="83" t="s">
        <v>11472</v>
      </c>
      <c r="C9971" s="292">
        <v>70.981409999999997</v>
      </c>
      <c r="D9971" s="292">
        <v>0</v>
      </c>
      <c r="E9971" s="292">
        <v>0</v>
      </c>
      <c r="F9971" s="292">
        <v>0</v>
      </c>
      <c r="G9971" s="292">
        <v>0</v>
      </c>
      <c r="H9971" s="292">
        <v>0</v>
      </c>
      <c r="I9971" s="292">
        <v>0</v>
      </c>
      <c r="J9971" s="292">
        <v>0</v>
      </c>
      <c r="K9971" s="292">
        <v>0</v>
      </c>
      <c r="L9971" s="292">
        <v>0</v>
      </c>
      <c r="M9971" s="292">
        <v>0</v>
      </c>
      <c r="N9971" s="292">
        <v>0</v>
      </c>
      <c r="O9971" s="292">
        <v>70.981409999999997</v>
      </c>
      <c r="P9971" s="83" t="str">
        <f t="shared" si="233"/>
        <v/>
      </c>
    </row>
    <row r="9972" spans="1:16" hidden="1" x14ac:dyDescent="0.25">
      <c r="A9972" s="83" t="s">
        <v>11471</v>
      </c>
      <c r="C9972" s="292">
        <v>5147.4534400000002</v>
      </c>
      <c r="D9972" s="292">
        <v>0</v>
      </c>
      <c r="E9972" s="292">
        <v>0</v>
      </c>
      <c r="F9972" s="292">
        <v>0</v>
      </c>
      <c r="G9972" s="292">
        <v>0</v>
      </c>
      <c r="H9972" s="292">
        <v>0</v>
      </c>
      <c r="I9972" s="292">
        <v>0</v>
      </c>
      <c r="J9972" s="292">
        <v>0</v>
      </c>
      <c r="K9972" s="292">
        <v>0</v>
      </c>
      <c r="L9972" s="292">
        <v>0</v>
      </c>
      <c r="M9972" s="292">
        <v>0</v>
      </c>
      <c r="N9972" s="292">
        <v>0</v>
      </c>
      <c r="O9972" s="292">
        <v>5147.4534400000002</v>
      </c>
      <c r="P9972" s="83" t="str">
        <f t="shared" si="233"/>
        <v/>
      </c>
    </row>
    <row r="9973" spans="1:16" hidden="1" x14ac:dyDescent="0.25">
      <c r="A9973" s="83" t="s">
        <v>11470</v>
      </c>
      <c r="C9973" s="292">
        <v>821636.56621999992</v>
      </c>
      <c r="D9973" s="292">
        <v>0</v>
      </c>
      <c r="E9973" s="292">
        <v>0</v>
      </c>
      <c r="F9973" s="292">
        <v>0</v>
      </c>
      <c r="G9973" s="292">
        <v>0</v>
      </c>
      <c r="H9973" s="292">
        <v>0</v>
      </c>
      <c r="I9973" s="292">
        <v>0</v>
      </c>
      <c r="J9973" s="292">
        <v>0</v>
      </c>
      <c r="K9973" s="292">
        <v>0</v>
      </c>
      <c r="L9973" s="292">
        <v>0</v>
      </c>
      <c r="M9973" s="292">
        <v>0</v>
      </c>
      <c r="N9973" s="292">
        <v>0</v>
      </c>
      <c r="O9973" s="292">
        <v>821636.56621999992</v>
      </c>
      <c r="P9973" s="83" t="str">
        <f t="shared" si="233"/>
        <v/>
      </c>
    </row>
    <row r="9974" spans="1:16" hidden="1" x14ac:dyDescent="0.25">
      <c r="A9974" s="83" t="s">
        <v>11469</v>
      </c>
      <c r="C9974" s="292">
        <v>-2004766.9553799999</v>
      </c>
      <c r="D9974" s="292">
        <v>0</v>
      </c>
      <c r="E9974" s="292">
        <v>0</v>
      </c>
      <c r="F9974" s="292">
        <v>0</v>
      </c>
      <c r="G9974" s="292">
        <v>0</v>
      </c>
      <c r="H9974" s="292">
        <v>0</v>
      </c>
      <c r="I9974" s="292">
        <v>0</v>
      </c>
      <c r="J9974" s="292">
        <v>0</v>
      </c>
      <c r="K9974" s="292">
        <v>0</v>
      </c>
      <c r="L9974" s="292">
        <v>0</v>
      </c>
      <c r="M9974" s="292">
        <v>0</v>
      </c>
      <c r="N9974" s="292">
        <v>0</v>
      </c>
      <c r="O9974" s="292">
        <v>-2004766.9553799999</v>
      </c>
      <c r="P9974" s="83" t="str">
        <f t="shared" si="233"/>
        <v/>
      </c>
    </row>
    <row r="9975" spans="1:16" hidden="1" x14ac:dyDescent="0.25">
      <c r="A9975" s="83" t="s">
        <v>11468</v>
      </c>
      <c r="C9975" s="292">
        <v>-2182217.53871</v>
      </c>
      <c r="D9975" s="292">
        <v>0</v>
      </c>
      <c r="E9975" s="292">
        <v>0</v>
      </c>
      <c r="F9975" s="292">
        <v>0</v>
      </c>
      <c r="G9975" s="292">
        <v>0</v>
      </c>
      <c r="H9975" s="292">
        <v>0</v>
      </c>
      <c r="I9975" s="292">
        <v>0</v>
      </c>
      <c r="J9975" s="292">
        <v>0</v>
      </c>
      <c r="K9975" s="292">
        <v>0</v>
      </c>
      <c r="L9975" s="292">
        <v>0</v>
      </c>
      <c r="M9975" s="292">
        <v>0</v>
      </c>
      <c r="N9975" s="292">
        <v>0</v>
      </c>
      <c r="O9975" s="292">
        <v>-2182246.4553800002</v>
      </c>
      <c r="P9975" s="83" t="str">
        <f t="shared" si="233"/>
        <v/>
      </c>
    </row>
    <row r="9976" spans="1:16" hidden="1" x14ac:dyDescent="0.25">
      <c r="A9976" s="83" t="s">
        <v>11467</v>
      </c>
      <c r="C9976" s="292">
        <v>2905</v>
      </c>
      <c r="D9976" s="292">
        <v>0</v>
      </c>
      <c r="E9976" s="292">
        <v>0</v>
      </c>
      <c r="F9976" s="292">
        <v>0</v>
      </c>
      <c r="G9976" s="292">
        <v>0</v>
      </c>
      <c r="H9976" s="292">
        <v>0</v>
      </c>
      <c r="I9976" s="292">
        <v>0</v>
      </c>
      <c r="J9976" s="292">
        <v>0</v>
      </c>
      <c r="K9976" s="292">
        <v>0</v>
      </c>
      <c r="L9976" s="292">
        <v>0</v>
      </c>
      <c r="M9976" s="292">
        <v>0</v>
      </c>
      <c r="N9976" s="292">
        <v>0</v>
      </c>
      <c r="O9976" s="292">
        <v>2905</v>
      </c>
      <c r="P9976" s="83" t="str">
        <f t="shared" si="233"/>
        <v/>
      </c>
    </row>
    <row r="9977" spans="1:16" hidden="1" x14ac:dyDescent="0.25">
      <c r="A9977" s="83" t="s">
        <v>11466</v>
      </c>
      <c r="C9977" s="292">
        <v>469833.54769000015</v>
      </c>
      <c r="D9977" s="292">
        <v>0</v>
      </c>
      <c r="E9977" s="292">
        <v>0</v>
      </c>
      <c r="F9977" s="292">
        <v>0</v>
      </c>
      <c r="G9977" s="292">
        <v>0</v>
      </c>
      <c r="H9977" s="292">
        <v>0</v>
      </c>
      <c r="I9977" s="292">
        <v>0</v>
      </c>
      <c r="J9977" s="292">
        <v>0</v>
      </c>
      <c r="K9977" s="292">
        <v>0</v>
      </c>
      <c r="L9977" s="292">
        <v>0</v>
      </c>
      <c r="M9977" s="292">
        <v>0</v>
      </c>
      <c r="N9977" s="292">
        <v>0</v>
      </c>
      <c r="O9977" s="292">
        <v>469833.54769000015</v>
      </c>
      <c r="P9977" s="83" t="str">
        <f t="shared" si="233"/>
        <v/>
      </c>
    </row>
    <row r="9978" spans="1:16" hidden="1" x14ac:dyDescent="0.25">
      <c r="A9978" s="83" t="s">
        <v>11465</v>
      </c>
      <c r="C9978" s="292">
        <v>333339.65408999997</v>
      </c>
      <c r="D9978" s="292">
        <v>0</v>
      </c>
      <c r="E9978" s="292">
        <v>0</v>
      </c>
      <c r="F9978" s="292">
        <v>0</v>
      </c>
      <c r="G9978" s="292">
        <v>0</v>
      </c>
      <c r="H9978" s="292">
        <v>0</v>
      </c>
      <c r="I9978" s="292">
        <v>0</v>
      </c>
      <c r="J9978" s="292">
        <v>0</v>
      </c>
      <c r="K9978" s="292">
        <v>0</v>
      </c>
      <c r="L9978" s="292">
        <v>0</v>
      </c>
      <c r="M9978" s="292">
        <v>0</v>
      </c>
      <c r="N9978" s="292">
        <v>0</v>
      </c>
      <c r="O9978" s="292">
        <v>333339.65408999997</v>
      </c>
      <c r="P9978" s="83" t="str">
        <f t="shared" si="233"/>
        <v/>
      </c>
    </row>
    <row r="9979" spans="1:16" hidden="1" x14ac:dyDescent="0.25">
      <c r="A9979" s="83" t="s">
        <v>11464</v>
      </c>
      <c r="C9979" s="292">
        <v>27635.137439999999</v>
      </c>
      <c r="D9979" s="292">
        <v>0</v>
      </c>
      <c r="E9979" s="292">
        <v>0</v>
      </c>
      <c r="F9979" s="292">
        <v>0</v>
      </c>
      <c r="G9979" s="292">
        <v>0</v>
      </c>
      <c r="H9979" s="292">
        <v>0</v>
      </c>
      <c r="I9979" s="292">
        <v>0</v>
      </c>
      <c r="J9979" s="292">
        <v>0</v>
      </c>
      <c r="K9979" s="292">
        <v>0</v>
      </c>
      <c r="L9979" s="292">
        <v>0</v>
      </c>
      <c r="M9979" s="292">
        <v>0</v>
      </c>
      <c r="N9979" s="292">
        <v>0</v>
      </c>
      <c r="O9979" s="292">
        <v>27635.137439999999</v>
      </c>
      <c r="P9979" s="83" t="str">
        <f t="shared" si="233"/>
        <v/>
      </c>
    </row>
    <row r="9980" spans="1:16" hidden="1" x14ac:dyDescent="0.25">
      <c r="A9980" s="83" t="s">
        <v>11463</v>
      </c>
      <c r="C9980" s="292">
        <v>1373780.4823799999</v>
      </c>
      <c r="D9980" s="292">
        <v>0</v>
      </c>
      <c r="E9980" s="292">
        <v>0</v>
      </c>
      <c r="F9980" s="292">
        <v>0</v>
      </c>
      <c r="G9980" s="292">
        <v>0</v>
      </c>
      <c r="H9980" s="292">
        <v>0</v>
      </c>
      <c r="I9980" s="292">
        <v>0</v>
      </c>
      <c r="J9980" s="292">
        <v>0</v>
      </c>
      <c r="K9980" s="292">
        <v>0</v>
      </c>
      <c r="L9980" s="292">
        <v>0</v>
      </c>
      <c r="M9980" s="292">
        <v>0</v>
      </c>
      <c r="N9980" s="292">
        <v>0</v>
      </c>
      <c r="O9980" s="292">
        <v>1373780.4823799999</v>
      </c>
      <c r="P9980" s="83" t="str">
        <f t="shared" si="233"/>
        <v/>
      </c>
    </row>
    <row r="9981" spans="1:16" hidden="1" x14ac:dyDescent="0.25">
      <c r="A9981" s="83" t="s">
        <v>11462</v>
      </c>
      <c r="C9981" s="292">
        <v>3226.1666700000001</v>
      </c>
      <c r="D9981" s="292">
        <v>0</v>
      </c>
      <c r="E9981" s="292">
        <v>0</v>
      </c>
      <c r="F9981" s="292">
        <v>0</v>
      </c>
      <c r="G9981" s="292">
        <v>0</v>
      </c>
      <c r="H9981" s="292">
        <v>0</v>
      </c>
      <c r="I9981" s="292">
        <v>0</v>
      </c>
      <c r="J9981" s="292">
        <v>0</v>
      </c>
      <c r="K9981" s="292">
        <v>0</v>
      </c>
      <c r="L9981" s="292">
        <v>0</v>
      </c>
      <c r="M9981" s="292">
        <v>0</v>
      </c>
      <c r="N9981" s="292">
        <v>0</v>
      </c>
      <c r="O9981" s="292">
        <v>3226.1666700000001</v>
      </c>
      <c r="P9981" s="83" t="str">
        <f t="shared" si="233"/>
        <v/>
      </c>
    </row>
    <row r="9982" spans="1:16" hidden="1" x14ac:dyDescent="0.25">
      <c r="A9982" s="83" t="s">
        <v>11461</v>
      </c>
      <c r="C9982" s="292">
        <v>23131.729439999999</v>
      </c>
      <c r="D9982" s="292">
        <v>0</v>
      </c>
      <c r="E9982" s="292">
        <v>0</v>
      </c>
      <c r="F9982" s="292">
        <v>0</v>
      </c>
      <c r="G9982" s="292">
        <v>0</v>
      </c>
      <c r="H9982" s="292">
        <v>0</v>
      </c>
      <c r="I9982" s="292">
        <v>0</v>
      </c>
      <c r="J9982" s="292">
        <v>0</v>
      </c>
      <c r="K9982" s="292">
        <v>0</v>
      </c>
      <c r="L9982" s="292">
        <v>0</v>
      </c>
      <c r="M9982" s="292">
        <v>0</v>
      </c>
      <c r="N9982" s="292">
        <v>0</v>
      </c>
      <c r="O9982" s="292">
        <v>23131.729439999999</v>
      </c>
      <c r="P9982" s="83" t="str">
        <f t="shared" si="233"/>
        <v/>
      </c>
    </row>
    <row r="9983" spans="1:16" hidden="1" x14ac:dyDescent="0.25">
      <c r="A9983" s="83" t="s">
        <v>11460</v>
      </c>
      <c r="C9983" s="292">
        <v>28638.583339999997</v>
      </c>
      <c r="D9983" s="292">
        <v>0</v>
      </c>
      <c r="E9983" s="292">
        <v>0</v>
      </c>
      <c r="F9983" s="292">
        <v>0</v>
      </c>
      <c r="G9983" s="292">
        <v>0</v>
      </c>
      <c r="H9983" s="292">
        <v>0</v>
      </c>
      <c r="I9983" s="292">
        <v>0</v>
      </c>
      <c r="J9983" s="292">
        <v>0</v>
      </c>
      <c r="K9983" s="292">
        <v>0</v>
      </c>
      <c r="L9983" s="292">
        <v>0</v>
      </c>
      <c r="M9983" s="292">
        <v>0</v>
      </c>
      <c r="N9983" s="292">
        <v>0</v>
      </c>
      <c r="O9983" s="292">
        <v>28638.583339999997</v>
      </c>
      <c r="P9983" s="83" t="str">
        <f t="shared" si="233"/>
        <v/>
      </c>
    </row>
    <row r="9984" spans="1:16" hidden="1" x14ac:dyDescent="0.25">
      <c r="A9984" s="83" t="s">
        <v>11459</v>
      </c>
      <c r="C9984" s="292">
        <v>726.58538999999996</v>
      </c>
      <c r="D9984" s="292">
        <v>0</v>
      </c>
      <c r="E9984" s="292">
        <v>0</v>
      </c>
      <c r="F9984" s="292">
        <v>0</v>
      </c>
      <c r="G9984" s="292">
        <v>0</v>
      </c>
      <c r="H9984" s="292">
        <v>0</v>
      </c>
      <c r="I9984" s="292">
        <v>0</v>
      </c>
      <c r="J9984" s="292">
        <v>0</v>
      </c>
      <c r="K9984" s="292">
        <v>0</v>
      </c>
      <c r="L9984" s="292">
        <v>0</v>
      </c>
      <c r="M9984" s="292">
        <v>0</v>
      </c>
      <c r="N9984" s="292">
        <v>0</v>
      </c>
      <c r="O9984" s="292">
        <v>726.58538999999996</v>
      </c>
      <c r="P9984" s="83" t="str">
        <f t="shared" si="233"/>
        <v/>
      </c>
    </row>
    <row r="9985" spans="1:16" hidden="1" x14ac:dyDescent="0.25">
      <c r="A9985" s="83" t="s">
        <v>11458</v>
      </c>
      <c r="C9985" s="292">
        <v>151100.27648</v>
      </c>
      <c r="D9985" s="292">
        <v>0</v>
      </c>
      <c r="E9985" s="292">
        <v>0</v>
      </c>
      <c r="F9985" s="292">
        <v>0</v>
      </c>
      <c r="G9985" s="292">
        <v>0</v>
      </c>
      <c r="H9985" s="292">
        <v>0</v>
      </c>
      <c r="I9985" s="292">
        <v>0</v>
      </c>
      <c r="J9985" s="292">
        <v>0</v>
      </c>
      <c r="K9985" s="292">
        <v>0</v>
      </c>
      <c r="L9985" s="292">
        <v>0</v>
      </c>
      <c r="M9985" s="292">
        <v>0</v>
      </c>
      <c r="N9985" s="292">
        <v>0</v>
      </c>
      <c r="O9985" s="292">
        <v>151100.27648</v>
      </c>
      <c r="P9985" s="83" t="str">
        <f t="shared" si="233"/>
        <v/>
      </c>
    </row>
    <row r="9986" spans="1:16" hidden="1" x14ac:dyDescent="0.25">
      <c r="A9986" s="83" t="s">
        <v>11457</v>
      </c>
      <c r="C9986" s="292">
        <v>2414317.16292</v>
      </c>
      <c r="D9986" s="292">
        <v>0</v>
      </c>
      <c r="E9986" s="292">
        <v>0</v>
      </c>
      <c r="F9986" s="292">
        <v>0</v>
      </c>
      <c r="G9986" s="292">
        <v>0</v>
      </c>
      <c r="H9986" s="292">
        <v>0</v>
      </c>
      <c r="I9986" s="292">
        <v>0</v>
      </c>
      <c r="J9986" s="292">
        <v>0</v>
      </c>
      <c r="K9986" s="292">
        <v>0</v>
      </c>
      <c r="L9986" s="292">
        <v>0</v>
      </c>
      <c r="M9986" s="292">
        <v>0</v>
      </c>
      <c r="N9986" s="292">
        <v>0</v>
      </c>
      <c r="O9986" s="292">
        <v>2414317.16292</v>
      </c>
      <c r="P9986" s="83" t="str">
        <f t="shared" si="233"/>
        <v/>
      </c>
    </row>
    <row r="9987" spans="1:16" hidden="1" x14ac:dyDescent="0.25">
      <c r="A9987" s="83" t="s">
        <v>11456</v>
      </c>
      <c r="C9987" s="292">
        <v>238806.91667000001</v>
      </c>
      <c r="D9987" s="292">
        <v>0</v>
      </c>
      <c r="E9987" s="292">
        <v>0</v>
      </c>
      <c r="F9987" s="292">
        <v>0</v>
      </c>
      <c r="G9987" s="292">
        <v>0</v>
      </c>
      <c r="H9987" s="292">
        <v>0</v>
      </c>
      <c r="I9987" s="292">
        <v>0</v>
      </c>
      <c r="J9987" s="292">
        <v>0</v>
      </c>
      <c r="K9987" s="292">
        <v>0</v>
      </c>
      <c r="L9987" s="292">
        <v>0</v>
      </c>
      <c r="M9987" s="292">
        <v>0</v>
      </c>
      <c r="N9987" s="292">
        <v>0</v>
      </c>
      <c r="O9987" s="292">
        <v>238806.91667000001</v>
      </c>
      <c r="P9987" s="83" t="str">
        <f t="shared" si="233"/>
        <v/>
      </c>
    </row>
    <row r="9988" spans="1:16" hidden="1" x14ac:dyDescent="0.25">
      <c r="A9988" s="83" t="s">
        <v>11455</v>
      </c>
      <c r="C9988" s="292">
        <v>149400.66667000001</v>
      </c>
      <c r="D9988" s="292">
        <v>0</v>
      </c>
      <c r="E9988" s="292">
        <v>0</v>
      </c>
      <c r="F9988" s="292">
        <v>0</v>
      </c>
      <c r="G9988" s="292">
        <v>0</v>
      </c>
      <c r="H9988" s="292">
        <v>0</v>
      </c>
      <c r="I9988" s="292">
        <v>0</v>
      </c>
      <c r="J9988" s="292">
        <v>0</v>
      </c>
      <c r="K9988" s="292">
        <v>0</v>
      </c>
      <c r="L9988" s="292">
        <v>0</v>
      </c>
      <c r="M9988" s="292">
        <v>0</v>
      </c>
      <c r="N9988" s="292">
        <v>0</v>
      </c>
      <c r="O9988" s="292">
        <v>149400.66667000001</v>
      </c>
      <c r="P9988" s="83" t="str">
        <f t="shared" si="233"/>
        <v/>
      </c>
    </row>
    <row r="9989" spans="1:16" hidden="1" x14ac:dyDescent="0.25">
      <c r="A9989" s="83" t="s">
        <v>11454</v>
      </c>
      <c r="C9989" s="292">
        <v>68.333330000000004</v>
      </c>
      <c r="D9989" s="292">
        <v>0</v>
      </c>
      <c r="E9989" s="292">
        <v>0</v>
      </c>
      <c r="F9989" s="292">
        <v>0</v>
      </c>
      <c r="G9989" s="292">
        <v>0</v>
      </c>
      <c r="H9989" s="292">
        <v>0</v>
      </c>
      <c r="I9989" s="292">
        <v>0</v>
      </c>
      <c r="J9989" s="292">
        <v>0</v>
      </c>
      <c r="K9989" s="292">
        <v>0</v>
      </c>
      <c r="L9989" s="292">
        <v>0</v>
      </c>
      <c r="M9989" s="292">
        <v>0</v>
      </c>
      <c r="N9989" s="292">
        <v>0</v>
      </c>
      <c r="O9989" s="292">
        <v>68.333330000000004</v>
      </c>
      <c r="P9989" s="83" t="str">
        <f t="shared" si="233"/>
        <v/>
      </c>
    </row>
    <row r="9990" spans="1:16" hidden="1" x14ac:dyDescent="0.25">
      <c r="A9990" s="83" t="s">
        <v>11453</v>
      </c>
      <c r="C9990" s="292">
        <v>2802593.0795900002</v>
      </c>
      <c r="D9990" s="292">
        <v>0</v>
      </c>
      <c r="E9990" s="292">
        <v>0</v>
      </c>
      <c r="F9990" s="292">
        <v>0</v>
      </c>
      <c r="G9990" s="292">
        <v>0</v>
      </c>
      <c r="H9990" s="292">
        <v>0</v>
      </c>
      <c r="I9990" s="292">
        <v>0</v>
      </c>
      <c r="J9990" s="292">
        <v>0</v>
      </c>
      <c r="K9990" s="292">
        <v>0</v>
      </c>
      <c r="L9990" s="292">
        <v>0</v>
      </c>
      <c r="M9990" s="292">
        <v>0</v>
      </c>
      <c r="N9990" s="292">
        <v>0</v>
      </c>
      <c r="O9990" s="292">
        <v>2802593.0795900002</v>
      </c>
      <c r="P9990" s="83" t="str">
        <f t="shared" si="233"/>
        <v/>
      </c>
    </row>
    <row r="9991" spans="1:16" hidden="1" x14ac:dyDescent="0.25">
      <c r="A9991" s="83" t="s">
        <v>11452</v>
      </c>
      <c r="C9991" s="292">
        <v>0</v>
      </c>
      <c r="D9991" s="292">
        <v>0</v>
      </c>
      <c r="E9991" s="292">
        <v>0</v>
      </c>
      <c r="F9991" s="292">
        <v>0</v>
      </c>
      <c r="G9991" s="292">
        <v>0</v>
      </c>
      <c r="H9991" s="292">
        <v>0</v>
      </c>
      <c r="I9991" s="292">
        <v>0</v>
      </c>
      <c r="J9991" s="292">
        <v>0</v>
      </c>
      <c r="K9991" s="292">
        <v>0</v>
      </c>
      <c r="L9991" s="292">
        <v>0</v>
      </c>
      <c r="M9991" s="292">
        <v>0</v>
      </c>
      <c r="N9991" s="292">
        <v>0</v>
      </c>
      <c r="O9991" s="292">
        <v>0</v>
      </c>
      <c r="P9991" s="83" t="str">
        <f t="shared" si="233"/>
        <v/>
      </c>
    </row>
    <row r="9992" spans="1:16" hidden="1" x14ac:dyDescent="0.25">
      <c r="A9992" s="83" t="s">
        <v>11451</v>
      </c>
      <c r="C9992" s="292">
        <v>0</v>
      </c>
      <c r="D9992" s="292">
        <v>0</v>
      </c>
      <c r="E9992" s="292">
        <v>0</v>
      </c>
      <c r="F9992" s="292">
        <v>0</v>
      </c>
      <c r="G9992" s="292">
        <v>0</v>
      </c>
      <c r="H9992" s="292">
        <v>0</v>
      </c>
      <c r="I9992" s="292">
        <v>0</v>
      </c>
      <c r="J9992" s="292">
        <v>0</v>
      </c>
      <c r="K9992" s="292">
        <v>0</v>
      </c>
      <c r="L9992" s="292">
        <v>0</v>
      </c>
      <c r="M9992" s="292">
        <v>0</v>
      </c>
      <c r="N9992" s="292">
        <v>0</v>
      </c>
      <c r="O9992" s="292">
        <v>0</v>
      </c>
      <c r="P9992" s="83" t="str">
        <f t="shared" si="233"/>
        <v/>
      </c>
    </row>
    <row r="9993" spans="1:16" hidden="1" x14ac:dyDescent="0.25">
      <c r="A9993" s="83" t="s">
        <v>11450</v>
      </c>
      <c r="C9993" s="292">
        <v>409550.20754000003</v>
      </c>
      <c r="D9993" s="292">
        <v>0</v>
      </c>
      <c r="E9993" s="292">
        <v>0</v>
      </c>
      <c r="F9993" s="292">
        <v>0</v>
      </c>
      <c r="G9993" s="292">
        <v>0</v>
      </c>
      <c r="H9993" s="292">
        <v>0</v>
      </c>
      <c r="I9993" s="292">
        <v>0</v>
      </c>
      <c r="J9993" s="292">
        <v>0</v>
      </c>
      <c r="K9993" s="292">
        <v>0</v>
      </c>
      <c r="L9993" s="292">
        <v>0</v>
      </c>
      <c r="M9993" s="292">
        <v>0</v>
      </c>
      <c r="N9993" s="292">
        <v>0</v>
      </c>
      <c r="O9993" s="292">
        <v>409550.20754000003</v>
      </c>
      <c r="P9993" s="83" t="str">
        <f t="shared" si="233"/>
        <v/>
      </c>
    </row>
    <row r="9994" spans="1:16" hidden="1" x14ac:dyDescent="0.25">
      <c r="A9994" s="83" t="s">
        <v>11449</v>
      </c>
      <c r="C9994" s="292">
        <v>86782.083330000009</v>
      </c>
      <c r="D9994" s="292">
        <v>0</v>
      </c>
      <c r="E9994" s="292">
        <v>0</v>
      </c>
      <c r="F9994" s="292">
        <v>0</v>
      </c>
      <c r="G9994" s="292">
        <v>0</v>
      </c>
      <c r="H9994" s="292">
        <v>0</v>
      </c>
      <c r="I9994" s="292">
        <v>0</v>
      </c>
      <c r="J9994" s="292">
        <v>0</v>
      </c>
      <c r="K9994" s="292">
        <v>0</v>
      </c>
      <c r="L9994" s="292">
        <v>0</v>
      </c>
      <c r="M9994" s="292">
        <v>0</v>
      </c>
      <c r="N9994" s="292">
        <v>0</v>
      </c>
      <c r="O9994" s="292">
        <v>86753.166660000003</v>
      </c>
      <c r="P9994" s="83" t="str">
        <f t="shared" si="233"/>
        <v/>
      </c>
    </row>
    <row r="9995" spans="1:16" hidden="1" x14ac:dyDescent="0.25">
      <c r="A9995" s="83" t="s">
        <v>11448</v>
      </c>
      <c r="C9995" s="292">
        <v>0</v>
      </c>
      <c r="D9995" s="292">
        <v>0</v>
      </c>
      <c r="E9995" s="292">
        <v>0</v>
      </c>
      <c r="F9995" s="292">
        <v>0</v>
      </c>
      <c r="G9995" s="292">
        <v>0</v>
      </c>
      <c r="H9995" s="292">
        <v>0</v>
      </c>
      <c r="I9995" s="292">
        <v>0</v>
      </c>
      <c r="J9995" s="292">
        <v>0</v>
      </c>
      <c r="K9995" s="292">
        <v>0</v>
      </c>
      <c r="L9995" s="292">
        <v>0</v>
      </c>
      <c r="M9995" s="292">
        <v>0</v>
      </c>
      <c r="N9995" s="292">
        <v>0</v>
      </c>
      <c r="O9995" s="292">
        <v>0</v>
      </c>
      <c r="P9995" s="83" t="str">
        <f t="shared" si="233"/>
        <v/>
      </c>
    </row>
    <row r="9996" spans="1:16" hidden="1" x14ac:dyDescent="0.25">
      <c r="A9996" s="83" t="s">
        <v>11447</v>
      </c>
      <c r="C9996" s="292">
        <v>232294.02830000001</v>
      </c>
      <c r="D9996" s="292">
        <v>0</v>
      </c>
      <c r="E9996" s="292">
        <v>0</v>
      </c>
      <c r="F9996" s="292">
        <v>0</v>
      </c>
      <c r="G9996" s="292">
        <v>0</v>
      </c>
      <c r="H9996" s="292">
        <v>0</v>
      </c>
      <c r="I9996" s="292">
        <v>0</v>
      </c>
      <c r="J9996" s="292">
        <v>0</v>
      </c>
      <c r="K9996" s="292">
        <v>0</v>
      </c>
      <c r="L9996" s="292">
        <v>0</v>
      </c>
      <c r="M9996" s="292">
        <v>0</v>
      </c>
      <c r="N9996" s="292">
        <v>0</v>
      </c>
      <c r="O9996" s="292">
        <v>232294.02830000001</v>
      </c>
      <c r="P9996" s="83" t="str">
        <f t="shared" si="233"/>
        <v/>
      </c>
    </row>
    <row r="9997" spans="1:16" hidden="1" x14ac:dyDescent="0.25">
      <c r="A9997" s="83" t="s">
        <v>11446</v>
      </c>
      <c r="C9997" s="292">
        <v>48029.889089999997</v>
      </c>
      <c r="D9997" s="292">
        <v>0</v>
      </c>
      <c r="E9997" s="292">
        <v>0</v>
      </c>
      <c r="F9997" s="292">
        <v>0</v>
      </c>
      <c r="G9997" s="292">
        <v>0</v>
      </c>
      <c r="H9997" s="292">
        <v>0</v>
      </c>
      <c r="I9997" s="292">
        <v>0</v>
      </c>
      <c r="J9997" s="292">
        <v>0</v>
      </c>
      <c r="K9997" s="292">
        <v>0</v>
      </c>
      <c r="L9997" s="292">
        <v>0</v>
      </c>
      <c r="M9997" s="292">
        <v>0</v>
      </c>
      <c r="N9997" s="292">
        <v>0</v>
      </c>
      <c r="O9997" s="292">
        <v>48029.889089999997</v>
      </c>
      <c r="P9997" s="83" t="str">
        <f t="shared" si="233"/>
        <v/>
      </c>
    </row>
    <row r="9998" spans="1:16" hidden="1" x14ac:dyDescent="0.25">
      <c r="A9998" s="83" t="s">
        <v>11445</v>
      </c>
      <c r="C9998" s="292">
        <v>496.94218999999998</v>
      </c>
      <c r="D9998" s="292">
        <v>0</v>
      </c>
      <c r="E9998" s="292">
        <v>0</v>
      </c>
      <c r="F9998" s="292">
        <v>0</v>
      </c>
      <c r="G9998" s="292">
        <v>0</v>
      </c>
      <c r="H9998" s="292">
        <v>0</v>
      </c>
      <c r="I9998" s="292">
        <v>0</v>
      </c>
      <c r="J9998" s="292">
        <v>0</v>
      </c>
      <c r="K9998" s="292">
        <v>0</v>
      </c>
      <c r="L9998" s="292">
        <v>0</v>
      </c>
      <c r="M9998" s="292">
        <v>0</v>
      </c>
      <c r="N9998" s="292">
        <v>0</v>
      </c>
      <c r="O9998" s="292">
        <v>496.94218999999998</v>
      </c>
      <c r="P9998" s="83" t="str">
        <f t="shared" si="233"/>
        <v/>
      </c>
    </row>
    <row r="9999" spans="1:16" hidden="1" x14ac:dyDescent="0.25">
      <c r="A9999" s="83" t="s">
        <v>11444</v>
      </c>
      <c r="C9999" s="292">
        <v>94816.283950000012</v>
      </c>
      <c r="D9999" s="292">
        <v>0</v>
      </c>
      <c r="E9999" s="292">
        <v>0</v>
      </c>
      <c r="F9999" s="292">
        <v>0</v>
      </c>
      <c r="G9999" s="292">
        <v>0</v>
      </c>
      <c r="H9999" s="292">
        <v>0</v>
      </c>
      <c r="I9999" s="292">
        <v>0</v>
      </c>
      <c r="J9999" s="292">
        <v>0</v>
      </c>
      <c r="K9999" s="292">
        <v>0</v>
      </c>
      <c r="L9999" s="292">
        <v>0</v>
      </c>
      <c r="M9999" s="292">
        <v>0</v>
      </c>
      <c r="N9999" s="292">
        <v>0</v>
      </c>
      <c r="O9999" s="292">
        <v>94816.283950000012</v>
      </c>
      <c r="P9999" s="83" t="str">
        <f t="shared" si="233"/>
        <v/>
      </c>
    </row>
    <row r="10000" spans="1:16" hidden="1" x14ac:dyDescent="0.25">
      <c r="A10000" s="83" t="s">
        <v>11443</v>
      </c>
      <c r="C10000" s="292">
        <v>420.16667000000001</v>
      </c>
      <c r="D10000" s="292">
        <v>0</v>
      </c>
      <c r="E10000" s="292">
        <v>0</v>
      </c>
      <c r="F10000" s="292">
        <v>0</v>
      </c>
      <c r="G10000" s="292">
        <v>0</v>
      </c>
      <c r="H10000" s="292">
        <v>0</v>
      </c>
      <c r="I10000" s="292">
        <v>0</v>
      </c>
      <c r="J10000" s="292">
        <v>0</v>
      </c>
      <c r="K10000" s="292">
        <v>0</v>
      </c>
      <c r="L10000" s="292">
        <v>0</v>
      </c>
      <c r="M10000" s="292">
        <v>0</v>
      </c>
      <c r="N10000" s="292">
        <v>0</v>
      </c>
      <c r="O10000" s="292">
        <v>420.16667000000001</v>
      </c>
      <c r="P10000" s="83" t="str">
        <f t="shared" si="233"/>
        <v/>
      </c>
    </row>
    <row r="10001" spans="1:16" hidden="1" x14ac:dyDescent="0.25">
      <c r="A10001" s="83" t="s">
        <v>11442</v>
      </c>
      <c r="C10001" s="292">
        <v>2973.25</v>
      </c>
      <c r="D10001" s="292">
        <v>0</v>
      </c>
      <c r="E10001" s="292">
        <v>0</v>
      </c>
      <c r="F10001" s="292">
        <v>0</v>
      </c>
      <c r="G10001" s="292">
        <v>0</v>
      </c>
      <c r="H10001" s="292">
        <v>0</v>
      </c>
      <c r="I10001" s="292">
        <v>0</v>
      </c>
      <c r="J10001" s="292">
        <v>0</v>
      </c>
      <c r="K10001" s="292">
        <v>0</v>
      </c>
      <c r="L10001" s="292">
        <v>0</v>
      </c>
      <c r="M10001" s="292">
        <v>0</v>
      </c>
      <c r="N10001" s="292">
        <v>0</v>
      </c>
      <c r="O10001" s="292">
        <v>2973.25</v>
      </c>
      <c r="P10001" s="83" t="str">
        <f t="shared" si="233"/>
        <v/>
      </c>
    </row>
    <row r="10002" spans="1:16" hidden="1" x14ac:dyDescent="0.25">
      <c r="A10002" s="83" t="s">
        <v>11441</v>
      </c>
      <c r="C10002" s="292">
        <v>18578.916669999999</v>
      </c>
      <c r="D10002" s="292">
        <v>0</v>
      </c>
      <c r="E10002" s="292">
        <v>0</v>
      </c>
      <c r="F10002" s="292">
        <v>0</v>
      </c>
      <c r="G10002" s="292">
        <v>0</v>
      </c>
      <c r="H10002" s="292">
        <v>0</v>
      </c>
      <c r="I10002" s="292">
        <v>0</v>
      </c>
      <c r="J10002" s="292">
        <v>0</v>
      </c>
      <c r="K10002" s="292">
        <v>0</v>
      </c>
      <c r="L10002" s="292">
        <v>0</v>
      </c>
      <c r="M10002" s="292">
        <v>0</v>
      </c>
      <c r="N10002" s="292">
        <v>0</v>
      </c>
      <c r="O10002" s="292">
        <v>18578.916669999999</v>
      </c>
      <c r="P10002" s="83" t="str">
        <f t="shared" si="233"/>
        <v/>
      </c>
    </row>
    <row r="10003" spans="1:16" hidden="1" x14ac:dyDescent="0.25">
      <c r="A10003" s="83" t="s">
        <v>11440</v>
      </c>
      <c r="C10003" s="292">
        <v>11940.730670000001</v>
      </c>
      <c r="D10003" s="292">
        <v>0</v>
      </c>
      <c r="E10003" s="292">
        <v>0</v>
      </c>
      <c r="F10003" s="292">
        <v>0</v>
      </c>
      <c r="G10003" s="292">
        <v>0</v>
      </c>
      <c r="H10003" s="292">
        <v>0</v>
      </c>
      <c r="I10003" s="292">
        <v>0</v>
      </c>
      <c r="J10003" s="292">
        <v>0</v>
      </c>
      <c r="K10003" s="292">
        <v>0</v>
      </c>
      <c r="L10003" s="292">
        <v>0</v>
      </c>
      <c r="M10003" s="292">
        <v>0</v>
      </c>
      <c r="N10003" s="292">
        <v>0</v>
      </c>
      <c r="O10003" s="292">
        <v>11940.730670000001</v>
      </c>
      <c r="P10003" s="83" t="str">
        <f t="shared" si="233"/>
        <v/>
      </c>
    </row>
    <row r="10004" spans="1:16" hidden="1" x14ac:dyDescent="0.25">
      <c r="A10004" s="83" t="s">
        <v>11439</v>
      </c>
      <c r="C10004" s="292">
        <v>124043.25001</v>
      </c>
      <c r="D10004" s="292">
        <v>0</v>
      </c>
      <c r="E10004" s="292">
        <v>0</v>
      </c>
      <c r="F10004" s="292">
        <v>0</v>
      </c>
      <c r="G10004" s="292">
        <v>0</v>
      </c>
      <c r="H10004" s="292">
        <v>0</v>
      </c>
      <c r="I10004" s="292">
        <v>0</v>
      </c>
      <c r="J10004" s="292">
        <v>0</v>
      </c>
      <c r="K10004" s="292">
        <v>0</v>
      </c>
      <c r="L10004" s="292">
        <v>0</v>
      </c>
      <c r="M10004" s="292">
        <v>0</v>
      </c>
      <c r="N10004" s="292">
        <v>0</v>
      </c>
      <c r="O10004" s="292">
        <v>124043.25001</v>
      </c>
      <c r="P10004" s="83" t="str">
        <f t="shared" si="233"/>
        <v/>
      </c>
    </row>
    <row r="10005" spans="1:16" hidden="1" x14ac:dyDescent="0.25">
      <c r="A10005" s="83" t="s">
        <v>11438</v>
      </c>
      <c r="C10005" s="292">
        <v>620375.5408800001</v>
      </c>
      <c r="D10005" s="292">
        <v>0</v>
      </c>
      <c r="E10005" s="292">
        <v>0</v>
      </c>
      <c r="F10005" s="292">
        <v>0</v>
      </c>
      <c r="G10005" s="292">
        <v>0</v>
      </c>
      <c r="H10005" s="292">
        <v>0</v>
      </c>
      <c r="I10005" s="292">
        <v>0</v>
      </c>
      <c r="J10005" s="292">
        <v>0</v>
      </c>
      <c r="K10005" s="292">
        <v>0</v>
      </c>
      <c r="L10005" s="292">
        <v>0</v>
      </c>
      <c r="M10005" s="292">
        <v>0</v>
      </c>
      <c r="N10005" s="292">
        <v>0</v>
      </c>
      <c r="O10005" s="292">
        <v>620346.62421000004</v>
      </c>
      <c r="P10005" s="83" t="str">
        <f t="shared" ref="P10005:P10068" si="234">IF(COUNTBLANK(Q10005)=0,IF(RIGHT(A10005,12)=Q10005,TRUE,FALSE),"")</f>
        <v/>
      </c>
    </row>
    <row r="10006" spans="1:16" hidden="1" x14ac:dyDescent="0.25">
      <c r="A10006" s="83" t="s">
        <v>11437</v>
      </c>
      <c r="C10006" s="292">
        <v>0</v>
      </c>
      <c r="D10006" s="292">
        <v>0</v>
      </c>
      <c r="E10006" s="292">
        <v>0</v>
      </c>
      <c r="F10006" s="292">
        <v>0</v>
      </c>
      <c r="G10006" s="292">
        <v>0</v>
      </c>
      <c r="H10006" s="292">
        <v>0</v>
      </c>
      <c r="I10006" s="292">
        <v>0</v>
      </c>
      <c r="J10006" s="292">
        <v>0</v>
      </c>
      <c r="K10006" s="292">
        <v>0</v>
      </c>
      <c r="L10006" s="292">
        <v>0</v>
      </c>
      <c r="M10006" s="292">
        <v>0</v>
      </c>
      <c r="N10006" s="292">
        <v>0</v>
      </c>
      <c r="O10006" s="292">
        <v>0</v>
      </c>
      <c r="P10006" s="83" t="str">
        <f t="shared" si="234"/>
        <v/>
      </c>
    </row>
    <row r="10007" spans="1:16" hidden="1" x14ac:dyDescent="0.25">
      <c r="A10007" s="83" t="s">
        <v>11436</v>
      </c>
      <c r="C10007" s="292">
        <v>-1095.6300900000001</v>
      </c>
      <c r="D10007" s="292">
        <v>0</v>
      </c>
      <c r="E10007" s="292">
        <v>0</v>
      </c>
      <c r="F10007" s="292">
        <v>0</v>
      </c>
      <c r="G10007" s="292">
        <v>0</v>
      </c>
      <c r="H10007" s="292">
        <v>0</v>
      </c>
      <c r="I10007" s="292">
        <v>0</v>
      </c>
      <c r="J10007" s="292">
        <v>0</v>
      </c>
      <c r="K10007" s="292">
        <v>0</v>
      </c>
      <c r="L10007" s="292">
        <v>0</v>
      </c>
      <c r="M10007" s="292">
        <v>0</v>
      </c>
      <c r="N10007" s="292">
        <v>0</v>
      </c>
      <c r="O10007" s="292">
        <v>-1095.6300900000001</v>
      </c>
      <c r="P10007" s="83" t="str">
        <f t="shared" si="234"/>
        <v/>
      </c>
    </row>
    <row r="10008" spans="1:16" hidden="1" x14ac:dyDescent="0.25">
      <c r="A10008" s="83" t="s">
        <v>11435</v>
      </c>
      <c r="C10008" s="292">
        <v>-1095.6300900000001</v>
      </c>
      <c r="D10008" s="292">
        <v>0</v>
      </c>
      <c r="E10008" s="292">
        <v>0</v>
      </c>
      <c r="F10008" s="292">
        <v>0</v>
      </c>
      <c r="G10008" s="292">
        <v>0</v>
      </c>
      <c r="H10008" s="292">
        <v>0</v>
      </c>
      <c r="I10008" s="292">
        <v>0</v>
      </c>
      <c r="J10008" s="292">
        <v>0</v>
      </c>
      <c r="K10008" s="292">
        <v>0</v>
      </c>
      <c r="L10008" s="292">
        <v>0</v>
      </c>
      <c r="M10008" s="292">
        <v>0</v>
      </c>
      <c r="N10008" s="292">
        <v>0</v>
      </c>
      <c r="O10008" s="292">
        <v>-1095.6300900000001</v>
      </c>
      <c r="P10008" s="83" t="str">
        <f t="shared" si="234"/>
        <v/>
      </c>
    </row>
    <row r="10009" spans="1:16" hidden="1" x14ac:dyDescent="0.25">
      <c r="A10009" s="83" t="s">
        <v>11434</v>
      </c>
      <c r="C10009" s="292">
        <v>0</v>
      </c>
      <c r="D10009" s="292">
        <v>0</v>
      </c>
      <c r="E10009" s="292">
        <v>0</v>
      </c>
      <c r="F10009" s="292">
        <v>0</v>
      </c>
      <c r="G10009" s="292">
        <v>0</v>
      </c>
      <c r="H10009" s="292">
        <v>0</v>
      </c>
      <c r="I10009" s="292">
        <v>0</v>
      </c>
      <c r="J10009" s="292">
        <v>0</v>
      </c>
      <c r="K10009" s="292">
        <v>0</v>
      </c>
      <c r="L10009" s="292">
        <v>0</v>
      </c>
      <c r="M10009" s="292">
        <v>0</v>
      </c>
      <c r="N10009" s="292">
        <v>0</v>
      </c>
      <c r="O10009" s="292">
        <v>0</v>
      </c>
      <c r="P10009" s="83" t="str">
        <f t="shared" si="234"/>
        <v/>
      </c>
    </row>
    <row r="10010" spans="1:16" hidden="1" x14ac:dyDescent="0.25">
      <c r="A10010" s="83" t="s">
        <v>11433</v>
      </c>
      <c r="C10010" s="292">
        <v>429.61180000000002</v>
      </c>
      <c r="D10010" s="292">
        <v>0</v>
      </c>
      <c r="E10010" s="292">
        <v>0</v>
      </c>
      <c r="F10010" s="292">
        <v>0</v>
      </c>
      <c r="G10010" s="292">
        <v>0</v>
      </c>
      <c r="H10010" s="292">
        <v>0</v>
      </c>
      <c r="I10010" s="292">
        <v>0</v>
      </c>
      <c r="J10010" s="292">
        <v>0</v>
      </c>
      <c r="K10010" s="292">
        <v>0</v>
      </c>
      <c r="L10010" s="292">
        <v>0</v>
      </c>
      <c r="M10010" s="292">
        <v>0</v>
      </c>
      <c r="N10010" s="292">
        <v>0</v>
      </c>
      <c r="O10010" s="292">
        <v>429.61180000000002</v>
      </c>
      <c r="P10010" s="83" t="str">
        <f t="shared" si="234"/>
        <v/>
      </c>
    </row>
    <row r="10011" spans="1:16" hidden="1" x14ac:dyDescent="0.25">
      <c r="A10011" s="83" t="s">
        <v>11432</v>
      </c>
      <c r="C10011" s="292">
        <v>665.29070000000002</v>
      </c>
      <c r="D10011" s="292">
        <v>0</v>
      </c>
      <c r="E10011" s="292">
        <v>0</v>
      </c>
      <c r="F10011" s="292">
        <v>0</v>
      </c>
      <c r="G10011" s="292">
        <v>0</v>
      </c>
      <c r="H10011" s="292">
        <v>0</v>
      </c>
      <c r="I10011" s="292">
        <v>0</v>
      </c>
      <c r="J10011" s="292">
        <v>0</v>
      </c>
      <c r="K10011" s="292">
        <v>0</v>
      </c>
      <c r="L10011" s="292">
        <v>0</v>
      </c>
      <c r="M10011" s="292">
        <v>0</v>
      </c>
      <c r="N10011" s="292">
        <v>0</v>
      </c>
      <c r="O10011" s="292">
        <v>665.29070000000002</v>
      </c>
      <c r="P10011" s="83" t="str">
        <f t="shared" si="234"/>
        <v/>
      </c>
    </row>
    <row r="10012" spans="1:16" hidden="1" x14ac:dyDescent="0.25">
      <c r="A10012" s="83" t="s">
        <v>11431</v>
      </c>
      <c r="C10012" s="292">
        <v>0</v>
      </c>
      <c r="D10012" s="292">
        <v>0</v>
      </c>
      <c r="E10012" s="292">
        <v>0</v>
      </c>
      <c r="F10012" s="292">
        <v>0</v>
      </c>
      <c r="G10012" s="292">
        <v>0</v>
      </c>
      <c r="H10012" s="292">
        <v>0</v>
      </c>
      <c r="I10012" s="292">
        <v>0</v>
      </c>
      <c r="J10012" s="292">
        <v>0</v>
      </c>
      <c r="K10012" s="292">
        <v>0</v>
      </c>
      <c r="L10012" s="292">
        <v>0</v>
      </c>
      <c r="M10012" s="292">
        <v>0</v>
      </c>
      <c r="N10012" s="292">
        <v>0</v>
      </c>
      <c r="O10012" s="292">
        <v>0</v>
      </c>
      <c r="P10012" s="83" t="str">
        <f t="shared" si="234"/>
        <v/>
      </c>
    </row>
    <row r="10013" spans="1:16" hidden="1" x14ac:dyDescent="0.25">
      <c r="A10013" s="83" t="s">
        <v>11430</v>
      </c>
      <c r="C10013" s="292">
        <v>0</v>
      </c>
      <c r="D10013" s="292">
        <v>0</v>
      </c>
      <c r="E10013" s="292">
        <v>0</v>
      </c>
      <c r="F10013" s="292">
        <v>0</v>
      </c>
      <c r="G10013" s="292">
        <v>0</v>
      </c>
      <c r="H10013" s="292">
        <v>0</v>
      </c>
      <c r="I10013" s="292">
        <v>0</v>
      </c>
      <c r="J10013" s="292">
        <v>0</v>
      </c>
      <c r="K10013" s="292">
        <v>0</v>
      </c>
      <c r="L10013" s="292">
        <v>0</v>
      </c>
      <c r="M10013" s="292">
        <v>0</v>
      </c>
      <c r="N10013" s="292">
        <v>0</v>
      </c>
      <c r="O10013" s="292">
        <v>0</v>
      </c>
      <c r="P10013" s="83" t="str">
        <f t="shared" si="234"/>
        <v/>
      </c>
    </row>
    <row r="10014" spans="1:16" hidden="1" x14ac:dyDescent="0.25">
      <c r="A10014" s="83" t="s">
        <v>11429</v>
      </c>
      <c r="C10014" s="292">
        <v>0</v>
      </c>
      <c r="D10014" s="292">
        <v>0</v>
      </c>
      <c r="E10014" s="292">
        <v>0</v>
      </c>
      <c r="F10014" s="292">
        <v>0</v>
      </c>
      <c r="G10014" s="292">
        <v>0</v>
      </c>
      <c r="H10014" s="292">
        <v>0</v>
      </c>
      <c r="I10014" s="292">
        <v>0</v>
      </c>
      <c r="J10014" s="292">
        <v>0</v>
      </c>
      <c r="K10014" s="292">
        <v>0</v>
      </c>
      <c r="L10014" s="292">
        <v>0</v>
      </c>
      <c r="M10014" s="292">
        <v>0</v>
      </c>
      <c r="N10014" s="292">
        <v>0</v>
      </c>
      <c r="O10014" s="292">
        <v>0</v>
      </c>
      <c r="P10014" s="83" t="str">
        <f t="shared" si="234"/>
        <v/>
      </c>
    </row>
    <row r="10015" spans="1:16" hidden="1" x14ac:dyDescent="0.25">
      <c r="A10015" s="83" t="s">
        <v>11428</v>
      </c>
      <c r="C10015" s="292">
        <v>0</v>
      </c>
      <c r="D10015" s="292">
        <v>0</v>
      </c>
      <c r="E10015" s="292">
        <v>0</v>
      </c>
      <c r="F10015" s="292">
        <v>0</v>
      </c>
      <c r="G10015" s="292">
        <v>0</v>
      </c>
      <c r="H10015" s="292">
        <v>0</v>
      </c>
      <c r="I10015" s="292">
        <v>0</v>
      </c>
      <c r="J10015" s="292">
        <v>0</v>
      </c>
      <c r="K10015" s="292">
        <v>0</v>
      </c>
      <c r="L10015" s="292">
        <v>0</v>
      </c>
      <c r="M10015" s="292">
        <v>0</v>
      </c>
      <c r="N10015" s="292">
        <v>0</v>
      </c>
      <c r="O10015" s="292">
        <v>0</v>
      </c>
      <c r="P10015" s="83" t="str">
        <f t="shared" si="234"/>
        <v/>
      </c>
    </row>
    <row r="10016" spans="1:16" hidden="1" x14ac:dyDescent="0.25">
      <c r="A10016" s="83" t="s">
        <v>11427</v>
      </c>
      <c r="C10016" s="292">
        <v>0</v>
      </c>
      <c r="D10016" s="292">
        <v>0</v>
      </c>
      <c r="E10016" s="292">
        <v>0</v>
      </c>
      <c r="F10016" s="292">
        <v>0</v>
      </c>
      <c r="G10016" s="292">
        <v>0</v>
      </c>
      <c r="H10016" s="292">
        <v>0</v>
      </c>
      <c r="I10016" s="292">
        <v>0</v>
      </c>
      <c r="J10016" s="292">
        <v>0</v>
      </c>
      <c r="K10016" s="292">
        <v>0</v>
      </c>
      <c r="L10016" s="292">
        <v>0</v>
      </c>
      <c r="M10016" s="292">
        <v>0</v>
      </c>
      <c r="N10016" s="292">
        <v>0</v>
      </c>
      <c r="O10016" s="292">
        <v>0</v>
      </c>
      <c r="P10016" s="83" t="str">
        <f t="shared" si="234"/>
        <v/>
      </c>
    </row>
    <row r="10017" spans="1:16" hidden="1" x14ac:dyDescent="0.25">
      <c r="A10017" s="83" t="s">
        <v>11426</v>
      </c>
      <c r="C10017" s="292">
        <v>0</v>
      </c>
      <c r="D10017" s="292">
        <v>0</v>
      </c>
      <c r="E10017" s="292">
        <v>0</v>
      </c>
      <c r="F10017" s="292">
        <v>0</v>
      </c>
      <c r="G10017" s="292">
        <v>0</v>
      </c>
      <c r="H10017" s="292">
        <v>0</v>
      </c>
      <c r="I10017" s="292">
        <v>0</v>
      </c>
      <c r="J10017" s="292">
        <v>0</v>
      </c>
      <c r="K10017" s="292">
        <v>0</v>
      </c>
      <c r="L10017" s="292">
        <v>0</v>
      </c>
      <c r="M10017" s="292">
        <v>0</v>
      </c>
      <c r="N10017" s="292">
        <v>0</v>
      </c>
      <c r="O10017" s="292">
        <v>0</v>
      </c>
      <c r="P10017" s="83" t="str">
        <f t="shared" si="234"/>
        <v/>
      </c>
    </row>
    <row r="10018" spans="1:16" hidden="1" x14ac:dyDescent="0.25">
      <c r="A10018" s="83" t="s">
        <v>11425</v>
      </c>
      <c r="C10018" s="292">
        <v>0</v>
      </c>
      <c r="D10018" s="292">
        <v>0</v>
      </c>
      <c r="E10018" s="292">
        <v>0</v>
      </c>
      <c r="F10018" s="292">
        <v>0</v>
      </c>
      <c r="G10018" s="292">
        <v>0</v>
      </c>
      <c r="H10018" s="292">
        <v>0</v>
      </c>
      <c r="I10018" s="292">
        <v>0</v>
      </c>
      <c r="J10018" s="292">
        <v>0</v>
      </c>
      <c r="K10018" s="292">
        <v>0</v>
      </c>
      <c r="L10018" s="292">
        <v>0</v>
      </c>
      <c r="M10018" s="292">
        <v>0</v>
      </c>
      <c r="N10018" s="292">
        <v>0</v>
      </c>
      <c r="O10018" s="292">
        <v>0</v>
      </c>
      <c r="P10018" s="83" t="str">
        <f t="shared" si="234"/>
        <v/>
      </c>
    </row>
    <row r="10019" spans="1:16" hidden="1" x14ac:dyDescent="0.25">
      <c r="A10019" s="83" t="s">
        <v>11424</v>
      </c>
      <c r="C10019" s="292">
        <v>0.72768999999999995</v>
      </c>
      <c r="D10019" s="292">
        <v>0</v>
      </c>
      <c r="E10019" s="292">
        <v>0</v>
      </c>
      <c r="F10019" s="292">
        <v>0</v>
      </c>
      <c r="G10019" s="292">
        <v>0</v>
      </c>
      <c r="H10019" s="292">
        <v>0</v>
      </c>
      <c r="I10019" s="292">
        <v>0</v>
      </c>
      <c r="J10019" s="292">
        <v>0</v>
      </c>
      <c r="K10019" s="292">
        <v>0</v>
      </c>
      <c r="L10019" s="292">
        <v>0</v>
      </c>
      <c r="M10019" s="292">
        <v>0</v>
      </c>
      <c r="N10019" s="292">
        <v>0</v>
      </c>
      <c r="O10019" s="292">
        <v>0.72768999999999995</v>
      </c>
      <c r="P10019" s="83" t="str">
        <f t="shared" si="234"/>
        <v/>
      </c>
    </row>
    <row r="10020" spans="1:16" hidden="1" x14ac:dyDescent="0.25">
      <c r="A10020" s="83" t="s">
        <v>11423</v>
      </c>
      <c r="C10020" s="292">
        <v>1095.6301900000001</v>
      </c>
      <c r="D10020" s="292">
        <v>0</v>
      </c>
      <c r="E10020" s="292">
        <v>0</v>
      </c>
      <c r="F10020" s="292">
        <v>0</v>
      </c>
      <c r="G10020" s="292">
        <v>0</v>
      </c>
      <c r="H10020" s="292">
        <v>0</v>
      </c>
      <c r="I10020" s="292">
        <v>0</v>
      </c>
      <c r="J10020" s="292">
        <v>0</v>
      </c>
      <c r="K10020" s="292">
        <v>0</v>
      </c>
      <c r="L10020" s="292">
        <v>0</v>
      </c>
      <c r="M10020" s="292">
        <v>0</v>
      </c>
      <c r="N10020" s="292">
        <v>0</v>
      </c>
      <c r="O10020" s="292">
        <v>1095.6301900000001</v>
      </c>
      <c r="P10020" s="83" t="str">
        <f t="shared" si="234"/>
        <v/>
      </c>
    </row>
    <row r="10021" spans="1:16" hidden="1" x14ac:dyDescent="0.25">
      <c r="A10021" s="83" t="s">
        <v>11422</v>
      </c>
      <c r="C10021" s="292">
        <v>0</v>
      </c>
      <c r="D10021" s="292">
        <v>0</v>
      </c>
      <c r="E10021" s="292">
        <v>0</v>
      </c>
      <c r="F10021" s="292">
        <v>0</v>
      </c>
      <c r="G10021" s="292">
        <v>0</v>
      </c>
      <c r="H10021" s="292">
        <v>0</v>
      </c>
      <c r="I10021" s="292">
        <v>0</v>
      </c>
      <c r="J10021" s="292">
        <v>0</v>
      </c>
      <c r="K10021" s="292">
        <v>0</v>
      </c>
      <c r="L10021" s="292">
        <v>0</v>
      </c>
      <c r="M10021" s="292">
        <v>0</v>
      </c>
      <c r="N10021" s="292">
        <v>0</v>
      </c>
      <c r="O10021" s="292">
        <v>0</v>
      </c>
      <c r="P10021" s="83" t="str">
        <f t="shared" si="234"/>
        <v/>
      </c>
    </row>
    <row r="10022" spans="1:16" hidden="1" x14ac:dyDescent="0.25">
      <c r="A10022" s="83" t="s">
        <v>11421</v>
      </c>
      <c r="C10022" s="292">
        <v>0</v>
      </c>
      <c r="D10022" s="292">
        <v>0</v>
      </c>
      <c r="E10022" s="292">
        <v>0</v>
      </c>
      <c r="F10022" s="292">
        <v>0</v>
      </c>
      <c r="G10022" s="292">
        <v>0</v>
      </c>
      <c r="H10022" s="292">
        <v>0</v>
      </c>
      <c r="I10022" s="292">
        <v>0</v>
      </c>
      <c r="J10022" s="292">
        <v>0</v>
      </c>
      <c r="K10022" s="292">
        <v>0</v>
      </c>
      <c r="L10022" s="292">
        <v>0</v>
      </c>
      <c r="M10022" s="292">
        <v>0</v>
      </c>
      <c r="N10022" s="292">
        <v>0</v>
      </c>
      <c r="O10022" s="292">
        <v>0</v>
      </c>
      <c r="P10022" s="83" t="str">
        <f t="shared" si="234"/>
        <v/>
      </c>
    </row>
    <row r="10023" spans="1:16" hidden="1" x14ac:dyDescent="0.25">
      <c r="A10023" s="83" t="s">
        <v>11420</v>
      </c>
      <c r="C10023" s="292">
        <v>0</v>
      </c>
      <c r="D10023" s="292">
        <v>0</v>
      </c>
      <c r="E10023" s="292">
        <v>0</v>
      </c>
      <c r="F10023" s="292">
        <v>0</v>
      </c>
      <c r="G10023" s="292">
        <v>0</v>
      </c>
      <c r="H10023" s="292">
        <v>0</v>
      </c>
      <c r="I10023" s="292">
        <v>0</v>
      </c>
      <c r="J10023" s="292">
        <v>0</v>
      </c>
      <c r="K10023" s="292">
        <v>0</v>
      </c>
      <c r="L10023" s="292">
        <v>0</v>
      </c>
      <c r="M10023" s="292">
        <v>0</v>
      </c>
      <c r="N10023" s="292">
        <v>0</v>
      </c>
      <c r="O10023" s="292">
        <v>0</v>
      </c>
      <c r="P10023" s="83" t="str">
        <f t="shared" si="234"/>
        <v/>
      </c>
    </row>
    <row r="10024" spans="1:16" hidden="1" x14ac:dyDescent="0.25">
      <c r="A10024" s="83" t="s">
        <v>11419</v>
      </c>
      <c r="C10024" s="292">
        <v>1095.6301900000001</v>
      </c>
      <c r="D10024" s="292">
        <v>0</v>
      </c>
      <c r="E10024" s="292">
        <v>0</v>
      </c>
      <c r="F10024" s="292">
        <v>0</v>
      </c>
      <c r="G10024" s="292">
        <v>0</v>
      </c>
      <c r="H10024" s="292">
        <v>0</v>
      </c>
      <c r="I10024" s="292">
        <v>0</v>
      </c>
      <c r="J10024" s="292">
        <v>0</v>
      </c>
      <c r="K10024" s="292">
        <v>0</v>
      </c>
      <c r="L10024" s="292">
        <v>0</v>
      </c>
      <c r="M10024" s="292">
        <v>0</v>
      </c>
      <c r="N10024" s="292">
        <v>0</v>
      </c>
      <c r="O10024" s="292">
        <v>1095.6301900000001</v>
      </c>
      <c r="P10024" s="83" t="str">
        <f t="shared" si="234"/>
        <v/>
      </c>
    </row>
    <row r="10025" spans="1:16" hidden="1" x14ac:dyDescent="0.25">
      <c r="A10025" s="83" t="s">
        <v>11418</v>
      </c>
      <c r="C10025" s="292">
        <v>0</v>
      </c>
      <c r="D10025" s="292">
        <v>0</v>
      </c>
      <c r="E10025" s="292">
        <v>0</v>
      </c>
      <c r="F10025" s="292">
        <v>0</v>
      </c>
      <c r="G10025" s="292">
        <v>0</v>
      </c>
      <c r="H10025" s="292">
        <v>0</v>
      </c>
      <c r="I10025" s="292">
        <v>0</v>
      </c>
      <c r="J10025" s="292">
        <v>0</v>
      </c>
      <c r="K10025" s="292">
        <v>0</v>
      </c>
      <c r="L10025" s="292">
        <v>0</v>
      </c>
      <c r="M10025" s="292">
        <v>0</v>
      </c>
      <c r="N10025" s="292">
        <v>0</v>
      </c>
      <c r="O10025" s="292">
        <v>0</v>
      </c>
      <c r="P10025" s="83" t="str">
        <f t="shared" si="234"/>
        <v/>
      </c>
    </row>
    <row r="10026" spans="1:16" hidden="1" x14ac:dyDescent="0.25">
      <c r="A10026" s="83" t="s">
        <v>11417</v>
      </c>
      <c r="C10026" s="292">
        <v>1E-4</v>
      </c>
      <c r="D10026" s="292">
        <v>0</v>
      </c>
      <c r="E10026" s="292">
        <v>0</v>
      </c>
      <c r="F10026" s="292">
        <v>0</v>
      </c>
      <c r="G10026" s="292">
        <v>0</v>
      </c>
      <c r="H10026" s="292">
        <v>0</v>
      </c>
      <c r="I10026" s="292">
        <v>0</v>
      </c>
      <c r="J10026" s="292">
        <v>0</v>
      </c>
      <c r="K10026" s="292">
        <v>0</v>
      </c>
      <c r="L10026" s="292">
        <v>0</v>
      </c>
      <c r="M10026" s="292">
        <v>0</v>
      </c>
      <c r="N10026" s="292">
        <v>0</v>
      </c>
      <c r="O10026" s="292">
        <v>1E-4</v>
      </c>
      <c r="P10026" s="83" t="str">
        <f t="shared" si="234"/>
        <v/>
      </c>
    </row>
    <row r="10027" spans="1:16" hidden="1" x14ac:dyDescent="0.25">
      <c r="A10027" s="83" t="s">
        <v>11416</v>
      </c>
      <c r="C10027" s="292">
        <v>0</v>
      </c>
      <c r="D10027" s="292">
        <v>0</v>
      </c>
      <c r="E10027" s="292">
        <v>0</v>
      </c>
      <c r="F10027" s="292">
        <v>0</v>
      </c>
      <c r="G10027" s="292">
        <v>0</v>
      </c>
      <c r="H10027" s="292">
        <v>0</v>
      </c>
      <c r="I10027" s="292">
        <v>0</v>
      </c>
      <c r="J10027" s="292">
        <v>0</v>
      </c>
      <c r="K10027" s="292">
        <v>0</v>
      </c>
      <c r="L10027" s="292">
        <v>0</v>
      </c>
      <c r="M10027" s="292">
        <v>0</v>
      </c>
      <c r="N10027" s="292">
        <v>0</v>
      </c>
      <c r="O10027" s="292">
        <v>0</v>
      </c>
      <c r="P10027" s="83" t="str">
        <f t="shared" si="234"/>
        <v/>
      </c>
    </row>
    <row r="10028" spans="1:16" hidden="1" x14ac:dyDescent="0.25">
      <c r="A10028" s="83" t="s">
        <v>11415</v>
      </c>
      <c r="C10028" s="292">
        <v>0</v>
      </c>
      <c r="D10028" s="292">
        <v>0</v>
      </c>
      <c r="E10028" s="292">
        <v>0</v>
      </c>
      <c r="F10028" s="292">
        <v>0</v>
      </c>
      <c r="G10028" s="292">
        <v>0</v>
      </c>
      <c r="H10028" s="292">
        <v>0</v>
      </c>
      <c r="I10028" s="292">
        <v>0</v>
      </c>
      <c r="J10028" s="292">
        <v>0</v>
      </c>
      <c r="K10028" s="292">
        <v>0</v>
      </c>
      <c r="L10028" s="292">
        <v>0</v>
      </c>
      <c r="M10028" s="292">
        <v>0</v>
      </c>
      <c r="N10028" s="292">
        <v>0</v>
      </c>
      <c r="O10028" s="292">
        <v>0</v>
      </c>
      <c r="P10028" s="83" t="str">
        <f t="shared" si="234"/>
        <v/>
      </c>
    </row>
    <row r="10029" spans="1:16" hidden="1" x14ac:dyDescent="0.25">
      <c r="A10029" s="83" t="s">
        <v>11414</v>
      </c>
      <c r="C10029" s="292">
        <v>1E-4</v>
      </c>
      <c r="D10029" s="292">
        <v>0</v>
      </c>
      <c r="E10029" s="292">
        <v>0</v>
      </c>
      <c r="F10029" s="292">
        <v>0</v>
      </c>
      <c r="G10029" s="292">
        <v>0</v>
      </c>
      <c r="H10029" s="292">
        <v>0</v>
      </c>
      <c r="I10029" s="292">
        <v>0</v>
      </c>
      <c r="J10029" s="292">
        <v>0</v>
      </c>
      <c r="K10029" s="292">
        <v>0</v>
      </c>
      <c r="L10029" s="292">
        <v>0</v>
      </c>
      <c r="M10029" s="292">
        <v>0</v>
      </c>
      <c r="N10029" s="292">
        <v>0</v>
      </c>
      <c r="O10029" s="292">
        <v>1E-4</v>
      </c>
      <c r="P10029" s="83" t="str">
        <f t="shared" si="234"/>
        <v/>
      </c>
    </row>
    <row r="10030" spans="1:16" hidden="1" x14ac:dyDescent="0.25">
      <c r="A10030" s="83" t="s">
        <v>11413</v>
      </c>
      <c r="C10030" s="292">
        <v>0</v>
      </c>
      <c r="D10030" s="292">
        <v>0</v>
      </c>
      <c r="E10030" s="292">
        <v>0</v>
      </c>
      <c r="F10030" s="292">
        <v>0</v>
      </c>
      <c r="G10030" s="292">
        <v>0</v>
      </c>
      <c r="H10030" s="292">
        <v>0</v>
      </c>
      <c r="I10030" s="292">
        <v>0</v>
      </c>
      <c r="J10030" s="292">
        <v>0</v>
      </c>
      <c r="K10030" s="292">
        <v>0</v>
      </c>
      <c r="L10030" s="292">
        <v>0</v>
      </c>
      <c r="M10030" s="292">
        <v>0</v>
      </c>
      <c r="N10030" s="292">
        <v>0</v>
      </c>
      <c r="O10030" s="292">
        <v>0</v>
      </c>
      <c r="P10030" s="83" t="str">
        <f t="shared" si="234"/>
        <v/>
      </c>
    </row>
    <row r="10031" spans="1:16" hidden="1" x14ac:dyDescent="0.25">
      <c r="A10031" s="83" t="s">
        <v>11412</v>
      </c>
      <c r="C10031" s="292">
        <v>0</v>
      </c>
      <c r="D10031" s="292">
        <v>0</v>
      </c>
      <c r="E10031" s="292">
        <v>0</v>
      </c>
      <c r="F10031" s="292">
        <v>0</v>
      </c>
      <c r="G10031" s="292">
        <v>0</v>
      </c>
      <c r="H10031" s="292">
        <v>0</v>
      </c>
      <c r="I10031" s="292">
        <v>0</v>
      </c>
      <c r="J10031" s="292">
        <v>0</v>
      </c>
      <c r="K10031" s="292">
        <v>0</v>
      </c>
      <c r="L10031" s="292">
        <v>0</v>
      </c>
      <c r="M10031" s="292">
        <v>0</v>
      </c>
      <c r="N10031" s="292">
        <v>0</v>
      </c>
      <c r="O10031" s="292">
        <v>0</v>
      </c>
      <c r="P10031" s="83" t="str">
        <f t="shared" si="234"/>
        <v/>
      </c>
    </row>
    <row r="10032" spans="1:16" hidden="1" x14ac:dyDescent="0.25">
      <c r="A10032" s="83" t="s">
        <v>11411</v>
      </c>
      <c r="C10032" s="292">
        <v>0</v>
      </c>
      <c r="D10032" s="292">
        <v>0</v>
      </c>
      <c r="E10032" s="292">
        <v>0</v>
      </c>
      <c r="F10032" s="292">
        <v>0</v>
      </c>
      <c r="G10032" s="292">
        <v>0</v>
      </c>
      <c r="H10032" s="292">
        <v>0</v>
      </c>
      <c r="I10032" s="292">
        <v>0</v>
      </c>
      <c r="J10032" s="292">
        <v>0</v>
      </c>
      <c r="K10032" s="292">
        <v>0</v>
      </c>
      <c r="L10032" s="292">
        <v>0</v>
      </c>
      <c r="M10032" s="292">
        <v>0</v>
      </c>
      <c r="N10032" s="292">
        <v>0</v>
      </c>
      <c r="O10032" s="292">
        <v>0</v>
      </c>
      <c r="P10032" s="83" t="str">
        <f t="shared" si="234"/>
        <v/>
      </c>
    </row>
    <row r="10033" spans="1:16" hidden="1" x14ac:dyDescent="0.25">
      <c r="A10033" s="83" t="s">
        <v>11410</v>
      </c>
      <c r="C10033" s="292">
        <v>0</v>
      </c>
      <c r="D10033" s="292">
        <v>0</v>
      </c>
      <c r="E10033" s="292">
        <v>0</v>
      </c>
      <c r="F10033" s="292">
        <v>0</v>
      </c>
      <c r="G10033" s="292">
        <v>0</v>
      </c>
      <c r="H10033" s="292">
        <v>0</v>
      </c>
      <c r="I10033" s="292">
        <v>0</v>
      </c>
      <c r="J10033" s="292">
        <v>0</v>
      </c>
      <c r="K10033" s="292">
        <v>0</v>
      </c>
      <c r="L10033" s="292">
        <v>0</v>
      </c>
      <c r="M10033" s="292">
        <v>0</v>
      </c>
      <c r="N10033" s="292">
        <v>0</v>
      </c>
      <c r="O10033" s="292">
        <v>0</v>
      </c>
      <c r="P10033" s="83" t="str">
        <f t="shared" si="234"/>
        <v/>
      </c>
    </row>
    <row r="10034" spans="1:16" hidden="1" x14ac:dyDescent="0.25">
      <c r="A10034" s="83" t="s">
        <v>11409</v>
      </c>
      <c r="C10034" s="292">
        <v>0</v>
      </c>
      <c r="D10034" s="292">
        <v>0</v>
      </c>
      <c r="E10034" s="292">
        <v>0</v>
      </c>
      <c r="F10034" s="292">
        <v>0</v>
      </c>
      <c r="G10034" s="292">
        <v>0</v>
      </c>
      <c r="H10034" s="292">
        <v>0</v>
      </c>
      <c r="I10034" s="292">
        <v>0</v>
      </c>
      <c r="J10034" s="292">
        <v>0</v>
      </c>
      <c r="K10034" s="292">
        <v>0</v>
      </c>
      <c r="L10034" s="292">
        <v>0</v>
      </c>
      <c r="M10034" s="292">
        <v>0</v>
      </c>
      <c r="N10034" s="292">
        <v>0</v>
      </c>
      <c r="O10034" s="292">
        <v>0</v>
      </c>
      <c r="P10034" s="83" t="str">
        <f t="shared" si="234"/>
        <v/>
      </c>
    </row>
    <row r="10035" spans="1:16" hidden="1" x14ac:dyDescent="0.25">
      <c r="A10035" s="83" t="s">
        <v>11408</v>
      </c>
      <c r="C10035" s="292">
        <v>0</v>
      </c>
      <c r="D10035" s="292">
        <v>0</v>
      </c>
      <c r="E10035" s="292">
        <v>0</v>
      </c>
      <c r="F10035" s="292">
        <v>0</v>
      </c>
      <c r="G10035" s="292">
        <v>0</v>
      </c>
      <c r="H10035" s="292">
        <v>0</v>
      </c>
      <c r="I10035" s="292">
        <v>0</v>
      </c>
      <c r="J10035" s="292">
        <v>0</v>
      </c>
      <c r="K10035" s="292">
        <v>0</v>
      </c>
      <c r="L10035" s="292">
        <v>0</v>
      </c>
      <c r="M10035" s="292">
        <v>0</v>
      </c>
      <c r="N10035" s="292">
        <v>0</v>
      </c>
      <c r="O10035" s="292">
        <v>0</v>
      </c>
      <c r="P10035" s="83" t="str">
        <f t="shared" si="234"/>
        <v/>
      </c>
    </row>
    <row r="10036" spans="1:16" hidden="1" x14ac:dyDescent="0.25">
      <c r="A10036" s="83" t="s">
        <v>11407</v>
      </c>
      <c r="C10036" s="292">
        <v>0</v>
      </c>
      <c r="D10036" s="292">
        <v>0</v>
      </c>
      <c r="E10036" s="292">
        <v>0</v>
      </c>
      <c r="F10036" s="292">
        <v>0</v>
      </c>
      <c r="G10036" s="292">
        <v>0</v>
      </c>
      <c r="H10036" s="292">
        <v>0</v>
      </c>
      <c r="I10036" s="292">
        <v>0</v>
      </c>
      <c r="J10036" s="292">
        <v>0</v>
      </c>
      <c r="K10036" s="292">
        <v>0</v>
      </c>
      <c r="L10036" s="292">
        <v>0</v>
      </c>
      <c r="M10036" s="292">
        <v>0</v>
      </c>
      <c r="N10036" s="292">
        <v>0</v>
      </c>
      <c r="O10036" s="292">
        <v>0</v>
      </c>
      <c r="P10036" s="83" t="str">
        <f t="shared" si="234"/>
        <v/>
      </c>
    </row>
    <row r="10037" spans="1:16" hidden="1" x14ac:dyDescent="0.25">
      <c r="A10037" s="83" t="s">
        <v>11406</v>
      </c>
      <c r="C10037" s="292">
        <v>0</v>
      </c>
      <c r="D10037" s="292">
        <v>0</v>
      </c>
      <c r="E10037" s="292">
        <v>0</v>
      </c>
      <c r="F10037" s="292">
        <v>0</v>
      </c>
      <c r="G10037" s="292">
        <v>0</v>
      </c>
      <c r="H10037" s="292">
        <v>0</v>
      </c>
      <c r="I10037" s="292">
        <v>0</v>
      </c>
      <c r="J10037" s="292">
        <v>0</v>
      </c>
      <c r="K10037" s="292">
        <v>0</v>
      </c>
      <c r="L10037" s="292">
        <v>0</v>
      </c>
      <c r="M10037" s="292">
        <v>0</v>
      </c>
      <c r="N10037" s="292">
        <v>0</v>
      </c>
      <c r="O10037" s="292">
        <v>0</v>
      </c>
      <c r="P10037" s="83" t="str">
        <f t="shared" si="234"/>
        <v/>
      </c>
    </row>
    <row r="10038" spans="1:16" hidden="1" x14ac:dyDescent="0.25">
      <c r="A10038" s="83" t="s">
        <v>11405</v>
      </c>
      <c r="C10038" s="292">
        <v>0</v>
      </c>
      <c r="D10038" s="292">
        <v>0</v>
      </c>
      <c r="E10038" s="292">
        <v>0</v>
      </c>
      <c r="F10038" s="292">
        <v>0</v>
      </c>
      <c r="G10038" s="292">
        <v>0</v>
      </c>
      <c r="H10038" s="292">
        <v>0</v>
      </c>
      <c r="I10038" s="292">
        <v>0</v>
      </c>
      <c r="J10038" s="292">
        <v>0</v>
      </c>
      <c r="K10038" s="292">
        <v>0</v>
      </c>
      <c r="L10038" s="292">
        <v>0</v>
      </c>
      <c r="M10038" s="292">
        <v>0</v>
      </c>
      <c r="N10038" s="292">
        <v>0</v>
      </c>
      <c r="O10038" s="292">
        <v>0</v>
      </c>
      <c r="P10038" s="83" t="str">
        <f t="shared" si="234"/>
        <v/>
      </c>
    </row>
    <row r="10039" spans="1:16" hidden="1" x14ac:dyDescent="0.25">
      <c r="A10039" s="83" t="s">
        <v>11404</v>
      </c>
      <c r="C10039" s="292">
        <v>1E-4</v>
      </c>
      <c r="D10039" s="292">
        <v>0</v>
      </c>
      <c r="E10039" s="292">
        <v>0</v>
      </c>
      <c r="F10039" s="292">
        <v>0</v>
      </c>
      <c r="G10039" s="292">
        <v>0</v>
      </c>
      <c r="H10039" s="292">
        <v>0</v>
      </c>
      <c r="I10039" s="292">
        <v>0</v>
      </c>
      <c r="J10039" s="292">
        <v>0</v>
      </c>
      <c r="K10039" s="292">
        <v>0</v>
      </c>
      <c r="L10039" s="292">
        <v>0</v>
      </c>
      <c r="M10039" s="292">
        <v>0</v>
      </c>
      <c r="N10039" s="292">
        <v>0</v>
      </c>
      <c r="O10039" s="292">
        <v>1E-4</v>
      </c>
      <c r="P10039" s="83" t="str">
        <f t="shared" si="234"/>
        <v/>
      </c>
    </row>
    <row r="10040" spans="1:16" hidden="1" x14ac:dyDescent="0.25">
      <c r="A10040" s="83" t="s">
        <v>11403</v>
      </c>
      <c r="P10040" s="83" t="str">
        <f t="shared" si="234"/>
        <v/>
      </c>
    </row>
    <row r="10041" spans="1:16" hidden="1" x14ac:dyDescent="0.25">
      <c r="A10041" s="83" t="s">
        <v>11402</v>
      </c>
      <c r="P10041" s="83" t="str">
        <f t="shared" si="234"/>
        <v/>
      </c>
    </row>
    <row r="10042" spans="1:16" hidden="1" x14ac:dyDescent="0.25">
      <c r="A10042" s="83" t="s">
        <v>11401</v>
      </c>
      <c r="P10042" s="83" t="str">
        <f t="shared" si="234"/>
        <v/>
      </c>
    </row>
    <row r="10043" spans="1:16" hidden="1" x14ac:dyDescent="0.25">
      <c r="A10043" s="83" t="s">
        <v>11400</v>
      </c>
      <c r="P10043" s="83" t="str">
        <f t="shared" si="234"/>
        <v/>
      </c>
    </row>
    <row r="10044" spans="1:16" hidden="1" x14ac:dyDescent="0.25">
      <c r="A10044" s="83" t="s">
        <v>11399</v>
      </c>
      <c r="P10044" s="83" t="str">
        <f t="shared" si="234"/>
        <v/>
      </c>
    </row>
    <row r="10045" spans="1:16" hidden="1" x14ac:dyDescent="0.25">
      <c r="A10045" s="83" t="s">
        <v>11398</v>
      </c>
      <c r="P10045" s="83" t="str">
        <f t="shared" si="234"/>
        <v/>
      </c>
    </row>
    <row r="10046" spans="1:16" hidden="1" x14ac:dyDescent="0.25">
      <c r="A10046" s="83" t="s">
        <v>11397</v>
      </c>
      <c r="P10046" s="83" t="str">
        <f t="shared" si="234"/>
        <v/>
      </c>
    </row>
    <row r="10047" spans="1:16" hidden="1" x14ac:dyDescent="0.25">
      <c r="A10047" s="83" t="s">
        <v>11396</v>
      </c>
      <c r="P10047" s="83" t="str">
        <f t="shared" si="234"/>
        <v/>
      </c>
    </row>
    <row r="10048" spans="1:16" hidden="1" x14ac:dyDescent="0.25">
      <c r="A10048" s="83" t="s">
        <v>11395</v>
      </c>
      <c r="P10048" s="83" t="str">
        <f t="shared" si="234"/>
        <v/>
      </c>
    </row>
    <row r="10049" spans="1:16" hidden="1" x14ac:dyDescent="0.25">
      <c r="A10049" s="83" t="s">
        <v>11394</v>
      </c>
      <c r="P10049" s="83" t="str">
        <f t="shared" si="234"/>
        <v/>
      </c>
    </row>
    <row r="10050" spans="1:16" hidden="1" x14ac:dyDescent="0.25">
      <c r="A10050" s="83" t="s">
        <v>11393</v>
      </c>
      <c r="P10050" s="83" t="str">
        <f t="shared" si="234"/>
        <v/>
      </c>
    </row>
    <row r="10051" spans="1:16" hidden="1" x14ac:dyDescent="0.25">
      <c r="A10051" s="83" t="s">
        <v>11392</v>
      </c>
      <c r="P10051" s="83" t="str">
        <f t="shared" si="234"/>
        <v/>
      </c>
    </row>
    <row r="10052" spans="1:16" hidden="1" x14ac:dyDescent="0.25">
      <c r="A10052" s="83" t="s">
        <v>11391</v>
      </c>
      <c r="P10052" s="83" t="str">
        <f t="shared" si="234"/>
        <v/>
      </c>
    </row>
    <row r="10053" spans="1:16" hidden="1" x14ac:dyDescent="0.25">
      <c r="A10053" s="83" t="s">
        <v>11390</v>
      </c>
      <c r="P10053" s="83" t="str">
        <f t="shared" si="234"/>
        <v/>
      </c>
    </row>
    <row r="10054" spans="1:16" hidden="1" x14ac:dyDescent="0.25">
      <c r="A10054" s="83" t="s">
        <v>11389</v>
      </c>
      <c r="P10054" s="83" t="str">
        <f t="shared" si="234"/>
        <v/>
      </c>
    </row>
    <row r="10055" spans="1:16" hidden="1" x14ac:dyDescent="0.25">
      <c r="A10055" s="83" t="s">
        <v>11388</v>
      </c>
      <c r="P10055" s="83" t="str">
        <f t="shared" si="234"/>
        <v/>
      </c>
    </row>
    <row r="10056" spans="1:16" hidden="1" x14ac:dyDescent="0.25">
      <c r="A10056" s="83" t="s">
        <v>11387</v>
      </c>
      <c r="P10056" s="83" t="str">
        <f t="shared" si="234"/>
        <v/>
      </c>
    </row>
    <row r="10057" spans="1:16" hidden="1" x14ac:dyDescent="0.25">
      <c r="A10057" s="83" t="s">
        <v>11386</v>
      </c>
      <c r="P10057" s="83" t="str">
        <f t="shared" si="234"/>
        <v/>
      </c>
    </row>
    <row r="10058" spans="1:16" hidden="1" x14ac:dyDescent="0.25">
      <c r="A10058" s="83" t="s">
        <v>11385</v>
      </c>
      <c r="P10058" s="83" t="str">
        <f t="shared" si="234"/>
        <v/>
      </c>
    </row>
    <row r="10059" spans="1:16" hidden="1" x14ac:dyDescent="0.25">
      <c r="A10059" s="83" t="s">
        <v>11384</v>
      </c>
      <c r="P10059" s="83" t="str">
        <f t="shared" si="234"/>
        <v/>
      </c>
    </row>
    <row r="10060" spans="1:16" hidden="1" x14ac:dyDescent="0.25">
      <c r="A10060" s="83" t="s">
        <v>11383</v>
      </c>
      <c r="P10060" s="83" t="str">
        <f t="shared" si="234"/>
        <v/>
      </c>
    </row>
    <row r="10061" spans="1:16" hidden="1" x14ac:dyDescent="0.25">
      <c r="A10061" s="83" t="s">
        <v>11382</v>
      </c>
      <c r="P10061" s="83" t="str">
        <f t="shared" si="234"/>
        <v/>
      </c>
    </row>
    <row r="10062" spans="1:16" hidden="1" x14ac:dyDescent="0.25">
      <c r="A10062" s="83" t="s">
        <v>11381</v>
      </c>
      <c r="P10062" s="83" t="str">
        <f t="shared" si="234"/>
        <v/>
      </c>
    </row>
    <row r="10063" spans="1:16" hidden="1" x14ac:dyDescent="0.25">
      <c r="A10063" s="83" t="s">
        <v>11380</v>
      </c>
      <c r="P10063" s="83" t="str">
        <f t="shared" si="234"/>
        <v/>
      </c>
    </row>
    <row r="10064" spans="1:16" hidden="1" x14ac:dyDescent="0.25">
      <c r="A10064" s="83" t="s">
        <v>11379</v>
      </c>
      <c r="P10064" s="83" t="str">
        <f t="shared" si="234"/>
        <v/>
      </c>
    </row>
    <row r="10065" spans="1:16" hidden="1" x14ac:dyDescent="0.25">
      <c r="A10065" s="83" t="s">
        <v>11378</v>
      </c>
      <c r="P10065" s="83" t="str">
        <f t="shared" si="234"/>
        <v/>
      </c>
    </row>
    <row r="10066" spans="1:16" hidden="1" x14ac:dyDescent="0.25">
      <c r="A10066" s="83" t="s">
        <v>11377</v>
      </c>
      <c r="P10066" s="83" t="str">
        <f t="shared" si="234"/>
        <v/>
      </c>
    </row>
    <row r="10067" spans="1:16" hidden="1" x14ac:dyDescent="0.25">
      <c r="A10067" s="83" t="s">
        <v>11376</v>
      </c>
      <c r="P10067" s="83" t="str">
        <f t="shared" si="234"/>
        <v/>
      </c>
    </row>
    <row r="10068" spans="1:16" hidden="1" x14ac:dyDescent="0.25">
      <c r="A10068" s="83" t="s">
        <v>11375</v>
      </c>
      <c r="P10068" s="83" t="str">
        <f t="shared" si="234"/>
        <v/>
      </c>
    </row>
    <row r="10069" spans="1:16" hidden="1" x14ac:dyDescent="0.25">
      <c r="A10069" s="83" t="s">
        <v>11374</v>
      </c>
      <c r="P10069" s="83" t="str">
        <f t="shared" ref="P10069:P10072" si="235">IF(COUNTBLANK(Q10069)=0,IF(RIGHT(A10069,12)=Q10069,TRUE,FALSE),"")</f>
        <v/>
      </c>
    </row>
    <row r="10070" spans="1:16" hidden="1" x14ac:dyDescent="0.25">
      <c r="A10070" s="83" t="s">
        <v>11373</v>
      </c>
      <c r="P10070" s="83" t="str">
        <f t="shared" si="235"/>
        <v/>
      </c>
    </row>
    <row r="10071" spans="1:16" hidden="1" x14ac:dyDescent="0.25">
      <c r="A10071" s="83" t="s">
        <v>11372</v>
      </c>
      <c r="P10071" s="83" t="str">
        <f t="shared" si="235"/>
        <v/>
      </c>
    </row>
    <row r="10072" spans="1:16" hidden="1" x14ac:dyDescent="0.25">
      <c r="A10072" s="83" t="s">
        <v>11371</v>
      </c>
      <c r="P10072" s="83" t="str">
        <f t="shared" si="235"/>
        <v/>
      </c>
    </row>
    <row r="10073" spans="1:16" hidden="1" x14ac:dyDescent="0.25">
      <c r="A10073" s="83" t="s">
        <v>11370</v>
      </c>
      <c r="C10073" s="292">
        <v>-908621.67999999993</v>
      </c>
      <c r="D10073" s="292">
        <v>0</v>
      </c>
      <c r="E10073" s="292">
        <v>0</v>
      </c>
      <c r="F10073" s="292">
        <v>0</v>
      </c>
      <c r="G10073" s="292">
        <v>0</v>
      </c>
      <c r="H10073" s="292">
        <v>0</v>
      </c>
      <c r="I10073" s="292">
        <v>0</v>
      </c>
      <c r="J10073" s="292">
        <v>0</v>
      </c>
      <c r="K10073" s="292">
        <v>0</v>
      </c>
      <c r="L10073" s="292">
        <v>0</v>
      </c>
      <c r="M10073" s="292">
        <v>0</v>
      </c>
      <c r="N10073" s="292">
        <v>0</v>
      </c>
      <c r="O10073" s="292">
        <v>-908621.67999999993</v>
      </c>
      <c r="P10073" s="83" t="str">
        <f t="shared" ref="P10073:P10136" si="236">IF(COUNTBLANK(Q10073)=0,IF(RIGHT(A10073,12)=Q10073,TRUE,FALSE),"")</f>
        <v/>
      </c>
    </row>
    <row r="10074" spans="1:16" hidden="1" x14ac:dyDescent="0.25">
      <c r="A10074" s="83" t="s">
        <v>11369</v>
      </c>
      <c r="C10074" s="292">
        <v>-912816.37999999989</v>
      </c>
      <c r="D10074" s="292">
        <v>0</v>
      </c>
      <c r="E10074" s="292">
        <v>0</v>
      </c>
      <c r="F10074" s="292">
        <v>0</v>
      </c>
      <c r="G10074" s="292">
        <v>0</v>
      </c>
      <c r="H10074" s="292">
        <v>0</v>
      </c>
      <c r="I10074" s="292">
        <v>0</v>
      </c>
      <c r="J10074" s="292">
        <v>0</v>
      </c>
      <c r="K10074" s="292">
        <v>0</v>
      </c>
      <c r="L10074" s="292">
        <v>0</v>
      </c>
      <c r="M10074" s="292">
        <v>0</v>
      </c>
      <c r="N10074" s="292">
        <v>0</v>
      </c>
      <c r="O10074" s="292">
        <v>-912816.37999999989</v>
      </c>
      <c r="P10074" s="83" t="str">
        <f t="shared" si="236"/>
        <v/>
      </c>
    </row>
    <row r="10075" spans="1:16" hidden="1" x14ac:dyDescent="0.25">
      <c r="A10075" s="83" t="s">
        <v>11368</v>
      </c>
      <c r="C10075" s="292">
        <v>0</v>
      </c>
      <c r="D10075" s="292">
        <v>0</v>
      </c>
      <c r="E10075" s="292">
        <v>0</v>
      </c>
      <c r="F10075" s="292">
        <v>0</v>
      </c>
      <c r="G10075" s="292">
        <v>0</v>
      </c>
      <c r="H10075" s="292">
        <v>0</v>
      </c>
      <c r="I10075" s="292">
        <v>0</v>
      </c>
      <c r="J10075" s="292">
        <v>0</v>
      </c>
      <c r="K10075" s="292">
        <v>0</v>
      </c>
      <c r="L10075" s="292">
        <v>0</v>
      </c>
      <c r="M10075" s="292">
        <v>0</v>
      </c>
      <c r="N10075" s="292">
        <v>0</v>
      </c>
      <c r="O10075" s="292">
        <v>0</v>
      </c>
      <c r="P10075" s="83" t="str">
        <f t="shared" si="236"/>
        <v/>
      </c>
    </row>
    <row r="10076" spans="1:16" hidden="1" x14ac:dyDescent="0.25">
      <c r="A10076" s="83" t="s">
        <v>11367</v>
      </c>
      <c r="C10076" s="292">
        <v>161404.75</v>
      </c>
      <c r="D10076" s="292">
        <v>0</v>
      </c>
      <c r="E10076" s="292">
        <v>0</v>
      </c>
      <c r="F10076" s="292">
        <v>0</v>
      </c>
      <c r="G10076" s="292">
        <v>0</v>
      </c>
      <c r="H10076" s="292">
        <v>0</v>
      </c>
      <c r="I10076" s="292">
        <v>0</v>
      </c>
      <c r="J10076" s="292">
        <v>0</v>
      </c>
      <c r="K10076" s="292">
        <v>0</v>
      </c>
      <c r="L10076" s="292">
        <v>0</v>
      </c>
      <c r="M10076" s="292">
        <v>0</v>
      </c>
      <c r="N10076" s="292">
        <v>0</v>
      </c>
      <c r="O10076" s="292">
        <v>161404.75</v>
      </c>
      <c r="P10076" s="83" t="str">
        <f t="shared" si="236"/>
        <v/>
      </c>
    </row>
    <row r="10077" spans="1:16" hidden="1" x14ac:dyDescent="0.25">
      <c r="A10077" s="83" t="s">
        <v>11366</v>
      </c>
      <c r="C10077" s="292">
        <v>3147.39</v>
      </c>
      <c r="D10077" s="292">
        <v>0</v>
      </c>
      <c r="E10077" s="292">
        <v>0</v>
      </c>
      <c r="F10077" s="292">
        <v>0</v>
      </c>
      <c r="G10077" s="292">
        <v>0</v>
      </c>
      <c r="H10077" s="292">
        <v>0</v>
      </c>
      <c r="I10077" s="292">
        <v>0</v>
      </c>
      <c r="J10077" s="292">
        <v>0</v>
      </c>
      <c r="K10077" s="292">
        <v>0</v>
      </c>
      <c r="L10077" s="292">
        <v>0</v>
      </c>
      <c r="M10077" s="292">
        <v>0</v>
      </c>
      <c r="N10077" s="292">
        <v>0</v>
      </c>
      <c r="O10077" s="292">
        <v>3147.39</v>
      </c>
      <c r="P10077" s="83" t="str">
        <f t="shared" si="236"/>
        <v/>
      </c>
    </row>
    <row r="10078" spans="1:16" hidden="1" x14ac:dyDescent="0.25">
      <c r="A10078" s="83" t="s">
        <v>11365</v>
      </c>
      <c r="C10078" s="292">
        <v>15067.87</v>
      </c>
      <c r="D10078" s="292">
        <v>0</v>
      </c>
      <c r="E10078" s="292">
        <v>0</v>
      </c>
      <c r="F10078" s="292">
        <v>0</v>
      </c>
      <c r="G10078" s="292">
        <v>0</v>
      </c>
      <c r="H10078" s="292">
        <v>0</v>
      </c>
      <c r="I10078" s="292">
        <v>0</v>
      </c>
      <c r="J10078" s="292">
        <v>0</v>
      </c>
      <c r="K10078" s="292">
        <v>0</v>
      </c>
      <c r="L10078" s="292">
        <v>0</v>
      </c>
      <c r="M10078" s="292">
        <v>0</v>
      </c>
      <c r="N10078" s="292">
        <v>0</v>
      </c>
      <c r="O10078" s="292">
        <v>15067.87</v>
      </c>
      <c r="P10078" s="83" t="str">
        <f t="shared" si="236"/>
        <v/>
      </c>
    </row>
    <row r="10079" spans="1:16" hidden="1" x14ac:dyDescent="0.25">
      <c r="A10079" s="83" t="s">
        <v>11364</v>
      </c>
      <c r="C10079" s="292">
        <v>66324.05</v>
      </c>
      <c r="D10079" s="292">
        <v>0</v>
      </c>
      <c r="E10079" s="292">
        <v>0</v>
      </c>
      <c r="F10079" s="292">
        <v>0</v>
      </c>
      <c r="G10079" s="292">
        <v>0</v>
      </c>
      <c r="H10079" s="292">
        <v>0</v>
      </c>
      <c r="I10079" s="292">
        <v>0</v>
      </c>
      <c r="J10079" s="292">
        <v>0</v>
      </c>
      <c r="K10079" s="292">
        <v>0</v>
      </c>
      <c r="L10079" s="292">
        <v>0</v>
      </c>
      <c r="M10079" s="292">
        <v>0</v>
      </c>
      <c r="N10079" s="292">
        <v>0</v>
      </c>
      <c r="O10079" s="292">
        <v>66324.05</v>
      </c>
      <c r="P10079" s="83" t="str">
        <f t="shared" si="236"/>
        <v/>
      </c>
    </row>
    <row r="10080" spans="1:16" hidden="1" x14ac:dyDescent="0.25">
      <c r="A10080" s="83" t="s">
        <v>11363</v>
      </c>
      <c r="C10080" s="292">
        <v>353647.89</v>
      </c>
      <c r="D10080" s="292">
        <v>0</v>
      </c>
      <c r="E10080" s="292">
        <v>0</v>
      </c>
      <c r="F10080" s="292">
        <v>0</v>
      </c>
      <c r="G10080" s="292">
        <v>0</v>
      </c>
      <c r="H10080" s="292">
        <v>0</v>
      </c>
      <c r="I10080" s="292">
        <v>0</v>
      </c>
      <c r="J10080" s="292">
        <v>0</v>
      </c>
      <c r="K10080" s="292">
        <v>0</v>
      </c>
      <c r="L10080" s="292">
        <v>0</v>
      </c>
      <c r="M10080" s="292">
        <v>0</v>
      </c>
      <c r="N10080" s="292">
        <v>0</v>
      </c>
      <c r="O10080" s="292">
        <v>353647.89</v>
      </c>
      <c r="P10080" s="83" t="str">
        <f t="shared" si="236"/>
        <v/>
      </c>
    </row>
    <row r="10081" spans="1:16" hidden="1" x14ac:dyDescent="0.25">
      <c r="A10081" s="83" t="s">
        <v>11362</v>
      </c>
      <c r="C10081" s="292">
        <v>0</v>
      </c>
      <c r="D10081" s="292">
        <v>0</v>
      </c>
      <c r="E10081" s="292">
        <v>0</v>
      </c>
      <c r="F10081" s="292">
        <v>0</v>
      </c>
      <c r="G10081" s="292">
        <v>0</v>
      </c>
      <c r="H10081" s="292">
        <v>0</v>
      </c>
      <c r="I10081" s="292">
        <v>0</v>
      </c>
      <c r="J10081" s="292">
        <v>0</v>
      </c>
      <c r="K10081" s="292">
        <v>0</v>
      </c>
      <c r="L10081" s="292">
        <v>0</v>
      </c>
      <c r="M10081" s="292">
        <v>0</v>
      </c>
      <c r="N10081" s="292">
        <v>0</v>
      </c>
      <c r="O10081" s="292">
        <v>0</v>
      </c>
      <c r="P10081" s="83" t="str">
        <f t="shared" si="236"/>
        <v/>
      </c>
    </row>
    <row r="10082" spans="1:16" hidden="1" x14ac:dyDescent="0.25">
      <c r="A10082" s="83" t="s">
        <v>11361</v>
      </c>
      <c r="C10082" s="292">
        <v>331459.95</v>
      </c>
      <c r="D10082" s="292">
        <v>0</v>
      </c>
      <c r="E10082" s="292">
        <v>0</v>
      </c>
      <c r="F10082" s="292">
        <v>0</v>
      </c>
      <c r="G10082" s="292">
        <v>0</v>
      </c>
      <c r="H10082" s="292">
        <v>0</v>
      </c>
      <c r="I10082" s="292">
        <v>0</v>
      </c>
      <c r="J10082" s="292">
        <v>0</v>
      </c>
      <c r="K10082" s="292">
        <v>0</v>
      </c>
      <c r="L10082" s="292">
        <v>0</v>
      </c>
      <c r="M10082" s="292">
        <v>0</v>
      </c>
      <c r="N10082" s="292">
        <v>0</v>
      </c>
      <c r="O10082" s="292">
        <v>331459.95</v>
      </c>
      <c r="P10082" s="83" t="str">
        <f t="shared" si="236"/>
        <v/>
      </c>
    </row>
    <row r="10083" spans="1:16" hidden="1" x14ac:dyDescent="0.25">
      <c r="A10083" s="83" t="s">
        <v>11360</v>
      </c>
      <c r="C10083" s="292">
        <v>646427.75</v>
      </c>
      <c r="D10083" s="292">
        <v>0</v>
      </c>
      <c r="E10083" s="292">
        <v>0</v>
      </c>
      <c r="F10083" s="292">
        <v>0</v>
      </c>
      <c r="G10083" s="292">
        <v>0</v>
      </c>
      <c r="H10083" s="292">
        <v>0</v>
      </c>
      <c r="I10083" s="292">
        <v>0</v>
      </c>
      <c r="J10083" s="292">
        <v>0</v>
      </c>
      <c r="K10083" s="292">
        <v>0</v>
      </c>
      <c r="L10083" s="292">
        <v>0</v>
      </c>
      <c r="M10083" s="292">
        <v>0</v>
      </c>
      <c r="N10083" s="292">
        <v>0</v>
      </c>
      <c r="O10083" s="292">
        <v>646427.75</v>
      </c>
      <c r="P10083" s="83" t="str">
        <f t="shared" si="236"/>
        <v/>
      </c>
    </row>
    <row r="10084" spans="1:16" hidden="1" x14ac:dyDescent="0.25">
      <c r="A10084" s="83" t="s">
        <v>11359</v>
      </c>
      <c r="C10084" s="292">
        <v>429901.41</v>
      </c>
      <c r="D10084" s="292">
        <v>0</v>
      </c>
      <c r="E10084" s="292">
        <v>0</v>
      </c>
      <c r="F10084" s="292">
        <v>0</v>
      </c>
      <c r="G10084" s="292">
        <v>0</v>
      </c>
      <c r="H10084" s="292">
        <v>0</v>
      </c>
      <c r="I10084" s="292">
        <v>0</v>
      </c>
      <c r="J10084" s="292">
        <v>0</v>
      </c>
      <c r="K10084" s="292">
        <v>0</v>
      </c>
      <c r="L10084" s="292">
        <v>0</v>
      </c>
      <c r="M10084" s="292">
        <v>0</v>
      </c>
      <c r="N10084" s="292">
        <v>0</v>
      </c>
      <c r="O10084" s="292">
        <v>429901.41</v>
      </c>
      <c r="P10084" s="83" t="str">
        <f t="shared" si="236"/>
        <v/>
      </c>
    </row>
    <row r="10085" spans="1:16" hidden="1" x14ac:dyDescent="0.25">
      <c r="A10085" s="83" t="s">
        <v>11358</v>
      </c>
      <c r="C10085" s="292">
        <v>36.56</v>
      </c>
      <c r="D10085" s="292">
        <v>0</v>
      </c>
      <c r="E10085" s="292">
        <v>0</v>
      </c>
      <c r="F10085" s="292">
        <v>0</v>
      </c>
      <c r="G10085" s="292">
        <v>0</v>
      </c>
      <c r="H10085" s="292">
        <v>0</v>
      </c>
      <c r="I10085" s="292">
        <v>0</v>
      </c>
      <c r="J10085" s="292">
        <v>0</v>
      </c>
      <c r="K10085" s="292">
        <v>0</v>
      </c>
      <c r="L10085" s="292">
        <v>0</v>
      </c>
      <c r="M10085" s="292">
        <v>0</v>
      </c>
      <c r="N10085" s="292">
        <v>0</v>
      </c>
      <c r="O10085" s="292">
        <v>36.56</v>
      </c>
      <c r="P10085" s="83" t="str">
        <f t="shared" si="236"/>
        <v/>
      </c>
    </row>
    <row r="10086" spans="1:16" hidden="1" x14ac:dyDescent="0.25">
      <c r="A10086" s="83" t="s">
        <v>11357</v>
      </c>
      <c r="C10086" s="292">
        <v>2007417.6199999999</v>
      </c>
      <c r="D10086" s="292">
        <v>0</v>
      </c>
      <c r="E10086" s="292">
        <v>0</v>
      </c>
      <c r="F10086" s="292">
        <v>0</v>
      </c>
      <c r="G10086" s="292">
        <v>0</v>
      </c>
      <c r="H10086" s="292">
        <v>0</v>
      </c>
      <c r="I10086" s="292">
        <v>0</v>
      </c>
      <c r="J10086" s="292">
        <v>0</v>
      </c>
      <c r="K10086" s="292">
        <v>0</v>
      </c>
      <c r="L10086" s="292">
        <v>0</v>
      </c>
      <c r="M10086" s="292">
        <v>0</v>
      </c>
      <c r="N10086" s="292">
        <v>0</v>
      </c>
      <c r="O10086" s="292">
        <v>2007417.6199999999</v>
      </c>
      <c r="P10086" s="83" t="str">
        <f t="shared" si="236"/>
        <v/>
      </c>
    </row>
    <row r="10087" spans="1:16" hidden="1" x14ac:dyDescent="0.25">
      <c r="A10087" s="83" t="s">
        <v>11356</v>
      </c>
      <c r="C10087" s="292">
        <v>4267.43</v>
      </c>
      <c r="D10087" s="292">
        <v>0</v>
      </c>
      <c r="E10087" s="292">
        <v>0</v>
      </c>
      <c r="F10087" s="292">
        <v>0</v>
      </c>
      <c r="G10087" s="292">
        <v>0</v>
      </c>
      <c r="H10087" s="292">
        <v>0</v>
      </c>
      <c r="I10087" s="292">
        <v>0</v>
      </c>
      <c r="J10087" s="292">
        <v>0</v>
      </c>
      <c r="K10087" s="292">
        <v>0</v>
      </c>
      <c r="L10087" s="292">
        <v>0</v>
      </c>
      <c r="M10087" s="292">
        <v>0</v>
      </c>
      <c r="N10087" s="292">
        <v>0</v>
      </c>
      <c r="O10087" s="292">
        <v>4267.43</v>
      </c>
      <c r="P10087" s="83" t="str">
        <f t="shared" si="236"/>
        <v/>
      </c>
    </row>
    <row r="10088" spans="1:16" hidden="1" x14ac:dyDescent="0.25">
      <c r="A10088" s="83" t="s">
        <v>11355</v>
      </c>
      <c r="C10088" s="292">
        <v>0</v>
      </c>
      <c r="D10088" s="292">
        <v>0</v>
      </c>
      <c r="E10088" s="292">
        <v>0</v>
      </c>
      <c r="F10088" s="292">
        <v>0</v>
      </c>
      <c r="G10088" s="292">
        <v>0</v>
      </c>
      <c r="H10088" s="292">
        <v>0</v>
      </c>
      <c r="I10088" s="292">
        <v>0</v>
      </c>
      <c r="J10088" s="292">
        <v>0</v>
      </c>
      <c r="K10088" s="292">
        <v>0</v>
      </c>
      <c r="L10088" s="292">
        <v>0</v>
      </c>
      <c r="M10088" s="292">
        <v>0</v>
      </c>
      <c r="N10088" s="292">
        <v>0</v>
      </c>
      <c r="O10088" s="292">
        <v>0</v>
      </c>
      <c r="P10088" s="83" t="str">
        <f t="shared" si="236"/>
        <v/>
      </c>
    </row>
    <row r="10089" spans="1:16" hidden="1" x14ac:dyDescent="0.25">
      <c r="A10089" s="83" t="s">
        <v>11354</v>
      </c>
      <c r="C10089" s="292">
        <v>0</v>
      </c>
      <c r="D10089" s="292">
        <v>0</v>
      </c>
      <c r="E10089" s="292">
        <v>0</v>
      </c>
      <c r="F10089" s="292">
        <v>0</v>
      </c>
      <c r="G10089" s="292">
        <v>0</v>
      </c>
      <c r="H10089" s="292">
        <v>0</v>
      </c>
      <c r="I10089" s="292">
        <v>0</v>
      </c>
      <c r="J10089" s="292">
        <v>0</v>
      </c>
      <c r="K10089" s="292">
        <v>0</v>
      </c>
      <c r="L10089" s="292">
        <v>0</v>
      </c>
      <c r="M10089" s="292">
        <v>0</v>
      </c>
      <c r="N10089" s="292">
        <v>0</v>
      </c>
      <c r="O10089" s="292">
        <v>0</v>
      </c>
      <c r="P10089" s="83" t="str">
        <f t="shared" si="236"/>
        <v/>
      </c>
    </row>
    <row r="10090" spans="1:16" hidden="1" x14ac:dyDescent="0.25">
      <c r="A10090" s="83" t="s">
        <v>11353</v>
      </c>
      <c r="C10090" s="292">
        <v>2011685.0499999998</v>
      </c>
      <c r="D10090" s="292">
        <v>0</v>
      </c>
      <c r="E10090" s="292">
        <v>0</v>
      </c>
      <c r="F10090" s="292">
        <v>0</v>
      </c>
      <c r="G10090" s="292">
        <v>0</v>
      </c>
      <c r="H10090" s="292">
        <v>0</v>
      </c>
      <c r="I10090" s="292">
        <v>0</v>
      </c>
      <c r="J10090" s="292">
        <v>0</v>
      </c>
      <c r="K10090" s="292">
        <v>0</v>
      </c>
      <c r="L10090" s="292">
        <v>0</v>
      </c>
      <c r="M10090" s="292">
        <v>0</v>
      </c>
      <c r="N10090" s="292">
        <v>0</v>
      </c>
      <c r="O10090" s="292">
        <v>2011685.0499999998</v>
      </c>
      <c r="P10090" s="83" t="str">
        <f t="shared" si="236"/>
        <v/>
      </c>
    </row>
    <row r="10091" spans="1:16" hidden="1" x14ac:dyDescent="0.25">
      <c r="A10091" s="83" t="s">
        <v>11352</v>
      </c>
      <c r="C10091" s="292">
        <v>10660.88</v>
      </c>
      <c r="D10091" s="292">
        <v>0</v>
      </c>
      <c r="E10091" s="292">
        <v>0</v>
      </c>
      <c r="F10091" s="292">
        <v>0</v>
      </c>
      <c r="G10091" s="292">
        <v>0</v>
      </c>
      <c r="H10091" s="292">
        <v>0</v>
      </c>
      <c r="I10091" s="292">
        <v>0</v>
      </c>
      <c r="J10091" s="292">
        <v>0</v>
      </c>
      <c r="K10091" s="292">
        <v>0</v>
      </c>
      <c r="L10091" s="292">
        <v>0</v>
      </c>
      <c r="M10091" s="292">
        <v>0</v>
      </c>
      <c r="N10091" s="292">
        <v>0</v>
      </c>
      <c r="O10091" s="292">
        <v>10660.88</v>
      </c>
      <c r="P10091" s="83" t="str">
        <f t="shared" si="236"/>
        <v/>
      </c>
    </row>
    <row r="10092" spans="1:16" hidden="1" x14ac:dyDescent="0.25">
      <c r="A10092" s="83" t="s">
        <v>11351</v>
      </c>
      <c r="C10092" s="292">
        <v>1098795.94</v>
      </c>
      <c r="D10092" s="292">
        <v>0</v>
      </c>
      <c r="E10092" s="292">
        <v>0</v>
      </c>
      <c r="F10092" s="292">
        <v>0</v>
      </c>
      <c r="G10092" s="292">
        <v>0</v>
      </c>
      <c r="H10092" s="292">
        <v>0</v>
      </c>
      <c r="I10092" s="292">
        <v>0</v>
      </c>
      <c r="J10092" s="292">
        <v>0</v>
      </c>
      <c r="K10092" s="292">
        <v>0</v>
      </c>
      <c r="L10092" s="292">
        <v>0</v>
      </c>
      <c r="M10092" s="292">
        <v>0</v>
      </c>
      <c r="N10092" s="292">
        <v>0</v>
      </c>
      <c r="O10092" s="292">
        <v>1098795.94</v>
      </c>
      <c r="P10092" s="83" t="str">
        <f t="shared" si="236"/>
        <v/>
      </c>
    </row>
    <row r="10093" spans="1:16" hidden="1" x14ac:dyDescent="0.25">
      <c r="A10093" s="83" t="s">
        <v>11350</v>
      </c>
      <c r="C10093" s="292">
        <v>0</v>
      </c>
      <c r="D10093" s="292">
        <v>0</v>
      </c>
      <c r="E10093" s="292">
        <v>0</v>
      </c>
      <c r="F10093" s="292">
        <v>0</v>
      </c>
      <c r="G10093" s="292">
        <v>0</v>
      </c>
      <c r="H10093" s="292">
        <v>0</v>
      </c>
      <c r="I10093" s="292">
        <v>0</v>
      </c>
      <c r="J10093" s="292">
        <v>0</v>
      </c>
      <c r="K10093" s="292">
        <v>0</v>
      </c>
      <c r="L10093" s="292">
        <v>0</v>
      </c>
      <c r="M10093" s="292">
        <v>0</v>
      </c>
      <c r="N10093" s="292">
        <v>0</v>
      </c>
      <c r="O10093" s="292">
        <v>0</v>
      </c>
      <c r="P10093" s="83" t="str">
        <f t="shared" si="236"/>
        <v/>
      </c>
    </row>
    <row r="10094" spans="1:16" hidden="1" x14ac:dyDescent="0.25">
      <c r="A10094" s="83" t="s">
        <v>11349</v>
      </c>
      <c r="C10094" s="292">
        <v>0</v>
      </c>
      <c r="D10094" s="292">
        <v>0</v>
      </c>
      <c r="E10094" s="292">
        <v>0</v>
      </c>
      <c r="F10094" s="292">
        <v>0</v>
      </c>
      <c r="G10094" s="292">
        <v>0</v>
      </c>
      <c r="H10094" s="292">
        <v>0</v>
      </c>
      <c r="I10094" s="292">
        <v>0</v>
      </c>
      <c r="J10094" s="292">
        <v>0</v>
      </c>
      <c r="K10094" s="292">
        <v>0</v>
      </c>
      <c r="L10094" s="292">
        <v>0</v>
      </c>
      <c r="M10094" s="292">
        <v>0</v>
      </c>
      <c r="N10094" s="292">
        <v>0</v>
      </c>
      <c r="O10094" s="292">
        <v>0</v>
      </c>
      <c r="P10094" s="83" t="str">
        <f t="shared" si="236"/>
        <v/>
      </c>
    </row>
    <row r="10095" spans="1:16" hidden="1" x14ac:dyDescent="0.25">
      <c r="A10095" s="83" t="s">
        <v>11348</v>
      </c>
      <c r="C10095" s="292">
        <v>10426.43</v>
      </c>
      <c r="D10095" s="292">
        <v>0</v>
      </c>
      <c r="E10095" s="292">
        <v>0</v>
      </c>
      <c r="F10095" s="292">
        <v>0</v>
      </c>
      <c r="G10095" s="292">
        <v>0</v>
      </c>
      <c r="H10095" s="292">
        <v>0</v>
      </c>
      <c r="I10095" s="292">
        <v>0</v>
      </c>
      <c r="J10095" s="292">
        <v>0</v>
      </c>
      <c r="K10095" s="292">
        <v>0</v>
      </c>
      <c r="L10095" s="292">
        <v>0</v>
      </c>
      <c r="M10095" s="292">
        <v>0</v>
      </c>
      <c r="N10095" s="292">
        <v>0</v>
      </c>
      <c r="O10095" s="292">
        <v>10426.43</v>
      </c>
      <c r="P10095" s="83" t="str">
        <f t="shared" si="236"/>
        <v/>
      </c>
    </row>
    <row r="10096" spans="1:16" hidden="1" x14ac:dyDescent="0.25">
      <c r="A10096" s="83" t="s">
        <v>11347</v>
      </c>
      <c r="C10096" s="292">
        <v>111.51</v>
      </c>
      <c r="D10096" s="292">
        <v>0</v>
      </c>
      <c r="E10096" s="292">
        <v>0</v>
      </c>
      <c r="F10096" s="292">
        <v>0</v>
      </c>
      <c r="G10096" s="292">
        <v>0</v>
      </c>
      <c r="H10096" s="292">
        <v>0</v>
      </c>
      <c r="I10096" s="292">
        <v>0</v>
      </c>
      <c r="J10096" s="292">
        <v>0</v>
      </c>
      <c r="K10096" s="292">
        <v>0</v>
      </c>
      <c r="L10096" s="292">
        <v>0</v>
      </c>
      <c r="M10096" s="292">
        <v>0</v>
      </c>
      <c r="N10096" s="292">
        <v>0</v>
      </c>
      <c r="O10096" s="292">
        <v>111.51</v>
      </c>
      <c r="P10096" s="83" t="str">
        <f t="shared" si="236"/>
        <v/>
      </c>
    </row>
    <row r="10097" spans="1:16" hidden="1" x14ac:dyDescent="0.25">
      <c r="A10097" s="83" t="s">
        <v>11346</v>
      </c>
      <c r="C10097" s="292">
        <v>325.49</v>
      </c>
      <c r="D10097" s="292">
        <v>0</v>
      </c>
      <c r="E10097" s="292">
        <v>0</v>
      </c>
      <c r="F10097" s="292">
        <v>0</v>
      </c>
      <c r="G10097" s="292">
        <v>0</v>
      </c>
      <c r="H10097" s="292">
        <v>0</v>
      </c>
      <c r="I10097" s="292">
        <v>0</v>
      </c>
      <c r="J10097" s="292">
        <v>0</v>
      </c>
      <c r="K10097" s="292">
        <v>0</v>
      </c>
      <c r="L10097" s="292">
        <v>0</v>
      </c>
      <c r="M10097" s="292">
        <v>0</v>
      </c>
      <c r="N10097" s="292">
        <v>0</v>
      </c>
      <c r="O10097" s="292">
        <v>325.49</v>
      </c>
      <c r="P10097" s="83" t="str">
        <f t="shared" si="236"/>
        <v/>
      </c>
    </row>
    <row r="10098" spans="1:16" hidden="1" x14ac:dyDescent="0.25">
      <c r="A10098" s="83" t="s">
        <v>11345</v>
      </c>
      <c r="C10098" s="292">
        <v>4070.89</v>
      </c>
      <c r="D10098" s="292">
        <v>0</v>
      </c>
      <c r="E10098" s="292">
        <v>0</v>
      </c>
      <c r="F10098" s="292">
        <v>0</v>
      </c>
      <c r="G10098" s="292">
        <v>0</v>
      </c>
      <c r="H10098" s="292">
        <v>0</v>
      </c>
      <c r="I10098" s="292">
        <v>0</v>
      </c>
      <c r="J10098" s="292">
        <v>0</v>
      </c>
      <c r="K10098" s="292">
        <v>0</v>
      </c>
      <c r="L10098" s="292">
        <v>0</v>
      </c>
      <c r="M10098" s="292">
        <v>0</v>
      </c>
      <c r="N10098" s="292">
        <v>0</v>
      </c>
      <c r="O10098" s="292">
        <v>4070.89</v>
      </c>
      <c r="P10098" s="83" t="str">
        <f t="shared" si="236"/>
        <v/>
      </c>
    </row>
    <row r="10099" spans="1:16" hidden="1" x14ac:dyDescent="0.25">
      <c r="A10099" s="83" t="s">
        <v>11344</v>
      </c>
      <c r="C10099" s="292">
        <v>0</v>
      </c>
      <c r="D10099" s="292">
        <v>0</v>
      </c>
      <c r="E10099" s="292">
        <v>0</v>
      </c>
      <c r="F10099" s="292">
        <v>0</v>
      </c>
      <c r="G10099" s="292">
        <v>0</v>
      </c>
      <c r="H10099" s="292">
        <v>0</v>
      </c>
      <c r="I10099" s="292">
        <v>0</v>
      </c>
      <c r="J10099" s="292">
        <v>0</v>
      </c>
      <c r="K10099" s="292">
        <v>0</v>
      </c>
      <c r="L10099" s="292">
        <v>0</v>
      </c>
      <c r="M10099" s="292">
        <v>0</v>
      </c>
      <c r="N10099" s="292">
        <v>0</v>
      </c>
      <c r="O10099" s="292">
        <v>0</v>
      </c>
      <c r="P10099" s="83" t="str">
        <f t="shared" si="236"/>
        <v/>
      </c>
    </row>
    <row r="10100" spans="1:16" hidden="1" x14ac:dyDescent="0.25">
      <c r="A10100" s="83" t="s">
        <v>11343</v>
      </c>
      <c r="C10100" s="292">
        <v>0</v>
      </c>
      <c r="D10100" s="292">
        <v>0</v>
      </c>
      <c r="E10100" s="292">
        <v>0</v>
      </c>
      <c r="F10100" s="292">
        <v>0</v>
      </c>
      <c r="G10100" s="292">
        <v>0</v>
      </c>
      <c r="H10100" s="292">
        <v>0</v>
      </c>
      <c r="I10100" s="292">
        <v>0</v>
      </c>
      <c r="J10100" s="292">
        <v>0</v>
      </c>
      <c r="K10100" s="292">
        <v>0</v>
      </c>
      <c r="L10100" s="292">
        <v>0</v>
      </c>
      <c r="M10100" s="292">
        <v>0</v>
      </c>
      <c r="N10100" s="292">
        <v>0</v>
      </c>
      <c r="O10100" s="292">
        <v>0</v>
      </c>
      <c r="P10100" s="83" t="str">
        <f t="shared" si="236"/>
        <v/>
      </c>
    </row>
    <row r="10101" spans="1:16" hidden="1" x14ac:dyDescent="0.25">
      <c r="A10101" s="83" t="s">
        <v>11342</v>
      </c>
      <c r="C10101" s="292">
        <v>0</v>
      </c>
      <c r="D10101" s="292">
        <v>0</v>
      </c>
      <c r="E10101" s="292">
        <v>0</v>
      </c>
      <c r="F10101" s="292">
        <v>0</v>
      </c>
      <c r="G10101" s="292">
        <v>0</v>
      </c>
      <c r="H10101" s="292">
        <v>0</v>
      </c>
      <c r="I10101" s="292">
        <v>0</v>
      </c>
      <c r="J10101" s="292">
        <v>0</v>
      </c>
      <c r="K10101" s="292">
        <v>0</v>
      </c>
      <c r="L10101" s="292">
        <v>0</v>
      </c>
      <c r="M10101" s="292">
        <v>0</v>
      </c>
      <c r="N10101" s="292">
        <v>0</v>
      </c>
      <c r="O10101" s="292">
        <v>0</v>
      </c>
      <c r="P10101" s="83" t="str">
        <f t="shared" si="236"/>
        <v/>
      </c>
    </row>
    <row r="10102" spans="1:16" hidden="1" x14ac:dyDescent="0.25">
      <c r="A10102" s="83" t="s">
        <v>11341</v>
      </c>
      <c r="C10102" s="292">
        <v>1073200.74</v>
      </c>
      <c r="D10102" s="292">
        <v>0</v>
      </c>
      <c r="E10102" s="292">
        <v>0</v>
      </c>
      <c r="F10102" s="292">
        <v>0</v>
      </c>
      <c r="G10102" s="292">
        <v>0</v>
      </c>
      <c r="H10102" s="292">
        <v>0</v>
      </c>
      <c r="I10102" s="292">
        <v>0</v>
      </c>
      <c r="J10102" s="292">
        <v>0</v>
      </c>
      <c r="K10102" s="292">
        <v>0</v>
      </c>
      <c r="L10102" s="292">
        <v>0</v>
      </c>
      <c r="M10102" s="292">
        <v>0</v>
      </c>
      <c r="N10102" s="292">
        <v>0</v>
      </c>
      <c r="O10102" s="292">
        <v>1073200.74</v>
      </c>
      <c r="P10102" s="83" t="str">
        <f t="shared" si="236"/>
        <v/>
      </c>
    </row>
    <row r="10103" spans="1:16" hidden="1" x14ac:dyDescent="0.25">
      <c r="A10103" s="83" t="s">
        <v>11340</v>
      </c>
      <c r="C10103" s="292">
        <v>0</v>
      </c>
      <c r="D10103" s="292">
        <v>0</v>
      </c>
      <c r="E10103" s="292">
        <v>0</v>
      </c>
      <c r="F10103" s="292">
        <v>0</v>
      </c>
      <c r="G10103" s="292">
        <v>0</v>
      </c>
      <c r="H10103" s="292">
        <v>0</v>
      </c>
      <c r="I10103" s="292">
        <v>0</v>
      </c>
      <c r="J10103" s="292">
        <v>0</v>
      </c>
      <c r="K10103" s="292">
        <v>0</v>
      </c>
      <c r="L10103" s="292">
        <v>0</v>
      </c>
      <c r="M10103" s="292">
        <v>0</v>
      </c>
      <c r="N10103" s="292">
        <v>0</v>
      </c>
      <c r="O10103" s="292">
        <v>0</v>
      </c>
      <c r="P10103" s="83" t="str">
        <f t="shared" si="236"/>
        <v/>
      </c>
    </row>
    <row r="10104" spans="1:16" hidden="1" x14ac:dyDescent="0.25">
      <c r="A10104" s="83" t="s">
        <v>11339</v>
      </c>
      <c r="C10104" s="292">
        <v>72.73</v>
      </c>
      <c r="D10104" s="292">
        <v>0</v>
      </c>
      <c r="E10104" s="292">
        <v>0</v>
      </c>
      <c r="F10104" s="292">
        <v>0</v>
      </c>
      <c r="G10104" s="292">
        <v>0</v>
      </c>
      <c r="H10104" s="292">
        <v>0</v>
      </c>
      <c r="I10104" s="292">
        <v>0</v>
      </c>
      <c r="J10104" s="292">
        <v>0</v>
      </c>
      <c r="K10104" s="292">
        <v>0</v>
      </c>
      <c r="L10104" s="292">
        <v>0</v>
      </c>
      <c r="M10104" s="292">
        <v>0</v>
      </c>
      <c r="N10104" s="292">
        <v>0</v>
      </c>
      <c r="O10104" s="292">
        <v>72.73</v>
      </c>
      <c r="P10104" s="83" t="str">
        <f t="shared" si="236"/>
        <v/>
      </c>
    </row>
    <row r="10105" spans="1:16" hidden="1" x14ac:dyDescent="0.25">
      <c r="A10105" s="83" t="s">
        <v>11338</v>
      </c>
      <c r="C10105" s="292">
        <v>1098868.67</v>
      </c>
      <c r="D10105" s="292">
        <v>0</v>
      </c>
      <c r="E10105" s="292">
        <v>0</v>
      </c>
      <c r="F10105" s="292">
        <v>0</v>
      </c>
      <c r="G10105" s="292">
        <v>0</v>
      </c>
      <c r="H10105" s="292">
        <v>0</v>
      </c>
      <c r="I10105" s="292">
        <v>0</v>
      </c>
      <c r="J10105" s="292">
        <v>0</v>
      </c>
      <c r="K10105" s="292">
        <v>0</v>
      </c>
      <c r="L10105" s="292">
        <v>0</v>
      </c>
      <c r="M10105" s="292">
        <v>0</v>
      </c>
      <c r="N10105" s="292">
        <v>0</v>
      </c>
      <c r="O10105" s="292">
        <v>1098868.67</v>
      </c>
      <c r="P10105" s="83" t="str">
        <f t="shared" si="236"/>
        <v/>
      </c>
    </row>
    <row r="10106" spans="1:16" hidden="1" x14ac:dyDescent="0.25">
      <c r="A10106" s="83" t="s">
        <v>11337</v>
      </c>
      <c r="C10106" s="292">
        <v>-138420.97675999993</v>
      </c>
      <c r="D10106" s="292">
        <v>0</v>
      </c>
      <c r="E10106" s="292">
        <v>0</v>
      </c>
      <c r="F10106" s="292">
        <v>0</v>
      </c>
      <c r="G10106" s="292">
        <v>0</v>
      </c>
      <c r="H10106" s="292">
        <v>0</v>
      </c>
      <c r="I10106" s="292">
        <v>0</v>
      </c>
      <c r="J10106" s="292">
        <v>0</v>
      </c>
      <c r="K10106" s="292">
        <v>0</v>
      </c>
      <c r="L10106" s="292">
        <v>0</v>
      </c>
      <c r="M10106" s="292">
        <v>0</v>
      </c>
      <c r="N10106" s="292">
        <v>0</v>
      </c>
      <c r="O10106" s="292">
        <v>-138420.97675999993</v>
      </c>
      <c r="P10106" s="83" t="str">
        <f t="shared" si="236"/>
        <v/>
      </c>
    </row>
    <row r="10107" spans="1:16" hidden="1" x14ac:dyDescent="0.25">
      <c r="A10107" s="83" t="s">
        <v>11336</v>
      </c>
      <c r="C10107" s="292">
        <v>90030.742979999981</v>
      </c>
      <c r="D10107" s="292">
        <v>0</v>
      </c>
      <c r="E10107" s="292">
        <v>0</v>
      </c>
      <c r="F10107" s="292">
        <v>0</v>
      </c>
      <c r="G10107" s="292">
        <v>0</v>
      </c>
      <c r="H10107" s="292">
        <v>0</v>
      </c>
      <c r="I10107" s="292">
        <v>0</v>
      </c>
      <c r="J10107" s="292">
        <v>0</v>
      </c>
      <c r="K10107" s="292">
        <v>0</v>
      </c>
      <c r="L10107" s="292">
        <v>0</v>
      </c>
      <c r="M10107" s="292">
        <v>0</v>
      </c>
      <c r="N10107" s="292">
        <v>0</v>
      </c>
      <c r="O10107" s="292">
        <v>90030.742979999981</v>
      </c>
      <c r="P10107" s="83" t="str">
        <f t="shared" si="236"/>
        <v/>
      </c>
    </row>
    <row r="10108" spans="1:16" hidden="1" x14ac:dyDescent="0.25">
      <c r="A10108" s="83" t="s">
        <v>11335</v>
      </c>
      <c r="C10108" s="292">
        <v>147.86930000000001</v>
      </c>
      <c r="D10108" s="292">
        <v>0</v>
      </c>
      <c r="E10108" s="292">
        <v>0</v>
      </c>
      <c r="F10108" s="292">
        <v>0</v>
      </c>
      <c r="G10108" s="292">
        <v>0</v>
      </c>
      <c r="H10108" s="292">
        <v>0</v>
      </c>
      <c r="I10108" s="292">
        <v>0</v>
      </c>
      <c r="J10108" s="292">
        <v>0</v>
      </c>
      <c r="K10108" s="292">
        <v>0</v>
      </c>
      <c r="L10108" s="292">
        <v>0</v>
      </c>
      <c r="M10108" s="292">
        <v>0</v>
      </c>
      <c r="N10108" s="292">
        <v>0</v>
      </c>
      <c r="O10108" s="292">
        <v>147.86930000000001</v>
      </c>
      <c r="P10108" s="83" t="str">
        <f t="shared" si="236"/>
        <v/>
      </c>
    </row>
    <row r="10109" spans="1:16" hidden="1" x14ac:dyDescent="0.25">
      <c r="A10109" s="83" t="s">
        <v>11334</v>
      </c>
      <c r="C10109" s="292">
        <v>155838.17593</v>
      </c>
      <c r="D10109" s="292">
        <v>0</v>
      </c>
      <c r="E10109" s="292">
        <v>0</v>
      </c>
      <c r="F10109" s="292">
        <v>0</v>
      </c>
      <c r="G10109" s="292">
        <v>0</v>
      </c>
      <c r="H10109" s="292">
        <v>0</v>
      </c>
      <c r="I10109" s="292">
        <v>0</v>
      </c>
      <c r="J10109" s="292">
        <v>0</v>
      </c>
      <c r="K10109" s="292">
        <v>0</v>
      </c>
      <c r="L10109" s="292">
        <v>0</v>
      </c>
      <c r="M10109" s="292">
        <v>0</v>
      </c>
      <c r="N10109" s="292">
        <v>0</v>
      </c>
      <c r="O10109" s="292">
        <v>155838.17593</v>
      </c>
      <c r="P10109" s="83" t="str">
        <f t="shared" si="236"/>
        <v/>
      </c>
    </row>
    <row r="10110" spans="1:16" hidden="1" x14ac:dyDescent="0.25">
      <c r="A10110" s="83" t="s">
        <v>11333</v>
      </c>
      <c r="C10110" s="292">
        <v>72148.045679999996</v>
      </c>
      <c r="D10110" s="292">
        <v>0</v>
      </c>
      <c r="E10110" s="292">
        <v>0</v>
      </c>
      <c r="F10110" s="292">
        <v>0</v>
      </c>
      <c r="G10110" s="292">
        <v>0</v>
      </c>
      <c r="H10110" s="292">
        <v>0</v>
      </c>
      <c r="I10110" s="292">
        <v>0</v>
      </c>
      <c r="J10110" s="292">
        <v>0</v>
      </c>
      <c r="K10110" s="292">
        <v>0</v>
      </c>
      <c r="L10110" s="292">
        <v>0</v>
      </c>
      <c r="M10110" s="292">
        <v>0</v>
      </c>
      <c r="N10110" s="292">
        <v>0</v>
      </c>
      <c r="O10110" s="292">
        <v>72148.045679999996</v>
      </c>
      <c r="P10110" s="83" t="str">
        <f t="shared" si="236"/>
        <v/>
      </c>
    </row>
    <row r="10111" spans="1:16" hidden="1" x14ac:dyDescent="0.25">
      <c r="A10111" s="83" t="s">
        <v>11332</v>
      </c>
      <c r="C10111" s="292">
        <v>2346.6496499999998</v>
      </c>
      <c r="D10111" s="292">
        <v>0</v>
      </c>
      <c r="E10111" s="292">
        <v>0</v>
      </c>
      <c r="F10111" s="292">
        <v>0</v>
      </c>
      <c r="G10111" s="292">
        <v>0</v>
      </c>
      <c r="H10111" s="292">
        <v>0</v>
      </c>
      <c r="I10111" s="292">
        <v>0</v>
      </c>
      <c r="J10111" s="292">
        <v>0</v>
      </c>
      <c r="K10111" s="292">
        <v>0</v>
      </c>
      <c r="L10111" s="292">
        <v>0</v>
      </c>
      <c r="M10111" s="292">
        <v>0</v>
      </c>
      <c r="N10111" s="292">
        <v>0</v>
      </c>
      <c r="O10111" s="292">
        <v>2346.6496499999998</v>
      </c>
      <c r="P10111" s="83" t="str">
        <f t="shared" si="236"/>
        <v/>
      </c>
    </row>
    <row r="10112" spans="1:16" hidden="1" x14ac:dyDescent="0.25">
      <c r="A10112" s="83" t="s">
        <v>11331</v>
      </c>
      <c r="C10112" s="292">
        <v>140062.26970999999</v>
      </c>
      <c r="D10112" s="292">
        <v>0</v>
      </c>
      <c r="E10112" s="292">
        <v>0</v>
      </c>
      <c r="F10112" s="292">
        <v>0</v>
      </c>
      <c r="G10112" s="292">
        <v>0</v>
      </c>
      <c r="H10112" s="292">
        <v>0</v>
      </c>
      <c r="I10112" s="292">
        <v>0</v>
      </c>
      <c r="J10112" s="292">
        <v>0</v>
      </c>
      <c r="K10112" s="292">
        <v>0</v>
      </c>
      <c r="L10112" s="292">
        <v>0</v>
      </c>
      <c r="M10112" s="292">
        <v>0</v>
      </c>
      <c r="N10112" s="292">
        <v>0</v>
      </c>
      <c r="O10112" s="292">
        <v>140062.26970999999</v>
      </c>
      <c r="P10112" s="83" t="str">
        <f t="shared" si="236"/>
        <v/>
      </c>
    </row>
    <row r="10113" spans="1:16" hidden="1" x14ac:dyDescent="0.25">
      <c r="A10113" s="83" t="s">
        <v>11330</v>
      </c>
      <c r="C10113" s="292">
        <v>0</v>
      </c>
      <c r="D10113" s="292">
        <v>0</v>
      </c>
      <c r="E10113" s="292">
        <v>0</v>
      </c>
      <c r="F10113" s="292">
        <v>0</v>
      </c>
      <c r="G10113" s="292">
        <v>0</v>
      </c>
      <c r="H10113" s="292">
        <v>0</v>
      </c>
      <c r="I10113" s="292">
        <v>0</v>
      </c>
      <c r="J10113" s="292">
        <v>0</v>
      </c>
      <c r="K10113" s="292">
        <v>0</v>
      </c>
      <c r="L10113" s="292">
        <v>0</v>
      </c>
      <c r="M10113" s="292">
        <v>0</v>
      </c>
      <c r="N10113" s="292">
        <v>0</v>
      </c>
      <c r="O10113" s="292">
        <v>0</v>
      </c>
      <c r="P10113" s="83" t="str">
        <f t="shared" si="236"/>
        <v/>
      </c>
    </row>
    <row r="10114" spans="1:16" hidden="1" x14ac:dyDescent="0.25">
      <c r="A10114" s="83" t="s">
        <v>11329</v>
      </c>
      <c r="C10114" s="292">
        <v>19628.764600000002</v>
      </c>
      <c r="D10114" s="292">
        <v>0</v>
      </c>
      <c r="E10114" s="292">
        <v>0</v>
      </c>
      <c r="F10114" s="292">
        <v>0</v>
      </c>
      <c r="G10114" s="292">
        <v>0</v>
      </c>
      <c r="H10114" s="292">
        <v>0</v>
      </c>
      <c r="I10114" s="292">
        <v>0</v>
      </c>
      <c r="J10114" s="292">
        <v>0</v>
      </c>
      <c r="K10114" s="292">
        <v>0</v>
      </c>
      <c r="L10114" s="292">
        <v>0</v>
      </c>
      <c r="M10114" s="292">
        <v>0</v>
      </c>
      <c r="N10114" s="292">
        <v>0</v>
      </c>
      <c r="O10114" s="292">
        <v>19628.764600000002</v>
      </c>
      <c r="P10114" s="83" t="str">
        <f t="shared" si="236"/>
        <v/>
      </c>
    </row>
    <row r="10115" spans="1:16" hidden="1" x14ac:dyDescent="0.25">
      <c r="A10115" s="83" t="s">
        <v>11328</v>
      </c>
      <c r="C10115" s="292">
        <v>2626.9886999999999</v>
      </c>
      <c r="D10115" s="292">
        <v>0</v>
      </c>
      <c r="E10115" s="292">
        <v>0</v>
      </c>
      <c r="F10115" s="292">
        <v>0</v>
      </c>
      <c r="G10115" s="292">
        <v>0</v>
      </c>
      <c r="H10115" s="292">
        <v>0</v>
      </c>
      <c r="I10115" s="292">
        <v>0</v>
      </c>
      <c r="J10115" s="292">
        <v>0</v>
      </c>
      <c r="K10115" s="292">
        <v>0</v>
      </c>
      <c r="L10115" s="292">
        <v>0</v>
      </c>
      <c r="M10115" s="292">
        <v>0</v>
      </c>
      <c r="N10115" s="292">
        <v>0</v>
      </c>
      <c r="O10115" s="292">
        <v>2626.9886999999999</v>
      </c>
      <c r="P10115" s="83" t="str">
        <f t="shared" si="236"/>
        <v/>
      </c>
    </row>
    <row r="10116" spans="1:16" hidden="1" x14ac:dyDescent="0.25">
      <c r="A10116" s="83" t="s">
        <v>11327</v>
      </c>
      <c r="C10116" s="292">
        <v>546.23239999999998</v>
      </c>
      <c r="D10116" s="292">
        <v>0</v>
      </c>
      <c r="E10116" s="292">
        <v>0</v>
      </c>
      <c r="F10116" s="292">
        <v>0</v>
      </c>
      <c r="G10116" s="292">
        <v>0</v>
      </c>
      <c r="H10116" s="292">
        <v>0</v>
      </c>
      <c r="I10116" s="292">
        <v>0</v>
      </c>
      <c r="J10116" s="292">
        <v>0</v>
      </c>
      <c r="K10116" s="292">
        <v>0</v>
      </c>
      <c r="L10116" s="292">
        <v>0</v>
      </c>
      <c r="M10116" s="292">
        <v>0</v>
      </c>
      <c r="N10116" s="292">
        <v>0</v>
      </c>
      <c r="O10116" s="292">
        <v>546.23239999999998</v>
      </c>
      <c r="P10116" s="83" t="str">
        <f t="shared" si="236"/>
        <v/>
      </c>
    </row>
    <row r="10117" spans="1:16" hidden="1" x14ac:dyDescent="0.25">
      <c r="A10117" s="83" t="s">
        <v>11326</v>
      </c>
      <c r="C10117" s="292">
        <v>20695.571599999999</v>
      </c>
      <c r="D10117" s="292">
        <v>0</v>
      </c>
      <c r="E10117" s="292">
        <v>0</v>
      </c>
      <c r="F10117" s="292">
        <v>0</v>
      </c>
      <c r="G10117" s="292">
        <v>0</v>
      </c>
      <c r="H10117" s="292">
        <v>0</v>
      </c>
      <c r="I10117" s="292">
        <v>0</v>
      </c>
      <c r="J10117" s="292">
        <v>0</v>
      </c>
      <c r="K10117" s="292">
        <v>0</v>
      </c>
      <c r="L10117" s="292">
        <v>0</v>
      </c>
      <c r="M10117" s="292">
        <v>0</v>
      </c>
      <c r="N10117" s="292">
        <v>0</v>
      </c>
      <c r="O10117" s="292">
        <v>20695.571599999999</v>
      </c>
      <c r="P10117" s="83" t="str">
        <f t="shared" si="236"/>
        <v/>
      </c>
    </row>
    <row r="10118" spans="1:16" hidden="1" x14ac:dyDescent="0.25">
      <c r="A10118" s="83" t="s">
        <v>11325</v>
      </c>
      <c r="C10118" s="292">
        <v>422043.22698999994</v>
      </c>
      <c r="D10118" s="292">
        <v>0</v>
      </c>
      <c r="E10118" s="292">
        <v>0</v>
      </c>
      <c r="F10118" s="292">
        <v>0</v>
      </c>
      <c r="G10118" s="292">
        <v>0</v>
      </c>
      <c r="H10118" s="292">
        <v>0</v>
      </c>
      <c r="I10118" s="292">
        <v>0</v>
      </c>
      <c r="J10118" s="292">
        <v>0</v>
      </c>
      <c r="K10118" s="292">
        <v>0</v>
      </c>
      <c r="L10118" s="292">
        <v>0</v>
      </c>
      <c r="M10118" s="292">
        <v>0</v>
      </c>
      <c r="N10118" s="292">
        <v>0</v>
      </c>
      <c r="O10118" s="292">
        <v>422043.22698999994</v>
      </c>
      <c r="P10118" s="83" t="str">
        <f t="shared" si="236"/>
        <v/>
      </c>
    </row>
    <row r="10119" spans="1:16" hidden="1" x14ac:dyDescent="0.25">
      <c r="A10119" s="83" t="s">
        <v>11324</v>
      </c>
      <c r="C10119" s="292">
        <v>13.69561</v>
      </c>
      <c r="D10119" s="292">
        <v>0</v>
      </c>
      <c r="E10119" s="292">
        <v>0</v>
      </c>
      <c r="F10119" s="292">
        <v>0</v>
      </c>
      <c r="G10119" s="292">
        <v>0</v>
      </c>
      <c r="H10119" s="292">
        <v>0</v>
      </c>
      <c r="I10119" s="292">
        <v>0</v>
      </c>
      <c r="J10119" s="292">
        <v>0</v>
      </c>
      <c r="K10119" s="292">
        <v>0</v>
      </c>
      <c r="L10119" s="292">
        <v>0</v>
      </c>
      <c r="M10119" s="292">
        <v>0</v>
      </c>
      <c r="N10119" s="292">
        <v>0</v>
      </c>
      <c r="O10119" s="292">
        <v>13.69561</v>
      </c>
      <c r="P10119" s="83" t="str">
        <f t="shared" si="236"/>
        <v/>
      </c>
    </row>
    <row r="10120" spans="1:16" hidden="1" x14ac:dyDescent="0.25">
      <c r="A10120" s="83" t="s">
        <v>11323</v>
      </c>
      <c r="C10120" s="292">
        <v>474.09550000000002</v>
      </c>
      <c r="D10120" s="292">
        <v>0</v>
      </c>
      <c r="E10120" s="292">
        <v>0</v>
      </c>
      <c r="F10120" s="292">
        <v>0</v>
      </c>
      <c r="G10120" s="292">
        <v>0</v>
      </c>
      <c r="H10120" s="292">
        <v>0</v>
      </c>
      <c r="I10120" s="292">
        <v>0</v>
      </c>
      <c r="J10120" s="292">
        <v>0</v>
      </c>
      <c r="K10120" s="292">
        <v>0</v>
      </c>
      <c r="L10120" s="292">
        <v>0</v>
      </c>
      <c r="M10120" s="292">
        <v>0</v>
      </c>
      <c r="N10120" s="292">
        <v>0</v>
      </c>
      <c r="O10120" s="292">
        <v>474.09550000000002</v>
      </c>
      <c r="P10120" s="83" t="str">
        <f t="shared" si="236"/>
        <v/>
      </c>
    </row>
    <row r="10121" spans="1:16" hidden="1" x14ac:dyDescent="0.25">
      <c r="A10121" s="83" t="s">
        <v>11322</v>
      </c>
      <c r="C10121" s="292">
        <v>351364.10473000002</v>
      </c>
      <c r="D10121" s="292">
        <v>0</v>
      </c>
      <c r="E10121" s="292">
        <v>0</v>
      </c>
      <c r="F10121" s="292">
        <v>0</v>
      </c>
      <c r="G10121" s="292">
        <v>0</v>
      </c>
      <c r="H10121" s="292">
        <v>0</v>
      </c>
      <c r="I10121" s="292">
        <v>0</v>
      </c>
      <c r="J10121" s="292">
        <v>0</v>
      </c>
      <c r="K10121" s="292">
        <v>0</v>
      </c>
      <c r="L10121" s="292">
        <v>0</v>
      </c>
      <c r="M10121" s="292">
        <v>0</v>
      </c>
      <c r="N10121" s="292">
        <v>0</v>
      </c>
      <c r="O10121" s="292">
        <v>351364.10473000002</v>
      </c>
      <c r="P10121" s="83" t="str">
        <f t="shared" si="236"/>
        <v/>
      </c>
    </row>
    <row r="10122" spans="1:16" hidden="1" x14ac:dyDescent="0.25">
      <c r="A10122" s="83" t="s">
        <v>11321</v>
      </c>
      <c r="C10122" s="292">
        <v>773895.12283000001</v>
      </c>
      <c r="D10122" s="292">
        <v>0</v>
      </c>
      <c r="E10122" s="292">
        <v>0</v>
      </c>
      <c r="F10122" s="292">
        <v>0</v>
      </c>
      <c r="G10122" s="292">
        <v>0</v>
      </c>
      <c r="H10122" s="292">
        <v>0</v>
      </c>
      <c r="I10122" s="292">
        <v>0</v>
      </c>
      <c r="J10122" s="292">
        <v>0</v>
      </c>
      <c r="K10122" s="292">
        <v>0</v>
      </c>
      <c r="L10122" s="292">
        <v>0</v>
      </c>
      <c r="M10122" s="292">
        <v>0</v>
      </c>
      <c r="N10122" s="292">
        <v>0</v>
      </c>
      <c r="O10122" s="292">
        <v>773895.12283000001</v>
      </c>
      <c r="P10122" s="83" t="str">
        <f t="shared" si="236"/>
        <v/>
      </c>
    </row>
    <row r="10123" spans="1:16" hidden="1" x14ac:dyDescent="0.25">
      <c r="A10123" s="83" t="s">
        <v>11320</v>
      </c>
      <c r="C10123" s="292">
        <v>8002.65942</v>
      </c>
      <c r="D10123" s="292">
        <v>0</v>
      </c>
      <c r="E10123" s="292">
        <v>0</v>
      </c>
      <c r="F10123" s="292">
        <v>0</v>
      </c>
      <c r="G10123" s="292">
        <v>0</v>
      </c>
      <c r="H10123" s="292">
        <v>0</v>
      </c>
      <c r="I10123" s="292">
        <v>0</v>
      </c>
      <c r="J10123" s="292">
        <v>0</v>
      </c>
      <c r="K10123" s="292">
        <v>0</v>
      </c>
      <c r="L10123" s="292">
        <v>0</v>
      </c>
      <c r="M10123" s="292">
        <v>0</v>
      </c>
      <c r="N10123" s="292">
        <v>0</v>
      </c>
      <c r="O10123" s="292">
        <v>8002.65942</v>
      </c>
      <c r="P10123" s="83" t="str">
        <f t="shared" si="236"/>
        <v/>
      </c>
    </row>
    <row r="10124" spans="1:16" hidden="1" x14ac:dyDescent="0.25">
      <c r="A10124" s="83" t="s">
        <v>11319</v>
      </c>
      <c r="C10124" s="292">
        <v>79.272400000000005</v>
      </c>
      <c r="D10124" s="292">
        <v>0</v>
      </c>
      <c r="E10124" s="292">
        <v>0</v>
      </c>
      <c r="F10124" s="292">
        <v>0</v>
      </c>
      <c r="G10124" s="292">
        <v>0</v>
      </c>
      <c r="H10124" s="292">
        <v>0</v>
      </c>
      <c r="I10124" s="292">
        <v>0</v>
      </c>
      <c r="J10124" s="292">
        <v>0</v>
      </c>
      <c r="K10124" s="292">
        <v>0</v>
      </c>
      <c r="L10124" s="292">
        <v>0</v>
      </c>
      <c r="M10124" s="292">
        <v>0</v>
      </c>
      <c r="N10124" s="292">
        <v>0</v>
      </c>
      <c r="O10124" s="292">
        <v>79.272400000000005</v>
      </c>
      <c r="P10124" s="83" t="str">
        <f t="shared" si="236"/>
        <v/>
      </c>
    </row>
    <row r="10125" spans="1:16" hidden="1" x14ac:dyDescent="0.25">
      <c r="A10125" s="83" t="s">
        <v>11318</v>
      </c>
      <c r="C10125" s="292">
        <v>283622.25023000001</v>
      </c>
      <c r="D10125" s="292">
        <v>0</v>
      </c>
      <c r="E10125" s="292">
        <v>0</v>
      </c>
      <c r="F10125" s="292">
        <v>0</v>
      </c>
      <c r="G10125" s="292">
        <v>0</v>
      </c>
      <c r="H10125" s="292">
        <v>0</v>
      </c>
      <c r="I10125" s="292">
        <v>0</v>
      </c>
      <c r="J10125" s="292">
        <v>0</v>
      </c>
      <c r="K10125" s="292">
        <v>0</v>
      </c>
      <c r="L10125" s="292">
        <v>0</v>
      </c>
      <c r="M10125" s="292">
        <v>0</v>
      </c>
      <c r="N10125" s="292">
        <v>0</v>
      </c>
      <c r="O10125" s="292">
        <v>283622.25023000001</v>
      </c>
      <c r="P10125" s="83" t="str">
        <f t="shared" si="236"/>
        <v/>
      </c>
    </row>
    <row r="10126" spans="1:16" hidden="1" x14ac:dyDescent="0.25">
      <c r="A10126" s="83" t="s">
        <v>11317</v>
      </c>
      <c r="C10126" s="292">
        <v>0</v>
      </c>
      <c r="D10126" s="292">
        <v>0</v>
      </c>
      <c r="E10126" s="292">
        <v>0</v>
      </c>
      <c r="F10126" s="292">
        <v>0</v>
      </c>
      <c r="G10126" s="292">
        <v>0</v>
      </c>
      <c r="H10126" s="292">
        <v>0</v>
      </c>
      <c r="I10126" s="292">
        <v>0</v>
      </c>
      <c r="J10126" s="292">
        <v>0</v>
      </c>
      <c r="K10126" s="292">
        <v>0</v>
      </c>
      <c r="L10126" s="292">
        <v>0</v>
      </c>
      <c r="M10126" s="292">
        <v>0</v>
      </c>
      <c r="N10126" s="292">
        <v>0</v>
      </c>
      <c r="O10126" s="292">
        <v>0</v>
      </c>
      <c r="P10126" s="83" t="str">
        <f t="shared" si="236"/>
        <v/>
      </c>
    </row>
    <row r="10127" spans="1:16" hidden="1" x14ac:dyDescent="0.25">
      <c r="A10127" s="83" t="s">
        <v>11316</v>
      </c>
      <c r="C10127" s="292">
        <v>579284.16518000001</v>
      </c>
      <c r="D10127" s="292">
        <v>0</v>
      </c>
      <c r="E10127" s="292">
        <v>0</v>
      </c>
      <c r="F10127" s="292">
        <v>0</v>
      </c>
      <c r="G10127" s="292">
        <v>0</v>
      </c>
      <c r="H10127" s="292">
        <v>0</v>
      </c>
      <c r="I10127" s="292">
        <v>0</v>
      </c>
      <c r="J10127" s="292">
        <v>0</v>
      </c>
      <c r="K10127" s="292">
        <v>0</v>
      </c>
      <c r="L10127" s="292">
        <v>0</v>
      </c>
      <c r="M10127" s="292">
        <v>0</v>
      </c>
      <c r="N10127" s="292">
        <v>0</v>
      </c>
      <c r="O10127" s="292">
        <v>579284.16518000001</v>
      </c>
      <c r="P10127" s="83" t="str">
        <f t="shared" si="236"/>
        <v/>
      </c>
    </row>
    <row r="10128" spans="1:16" hidden="1" x14ac:dyDescent="0.25">
      <c r="A10128" s="83" t="s">
        <v>11315</v>
      </c>
      <c r="C10128" s="292">
        <v>24464.185809999999</v>
      </c>
      <c r="D10128" s="292">
        <v>0</v>
      </c>
      <c r="E10128" s="292">
        <v>0</v>
      </c>
      <c r="F10128" s="292">
        <v>0</v>
      </c>
      <c r="G10128" s="292">
        <v>0</v>
      </c>
      <c r="H10128" s="292">
        <v>0</v>
      </c>
      <c r="I10128" s="292">
        <v>0</v>
      </c>
      <c r="J10128" s="292">
        <v>0</v>
      </c>
      <c r="K10128" s="292">
        <v>0</v>
      </c>
      <c r="L10128" s="292">
        <v>0</v>
      </c>
      <c r="M10128" s="292">
        <v>0</v>
      </c>
      <c r="N10128" s="292">
        <v>0</v>
      </c>
      <c r="O10128" s="292">
        <v>24464.185809999999</v>
      </c>
      <c r="P10128" s="83" t="str">
        <f t="shared" si="236"/>
        <v/>
      </c>
    </row>
    <row r="10129" spans="1:16" hidden="1" x14ac:dyDescent="0.25">
      <c r="A10129" s="83" t="s">
        <v>11314</v>
      </c>
      <c r="C10129" s="292">
        <v>75.309280000000001</v>
      </c>
      <c r="D10129" s="292">
        <v>0</v>
      </c>
      <c r="E10129" s="292">
        <v>0</v>
      </c>
      <c r="F10129" s="292">
        <v>0</v>
      </c>
      <c r="G10129" s="292">
        <v>0</v>
      </c>
      <c r="H10129" s="292">
        <v>0</v>
      </c>
      <c r="I10129" s="292">
        <v>0</v>
      </c>
      <c r="J10129" s="292">
        <v>0</v>
      </c>
      <c r="K10129" s="292">
        <v>0</v>
      </c>
      <c r="L10129" s="292">
        <v>0</v>
      </c>
      <c r="M10129" s="292">
        <v>0</v>
      </c>
      <c r="N10129" s="292">
        <v>0</v>
      </c>
      <c r="O10129" s="292">
        <v>75.309280000000001</v>
      </c>
      <c r="P10129" s="83" t="str">
        <f t="shared" si="236"/>
        <v/>
      </c>
    </row>
    <row r="10130" spans="1:16" hidden="1" x14ac:dyDescent="0.25">
      <c r="A10130" s="83" t="s">
        <v>11313</v>
      </c>
      <c r="C10130" s="292">
        <v>0</v>
      </c>
      <c r="D10130" s="292">
        <v>0</v>
      </c>
      <c r="E10130" s="292">
        <v>0</v>
      </c>
      <c r="F10130" s="292">
        <v>0</v>
      </c>
      <c r="G10130" s="292">
        <v>0</v>
      </c>
      <c r="H10130" s="292">
        <v>0</v>
      </c>
      <c r="I10130" s="292">
        <v>0</v>
      </c>
      <c r="J10130" s="292">
        <v>0</v>
      </c>
      <c r="K10130" s="292">
        <v>0</v>
      </c>
      <c r="L10130" s="292">
        <v>0</v>
      </c>
      <c r="M10130" s="292">
        <v>0</v>
      </c>
      <c r="N10130" s="292">
        <v>0</v>
      </c>
      <c r="O10130" s="292">
        <v>0</v>
      </c>
      <c r="P10130" s="83" t="str">
        <f t="shared" si="236"/>
        <v/>
      </c>
    </row>
    <row r="10131" spans="1:16" hidden="1" x14ac:dyDescent="0.25">
      <c r="A10131" s="83" t="s">
        <v>11312</v>
      </c>
      <c r="C10131" s="292">
        <v>18571.673510000001</v>
      </c>
      <c r="D10131" s="292">
        <v>0</v>
      </c>
      <c r="E10131" s="292">
        <v>0</v>
      </c>
      <c r="F10131" s="292">
        <v>0</v>
      </c>
      <c r="G10131" s="292">
        <v>0</v>
      </c>
      <c r="H10131" s="292">
        <v>0</v>
      </c>
      <c r="I10131" s="292">
        <v>0</v>
      </c>
      <c r="J10131" s="292">
        <v>0</v>
      </c>
      <c r="K10131" s="292">
        <v>0</v>
      </c>
      <c r="L10131" s="292">
        <v>0</v>
      </c>
      <c r="M10131" s="292">
        <v>0</v>
      </c>
      <c r="N10131" s="292">
        <v>0</v>
      </c>
      <c r="O10131" s="292">
        <v>18571.673510000001</v>
      </c>
      <c r="P10131" s="83" t="str">
        <f t="shared" si="236"/>
        <v/>
      </c>
    </row>
    <row r="10132" spans="1:16" hidden="1" x14ac:dyDescent="0.25">
      <c r="A10132" s="83" t="s">
        <v>11311</v>
      </c>
      <c r="C10132" s="292">
        <v>0</v>
      </c>
      <c r="D10132" s="292">
        <v>0</v>
      </c>
      <c r="E10132" s="292">
        <v>0</v>
      </c>
      <c r="F10132" s="292">
        <v>0</v>
      </c>
      <c r="G10132" s="292">
        <v>0</v>
      </c>
      <c r="H10132" s="292">
        <v>0</v>
      </c>
      <c r="I10132" s="292">
        <v>0</v>
      </c>
      <c r="J10132" s="292">
        <v>0</v>
      </c>
      <c r="K10132" s="292">
        <v>0</v>
      </c>
      <c r="L10132" s="292">
        <v>0</v>
      </c>
      <c r="M10132" s="292">
        <v>0</v>
      </c>
      <c r="N10132" s="292">
        <v>0</v>
      </c>
      <c r="O10132" s="292">
        <v>0</v>
      </c>
      <c r="P10132" s="83" t="str">
        <f t="shared" si="236"/>
        <v/>
      </c>
    </row>
    <row r="10133" spans="1:16" hidden="1" x14ac:dyDescent="0.25">
      <c r="A10133" s="83" t="s">
        <v>11310</v>
      </c>
      <c r="C10133" s="292">
        <v>219.06377000000001</v>
      </c>
      <c r="D10133" s="292">
        <v>0</v>
      </c>
      <c r="E10133" s="292">
        <v>0</v>
      </c>
      <c r="F10133" s="292">
        <v>0</v>
      </c>
      <c r="G10133" s="292">
        <v>0</v>
      </c>
      <c r="H10133" s="292">
        <v>0</v>
      </c>
      <c r="I10133" s="292">
        <v>0</v>
      </c>
      <c r="J10133" s="292">
        <v>0</v>
      </c>
      <c r="K10133" s="292">
        <v>0</v>
      </c>
      <c r="L10133" s="292">
        <v>0</v>
      </c>
      <c r="M10133" s="292">
        <v>0</v>
      </c>
      <c r="N10133" s="292">
        <v>0</v>
      </c>
      <c r="O10133" s="292">
        <v>219.06377000000001</v>
      </c>
      <c r="P10133" s="83" t="str">
        <f t="shared" si="236"/>
        <v/>
      </c>
    </row>
    <row r="10134" spans="1:16" hidden="1" x14ac:dyDescent="0.25">
      <c r="A10134" s="83" t="s">
        <v>11309</v>
      </c>
      <c r="C10134" s="292">
        <v>10491.54038</v>
      </c>
      <c r="D10134" s="292">
        <v>0</v>
      </c>
      <c r="E10134" s="292">
        <v>0</v>
      </c>
      <c r="F10134" s="292">
        <v>0</v>
      </c>
      <c r="G10134" s="292">
        <v>0</v>
      </c>
      <c r="H10134" s="292">
        <v>0</v>
      </c>
      <c r="I10134" s="292">
        <v>0</v>
      </c>
      <c r="J10134" s="292">
        <v>0</v>
      </c>
      <c r="K10134" s="292">
        <v>0</v>
      </c>
      <c r="L10134" s="292">
        <v>0</v>
      </c>
      <c r="M10134" s="292">
        <v>0</v>
      </c>
      <c r="N10134" s="292">
        <v>0</v>
      </c>
      <c r="O10134" s="292">
        <v>10491.54038</v>
      </c>
      <c r="P10134" s="83" t="str">
        <f t="shared" si="236"/>
        <v/>
      </c>
    </row>
    <row r="10135" spans="1:16" hidden="1" x14ac:dyDescent="0.25">
      <c r="A10135" s="83" t="s">
        <v>11308</v>
      </c>
      <c r="C10135" s="292">
        <v>899.70830000000001</v>
      </c>
      <c r="D10135" s="292">
        <v>0</v>
      </c>
      <c r="E10135" s="292">
        <v>0</v>
      </c>
      <c r="F10135" s="292">
        <v>0</v>
      </c>
      <c r="G10135" s="292">
        <v>0</v>
      </c>
      <c r="H10135" s="292">
        <v>0</v>
      </c>
      <c r="I10135" s="292">
        <v>0</v>
      </c>
      <c r="J10135" s="292">
        <v>0</v>
      </c>
      <c r="K10135" s="292">
        <v>0</v>
      </c>
      <c r="L10135" s="292">
        <v>0</v>
      </c>
      <c r="M10135" s="292">
        <v>0</v>
      </c>
      <c r="N10135" s="292">
        <v>0</v>
      </c>
      <c r="O10135" s="292">
        <v>899.70830000000001</v>
      </c>
      <c r="P10135" s="83" t="str">
        <f t="shared" si="236"/>
        <v/>
      </c>
    </row>
    <row r="10136" spans="1:16" hidden="1" x14ac:dyDescent="0.25">
      <c r="A10136" s="83" t="s">
        <v>11307</v>
      </c>
      <c r="C10136" s="292">
        <v>1019.4503999999999</v>
      </c>
      <c r="D10136" s="292">
        <v>0</v>
      </c>
      <c r="E10136" s="292">
        <v>0</v>
      </c>
      <c r="F10136" s="292">
        <v>0</v>
      </c>
      <c r="G10136" s="292">
        <v>0</v>
      </c>
      <c r="H10136" s="292">
        <v>0</v>
      </c>
      <c r="I10136" s="292">
        <v>0</v>
      </c>
      <c r="J10136" s="292">
        <v>0</v>
      </c>
      <c r="K10136" s="292">
        <v>0</v>
      </c>
      <c r="L10136" s="292">
        <v>0</v>
      </c>
      <c r="M10136" s="292">
        <v>0</v>
      </c>
      <c r="N10136" s="292">
        <v>0</v>
      </c>
      <c r="O10136" s="292">
        <v>1019.4503999999999</v>
      </c>
      <c r="P10136" s="83" t="str">
        <f t="shared" si="236"/>
        <v/>
      </c>
    </row>
    <row r="10137" spans="1:16" hidden="1" x14ac:dyDescent="0.25">
      <c r="A10137" s="83" t="s">
        <v>11306</v>
      </c>
      <c r="C10137" s="292">
        <v>863925.86580999999</v>
      </c>
      <c r="D10137" s="292">
        <v>0</v>
      </c>
      <c r="E10137" s="292">
        <v>0</v>
      </c>
      <c r="F10137" s="292">
        <v>0</v>
      </c>
      <c r="G10137" s="292">
        <v>0</v>
      </c>
      <c r="H10137" s="292">
        <v>0</v>
      </c>
      <c r="I10137" s="292">
        <v>0</v>
      </c>
      <c r="J10137" s="292">
        <v>0</v>
      </c>
      <c r="K10137" s="292">
        <v>0</v>
      </c>
      <c r="L10137" s="292">
        <v>0</v>
      </c>
      <c r="M10137" s="292">
        <v>0</v>
      </c>
      <c r="N10137" s="292">
        <v>0</v>
      </c>
      <c r="O10137" s="292">
        <v>863925.86580999999</v>
      </c>
      <c r="P10137" s="83" t="str">
        <f t="shared" ref="P10137:P10200" si="237">IF(COUNTBLANK(Q10137)=0,IF(RIGHT(A10137,12)=Q10137,TRUE,FALSE),"")</f>
        <v/>
      </c>
    </row>
    <row r="10138" spans="1:16" hidden="1" x14ac:dyDescent="0.25">
      <c r="A10138" s="83" t="s">
        <v>11305</v>
      </c>
      <c r="C10138" s="292">
        <v>228821.49677999999</v>
      </c>
      <c r="D10138" s="292">
        <v>0</v>
      </c>
      <c r="E10138" s="292">
        <v>0</v>
      </c>
      <c r="F10138" s="292">
        <v>0</v>
      </c>
      <c r="G10138" s="292">
        <v>0</v>
      </c>
      <c r="H10138" s="292">
        <v>0</v>
      </c>
      <c r="I10138" s="292">
        <v>0</v>
      </c>
      <c r="J10138" s="292">
        <v>0</v>
      </c>
      <c r="K10138" s="292">
        <v>0</v>
      </c>
      <c r="L10138" s="292">
        <v>0</v>
      </c>
      <c r="M10138" s="292">
        <v>0</v>
      </c>
      <c r="N10138" s="292">
        <v>0</v>
      </c>
      <c r="O10138" s="292">
        <v>228821.49677999999</v>
      </c>
      <c r="P10138" s="83" t="str">
        <f t="shared" si="237"/>
        <v/>
      </c>
    </row>
    <row r="10139" spans="1:16" hidden="1" x14ac:dyDescent="0.25">
      <c r="A10139" s="83" t="s">
        <v>11304</v>
      </c>
      <c r="C10139" s="292">
        <v>-57300</v>
      </c>
      <c r="D10139" s="292">
        <v>0</v>
      </c>
      <c r="E10139" s="292">
        <v>0</v>
      </c>
      <c r="F10139" s="292">
        <v>0</v>
      </c>
      <c r="G10139" s="292">
        <v>0</v>
      </c>
      <c r="H10139" s="292">
        <v>0</v>
      </c>
      <c r="I10139" s="292">
        <v>0</v>
      </c>
      <c r="J10139" s="292">
        <v>0</v>
      </c>
      <c r="K10139" s="292">
        <v>0</v>
      </c>
      <c r="L10139" s="292">
        <v>0</v>
      </c>
      <c r="M10139" s="292">
        <v>0</v>
      </c>
      <c r="N10139" s="292">
        <v>0</v>
      </c>
      <c r="O10139" s="292">
        <v>-57300</v>
      </c>
      <c r="P10139" s="83" t="str">
        <f t="shared" si="237"/>
        <v/>
      </c>
    </row>
    <row r="10140" spans="1:16" hidden="1" x14ac:dyDescent="0.25">
      <c r="A10140" s="83" t="s">
        <v>11303</v>
      </c>
      <c r="C10140" s="292">
        <v>-57300</v>
      </c>
      <c r="D10140" s="292">
        <v>0</v>
      </c>
      <c r="E10140" s="292">
        <v>0</v>
      </c>
      <c r="F10140" s="292">
        <v>0</v>
      </c>
      <c r="G10140" s="292">
        <v>0</v>
      </c>
      <c r="H10140" s="292">
        <v>0</v>
      </c>
      <c r="I10140" s="292">
        <v>0</v>
      </c>
      <c r="J10140" s="292">
        <v>0</v>
      </c>
      <c r="K10140" s="292">
        <v>0</v>
      </c>
      <c r="L10140" s="292">
        <v>0</v>
      </c>
      <c r="M10140" s="292">
        <v>0</v>
      </c>
      <c r="N10140" s="292">
        <v>0</v>
      </c>
      <c r="O10140" s="292">
        <v>-57300</v>
      </c>
      <c r="P10140" s="83" t="str">
        <f t="shared" si="237"/>
        <v/>
      </c>
    </row>
    <row r="10141" spans="1:16" hidden="1" x14ac:dyDescent="0.25">
      <c r="A10141" s="83" t="s">
        <v>11302</v>
      </c>
      <c r="C10141" s="292">
        <v>0</v>
      </c>
      <c r="D10141" s="292">
        <v>0</v>
      </c>
      <c r="E10141" s="292">
        <v>0</v>
      </c>
      <c r="F10141" s="292">
        <v>0</v>
      </c>
      <c r="G10141" s="292">
        <v>0</v>
      </c>
      <c r="H10141" s="292">
        <v>0</v>
      </c>
      <c r="I10141" s="292">
        <v>0</v>
      </c>
      <c r="J10141" s="292">
        <v>0</v>
      </c>
      <c r="K10141" s="292">
        <v>0</v>
      </c>
      <c r="L10141" s="292">
        <v>0</v>
      </c>
      <c r="M10141" s="292">
        <v>0</v>
      </c>
      <c r="N10141" s="292">
        <v>0</v>
      </c>
      <c r="O10141" s="292">
        <v>0</v>
      </c>
      <c r="P10141" s="83" t="str">
        <f t="shared" si="237"/>
        <v/>
      </c>
    </row>
    <row r="10142" spans="1:16" hidden="1" x14ac:dyDescent="0.25">
      <c r="A10142" s="83" t="s">
        <v>11301</v>
      </c>
      <c r="C10142" s="292">
        <v>5336</v>
      </c>
      <c r="D10142" s="292">
        <v>0</v>
      </c>
      <c r="E10142" s="292">
        <v>0</v>
      </c>
      <c r="F10142" s="292">
        <v>0</v>
      </c>
      <c r="G10142" s="292">
        <v>0</v>
      </c>
      <c r="H10142" s="292">
        <v>0</v>
      </c>
      <c r="I10142" s="292">
        <v>0</v>
      </c>
      <c r="J10142" s="292">
        <v>0</v>
      </c>
      <c r="K10142" s="292">
        <v>0</v>
      </c>
      <c r="L10142" s="292">
        <v>0</v>
      </c>
      <c r="M10142" s="292">
        <v>0</v>
      </c>
      <c r="N10142" s="292">
        <v>0</v>
      </c>
      <c r="O10142" s="292">
        <v>5336</v>
      </c>
      <c r="P10142" s="83" t="str">
        <f t="shared" si="237"/>
        <v/>
      </c>
    </row>
    <row r="10143" spans="1:16" hidden="1" x14ac:dyDescent="0.25">
      <c r="A10143" s="83" t="s">
        <v>11300</v>
      </c>
      <c r="C10143" s="292">
        <v>207</v>
      </c>
      <c r="D10143" s="292">
        <v>0</v>
      </c>
      <c r="E10143" s="292">
        <v>0</v>
      </c>
      <c r="F10143" s="292">
        <v>0</v>
      </c>
      <c r="G10143" s="292">
        <v>0</v>
      </c>
      <c r="H10143" s="292">
        <v>0</v>
      </c>
      <c r="I10143" s="292">
        <v>0</v>
      </c>
      <c r="J10143" s="292">
        <v>0</v>
      </c>
      <c r="K10143" s="292">
        <v>0</v>
      </c>
      <c r="L10143" s="292">
        <v>0</v>
      </c>
      <c r="M10143" s="292">
        <v>0</v>
      </c>
      <c r="N10143" s="292">
        <v>0</v>
      </c>
      <c r="O10143" s="292">
        <v>207</v>
      </c>
      <c r="P10143" s="83" t="str">
        <f t="shared" si="237"/>
        <v/>
      </c>
    </row>
    <row r="10144" spans="1:16" hidden="1" x14ac:dyDescent="0.25">
      <c r="A10144" s="83" t="s">
        <v>11299</v>
      </c>
      <c r="C10144" s="292">
        <v>0</v>
      </c>
      <c r="D10144" s="292">
        <v>0</v>
      </c>
      <c r="E10144" s="292">
        <v>0</v>
      </c>
      <c r="F10144" s="292">
        <v>0</v>
      </c>
      <c r="G10144" s="292">
        <v>0</v>
      </c>
      <c r="H10144" s="292">
        <v>0</v>
      </c>
      <c r="I10144" s="292">
        <v>0</v>
      </c>
      <c r="J10144" s="292">
        <v>0</v>
      </c>
      <c r="K10144" s="292">
        <v>0</v>
      </c>
      <c r="L10144" s="292">
        <v>0</v>
      </c>
      <c r="M10144" s="292">
        <v>0</v>
      </c>
      <c r="N10144" s="292">
        <v>0</v>
      </c>
      <c r="O10144" s="292">
        <v>0</v>
      </c>
      <c r="P10144" s="83" t="str">
        <f t="shared" si="237"/>
        <v/>
      </c>
    </row>
    <row r="10145" spans="1:16" hidden="1" x14ac:dyDescent="0.25">
      <c r="A10145" s="83" t="s">
        <v>11298</v>
      </c>
      <c r="C10145" s="292">
        <v>31802</v>
      </c>
      <c r="D10145" s="292">
        <v>0</v>
      </c>
      <c r="E10145" s="292">
        <v>0</v>
      </c>
      <c r="F10145" s="292">
        <v>0</v>
      </c>
      <c r="G10145" s="292">
        <v>0</v>
      </c>
      <c r="H10145" s="292">
        <v>0</v>
      </c>
      <c r="I10145" s="292">
        <v>0</v>
      </c>
      <c r="J10145" s="292">
        <v>0</v>
      </c>
      <c r="K10145" s="292">
        <v>0</v>
      </c>
      <c r="L10145" s="292">
        <v>0</v>
      </c>
      <c r="M10145" s="292">
        <v>0</v>
      </c>
      <c r="N10145" s="292">
        <v>0</v>
      </c>
      <c r="O10145" s="292">
        <v>31802</v>
      </c>
      <c r="P10145" s="83" t="str">
        <f t="shared" si="237"/>
        <v/>
      </c>
    </row>
    <row r="10146" spans="1:16" hidden="1" x14ac:dyDescent="0.25">
      <c r="A10146" s="83" t="s">
        <v>11297</v>
      </c>
      <c r="C10146" s="292">
        <v>19905</v>
      </c>
      <c r="D10146" s="292">
        <v>0</v>
      </c>
      <c r="E10146" s="292">
        <v>0</v>
      </c>
      <c r="F10146" s="292">
        <v>0</v>
      </c>
      <c r="G10146" s="292">
        <v>0</v>
      </c>
      <c r="H10146" s="292">
        <v>0</v>
      </c>
      <c r="I10146" s="292">
        <v>0</v>
      </c>
      <c r="J10146" s="292">
        <v>0</v>
      </c>
      <c r="K10146" s="292">
        <v>0</v>
      </c>
      <c r="L10146" s="292">
        <v>0</v>
      </c>
      <c r="M10146" s="292">
        <v>0</v>
      </c>
      <c r="N10146" s="292">
        <v>0</v>
      </c>
      <c r="O10146" s="292">
        <v>19905</v>
      </c>
      <c r="P10146" s="83" t="str">
        <f t="shared" si="237"/>
        <v/>
      </c>
    </row>
    <row r="10147" spans="1:16" hidden="1" x14ac:dyDescent="0.25">
      <c r="A10147" s="83" t="s">
        <v>11296</v>
      </c>
      <c r="C10147" s="292">
        <v>0</v>
      </c>
      <c r="D10147" s="292">
        <v>0</v>
      </c>
      <c r="E10147" s="292">
        <v>0</v>
      </c>
      <c r="F10147" s="292">
        <v>0</v>
      </c>
      <c r="G10147" s="292">
        <v>0</v>
      </c>
      <c r="H10147" s="292">
        <v>0</v>
      </c>
      <c r="I10147" s="292">
        <v>0</v>
      </c>
      <c r="J10147" s="292">
        <v>0</v>
      </c>
      <c r="K10147" s="292">
        <v>0</v>
      </c>
      <c r="L10147" s="292">
        <v>0</v>
      </c>
      <c r="M10147" s="292">
        <v>0</v>
      </c>
      <c r="N10147" s="292">
        <v>0</v>
      </c>
      <c r="O10147" s="292">
        <v>0</v>
      </c>
      <c r="P10147" s="83" t="str">
        <f t="shared" si="237"/>
        <v/>
      </c>
    </row>
    <row r="10148" spans="1:16" hidden="1" x14ac:dyDescent="0.25">
      <c r="A10148" s="83" t="s">
        <v>11295</v>
      </c>
      <c r="C10148" s="292">
        <v>0</v>
      </c>
      <c r="D10148" s="292">
        <v>0</v>
      </c>
      <c r="E10148" s="292">
        <v>0</v>
      </c>
      <c r="F10148" s="292">
        <v>0</v>
      </c>
      <c r="G10148" s="292">
        <v>0</v>
      </c>
      <c r="H10148" s="292">
        <v>0</v>
      </c>
      <c r="I10148" s="292">
        <v>0</v>
      </c>
      <c r="J10148" s="292">
        <v>0</v>
      </c>
      <c r="K10148" s="292">
        <v>0</v>
      </c>
      <c r="L10148" s="292">
        <v>0</v>
      </c>
      <c r="M10148" s="292">
        <v>0</v>
      </c>
      <c r="N10148" s="292">
        <v>0</v>
      </c>
      <c r="O10148" s="292">
        <v>0</v>
      </c>
      <c r="P10148" s="83" t="str">
        <f t="shared" si="237"/>
        <v/>
      </c>
    </row>
    <row r="10149" spans="1:16" hidden="1" x14ac:dyDescent="0.25">
      <c r="A10149" s="83" t="s">
        <v>11294</v>
      </c>
      <c r="C10149" s="292">
        <v>0</v>
      </c>
      <c r="D10149" s="292">
        <v>0</v>
      </c>
      <c r="E10149" s="292">
        <v>0</v>
      </c>
      <c r="F10149" s="292">
        <v>0</v>
      </c>
      <c r="G10149" s="292">
        <v>0</v>
      </c>
      <c r="H10149" s="292">
        <v>0</v>
      </c>
      <c r="I10149" s="292">
        <v>0</v>
      </c>
      <c r="J10149" s="292">
        <v>0</v>
      </c>
      <c r="K10149" s="292">
        <v>0</v>
      </c>
      <c r="L10149" s="292">
        <v>0</v>
      </c>
      <c r="M10149" s="292">
        <v>0</v>
      </c>
      <c r="N10149" s="292">
        <v>0</v>
      </c>
      <c r="O10149" s="292">
        <v>0</v>
      </c>
      <c r="P10149" s="83" t="str">
        <f t="shared" si="237"/>
        <v/>
      </c>
    </row>
    <row r="10150" spans="1:16" hidden="1" x14ac:dyDescent="0.25">
      <c r="A10150" s="83" t="s">
        <v>11293</v>
      </c>
      <c r="C10150" s="292">
        <v>50</v>
      </c>
      <c r="D10150" s="292">
        <v>0</v>
      </c>
      <c r="E10150" s="292">
        <v>0</v>
      </c>
      <c r="F10150" s="292">
        <v>0</v>
      </c>
      <c r="G10150" s="292">
        <v>0</v>
      </c>
      <c r="H10150" s="292">
        <v>0</v>
      </c>
      <c r="I10150" s="292">
        <v>0</v>
      </c>
      <c r="J10150" s="292">
        <v>0</v>
      </c>
      <c r="K10150" s="292">
        <v>0</v>
      </c>
      <c r="L10150" s="292">
        <v>0</v>
      </c>
      <c r="M10150" s="292">
        <v>0</v>
      </c>
      <c r="N10150" s="292">
        <v>0</v>
      </c>
      <c r="O10150" s="292">
        <v>50</v>
      </c>
      <c r="P10150" s="83" t="str">
        <f t="shared" si="237"/>
        <v/>
      </c>
    </row>
    <row r="10151" spans="1:16" hidden="1" x14ac:dyDescent="0.25">
      <c r="A10151" s="83" t="s">
        <v>11292</v>
      </c>
      <c r="C10151" s="292">
        <v>0</v>
      </c>
      <c r="D10151" s="292">
        <v>0</v>
      </c>
      <c r="E10151" s="292">
        <v>0</v>
      </c>
      <c r="F10151" s="292">
        <v>0</v>
      </c>
      <c r="G10151" s="292">
        <v>0</v>
      </c>
      <c r="H10151" s="292">
        <v>0</v>
      </c>
      <c r="I10151" s="292">
        <v>0</v>
      </c>
      <c r="J10151" s="292">
        <v>0</v>
      </c>
      <c r="K10151" s="292">
        <v>0</v>
      </c>
      <c r="L10151" s="292">
        <v>0</v>
      </c>
      <c r="M10151" s="292">
        <v>0</v>
      </c>
      <c r="N10151" s="292">
        <v>0</v>
      </c>
      <c r="O10151" s="292">
        <v>0</v>
      </c>
      <c r="P10151" s="83" t="str">
        <f t="shared" si="237"/>
        <v/>
      </c>
    </row>
    <row r="10152" spans="1:16" hidden="1" x14ac:dyDescent="0.25">
      <c r="A10152" s="83" t="s">
        <v>11291</v>
      </c>
      <c r="C10152" s="292">
        <v>57300</v>
      </c>
      <c r="D10152" s="292">
        <v>0</v>
      </c>
      <c r="E10152" s="292">
        <v>0</v>
      </c>
      <c r="F10152" s="292">
        <v>0</v>
      </c>
      <c r="G10152" s="292">
        <v>0</v>
      </c>
      <c r="H10152" s="292">
        <v>0</v>
      </c>
      <c r="I10152" s="292">
        <v>0</v>
      </c>
      <c r="J10152" s="292">
        <v>0</v>
      </c>
      <c r="K10152" s="292">
        <v>0</v>
      </c>
      <c r="L10152" s="292">
        <v>0</v>
      </c>
      <c r="M10152" s="292">
        <v>0</v>
      </c>
      <c r="N10152" s="292">
        <v>0</v>
      </c>
      <c r="O10152" s="292">
        <v>57300</v>
      </c>
      <c r="P10152" s="83" t="str">
        <f t="shared" si="237"/>
        <v/>
      </c>
    </row>
    <row r="10153" spans="1:16" hidden="1" x14ac:dyDescent="0.25">
      <c r="A10153" s="83" t="s">
        <v>11290</v>
      </c>
      <c r="C10153" s="292">
        <v>0</v>
      </c>
      <c r="D10153" s="292">
        <v>0</v>
      </c>
      <c r="E10153" s="292">
        <v>0</v>
      </c>
      <c r="F10153" s="292">
        <v>0</v>
      </c>
      <c r="G10153" s="292">
        <v>0</v>
      </c>
      <c r="H10153" s="292">
        <v>0</v>
      </c>
      <c r="I10153" s="292">
        <v>0</v>
      </c>
      <c r="J10153" s="292">
        <v>0</v>
      </c>
      <c r="K10153" s="292">
        <v>0</v>
      </c>
      <c r="L10153" s="292">
        <v>0</v>
      </c>
      <c r="M10153" s="292">
        <v>0</v>
      </c>
      <c r="N10153" s="292">
        <v>0</v>
      </c>
      <c r="O10153" s="292">
        <v>0</v>
      </c>
      <c r="P10153" s="83" t="str">
        <f t="shared" si="237"/>
        <v/>
      </c>
    </row>
    <row r="10154" spans="1:16" hidden="1" x14ac:dyDescent="0.25">
      <c r="A10154" s="83" t="s">
        <v>11289</v>
      </c>
      <c r="C10154" s="292">
        <v>0</v>
      </c>
      <c r="D10154" s="292">
        <v>0</v>
      </c>
      <c r="E10154" s="292">
        <v>0</v>
      </c>
      <c r="F10154" s="292">
        <v>0</v>
      </c>
      <c r="G10154" s="292">
        <v>0</v>
      </c>
      <c r="H10154" s="292">
        <v>0</v>
      </c>
      <c r="I10154" s="292">
        <v>0</v>
      </c>
      <c r="J10154" s="292">
        <v>0</v>
      </c>
      <c r="K10154" s="292">
        <v>0</v>
      </c>
      <c r="L10154" s="292">
        <v>0</v>
      </c>
      <c r="M10154" s="292">
        <v>0</v>
      </c>
      <c r="N10154" s="292">
        <v>0</v>
      </c>
      <c r="O10154" s="292">
        <v>0</v>
      </c>
      <c r="P10154" s="83" t="str">
        <f t="shared" si="237"/>
        <v/>
      </c>
    </row>
    <row r="10155" spans="1:16" hidden="1" x14ac:dyDescent="0.25">
      <c r="A10155" s="83" t="s">
        <v>11288</v>
      </c>
      <c r="C10155" s="292">
        <v>0</v>
      </c>
      <c r="D10155" s="292">
        <v>0</v>
      </c>
      <c r="E10155" s="292">
        <v>0</v>
      </c>
      <c r="F10155" s="292">
        <v>0</v>
      </c>
      <c r="G10155" s="292">
        <v>0</v>
      </c>
      <c r="H10155" s="292">
        <v>0</v>
      </c>
      <c r="I10155" s="292">
        <v>0</v>
      </c>
      <c r="J10155" s="292">
        <v>0</v>
      </c>
      <c r="K10155" s="292">
        <v>0</v>
      </c>
      <c r="L10155" s="292">
        <v>0</v>
      </c>
      <c r="M10155" s="292">
        <v>0</v>
      </c>
      <c r="N10155" s="292">
        <v>0</v>
      </c>
      <c r="O10155" s="292">
        <v>0</v>
      </c>
      <c r="P10155" s="83" t="str">
        <f t="shared" si="237"/>
        <v/>
      </c>
    </row>
    <row r="10156" spans="1:16" hidden="1" x14ac:dyDescent="0.25">
      <c r="A10156" s="83" t="s">
        <v>11287</v>
      </c>
      <c r="C10156" s="292">
        <v>57300</v>
      </c>
      <c r="D10156" s="292">
        <v>0</v>
      </c>
      <c r="E10156" s="292">
        <v>0</v>
      </c>
      <c r="F10156" s="292">
        <v>0</v>
      </c>
      <c r="G10156" s="292">
        <v>0</v>
      </c>
      <c r="H10156" s="292">
        <v>0</v>
      </c>
      <c r="I10156" s="292">
        <v>0</v>
      </c>
      <c r="J10156" s="292">
        <v>0</v>
      </c>
      <c r="K10156" s="292">
        <v>0</v>
      </c>
      <c r="L10156" s="292">
        <v>0</v>
      </c>
      <c r="M10156" s="292">
        <v>0</v>
      </c>
      <c r="N10156" s="292">
        <v>0</v>
      </c>
      <c r="O10156" s="292">
        <v>57300</v>
      </c>
      <c r="P10156" s="83" t="str">
        <f t="shared" si="237"/>
        <v/>
      </c>
    </row>
    <row r="10157" spans="1:16" hidden="1" x14ac:dyDescent="0.25">
      <c r="A10157" s="83" t="s">
        <v>11286</v>
      </c>
      <c r="C10157" s="292">
        <v>0</v>
      </c>
      <c r="D10157" s="292">
        <v>0</v>
      </c>
      <c r="E10157" s="292">
        <v>0</v>
      </c>
      <c r="F10157" s="292">
        <v>0</v>
      </c>
      <c r="G10157" s="292">
        <v>0</v>
      </c>
      <c r="H10157" s="292">
        <v>0</v>
      </c>
      <c r="I10157" s="292">
        <v>0</v>
      </c>
      <c r="J10157" s="292">
        <v>0</v>
      </c>
      <c r="K10157" s="292">
        <v>0</v>
      </c>
      <c r="L10157" s="292">
        <v>0</v>
      </c>
      <c r="M10157" s="292">
        <v>0</v>
      </c>
      <c r="N10157" s="292">
        <v>0</v>
      </c>
      <c r="O10157" s="292">
        <v>0</v>
      </c>
      <c r="P10157" s="83" t="str">
        <f t="shared" si="237"/>
        <v/>
      </c>
    </row>
    <row r="10158" spans="1:16" hidden="1" x14ac:dyDescent="0.25">
      <c r="A10158" s="83" t="s">
        <v>11285</v>
      </c>
      <c r="C10158" s="292">
        <v>0</v>
      </c>
      <c r="D10158" s="292">
        <v>0</v>
      </c>
      <c r="E10158" s="292">
        <v>0</v>
      </c>
      <c r="F10158" s="292">
        <v>0</v>
      </c>
      <c r="G10158" s="292">
        <v>0</v>
      </c>
      <c r="H10158" s="292">
        <v>0</v>
      </c>
      <c r="I10158" s="292">
        <v>0</v>
      </c>
      <c r="J10158" s="292">
        <v>0</v>
      </c>
      <c r="K10158" s="292">
        <v>0</v>
      </c>
      <c r="L10158" s="292">
        <v>0</v>
      </c>
      <c r="M10158" s="292">
        <v>0</v>
      </c>
      <c r="N10158" s="292">
        <v>0</v>
      </c>
      <c r="O10158" s="292">
        <v>0</v>
      </c>
      <c r="P10158" s="83" t="str">
        <f t="shared" si="237"/>
        <v/>
      </c>
    </row>
    <row r="10159" spans="1:16" hidden="1" x14ac:dyDescent="0.25">
      <c r="A10159" s="83" t="s">
        <v>11284</v>
      </c>
      <c r="C10159" s="292">
        <v>0</v>
      </c>
      <c r="D10159" s="292">
        <v>0</v>
      </c>
      <c r="E10159" s="292">
        <v>0</v>
      </c>
      <c r="F10159" s="292">
        <v>0</v>
      </c>
      <c r="G10159" s="292">
        <v>0</v>
      </c>
      <c r="H10159" s="292">
        <v>0</v>
      </c>
      <c r="I10159" s="292">
        <v>0</v>
      </c>
      <c r="J10159" s="292">
        <v>0</v>
      </c>
      <c r="K10159" s="292">
        <v>0</v>
      </c>
      <c r="L10159" s="292">
        <v>0</v>
      </c>
      <c r="M10159" s="292">
        <v>0</v>
      </c>
      <c r="N10159" s="292">
        <v>0</v>
      </c>
      <c r="O10159" s="292">
        <v>0</v>
      </c>
      <c r="P10159" s="83" t="str">
        <f t="shared" si="237"/>
        <v/>
      </c>
    </row>
    <row r="10160" spans="1:16" hidden="1" x14ac:dyDescent="0.25">
      <c r="A10160" s="83" t="s">
        <v>11283</v>
      </c>
      <c r="C10160" s="292">
        <v>0</v>
      </c>
      <c r="D10160" s="292">
        <v>0</v>
      </c>
      <c r="E10160" s="292">
        <v>0</v>
      </c>
      <c r="F10160" s="292">
        <v>0</v>
      </c>
      <c r="G10160" s="292">
        <v>0</v>
      </c>
      <c r="H10160" s="292">
        <v>0</v>
      </c>
      <c r="I10160" s="292">
        <v>0</v>
      </c>
      <c r="J10160" s="292">
        <v>0</v>
      </c>
      <c r="K10160" s="292">
        <v>0</v>
      </c>
      <c r="L10160" s="292">
        <v>0</v>
      </c>
      <c r="M10160" s="292">
        <v>0</v>
      </c>
      <c r="N10160" s="292">
        <v>0</v>
      </c>
      <c r="O10160" s="292">
        <v>0</v>
      </c>
      <c r="P10160" s="83" t="str">
        <f t="shared" si="237"/>
        <v/>
      </c>
    </row>
    <row r="10161" spans="1:16" hidden="1" x14ac:dyDescent="0.25">
      <c r="A10161" s="83" t="s">
        <v>11282</v>
      </c>
      <c r="C10161" s="292">
        <v>0</v>
      </c>
      <c r="D10161" s="292">
        <v>0</v>
      </c>
      <c r="E10161" s="292">
        <v>0</v>
      </c>
      <c r="F10161" s="292">
        <v>0</v>
      </c>
      <c r="G10161" s="292">
        <v>0</v>
      </c>
      <c r="H10161" s="292">
        <v>0</v>
      </c>
      <c r="I10161" s="292">
        <v>0</v>
      </c>
      <c r="J10161" s="292">
        <v>0</v>
      </c>
      <c r="K10161" s="292">
        <v>0</v>
      </c>
      <c r="L10161" s="292">
        <v>0</v>
      </c>
      <c r="M10161" s="292">
        <v>0</v>
      </c>
      <c r="N10161" s="292">
        <v>0</v>
      </c>
      <c r="O10161" s="292">
        <v>0</v>
      </c>
      <c r="P10161" s="83" t="str">
        <f t="shared" si="237"/>
        <v/>
      </c>
    </row>
    <row r="10162" spans="1:16" hidden="1" x14ac:dyDescent="0.25">
      <c r="A10162" s="83" t="s">
        <v>11281</v>
      </c>
      <c r="C10162" s="292">
        <v>0</v>
      </c>
      <c r="D10162" s="292">
        <v>0</v>
      </c>
      <c r="E10162" s="292">
        <v>0</v>
      </c>
      <c r="F10162" s="292">
        <v>0</v>
      </c>
      <c r="G10162" s="292">
        <v>0</v>
      </c>
      <c r="H10162" s="292">
        <v>0</v>
      </c>
      <c r="I10162" s="292">
        <v>0</v>
      </c>
      <c r="J10162" s="292">
        <v>0</v>
      </c>
      <c r="K10162" s="292">
        <v>0</v>
      </c>
      <c r="L10162" s="292">
        <v>0</v>
      </c>
      <c r="M10162" s="292">
        <v>0</v>
      </c>
      <c r="N10162" s="292">
        <v>0</v>
      </c>
      <c r="O10162" s="292">
        <v>0</v>
      </c>
      <c r="P10162" s="83" t="str">
        <f t="shared" si="237"/>
        <v/>
      </c>
    </row>
    <row r="10163" spans="1:16" hidden="1" x14ac:dyDescent="0.25">
      <c r="A10163" s="83" t="s">
        <v>11280</v>
      </c>
      <c r="C10163" s="292">
        <v>0</v>
      </c>
      <c r="D10163" s="292">
        <v>0</v>
      </c>
      <c r="E10163" s="292">
        <v>0</v>
      </c>
      <c r="F10163" s="292">
        <v>0</v>
      </c>
      <c r="G10163" s="292">
        <v>0</v>
      </c>
      <c r="H10163" s="292">
        <v>0</v>
      </c>
      <c r="I10163" s="292">
        <v>0</v>
      </c>
      <c r="J10163" s="292">
        <v>0</v>
      </c>
      <c r="K10163" s="292">
        <v>0</v>
      </c>
      <c r="L10163" s="292">
        <v>0</v>
      </c>
      <c r="M10163" s="292">
        <v>0</v>
      </c>
      <c r="N10163" s="292">
        <v>0</v>
      </c>
      <c r="O10163" s="292">
        <v>0</v>
      </c>
      <c r="P10163" s="83" t="str">
        <f t="shared" si="237"/>
        <v/>
      </c>
    </row>
    <row r="10164" spans="1:16" hidden="1" x14ac:dyDescent="0.25">
      <c r="A10164" s="83" t="s">
        <v>11279</v>
      </c>
      <c r="C10164" s="292">
        <v>0</v>
      </c>
      <c r="D10164" s="292">
        <v>0</v>
      </c>
      <c r="E10164" s="292">
        <v>0</v>
      </c>
      <c r="F10164" s="292">
        <v>0</v>
      </c>
      <c r="G10164" s="292">
        <v>0</v>
      </c>
      <c r="H10164" s="292">
        <v>0</v>
      </c>
      <c r="I10164" s="292">
        <v>0</v>
      </c>
      <c r="J10164" s="292">
        <v>0</v>
      </c>
      <c r="K10164" s="292">
        <v>0</v>
      </c>
      <c r="L10164" s="292">
        <v>0</v>
      </c>
      <c r="M10164" s="292">
        <v>0</v>
      </c>
      <c r="N10164" s="292">
        <v>0</v>
      </c>
      <c r="O10164" s="292">
        <v>0</v>
      </c>
      <c r="P10164" s="83" t="str">
        <f t="shared" si="237"/>
        <v/>
      </c>
    </row>
    <row r="10165" spans="1:16" hidden="1" x14ac:dyDescent="0.25">
      <c r="A10165" s="83" t="s">
        <v>11278</v>
      </c>
      <c r="C10165" s="292">
        <v>0</v>
      </c>
      <c r="D10165" s="292">
        <v>0</v>
      </c>
      <c r="E10165" s="292">
        <v>0</v>
      </c>
      <c r="F10165" s="292">
        <v>0</v>
      </c>
      <c r="G10165" s="292">
        <v>0</v>
      </c>
      <c r="H10165" s="292">
        <v>0</v>
      </c>
      <c r="I10165" s="292">
        <v>0</v>
      </c>
      <c r="J10165" s="292">
        <v>0</v>
      </c>
      <c r="K10165" s="292">
        <v>0</v>
      </c>
      <c r="L10165" s="292">
        <v>0</v>
      </c>
      <c r="M10165" s="292">
        <v>0</v>
      </c>
      <c r="N10165" s="292">
        <v>0</v>
      </c>
      <c r="O10165" s="292">
        <v>0</v>
      </c>
      <c r="P10165" s="83" t="str">
        <f t="shared" si="237"/>
        <v/>
      </c>
    </row>
    <row r="10166" spans="1:16" hidden="1" x14ac:dyDescent="0.25">
      <c r="A10166" s="83" t="s">
        <v>11277</v>
      </c>
      <c r="C10166" s="292">
        <v>0</v>
      </c>
      <c r="D10166" s="292">
        <v>0</v>
      </c>
      <c r="E10166" s="292">
        <v>0</v>
      </c>
      <c r="F10166" s="292">
        <v>0</v>
      </c>
      <c r="G10166" s="292">
        <v>0</v>
      </c>
      <c r="H10166" s="292">
        <v>0</v>
      </c>
      <c r="I10166" s="292">
        <v>0</v>
      </c>
      <c r="J10166" s="292">
        <v>0</v>
      </c>
      <c r="K10166" s="292">
        <v>0</v>
      </c>
      <c r="L10166" s="292">
        <v>0</v>
      </c>
      <c r="M10166" s="292">
        <v>0</v>
      </c>
      <c r="N10166" s="292">
        <v>0</v>
      </c>
      <c r="O10166" s="292">
        <v>0</v>
      </c>
      <c r="P10166" s="83" t="str">
        <f t="shared" si="237"/>
        <v/>
      </c>
    </row>
    <row r="10167" spans="1:16" hidden="1" x14ac:dyDescent="0.25">
      <c r="A10167" s="83" t="s">
        <v>11276</v>
      </c>
      <c r="C10167" s="292">
        <v>0</v>
      </c>
      <c r="D10167" s="292">
        <v>0</v>
      </c>
      <c r="E10167" s="292">
        <v>0</v>
      </c>
      <c r="F10167" s="292">
        <v>0</v>
      </c>
      <c r="G10167" s="292">
        <v>0</v>
      </c>
      <c r="H10167" s="292">
        <v>0</v>
      </c>
      <c r="I10167" s="292">
        <v>0</v>
      </c>
      <c r="J10167" s="292">
        <v>0</v>
      </c>
      <c r="K10167" s="292">
        <v>0</v>
      </c>
      <c r="L10167" s="292">
        <v>0</v>
      </c>
      <c r="M10167" s="292">
        <v>0</v>
      </c>
      <c r="N10167" s="292">
        <v>0</v>
      </c>
      <c r="O10167" s="292">
        <v>0</v>
      </c>
      <c r="P10167" s="83" t="str">
        <f t="shared" si="237"/>
        <v/>
      </c>
    </row>
    <row r="10168" spans="1:16" hidden="1" x14ac:dyDescent="0.25">
      <c r="A10168" s="83" t="s">
        <v>11275</v>
      </c>
      <c r="C10168" s="292">
        <v>0</v>
      </c>
      <c r="D10168" s="292">
        <v>0</v>
      </c>
      <c r="E10168" s="292">
        <v>0</v>
      </c>
      <c r="F10168" s="292">
        <v>0</v>
      </c>
      <c r="G10168" s="292">
        <v>0</v>
      </c>
      <c r="H10168" s="292">
        <v>0</v>
      </c>
      <c r="I10168" s="292">
        <v>0</v>
      </c>
      <c r="J10168" s="292">
        <v>0</v>
      </c>
      <c r="K10168" s="292">
        <v>0</v>
      </c>
      <c r="L10168" s="292">
        <v>0</v>
      </c>
      <c r="M10168" s="292">
        <v>0</v>
      </c>
      <c r="N10168" s="292">
        <v>0</v>
      </c>
      <c r="O10168" s="292">
        <v>0</v>
      </c>
      <c r="P10168" s="83" t="str">
        <f t="shared" si="237"/>
        <v/>
      </c>
    </row>
    <row r="10169" spans="1:16" hidden="1" x14ac:dyDescent="0.25">
      <c r="A10169" s="83" t="s">
        <v>11274</v>
      </c>
      <c r="C10169" s="292">
        <v>0</v>
      </c>
      <c r="D10169" s="292">
        <v>0</v>
      </c>
      <c r="E10169" s="292">
        <v>0</v>
      </c>
      <c r="F10169" s="292">
        <v>0</v>
      </c>
      <c r="G10169" s="292">
        <v>0</v>
      </c>
      <c r="H10169" s="292">
        <v>0</v>
      </c>
      <c r="I10169" s="292">
        <v>0</v>
      </c>
      <c r="J10169" s="292">
        <v>0</v>
      </c>
      <c r="K10169" s="292">
        <v>0</v>
      </c>
      <c r="L10169" s="292">
        <v>0</v>
      </c>
      <c r="M10169" s="292">
        <v>0</v>
      </c>
      <c r="N10169" s="292">
        <v>0</v>
      </c>
      <c r="O10169" s="292">
        <v>0</v>
      </c>
      <c r="P10169" s="83" t="str">
        <f t="shared" si="237"/>
        <v/>
      </c>
    </row>
    <row r="10170" spans="1:16" hidden="1" x14ac:dyDescent="0.25">
      <c r="A10170" s="83" t="s">
        <v>11273</v>
      </c>
      <c r="C10170" s="292">
        <v>0</v>
      </c>
      <c r="D10170" s="292">
        <v>0</v>
      </c>
      <c r="E10170" s="292">
        <v>0</v>
      </c>
      <c r="F10170" s="292">
        <v>0</v>
      </c>
      <c r="G10170" s="292">
        <v>0</v>
      </c>
      <c r="H10170" s="292">
        <v>0</v>
      </c>
      <c r="I10170" s="292">
        <v>0</v>
      </c>
      <c r="J10170" s="292">
        <v>0</v>
      </c>
      <c r="K10170" s="292">
        <v>0</v>
      </c>
      <c r="L10170" s="292">
        <v>0</v>
      </c>
      <c r="M10170" s="292">
        <v>0</v>
      </c>
      <c r="N10170" s="292">
        <v>0</v>
      </c>
      <c r="O10170" s="292">
        <v>0</v>
      </c>
      <c r="P10170" s="83" t="str">
        <f t="shared" si="237"/>
        <v/>
      </c>
    </row>
    <row r="10171" spans="1:16" hidden="1" x14ac:dyDescent="0.25">
      <c r="A10171" s="83" t="s">
        <v>11272</v>
      </c>
      <c r="C10171" s="292">
        <v>0</v>
      </c>
      <c r="D10171" s="292">
        <v>0</v>
      </c>
      <c r="E10171" s="292">
        <v>0</v>
      </c>
      <c r="F10171" s="292">
        <v>0</v>
      </c>
      <c r="G10171" s="292">
        <v>0</v>
      </c>
      <c r="H10171" s="292">
        <v>0</v>
      </c>
      <c r="I10171" s="292">
        <v>0</v>
      </c>
      <c r="J10171" s="292">
        <v>0</v>
      </c>
      <c r="K10171" s="292">
        <v>0</v>
      </c>
      <c r="L10171" s="292">
        <v>0</v>
      </c>
      <c r="M10171" s="292">
        <v>0</v>
      </c>
      <c r="N10171" s="292">
        <v>0</v>
      </c>
      <c r="O10171" s="292">
        <v>0</v>
      </c>
      <c r="P10171" s="83" t="str">
        <f t="shared" si="237"/>
        <v/>
      </c>
    </row>
    <row r="10172" spans="1:16" hidden="1" x14ac:dyDescent="0.25">
      <c r="A10172" s="83" t="s">
        <v>11271</v>
      </c>
      <c r="C10172" s="292">
        <v>-12671</v>
      </c>
      <c r="D10172" s="292">
        <v>0</v>
      </c>
      <c r="E10172" s="292">
        <v>0</v>
      </c>
      <c r="F10172" s="292">
        <v>0</v>
      </c>
      <c r="G10172" s="292">
        <v>0</v>
      </c>
      <c r="H10172" s="292">
        <v>1</v>
      </c>
      <c r="I10172" s="292">
        <v>0</v>
      </c>
      <c r="J10172" s="292">
        <v>0</v>
      </c>
      <c r="K10172" s="292">
        <v>0</v>
      </c>
      <c r="L10172" s="292">
        <v>0</v>
      </c>
      <c r="M10172" s="292">
        <v>0</v>
      </c>
      <c r="N10172" s="292">
        <v>0</v>
      </c>
      <c r="O10172" s="292">
        <v>-12670</v>
      </c>
      <c r="P10172" s="83" t="str">
        <f t="shared" si="237"/>
        <v/>
      </c>
    </row>
    <row r="10173" spans="1:16" hidden="1" x14ac:dyDescent="0.25">
      <c r="A10173" s="83" t="s">
        <v>11270</v>
      </c>
      <c r="C10173" s="292">
        <v>-12251</v>
      </c>
      <c r="D10173" s="292">
        <v>0</v>
      </c>
      <c r="E10173" s="292">
        <v>0</v>
      </c>
      <c r="F10173" s="292">
        <v>0</v>
      </c>
      <c r="G10173" s="292">
        <v>0</v>
      </c>
      <c r="H10173" s="292">
        <v>1</v>
      </c>
      <c r="I10173" s="292">
        <v>0</v>
      </c>
      <c r="J10173" s="292">
        <v>0</v>
      </c>
      <c r="K10173" s="292">
        <v>0</v>
      </c>
      <c r="L10173" s="292">
        <v>0</v>
      </c>
      <c r="M10173" s="292">
        <v>0</v>
      </c>
      <c r="N10173" s="292">
        <v>0</v>
      </c>
      <c r="O10173" s="292">
        <v>-12250</v>
      </c>
      <c r="P10173" s="83" t="str">
        <f t="shared" si="237"/>
        <v/>
      </c>
    </row>
    <row r="10174" spans="1:16" hidden="1" x14ac:dyDescent="0.25">
      <c r="A10174" s="83" t="s">
        <v>11269</v>
      </c>
      <c r="C10174" s="292">
        <v>0</v>
      </c>
      <c r="D10174" s="292">
        <v>0</v>
      </c>
      <c r="E10174" s="292">
        <v>0</v>
      </c>
      <c r="F10174" s="292">
        <v>0</v>
      </c>
      <c r="G10174" s="292">
        <v>0</v>
      </c>
      <c r="H10174" s="292">
        <v>0</v>
      </c>
      <c r="I10174" s="292">
        <v>0</v>
      </c>
      <c r="J10174" s="292">
        <v>0</v>
      </c>
      <c r="K10174" s="292">
        <v>0</v>
      </c>
      <c r="L10174" s="292">
        <v>0</v>
      </c>
      <c r="M10174" s="292">
        <v>0</v>
      </c>
      <c r="N10174" s="292">
        <v>0</v>
      </c>
      <c r="O10174" s="292">
        <v>0</v>
      </c>
      <c r="P10174" s="83" t="str">
        <f t="shared" si="237"/>
        <v/>
      </c>
    </row>
    <row r="10175" spans="1:16" hidden="1" x14ac:dyDescent="0.25">
      <c r="A10175" s="83" t="s">
        <v>11268</v>
      </c>
      <c r="C10175" s="292">
        <v>3709</v>
      </c>
      <c r="D10175" s="292">
        <v>0</v>
      </c>
      <c r="E10175" s="292">
        <v>0</v>
      </c>
      <c r="F10175" s="292">
        <v>0</v>
      </c>
      <c r="G10175" s="292">
        <v>0</v>
      </c>
      <c r="H10175" s="292">
        <v>0</v>
      </c>
      <c r="I10175" s="292">
        <v>0</v>
      </c>
      <c r="J10175" s="292">
        <v>0</v>
      </c>
      <c r="K10175" s="292">
        <v>0</v>
      </c>
      <c r="L10175" s="292">
        <v>0</v>
      </c>
      <c r="M10175" s="292">
        <v>0</v>
      </c>
      <c r="N10175" s="292">
        <v>0</v>
      </c>
      <c r="O10175" s="292">
        <v>3709</v>
      </c>
      <c r="P10175" s="83" t="str">
        <f t="shared" si="237"/>
        <v/>
      </c>
    </row>
    <row r="10176" spans="1:16" hidden="1" x14ac:dyDescent="0.25">
      <c r="A10176" s="83" t="s">
        <v>11267</v>
      </c>
      <c r="C10176" s="292">
        <v>5593</v>
      </c>
      <c r="D10176" s="292">
        <v>0</v>
      </c>
      <c r="E10176" s="292">
        <v>0</v>
      </c>
      <c r="F10176" s="292">
        <v>0</v>
      </c>
      <c r="G10176" s="292">
        <v>0</v>
      </c>
      <c r="H10176" s="292">
        <v>0</v>
      </c>
      <c r="I10176" s="292">
        <v>0</v>
      </c>
      <c r="J10176" s="292">
        <v>0</v>
      </c>
      <c r="K10176" s="292">
        <v>0</v>
      </c>
      <c r="L10176" s="292">
        <v>0</v>
      </c>
      <c r="M10176" s="292">
        <v>0</v>
      </c>
      <c r="N10176" s="292">
        <v>0</v>
      </c>
      <c r="O10176" s="292">
        <v>5593</v>
      </c>
      <c r="P10176" s="83" t="str">
        <f t="shared" si="237"/>
        <v/>
      </c>
    </row>
    <row r="10177" spans="1:16" hidden="1" x14ac:dyDescent="0.25">
      <c r="A10177" s="83" t="s">
        <v>11266</v>
      </c>
      <c r="C10177" s="292">
        <v>0</v>
      </c>
      <c r="D10177" s="292">
        <v>0</v>
      </c>
      <c r="E10177" s="292">
        <v>0</v>
      </c>
      <c r="F10177" s="292">
        <v>0</v>
      </c>
      <c r="G10177" s="292">
        <v>0</v>
      </c>
      <c r="H10177" s="292">
        <v>0</v>
      </c>
      <c r="I10177" s="292">
        <v>0</v>
      </c>
      <c r="J10177" s="292">
        <v>0</v>
      </c>
      <c r="K10177" s="292">
        <v>0</v>
      </c>
      <c r="L10177" s="292">
        <v>0</v>
      </c>
      <c r="M10177" s="292">
        <v>0</v>
      </c>
      <c r="N10177" s="292">
        <v>0</v>
      </c>
      <c r="O10177" s="292">
        <v>0</v>
      </c>
      <c r="P10177" s="83" t="str">
        <f t="shared" si="237"/>
        <v/>
      </c>
    </row>
    <row r="10178" spans="1:16" hidden="1" x14ac:dyDescent="0.25">
      <c r="A10178" s="83" t="s">
        <v>11265</v>
      </c>
      <c r="C10178" s="292">
        <v>3272</v>
      </c>
      <c r="D10178" s="292">
        <v>0</v>
      </c>
      <c r="E10178" s="292">
        <v>0</v>
      </c>
      <c r="F10178" s="292">
        <v>0</v>
      </c>
      <c r="G10178" s="292">
        <v>0</v>
      </c>
      <c r="H10178" s="292">
        <v>0</v>
      </c>
      <c r="I10178" s="292">
        <v>0</v>
      </c>
      <c r="J10178" s="292">
        <v>0</v>
      </c>
      <c r="K10178" s="292">
        <v>0</v>
      </c>
      <c r="L10178" s="292">
        <v>0</v>
      </c>
      <c r="M10178" s="292">
        <v>0</v>
      </c>
      <c r="N10178" s="292">
        <v>0</v>
      </c>
      <c r="O10178" s="292">
        <v>3272</v>
      </c>
      <c r="P10178" s="83" t="str">
        <f t="shared" si="237"/>
        <v/>
      </c>
    </row>
    <row r="10179" spans="1:16" hidden="1" x14ac:dyDescent="0.25">
      <c r="A10179" s="83" t="s">
        <v>11264</v>
      </c>
      <c r="C10179" s="292">
        <v>0</v>
      </c>
      <c r="D10179" s="292">
        <v>0</v>
      </c>
      <c r="E10179" s="292">
        <v>0</v>
      </c>
      <c r="F10179" s="292">
        <v>0</v>
      </c>
      <c r="G10179" s="292">
        <v>0</v>
      </c>
      <c r="H10179" s="292">
        <v>0</v>
      </c>
      <c r="I10179" s="292">
        <v>0</v>
      </c>
      <c r="J10179" s="292">
        <v>0</v>
      </c>
      <c r="K10179" s="292">
        <v>0</v>
      </c>
      <c r="L10179" s="292">
        <v>0</v>
      </c>
      <c r="M10179" s="292">
        <v>0</v>
      </c>
      <c r="N10179" s="292">
        <v>0</v>
      </c>
      <c r="O10179" s="292">
        <v>0</v>
      </c>
      <c r="P10179" s="83" t="str">
        <f t="shared" si="237"/>
        <v/>
      </c>
    </row>
    <row r="10180" spans="1:16" hidden="1" x14ac:dyDescent="0.25">
      <c r="A10180" s="83" t="s">
        <v>11263</v>
      </c>
      <c r="C10180" s="292">
        <v>0</v>
      </c>
      <c r="D10180" s="292">
        <v>0</v>
      </c>
      <c r="E10180" s="292">
        <v>0</v>
      </c>
      <c r="F10180" s="292">
        <v>0</v>
      </c>
      <c r="G10180" s="292">
        <v>0</v>
      </c>
      <c r="H10180" s="292">
        <v>0</v>
      </c>
      <c r="I10180" s="292">
        <v>0</v>
      </c>
      <c r="J10180" s="292">
        <v>0</v>
      </c>
      <c r="K10180" s="292">
        <v>0</v>
      </c>
      <c r="L10180" s="292">
        <v>0</v>
      </c>
      <c r="M10180" s="292">
        <v>0</v>
      </c>
      <c r="N10180" s="292">
        <v>0</v>
      </c>
      <c r="O10180" s="292">
        <v>0</v>
      </c>
      <c r="P10180" s="83" t="str">
        <f t="shared" si="237"/>
        <v/>
      </c>
    </row>
    <row r="10181" spans="1:16" hidden="1" x14ac:dyDescent="0.25">
      <c r="A10181" s="83" t="s">
        <v>11262</v>
      </c>
      <c r="C10181" s="292">
        <v>0</v>
      </c>
      <c r="D10181" s="292">
        <v>0</v>
      </c>
      <c r="E10181" s="292">
        <v>0</v>
      </c>
      <c r="F10181" s="292">
        <v>0</v>
      </c>
      <c r="G10181" s="292">
        <v>0</v>
      </c>
      <c r="H10181" s="292">
        <v>0</v>
      </c>
      <c r="I10181" s="292">
        <v>0</v>
      </c>
      <c r="J10181" s="292">
        <v>0</v>
      </c>
      <c r="K10181" s="292">
        <v>0</v>
      </c>
      <c r="L10181" s="292">
        <v>0</v>
      </c>
      <c r="M10181" s="292">
        <v>0</v>
      </c>
      <c r="N10181" s="292">
        <v>0</v>
      </c>
      <c r="O10181" s="292">
        <v>0</v>
      </c>
      <c r="P10181" s="83" t="str">
        <f t="shared" si="237"/>
        <v/>
      </c>
    </row>
    <row r="10182" spans="1:16" hidden="1" x14ac:dyDescent="0.25">
      <c r="A10182" s="83" t="s">
        <v>11261</v>
      </c>
      <c r="C10182" s="292">
        <v>0</v>
      </c>
      <c r="D10182" s="292">
        <v>0</v>
      </c>
      <c r="E10182" s="292">
        <v>0</v>
      </c>
      <c r="F10182" s="292">
        <v>0</v>
      </c>
      <c r="G10182" s="292">
        <v>0</v>
      </c>
      <c r="H10182" s="292">
        <v>0</v>
      </c>
      <c r="I10182" s="292">
        <v>0</v>
      </c>
      <c r="J10182" s="292">
        <v>0</v>
      </c>
      <c r="K10182" s="292">
        <v>0</v>
      </c>
      <c r="L10182" s="292">
        <v>0</v>
      </c>
      <c r="M10182" s="292">
        <v>0</v>
      </c>
      <c r="N10182" s="292">
        <v>0</v>
      </c>
      <c r="O10182" s="292">
        <v>0</v>
      </c>
      <c r="P10182" s="83" t="str">
        <f t="shared" si="237"/>
        <v/>
      </c>
    </row>
    <row r="10183" spans="1:16" hidden="1" x14ac:dyDescent="0.25">
      <c r="A10183" s="83" t="s">
        <v>11260</v>
      </c>
      <c r="C10183" s="292">
        <v>108</v>
      </c>
      <c r="D10183" s="292">
        <v>0</v>
      </c>
      <c r="E10183" s="292">
        <v>0</v>
      </c>
      <c r="F10183" s="292">
        <v>0</v>
      </c>
      <c r="G10183" s="292">
        <v>0</v>
      </c>
      <c r="H10183" s="292">
        <v>0</v>
      </c>
      <c r="I10183" s="292">
        <v>0</v>
      </c>
      <c r="J10183" s="292">
        <v>0</v>
      </c>
      <c r="K10183" s="292">
        <v>0</v>
      </c>
      <c r="L10183" s="292">
        <v>0</v>
      </c>
      <c r="M10183" s="292">
        <v>0</v>
      </c>
      <c r="N10183" s="292">
        <v>0</v>
      </c>
      <c r="O10183" s="292">
        <v>108</v>
      </c>
      <c r="P10183" s="83" t="str">
        <f t="shared" si="237"/>
        <v/>
      </c>
    </row>
    <row r="10184" spans="1:16" hidden="1" x14ac:dyDescent="0.25">
      <c r="A10184" s="83" t="s">
        <v>11259</v>
      </c>
      <c r="C10184" s="292">
        <v>12682</v>
      </c>
      <c r="D10184" s="292">
        <v>0</v>
      </c>
      <c r="E10184" s="292">
        <v>0</v>
      </c>
      <c r="F10184" s="292">
        <v>0</v>
      </c>
      <c r="G10184" s="292">
        <v>0</v>
      </c>
      <c r="H10184" s="292">
        <v>0</v>
      </c>
      <c r="I10184" s="292">
        <v>0</v>
      </c>
      <c r="J10184" s="292">
        <v>0</v>
      </c>
      <c r="K10184" s="292">
        <v>0</v>
      </c>
      <c r="L10184" s="292">
        <v>0</v>
      </c>
      <c r="M10184" s="292">
        <v>0</v>
      </c>
      <c r="N10184" s="292">
        <v>0</v>
      </c>
      <c r="O10184" s="292">
        <v>12682</v>
      </c>
      <c r="P10184" s="83" t="str">
        <f t="shared" si="237"/>
        <v/>
      </c>
    </row>
    <row r="10185" spans="1:16" hidden="1" x14ac:dyDescent="0.25">
      <c r="A10185" s="83" t="s">
        <v>11258</v>
      </c>
      <c r="C10185" s="292">
        <v>-420</v>
      </c>
      <c r="D10185" s="292">
        <v>0</v>
      </c>
      <c r="E10185" s="292">
        <v>0</v>
      </c>
      <c r="F10185" s="292">
        <v>0</v>
      </c>
      <c r="G10185" s="292">
        <v>0</v>
      </c>
      <c r="H10185" s="292">
        <v>0</v>
      </c>
      <c r="I10185" s="292">
        <v>0</v>
      </c>
      <c r="J10185" s="292">
        <v>0</v>
      </c>
      <c r="K10185" s="292">
        <v>0</v>
      </c>
      <c r="L10185" s="292">
        <v>0</v>
      </c>
      <c r="M10185" s="292">
        <v>0</v>
      </c>
      <c r="N10185" s="292">
        <v>0</v>
      </c>
      <c r="O10185" s="292">
        <v>-420</v>
      </c>
      <c r="P10185" s="83" t="str">
        <f t="shared" si="237"/>
        <v/>
      </c>
    </row>
    <row r="10186" spans="1:16" hidden="1" x14ac:dyDescent="0.25">
      <c r="A10186" s="83" t="s">
        <v>11257</v>
      </c>
      <c r="C10186" s="292">
        <v>0</v>
      </c>
      <c r="D10186" s="292">
        <v>0</v>
      </c>
      <c r="E10186" s="292">
        <v>0</v>
      </c>
      <c r="F10186" s="292">
        <v>0</v>
      </c>
      <c r="G10186" s="292">
        <v>0</v>
      </c>
      <c r="H10186" s="292">
        <v>0</v>
      </c>
      <c r="I10186" s="292">
        <v>0</v>
      </c>
      <c r="J10186" s="292">
        <v>0</v>
      </c>
      <c r="K10186" s="292">
        <v>0</v>
      </c>
      <c r="L10186" s="292">
        <v>0</v>
      </c>
      <c r="M10186" s="292">
        <v>0</v>
      </c>
      <c r="N10186" s="292">
        <v>0</v>
      </c>
      <c r="O10186" s="292">
        <v>0</v>
      </c>
      <c r="P10186" s="83" t="str">
        <f t="shared" si="237"/>
        <v/>
      </c>
    </row>
    <row r="10187" spans="1:16" hidden="1" x14ac:dyDescent="0.25">
      <c r="A10187" s="83" t="s">
        <v>11256</v>
      </c>
      <c r="C10187" s="292">
        <v>0</v>
      </c>
      <c r="D10187" s="292">
        <v>0</v>
      </c>
      <c r="E10187" s="292">
        <v>0</v>
      </c>
      <c r="F10187" s="292">
        <v>0</v>
      </c>
      <c r="G10187" s="292">
        <v>0</v>
      </c>
      <c r="H10187" s="292">
        <v>0</v>
      </c>
      <c r="I10187" s="292">
        <v>0</v>
      </c>
      <c r="J10187" s="292">
        <v>0</v>
      </c>
      <c r="K10187" s="292">
        <v>0</v>
      </c>
      <c r="L10187" s="292">
        <v>0</v>
      </c>
      <c r="M10187" s="292">
        <v>0</v>
      </c>
      <c r="N10187" s="292">
        <v>0</v>
      </c>
      <c r="O10187" s="292">
        <v>0</v>
      </c>
      <c r="P10187" s="83" t="str">
        <f t="shared" si="237"/>
        <v/>
      </c>
    </row>
    <row r="10188" spans="1:16" hidden="1" x14ac:dyDescent="0.25">
      <c r="A10188" s="83" t="s">
        <v>11255</v>
      </c>
      <c r="C10188" s="292">
        <v>12262</v>
      </c>
      <c r="D10188" s="292">
        <v>0</v>
      </c>
      <c r="E10188" s="292">
        <v>0</v>
      </c>
      <c r="F10188" s="292">
        <v>0</v>
      </c>
      <c r="G10188" s="292">
        <v>0</v>
      </c>
      <c r="H10188" s="292">
        <v>0</v>
      </c>
      <c r="I10188" s="292">
        <v>0</v>
      </c>
      <c r="J10188" s="292">
        <v>0</v>
      </c>
      <c r="K10188" s="292">
        <v>0</v>
      </c>
      <c r="L10188" s="292">
        <v>0</v>
      </c>
      <c r="M10188" s="292">
        <v>0</v>
      </c>
      <c r="N10188" s="292">
        <v>0</v>
      </c>
      <c r="O10188" s="292">
        <v>12262</v>
      </c>
      <c r="P10188" s="83" t="str">
        <f t="shared" si="237"/>
        <v/>
      </c>
    </row>
    <row r="10189" spans="1:16" hidden="1" x14ac:dyDescent="0.25">
      <c r="A10189" s="83" t="s">
        <v>11254</v>
      </c>
      <c r="C10189" s="292">
        <v>0</v>
      </c>
      <c r="D10189" s="292">
        <v>0</v>
      </c>
      <c r="E10189" s="292">
        <v>0</v>
      </c>
      <c r="F10189" s="292">
        <v>0</v>
      </c>
      <c r="G10189" s="292">
        <v>0</v>
      </c>
      <c r="H10189" s="292">
        <v>0</v>
      </c>
      <c r="I10189" s="292">
        <v>0</v>
      </c>
      <c r="J10189" s="292">
        <v>0</v>
      </c>
      <c r="K10189" s="292">
        <v>0</v>
      </c>
      <c r="L10189" s="292">
        <v>0</v>
      </c>
      <c r="M10189" s="292">
        <v>0</v>
      </c>
      <c r="N10189" s="292">
        <v>0</v>
      </c>
      <c r="O10189" s="292">
        <v>0</v>
      </c>
      <c r="P10189" s="83" t="str">
        <f t="shared" si="237"/>
        <v/>
      </c>
    </row>
    <row r="10190" spans="1:16" hidden="1" x14ac:dyDescent="0.25">
      <c r="A10190" s="83" t="s">
        <v>11253</v>
      </c>
      <c r="C10190" s="292">
        <v>0</v>
      </c>
      <c r="D10190" s="292">
        <v>0</v>
      </c>
      <c r="E10190" s="292">
        <v>0</v>
      </c>
      <c r="F10190" s="292">
        <v>0</v>
      </c>
      <c r="G10190" s="292">
        <v>0</v>
      </c>
      <c r="H10190" s="292">
        <v>0</v>
      </c>
      <c r="I10190" s="292">
        <v>0</v>
      </c>
      <c r="J10190" s="292">
        <v>0</v>
      </c>
      <c r="K10190" s="292">
        <v>0</v>
      </c>
      <c r="L10190" s="292">
        <v>0</v>
      </c>
      <c r="M10190" s="292">
        <v>0</v>
      </c>
      <c r="N10190" s="292">
        <v>0</v>
      </c>
      <c r="O10190" s="292">
        <v>0</v>
      </c>
      <c r="P10190" s="83" t="str">
        <f t="shared" si="237"/>
        <v/>
      </c>
    </row>
    <row r="10191" spans="1:16" hidden="1" x14ac:dyDescent="0.25">
      <c r="A10191" s="83" t="s">
        <v>11252</v>
      </c>
      <c r="C10191" s="292">
        <v>11</v>
      </c>
      <c r="D10191" s="292">
        <v>0</v>
      </c>
      <c r="E10191" s="292">
        <v>0</v>
      </c>
      <c r="F10191" s="292">
        <v>0</v>
      </c>
      <c r="G10191" s="292">
        <v>0</v>
      </c>
      <c r="H10191" s="292">
        <v>1</v>
      </c>
      <c r="I10191" s="292">
        <v>0</v>
      </c>
      <c r="J10191" s="292">
        <v>0</v>
      </c>
      <c r="K10191" s="292">
        <v>0</v>
      </c>
      <c r="L10191" s="292">
        <v>0</v>
      </c>
      <c r="M10191" s="292">
        <v>0</v>
      </c>
      <c r="N10191" s="292">
        <v>0</v>
      </c>
      <c r="O10191" s="292">
        <v>12</v>
      </c>
      <c r="P10191" s="83" t="str">
        <f t="shared" si="237"/>
        <v/>
      </c>
    </row>
    <row r="10192" spans="1:16" hidden="1" x14ac:dyDescent="0.25">
      <c r="A10192" s="83" t="s">
        <v>11251</v>
      </c>
      <c r="C10192" s="292">
        <v>0</v>
      </c>
      <c r="D10192" s="292">
        <v>0</v>
      </c>
      <c r="E10192" s="292">
        <v>0</v>
      </c>
      <c r="F10192" s="292">
        <v>0</v>
      </c>
      <c r="G10192" s="292">
        <v>0</v>
      </c>
      <c r="H10192" s="292">
        <v>0</v>
      </c>
      <c r="I10192" s="292">
        <v>0</v>
      </c>
      <c r="J10192" s="292">
        <v>0</v>
      </c>
      <c r="K10192" s="292">
        <v>0</v>
      </c>
      <c r="L10192" s="292">
        <v>0</v>
      </c>
      <c r="M10192" s="292">
        <v>0</v>
      </c>
      <c r="N10192" s="292">
        <v>0</v>
      </c>
      <c r="O10192" s="292">
        <v>0</v>
      </c>
      <c r="P10192" s="83" t="str">
        <f t="shared" si="237"/>
        <v/>
      </c>
    </row>
    <row r="10193" spans="1:16" hidden="1" x14ac:dyDescent="0.25">
      <c r="A10193" s="83" t="s">
        <v>11250</v>
      </c>
      <c r="C10193" s="292">
        <v>0</v>
      </c>
      <c r="D10193" s="292">
        <v>0</v>
      </c>
      <c r="E10193" s="292">
        <v>0</v>
      </c>
      <c r="F10193" s="292">
        <v>0</v>
      </c>
      <c r="G10193" s="292">
        <v>0</v>
      </c>
      <c r="H10193" s="292">
        <v>0</v>
      </c>
      <c r="I10193" s="292">
        <v>0</v>
      </c>
      <c r="J10193" s="292">
        <v>0</v>
      </c>
      <c r="K10193" s="292">
        <v>0</v>
      </c>
      <c r="L10193" s="292">
        <v>0</v>
      </c>
      <c r="M10193" s="292">
        <v>0</v>
      </c>
      <c r="N10193" s="292">
        <v>0</v>
      </c>
      <c r="O10193" s="292">
        <v>0</v>
      </c>
      <c r="P10193" s="83" t="str">
        <f t="shared" si="237"/>
        <v/>
      </c>
    </row>
    <row r="10194" spans="1:16" hidden="1" x14ac:dyDescent="0.25">
      <c r="A10194" s="83" t="s">
        <v>11249</v>
      </c>
      <c r="C10194" s="292">
        <v>11</v>
      </c>
      <c r="D10194" s="292">
        <v>0</v>
      </c>
      <c r="E10194" s="292">
        <v>0</v>
      </c>
      <c r="F10194" s="292">
        <v>0</v>
      </c>
      <c r="G10194" s="292">
        <v>0</v>
      </c>
      <c r="H10194" s="292">
        <v>0</v>
      </c>
      <c r="I10194" s="292">
        <v>0</v>
      </c>
      <c r="J10194" s="292">
        <v>0</v>
      </c>
      <c r="K10194" s="292">
        <v>0</v>
      </c>
      <c r="L10194" s="292">
        <v>0</v>
      </c>
      <c r="M10194" s="292">
        <v>0</v>
      </c>
      <c r="N10194" s="292">
        <v>0</v>
      </c>
      <c r="O10194" s="292">
        <v>11</v>
      </c>
      <c r="P10194" s="83" t="str">
        <f t="shared" si="237"/>
        <v/>
      </c>
    </row>
    <row r="10195" spans="1:16" hidden="1" x14ac:dyDescent="0.25">
      <c r="A10195" s="83" t="s">
        <v>11248</v>
      </c>
      <c r="C10195" s="292">
        <v>0</v>
      </c>
      <c r="D10195" s="292">
        <v>0</v>
      </c>
      <c r="E10195" s="292">
        <v>0</v>
      </c>
      <c r="F10195" s="292">
        <v>0</v>
      </c>
      <c r="G10195" s="292">
        <v>0</v>
      </c>
      <c r="H10195" s="292">
        <v>0</v>
      </c>
      <c r="I10195" s="292">
        <v>0</v>
      </c>
      <c r="J10195" s="292">
        <v>0</v>
      </c>
      <c r="K10195" s="292">
        <v>0</v>
      </c>
      <c r="L10195" s="292">
        <v>0</v>
      </c>
      <c r="M10195" s="292">
        <v>0</v>
      </c>
      <c r="N10195" s="292">
        <v>0</v>
      </c>
      <c r="O10195" s="292">
        <v>0</v>
      </c>
      <c r="P10195" s="83" t="str">
        <f t="shared" si="237"/>
        <v/>
      </c>
    </row>
    <row r="10196" spans="1:16" hidden="1" x14ac:dyDescent="0.25">
      <c r="A10196" s="83" t="s">
        <v>11247</v>
      </c>
      <c r="C10196" s="292">
        <v>0</v>
      </c>
      <c r="D10196" s="292">
        <v>0</v>
      </c>
      <c r="E10196" s="292">
        <v>0</v>
      </c>
      <c r="F10196" s="292">
        <v>0</v>
      </c>
      <c r="G10196" s="292">
        <v>0</v>
      </c>
      <c r="H10196" s="292">
        <v>0</v>
      </c>
      <c r="I10196" s="292">
        <v>0</v>
      </c>
      <c r="J10196" s="292">
        <v>0</v>
      </c>
      <c r="K10196" s="292">
        <v>0</v>
      </c>
      <c r="L10196" s="292">
        <v>0</v>
      </c>
      <c r="M10196" s="292">
        <v>0</v>
      </c>
      <c r="N10196" s="292">
        <v>0</v>
      </c>
      <c r="O10196" s="292">
        <v>0</v>
      </c>
      <c r="P10196" s="83" t="str">
        <f t="shared" si="237"/>
        <v/>
      </c>
    </row>
    <row r="10197" spans="1:16" hidden="1" x14ac:dyDescent="0.25">
      <c r="A10197" s="83" t="s">
        <v>11246</v>
      </c>
      <c r="C10197" s="292">
        <v>0</v>
      </c>
      <c r="D10197" s="292">
        <v>0</v>
      </c>
      <c r="E10197" s="292">
        <v>0</v>
      </c>
      <c r="F10197" s="292">
        <v>0</v>
      </c>
      <c r="G10197" s="292">
        <v>0</v>
      </c>
      <c r="H10197" s="292">
        <v>0</v>
      </c>
      <c r="I10197" s="292">
        <v>0</v>
      </c>
      <c r="J10197" s="292">
        <v>0</v>
      </c>
      <c r="K10197" s="292">
        <v>0</v>
      </c>
      <c r="L10197" s="292">
        <v>0</v>
      </c>
      <c r="M10197" s="292">
        <v>0</v>
      </c>
      <c r="N10197" s="292">
        <v>0</v>
      </c>
      <c r="O10197" s="292">
        <v>0</v>
      </c>
      <c r="P10197" s="83" t="str">
        <f t="shared" si="237"/>
        <v/>
      </c>
    </row>
    <row r="10198" spans="1:16" hidden="1" x14ac:dyDescent="0.25">
      <c r="A10198" s="83" t="s">
        <v>11245</v>
      </c>
      <c r="C10198" s="292">
        <v>0</v>
      </c>
      <c r="D10198" s="292">
        <v>0</v>
      </c>
      <c r="E10198" s="292">
        <v>0</v>
      </c>
      <c r="F10198" s="292">
        <v>0</v>
      </c>
      <c r="G10198" s="292">
        <v>0</v>
      </c>
      <c r="H10198" s="292">
        <v>0</v>
      </c>
      <c r="I10198" s="292">
        <v>0</v>
      </c>
      <c r="J10198" s="292">
        <v>0</v>
      </c>
      <c r="K10198" s="292">
        <v>0</v>
      </c>
      <c r="L10198" s="292">
        <v>0</v>
      </c>
      <c r="M10198" s="292">
        <v>0</v>
      </c>
      <c r="N10198" s="292">
        <v>0</v>
      </c>
      <c r="O10198" s="292">
        <v>0</v>
      </c>
      <c r="P10198" s="83" t="str">
        <f t="shared" si="237"/>
        <v/>
      </c>
    </row>
    <row r="10199" spans="1:16" hidden="1" x14ac:dyDescent="0.25">
      <c r="A10199" s="83" t="s">
        <v>11244</v>
      </c>
      <c r="C10199" s="292">
        <v>0</v>
      </c>
      <c r="D10199" s="292">
        <v>0</v>
      </c>
      <c r="E10199" s="292">
        <v>0</v>
      </c>
      <c r="F10199" s="292">
        <v>0</v>
      </c>
      <c r="G10199" s="292">
        <v>0</v>
      </c>
      <c r="H10199" s="292">
        <v>0</v>
      </c>
      <c r="I10199" s="292">
        <v>0</v>
      </c>
      <c r="J10199" s="292">
        <v>0</v>
      </c>
      <c r="K10199" s="292">
        <v>0</v>
      </c>
      <c r="L10199" s="292">
        <v>0</v>
      </c>
      <c r="M10199" s="292">
        <v>0</v>
      </c>
      <c r="N10199" s="292">
        <v>0</v>
      </c>
      <c r="O10199" s="292">
        <v>0</v>
      </c>
      <c r="P10199" s="83" t="str">
        <f t="shared" si="237"/>
        <v/>
      </c>
    </row>
    <row r="10200" spans="1:16" hidden="1" x14ac:dyDescent="0.25">
      <c r="A10200" s="83" t="s">
        <v>11243</v>
      </c>
      <c r="C10200" s="292">
        <v>0</v>
      </c>
      <c r="D10200" s="292">
        <v>0</v>
      </c>
      <c r="E10200" s="292">
        <v>0</v>
      </c>
      <c r="F10200" s="292">
        <v>0</v>
      </c>
      <c r="G10200" s="292">
        <v>0</v>
      </c>
      <c r="H10200" s="292">
        <v>0</v>
      </c>
      <c r="I10200" s="292">
        <v>0</v>
      </c>
      <c r="J10200" s="292">
        <v>0</v>
      </c>
      <c r="K10200" s="292">
        <v>0</v>
      </c>
      <c r="L10200" s="292">
        <v>0</v>
      </c>
      <c r="M10200" s="292">
        <v>0</v>
      </c>
      <c r="N10200" s="292">
        <v>0</v>
      </c>
      <c r="O10200" s="292">
        <v>0</v>
      </c>
      <c r="P10200" s="83" t="str">
        <f t="shared" si="237"/>
        <v/>
      </c>
    </row>
    <row r="10201" spans="1:16" hidden="1" x14ac:dyDescent="0.25">
      <c r="A10201" s="83" t="s">
        <v>11242</v>
      </c>
      <c r="C10201" s="292">
        <v>0</v>
      </c>
      <c r="D10201" s="292">
        <v>0</v>
      </c>
      <c r="E10201" s="292">
        <v>0</v>
      </c>
      <c r="F10201" s="292">
        <v>0</v>
      </c>
      <c r="G10201" s="292">
        <v>0</v>
      </c>
      <c r="H10201" s="292">
        <v>1</v>
      </c>
      <c r="I10201" s="292">
        <v>0</v>
      </c>
      <c r="J10201" s="292">
        <v>0</v>
      </c>
      <c r="K10201" s="292">
        <v>0</v>
      </c>
      <c r="L10201" s="292">
        <v>0</v>
      </c>
      <c r="M10201" s="292">
        <v>0</v>
      </c>
      <c r="N10201" s="292">
        <v>0</v>
      </c>
      <c r="O10201" s="292">
        <v>1</v>
      </c>
      <c r="P10201" s="83" t="str">
        <f t="shared" ref="P10201:P10204" si="238">IF(COUNTBLANK(Q10201)=0,IF(RIGHT(A10201,12)=Q10201,TRUE,FALSE),"")</f>
        <v/>
      </c>
    </row>
    <row r="10202" spans="1:16" hidden="1" x14ac:dyDescent="0.25">
      <c r="A10202" s="83" t="s">
        <v>11241</v>
      </c>
      <c r="C10202" s="292">
        <v>0</v>
      </c>
      <c r="D10202" s="292">
        <v>0</v>
      </c>
      <c r="E10202" s="292">
        <v>0</v>
      </c>
      <c r="F10202" s="292">
        <v>0</v>
      </c>
      <c r="G10202" s="292">
        <v>0</v>
      </c>
      <c r="H10202" s="292">
        <v>0</v>
      </c>
      <c r="I10202" s="292">
        <v>0</v>
      </c>
      <c r="J10202" s="292">
        <v>0</v>
      </c>
      <c r="K10202" s="292">
        <v>0</v>
      </c>
      <c r="L10202" s="292">
        <v>0</v>
      </c>
      <c r="M10202" s="292">
        <v>0</v>
      </c>
      <c r="N10202" s="292">
        <v>0</v>
      </c>
      <c r="O10202" s="292">
        <v>0</v>
      </c>
      <c r="P10202" s="83" t="str">
        <f t="shared" si="238"/>
        <v/>
      </c>
    </row>
    <row r="10203" spans="1:16" hidden="1" x14ac:dyDescent="0.25">
      <c r="A10203" s="83" t="s">
        <v>11240</v>
      </c>
      <c r="C10203" s="292">
        <v>11</v>
      </c>
      <c r="D10203" s="292">
        <v>0</v>
      </c>
      <c r="E10203" s="292">
        <v>0</v>
      </c>
      <c r="F10203" s="292">
        <v>0</v>
      </c>
      <c r="G10203" s="292">
        <v>0</v>
      </c>
      <c r="H10203" s="292">
        <v>1</v>
      </c>
      <c r="I10203" s="292">
        <v>0</v>
      </c>
      <c r="J10203" s="292">
        <v>0</v>
      </c>
      <c r="K10203" s="292">
        <v>0</v>
      </c>
      <c r="L10203" s="292">
        <v>0</v>
      </c>
      <c r="M10203" s="292">
        <v>0</v>
      </c>
      <c r="N10203" s="292">
        <v>0</v>
      </c>
      <c r="O10203" s="292">
        <v>12</v>
      </c>
      <c r="P10203" s="83" t="str">
        <f t="shared" si="238"/>
        <v/>
      </c>
    </row>
    <row r="10204" spans="1:16" hidden="1" x14ac:dyDescent="0.25">
      <c r="A10204" s="83" t="s">
        <v>11239</v>
      </c>
      <c r="C10204" s="292">
        <v>0</v>
      </c>
      <c r="D10204" s="292">
        <v>0</v>
      </c>
      <c r="E10204" s="292">
        <v>0</v>
      </c>
      <c r="F10204" s="292">
        <v>0</v>
      </c>
      <c r="G10204" s="292">
        <v>0</v>
      </c>
      <c r="H10204" s="292">
        <v>0</v>
      </c>
      <c r="I10204" s="292">
        <v>0</v>
      </c>
      <c r="J10204" s="292">
        <v>0</v>
      </c>
      <c r="K10204" s="292">
        <v>0</v>
      </c>
      <c r="L10204" s="292">
        <v>0</v>
      </c>
      <c r="M10204" s="292">
        <v>0</v>
      </c>
      <c r="N10204" s="292">
        <v>0</v>
      </c>
      <c r="O10204" s="292">
        <v>0</v>
      </c>
      <c r="P10204" s="83" t="str">
        <f t="shared" si="238"/>
        <v/>
      </c>
    </row>
    <row r="10205" spans="1:16" hidden="1" x14ac:dyDescent="0.25">
      <c r="A10205" s="83" t="s">
        <v>10700</v>
      </c>
      <c r="C10205" s="292">
        <v>-4831</v>
      </c>
      <c r="D10205" s="292" t="s">
        <v>11813</v>
      </c>
      <c r="E10205" s="292" t="s">
        <v>11813</v>
      </c>
      <c r="F10205" s="292" t="s">
        <v>11813</v>
      </c>
      <c r="G10205" s="292" t="s">
        <v>11813</v>
      </c>
      <c r="H10205" s="292" t="s">
        <v>11813</v>
      </c>
      <c r="I10205" s="292" t="s">
        <v>11813</v>
      </c>
      <c r="J10205" s="292" t="s">
        <v>11813</v>
      </c>
      <c r="K10205" s="292" t="s">
        <v>11813</v>
      </c>
      <c r="L10205" s="292" t="s">
        <v>11813</v>
      </c>
      <c r="M10205" s="292" t="s">
        <v>11813</v>
      </c>
      <c r="N10205" s="292" t="s">
        <v>11813</v>
      </c>
      <c r="O10205" s="292">
        <v>-4831</v>
      </c>
    </row>
    <row r="10206" spans="1:16" hidden="1" x14ac:dyDescent="0.25">
      <c r="A10206" s="83" t="s">
        <v>10701</v>
      </c>
      <c r="C10206" s="292">
        <v>-9298</v>
      </c>
      <c r="D10206" s="292" t="s">
        <v>11813</v>
      </c>
      <c r="E10206" s="292" t="s">
        <v>11813</v>
      </c>
      <c r="F10206" s="292" t="s">
        <v>11813</v>
      </c>
      <c r="G10206" s="292" t="s">
        <v>11813</v>
      </c>
      <c r="H10206" s="292" t="s">
        <v>11813</v>
      </c>
      <c r="I10206" s="292" t="s">
        <v>11813</v>
      </c>
      <c r="J10206" s="292" t="s">
        <v>11813</v>
      </c>
      <c r="K10206" s="292" t="s">
        <v>11813</v>
      </c>
      <c r="L10206" s="292" t="s">
        <v>11813</v>
      </c>
      <c r="M10206" s="292" t="s">
        <v>11813</v>
      </c>
      <c r="N10206" s="292" t="s">
        <v>11813</v>
      </c>
      <c r="O10206" s="292">
        <v>-9298</v>
      </c>
    </row>
    <row r="10207" spans="1:16" hidden="1" x14ac:dyDescent="0.25">
      <c r="A10207" s="83" t="s">
        <v>10702</v>
      </c>
      <c r="C10207" s="292" t="s">
        <v>11813</v>
      </c>
      <c r="D10207" s="292" t="s">
        <v>11813</v>
      </c>
      <c r="E10207" s="292" t="s">
        <v>11813</v>
      </c>
      <c r="F10207" s="292" t="s">
        <v>11813</v>
      </c>
      <c r="G10207" s="292" t="s">
        <v>11813</v>
      </c>
      <c r="H10207" s="292" t="s">
        <v>11813</v>
      </c>
      <c r="I10207" s="292" t="s">
        <v>11813</v>
      </c>
      <c r="J10207" s="292" t="s">
        <v>11813</v>
      </c>
      <c r="K10207" s="292" t="s">
        <v>11813</v>
      </c>
      <c r="L10207" s="292" t="s">
        <v>11813</v>
      </c>
      <c r="M10207" s="292" t="s">
        <v>11813</v>
      </c>
      <c r="N10207" s="292" t="s">
        <v>11813</v>
      </c>
      <c r="O10207" s="292" t="s">
        <v>11813</v>
      </c>
    </row>
    <row r="10208" spans="1:16" hidden="1" x14ac:dyDescent="0.25">
      <c r="A10208" s="83" t="s">
        <v>10703</v>
      </c>
      <c r="C10208" s="292">
        <v>8169</v>
      </c>
      <c r="D10208" s="292" t="s">
        <v>11813</v>
      </c>
      <c r="E10208" s="292" t="s">
        <v>11813</v>
      </c>
      <c r="F10208" s="292" t="s">
        <v>11813</v>
      </c>
      <c r="G10208" s="292" t="s">
        <v>11813</v>
      </c>
      <c r="H10208" s="292" t="s">
        <v>11813</v>
      </c>
      <c r="I10208" s="292" t="s">
        <v>11813</v>
      </c>
      <c r="J10208" s="292" t="s">
        <v>11813</v>
      </c>
      <c r="K10208" s="292" t="s">
        <v>11813</v>
      </c>
      <c r="L10208" s="292" t="s">
        <v>11813</v>
      </c>
      <c r="M10208" s="292" t="s">
        <v>11813</v>
      </c>
      <c r="N10208" s="292" t="s">
        <v>11813</v>
      </c>
      <c r="O10208" s="292">
        <v>8169</v>
      </c>
    </row>
    <row r="10209" spans="1:15" hidden="1" x14ac:dyDescent="0.25">
      <c r="A10209" s="83" t="s">
        <v>10704</v>
      </c>
      <c r="C10209" s="292">
        <v>2672</v>
      </c>
      <c r="D10209" s="292" t="s">
        <v>11813</v>
      </c>
      <c r="E10209" s="292" t="s">
        <v>11813</v>
      </c>
      <c r="F10209" s="292" t="s">
        <v>11813</v>
      </c>
      <c r="G10209" s="292" t="s">
        <v>11813</v>
      </c>
      <c r="H10209" s="292" t="s">
        <v>11813</v>
      </c>
      <c r="I10209" s="292" t="s">
        <v>11813</v>
      </c>
      <c r="J10209" s="292" t="s">
        <v>11813</v>
      </c>
      <c r="K10209" s="292" t="s">
        <v>11813</v>
      </c>
      <c r="L10209" s="292" t="s">
        <v>11813</v>
      </c>
      <c r="M10209" s="292" t="s">
        <v>11813</v>
      </c>
      <c r="N10209" s="292" t="s">
        <v>11813</v>
      </c>
      <c r="O10209" s="292">
        <v>2672</v>
      </c>
    </row>
    <row r="10210" spans="1:15" hidden="1" x14ac:dyDescent="0.25">
      <c r="A10210" s="83" t="s">
        <v>10705</v>
      </c>
      <c r="C10210" s="292">
        <v>1469</v>
      </c>
      <c r="D10210" s="292" t="s">
        <v>11813</v>
      </c>
      <c r="E10210" s="292" t="s">
        <v>11813</v>
      </c>
      <c r="F10210" s="292" t="s">
        <v>11813</v>
      </c>
      <c r="G10210" s="292" t="s">
        <v>11813</v>
      </c>
      <c r="H10210" s="292" t="s">
        <v>11813</v>
      </c>
      <c r="I10210" s="292" t="s">
        <v>11813</v>
      </c>
      <c r="J10210" s="292" t="s">
        <v>11813</v>
      </c>
      <c r="K10210" s="292" t="s">
        <v>11813</v>
      </c>
      <c r="L10210" s="292" t="s">
        <v>11813</v>
      </c>
      <c r="M10210" s="292" t="s">
        <v>11813</v>
      </c>
      <c r="N10210" s="292" t="s">
        <v>11813</v>
      </c>
      <c r="O10210" s="292">
        <v>1469</v>
      </c>
    </row>
    <row r="10211" spans="1:15" hidden="1" x14ac:dyDescent="0.25">
      <c r="A10211" s="83" t="s">
        <v>10706</v>
      </c>
      <c r="C10211" s="292">
        <v>7031</v>
      </c>
      <c r="D10211" s="292" t="s">
        <v>11813</v>
      </c>
      <c r="E10211" s="292" t="s">
        <v>11813</v>
      </c>
      <c r="F10211" s="292" t="s">
        <v>11813</v>
      </c>
      <c r="G10211" s="292" t="s">
        <v>11813</v>
      </c>
      <c r="H10211" s="292" t="s">
        <v>11813</v>
      </c>
      <c r="I10211" s="292" t="s">
        <v>11813</v>
      </c>
      <c r="J10211" s="292" t="s">
        <v>11813</v>
      </c>
      <c r="K10211" s="292" t="s">
        <v>11813</v>
      </c>
      <c r="L10211" s="292" t="s">
        <v>11813</v>
      </c>
      <c r="M10211" s="292" t="s">
        <v>11813</v>
      </c>
      <c r="N10211" s="292" t="s">
        <v>11813</v>
      </c>
      <c r="O10211" s="292">
        <v>7031</v>
      </c>
    </row>
    <row r="10212" spans="1:15" hidden="1" x14ac:dyDescent="0.25">
      <c r="A10212" s="83" t="s">
        <v>10707</v>
      </c>
      <c r="C10212" s="292">
        <v>5588</v>
      </c>
      <c r="D10212" s="292" t="s">
        <v>11813</v>
      </c>
      <c r="E10212" s="292" t="s">
        <v>11813</v>
      </c>
      <c r="F10212" s="292" t="s">
        <v>11813</v>
      </c>
      <c r="G10212" s="292" t="s">
        <v>11813</v>
      </c>
      <c r="H10212" s="292" t="s">
        <v>11813</v>
      </c>
      <c r="I10212" s="292" t="s">
        <v>11813</v>
      </c>
      <c r="J10212" s="292" t="s">
        <v>11813</v>
      </c>
      <c r="K10212" s="292" t="s">
        <v>11813</v>
      </c>
      <c r="L10212" s="292" t="s">
        <v>11813</v>
      </c>
      <c r="M10212" s="292" t="s">
        <v>11813</v>
      </c>
      <c r="N10212" s="292" t="s">
        <v>11813</v>
      </c>
      <c r="O10212" s="292">
        <v>5588</v>
      </c>
    </row>
    <row r="10213" spans="1:15" hidden="1" x14ac:dyDescent="0.25">
      <c r="A10213" s="83" t="s">
        <v>10708</v>
      </c>
      <c r="C10213" s="292" t="s">
        <v>11813</v>
      </c>
      <c r="D10213" s="292" t="s">
        <v>11813</v>
      </c>
      <c r="E10213" s="292" t="s">
        <v>11813</v>
      </c>
      <c r="F10213" s="292" t="s">
        <v>11813</v>
      </c>
      <c r="G10213" s="292" t="s">
        <v>11813</v>
      </c>
      <c r="H10213" s="292" t="s">
        <v>11813</v>
      </c>
      <c r="I10213" s="292" t="s">
        <v>11813</v>
      </c>
      <c r="J10213" s="292" t="s">
        <v>11813</v>
      </c>
      <c r="K10213" s="292" t="s">
        <v>11813</v>
      </c>
      <c r="L10213" s="292" t="s">
        <v>11813</v>
      </c>
      <c r="M10213" s="292" t="s">
        <v>11813</v>
      </c>
      <c r="N10213" s="292" t="s">
        <v>11813</v>
      </c>
      <c r="O10213" s="292" t="s">
        <v>11813</v>
      </c>
    </row>
    <row r="10214" spans="1:15" hidden="1" x14ac:dyDescent="0.25">
      <c r="A10214" s="83" t="s">
        <v>10709</v>
      </c>
      <c r="C10214" s="292">
        <v>7478</v>
      </c>
      <c r="D10214" s="292" t="s">
        <v>11813</v>
      </c>
      <c r="E10214" s="292" t="s">
        <v>11813</v>
      </c>
      <c r="F10214" s="292" t="s">
        <v>11813</v>
      </c>
      <c r="G10214" s="292" t="s">
        <v>11813</v>
      </c>
      <c r="H10214" s="292" t="s">
        <v>11813</v>
      </c>
      <c r="I10214" s="292" t="s">
        <v>11813</v>
      </c>
      <c r="J10214" s="292" t="s">
        <v>11813</v>
      </c>
      <c r="K10214" s="292" t="s">
        <v>11813</v>
      </c>
      <c r="L10214" s="292" t="s">
        <v>11813</v>
      </c>
      <c r="M10214" s="292" t="s">
        <v>11813</v>
      </c>
      <c r="N10214" s="292" t="s">
        <v>11813</v>
      </c>
      <c r="O10214" s="292">
        <v>7478</v>
      </c>
    </row>
    <row r="10215" spans="1:15" hidden="1" x14ac:dyDescent="0.25">
      <c r="A10215" s="83" t="s">
        <v>10710</v>
      </c>
      <c r="C10215" s="292">
        <v>2388</v>
      </c>
      <c r="D10215" s="292" t="s">
        <v>11813</v>
      </c>
      <c r="E10215" s="292" t="s">
        <v>11813</v>
      </c>
      <c r="F10215" s="292" t="s">
        <v>11813</v>
      </c>
      <c r="G10215" s="292" t="s">
        <v>11813</v>
      </c>
      <c r="H10215" s="292" t="s">
        <v>11813</v>
      </c>
      <c r="I10215" s="292" t="s">
        <v>11813</v>
      </c>
      <c r="J10215" s="292" t="s">
        <v>11813</v>
      </c>
      <c r="K10215" s="292" t="s">
        <v>11813</v>
      </c>
      <c r="L10215" s="292" t="s">
        <v>11813</v>
      </c>
      <c r="M10215" s="292" t="s">
        <v>11813</v>
      </c>
      <c r="N10215" s="292" t="s">
        <v>11813</v>
      </c>
      <c r="O10215" s="292">
        <v>2388</v>
      </c>
    </row>
    <row r="10216" spans="1:15" hidden="1" x14ac:dyDescent="0.25">
      <c r="A10216" s="83" t="s">
        <v>10711</v>
      </c>
      <c r="C10216" s="292" t="s">
        <v>11813</v>
      </c>
      <c r="D10216" s="292" t="s">
        <v>11813</v>
      </c>
      <c r="E10216" s="292" t="s">
        <v>11813</v>
      </c>
      <c r="F10216" s="292" t="s">
        <v>11813</v>
      </c>
      <c r="G10216" s="292" t="s">
        <v>11813</v>
      </c>
      <c r="H10216" s="292" t="s">
        <v>11813</v>
      </c>
      <c r="I10216" s="292" t="s">
        <v>11813</v>
      </c>
      <c r="J10216" s="292" t="s">
        <v>11813</v>
      </c>
      <c r="K10216" s="292" t="s">
        <v>11813</v>
      </c>
      <c r="L10216" s="292" t="s">
        <v>11813</v>
      </c>
      <c r="M10216" s="292" t="s">
        <v>11813</v>
      </c>
      <c r="N10216" s="292" t="s">
        <v>11813</v>
      </c>
      <c r="O10216" s="292" t="s">
        <v>11813</v>
      </c>
    </row>
    <row r="10217" spans="1:15" hidden="1" x14ac:dyDescent="0.25">
      <c r="A10217" s="83" t="s">
        <v>10712</v>
      </c>
      <c r="C10217" s="292">
        <v>68</v>
      </c>
      <c r="D10217" s="292" t="s">
        <v>11813</v>
      </c>
      <c r="E10217" s="292" t="s">
        <v>11813</v>
      </c>
      <c r="F10217" s="292" t="s">
        <v>11813</v>
      </c>
      <c r="G10217" s="292" t="s">
        <v>11813</v>
      </c>
      <c r="H10217" s="292" t="s">
        <v>11813</v>
      </c>
      <c r="I10217" s="292" t="s">
        <v>11813</v>
      </c>
      <c r="J10217" s="292" t="s">
        <v>11813</v>
      </c>
      <c r="K10217" s="292" t="s">
        <v>11813</v>
      </c>
      <c r="L10217" s="292" t="s">
        <v>11813</v>
      </c>
      <c r="M10217" s="292" t="s">
        <v>11813</v>
      </c>
      <c r="N10217" s="292" t="s">
        <v>11813</v>
      </c>
      <c r="O10217" s="292">
        <v>68</v>
      </c>
    </row>
    <row r="10218" spans="1:15" hidden="1" x14ac:dyDescent="0.25">
      <c r="A10218" s="83" t="s">
        <v>10713</v>
      </c>
      <c r="C10218" s="292">
        <v>34865</v>
      </c>
      <c r="D10218" s="292" t="s">
        <v>11813</v>
      </c>
      <c r="E10218" s="292" t="s">
        <v>11813</v>
      </c>
      <c r="F10218" s="292" t="s">
        <v>11813</v>
      </c>
      <c r="G10218" s="292" t="s">
        <v>11813</v>
      </c>
      <c r="H10218" s="292" t="s">
        <v>11813</v>
      </c>
      <c r="I10218" s="292" t="s">
        <v>11813</v>
      </c>
      <c r="J10218" s="292" t="s">
        <v>11813</v>
      </c>
      <c r="K10218" s="292" t="s">
        <v>11813</v>
      </c>
      <c r="L10218" s="292" t="s">
        <v>11813</v>
      </c>
      <c r="M10218" s="292" t="s">
        <v>11813</v>
      </c>
      <c r="N10218" s="292" t="s">
        <v>11813</v>
      </c>
      <c r="O10218" s="292">
        <v>34865</v>
      </c>
    </row>
    <row r="10219" spans="1:15" hidden="1" x14ac:dyDescent="0.25">
      <c r="A10219" s="83" t="s">
        <v>10714</v>
      </c>
      <c r="C10219" s="292">
        <v>2102</v>
      </c>
      <c r="D10219" s="292" t="s">
        <v>11813</v>
      </c>
      <c r="E10219" s="292" t="s">
        <v>11813</v>
      </c>
      <c r="F10219" s="292" t="s">
        <v>11813</v>
      </c>
      <c r="G10219" s="292" t="s">
        <v>11813</v>
      </c>
      <c r="H10219" s="292" t="s">
        <v>11813</v>
      </c>
      <c r="I10219" s="292" t="s">
        <v>11813</v>
      </c>
      <c r="J10219" s="292" t="s">
        <v>11813</v>
      </c>
      <c r="K10219" s="292" t="s">
        <v>11813</v>
      </c>
      <c r="L10219" s="292" t="s">
        <v>11813</v>
      </c>
      <c r="M10219" s="292" t="s">
        <v>11813</v>
      </c>
      <c r="N10219" s="292" t="s">
        <v>11813</v>
      </c>
      <c r="O10219" s="292">
        <v>2102</v>
      </c>
    </row>
    <row r="10220" spans="1:15" hidden="1" x14ac:dyDescent="0.25">
      <c r="A10220" s="83" t="s">
        <v>10716</v>
      </c>
      <c r="C10220" s="292">
        <v>2489</v>
      </c>
      <c r="D10220" s="292" t="s">
        <v>11813</v>
      </c>
      <c r="E10220" s="292" t="s">
        <v>11813</v>
      </c>
      <c r="F10220" s="292" t="s">
        <v>11813</v>
      </c>
      <c r="G10220" s="292" t="s">
        <v>11813</v>
      </c>
      <c r="H10220" s="292" t="s">
        <v>11813</v>
      </c>
      <c r="I10220" s="292" t="s">
        <v>11813</v>
      </c>
      <c r="J10220" s="292" t="s">
        <v>11813</v>
      </c>
      <c r="K10220" s="292" t="s">
        <v>11813</v>
      </c>
      <c r="L10220" s="292" t="s">
        <v>11813</v>
      </c>
      <c r="M10220" s="292" t="s">
        <v>11813</v>
      </c>
      <c r="N10220" s="292" t="s">
        <v>11813</v>
      </c>
      <c r="O10220" s="292">
        <v>2489</v>
      </c>
    </row>
    <row r="10221" spans="1:15" hidden="1" x14ac:dyDescent="0.25">
      <c r="A10221" s="83" t="s">
        <v>10715</v>
      </c>
      <c r="C10221" s="292" t="s">
        <v>11813</v>
      </c>
      <c r="D10221" s="292" t="s">
        <v>11813</v>
      </c>
      <c r="E10221" s="292" t="s">
        <v>11813</v>
      </c>
      <c r="F10221" s="292" t="s">
        <v>11813</v>
      </c>
      <c r="G10221" s="292" t="s">
        <v>11813</v>
      </c>
      <c r="H10221" s="292" t="s">
        <v>11813</v>
      </c>
      <c r="I10221" s="292" t="s">
        <v>11813</v>
      </c>
      <c r="J10221" s="292" t="s">
        <v>11813</v>
      </c>
      <c r="K10221" s="292" t="s">
        <v>11813</v>
      </c>
      <c r="L10221" s="292" t="s">
        <v>11813</v>
      </c>
      <c r="M10221" s="292" t="s">
        <v>11813</v>
      </c>
      <c r="N10221" s="292" t="s">
        <v>11813</v>
      </c>
      <c r="O10221" s="292" t="s">
        <v>11813</v>
      </c>
    </row>
    <row r="10222" spans="1:15" hidden="1" x14ac:dyDescent="0.25">
      <c r="A10222" s="83" t="s">
        <v>10717</v>
      </c>
      <c r="C10222" s="292">
        <v>39456</v>
      </c>
      <c r="D10222" s="292" t="s">
        <v>11813</v>
      </c>
      <c r="E10222" s="292" t="s">
        <v>11813</v>
      </c>
      <c r="F10222" s="292" t="s">
        <v>11813</v>
      </c>
      <c r="G10222" s="292" t="s">
        <v>11813</v>
      </c>
      <c r="H10222" s="292" t="s">
        <v>11813</v>
      </c>
      <c r="I10222" s="292" t="s">
        <v>11813</v>
      </c>
      <c r="J10222" s="292" t="s">
        <v>11813</v>
      </c>
      <c r="K10222" s="292" t="s">
        <v>11813</v>
      </c>
      <c r="L10222" s="292" t="s">
        <v>11813</v>
      </c>
      <c r="M10222" s="292" t="s">
        <v>11813</v>
      </c>
      <c r="N10222" s="292" t="s">
        <v>11813</v>
      </c>
      <c r="O10222" s="292">
        <v>39456</v>
      </c>
    </row>
    <row r="10223" spans="1:15" hidden="1" x14ac:dyDescent="0.25">
      <c r="A10223" s="83" t="s">
        <v>10718</v>
      </c>
      <c r="C10223" s="292">
        <v>3</v>
      </c>
      <c r="D10223" s="292" t="s">
        <v>11813</v>
      </c>
      <c r="E10223" s="292" t="s">
        <v>11813</v>
      </c>
      <c r="F10223" s="292" t="s">
        <v>11813</v>
      </c>
      <c r="G10223" s="292" t="s">
        <v>11813</v>
      </c>
      <c r="H10223" s="292" t="s">
        <v>11813</v>
      </c>
      <c r="I10223" s="292" t="s">
        <v>11813</v>
      </c>
      <c r="J10223" s="292" t="s">
        <v>11813</v>
      </c>
      <c r="K10223" s="292" t="s">
        <v>11813</v>
      </c>
      <c r="L10223" s="292" t="s">
        <v>11813</v>
      </c>
      <c r="M10223" s="292" t="s">
        <v>11813</v>
      </c>
      <c r="N10223" s="292" t="s">
        <v>11813</v>
      </c>
      <c r="O10223" s="292">
        <v>3</v>
      </c>
    </row>
    <row r="10224" spans="1:15" hidden="1" x14ac:dyDescent="0.25">
      <c r="A10224" s="83" t="s">
        <v>10719</v>
      </c>
      <c r="C10224" s="292">
        <v>30034</v>
      </c>
      <c r="D10224" s="292" t="s">
        <v>11813</v>
      </c>
      <c r="E10224" s="292" t="s">
        <v>11813</v>
      </c>
      <c r="F10224" s="292" t="s">
        <v>11813</v>
      </c>
      <c r="G10224" s="292" t="s">
        <v>11813</v>
      </c>
      <c r="H10224" s="292" t="s">
        <v>11813</v>
      </c>
      <c r="I10224" s="292" t="s">
        <v>11813</v>
      </c>
      <c r="J10224" s="292" t="s">
        <v>11813</v>
      </c>
      <c r="K10224" s="292" t="s">
        <v>11813</v>
      </c>
      <c r="L10224" s="292" t="s">
        <v>11813</v>
      </c>
      <c r="M10224" s="292" t="s">
        <v>11813</v>
      </c>
      <c r="N10224" s="292" t="s">
        <v>11813</v>
      </c>
      <c r="O10224" s="292">
        <v>30034</v>
      </c>
    </row>
    <row r="10225" spans="1:15" hidden="1" x14ac:dyDescent="0.25">
      <c r="A10225" s="83" t="s">
        <v>10720</v>
      </c>
      <c r="C10225" s="292" t="s">
        <v>11813</v>
      </c>
      <c r="D10225" s="292" t="s">
        <v>11813</v>
      </c>
      <c r="E10225" s="292" t="s">
        <v>11813</v>
      </c>
      <c r="F10225" s="292" t="s">
        <v>11813</v>
      </c>
      <c r="G10225" s="292" t="s">
        <v>11813</v>
      </c>
      <c r="H10225" s="292" t="s">
        <v>11813</v>
      </c>
      <c r="I10225" s="292" t="s">
        <v>11813</v>
      </c>
      <c r="J10225" s="292" t="s">
        <v>11813</v>
      </c>
      <c r="K10225" s="292" t="s">
        <v>11813</v>
      </c>
      <c r="L10225" s="292" t="s">
        <v>11813</v>
      </c>
      <c r="M10225" s="292" t="s">
        <v>11813</v>
      </c>
      <c r="N10225" s="292" t="s">
        <v>11813</v>
      </c>
      <c r="O10225" s="292" t="s">
        <v>11813</v>
      </c>
    </row>
    <row r="10226" spans="1:15" hidden="1" x14ac:dyDescent="0.25">
      <c r="A10226" s="83" t="s">
        <v>10721</v>
      </c>
      <c r="C10226" s="292" t="s">
        <v>11813</v>
      </c>
      <c r="D10226" s="292" t="s">
        <v>11813</v>
      </c>
      <c r="E10226" s="292" t="s">
        <v>11813</v>
      </c>
      <c r="F10226" s="292" t="s">
        <v>11813</v>
      </c>
      <c r="G10226" s="292" t="s">
        <v>11813</v>
      </c>
      <c r="H10226" s="292" t="s">
        <v>11813</v>
      </c>
      <c r="I10226" s="292" t="s">
        <v>11813</v>
      </c>
      <c r="J10226" s="292" t="s">
        <v>11813</v>
      </c>
      <c r="K10226" s="292" t="s">
        <v>11813</v>
      </c>
      <c r="L10226" s="292" t="s">
        <v>11813</v>
      </c>
      <c r="M10226" s="292" t="s">
        <v>11813</v>
      </c>
      <c r="N10226" s="292" t="s">
        <v>11813</v>
      </c>
      <c r="O10226" s="292" t="s">
        <v>11813</v>
      </c>
    </row>
    <row r="10227" spans="1:15" hidden="1" x14ac:dyDescent="0.25">
      <c r="A10227" s="83" t="s">
        <v>10722</v>
      </c>
      <c r="C10227" s="292">
        <v>190</v>
      </c>
      <c r="D10227" s="292" t="s">
        <v>11813</v>
      </c>
      <c r="E10227" s="292" t="s">
        <v>11813</v>
      </c>
      <c r="F10227" s="292" t="s">
        <v>11813</v>
      </c>
      <c r="G10227" s="292" t="s">
        <v>11813</v>
      </c>
      <c r="H10227" s="292" t="s">
        <v>11813</v>
      </c>
      <c r="I10227" s="292" t="s">
        <v>11813</v>
      </c>
      <c r="J10227" s="292" t="s">
        <v>11813</v>
      </c>
      <c r="K10227" s="292" t="s">
        <v>11813</v>
      </c>
      <c r="L10227" s="292" t="s">
        <v>11813</v>
      </c>
      <c r="M10227" s="292" t="s">
        <v>11813</v>
      </c>
      <c r="N10227" s="292" t="s">
        <v>11813</v>
      </c>
      <c r="O10227" s="292">
        <v>190</v>
      </c>
    </row>
    <row r="10228" spans="1:15" hidden="1" x14ac:dyDescent="0.25">
      <c r="A10228" s="83" t="s">
        <v>10723</v>
      </c>
      <c r="C10228" s="292">
        <v>161</v>
      </c>
      <c r="D10228" s="292" t="s">
        <v>11813</v>
      </c>
      <c r="E10228" s="292" t="s">
        <v>11813</v>
      </c>
      <c r="F10228" s="292" t="s">
        <v>11813</v>
      </c>
      <c r="G10228" s="292" t="s">
        <v>11813</v>
      </c>
      <c r="H10228" s="292" t="s">
        <v>11813</v>
      </c>
      <c r="I10228" s="292" t="s">
        <v>11813</v>
      </c>
      <c r="J10228" s="292" t="s">
        <v>11813</v>
      </c>
      <c r="K10228" s="292" t="s">
        <v>11813</v>
      </c>
      <c r="L10228" s="292" t="s">
        <v>11813</v>
      </c>
      <c r="M10228" s="292" t="s">
        <v>11813</v>
      </c>
      <c r="N10228" s="292" t="s">
        <v>11813</v>
      </c>
      <c r="O10228" s="292">
        <v>161</v>
      </c>
    </row>
    <row r="10229" spans="1:15" hidden="1" x14ac:dyDescent="0.25">
      <c r="A10229" s="83" t="s">
        <v>10724</v>
      </c>
      <c r="C10229" s="292" t="s">
        <v>11813</v>
      </c>
      <c r="D10229" s="292" t="s">
        <v>11813</v>
      </c>
      <c r="E10229" s="292" t="s">
        <v>11813</v>
      </c>
      <c r="F10229" s="292" t="s">
        <v>11813</v>
      </c>
      <c r="G10229" s="292" t="s">
        <v>11813</v>
      </c>
      <c r="H10229" s="292" t="s">
        <v>11813</v>
      </c>
      <c r="I10229" s="292" t="s">
        <v>11813</v>
      </c>
      <c r="J10229" s="292" t="s">
        <v>11813</v>
      </c>
      <c r="K10229" s="292" t="s">
        <v>11813</v>
      </c>
      <c r="L10229" s="292" t="s">
        <v>11813</v>
      </c>
      <c r="M10229" s="292" t="s">
        <v>11813</v>
      </c>
      <c r="N10229" s="292" t="s">
        <v>11813</v>
      </c>
      <c r="O10229" s="292" t="s">
        <v>11813</v>
      </c>
    </row>
    <row r="10230" spans="1:15" hidden="1" x14ac:dyDescent="0.25">
      <c r="A10230" s="83" t="s">
        <v>10725</v>
      </c>
      <c r="C10230" s="292" t="s">
        <v>11813</v>
      </c>
      <c r="D10230" s="292" t="s">
        <v>11813</v>
      </c>
      <c r="E10230" s="292" t="s">
        <v>11813</v>
      </c>
      <c r="F10230" s="292" t="s">
        <v>11813</v>
      </c>
      <c r="G10230" s="292" t="s">
        <v>11813</v>
      </c>
      <c r="H10230" s="292" t="s">
        <v>11813</v>
      </c>
      <c r="I10230" s="292" t="s">
        <v>11813</v>
      </c>
      <c r="J10230" s="292" t="s">
        <v>11813</v>
      </c>
      <c r="K10230" s="292" t="s">
        <v>11813</v>
      </c>
      <c r="L10230" s="292" t="s">
        <v>11813</v>
      </c>
      <c r="M10230" s="292" t="s">
        <v>11813</v>
      </c>
      <c r="N10230" s="292" t="s">
        <v>11813</v>
      </c>
      <c r="O10230" s="292" t="s">
        <v>11813</v>
      </c>
    </row>
    <row r="10231" spans="1:15" hidden="1" x14ac:dyDescent="0.25">
      <c r="A10231" s="83" t="s">
        <v>10726</v>
      </c>
      <c r="C10231" s="292">
        <v>1999</v>
      </c>
      <c r="D10231" s="292" t="s">
        <v>11813</v>
      </c>
      <c r="E10231" s="292" t="s">
        <v>11813</v>
      </c>
      <c r="F10231" s="292" t="s">
        <v>11813</v>
      </c>
      <c r="G10231" s="292" t="s">
        <v>11813</v>
      </c>
      <c r="H10231" s="292" t="s">
        <v>11813</v>
      </c>
      <c r="I10231" s="292" t="s">
        <v>11813</v>
      </c>
      <c r="J10231" s="292" t="s">
        <v>11813</v>
      </c>
      <c r="K10231" s="292" t="s">
        <v>11813</v>
      </c>
      <c r="L10231" s="292" t="s">
        <v>11813</v>
      </c>
      <c r="M10231" s="292" t="s">
        <v>11813</v>
      </c>
      <c r="N10231" s="292" t="s">
        <v>11813</v>
      </c>
      <c r="O10231" s="292">
        <v>1999</v>
      </c>
    </row>
    <row r="10232" spans="1:15" hidden="1" x14ac:dyDescent="0.25">
      <c r="A10232" s="83" t="s">
        <v>10727</v>
      </c>
      <c r="C10232" s="292">
        <v>1</v>
      </c>
      <c r="D10232" s="292" t="s">
        <v>11813</v>
      </c>
      <c r="E10232" s="292" t="s">
        <v>11813</v>
      </c>
      <c r="F10232" s="292" t="s">
        <v>11813</v>
      </c>
      <c r="G10232" s="292" t="s">
        <v>11813</v>
      </c>
      <c r="H10232" s="292" t="s">
        <v>11813</v>
      </c>
      <c r="I10232" s="292" t="s">
        <v>11813</v>
      </c>
      <c r="J10232" s="292" t="s">
        <v>11813</v>
      </c>
      <c r="K10232" s="292" t="s">
        <v>11813</v>
      </c>
      <c r="L10232" s="292" t="s">
        <v>11813</v>
      </c>
      <c r="M10232" s="292" t="s">
        <v>11813</v>
      </c>
      <c r="N10232" s="292" t="s">
        <v>11813</v>
      </c>
      <c r="O10232" s="292">
        <v>1</v>
      </c>
    </row>
    <row r="10233" spans="1:15" hidden="1" x14ac:dyDescent="0.25">
      <c r="A10233" s="83" t="s">
        <v>10728</v>
      </c>
      <c r="C10233" s="292" t="s">
        <v>11813</v>
      </c>
      <c r="D10233" s="292" t="s">
        <v>11813</v>
      </c>
      <c r="E10233" s="292" t="s">
        <v>11813</v>
      </c>
      <c r="F10233" s="292" t="s">
        <v>11813</v>
      </c>
      <c r="G10233" s="292" t="s">
        <v>11813</v>
      </c>
      <c r="H10233" s="292" t="s">
        <v>11813</v>
      </c>
      <c r="I10233" s="292" t="s">
        <v>11813</v>
      </c>
      <c r="J10233" s="292" t="s">
        <v>11813</v>
      </c>
      <c r="K10233" s="292" t="s">
        <v>11813</v>
      </c>
      <c r="L10233" s="292" t="s">
        <v>11813</v>
      </c>
      <c r="M10233" s="292" t="s">
        <v>11813</v>
      </c>
      <c r="N10233" s="292" t="s">
        <v>11813</v>
      </c>
      <c r="O10233" s="292" t="s">
        <v>11813</v>
      </c>
    </row>
    <row r="10234" spans="1:15" hidden="1" x14ac:dyDescent="0.25">
      <c r="A10234" s="83" t="s">
        <v>10729</v>
      </c>
      <c r="C10234" s="292">
        <v>27681</v>
      </c>
      <c r="D10234" s="292" t="s">
        <v>11813</v>
      </c>
      <c r="E10234" s="292" t="s">
        <v>11813</v>
      </c>
      <c r="F10234" s="292" t="s">
        <v>11813</v>
      </c>
      <c r="G10234" s="292" t="s">
        <v>11813</v>
      </c>
      <c r="H10234" s="292" t="s">
        <v>11813</v>
      </c>
      <c r="I10234" s="292" t="s">
        <v>11813</v>
      </c>
      <c r="J10234" s="292" t="s">
        <v>11813</v>
      </c>
      <c r="K10234" s="292" t="s">
        <v>11813</v>
      </c>
      <c r="L10234" s="292" t="s">
        <v>11813</v>
      </c>
      <c r="M10234" s="292" t="s">
        <v>11813</v>
      </c>
      <c r="N10234" s="292" t="s">
        <v>11813</v>
      </c>
      <c r="O10234" s="292">
        <v>27681</v>
      </c>
    </row>
    <row r="10235" spans="1:15" hidden="1" x14ac:dyDescent="0.25">
      <c r="A10235" s="83" t="s">
        <v>10730</v>
      </c>
      <c r="C10235" s="292" t="s">
        <v>11813</v>
      </c>
      <c r="D10235" s="292" t="s">
        <v>11813</v>
      </c>
      <c r="E10235" s="292" t="s">
        <v>11813</v>
      </c>
      <c r="F10235" s="292" t="s">
        <v>11813</v>
      </c>
      <c r="G10235" s="292" t="s">
        <v>11813</v>
      </c>
      <c r="H10235" s="292" t="s">
        <v>11813</v>
      </c>
      <c r="I10235" s="292" t="s">
        <v>11813</v>
      </c>
      <c r="J10235" s="292" t="s">
        <v>11813</v>
      </c>
      <c r="K10235" s="292" t="s">
        <v>11813</v>
      </c>
      <c r="L10235" s="292" t="s">
        <v>11813</v>
      </c>
      <c r="M10235" s="292" t="s">
        <v>11813</v>
      </c>
      <c r="N10235" s="292" t="s">
        <v>11813</v>
      </c>
      <c r="O10235" s="292" t="s">
        <v>11813</v>
      </c>
    </row>
    <row r="10236" spans="1:15" hidden="1" x14ac:dyDescent="0.25">
      <c r="A10236" s="83" t="s">
        <v>10731</v>
      </c>
      <c r="C10236" s="292">
        <v>124</v>
      </c>
      <c r="D10236" s="292" t="s">
        <v>11813</v>
      </c>
      <c r="E10236" s="292" t="s">
        <v>11813</v>
      </c>
      <c r="F10236" s="292" t="s">
        <v>11813</v>
      </c>
      <c r="G10236" s="292" t="s">
        <v>11813</v>
      </c>
      <c r="H10236" s="292" t="s">
        <v>11813</v>
      </c>
      <c r="I10236" s="292" t="s">
        <v>11813</v>
      </c>
      <c r="J10236" s="292" t="s">
        <v>11813</v>
      </c>
      <c r="K10236" s="292" t="s">
        <v>11813</v>
      </c>
      <c r="L10236" s="292" t="s">
        <v>11813</v>
      </c>
      <c r="M10236" s="292" t="s">
        <v>11813</v>
      </c>
      <c r="N10236" s="292" t="s">
        <v>11813</v>
      </c>
      <c r="O10236" s="292">
        <v>124</v>
      </c>
    </row>
    <row r="10237" spans="1:15" hidden="1" x14ac:dyDescent="0.25">
      <c r="A10237" s="83" t="s">
        <v>10732</v>
      </c>
      <c r="C10237" s="292">
        <v>30158</v>
      </c>
      <c r="D10237" s="292" t="s">
        <v>11813</v>
      </c>
      <c r="E10237" s="292" t="s">
        <v>11813</v>
      </c>
      <c r="F10237" s="292" t="s">
        <v>11813</v>
      </c>
      <c r="G10237" s="292" t="s">
        <v>11813</v>
      </c>
      <c r="H10237" s="292" t="s">
        <v>11813</v>
      </c>
      <c r="I10237" s="292" t="s">
        <v>11813</v>
      </c>
      <c r="J10237" s="292" t="s">
        <v>11813</v>
      </c>
      <c r="K10237" s="292" t="s">
        <v>11813</v>
      </c>
      <c r="L10237" s="292" t="s">
        <v>11813</v>
      </c>
      <c r="M10237" s="292" t="s">
        <v>11813</v>
      </c>
      <c r="N10237" s="292" t="s">
        <v>11813</v>
      </c>
      <c r="O10237" s="292">
        <v>30158</v>
      </c>
    </row>
    <row r="10238" spans="1:15" hidden="1" x14ac:dyDescent="0.25">
      <c r="A10238" s="83" t="s">
        <v>10733</v>
      </c>
      <c r="C10238" s="292">
        <v>12595</v>
      </c>
      <c r="D10238" s="292" t="s">
        <v>11813</v>
      </c>
      <c r="E10238" s="292" t="s">
        <v>11813</v>
      </c>
      <c r="F10238" s="292" t="s">
        <v>11813</v>
      </c>
      <c r="G10238" s="292" t="s">
        <v>11813</v>
      </c>
      <c r="H10238" s="292" t="s">
        <v>11813</v>
      </c>
      <c r="I10238" s="292" t="s">
        <v>11813</v>
      </c>
      <c r="J10238" s="292" t="s">
        <v>11813</v>
      </c>
      <c r="K10238" s="292" t="s">
        <v>11813</v>
      </c>
      <c r="L10238" s="292" t="s">
        <v>11813</v>
      </c>
      <c r="M10238" s="292" t="s">
        <v>11813</v>
      </c>
      <c r="N10238" s="292" t="s">
        <v>11813</v>
      </c>
      <c r="O10238" s="292">
        <v>12595</v>
      </c>
    </row>
    <row r="10239" spans="1:15" hidden="1" x14ac:dyDescent="0.25">
      <c r="A10239" s="83" t="s">
        <v>10734</v>
      </c>
      <c r="C10239" s="292">
        <v>12002</v>
      </c>
      <c r="D10239" s="292" t="s">
        <v>11813</v>
      </c>
      <c r="E10239" s="292" t="s">
        <v>11813</v>
      </c>
      <c r="F10239" s="292" t="s">
        <v>11813</v>
      </c>
      <c r="G10239" s="292" t="s">
        <v>11813</v>
      </c>
      <c r="H10239" s="292" t="s">
        <v>11813</v>
      </c>
      <c r="I10239" s="292" t="s">
        <v>11813</v>
      </c>
      <c r="J10239" s="292" t="s">
        <v>11813</v>
      </c>
      <c r="K10239" s="292" t="s">
        <v>11813</v>
      </c>
      <c r="L10239" s="292" t="s">
        <v>11813</v>
      </c>
      <c r="M10239" s="292" t="s">
        <v>11813</v>
      </c>
      <c r="N10239" s="292" t="s">
        <v>11813</v>
      </c>
      <c r="O10239" s="292">
        <v>12002</v>
      </c>
    </row>
    <row r="10240" spans="1:15" hidden="1" x14ac:dyDescent="0.25">
      <c r="A10240" s="83" t="s">
        <v>10735</v>
      </c>
      <c r="C10240" s="292" t="s">
        <v>11813</v>
      </c>
      <c r="D10240" s="292" t="s">
        <v>11813</v>
      </c>
      <c r="E10240" s="292" t="s">
        <v>11813</v>
      </c>
      <c r="F10240" s="292" t="s">
        <v>11813</v>
      </c>
      <c r="G10240" s="292" t="s">
        <v>11813</v>
      </c>
      <c r="H10240" s="292" t="s">
        <v>11813</v>
      </c>
      <c r="I10240" s="292" t="s">
        <v>11813</v>
      </c>
      <c r="J10240" s="292" t="s">
        <v>11813</v>
      </c>
      <c r="K10240" s="292" t="s">
        <v>11813</v>
      </c>
      <c r="L10240" s="292" t="s">
        <v>11813</v>
      </c>
      <c r="M10240" s="292" t="s">
        <v>11813</v>
      </c>
      <c r="N10240" s="292" t="s">
        <v>11813</v>
      </c>
      <c r="O10240" s="292" t="s">
        <v>11813</v>
      </c>
    </row>
    <row r="10241" spans="1:15" hidden="1" x14ac:dyDescent="0.25">
      <c r="A10241" s="83" t="s">
        <v>10736</v>
      </c>
      <c r="C10241" s="292">
        <v>1479</v>
      </c>
      <c r="D10241" s="292" t="s">
        <v>11813</v>
      </c>
      <c r="E10241" s="292" t="s">
        <v>11813</v>
      </c>
      <c r="F10241" s="292" t="s">
        <v>11813</v>
      </c>
      <c r="G10241" s="292" t="s">
        <v>11813</v>
      </c>
      <c r="H10241" s="292" t="s">
        <v>11813</v>
      </c>
      <c r="I10241" s="292" t="s">
        <v>11813</v>
      </c>
      <c r="J10241" s="292" t="s">
        <v>11813</v>
      </c>
      <c r="K10241" s="292" t="s">
        <v>11813</v>
      </c>
      <c r="L10241" s="292" t="s">
        <v>11813</v>
      </c>
      <c r="M10241" s="292" t="s">
        <v>11813</v>
      </c>
      <c r="N10241" s="292" t="s">
        <v>11813</v>
      </c>
      <c r="O10241" s="292">
        <v>1479</v>
      </c>
    </row>
    <row r="10242" spans="1:15" hidden="1" x14ac:dyDescent="0.25">
      <c r="A10242" s="83" t="s">
        <v>10737</v>
      </c>
      <c r="C10242" s="292">
        <v>695</v>
      </c>
      <c r="D10242" s="292" t="s">
        <v>11813</v>
      </c>
      <c r="E10242" s="292" t="s">
        <v>11813</v>
      </c>
      <c r="F10242" s="292" t="s">
        <v>11813</v>
      </c>
      <c r="G10242" s="292" t="s">
        <v>11813</v>
      </c>
      <c r="H10242" s="292" t="s">
        <v>11813</v>
      </c>
      <c r="I10242" s="292" t="s">
        <v>11813</v>
      </c>
      <c r="J10242" s="292" t="s">
        <v>11813</v>
      </c>
      <c r="K10242" s="292" t="s">
        <v>11813</v>
      </c>
      <c r="L10242" s="292" t="s">
        <v>11813</v>
      </c>
      <c r="M10242" s="292" t="s">
        <v>11813</v>
      </c>
      <c r="N10242" s="292" t="s">
        <v>11813</v>
      </c>
      <c r="O10242" s="292">
        <v>695</v>
      </c>
    </row>
    <row r="10243" spans="1:15" hidden="1" x14ac:dyDescent="0.25">
      <c r="A10243" s="83" t="s">
        <v>10738</v>
      </c>
      <c r="C10243" s="292">
        <v>0</v>
      </c>
      <c r="D10243" s="292" t="s">
        <v>11813</v>
      </c>
      <c r="E10243" s="292" t="s">
        <v>11813</v>
      </c>
      <c r="F10243" s="292" t="s">
        <v>11813</v>
      </c>
      <c r="G10243" s="292" t="s">
        <v>11813</v>
      </c>
      <c r="H10243" s="292" t="s">
        <v>11813</v>
      </c>
      <c r="I10243" s="292" t="s">
        <v>11813</v>
      </c>
      <c r="J10243" s="292" t="s">
        <v>11813</v>
      </c>
      <c r="K10243" s="292" t="s">
        <v>11813</v>
      </c>
      <c r="L10243" s="292" t="s">
        <v>11813</v>
      </c>
      <c r="M10243" s="292" t="s">
        <v>11813</v>
      </c>
      <c r="N10243" s="292" t="s">
        <v>11813</v>
      </c>
      <c r="O10243" s="292">
        <v>0</v>
      </c>
    </row>
    <row r="10244" spans="1:15" hidden="1" x14ac:dyDescent="0.25">
      <c r="A10244" s="83" t="s">
        <v>10739</v>
      </c>
      <c r="C10244" s="292">
        <v>554</v>
      </c>
      <c r="D10244" s="292" t="s">
        <v>11813</v>
      </c>
      <c r="E10244" s="292" t="s">
        <v>11813</v>
      </c>
      <c r="F10244" s="292" t="s">
        <v>11813</v>
      </c>
      <c r="G10244" s="292" t="s">
        <v>11813</v>
      </c>
      <c r="H10244" s="292" t="s">
        <v>11813</v>
      </c>
      <c r="I10244" s="292" t="s">
        <v>11813</v>
      </c>
      <c r="J10244" s="292" t="s">
        <v>11813</v>
      </c>
      <c r="K10244" s="292" t="s">
        <v>11813</v>
      </c>
      <c r="L10244" s="292" t="s">
        <v>11813</v>
      </c>
      <c r="M10244" s="292" t="s">
        <v>11813</v>
      </c>
      <c r="N10244" s="292" t="s">
        <v>11813</v>
      </c>
      <c r="O10244" s="292">
        <v>554</v>
      </c>
    </row>
    <row r="10245" spans="1:15" hidden="1" x14ac:dyDescent="0.25">
      <c r="A10245" s="83" t="s">
        <v>10740</v>
      </c>
      <c r="C10245" s="292" t="s">
        <v>11813</v>
      </c>
      <c r="D10245" s="292" t="s">
        <v>11813</v>
      </c>
      <c r="E10245" s="292" t="s">
        <v>11813</v>
      </c>
      <c r="F10245" s="292" t="s">
        <v>11813</v>
      </c>
      <c r="G10245" s="292" t="s">
        <v>11813</v>
      </c>
      <c r="H10245" s="292" t="s">
        <v>11813</v>
      </c>
      <c r="I10245" s="292" t="s">
        <v>11813</v>
      </c>
      <c r="J10245" s="292" t="s">
        <v>11813</v>
      </c>
      <c r="K10245" s="292" t="s">
        <v>11813</v>
      </c>
      <c r="L10245" s="292" t="s">
        <v>11813</v>
      </c>
      <c r="M10245" s="292" t="s">
        <v>11813</v>
      </c>
      <c r="N10245" s="292" t="s">
        <v>11813</v>
      </c>
      <c r="O10245" s="292" t="s">
        <v>11813</v>
      </c>
    </row>
    <row r="10246" spans="1:15" hidden="1" x14ac:dyDescent="0.25">
      <c r="A10246" s="83" t="s">
        <v>10741</v>
      </c>
      <c r="C10246" s="292" t="s">
        <v>11813</v>
      </c>
      <c r="D10246" s="292" t="s">
        <v>11813</v>
      </c>
      <c r="E10246" s="292" t="s">
        <v>11813</v>
      </c>
      <c r="F10246" s="292" t="s">
        <v>11813</v>
      </c>
      <c r="G10246" s="292" t="s">
        <v>11813</v>
      </c>
      <c r="H10246" s="292" t="s">
        <v>11813</v>
      </c>
      <c r="I10246" s="292" t="s">
        <v>11813</v>
      </c>
      <c r="J10246" s="292" t="s">
        <v>11813</v>
      </c>
      <c r="K10246" s="292" t="s">
        <v>11813</v>
      </c>
      <c r="L10246" s="292" t="s">
        <v>11813</v>
      </c>
      <c r="M10246" s="292" t="s">
        <v>11813</v>
      </c>
      <c r="N10246" s="292" t="s">
        <v>11813</v>
      </c>
      <c r="O10246" s="292" t="s">
        <v>11813</v>
      </c>
    </row>
    <row r="10247" spans="1:15" hidden="1" x14ac:dyDescent="0.25">
      <c r="A10247" s="83" t="s">
        <v>10742</v>
      </c>
      <c r="C10247" s="292" t="s">
        <v>11813</v>
      </c>
      <c r="D10247" s="292" t="s">
        <v>11813</v>
      </c>
      <c r="E10247" s="292" t="s">
        <v>11813</v>
      </c>
      <c r="F10247" s="292" t="s">
        <v>11813</v>
      </c>
      <c r="G10247" s="292" t="s">
        <v>11813</v>
      </c>
      <c r="H10247" s="292" t="s">
        <v>11813</v>
      </c>
      <c r="I10247" s="292" t="s">
        <v>11813</v>
      </c>
      <c r="J10247" s="292" t="s">
        <v>11813</v>
      </c>
      <c r="K10247" s="292" t="s">
        <v>11813</v>
      </c>
      <c r="L10247" s="292" t="s">
        <v>11813</v>
      </c>
      <c r="M10247" s="292" t="s">
        <v>11813</v>
      </c>
      <c r="N10247" s="292" t="s">
        <v>11813</v>
      </c>
      <c r="O10247" s="292" t="s">
        <v>11813</v>
      </c>
    </row>
    <row r="10248" spans="1:15" hidden="1" x14ac:dyDescent="0.25">
      <c r="A10248" s="83" t="s">
        <v>10743</v>
      </c>
      <c r="C10248" s="292" t="s">
        <v>11813</v>
      </c>
      <c r="D10248" s="292" t="s">
        <v>11813</v>
      </c>
      <c r="E10248" s="292" t="s">
        <v>11813</v>
      </c>
      <c r="F10248" s="292" t="s">
        <v>11813</v>
      </c>
      <c r="G10248" s="292" t="s">
        <v>11813</v>
      </c>
      <c r="H10248" s="292" t="s">
        <v>11813</v>
      </c>
      <c r="I10248" s="292" t="s">
        <v>11813</v>
      </c>
      <c r="J10248" s="292" t="s">
        <v>11813</v>
      </c>
      <c r="K10248" s="292" t="s">
        <v>11813</v>
      </c>
      <c r="L10248" s="292" t="s">
        <v>11813</v>
      </c>
      <c r="M10248" s="292" t="s">
        <v>11813</v>
      </c>
      <c r="N10248" s="292" t="s">
        <v>11813</v>
      </c>
      <c r="O10248" s="292" t="s">
        <v>11813</v>
      </c>
    </row>
    <row r="10249" spans="1:15" hidden="1" x14ac:dyDescent="0.25">
      <c r="A10249" s="83" t="s">
        <v>10744</v>
      </c>
      <c r="C10249" s="292">
        <v>46</v>
      </c>
      <c r="D10249" s="292" t="s">
        <v>11813</v>
      </c>
      <c r="E10249" s="292" t="s">
        <v>11813</v>
      </c>
      <c r="F10249" s="292" t="s">
        <v>11813</v>
      </c>
      <c r="G10249" s="292" t="s">
        <v>11813</v>
      </c>
      <c r="H10249" s="292" t="s">
        <v>11813</v>
      </c>
      <c r="I10249" s="292" t="s">
        <v>11813</v>
      </c>
      <c r="J10249" s="292" t="s">
        <v>11813</v>
      </c>
      <c r="K10249" s="292" t="s">
        <v>11813</v>
      </c>
      <c r="L10249" s="292" t="s">
        <v>11813</v>
      </c>
      <c r="M10249" s="292" t="s">
        <v>11813</v>
      </c>
      <c r="N10249" s="292" t="s">
        <v>11813</v>
      </c>
      <c r="O10249" s="292">
        <v>46</v>
      </c>
    </row>
    <row r="10250" spans="1:15" hidden="1" x14ac:dyDescent="0.25">
      <c r="A10250" s="83" t="s">
        <v>10745</v>
      </c>
      <c r="C10250" s="292">
        <v>2773</v>
      </c>
      <c r="D10250" s="292" t="s">
        <v>11813</v>
      </c>
      <c r="E10250" s="292" t="s">
        <v>11813</v>
      </c>
      <c r="F10250" s="292" t="s">
        <v>11813</v>
      </c>
      <c r="G10250" s="292" t="s">
        <v>11813</v>
      </c>
      <c r="H10250" s="292" t="s">
        <v>11813</v>
      </c>
      <c r="I10250" s="292" t="s">
        <v>11813</v>
      </c>
      <c r="J10250" s="292" t="s">
        <v>11813</v>
      </c>
      <c r="K10250" s="292" t="s">
        <v>11813</v>
      </c>
      <c r="L10250" s="292" t="s">
        <v>11813</v>
      </c>
      <c r="M10250" s="292" t="s">
        <v>11813</v>
      </c>
      <c r="N10250" s="292" t="s">
        <v>11813</v>
      </c>
      <c r="O10250" s="292">
        <v>2773</v>
      </c>
    </row>
    <row r="10251" spans="1:15" hidden="1" x14ac:dyDescent="0.25">
      <c r="A10251" s="83" t="s">
        <v>10746</v>
      </c>
      <c r="C10251" s="292">
        <v>591</v>
      </c>
      <c r="D10251" s="292" t="s">
        <v>11813</v>
      </c>
      <c r="E10251" s="292" t="s">
        <v>11813</v>
      </c>
      <c r="F10251" s="292" t="s">
        <v>11813</v>
      </c>
      <c r="G10251" s="292" t="s">
        <v>11813</v>
      </c>
      <c r="H10251" s="292" t="s">
        <v>11813</v>
      </c>
      <c r="I10251" s="292" t="s">
        <v>11813</v>
      </c>
      <c r="J10251" s="292" t="s">
        <v>11813</v>
      </c>
      <c r="K10251" s="292" t="s">
        <v>11813</v>
      </c>
      <c r="L10251" s="292" t="s">
        <v>11813</v>
      </c>
      <c r="M10251" s="292" t="s">
        <v>11813</v>
      </c>
      <c r="N10251" s="292" t="s">
        <v>11813</v>
      </c>
      <c r="O10251" s="292">
        <v>591</v>
      </c>
    </row>
    <row r="10252" spans="1:15" hidden="1" x14ac:dyDescent="0.25">
      <c r="A10252" s="83" t="s">
        <v>10747</v>
      </c>
      <c r="C10252" s="292">
        <v>2</v>
      </c>
      <c r="D10252" s="292" t="s">
        <v>11813</v>
      </c>
      <c r="E10252" s="292" t="s">
        <v>11813</v>
      </c>
      <c r="F10252" s="292" t="s">
        <v>11813</v>
      </c>
      <c r="G10252" s="292" t="s">
        <v>11813</v>
      </c>
      <c r="H10252" s="292" t="s">
        <v>11813</v>
      </c>
      <c r="I10252" s="292" t="s">
        <v>11813</v>
      </c>
      <c r="J10252" s="292" t="s">
        <v>11813</v>
      </c>
      <c r="K10252" s="292" t="s">
        <v>11813</v>
      </c>
      <c r="L10252" s="292" t="s">
        <v>11813</v>
      </c>
      <c r="M10252" s="292" t="s">
        <v>11813</v>
      </c>
      <c r="N10252" s="292" t="s">
        <v>11813</v>
      </c>
      <c r="O10252" s="292">
        <v>2</v>
      </c>
    </row>
    <row r="10253" spans="1:15" hidden="1" x14ac:dyDescent="0.25">
      <c r="A10253" s="83" t="s">
        <v>10748</v>
      </c>
      <c r="C10253" s="292" t="s">
        <v>11813</v>
      </c>
      <c r="D10253" s="292" t="s">
        <v>11813</v>
      </c>
      <c r="E10253" s="292" t="s">
        <v>11813</v>
      </c>
      <c r="F10253" s="292" t="s">
        <v>11813</v>
      </c>
      <c r="G10253" s="292" t="s">
        <v>11813</v>
      </c>
      <c r="H10253" s="292" t="s">
        <v>11813</v>
      </c>
      <c r="I10253" s="292" t="s">
        <v>11813</v>
      </c>
      <c r="J10253" s="292" t="s">
        <v>11813</v>
      </c>
      <c r="K10253" s="292" t="s">
        <v>11813</v>
      </c>
      <c r="L10253" s="292" t="s">
        <v>11813</v>
      </c>
      <c r="M10253" s="292" t="s">
        <v>11813</v>
      </c>
      <c r="N10253" s="292" t="s">
        <v>11813</v>
      </c>
      <c r="O10253" s="292" t="s">
        <v>11813</v>
      </c>
    </row>
    <row r="10254" spans="1:15" hidden="1" x14ac:dyDescent="0.25">
      <c r="A10254" s="83" t="s">
        <v>10749</v>
      </c>
      <c r="C10254" s="292">
        <v>3366</v>
      </c>
      <c r="D10254" s="292" t="s">
        <v>11813</v>
      </c>
      <c r="E10254" s="292" t="s">
        <v>11813</v>
      </c>
      <c r="F10254" s="292" t="s">
        <v>11813</v>
      </c>
      <c r="G10254" s="292" t="s">
        <v>11813</v>
      </c>
      <c r="H10254" s="292" t="s">
        <v>11813</v>
      </c>
      <c r="I10254" s="292" t="s">
        <v>11813</v>
      </c>
      <c r="J10254" s="292" t="s">
        <v>11813</v>
      </c>
      <c r="K10254" s="292" t="s">
        <v>11813</v>
      </c>
      <c r="L10254" s="292" t="s">
        <v>11813</v>
      </c>
      <c r="M10254" s="292" t="s">
        <v>11813</v>
      </c>
      <c r="N10254" s="292" t="s">
        <v>11813</v>
      </c>
      <c r="O10254" s="292">
        <v>3366</v>
      </c>
    </row>
    <row r="10255" spans="1:15" hidden="1" x14ac:dyDescent="0.25">
      <c r="A10255" s="83" t="s">
        <v>10750</v>
      </c>
      <c r="C10255" s="292" t="s">
        <v>11813</v>
      </c>
      <c r="D10255" s="292" t="s">
        <v>11813</v>
      </c>
      <c r="E10255" s="292" t="s">
        <v>11813</v>
      </c>
      <c r="F10255" s="292" t="s">
        <v>11813</v>
      </c>
      <c r="G10255" s="292" t="s">
        <v>11813</v>
      </c>
      <c r="H10255" s="292" t="s">
        <v>11813</v>
      </c>
      <c r="I10255" s="292" t="s">
        <v>11813</v>
      </c>
      <c r="J10255" s="292" t="s">
        <v>11813</v>
      </c>
      <c r="K10255" s="292" t="s">
        <v>11813</v>
      </c>
      <c r="L10255" s="292" t="s">
        <v>11813</v>
      </c>
      <c r="M10255" s="292" t="s">
        <v>11813</v>
      </c>
      <c r="N10255" s="292" t="s">
        <v>11813</v>
      </c>
      <c r="O10255" s="292" t="s">
        <v>11813</v>
      </c>
    </row>
    <row r="10256" spans="1:15" hidden="1" x14ac:dyDescent="0.25">
      <c r="A10256" s="83" t="s">
        <v>10751</v>
      </c>
      <c r="C10256" s="292" t="s">
        <v>11813</v>
      </c>
      <c r="D10256" s="292" t="s">
        <v>11813</v>
      </c>
      <c r="E10256" s="292" t="s">
        <v>11813</v>
      </c>
      <c r="F10256" s="292" t="s">
        <v>11813</v>
      </c>
      <c r="G10256" s="292" t="s">
        <v>11813</v>
      </c>
      <c r="H10256" s="292" t="s">
        <v>11813</v>
      </c>
      <c r="I10256" s="292" t="s">
        <v>11813</v>
      </c>
      <c r="J10256" s="292" t="s">
        <v>11813</v>
      </c>
      <c r="K10256" s="292" t="s">
        <v>11813</v>
      </c>
      <c r="L10256" s="292" t="s">
        <v>11813</v>
      </c>
      <c r="M10256" s="292" t="s">
        <v>11813</v>
      </c>
      <c r="N10256" s="292" t="s">
        <v>11813</v>
      </c>
      <c r="O10256" s="292" t="s">
        <v>11813</v>
      </c>
    </row>
    <row r="10257" spans="1:15" hidden="1" x14ac:dyDescent="0.25">
      <c r="A10257" s="83" t="s">
        <v>10752</v>
      </c>
      <c r="C10257" s="292">
        <v>15368</v>
      </c>
      <c r="D10257" s="292" t="s">
        <v>11813</v>
      </c>
      <c r="E10257" s="292" t="s">
        <v>11813</v>
      </c>
      <c r="F10257" s="292" t="s">
        <v>11813</v>
      </c>
      <c r="G10257" s="292" t="s">
        <v>11813</v>
      </c>
      <c r="H10257" s="292" t="s">
        <v>11813</v>
      </c>
      <c r="I10257" s="292" t="s">
        <v>11813</v>
      </c>
      <c r="J10257" s="292" t="s">
        <v>11813</v>
      </c>
      <c r="K10257" s="292" t="s">
        <v>11813</v>
      </c>
      <c r="L10257" s="292" t="s">
        <v>11813</v>
      </c>
      <c r="M10257" s="292" t="s">
        <v>11813</v>
      </c>
      <c r="N10257" s="292" t="s">
        <v>11813</v>
      </c>
      <c r="O10257" s="292">
        <v>15368</v>
      </c>
    </row>
    <row r="10258" spans="1:15" hidden="1" x14ac:dyDescent="0.25">
      <c r="A10258" s="83" t="s">
        <v>10753</v>
      </c>
      <c r="C10258" s="292" t="s">
        <v>11813</v>
      </c>
      <c r="D10258" s="292" t="s">
        <v>11813</v>
      </c>
      <c r="E10258" s="292" t="s">
        <v>11813</v>
      </c>
      <c r="F10258" s="292" t="s">
        <v>11813</v>
      </c>
      <c r="G10258" s="292" t="s">
        <v>11813</v>
      </c>
      <c r="H10258" s="292" t="s">
        <v>11813</v>
      </c>
      <c r="I10258" s="292" t="s">
        <v>11813</v>
      </c>
      <c r="J10258" s="292" t="s">
        <v>11813</v>
      </c>
      <c r="K10258" s="292" t="s">
        <v>11813</v>
      </c>
      <c r="L10258" s="292" t="s">
        <v>11813</v>
      </c>
      <c r="M10258" s="292" t="s">
        <v>11813</v>
      </c>
      <c r="N10258" s="292" t="s">
        <v>11813</v>
      </c>
      <c r="O10258" s="292" t="s">
        <v>11813</v>
      </c>
    </row>
    <row r="10259" spans="1:15" hidden="1" x14ac:dyDescent="0.25">
      <c r="A10259" s="83" t="s">
        <v>10754</v>
      </c>
      <c r="C10259" s="292" t="s">
        <v>11813</v>
      </c>
      <c r="D10259" s="292" t="s">
        <v>11813</v>
      </c>
      <c r="E10259" s="292" t="s">
        <v>11813</v>
      </c>
      <c r="F10259" s="292" t="s">
        <v>11813</v>
      </c>
      <c r="G10259" s="292" t="s">
        <v>11813</v>
      </c>
      <c r="H10259" s="292" t="s">
        <v>11813</v>
      </c>
      <c r="I10259" s="292" t="s">
        <v>11813</v>
      </c>
      <c r="J10259" s="292" t="s">
        <v>11813</v>
      </c>
      <c r="K10259" s="292" t="s">
        <v>11813</v>
      </c>
      <c r="L10259" s="292" t="s">
        <v>11813</v>
      </c>
      <c r="M10259" s="292" t="s">
        <v>11813</v>
      </c>
      <c r="N10259" s="292" t="s">
        <v>11813</v>
      </c>
      <c r="O10259" s="292" t="s">
        <v>11813</v>
      </c>
    </row>
    <row r="10260" spans="1:15" hidden="1" x14ac:dyDescent="0.25">
      <c r="A10260" s="83" t="s">
        <v>10755</v>
      </c>
      <c r="C10260" s="292">
        <v>62</v>
      </c>
      <c r="D10260" s="292" t="s">
        <v>11813</v>
      </c>
      <c r="E10260" s="292" t="s">
        <v>11813</v>
      </c>
      <c r="F10260" s="292" t="s">
        <v>11813</v>
      </c>
      <c r="G10260" s="292" t="s">
        <v>11813</v>
      </c>
      <c r="H10260" s="292" t="s">
        <v>11813</v>
      </c>
      <c r="I10260" s="292" t="s">
        <v>11813</v>
      </c>
      <c r="J10260" s="292" t="s">
        <v>11813</v>
      </c>
      <c r="K10260" s="292" t="s">
        <v>11813</v>
      </c>
      <c r="L10260" s="292" t="s">
        <v>11813</v>
      </c>
      <c r="M10260" s="292" t="s">
        <v>11813</v>
      </c>
      <c r="N10260" s="292" t="s">
        <v>11813</v>
      </c>
      <c r="O10260" s="292">
        <v>62</v>
      </c>
    </row>
    <row r="10261" spans="1:15" hidden="1" x14ac:dyDescent="0.25">
      <c r="A10261" s="83" t="s">
        <v>10756</v>
      </c>
      <c r="C10261" s="292" t="s">
        <v>11813</v>
      </c>
      <c r="D10261" s="292" t="s">
        <v>11813</v>
      </c>
      <c r="E10261" s="292" t="s">
        <v>11813</v>
      </c>
      <c r="F10261" s="292" t="s">
        <v>11813</v>
      </c>
      <c r="G10261" s="292" t="s">
        <v>11813</v>
      </c>
      <c r="H10261" s="292" t="s">
        <v>11813</v>
      </c>
      <c r="I10261" s="292" t="s">
        <v>11813</v>
      </c>
      <c r="J10261" s="292" t="s">
        <v>11813</v>
      </c>
      <c r="K10261" s="292" t="s">
        <v>11813</v>
      </c>
      <c r="L10261" s="292" t="s">
        <v>11813</v>
      </c>
      <c r="M10261" s="292" t="s">
        <v>11813</v>
      </c>
      <c r="N10261" s="292" t="s">
        <v>11813</v>
      </c>
      <c r="O10261" s="292" t="s">
        <v>11813</v>
      </c>
    </row>
    <row r="10262" spans="1:15" hidden="1" x14ac:dyDescent="0.25">
      <c r="A10262" s="83" t="s">
        <v>10757</v>
      </c>
      <c r="C10262" s="292" t="s">
        <v>11813</v>
      </c>
      <c r="D10262" s="292" t="s">
        <v>11813</v>
      </c>
      <c r="E10262" s="292" t="s">
        <v>11813</v>
      </c>
      <c r="F10262" s="292" t="s">
        <v>11813</v>
      </c>
      <c r="G10262" s="292" t="s">
        <v>11813</v>
      </c>
      <c r="H10262" s="292" t="s">
        <v>11813</v>
      </c>
      <c r="I10262" s="292" t="s">
        <v>11813</v>
      </c>
      <c r="J10262" s="292" t="s">
        <v>11813</v>
      </c>
      <c r="K10262" s="292" t="s">
        <v>11813</v>
      </c>
      <c r="L10262" s="292" t="s">
        <v>11813</v>
      </c>
      <c r="M10262" s="292" t="s">
        <v>11813</v>
      </c>
      <c r="N10262" s="292" t="s">
        <v>11813</v>
      </c>
      <c r="O10262" s="292" t="s">
        <v>11813</v>
      </c>
    </row>
    <row r="10263" spans="1:15" hidden="1" x14ac:dyDescent="0.25">
      <c r="A10263" s="83" t="s">
        <v>10758</v>
      </c>
      <c r="C10263" s="292">
        <v>2</v>
      </c>
      <c r="D10263" s="292" t="s">
        <v>11813</v>
      </c>
      <c r="E10263" s="292" t="s">
        <v>11813</v>
      </c>
      <c r="F10263" s="292" t="s">
        <v>11813</v>
      </c>
      <c r="G10263" s="292" t="s">
        <v>11813</v>
      </c>
      <c r="H10263" s="292" t="s">
        <v>11813</v>
      </c>
      <c r="I10263" s="292" t="s">
        <v>11813</v>
      </c>
      <c r="J10263" s="292" t="s">
        <v>11813</v>
      </c>
      <c r="K10263" s="292" t="s">
        <v>11813</v>
      </c>
      <c r="L10263" s="292" t="s">
        <v>11813</v>
      </c>
      <c r="M10263" s="292" t="s">
        <v>11813</v>
      </c>
      <c r="N10263" s="292" t="s">
        <v>11813</v>
      </c>
      <c r="O10263" s="292">
        <v>2</v>
      </c>
    </row>
    <row r="10264" spans="1:15" hidden="1" x14ac:dyDescent="0.25">
      <c r="A10264" s="83" t="s">
        <v>10759</v>
      </c>
      <c r="C10264" s="292" t="s">
        <v>11813</v>
      </c>
      <c r="D10264" s="292" t="s">
        <v>11813</v>
      </c>
      <c r="E10264" s="292" t="s">
        <v>11813</v>
      </c>
      <c r="F10264" s="292" t="s">
        <v>11813</v>
      </c>
      <c r="G10264" s="292" t="s">
        <v>11813</v>
      </c>
      <c r="H10264" s="292" t="s">
        <v>11813</v>
      </c>
      <c r="I10264" s="292" t="s">
        <v>11813</v>
      </c>
      <c r="J10264" s="292" t="s">
        <v>11813</v>
      </c>
      <c r="K10264" s="292" t="s">
        <v>11813</v>
      </c>
      <c r="L10264" s="292" t="s">
        <v>11813</v>
      </c>
      <c r="M10264" s="292" t="s">
        <v>11813</v>
      </c>
      <c r="N10264" s="292" t="s">
        <v>11813</v>
      </c>
      <c r="O10264" s="292" t="s">
        <v>11813</v>
      </c>
    </row>
    <row r="10265" spans="1:15" hidden="1" x14ac:dyDescent="0.25">
      <c r="A10265" s="83" t="s">
        <v>10760</v>
      </c>
      <c r="C10265" s="292" t="s">
        <v>11813</v>
      </c>
      <c r="D10265" s="292" t="s">
        <v>11813</v>
      </c>
      <c r="E10265" s="292" t="s">
        <v>11813</v>
      </c>
      <c r="F10265" s="292" t="s">
        <v>11813</v>
      </c>
      <c r="G10265" s="292" t="s">
        <v>11813</v>
      </c>
      <c r="H10265" s="292" t="s">
        <v>11813</v>
      </c>
      <c r="I10265" s="292" t="s">
        <v>11813</v>
      </c>
      <c r="J10265" s="292" t="s">
        <v>11813</v>
      </c>
      <c r="K10265" s="292" t="s">
        <v>11813</v>
      </c>
      <c r="L10265" s="292" t="s">
        <v>11813</v>
      </c>
      <c r="M10265" s="292" t="s">
        <v>11813</v>
      </c>
      <c r="N10265" s="292" t="s">
        <v>11813</v>
      </c>
      <c r="O10265" s="292" t="s">
        <v>11813</v>
      </c>
    </row>
    <row r="10266" spans="1:15" hidden="1" x14ac:dyDescent="0.25">
      <c r="A10266" s="83" t="s">
        <v>10761</v>
      </c>
      <c r="C10266" s="292" t="s">
        <v>11813</v>
      </c>
      <c r="D10266" s="292" t="s">
        <v>11813</v>
      </c>
      <c r="E10266" s="292" t="s">
        <v>11813</v>
      </c>
      <c r="F10266" s="292" t="s">
        <v>11813</v>
      </c>
      <c r="G10266" s="292" t="s">
        <v>11813</v>
      </c>
      <c r="H10266" s="292" t="s">
        <v>11813</v>
      </c>
      <c r="I10266" s="292" t="s">
        <v>11813</v>
      </c>
      <c r="J10266" s="292" t="s">
        <v>11813</v>
      </c>
      <c r="K10266" s="292" t="s">
        <v>11813</v>
      </c>
      <c r="L10266" s="292" t="s">
        <v>11813</v>
      </c>
      <c r="M10266" s="292" t="s">
        <v>11813</v>
      </c>
      <c r="N10266" s="292" t="s">
        <v>11813</v>
      </c>
      <c r="O10266" s="292" t="s">
        <v>11813</v>
      </c>
    </row>
    <row r="10267" spans="1:15" hidden="1" x14ac:dyDescent="0.25">
      <c r="A10267" s="83" t="s">
        <v>10762</v>
      </c>
      <c r="C10267" s="292" t="s">
        <v>11813</v>
      </c>
      <c r="D10267" s="292" t="s">
        <v>11813</v>
      </c>
      <c r="E10267" s="292" t="s">
        <v>11813</v>
      </c>
      <c r="F10267" s="292" t="s">
        <v>11813</v>
      </c>
      <c r="G10267" s="292" t="s">
        <v>11813</v>
      </c>
      <c r="H10267" s="292" t="s">
        <v>11813</v>
      </c>
      <c r="I10267" s="292" t="s">
        <v>11813</v>
      </c>
      <c r="J10267" s="292" t="s">
        <v>11813</v>
      </c>
      <c r="K10267" s="292" t="s">
        <v>11813</v>
      </c>
      <c r="L10267" s="292" t="s">
        <v>11813</v>
      </c>
      <c r="M10267" s="292" t="s">
        <v>11813</v>
      </c>
      <c r="N10267" s="292" t="s">
        <v>11813</v>
      </c>
      <c r="O10267" s="292" t="s">
        <v>11813</v>
      </c>
    </row>
    <row r="10268" spans="1:15" hidden="1" x14ac:dyDescent="0.25">
      <c r="A10268" s="83" t="s">
        <v>10763</v>
      </c>
      <c r="C10268" s="292" t="s">
        <v>11813</v>
      </c>
      <c r="D10268" s="292" t="s">
        <v>11813</v>
      </c>
      <c r="E10268" s="292" t="s">
        <v>11813</v>
      </c>
      <c r="F10268" s="292" t="s">
        <v>11813</v>
      </c>
      <c r="G10268" s="292" t="s">
        <v>11813</v>
      </c>
      <c r="H10268" s="292" t="s">
        <v>11813</v>
      </c>
      <c r="I10268" s="292" t="s">
        <v>11813</v>
      </c>
      <c r="J10268" s="292" t="s">
        <v>11813</v>
      </c>
      <c r="K10268" s="292" t="s">
        <v>11813</v>
      </c>
      <c r="L10268" s="292" t="s">
        <v>11813</v>
      </c>
      <c r="M10268" s="292" t="s">
        <v>11813</v>
      </c>
      <c r="N10268" s="292" t="s">
        <v>11813</v>
      </c>
      <c r="O10268" s="292" t="s">
        <v>11813</v>
      </c>
    </row>
    <row r="10269" spans="1:15" hidden="1" x14ac:dyDescent="0.25">
      <c r="A10269" s="83" t="s">
        <v>10764</v>
      </c>
      <c r="C10269" s="292">
        <v>15368</v>
      </c>
      <c r="D10269" s="292" t="s">
        <v>11813</v>
      </c>
      <c r="E10269" s="292" t="s">
        <v>11813</v>
      </c>
      <c r="F10269" s="292" t="s">
        <v>11813</v>
      </c>
      <c r="G10269" s="292" t="s">
        <v>11813</v>
      </c>
      <c r="H10269" s="292" t="s">
        <v>11813</v>
      </c>
      <c r="I10269" s="292" t="s">
        <v>11813</v>
      </c>
      <c r="J10269" s="292" t="s">
        <v>11813</v>
      </c>
      <c r="K10269" s="292" t="s">
        <v>11813</v>
      </c>
      <c r="L10269" s="292" t="s">
        <v>11813</v>
      </c>
      <c r="M10269" s="292" t="s">
        <v>11813</v>
      </c>
      <c r="N10269" s="292" t="s">
        <v>11813</v>
      </c>
      <c r="O10269" s="292">
        <v>15368</v>
      </c>
    </row>
    <row r="10270" spans="1:15" hidden="1" x14ac:dyDescent="0.25">
      <c r="A10270" s="83" t="s">
        <v>10765</v>
      </c>
      <c r="C10270" s="292">
        <v>15303</v>
      </c>
      <c r="D10270" s="292" t="s">
        <v>11813</v>
      </c>
      <c r="E10270" s="292" t="s">
        <v>11813</v>
      </c>
      <c r="F10270" s="292" t="s">
        <v>11813</v>
      </c>
      <c r="G10270" s="292" t="s">
        <v>11813</v>
      </c>
      <c r="H10270" s="292" t="s">
        <v>11813</v>
      </c>
      <c r="I10270" s="292" t="s">
        <v>11813</v>
      </c>
      <c r="J10270" s="292" t="s">
        <v>11813</v>
      </c>
      <c r="K10270" s="292" t="s">
        <v>11813</v>
      </c>
      <c r="L10270" s="292" t="s">
        <v>11813</v>
      </c>
      <c r="M10270" s="292" t="s">
        <v>11813</v>
      </c>
      <c r="N10270" s="292" t="s">
        <v>11813</v>
      </c>
      <c r="O10270" s="292">
        <v>15303</v>
      </c>
    </row>
    <row r="10271" spans="1:15" hidden="1" x14ac:dyDescent="0.25">
      <c r="A10271" s="83" t="s">
        <v>11238</v>
      </c>
    </row>
    <row r="10272" spans="1:15" hidden="1" x14ac:dyDescent="0.25">
      <c r="A10272" s="83" t="s">
        <v>11237</v>
      </c>
    </row>
    <row r="10273" spans="1:1" hidden="1" x14ac:dyDescent="0.25">
      <c r="A10273" s="83" t="s">
        <v>11236</v>
      </c>
    </row>
    <row r="10274" spans="1:1" hidden="1" x14ac:dyDescent="0.25">
      <c r="A10274" s="83" t="s">
        <v>11235</v>
      </c>
    </row>
    <row r="10275" spans="1:1" hidden="1" x14ac:dyDescent="0.25">
      <c r="A10275" s="83" t="s">
        <v>11234</v>
      </c>
    </row>
    <row r="10276" spans="1:1" hidden="1" x14ac:dyDescent="0.25">
      <c r="A10276" s="83" t="s">
        <v>11233</v>
      </c>
    </row>
    <row r="10277" spans="1:1" hidden="1" x14ac:dyDescent="0.25">
      <c r="A10277" s="83" t="s">
        <v>11232</v>
      </c>
    </row>
    <row r="10278" spans="1:1" hidden="1" x14ac:dyDescent="0.25">
      <c r="A10278" s="83" t="s">
        <v>11231</v>
      </c>
    </row>
    <row r="10279" spans="1:1" hidden="1" x14ac:dyDescent="0.25">
      <c r="A10279" s="83" t="s">
        <v>11230</v>
      </c>
    </row>
    <row r="10280" spans="1:1" hidden="1" x14ac:dyDescent="0.25">
      <c r="A10280" s="83" t="s">
        <v>11229</v>
      </c>
    </row>
    <row r="10281" spans="1:1" hidden="1" x14ac:dyDescent="0.25">
      <c r="A10281" s="83" t="s">
        <v>11228</v>
      </c>
    </row>
    <row r="10282" spans="1:1" hidden="1" x14ac:dyDescent="0.25">
      <c r="A10282" s="83" t="s">
        <v>11227</v>
      </c>
    </row>
    <row r="10283" spans="1:1" hidden="1" x14ac:dyDescent="0.25">
      <c r="A10283" s="83" t="s">
        <v>11226</v>
      </c>
    </row>
    <row r="10284" spans="1:1" hidden="1" x14ac:dyDescent="0.25">
      <c r="A10284" s="83" t="s">
        <v>11225</v>
      </c>
    </row>
    <row r="10285" spans="1:1" hidden="1" x14ac:dyDescent="0.25">
      <c r="A10285" s="83" t="s">
        <v>11224</v>
      </c>
    </row>
    <row r="10286" spans="1:1" hidden="1" x14ac:dyDescent="0.25">
      <c r="A10286" s="83" t="s">
        <v>11223</v>
      </c>
    </row>
    <row r="10287" spans="1:1" hidden="1" x14ac:dyDescent="0.25">
      <c r="A10287" s="83" t="s">
        <v>11222</v>
      </c>
    </row>
    <row r="10288" spans="1:1" hidden="1" x14ac:dyDescent="0.25">
      <c r="A10288" s="83" t="s">
        <v>11221</v>
      </c>
    </row>
    <row r="10289" spans="1:1" hidden="1" x14ac:dyDescent="0.25">
      <c r="A10289" s="83" t="s">
        <v>11220</v>
      </c>
    </row>
    <row r="10290" spans="1:1" hidden="1" x14ac:dyDescent="0.25">
      <c r="A10290" s="83" t="s">
        <v>11219</v>
      </c>
    </row>
    <row r="10291" spans="1:1" hidden="1" x14ac:dyDescent="0.25">
      <c r="A10291" s="83" t="s">
        <v>11218</v>
      </c>
    </row>
    <row r="10292" spans="1:1" hidden="1" x14ac:dyDescent="0.25">
      <c r="A10292" s="83" t="s">
        <v>11217</v>
      </c>
    </row>
    <row r="10293" spans="1:1" hidden="1" x14ac:dyDescent="0.25">
      <c r="A10293" s="83" t="s">
        <v>11216</v>
      </c>
    </row>
    <row r="10294" spans="1:1" hidden="1" x14ac:dyDescent="0.25">
      <c r="A10294" s="83" t="s">
        <v>11215</v>
      </c>
    </row>
    <row r="10295" spans="1:1" hidden="1" x14ac:dyDescent="0.25">
      <c r="A10295" s="83" t="s">
        <v>11214</v>
      </c>
    </row>
    <row r="10296" spans="1:1" hidden="1" x14ac:dyDescent="0.25">
      <c r="A10296" s="83" t="s">
        <v>11213</v>
      </c>
    </row>
    <row r="10297" spans="1:1" hidden="1" x14ac:dyDescent="0.25">
      <c r="A10297" s="83" t="s">
        <v>11212</v>
      </c>
    </row>
    <row r="10298" spans="1:1" hidden="1" x14ac:dyDescent="0.25">
      <c r="A10298" s="83" t="s">
        <v>11211</v>
      </c>
    </row>
    <row r="10299" spans="1:1" hidden="1" x14ac:dyDescent="0.25">
      <c r="A10299" s="83" t="s">
        <v>11210</v>
      </c>
    </row>
    <row r="10300" spans="1:1" hidden="1" x14ac:dyDescent="0.25">
      <c r="A10300" s="83" t="s">
        <v>11209</v>
      </c>
    </row>
    <row r="10301" spans="1:1" hidden="1" x14ac:dyDescent="0.25">
      <c r="A10301" s="83" t="s">
        <v>11208</v>
      </c>
    </row>
    <row r="10302" spans="1:1" hidden="1" x14ac:dyDescent="0.25">
      <c r="A10302" s="83" t="s">
        <v>11207</v>
      </c>
    </row>
    <row r="10303" spans="1:1" hidden="1" x14ac:dyDescent="0.25">
      <c r="A10303" s="83" t="s">
        <v>11206</v>
      </c>
    </row>
    <row r="10304" spans="1:1" hidden="1" x14ac:dyDescent="0.25">
      <c r="A10304" s="83" t="s">
        <v>11205</v>
      </c>
    </row>
    <row r="10305" spans="1:1" hidden="1" x14ac:dyDescent="0.25">
      <c r="A10305" s="83" t="s">
        <v>11204</v>
      </c>
    </row>
    <row r="10306" spans="1:1" hidden="1" x14ac:dyDescent="0.25">
      <c r="A10306" s="83" t="s">
        <v>11203</v>
      </c>
    </row>
    <row r="10307" spans="1:1" hidden="1" x14ac:dyDescent="0.25">
      <c r="A10307" s="83" t="s">
        <v>11202</v>
      </c>
    </row>
    <row r="10308" spans="1:1" hidden="1" x14ac:dyDescent="0.25">
      <c r="A10308" s="83" t="s">
        <v>11201</v>
      </c>
    </row>
    <row r="10309" spans="1:1" hidden="1" x14ac:dyDescent="0.25">
      <c r="A10309" s="83" t="s">
        <v>11200</v>
      </c>
    </row>
    <row r="10310" spans="1:1" hidden="1" x14ac:dyDescent="0.25">
      <c r="A10310" s="83" t="s">
        <v>11199</v>
      </c>
    </row>
    <row r="10311" spans="1:1" hidden="1" x14ac:dyDescent="0.25">
      <c r="A10311" s="83" t="s">
        <v>11198</v>
      </c>
    </row>
    <row r="10312" spans="1:1" hidden="1" x14ac:dyDescent="0.25">
      <c r="A10312" s="83" t="s">
        <v>11197</v>
      </c>
    </row>
    <row r="10313" spans="1:1" hidden="1" x14ac:dyDescent="0.25">
      <c r="A10313" s="83" t="s">
        <v>11196</v>
      </c>
    </row>
    <row r="10314" spans="1:1" hidden="1" x14ac:dyDescent="0.25">
      <c r="A10314" s="83" t="s">
        <v>11195</v>
      </c>
    </row>
    <row r="10315" spans="1:1" hidden="1" x14ac:dyDescent="0.25">
      <c r="A10315" s="83" t="s">
        <v>11194</v>
      </c>
    </row>
    <row r="10316" spans="1:1" hidden="1" x14ac:dyDescent="0.25">
      <c r="A10316" s="83" t="s">
        <v>11193</v>
      </c>
    </row>
    <row r="10317" spans="1:1" hidden="1" x14ac:dyDescent="0.25">
      <c r="A10317" s="83" t="s">
        <v>11192</v>
      </c>
    </row>
    <row r="10318" spans="1:1" hidden="1" x14ac:dyDescent="0.25">
      <c r="A10318" s="83" t="s">
        <v>11191</v>
      </c>
    </row>
    <row r="10319" spans="1:1" hidden="1" x14ac:dyDescent="0.25">
      <c r="A10319" s="83" t="s">
        <v>11190</v>
      </c>
    </row>
    <row r="10320" spans="1:1" hidden="1" x14ac:dyDescent="0.25">
      <c r="A10320" s="83" t="s">
        <v>11189</v>
      </c>
    </row>
    <row r="10321" spans="1:1" hidden="1" x14ac:dyDescent="0.25">
      <c r="A10321" s="83" t="s">
        <v>11188</v>
      </c>
    </row>
    <row r="10322" spans="1:1" hidden="1" x14ac:dyDescent="0.25">
      <c r="A10322" s="83" t="s">
        <v>11187</v>
      </c>
    </row>
    <row r="10323" spans="1:1" hidden="1" x14ac:dyDescent="0.25">
      <c r="A10323" s="83" t="s">
        <v>11186</v>
      </c>
    </row>
    <row r="10324" spans="1:1" hidden="1" x14ac:dyDescent="0.25">
      <c r="A10324" s="83" t="s">
        <v>11185</v>
      </c>
    </row>
    <row r="10325" spans="1:1" hidden="1" x14ac:dyDescent="0.25">
      <c r="A10325" s="83" t="s">
        <v>11184</v>
      </c>
    </row>
    <row r="10326" spans="1:1" hidden="1" x14ac:dyDescent="0.25">
      <c r="A10326" s="83" t="s">
        <v>11183</v>
      </c>
    </row>
    <row r="10327" spans="1:1" hidden="1" x14ac:dyDescent="0.25">
      <c r="A10327" s="83" t="s">
        <v>11182</v>
      </c>
    </row>
    <row r="10328" spans="1:1" hidden="1" x14ac:dyDescent="0.25">
      <c r="A10328" s="83" t="s">
        <v>11181</v>
      </c>
    </row>
    <row r="10329" spans="1:1" hidden="1" x14ac:dyDescent="0.25">
      <c r="A10329" s="83" t="s">
        <v>11180</v>
      </c>
    </row>
    <row r="10330" spans="1:1" hidden="1" x14ac:dyDescent="0.25">
      <c r="A10330" s="83" t="s">
        <v>11179</v>
      </c>
    </row>
    <row r="10331" spans="1:1" hidden="1" x14ac:dyDescent="0.25">
      <c r="A10331" s="83" t="s">
        <v>11178</v>
      </c>
    </row>
    <row r="10332" spans="1:1" hidden="1" x14ac:dyDescent="0.25">
      <c r="A10332" s="83" t="s">
        <v>11177</v>
      </c>
    </row>
    <row r="10333" spans="1:1" hidden="1" x14ac:dyDescent="0.25">
      <c r="A10333" s="83" t="s">
        <v>11176</v>
      </c>
    </row>
    <row r="10334" spans="1:1" hidden="1" x14ac:dyDescent="0.25">
      <c r="A10334" s="83" t="s">
        <v>11175</v>
      </c>
    </row>
    <row r="10335" spans="1:1" hidden="1" x14ac:dyDescent="0.25">
      <c r="A10335" s="83" t="s">
        <v>11174</v>
      </c>
    </row>
    <row r="10336" spans="1:1" hidden="1" x14ac:dyDescent="0.25">
      <c r="A10336" s="83" t="s">
        <v>11173</v>
      </c>
    </row>
    <row r="10337" spans="1:1" hidden="1" x14ac:dyDescent="0.25">
      <c r="A10337" s="83" t="s">
        <v>11172</v>
      </c>
    </row>
    <row r="10338" spans="1:1" hidden="1" x14ac:dyDescent="0.25">
      <c r="A10338" s="83" t="s">
        <v>11171</v>
      </c>
    </row>
    <row r="10339" spans="1:1" hidden="1" x14ac:dyDescent="0.25">
      <c r="A10339" s="83" t="s">
        <v>11170</v>
      </c>
    </row>
    <row r="10340" spans="1:1" hidden="1" x14ac:dyDescent="0.25">
      <c r="A10340" s="83" t="s">
        <v>11169</v>
      </c>
    </row>
    <row r="10341" spans="1:1" hidden="1" x14ac:dyDescent="0.25">
      <c r="A10341" s="83" t="s">
        <v>11168</v>
      </c>
    </row>
    <row r="10342" spans="1:1" hidden="1" x14ac:dyDescent="0.25">
      <c r="A10342" s="83" t="s">
        <v>11167</v>
      </c>
    </row>
    <row r="10343" spans="1:1" hidden="1" x14ac:dyDescent="0.25">
      <c r="A10343" s="83" t="s">
        <v>11166</v>
      </c>
    </row>
    <row r="10344" spans="1:1" hidden="1" x14ac:dyDescent="0.25">
      <c r="A10344" s="83" t="s">
        <v>11165</v>
      </c>
    </row>
    <row r="10345" spans="1:1" hidden="1" x14ac:dyDescent="0.25">
      <c r="A10345" s="83" t="s">
        <v>11164</v>
      </c>
    </row>
    <row r="10346" spans="1:1" hidden="1" x14ac:dyDescent="0.25">
      <c r="A10346" s="83" t="s">
        <v>11163</v>
      </c>
    </row>
    <row r="10347" spans="1:1" hidden="1" x14ac:dyDescent="0.25">
      <c r="A10347" s="83" t="s">
        <v>11162</v>
      </c>
    </row>
    <row r="10348" spans="1:1" hidden="1" x14ac:dyDescent="0.25">
      <c r="A10348" s="83" t="s">
        <v>11161</v>
      </c>
    </row>
    <row r="10349" spans="1:1" hidden="1" x14ac:dyDescent="0.25">
      <c r="A10349" s="83" t="s">
        <v>11160</v>
      </c>
    </row>
    <row r="10350" spans="1:1" hidden="1" x14ac:dyDescent="0.25">
      <c r="A10350" s="83" t="s">
        <v>11159</v>
      </c>
    </row>
    <row r="10351" spans="1:1" hidden="1" x14ac:dyDescent="0.25">
      <c r="A10351" s="83" t="s">
        <v>11158</v>
      </c>
    </row>
    <row r="10352" spans="1:1" hidden="1" x14ac:dyDescent="0.25">
      <c r="A10352" s="83" t="s">
        <v>11157</v>
      </c>
    </row>
    <row r="10353" spans="1:1" hidden="1" x14ac:dyDescent="0.25">
      <c r="A10353" s="83" t="s">
        <v>11156</v>
      </c>
    </row>
    <row r="10354" spans="1:1" hidden="1" x14ac:dyDescent="0.25">
      <c r="A10354" s="83" t="s">
        <v>11155</v>
      </c>
    </row>
    <row r="10355" spans="1:1" hidden="1" x14ac:dyDescent="0.25">
      <c r="A10355" s="83" t="s">
        <v>11154</v>
      </c>
    </row>
    <row r="10356" spans="1:1" hidden="1" x14ac:dyDescent="0.25">
      <c r="A10356" s="83" t="s">
        <v>11153</v>
      </c>
    </row>
    <row r="10357" spans="1:1" hidden="1" x14ac:dyDescent="0.25">
      <c r="A10357" s="83" t="s">
        <v>11152</v>
      </c>
    </row>
    <row r="10358" spans="1:1" hidden="1" x14ac:dyDescent="0.25">
      <c r="A10358" s="83" t="s">
        <v>11151</v>
      </c>
    </row>
    <row r="10359" spans="1:1" hidden="1" x14ac:dyDescent="0.25">
      <c r="A10359" s="83" t="s">
        <v>11150</v>
      </c>
    </row>
    <row r="10360" spans="1:1" hidden="1" x14ac:dyDescent="0.25">
      <c r="A10360" s="83" t="s">
        <v>11149</v>
      </c>
    </row>
    <row r="10361" spans="1:1" hidden="1" x14ac:dyDescent="0.25">
      <c r="A10361" s="83" t="s">
        <v>11148</v>
      </c>
    </row>
    <row r="10362" spans="1:1" hidden="1" x14ac:dyDescent="0.25">
      <c r="A10362" s="83" t="s">
        <v>11147</v>
      </c>
    </row>
    <row r="10363" spans="1:1" hidden="1" x14ac:dyDescent="0.25">
      <c r="A10363" s="83" t="s">
        <v>11146</v>
      </c>
    </row>
    <row r="10364" spans="1:1" hidden="1" x14ac:dyDescent="0.25">
      <c r="A10364" s="83" t="s">
        <v>11145</v>
      </c>
    </row>
    <row r="10365" spans="1:1" hidden="1" x14ac:dyDescent="0.25">
      <c r="A10365" s="83" t="s">
        <v>11144</v>
      </c>
    </row>
    <row r="10366" spans="1:1" hidden="1" x14ac:dyDescent="0.25">
      <c r="A10366" s="83" t="s">
        <v>11143</v>
      </c>
    </row>
    <row r="10367" spans="1:1" hidden="1" x14ac:dyDescent="0.25">
      <c r="A10367" s="83" t="s">
        <v>11142</v>
      </c>
    </row>
    <row r="10368" spans="1:1" hidden="1" x14ac:dyDescent="0.25">
      <c r="A10368" s="83" t="s">
        <v>11141</v>
      </c>
    </row>
    <row r="10369" spans="1:1" hidden="1" x14ac:dyDescent="0.25">
      <c r="A10369" s="83" t="s">
        <v>11140</v>
      </c>
    </row>
    <row r="10370" spans="1:1" hidden="1" x14ac:dyDescent="0.25">
      <c r="A10370" s="83" t="s">
        <v>11139</v>
      </c>
    </row>
    <row r="10371" spans="1:1" hidden="1" x14ac:dyDescent="0.25">
      <c r="A10371" s="83" t="s">
        <v>11138</v>
      </c>
    </row>
    <row r="10372" spans="1:1" hidden="1" x14ac:dyDescent="0.25">
      <c r="A10372" s="83" t="s">
        <v>11137</v>
      </c>
    </row>
    <row r="10373" spans="1:1" hidden="1" x14ac:dyDescent="0.25">
      <c r="A10373" s="83" t="s">
        <v>11136</v>
      </c>
    </row>
    <row r="10374" spans="1:1" hidden="1" x14ac:dyDescent="0.25">
      <c r="A10374" s="83" t="s">
        <v>11135</v>
      </c>
    </row>
    <row r="10375" spans="1:1" hidden="1" x14ac:dyDescent="0.25">
      <c r="A10375" s="83" t="s">
        <v>11134</v>
      </c>
    </row>
    <row r="10376" spans="1:1" hidden="1" x14ac:dyDescent="0.25">
      <c r="A10376" s="83" t="s">
        <v>11133</v>
      </c>
    </row>
    <row r="10377" spans="1:1" hidden="1" x14ac:dyDescent="0.25">
      <c r="A10377" s="83" t="s">
        <v>11132</v>
      </c>
    </row>
    <row r="10378" spans="1:1" hidden="1" x14ac:dyDescent="0.25">
      <c r="A10378" s="83" t="s">
        <v>11131</v>
      </c>
    </row>
    <row r="10379" spans="1:1" hidden="1" x14ac:dyDescent="0.25">
      <c r="A10379" s="83" t="s">
        <v>11130</v>
      </c>
    </row>
    <row r="10380" spans="1:1" hidden="1" x14ac:dyDescent="0.25">
      <c r="A10380" s="83" t="s">
        <v>11129</v>
      </c>
    </row>
    <row r="10381" spans="1:1" hidden="1" x14ac:dyDescent="0.25">
      <c r="A10381" s="83" t="s">
        <v>11128</v>
      </c>
    </row>
    <row r="10382" spans="1:1" hidden="1" x14ac:dyDescent="0.25">
      <c r="A10382" s="83" t="s">
        <v>11127</v>
      </c>
    </row>
    <row r="10383" spans="1:1" hidden="1" x14ac:dyDescent="0.25">
      <c r="A10383" s="83" t="s">
        <v>11126</v>
      </c>
    </row>
    <row r="10384" spans="1:1" hidden="1" x14ac:dyDescent="0.25">
      <c r="A10384" s="83" t="s">
        <v>11125</v>
      </c>
    </row>
    <row r="10385" spans="1:1" hidden="1" x14ac:dyDescent="0.25">
      <c r="A10385" s="83" t="s">
        <v>11124</v>
      </c>
    </row>
    <row r="10386" spans="1:1" hidden="1" x14ac:dyDescent="0.25">
      <c r="A10386" s="83" t="s">
        <v>11123</v>
      </c>
    </row>
    <row r="10387" spans="1:1" hidden="1" x14ac:dyDescent="0.25">
      <c r="A10387" s="83" t="s">
        <v>11122</v>
      </c>
    </row>
    <row r="10388" spans="1:1" hidden="1" x14ac:dyDescent="0.25">
      <c r="A10388" s="83" t="s">
        <v>11121</v>
      </c>
    </row>
    <row r="10389" spans="1:1" hidden="1" x14ac:dyDescent="0.25">
      <c r="A10389" s="83" t="s">
        <v>11120</v>
      </c>
    </row>
    <row r="10390" spans="1:1" hidden="1" x14ac:dyDescent="0.25">
      <c r="A10390" s="83" t="s">
        <v>11119</v>
      </c>
    </row>
    <row r="10391" spans="1:1" hidden="1" x14ac:dyDescent="0.25">
      <c r="A10391" s="83" t="s">
        <v>11118</v>
      </c>
    </row>
    <row r="10392" spans="1:1" hidden="1" x14ac:dyDescent="0.25">
      <c r="A10392" s="83" t="s">
        <v>11117</v>
      </c>
    </row>
    <row r="10393" spans="1:1" hidden="1" x14ac:dyDescent="0.25">
      <c r="A10393" s="83" t="s">
        <v>11116</v>
      </c>
    </row>
    <row r="10394" spans="1:1" hidden="1" x14ac:dyDescent="0.25">
      <c r="A10394" s="83" t="s">
        <v>11115</v>
      </c>
    </row>
    <row r="10395" spans="1:1" hidden="1" x14ac:dyDescent="0.25">
      <c r="A10395" s="83" t="s">
        <v>11114</v>
      </c>
    </row>
    <row r="10396" spans="1:1" hidden="1" x14ac:dyDescent="0.25">
      <c r="A10396" s="83" t="s">
        <v>11113</v>
      </c>
    </row>
    <row r="10397" spans="1:1" hidden="1" x14ac:dyDescent="0.25">
      <c r="A10397" s="83" t="s">
        <v>11112</v>
      </c>
    </row>
    <row r="10398" spans="1:1" hidden="1" x14ac:dyDescent="0.25">
      <c r="A10398" s="83" t="s">
        <v>11111</v>
      </c>
    </row>
    <row r="10399" spans="1:1" hidden="1" x14ac:dyDescent="0.25">
      <c r="A10399" s="83" t="s">
        <v>11110</v>
      </c>
    </row>
    <row r="10400" spans="1:1" hidden="1" x14ac:dyDescent="0.25">
      <c r="A10400" s="83" t="s">
        <v>11109</v>
      </c>
    </row>
    <row r="10401" spans="1:1" hidden="1" x14ac:dyDescent="0.25">
      <c r="A10401" s="83" t="s">
        <v>11108</v>
      </c>
    </row>
    <row r="10402" spans="1:1" hidden="1" x14ac:dyDescent="0.25">
      <c r="A10402" s="83" t="s">
        <v>11107</v>
      </c>
    </row>
    <row r="10403" spans="1:1" hidden="1" x14ac:dyDescent="0.25">
      <c r="A10403" s="83" t="s">
        <v>11106</v>
      </c>
    </row>
    <row r="10404" spans="1:1" hidden="1" x14ac:dyDescent="0.25">
      <c r="A10404" s="83" t="s">
        <v>11105</v>
      </c>
    </row>
    <row r="10405" spans="1:1" hidden="1" x14ac:dyDescent="0.25">
      <c r="A10405" s="83" t="s">
        <v>11104</v>
      </c>
    </row>
    <row r="10406" spans="1:1" hidden="1" x14ac:dyDescent="0.25">
      <c r="A10406" s="83" t="s">
        <v>11103</v>
      </c>
    </row>
    <row r="10407" spans="1:1" hidden="1" x14ac:dyDescent="0.25">
      <c r="A10407" s="83" t="s">
        <v>11102</v>
      </c>
    </row>
    <row r="10408" spans="1:1" hidden="1" x14ac:dyDescent="0.25">
      <c r="A10408" s="83" t="s">
        <v>11101</v>
      </c>
    </row>
    <row r="10409" spans="1:1" hidden="1" x14ac:dyDescent="0.25">
      <c r="A10409" s="83" t="s">
        <v>11100</v>
      </c>
    </row>
    <row r="10410" spans="1:1" hidden="1" x14ac:dyDescent="0.25">
      <c r="A10410" s="83" t="s">
        <v>11099</v>
      </c>
    </row>
    <row r="10411" spans="1:1" hidden="1" x14ac:dyDescent="0.25">
      <c r="A10411" s="83" t="s">
        <v>11098</v>
      </c>
    </row>
    <row r="10412" spans="1:1" hidden="1" x14ac:dyDescent="0.25">
      <c r="A10412" s="83" t="s">
        <v>11097</v>
      </c>
    </row>
    <row r="10413" spans="1:1" hidden="1" x14ac:dyDescent="0.25">
      <c r="A10413" s="83" t="s">
        <v>11096</v>
      </c>
    </row>
    <row r="10414" spans="1:1" hidden="1" x14ac:dyDescent="0.25">
      <c r="A10414" s="83" t="s">
        <v>11095</v>
      </c>
    </row>
    <row r="10415" spans="1:1" hidden="1" x14ac:dyDescent="0.25">
      <c r="A10415" s="83" t="s">
        <v>11094</v>
      </c>
    </row>
    <row r="10416" spans="1:1" hidden="1" x14ac:dyDescent="0.25">
      <c r="A10416" s="83" t="s">
        <v>11093</v>
      </c>
    </row>
    <row r="10417" spans="1:1" hidden="1" x14ac:dyDescent="0.25">
      <c r="A10417" s="83" t="s">
        <v>11092</v>
      </c>
    </row>
    <row r="10418" spans="1:1" hidden="1" x14ac:dyDescent="0.25">
      <c r="A10418" s="83" t="s">
        <v>11091</v>
      </c>
    </row>
    <row r="10419" spans="1:1" hidden="1" x14ac:dyDescent="0.25">
      <c r="A10419" s="83" t="s">
        <v>11090</v>
      </c>
    </row>
    <row r="10420" spans="1:1" hidden="1" x14ac:dyDescent="0.25">
      <c r="A10420" s="83" t="s">
        <v>11089</v>
      </c>
    </row>
    <row r="10421" spans="1:1" hidden="1" x14ac:dyDescent="0.25">
      <c r="A10421" s="83" t="s">
        <v>11088</v>
      </c>
    </row>
    <row r="10422" spans="1:1" hidden="1" x14ac:dyDescent="0.25">
      <c r="A10422" s="83" t="s">
        <v>11087</v>
      </c>
    </row>
    <row r="10423" spans="1:1" hidden="1" x14ac:dyDescent="0.25">
      <c r="A10423" s="83" t="s">
        <v>11086</v>
      </c>
    </row>
    <row r="10424" spans="1:1" hidden="1" x14ac:dyDescent="0.25">
      <c r="A10424" s="83" t="s">
        <v>11085</v>
      </c>
    </row>
    <row r="10425" spans="1:1" hidden="1" x14ac:dyDescent="0.25">
      <c r="A10425" s="83" t="s">
        <v>11084</v>
      </c>
    </row>
    <row r="10426" spans="1:1" hidden="1" x14ac:dyDescent="0.25">
      <c r="A10426" s="83" t="s">
        <v>11083</v>
      </c>
    </row>
    <row r="10427" spans="1:1" hidden="1" x14ac:dyDescent="0.25">
      <c r="A10427" s="83" t="s">
        <v>11082</v>
      </c>
    </row>
    <row r="10428" spans="1:1" hidden="1" x14ac:dyDescent="0.25">
      <c r="A10428" s="83" t="s">
        <v>11081</v>
      </c>
    </row>
    <row r="10429" spans="1:1" hidden="1" x14ac:dyDescent="0.25">
      <c r="A10429" s="83" t="s">
        <v>11080</v>
      </c>
    </row>
    <row r="10430" spans="1:1" hidden="1" x14ac:dyDescent="0.25">
      <c r="A10430" s="83" t="s">
        <v>11079</v>
      </c>
    </row>
    <row r="10431" spans="1:1" hidden="1" x14ac:dyDescent="0.25">
      <c r="A10431" s="83" t="s">
        <v>11078</v>
      </c>
    </row>
    <row r="10432" spans="1:1" hidden="1" x14ac:dyDescent="0.25">
      <c r="A10432" s="83" t="s">
        <v>11077</v>
      </c>
    </row>
    <row r="10433" spans="1:1" hidden="1" x14ac:dyDescent="0.25">
      <c r="A10433" s="83" t="s">
        <v>11076</v>
      </c>
    </row>
    <row r="10434" spans="1:1" hidden="1" x14ac:dyDescent="0.25">
      <c r="A10434" s="83" t="s">
        <v>11075</v>
      </c>
    </row>
    <row r="10435" spans="1:1" hidden="1" x14ac:dyDescent="0.25">
      <c r="A10435" s="83" t="s">
        <v>11074</v>
      </c>
    </row>
    <row r="10436" spans="1:1" hidden="1" x14ac:dyDescent="0.25">
      <c r="A10436" s="83" t="s">
        <v>11073</v>
      </c>
    </row>
    <row r="10437" spans="1:1" hidden="1" x14ac:dyDescent="0.25">
      <c r="A10437" s="83" t="s">
        <v>11072</v>
      </c>
    </row>
    <row r="10438" spans="1:1" hidden="1" x14ac:dyDescent="0.25">
      <c r="A10438" s="83" t="s">
        <v>11071</v>
      </c>
    </row>
    <row r="10439" spans="1:1" hidden="1" x14ac:dyDescent="0.25">
      <c r="A10439" s="83" t="s">
        <v>11070</v>
      </c>
    </row>
    <row r="10440" spans="1:1" hidden="1" x14ac:dyDescent="0.25">
      <c r="A10440" s="83" t="s">
        <v>11069</v>
      </c>
    </row>
    <row r="10441" spans="1:1" hidden="1" x14ac:dyDescent="0.25">
      <c r="A10441" s="83" t="s">
        <v>11068</v>
      </c>
    </row>
    <row r="10442" spans="1:1" hidden="1" x14ac:dyDescent="0.25">
      <c r="A10442" s="83" t="s">
        <v>11067</v>
      </c>
    </row>
    <row r="10443" spans="1:1" hidden="1" x14ac:dyDescent="0.25">
      <c r="A10443" s="83" t="s">
        <v>11066</v>
      </c>
    </row>
    <row r="10444" spans="1:1" hidden="1" x14ac:dyDescent="0.25">
      <c r="A10444" s="83" t="s">
        <v>11065</v>
      </c>
    </row>
    <row r="10445" spans="1:1" hidden="1" x14ac:dyDescent="0.25">
      <c r="A10445" s="83" t="s">
        <v>11064</v>
      </c>
    </row>
    <row r="10446" spans="1:1" hidden="1" x14ac:dyDescent="0.25">
      <c r="A10446" s="83" t="s">
        <v>11063</v>
      </c>
    </row>
    <row r="10447" spans="1:1" hidden="1" x14ac:dyDescent="0.25">
      <c r="A10447" s="83" t="s">
        <v>11062</v>
      </c>
    </row>
    <row r="10448" spans="1:1" hidden="1" x14ac:dyDescent="0.25">
      <c r="A10448" s="83" t="s">
        <v>11061</v>
      </c>
    </row>
    <row r="10449" spans="1:1" hidden="1" x14ac:dyDescent="0.25">
      <c r="A10449" s="83" t="s">
        <v>11060</v>
      </c>
    </row>
    <row r="10450" spans="1:1" hidden="1" x14ac:dyDescent="0.25">
      <c r="A10450" s="83" t="s">
        <v>11059</v>
      </c>
    </row>
    <row r="10451" spans="1:1" hidden="1" x14ac:dyDescent="0.25">
      <c r="A10451" s="83" t="s">
        <v>11058</v>
      </c>
    </row>
    <row r="10452" spans="1:1" hidden="1" x14ac:dyDescent="0.25">
      <c r="A10452" s="83" t="s">
        <v>11057</v>
      </c>
    </row>
    <row r="10453" spans="1:1" hidden="1" x14ac:dyDescent="0.25">
      <c r="A10453" s="83" t="s">
        <v>11056</v>
      </c>
    </row>
    <row r="10454" spans="1:1" hidden="1" x14ac:dyDescent="0.25">
      <c r="A10454" s="83" t="s">
        <v>11055</v>
      </c>
    </row>
    <row r="10455" spans="1:1" hidden="1" x14ac:dyDescent="0.25">
      <c r="A10455" s="83" t="s">
        <v>11054</v>
      </c>
    </row>
    <row r="10456" spans="1:1" hidden="1" x14ac:dyDescent="0.25">
      <c r="A10456" s="83" t="s">
        <v>11053</v>
      </c>
    </row>
    <row r="10457" spans="1:1" hidden="1" x14ac:dyDescent="0.25">
      <c r="A10457" s="83" t="s">
        <v>11052</v>
      </c>
    </row>
    <row r="10458" spans="1:1" hidden="1" x14ac:dyDescent="0.25">
      <c r="A10458" s="83" t="s">
        <v>11051</v>
      </c>
    </row>
    <row r="10459" spans="1:1" hidden="1" x14ac:dyDescent="0.25">
      <c r="A10459" s="83" t="s">
        <v>11050</v>
      </c>
    </row>
    <row r="10460" spans="1:1" hidden="1" x14ac:dyDescent="0.25">
      <c r="A10460" s="83" t="s">
        <v>11049</v>
      </c>
    </row>
    <row r="10461" spans="1:1" hidden="1" x14ac:dyDescent="0.25">
      <c r="A10461" s="83" t="s">
        <v>11048</v>
      </c>
    </row>
    <row r="10462" spans="1:1" hidden="1" x14ac:dyDescent="0.25">
      <c r="A10462" s="83" t="s">
        <v>11047</v>
      </c>
    </row>
    <row r="10463" spans="1:1" hidden="1" x14ac:dyDescent="0.25">
      <c r="A10463" s="83" t="s">
        <v>11046</v>
      </c>
    </row>
    <row r="10464" spans="1:1" hidden="1" x14ac:dyDescent="0.25">
      <c r="A10464" s="83" t="s">
        <v>11045</v>
      </c>
    </row>
    <row r="10465" spans="1:1" hidden="1" x14ac:dyDescent="0.25">
      <c r="A10465" s="83" t="s">
        <v>11044</v>
      </c>
    </row>
    <row r="10466" spans="1:1" hidden="1" x14ac:dyDescent="0.25">
      <c r="A10466" s="83" t="s">
        <v>11043</v>
      </c>
    </row>
    <row r="10467" spans="1:1" hidden="1" x14ac:dyDescent="0.25">
      <c r="A10467" s="83" t="s">
        <v>11042</v>
      </c>
    </row>
    <row r="10468" spans="1:1" hidden="1" x14ac:dyDescent="0.25">
      <c r="A10468" s="83" t="s">
        <v>11041</v>
      </c>
    </row>
    <row r="10469" spans="1:1" hidden="1" x14ac:dyDescent="0.25">
      <c r="A10469" s="83" t="s">
        <v>11040</v>
      </c>
    </row>
    <row r="10470" spans="1:1" hidden="1" x14ac:dyDescent="0.25">
      <c r="A10470" s="83" t="s">
        <v>11039</v>
      </c>
    </row>
    <row r="10471" spans="1:1" hidden="1" x14ac:dyDescent="0.25">
      <c r="A10471" s="83" t="s">
        <v>11038</v>
      </c>
    </row>
    <row r="10472" spans="1:1" hidden="1" x14ac:dyDescent="0.25">
      <c r="A10472" s="83" t="s">
        <v>11037</v>
      </c>
    </row>
    <row r="10473" spans="1:1" hidden="1" x14ac:dyDescent="0.25">
      <c r="A10473" s="83" t="s">
        <v>11036</v>
      </c>
    </row>
    <row r="10474" spans="1:1" hidden="1" x14ac:dyDescent="0.25">
      <c r="A10474" s="83" t="s">
        <v>11035</v>
      </c>
    </row>
    <row r="10475" spans="1:1" hidden="1" x14ac:dyDescent="0.25">
      <c r="A10475" s="83" t="s">
        <v>11034</v>
      </c>
    </row>
    <row r="10476" spans="1:1" hidden="1" x14ac:dyDescent="0.25">
      <c r="A10476" s="83" t="s">
        <v>11033</v>
      </c>
    </row>
    <row r="10477" spans="1:1" hidden="1" x14ac:dyDescent="0.25">
      <c r="A10477" s="83" t="s">
        <v>11032</v>
      </c>
    </row>
    <row r="10478" spans="1:1" hidden="1" x14ac:dyDescent="0.25">
      <c r="A10478" s="83" t="s">
        <v>11031</v>
      </c>
    </row>
    <row r="10479" spans="1:1" hidden="1" x14ac:dyDescent="0.25">
      <c r="A10479" s="83" t="s">
        <v>11030</v>
      </c>
    </row>
    <row r="10480" spans="1:1" hidden="1" x14ac:dyDescent="0.25">
      <c r="A10480" s="83" t="s">
        <v>11029</v>
      </c>
    </row>
    <row r="10481" spans="1:16" hidden="1" x14ac:dyDescent="0.25">
      <c r="A10481" s="83" t="s">
        <v>11028</v>
      </c>
    </row>
    <row r="10482" spans="1:16" hidden="1" x14ac:dyDescent="0.25">
      <c r="A10482" s="83" t="s">
        <v>11027</v>
      </c>
    </row>
    <row r="10483" spans="1:16" hidden="1" x14ac:dyDescent="0.25">
      <c r="A10483" s="83" t="s">
        <v>11026</v>
      </c>
    </row>
    <row r="10484" spans="1:16" hidden="1" x14ac:dyDescent="0.25">
      <c r="A10484" s="83" t="s">
        <v>11025</v>
      </c>
    </row>
    <row r="10485" spans="1:16" hidden="1" x14ac:dyDescent="0.25">
      <c r="A10485" s="83" t="s">
        <v>11024</v>
      </c>
    </row>
    <row r="10486" spans="1:16" hidden="1" x14ac:dyDescent="0.25">
      <c r="A10486" s="83" t="s">
        <v>11023</v>
      </c>
    </row>
    <row r="10487" spans="1:16" hidden="1" x14ac:dyDescent="0.25">
      <c r="A10487" s="83" t="s">
        <v>11022</v>
      </c>
    </row>
    <row r="10488" spans="1:16" hidden="1" x14ac:dyDescent="0.25">
      <c r="A10488" s="83" t="s">
        <v>11021</v>
      </c>
    </row>
    <row r="10489" spans="1:16" hidden="1" x14ac:dyDescent="0.25">
      <c r="A10489" s="83" t="s">
        <v>11020</v>
      </c>
    </row>
    <row r="10490" spans="1:16" hidden="1" x14ac:dyDescent="0.25">
      <c r="A10490" s="83" t="s">
        <v>11019</v>
      </c>
    </row>
    <row r="10491" spans="1:16" hidden="1" x14ac:dyDescent="0.25">
      <c r="A10491" s="83" t="s">
        <v>11018</v>
      </c>
    </row>
    <row r="10492" spans="1:16" hidden="1" x14ac:dyDescent="0.25">
      <c r="A10492" s="83" t="s">
        <v>11017</v>
      </c>
    </row>
    <row r="10493" spans="1:16" hidden="1" x14ac:dyDescent="0.25">
      <c r="A10493" s="83" t="s">
        <v>11016</v>
      </c>
    </row>
    <row r="10494" spans="1:16" hidden="1" x14ac:dyDescent="0.25">
      <c r="A10494" s="83" t="s">
        <v>11015</v>
      </c>
    </row>
    <row r="10495" spans="1:16" hidden="1" x14ac:dyDescent="0.25">
      <c r="A10495" s="83" t="s">
        <v>11014</v>
      </c>
      <c r="C10495" s="292">
        <v>-141004.46601174207</v>
      </c>
      <c r="O10495" s="292">
        <v>-141004.46601174207</v>
      </c>
      <c r="P10495" s="83" t="str">
        <f t="shared" ref="P10495:P10558" si="239">IF(COUNTBLANK(Q10495)=0,IF(RIGHT(A10495,12)=Q10495,TRUE,FALSE),"")</f>
        <v/>
      </c>
    </row>
    <row r="10496" spans="1:16" hidden="1" x14ac:dyDescent="0.25">
      <c r="A10496" s="83" t="s">
        <v>11013</v>
      </c>
      <c r="C10496" s="292">
        <v>377.5</v>
      </c>
      <c r="O10496" s="292">
        <v>377.5</v>
      </c>
      <c r="P10496" s="83" t="str">
        <f t="shared" si="239"/>
        <v/>
      </c>
    </row>
    <row r="10497" spans="1:16" hidden="1" x14ac:dyDescent="0.25">
      <c r="A10497" s="83" t="s">
        <v>11012</v>
      </c>
      <c r="C10497" s="292">
        <v>0</v>
      </c>
      <c r="O10497" s="292">
        <v>0</v>
      </c>
      <c r="P10497" s="83" t="str">
        <f t="shared" si="239"/>
        <v/>
      </c>
    </row>
    <row r="10498" spans="1:16" hidden="1" x14ac:dyDescent="0.25">
      <c r="A10498" s="83" t="s">
        <v>11011</v>
      </c>
      <c r="C10498" s="292">
        <v>1222837.4119384089</v>
      </c>
      <c r="O10498" s="292">
        <v>1222837.4119384089</v>
      </c>
      <c r="P10498" s="83" t="str">
        <f t="shared" si="239"/>
        <v/>
      </c>
    </row>
    <row r="10499" spans="1:16" hidden="1" x14ac:dyDescent="0.25">
      <c r="A10499" s="83" t="s">
        <v>11010</v>
      </c>
      <c r="C10499" s="292">
        <v>489213.35803536483</v>
      </c>
      <c r="O10499" s="292">
        <v>489213.35803536483</v>
      </c>
      <c r="P10499" s="83" t="str">
        <f t="shared" si="239"/>
        <v/>
      </c>
    </row>
    <row r="10500" spans="1:16" hidden="1" x14ac:dyDescent="0.25">
      <c r="A10500" s="83" t="s">
        <v>11009</v>
      </c>
      <c r="C10500" s="292">
        <v>67031.081895364783</v>
      </c>
      <c r="O10500" s="292">
        <v>67031.081895364783</v>
      </c>
      <c r="P10500" s="83" t="str">
        <f t="shared" si="239"/>
        <v/>
      </c>
    </row>
    <row r="10501" spans="1:16" hidden="1" x14ac:dyDescent="0.25">
      <c r="A10501" s="83" t="s">
        <v>11008</v>
      </c>
      <c r="C10501" s="292">
        <v>31</v>
      </c>
      <c r="O10501" s="292">
        <v>31</v>
      </c>
      <c r="P10501" s="83" t="str">
        <f t="shared" si="239"/>
        <v/>
      </c>
    </row>
    <row r="10502" spans="1:16" hidden="1" x14ac:dyDescent="0.25">
      <c r="A10502" s="83" t="s">
        <v>11007</v>
      </c>
      <c r="C10502" s="292">
        <v>12381.607349999998</v>
      </c>
      <c r="O10502" s="292">
        <v>12381.607349999998</v>
      </c>
      <c r="P10502" s="83" t="str">
        <f t="shared" si="239"/>
        <v/>
      </c>
    </row>
    <row r="10503" spans="1:16" hidden="1" x14ac:dyDescent="0.25">
      <c r="A10503" s="83" t="s">
        <v>11006</v>
      </c>
      <c r="C10503" s="292">
        <v>229540.43541304395</v>
      </c>
      <c r="O10503" s="292">
        <v>229540.43541304395</v>
      </c>
      <c r="P10503" s="83" t="str">
        <f t="shared" si="239"/>
        <v/>
      </c>
    </row>
    <row r="10504" spans="1:16" hidden="1" x14ac:dyDescent="0.25">
      <c r="A10504" s="83" t="s">
        <v>11005</v>
      </c>
      <c r="C10504" s="292">
        <v>229540.43541304395</v>
      </c>
      <c r="O10504" s="292">
        <v>229540.43541304395</v>
      </c>
      <c r="P10504" s="83" t="str">
        <f t="shared" si="239"/>
        <v/>
      </c>
    </row>
    <row r="10505" spans="1:16" hidden="1" x14ac:dyDescent="0.25">
      <c r="A10505" s="83" t="s">
        <v>11004</v>
      </c>
      <c r="C10505" s="292">
        <v>0</v>
      </c>
      <c r="O10505" s="292">
        <v>0</v>
      </c>
      <c r="P10505" s="83" t="str">
        <f t="shared" si="239"/>
        <v/>
      </c>
    </row>
    <row r="10506" spans="1:16" hidden="1" x14ac:dyDescent="0.25">
      <c r="A10506" s="83" t="s">
        <v>11003</v>
      </c>
      <c r="C10506" s="292">
        <v>731543.90079840866</v>
      </c>
      <c r="O10506" s="292">
        <v>731543.90079840866</v>
      </c>
      <c r="P10506" s="83" t="str">
        <f t="shared" si="239"/>
        <v/>
      </c>
    </row>
    <row r="10507" spans="1:16" hidden="1" x14ac:dyDescent="0.25">
      <c r="A10507" s="83" t="s">
        <v>11002</v>
      </c>
      <c r="C10507" s="292">
        <v>491293.51114000002</v>
      </c>
      <c r="O10507" s="292">
        <v>491293.51114000002</v>
      </c>
      <c r="P10507" s="83" t="str">
        <f t="shared" si="239"/>
        <v/>
      </c>
    </row>
    <row r="10508" spans="1:16" hidden="1" x14ac:dyDescent="0.25">
      <c r="A10508" s="83" t="s">
        <v>11001</v>
      </c>
      <c r="C10508" s="292">
        <v>421620</v>
      </c>
      <c r="O10508" s="292">
        <v>421620</v>
      </c>
      <c r="P10508" s="83" t="str">
        <f t="shared" si="239"/>
        <v/>
      </c>
    </row>
    <row r="10509" spans="1:16" hidden="1" x14ac:dyDescent="0.25">
      <c r="A10509" s="83" t="s">
        <v>11000</v>
      </c>
      <c r="C10509" s="292">
        <v>172.82214000000002</v>
      </c>
      <c r="O10509" s="292">
        <v>172.82214000000002</v>
      </c>
      <c r="P10509" s="83" t="str">
        <f t="shared" si="239"/>
        <v/>
      </c>
    </row>
    <row r="10510" spans="1:16" hidden="1" x14ac:dyDescent="0.25">
      <c r="A10510" s="83" t="s">
        <v>10999</v>
      </c>
      <c r="C10510" s="292">
        <v>99.688999999999993</v>
      </c>
      <c r="O10510" s="292">
        <v>99.688999999999993</v>
      </c>
      <c r="P10510" s="83" t="str">
        <f t="shared" si="239"/>
        <v/>
      </c>
    </row>
    <row r="10511" spans="1:16" hidden="1" x14ac:dyDescent="0.25">
      <c r="A10511" s="83" t="s">
        <v>10998</v>
      </c>
      <c r="P10511" s="83" t="str">
        <f t="shared" si="239"/>
        <v/>
      </c>
    </row>
    <row r="10512" spans="1:16" hidden="1" x14ac:dyDescent="0.25">
      <c r="A10512" s="83" t="s">
        <v>10997</v>
      </c>
      <c r="C10512" s="292">
        <v>491293.51114000002</v>
      </c>
      <c r="O10512" s="292">
        <v>491293.51114000002</v>
      </c>
      <c r="P10512" s="83" t="str">
        <f t="shared" si="239"/>
        <v/>
      </c>
    </row>
    <row r="10513" spans="1:16" hidden="1" x14ac:dyDescent="0.25">
      <c r="A10513" s="83" t="s">
        <v>10996</v>
      </c>
      <c r="C10513" s="292">
        <v>100.36552999999999</v>
      </c>
      <c r="O10513" s="292">
        <v>100.36552999999999</v>
      </c>
      <c r="P10513" s="83" t="str">
        <f t="shared" si="239"/>
        <v/>
      </c>
    </row>
    <row r="10514" spans="1:16" hidden="1" x14ac:dyDescent="0.25">
      <c r="A10514" s="83" t="s">
        <v>10995</v>
      </c>
      <c r="C10514" s="292">
        <v>1081832.9459266667</v>
      </c>
      <c r="O10514" s="292">
        <v>1081832.9459266667</v>
      </c>
      <c r="P10514" s="83" t="str">
        <f t="shared" si="239"/>
        <v/>
      </c>
    </row>
    <row r="10515" spans="1:16" hidden="1" x14ac:dyDescent="0.25">
      <c r="A10515" s="83" t="s">
        <v>10994</v>
      </c>
      <c r="P10515" s="83" t="str">
        <f t="shared" si="239"/>
        <v/>
      </c>
    </row>
    <row r="10516" spans="1:16" hidden="1" x14ac:dyDescent="0.25">
      <c r="A10516" s="83" t="s">
        <v>10993</v>
      </c>
      <c r="P10516" s="83" t="str">
        <f t="shared" si="239"/>
        <v/>
      </c>
    </row>
    <row r="10517" spans="1:16" hidden="1" x14ac:dyDescent="0.25">
      <c r="A10517" s="83" t="s">
        <v>10992</v>
      </c>
      <c r="C10517" s="292">
        <v>491293.51114000002</v>
      </c>
      <c r="O10517" s="292">
        <v>491293.51114000002</v>
      </c>
      <c r="P10517" s="83" t="str">
        <f t="shared" si="239"/>
        <v/>
      </c>
    </row>
    <row r="10518" spans="1:16" hidden="1" x14ac:dyDescent="0.25">
      <c r="A10518" s="83" t="s">
        <v>10991</v>
      </c>
      <c r="C10518" s="292">
        <v>211043.67586000002</v>
      </c>
      <c r="O10518" s="292">
        <v>211043.67586000002</v>
      </c>
      <c r="P10518" s="83" t="str">
        <f t="shared" si="239"/>
        <v/>
      </c>
    </row>
    <row r="10519" spans="1:16" hidden="1" x14ac:dyDescent="0.25">
      <c r="A10519" s="83" t="s">
        <v>10990</v>
      </c>
      <c r="C10519" s="292">
        <v>271413.22672999999</v>
      </c>
      <c r="O10519" s="292">
        <v>271413.22672999999</v>
      </c>
      <c r="P10519" s="83" t="str">
        <f t="shared" si="239"/>
        <v/>
      </c>
    </row>
    <row r="10520" spans="1:16" hidden="1" x14ac:dyDescent="0.25">
      <c r="A10520" s="83" t="s">
        <v>10989</v>
      </c>
      <c r="C10520" s="292">
        <v>1816</v>
      </c>
      <c r="O10520" s="292">
        <v>1816</v>
      </c>
      <c r="P10520" s="83" t="str">
        <f t="shared" si="239"/>
        <v/>
      </c>
    </row>
    <row r="10521" spans="1:16" hidden="1" x14ac:dyDescent="0.25">
      <c r="A10521" s="83" t="s">
        <v>10988</v>
      </c>
      <c r="C10521" s="292">
        <v>0.16666666666666666</v>
      </c>
      <c r="O10521" s="292">
        <v>0.16666666666666666</v>
      </c>
      <c r="P10521" s="83" t="str">
        <f t="shared" si="239"/>
        <v/>
      </c>
    </row>
    <row r="10522" spans="1:16" hidden="1" x14ac:dyDescent="0.25">
      <c r="A10522" s="83" t="s">
        <v>10987</v>
      </c>
      <c r="C10522" s="292">
        <v>590539.43478666665</v>
      </c>
      <c r="O10522" s="292">
        <v>590539.43478666665</v>
      </c>
      <c r="P10522" s="83" t="str">
        <f t="shared" si="239"/>
        <v/>
      </c>
    </row>
    <row r="10523" spans="1:16" hidden="1" x14ac:dyDescent="0.25">
      <c r="A10523" s="83" t="s">
        <v>10986</v>
      </c>
      <c r="P10523" s="83" t="str">
        <f t="shared" si="239"/>
        <v/>
      </c>
    </row>
    <row r="10524" spans="1:16" hidden="1" x14ac:dyDescent="0.25">
      <c r="A10524" s="83" t="s">
        <v>10985</v>
      </c>
      <c r="C10524" s="292">
        <v>491293.51114000002</v>
      </c>
      <c r="O10524" s="292">
        <v>491293.51114000002</v>
      </c>
      <c r="P10524" s="83" t="str">
        <f t="shared" si="239"/>
        <v/>
      </c>
    </row>
    <row r="10525" spans="1:16" hidden="1" x14ac:dyDescent="0.25">
      <c r="A10525" s="83" t="s">
        <v>10984</v>
      </c>
      <c r="C10525" s="292">
        <v>106166</v>
      </c>
      <c r="O10525" s="292">
        <v>106166</v>
      </c>
      <c r="P10525" s="83" t="str">
        <f t="shared" si="239"/>
        <v/>
      </c>
    </row>
    <row r="10526" spans="1:16" hidden="1" x14ac:dyDescent="0.25">
      <c r="A10526" s="83" t="s">
        <v>10983</v>
      </c>
      <c r="C10526" s="292">
        <v>106166</v>
      </c>
      <c r="O10526" s="292">
        <v>106166</v>
      </c>
      <c r="P10526" s="83" t="str">
        <f t="shared" si="239"/>
        <v/>
      </c>
    </row>
    <row r="10527" spans="1:16" hidden="1" x14ac:dyDescent="0.25">
      <c r="A10527" s="83" t="s">
        <v>10982</v>
      </c>
      <c r="P10527" s="83" t="str">
        <f t="shared" si="239"/>
        <v/>
      </c>
    </row>
    <row r="10528" spans="1:16" hidden="1" x14ac:dyDescent="0.25">
      <c r="A10528" s="83" t="s">
        <v>10981</v>
      </c>
      <c r="C10528" s="292">
        <v>-1093232.1366400002</v>
      </c>
      <c r="O10528" s="292">
        <v>-1093232.1366400002</v>
      </c>
      <c r="P10528" s="83" t="str">
        <f t="shared" si="239"/>
        <v/>
      </c>
    </row>
    <row r="10529" spans="1:16" hidden="1" x14ac:dyDescent="0.25">
      <c r="A10529" s="83" t="s">
        <v>10980</v>
      </c>
      <c r="C10529" s="292">
        <v>198503.66666666669</v>
      </c>
      <c r="O10529" s="292">
        <v>198503.66666666669</v>
      </c>
      <c r="P10529" s="83" t="str">
        <f t="shared" si="239"/>
        <v/>
      </c>
    </row>
    <row r="10530" spans="1:16" hidden="1" x14ac:dyDescent="0.25">
      <c r="A10530" s="83" t="s">
        <v>10979</v>
      </c>
      <c r="C10530" s="292">
        <v>3113</v>
      </c>
      <c r="O10530" s="292">
        <v>3113</v>
      </c>
      <c r="P10530" s="83" t="str">
        <f t="shared" si="239"/>
        <v/>
      </c>
    </row>
    <row r="10531" spans="1:16" hidden="1" x14ac:dyDescent="0.25">
      <c r="A10531" s="83" t="s">
        <v>10978</v>
      </c>
      <c r="P10531" s="83" t="str">
        <f t="shared" si="239"/>
        <v/>
      </c>
    </row>
    <row r="10532" spans="1:16" hidden="1" x14ac:dyDescent="0.25">
      <c r="A10532" s="83" t="s">
        <v>10977</v>
      </c>
      <c r="C10532" s="292">
        <v>4152159.0533066667</v>
      </c>
      <c r="O10532" s="292">
        <v>4152159.0533066667</v>
      </c>
      <c r="P10532" s="83" t="str">
        <f t="shared" si="239"/>
        <v/>
      </c>
    </row>
    <row r="10533" spans="1:16" hidden="1" x14ac:dyDescent="0.25">
      <c r="A10533" s="83" t="s">
        <v>10976</v>
      </c>
      <c r="C10533" s="292">
        <v>3488759.5</v>
      </c>
      <c r="O10533" s="292">
        <v>3488759.5</v>
      </c>
      <c r="P10533" s="83" t="str">
        <f t="shared" si="239"/>
        <v/>
      </c>
    </row>
    <row r="10534" spans="1:16" hidden="1" x14ac:dyDescent="0.25">
      <c r="A10534" s="83" t="s">
        <v>10975</v>
      </c>
      <c r="P10534" s="83" t="str">
        <f t="shared" si="239"/>
        <v/>
      </c>
    </row>
    <row r="10535" spans="1:16" hidden="1" x14ac:dyDescent="0.25">
      <c r="A10535" s="83" t="s">
        <v>10974</v>
      </c>
      <c r="C10535" s="292">
        <v>91470.25</v>
      </c>
      <c r="O10535" s="292">
        <v>91470.25</v>
      </c>
      <c r="P10535" s="83" t="str">
        <f t="shared" si="239"/>
        <v/>
      </c>
    </row>
    <row r="10536" spans="1:16" hidden="1" x14ac:dyDescent="0.25">
      <c r="A10536" s="83" t="s">
        <v>10973</v>
      </c>
      <c r="C10536" s="292">
        <v>370312.63663999998</v>
      </c>
      <c r="O10536" s="292">
        <v>370312.63663999998</v>
      </c>
      <c r="P10536" s="83" t="str">
        <f t="shared" si="239"/>
        <v/>
      </c>
    </row>
    <row r="10537" spans="1:16" hidden="1" x14ac:dyDescent="0.25">
      <c r="A10537" s="83" t="s">
        <v>10972</v>
      </c>
      <c r="C10537" s="292">
        <v>4152159.0533066667</v>
      </c>
      <c r="O10537" s="292">
        <v>4152159.0533066667</v>
      </c>
      <c r="P10537" s="83" t="str">
        <f t="shared" si="239"/>
        <v/>
      </c>
    </row>
    <row r="10538" spans="1:16" hidden="1" x14ac:dyDescent="0.25">
      <c r="A10538" s="83" t="s">
        <v>10971</v>
      </c>
      <c r="C10538" s="292">
        <v>3418798.5</v>
      </c>
      <c r="O10538" s="292">
        <v>3418798.5</v>
      </c>
      <c r="P10538" s="83" t="str">
        <f t="shared" si="239"/>
        <v/>
      </c>
    </row>
    <row r="10539" spans="1:16" hidden="1" x14ac:dyDescent="0.25">
      <c r="A10539" s="83" t="s">
        <v>10970</v>
      </c>
      <c r="C10539" s="292">
        <v>69016</v>
      </c>
      <c r="O10539" s="292">
        <v>69016</v>
      </c>
      <c r="P10539" s="83" t="str">
        <f t="shared" si="239"/>
        <v/>
      </c>
    </row>
    <row r="10540" spans="1:16" hidden="1" x14ac:dyDescent="0.25">
      <c r="A10540" s="83" t="s">
        <v>10969</v>
      </c>
      <c r="P10540" s="83" t="str">
        <f t="shared" si="239"/>
        <v/>
      </c>
    </row>
    <row r="10541" spans="1:16" hidden="1" x14ac:dyDescent="0.25">
      <c r="A10541" s="83" t="s">
        <v>10968</v>
      </c>
      <c r="P10541" s="83" t="str">
        <f t="shared" si="239"/>
        <v/>
      </c>
    </row>
    <row r="10542" spans="1:16" hidden="1" x14ac:dyDescent="0.25">
      <c r="A10542" s="83" t="s">
        <v>10967</v>
      </c>
      <c r="P10542" s="83" t="str">
        <f t="shared" si="239"/>
        <v/>
      </c>
    </row>
    <row r="10543" spans="1:16" hidden="1" x14ac:dyDescent="0.25">
      <c r="A10543" s="83" t="s">
        <v>10966</v>
      </c>
      <c r="C10543" s="292">
        <v>945</v>
      </c>
      <c r="O10543" s="292">
        <v>945</v>
      </c>
      <c r="P10543" s="83" t="str">
        <f t="shared" si="239"/>
        <v/>
      </c>
    </row>
    <row r="10544" spans="1:16" hidden="1" x14ac:dyDescent="0.25">
      <c r="A10544" s="83" t="s">
        <v>10965</v>
      </c>
      <c r="C10544" s="292">
        <v>79169.916666666672</v>
      </c>
      <c r="O10544" s="292">
        <v>79169.916666666672</v>
      </c>
      <c r="P10544" s="83" t="str">
        <f t="shared" si="239"/>
        <v/>
      </c>
    </row>
    <row r="10545" spans="1:16" hidden="1" x14ac:dyDescent="0.25">
      <c r="A10545" s="83" t="s">
        <v>10964</v>
      </c>
      <c r="P10545" s="83" t="str">
        <f t="shared" si="239"/>
        <v/>
      </c>
    </row>
    <row r="10546" spans="1:16" hidden="1" x14ac:dyDescent="0.25">
      <c r="A10546" s="83" t="s">
        <v>10963</v>
      </c>
      <c r="P10546" s="83" t="str">
        <f t="shared" si="239"/>
        <v/>
      </c>
    </row>
    <row r="10547" spans="1:16" hidden="1" x14ac:dyDescent="0.25">
      <c r="A10547" s="83" t="s">
        <v>10962</v>
      </c>
      <c r="C10547" s="292">
        <v>3058926.9166666665</v>
      </c>
      <c r="O10547" s="292">
        <v>3058926.9166666665</v>
      </c>
      <c r="P10547" s="83" t="str">
        <f t="shared" si="239"/>
        <v/>
      </c>
    </row>
    <row r="10548" spans="1:16" hidden="1" x14ac:dyDescent="0.25">
      <c r="A10548" s="83" t="s">
        <v>10961</v>
      </c>
      <c r="C10548" s="292">
        <v>2463</v>
      </c>
      <c r="O10548" s="292">
        <v>2463</v>
      </c>
      <c r="P10548" s="83" t="str">
        <f t="shared" si="239"/>
        <v/>
      </c>
    </row>
    <row r="10549" spans="1:16" hidden="1" x14ac:dyDescent="0.25">
      <c r="A10549" s="83" t="s">
        <v>10960</v>
      </c>
      <c r="C10549" s="292">
        <v>129874.33333333333</v>
      </c>
      <c r="O10549" s="292">
        <v>129874.33333333333</v>
      </c>
      <c r="P10549" s="83" t="str">
        <f t="shared" si="239"/>
        <v/>
      </c>
    </row>
    <row r="10550" spans="1:16" hidden="1" x14ac:dyDescent="0.25">
      <c r="A10550" s="83" t="s">
        <v>10959</v>
      </c>
      <c r="P10550" s="83" t="str">
        <f t="shared" si="239"/>
        <v/>
      </c>
    </row>
    <row r="10551" spans="1:16" hidden="1" x14ac:dyDescent="0.25">
      <c r="A10551" s="83" t="s">
        <v>10958</v>
      </c>
      <c r="C10551" s="292">
        <v>110110</v>
      </c>
      <c r="O10551" s="292">
        <v>110110</v>
      </c>
      <c r="P10551" s="83" t="str">
        <f t="shared" si="239"/>
        <v/>
      </c>
    </row>
    <row r="10552" spans="1:16" hidden="1" x14ac:dyDescent="0.25">
      <c r="A10552" s="83" t="s">
        <v>10957</v>
      </c>
      <c r="C10552" s="292">
        <v>125.66666666666667</v>
      </c>
      <c r="O10552" s="292">
        <v>125.66666666666667</v>
      </c>
      <c r="P10552" s="83" t="str">
        <f t="shared" si="239"/>
        <v/>
      </c>
    </row>
    <row r="10553" spans="1:16" hidden="1" x14ac:dyDescent="0.25">
      <c r="A10553" s="83" t="s">
        <v>10956</v>
      </c>
      <c r="C10553" s="292">
        <v>707243.91666666651</v>
      </c>
      <c r="O10553" s="292">
        <v>707243.91666666651</v>
      </c>
      <c r="P10553" s="83" t="str">
        <f t="shared" si="239"/>
        <v/>
      </c>
    </row>
    <row r="10554" spans="1:16" hidden="1" x14ac:dyDescent="0.25">
      <c r="A10554" s="83" t="s">
        <v>10955</v>
      </c>
      <c r="C10554" s="292">
        <v>2122142.5645869561</v>
      </c>
      <c r="O10554" s="292">
        <v>2122142.5645869561</v>
      </c>
      <c r="P10554" s="83" t="str">
        <f t="shared" si="239"/>
        <v/>
      </c>
    </row>
    <row r="10555" spans="1:16" hidden="1" x14ac:dyDescent="0.25">
      <c r="A10555" s="83" t="s">
        <v>10954</v>
      </c>
      <c r="C10555" s="292">
        <v>214175.43541304395</v>
      </c>
      <c r="O10555" s="292">
        <v>214175.43541304395</v>
      </c>
      <c r="P10555" s="83" t="str">
        <f t="shared" si="239"/>
        <v/>
      </c>
    </row>
    <row r="10556" spans="1:16" hidden="1" x14ac:dyDescent="0.25">
      <c r="A10556" s="83" t="s">
        <v>10953</v>
      </c>
      <c r="C10556" s="292">
        <v>2351683</v>
      </c>
      <c r="O10556" s="292">
        <v>2351683</v>
      </c>
      <c r="P10556" s="83" t="str">
        <f t="shared" si="239"/>
        <v/>
      </c>
    </row>
    <row r="10557" spans="1:16" hidden="1" x14ac:dyDescent="0.25">
      <c r="A10557" s="83" t="s">
        <v>10952</v>
      </c>
      <c r="C10557" s="292">
        <v>15365</v>
      </c>
      <c r="O10557" s="292">
        <v>15365</v>
      </c>
      <c r="P10557" s="83" t="str">
        <f t="shared" si="239"/>
        <v/>
      </c>
    </row>
    <row r="10558" spans="1:16" hidden="1" x14ac:dyDescent="0.25">
      <c r="A10558" s="83" t="s">
        <v>10951</v>
      </c>
      <c r="C10558" s="292">
        <v>385501</v>
      </c>
      <c r="O10558" s="292">
        <v>385501</v>
      </c>
      <c r="P10558" s="83" t="str">
        <f t="shared" si="239"/>
        <v/>
      </c>
    </row>
    <row r="10559" spans="1:16" hidden="1" x14ac:dyDescent="0.25">
      <c r="A10559" s="83" t="s">
        <v>10950</v>
      </c>
      <c r="C10559" s="292">
        <v>385501</v>
      </c>
      <c r="O10559" s="292">
        <v>385501</v>
      </c>
      <c r="P10559" s="83" t="str">
        <f t="shared" ref="P10559:P10622" si="240">IF(COUNTBLANK(Q10559)=0,IF(RIGHT(A10559,12)=Q10559,TRUE,FALSE),"")</f>
        <v/>
      </c>
    </row>
    <row r="10560" spans="1:16" hidden="1" x14ac:dyDescent="0.25">
      <c r="A10560" s="83" t="s">
        <v>10949</v>
      </c>
      <c r="P10560" s="83" t="str">
        <f t="shared" si="240"/>
        <v/>
      </c>
    </row>
    <row r="10561" spans="1:16" hidden="1" x14ac:dyDescent="0.25">
      <c r="A10561" s="83" t="s">
        <v>10948</v>
      </c>
      <c r="P10561" s="83" t="str">
        <f t="shared" si="240"/>
        <v/>
      </c>
    </row>
    <row r="10562" spans="1:16" hidden="1" x14ac:dyDescent="0.25">
      <c r="A10562" s="83" t="s">
        <v>10947</v>
      </c>
      <c r="C10562" s="292">
        <v>0</v>
      </c>
      <c r="O10562" s="292">
        <v>0</v>
      </c>
      <c r="P10562" s="83" t="str">
        <f t="shared" si="240"/>
        <v/>
      </c>
    </row>
    <row r="10563" spans="1:16" hidden="1" x14ac:dyDescent="0.25">
      <c r="A10563" s="83" t="s">
        <v>10946</v>
      </c>
      <c r="C10563" s="292">
        <v>38691</v>
      </c>
      <c r="O10563" s="292">
        <v>38691</v>
      </c>
      <c r="P10563" s="83" t="str">
        <f t="shared" si="240"/>
        <v/>
      </c>
    </row>
    <row r="10564" spans="1:16" hidden="1" x14ac:dyDescent="0.25">
      <c r="A10564" s="83" t="s">
        <v>10945</v>
      </c>
      <c r="C10564" s="292">
        <v>346810</v>
      </c>
      <c r="O10564" s="292">
        <v>346810</v>
      </c>
      <c r="P10564" s="83" t="str">
        <f t="shared" si="240"/>
        <v/>
      </c>
    </row>
    <row r="10565" spans="1:16" hidden="1" x14ac:dyDescent="0.25">
      <c r="A10565" s="83" t="s">
        <v>10944</v>
      </c>
      <c r="C10565" s="292">
        <v>-15785.88544</v>
      </c>
      <c r="O10565" s="292">
        <v>-15785.88544</v>
      </c>
      <c r="P10565" s="83" t="str">
        <f t="shared" si="240"/>
        <v/>
      </c>
    </row>
    <row r="10566" spans="1:16" hidden="1" x14ac:dyDescent="0.25">
      <c r="A10566" s="83" t="s">
        <v>10943</v>
      </c>
      <c r="C10566" s="292">
        <v>276.68402000000003</v>
      </c>
      <c r="O10566" s="292">
        <v>276.68402000000003</v>
      </c>
      <c r="P10566" s="83" t="str">
        <f t="shared" si="240"/>
        <v/>
      </c>
    </row>
    <row r="10567" spans="1:16" hidden="1" x14ac:dyDescent="0.25">
      <c r="A10567" s="83" t="s">
        <v>10942</v>
      </c>
      <c r="C10567" s="292">
        <v>1.31474</v>
      </c>
      <c r="O10567" s="292">
        <v>1.31474</v>
      </c>
      <c r="P10567" s="83" t="str">
        <f t="shared" si="240"/>
        <v/>
      </c>
    </row>
    <row r="10568" spans="1:16" hidden="1" x14ac:dyDescent="0.25">
      <c r="A10568" s="83" t="s">
        <v>10941</v>
      </c>
      <c r="C10568" s="292">
        <v>76755.373300000007</v>
      </c>
      <c r="O10568" s="292">
        <v>76755.373300000007</v>
      </c>
      <c r="P10568" s="83" t="str">
        <f t="shared" si="240"/>
        <v/>
      </c>
    </row>
    <row r="10569" spans="1:16" hidden="1" x14ac:dyDescent="0.25">
      <c r="A10569" s="83" t="s">
        <v>10940</v>
      </c>
      <c r="C10569" s="292">
        <v>58138.426140000003</v>
      </c>
      <c r="O10569" s="292">
        <v>58138.426140000003</v>
      </c>
      <c r="P10569" s="83" t="str">
        <f t="shared" si="240"/>
        <v/>
      </c>
    </row>
    <row r="10570" spans="1:16" hidden="1" x14ac:dyDescent="0.25">
      <c r="A10570" s="83" t="s">
        <v>10939</v>
      </c>
      <c r="C10570" s="292">
        <v>0</v>
      </c>
      <c r="O10570" s="292">
        <v>0</v>
      </c>
      <c r="P10570" s="83" t="str">
        <f t="shared" si="240"/>
        <v/>
      </c>
    </row>
    <row r="10571" spans="1:16" hidden="1" x14ac:dyDescent="0.25">
      <c r="A10571" s="83" t="s">
        <v>10938</v>
      </c>
      <c r="C10571" s="292">
        <v>2468.9808500000004</v>
      </c>
      <c r="O10571" s="292">
        <v>2468.9808500000004</v>
      </c>
      <c r="P10571" s="83" t="str">
        <f t="shared" si="240"/>
        <v/>
      </c>
    </row>
    <row r="10572" spans="1:16" hidden="1" x14ac:dyDescent="0.25">
      <c r="A10572" s="83" t="s">
        <v>10937</v>
      </c>
      <c r="C10572" s="292">
        <v>15869.967549999999</v>
      </c>
      <c r="O10572" s="292">
        <v>15869.967549999999</v>
      </c>
      <c r="P10572" s="83" t="str">
        <f t="shared" si="240"/>
        <v/>
      </c>
    </row>
    <row r="10573" spans="1:16" hidden="1" x14ac:dyDescent="0.25">
      <c r="A10573" s="83" t="s">
        <v>10936</v>
      </c>
      <c r="C10573" s="292">
        <v>76755.373300000007</v>
      </c>
      <c r="O10573" s="292">
        <v>76755.373300000007</v>
      </c>
      <c r="P10573" s="83" t="str">
        <f t="shared" si="240"/>
        <v/>
      </c>
    </row>
    <row r="10574" spans="1:16" hidden="1" x14ac:dyDescent="0.25">
      <c r="A10574" s="83" t="s">
        <v>10935</v>
      </c>
      <c r="P10574" s="83" t="str">
        <f t="shared" si="240"/>
        <v/>
      </c>
    </row>
    <row r="10575" spans="1:16" hidden="1" x14ac:dyDescent="0.25">
      <c r="A10575" s="83" t="s">
        <v>10934</v>
      </c>
      <c r="C10575" s="292">
        <v>268.85023000000001</v>
      </c>
      <c r="O10575" s="292">
        <v>268.85023000000001</v>
      </c>
      <c r="P10575" s="83" t="str">
        <f t="shared" si="240"/>
        <v/>
      </c>
    </row>
    <row r="10576" spans="1:16" hidden="1" x14ac:dyDescent="0.25">
      <c r="A10576" s="83" t="s">
        <v>10933</v>
      </c>
      <c r="C10576" s="292">
        <v>2123</v>
      </c>
      <c r="O10576" s="292">
        <v>2123</v>
      </c>
      <c r="P10576" s="83" t="str">
        <f t="shared" si="240"/>
        <v/>
      </c>
    </row>
    <row r="10577" spans="1:16" hidden="1" x14ac:dyDescent="0.25">
      <c r="A10577" s="83" t="s">
        <v>10932</v>
      </c>
      <c r="C10577" s="292">
        <v>830</v>
      </c>
      <c r="O10577" s="292">
        <v>830</v>
      </c>
      <c r="P10577" s="83" t="str">
        <f t="shared" si="240"/>
        <v/>
      </c>
    </row>
    <row r="10578" spans="1:16" hidden="1" x14ac:dyDescent="0.25">
      <c r="A10578" s="83" t="s">
        <v>10931</v>
      </c>
      <c r="C10578" s="292">
        <v>19423.901989999998</v>
      </c>
      <c r="O10578" s="292">
        <v>19423.901989999998</v>
      </c>
      <c r="P10578" s="83" t="str">
        <f t="shared" si="240"/>
        <v/>
      </c>
    </row>
    <row r="10579" spans="1:16" hidden="1" x14ac:dyDescent="0.25">
      <c r="A10579" s="83" t="s">
        <v>10930</v>
      </c>
      <c r="C10579" s="292">
        <v>1828.64993</v>
      </c>
      <c r="O10579" s="292">
        <v>1828.64993</v>
      </c>
      <c r="P10579" s="83" t="str">
        <f t="shared" si="240"/>
        <v/>
      </c>
    </row>
    <row r="10580" spans="1:16" hidden="1" x14ac:dyDescent="0.25">
      <c r="A10580" s="83" t="s">
        <v>10929</v>
      </c>
      <c r="C10580" s="292">
        <v>7662.4572800000005</v>
      </c>
      <c r="O10580" s="292">
        <v>7662.4572800000005</v>
      </c>
      <c r="P10580" s="83" t="str">
        <f t="shared" si="240"/>
        <v/>
      </c>
    </row>
    <row r="10581" spans="1:16" hidden="1" x14ac:dyDescent="0.25">
      <c r="A10581" s="83" t="s">
        <v>10928</v>
      </c>
      <c r="C10581" s="292">
        <v>218.04003999999998</v>
      </c>
      <c r="O10581" s="292">
        <v>218.04003999999998</v>
      </c>
      <c r="P10581" s="83" t="str">
        <f t="shared" si="240"/>
        <v/>
      </c>
    </row>
    <row r="10582" spans="1:16" hidden="1" x14ac:dyDescent="0.25">
      <c r="A10582" s="83" t="s">
        <v>10927</v>
      </c>
      <c r="P10582" s="83" t="str">
        <f t="shared" si="240"/>
        <v/>
      </c>
    </row>
    <row r="10583" spans="1:16" hidden="1" x14ac:dyDescent="0.25">
      <c r="A10583" s="83" t="s">
        <v>10926</v>
      </c>
      <c r="C10583" s="292">
        <v>39</v>
      </c>
      <c r="O10583" s="292">
        <v>39</v>
      </c>
      <c r="P10583" s="83" t="str">
        <f t="shared" si="240"/>
        <v/>
      </c>
    </row>
    <row r="10584" spans="1:16" hidden="1" x14ac:dyDescent="0.25">
      <c r="A10584" s="83" t="s">
        <v>10925</v>
      </c>
      <c r="C10584" s="292">
        <v>25744.526670000003</v>
      </c>
      <c r="O10584" s="292">
        <v>25744.526670000003</v>
      </c>
      <c r="P10584" s="83" t="str">
        <f t="shared" si="240"/>
        <v/>
      </c>
    </row>
    <row r="10585" spans="1:16" hidden="1" x14ac:dyDescent="0.25">
      <c r="A10585" s="83" t="s">
        <v>10924</v>
      </c>
      <c r="C10585" s="292">
        <v>3306.12309</v>
      </c>
      <c r="O10585" s="292">
        <v>3306.12309</v>
      </c>
      <c r="P10585" s="83" t="str">
        <f t="shared" si="240"/>
        <v/>
      </c>
    </row>
    <row r="10586" spans="1:16" hidden="1" x14ac:dyDescent="0.25">
      <c r="A10586" s="83" t="s">
        <v>10923</v>
      </c>
      <c r="C10586" s="292">
        <v>60969.487859999994</v>
      </c>
      <c r="O10586" s="292">
        <v>60969.487859999994</v>
      </c>
      <c r="P10586" s="83" t="str">
        <f t="shared" si="240"/>
        <v/>
      </c>
    </row>
    <row r="10587" spans="1:16" hidden="1" x14ac:dyDescent="0.25">
      <c r="A10587" s="83" t="s">
        <v>10922</v>
      </c>
      <c r="C10587" s="292">
        <v>3063.2938399999998</v>
      </c>
      <c r="O10587" s="292">
        <v>3063.2938399999998</v>
      </c>
      <c r="P10587" s="83" t="str">
        <f t="shared" si="240"/>
        <v/>
      </c>
    </row>
    <row r="10588" spans="1:16" hidden="1" x14ac:dyDescent="0.25">
      <c r="A10588" s="83" t="s">
        <v>10921</v>
      </c>
      <c r="P10588" s="83" t="str">
        <f t="shared" si="240"/>
        <v/>
      </c>
    </row>
    <row r="10589" spans="1:16" hidden="1" x14ac:dyDescent="0.25">
      <c r="A10589" s="83" t="s">
        <v>10920</v>
      </c>
      <c r="C10589" s="292">
        <v>23250.048580000002</v>
      </c>
      <c r="O10589" s="292">
        <v>23250.048580000002</v>
      </c>
      <c r="P10589" s="83" t="str">
        <f t="shared" si="240"/>
        <v/>
      </c>
    </row>
    <row r="10590" spans="1:16" hidden="1" x14ac:dyDescent="0.25">
      <c r="A10590" s="83" t="s">
        <v>10919</v>
      </c>
      <c r="P10590" s="83" t="str">
        <f t="shared" si="240"/>
        <v/>
      </c>
    </row>
    <row r="10591" spans="1:16" hidden="1" x14ac:dyDescent="0.25">
      <c r="A10591" s="83" t="s">
        <v>10918</v>
      </c>
      <c r="C10591" s="292">
        <v>0</v>
      </c>
      <c r="O10591" s="292">
        <v>0</v>
      </c>
      <c r="P10591" s="83" t="str">
        <f t="shared" si="240"/>
        <v/>
      </c>
    </row>
    <row r="10592" spans="1:16" hidden="1" x14ac:dyDescent="0.25">
      <c r="A10592" s="83" t="s">
        <v>10917</v>
      </c>
      <c r="C10592" s="292">
        <v>4.5105899999999997</v>
      </c>
      <c r="O10592" s="292">
        <v>4.5105899999999997</v>
      </c>
      <c r="P10592" s="83" t="str">
        <f t="shared" si="240"/>
        <v/>
      </c>
    </row>
    <row r="10593" spans="1:16" hidden="1" x14ac:dyDescent="0.25">
      <c r="A10593" s="83" t="s">
        <v>10916</v>
      </c>
      <c r="C10593" s="292">
        <v>60969.487859999994</v>
      </c>
      <c r="O10593" s="292">
        <v>60969.487859999994</v>
      </c>
      <c r="P10593" s="83" t="str">
        <f t="shared" si="240"/>
        <v/>
      </c>
    </row>
    <row r="10594" spans="1:16" hidden="1" x14ac:dyDescent="0.25">
      <c r="A10594" s="83" t="s">
        <v>10915</v>
      </c>
      <c r="C10594" s="292">
        <v>31345.511760000001</v>
      </c>
      <c r="O10594" s="292">
        <v>31345.511760000001</v>
      </c>
      <c r="P10594" s="83" t="str">
        <f t="shared" si="240"/>
        <v/>
      </c>
    </row>
    <row r="10595" spans="1:16" hidden="1" x14ac:dyDescent="0.25">
      <c r="A10595" s="83" t="s">
        <v>10914</v>
      </c>
      <c r="C10595" s="292">
        <v>25503.511760000001</v>
      </c>
      <c r="O10595" s="292">
        <v>25503.511760000001</v>
      </c>
      <c r="P10595" s="83" t="str">
        <f t="shared" si="240"/>
        <v/>
      </c>
    </row>
    <row r="10596" spans="1:16" hidden="1" x14ac:dyDescent="0.25">
      <c r="A10596" s="83" t="s">
        <v>10913</v>
      </c>
      <c r="C10596" s="292">
        <v>5842</v>
      </c>
      <c r="O10596" s="292">
        <v>5842</v>
      </c>
      <c r="P10596" s="83" t="str">
        <f t="shared" si="240"/>
        <v/>
      </c>
    </row>
    <row r="10597" spans="1:16" hidden="1" x14ac:dyDescent="0.25">
      <c r="A10597" s="83" t="s">
        <v>10912</v>
      </c>
      <c r="C10597" s="292">
        <v>222322.43296000003</v>
      </c>
      <c r="O10597" s="292">
        <v>222322.38905000003</v>
      </c>
      <c r="P10597" s="83" t="str">
        <f t="shared" si="240"/>
        <v/>
      </c>
    </row>
    <row r="10598" spans="1:16" hidden="1" x14ac:dyDescent="0.25">
      <c r="A10598" s="83" t="s">
        <v>10911</v>
      </c>
      <c r="C10598" s="292">
        <v>4.1616</v>
      </c>
      <c r="O10598" s="292">
        <v>4.1616</v>
      </c>
      <c r="P10598" s="83" t="str">
        <f t="shared" si="240"/>
        <v/>
      </c>
    </row>
    <row r="10599" spans="1:16" hidden="1" x14ac:dyDescent="0.25">
      <c r="A10599" s="83" t="s">
        <v>10910</v>
      </c>
      <c r="P10599" s="83" t="str">
        <f t="shared" si="240"/>
        <v/>
      </c>
    </row>
    <row r="10600" spans="1:16" hidden="1" x14ac:dyDescent="0.25">
      <c r="A10600" s="83" t="s">
        <v>10909</v>
      </c>
      <c r="C10600" s="292">
        <v>2059852.6748933336</v>
      </c>
      <c r="O10600" s="292">
        <v>2059852.7188033336</v>
      </c>
      <c r="P10600" s="83" t="str">
        <f t="shared" si="240"/>
        <v/>
      </c>
    </row>
    <row r="10601" spans="1:16" hidden="1" x14ac:dyDescent="0.25">
      <c r="A10601" s="83" t="s">
        <v>10908</v>
      </c>
      <c r="C10601" s="292">
        <v>1666142.8394799998</v>
      </c>
      <c r="O10601" s="292">
        <v>1666142.8394799998</v>
      </c>
      <c r="P10601" s="83" t="str">
        <f t="shared" si="240"/>
        <v/>
      </c>
    </row>
    <row r="10602" spans="1:16" hidden="1" x14ac:dyDescent="0.25">
      <c r="A10602" s="83" t="s">
        <v>10907</v>
      </c>
      <c r="C10602" s="292">
        <v>18.696000000000005</v>
      </c>
      <c r="O10602" s="292">
        <v>18.739910000000005</v>
      </c>
      <c r="P10602" s="83" t="str">
        <f t="shared" si="240"/>
        <v/>
      </c>
    </row>
    <row r="10603" spans="1:16" hidden="1" x14ac:dyDescent="0.25">
      <c r="A10603" s="83" t="s">
        <v>10906</v>
      </c>
      <c r="C10603" s="292">
        <v>5704.574333333333</v>
      </c>
      <c r="O10603" s="292">
        <v>5704.574333333333</v>
      </c>
      <c r="P10603" s="83" t="str">
        <f t="shared" si="240"/>
        <v/>
      </c>
    </row>
    <row r="10604" spans="1:16" hidden="1" x14ac:dyDescent="0.25">
      <c r="A10604" s="83" t="s">
        <v>10905</v>
      </c>
      <c r="C10604" s="292">
        <v>94284.374649999998</v>
      </c>
      <c r="O10604" s="292">
        <v>94284.374649999998</v>
      </c>
      <c r="P10604" s="83" t="str">
        <f t="shared" si="240"/>
        <v/>
      </c>
    </row>
    <row r="10605" spans="1:16" hidden="1" x14ac:dyDescent="0.25">
      <c r="A10605" s="83" t="s">
        <v>10904</v>
      </c>
      <c r="C10605" s="292">
        <v>1766154.6460633336</v>
      </c>
      <c r="O10605" s="292">
        <v>1766154.6899733336</v>
      </c>
      <c r="P10605" s="83" t="str">
        <f t="shared" si="240"/>
        <v/>
      </c>
    </row>
    <row r="10606" spans="1:16" hidden="1" x14ac:dyDescent="0.25">
      <c r="A10606" s="83" t="s">
        <v>10903</v>
      </c>
      <c r="C10606" s="292">
        <v>293698.02883000002</v>
      </c>
      <c r="O10606" s="292">
        <v>293698.02883000002</v>
      </c>
      <c r="P10606" s="83" t="str">
        <f t="shared" si="240"/>
        <v/>
      </c>
    </row>
    <row r="10607" spans="1:16" hidden="1" x14ac:dyDescent="0.25">
      <c r="A10607" s="83" t="s">
        <v>10902</v>
      </c>
      <c r="C10607" s="292">
        <v>1275389.6101299999</v>
      </c>
      <c r="O10607" s="292">
        <v>1275389.6101299999</v>
      </c>
      <c r="P10607" s="83" t="str">
        <f t="shared" si="240"/>
        <v/>
      </c>
    </row>
    <row r="10608" spans="1:16" hidden="1" x14ac:dyDescent="0.25">
      <c r="A10608" s="83" t="s">
        <v>10901</v>
      </c>
      <c r="C10608" s="292">
        <v>5723.4766</v>
      </c>
      <c r="O10608" s="292">
        <v>5723.4766</v>
      </c>
      <c r="P10608" s="83" t="str">
        <f t="shared" si="240"/>
        <v/>
      </c>
    </row>
    <row r="10609" spans="1:16" hidden="1" x14ac:dyDescent="0.25">
      <c r="A10609" s="83" t="s">
        <v>10900</v>
      </c>
      <c r="C10609" s="292">
        <v>2748.9341899999999</v>
      </c>
      <c r="O10609" s="292">
        <v>2748.9341899999999</v>
      </c>
      <c r="P10609" s="83" t="str">
        <f t="shared" si="240"/>
        <v/>
      </c>
    </row>
    <row r="10610" spans="1:16" hidden="1" x14ac:dyDescent="0.25">
      <c r="A10610" s="83" t="s">
        <v>10899</v>
      </c>
      <c r="C10610" s="292">
        <v>1465.1337900000001</v>
      </c>
      <c r="O10610" s="292">
        <v>1465.1337900000001</v>
      </c>
      <c r="P10610" s="83" t="str">
        <f t="shared" si="240"/>
        <v/>
      </c>
    </row>
    <row r="10611" spans="1:16" hidden="1" x14ac:dyDescent="0.25">
      <c r="A10611" s="83" t="s">
        <v>10898</v>
      </c>
      <c r="C10611" s="292">
        <v>121245.08380000001</v>
      </c>
      <c r="O10611" s="292">
        <v>121245.08380000001</v>
      </c>
      <c r="P10611" s="83" t="str">
        <f t="shared" si="240"/>
        <v/>
      </c>
    </row>
    <row r="10612" spans="1:16" hidden="1" x14ac:dyDescent="0.25">
      <c r="A10612" s="83" t="s">
        <v>10897</v>
      </c>
      <c r="C10612" s="292">
        <v>56203.610809999991</v>
      </c>
      <c r="O10612" s="292">
        <v>56203.610809999991</v>
      </c>
      <c r="P10612" s="83" t="str">
        <f t="shared" si="240"/>
        <v/>
      </c>
    </row>
    <row r="10613" spans="1:16" hidden="1" x14ac:dyDescent="0.25">
      <c r="A10613" s="83" t="s">
        <v>10896</v>
      </c>
      <c r="C10613" s="292">
        <v>11555.037039999996</v>
      </c>
      <c r="O10613" s="292">
        <v>11555.037039999996</v>
      </c>
      <c r="P10613" s="83" t="str">
        <f t="shared" si="240"/>
        <v/>
      </c>
    </row>
    <row r="10614" spans="1:16" hidden="1" x14ac:dyDescent="0.25">
      <c r="A10614" s="83" t="s">
        <v>10895</v>
      </c>
      <c r="C10614" s="292">
        <v>4066.3056099999994</v>
      </c>
      <c r="O10614" s="292">
        <v>4066.3056099999994</v>
      </c>
      <c r="P10614" s="83" t="str">
        <f t="shared" si="240"/>
        <v/>
      </c>
    </row>
    <row r="10615" spans="1:16" hidden="1" x14ac:dyDescent="0.25">
      <c r="A10615" s="83" t="s">
        <v>10894</v>
      </c>
      <c r="C10615" s="292">
        <v>201181.96144000001</v>
      </c>
      <c r="O10615" s="292">
        <v>201181.96144000001</v>
      </c>
      <c r="P10615" s="83" t="str">
        <f t="shared" si="240"/>
        <v/>
      </c>
    </row>
    <row r="10616" spans="1:16" hidden="1" x14ac:dyDescent="0.25">
      <c r="A10616" s="83" t="s">
        <v>10893</v>
      </c>
      <c r="C10616" s="292">
        <v>-13436.31393</v>
      </c>
      <c r="O10616" s="292">
        <v>-13436.31393</v>
      </c>
      <c r="P10616" s="83" t="str">
        <f t="shared" si="240"/>
        <v/>
      </c>
    </row>
    <row r="10617" spans="1:16" hidden="1" x14ac:dyDescent="0.25">
      <c r="A10617" s="83" t="s">
        <v>10892</v>
      </c>
      <c r="C10617" s="292">
        <v>115.53649</v>
      </c>
      <c r="O10617" s="292">
        <v>115.53649</v>
      </c>
      <c r="P10617" s="83" t="str">
        <f t="shared" si="240"/>
        <v/>
      </c>
    </row>
    <row r="10618" spans="1:16" hidden="1" x14ac:dyDescent="0.25">
      <c r="A10618" s="83" t="s">
        <v>10891</v>
      </c>
      <c r="C10618" s="292">
        <v>94168.838159999999</v>
      </c>
      <c r="O10618" s="292">
        <v>94168.838159999999</v>
      </c>
      <c r="P10618" s="83" t="str">
        <f t="shared" si="240"/>
        <v/>
      </c>
    </row>
    <row r="10619" spans="1:16" hidden="1" x14ac:dyDescent="0.25">
      <c r="A10619" s="83" t="s">
        <v>10890</v>
      </c>
      <c r="C10619" s="292">
        <v>50146.374810000008</v>
      </c>
      <c r="O10619" s="292">
        <v>50146.374810000008</v>
      </c>
      <c r="P10619" s="83" t="str">
        <f t="shared" si="240"/>
        <v/>
      </c>
    </row>
    <row r="10620" spans="1:16" hidden="1" x14ac:dyDescent="0.25">
      <c r="A10620" s="83" t="s">
        <v>10889</v>
      </c>
      <c r="C10620" s="292">
        <v>243551.65402000002</v>
      </c>
      <c r="O10620" s="292">
        <v>243551.65402000002</v>
      </c>
      <c r="P10620" s="83" t="str">
        <f t="shared" si="240"/>
        <v/>
      </c>
    </row>
    <row r="10621" spans="1:16" hidden="1" x14ac:dyDescent="0.25">
      <c r="A10621" s="83" t="s">
        <v>10888</v>
      </c>
      <c r="C10621" s="292">
        <v>2665.1425399999998</v>
      </c>
      <c r="O10621" s="292">
        <v>2665.1425399999998</v>
      </c>
      <c r="P10621" s="83" t="str">
        <f t="shared" si="240"/>
        <v/>
      </c>
    </row>
    <row r="10622" spans="1:16" hidden="1" x14ac:dyDescent="0.25">
      <c r="A10622" s="83" t="s">
        <v>10887</v>
      </c>
      <c r="C10622" s="292">
        <v>2282175.1078533339</v>
      </c>
      <c r="O10622" s="292">
        <v>2282175.1078533339</v>
      </c>
      <c r="P10622" s="83" t="str">
        <f t="shared" si="240"/>
        <v/>
      </c>
    </row>
    <row r="10623" spans="1:16" hidden="1" x14ac:dyDescent="0.25">
      <c r="A10623" s="83" t="s">
        <v>10886</v>
      </c>
      <c r="C10623" s="292">
        <v>150813.22381999998</v>
      </c>
      <c r="O10623" s="292">
        <v>150813.22381999998</v>
      </c>
      <c r="P10623" s="83" t="str">
        <f t="shared" ref="P10623:P10637" si="241">IF(COUNTBLANK(Q10623)=0,IF(RIGHT(A10623,12)=Q10623,TRUE,FALSE),"")</f>
        <v/>
      </c>
    </row>
    <row r="10624" spans="1:16" hidden="1" x14ac:dyDescent="0.25">
      <c r="A10624" s="83" t="s">
        <v>10885</v>
      </c>
      <c r="C10624" s="292">
        <v>293698.02883000002</v>
      </c>
      <c r="O10624" s="292">
        <v>293698.02883000002</v>
      </c>
      <c r="P10624" s="83" t="str">
        <f t="shared" si="241"/>
        <v/>
      </c>
    </row>
    <row r="10625" spans="1:16" hidden="1" x14ac:dyDescent="0.25">
      <c r="A10625" s="83" t="s">
        <v>10884</v>
      </c>
      <c r="C10625" s="292">
        <v>274003.7126633334</v>
      </c>
      <c r="O10625" s="292">
        <v>274003.7126633334</v>
      </c>
      <c r="P10625" s="83" t="str">
        <f t="shared" si="241"/>
        <v/>
      </c>
    </row>
    <row r="10626" spans="1:16" hidden="1" x14ac:dyDescent="0.25">
      <c r="A10626" s="83" t="s">
        <v>10883</v>
      </c>
      <c r="P10626" s="83" t="str">
        <f t="shared" si="241"/>
        <v/>
      </c>
    </row>
    <row r="10627" spans="1:16" hidden="1" x14ac:dyDescent="0.25">
      <c r="A10627" s="83" t="s">
        <v>10882</v>
      </c>
      <c r="P10627" s="83" t="str">
        <f t="shared" si="241"/>
        <v/>
      </c>
    </row>
    <row r="10628" spans="1:16" hidden="1" x14ac:dyDescent="0.25">
      <c r="A10628" s="83" t="s">
        <v>10881</v>
      </c>
      <c r="C10628" s="292">
        <v>0</v>
      </c>
      <c r="O10628" s="292">
        <v>0</v>
      </c>
      <c r="P10628" s="83" t="str">
        <f t="shared" si="241"/>
        <v/>
      </c>
    </row>
    <row r="10629" spans="1:16" hidden="1" x14ac:dyDescent="0.25">
      <c r="A10629" s="83" t="s">
        <v>10880</v>
      </c>
      <c r="C10629" s="292">
        <v>1988477.0790233335</v>
      </c>
      <c r="O10629" s="292">
        <v>1988477.0790233335</v>
      </c>
      <c r="P10629" s="83" t="str">
        <f t="shared" si="241"/>
        <v/>
      </c>
    </row>
    <row r="10630" spans="1:16" hidden="1" x14ac:dyDescent="0.25">
      <c r="A10630" s="83" t="s">
        <v>10879</v>
      </c>
      <c r="C10630" s="292">
        <v>1560995</v>
      </c>
      <c r="O10630" s="292">
        <v>1560995</v>
      </c>
      <c r="P10630" s="83" t="str">
        <f t="shared" si="241"/>
        <v/>
      </c>
    </row>
    <row r="10631" spans="1:16" hidden="1" x14ac:dyDescent="0.25">
      <c r="A10631" s="83" t="s">
        <v>10878</v>
      </c>
      <c r="C10631" s="292">
        <v>1560995</v>
      </c>
      <c r="O10631" s="292">
        <v>1560995</v>
      </c>
      <c r="P10631" s="83" t="str">
        <f t="shared" si="241"/>
        <v/>
      </c>
    </row>
    <row r="10632" spans="1:16" hidden="1" x14ac:dyDescent="0.25">
      <c r="A10632" s="83" t="s">
        <v>10877</v>
      </c>
      <c r="P10632" s="83" t="str">
        <f t="shared" si="241"/>
        <v/>
      </c>
    </row>
    <row r="10633" spans="1:16" hidden="1" x14ac:dyDescent="0.25">
      <c r="A10633" s="83" t="s">
        <v>10876</v>
      </c>
      <c r="C10633" s="292">
        <v>50146.374810000008</v>
      </c>
      <c r="O10633" s="292">
        <v>50146.374810000008</v>
      </c>
      <c r="P10633" s="83" t="str">
        <f t="shared" si="241"/>
        <v/>
      </c>
    </row>
    <row r="10634" spans="1:16" hidden="1" x14ac:dyDescent="0.25">
      <c r="A10634" s="83" t="s">
        <v>10875</v>
      </c>
      <c r="C10634" s="292">
        <v>243551.65402000002</v>
      </c>
      <c r="O10634" s="292">
        <v>243551.65402000002</v>
      </c>
      <c r="P10634" s="83" t="str">
        <f t="shared" si="241"/>
        <v/>
      </c>
    </row>
    <row r="10635" spans="1:16" hidden="1" x14ac:dyDescent="0.25">
      <c r="A10635" s="83" t="s">
        <v>10874</v>
      </c>
      <c r="C10635" s="292">
        <v>6746.2865600000005</v>
      </c>
      <c r="O10635" s="292">
        <v>6746.2865600000005</v>
      </c>
      <c r="P10635" s="83" t="str">
        <f t="shared" si="241"/>
        <v/>
      </c>
    </row>
    <row r="10636" spans="1:16" hidden="1" x14ac:dyDescent="0.25">
      <c r="A10636" s="83" t="s">
        <v>10873</v>
      </c>
      <c r="C10636" s="292">
        <v>143215.86799999999</v>
      </c>
      <c r="O10636" s="292">
        <v>143215.86799999999</v>
      </c>
      <c r="P10636" s="83" t="str">
        <f t="shared" si="241"/>
        <v/>
      </c>
    </row>
    <row r="10637" spans="1:16" hidden="1" x14ac:dyDescent="0.25">
      <c r="A10637" s="83" t="s">
        <v>10872</v>
      </c>
      <c r="C10637" s="292">
        <v>851.06925999999999</v>
      </c>
      <c r="O10637" s="292">
        <v>851.06925999999999</v>
      </c>
      <c r="P10637" s="83" t="str">
        <f t="shared" si="241"/>
        <v/>
      </c>
    </row>
    <row r="10638" spans="1:16" hidden="1" x14ac:dyDescent="0.25">
      <c r="A10638" s="83" t="s">
        <v>10871</v>
      </c>
      <c r="C10638" s="292">
        <v>-1443977.3773636229</v>
      </c>
      <c r="O10638" s="292">
        <v>-1443977.3773636229</v>
      </c>
      <c r="P10638" s="83" t="str">
        <f t="shared" ref="P10638:P10677" si="242">IF(COUNTBLANK(Q10638)=0,IF(RIGHT(A10638,12)=Q10638,TRUE,FALSE),"")</f>
        <v/>
      </c>
    </row>
    <row r="10639" spans="1:16" hidden="1" x14ac:dyDescent="0.25">
      <c r="A10639" s="83" t="s">
        <v>10870</v>
      </c>
      <c r="C10639" s="292">
        <v>11279.012199999999</v>
      </c>
      <c r="O10639" s="292">
        <v>11279.012199999999</v>
      </c>
      <c r="P10639" s="83" t="str">
        <f t="shared" si="242"/>
        <v/>
      </c>
    </row>
    <row r="10640" spans="1:16" hidden="1" x14ac:dyDescent="0.25">
      <c r="A10640" s="83" t="s">
        <v>10869</v>
      </c>
      <c r="C10640" s="292">
        <v>38.398520000000005</v>
      </c>
      <c r="O10640" s="292">
        <v>38.398520000000005</v>
      </c>
      <c r="P10640" s="83" t="str">
        <f t="shared" si="242"/>
        <v/>
      </c>
    </row>
    <row r="10641" spans="1:16" hidden="1" x14ac:dyDescent="0.25">
      <c r="A10641" s="83" t="s">
        <v>10868</v>
      </c>
      <c r="C10641" s="292">
        <v>11690152.062713623</v>
      </c>
      <c r="O10641" s="292">
        <v>11690152.062713623</v>
      </c>
      <c r="P10641" s="83" t="str">
        <f t="shared" si="242"/>
        <v/>
      </c>
    </row>
    <row r="10642" spans="1:16" hidden="1" x14ac:dyDescent="0.25">
      <c r="A10642" s="83" t="s">
        <v>10867</v>
      </c>
      <c r="C10642" s="292">
        <v>4426510.9352599997</v>
      </c>
      <c r="O10642" s="292">
        <v>4426510.9352599997</v>
      </c>
      <c r="P10642" s="83" t="str">
        <f t="shared" si="242"/>
        <v/>
      </c>
    </row>
    <row r="10643" spans="1:16" hidden="1" x14ac:dyDescent="0.25">
      <c r="A10643" s="83" t="s">
        <v>10866</v>
      </c>
      <c r="C10643" s="292">
        <v>1022602.02</v>
      </c>
      <c r="O10643" s="292">
        <v>1022602.02</v>
      </c>
      <c r="P10643" s="83" t="str">
        <f t="shared" si="242"/>
        <v/>
      </c>
    </row>
    <row r="10644" spans="1:16" hidden="1" x14ac:dyDescent="0.25">
      <c r="A10644" s="83" t="s">
        <v>10865</v>
      </c>
      <c r="C10644" s="292">
        <v>2861547</v>
      </c>
      <c r="O10644" s="292">
        <v>2861547</v>
      </c>
      <c r="P10644" s="83" t="str">
        <f t="shared" si="242"/>
        <v/>
      </c>
    </row>
    <row r="10645" spans="1:16" hidden="1" x14ac:dyDescent="0.25">
      <c r="A10645" s="83" t="s">
        <v>10864</v>
      </c>
      <c r="C10645" s="292">
        <v>14418.915260000002</v>
      </c>
      <c r="O10645" s="292">
        <v>14418.915260000002</v>
      </c>
      <c r="P10645" s="83" t="str">
        <f t="shared" si="242"/>
        <v/>
      </c>
    </row>
    <row r="10646" spans="1:16" hidden="1" x14ac:dyDescent="0.25">
      <c r="A10646" s="83" t="s">
        <v>10863</v>
      </c>
      <c r="C10646" s="292">
        <v>16666</v>
      </c>
      <c r="O10646" s="292">
        <v>16666</v>
      </c>
      <c r="P10646" s="83" t="str">
        <f t="shared" si="242"/>
        <v/>
      </c>
    </row>
    <row r="10647" spans="1:16" hidden="1" x14ac:dyDescent="0.25">
      <c r="A10647" s="83" t="s">
        <v>10862</v>
      </c>
      <c r="C10647" s="292">
        <v>510314</v>
      </c>
      <c r="O10647" s="292">
        <v>510314</v>
      </c>
      <c r="P10647" s="83" t="str">
        <f t="shared" si="242"/>
        <v/>
      </c>
    </row>
    <row r="10648" spans="1:16" hidden="1" x14ac:dyDescent="0.25">
      <c r="A10648" s="83" t="s">
        <v>10861</v>
      </c>
      <c r="C10648" s="292">
        <v>42</v>
      </c>
      <c r="O10648" s="292">
        <v>42</v>
      </c>
      <c r="P10648" s="83" t="str">
        <f t="shared" si="242"/>
        <v/>
      </c>
    </row>
    <row r="10649" spans="1:16" hidden="1" x14ac:dyDescent="0.25">
      <c r="A10649" s="83" t="s">
        <v>10860</v>
      </c>
      <c r="C10649" s="292">
        <v>185</v>
      </c>
      <c r="O10649" s="292">
        <v>185</v>
      </c>
      <c r="P10649" s="83" t="str">
        <f t="shared" si="242"/>
        <v/>
      </c>
    </row>
    <row r="10650" spans="1:16" hidden="1" x14ac:dyDescent="0.25">
      <c r="A10650" s="83" t="s">
        <v>10859</v>
      </c>
      <c r="C10650" s="292">
        <v>104437.84650666668</v>
      </c>
      <c r="O10650" s="292">
        <v>104437.84650666668</v>
      </c>
      <c r="P10650" s="83" t="str">
        <f t="shared" si="242"/>
        <v/>
      </c>
    </row>
    <row r="10651" spans="1:16" hidden="1" x14ac:dyDescent="0.25">
      <c r="A10651" s="83" t="s">
        <v>10858</v>
      </c>
      <c r="C10651" s="292">
        <v>2565009.8702269564</v>
      </c>
      <c r="O10651" s="292">
        <v>2565009.8702269564</v>
      </c>
      <c r="P10651" s="83" t="str">
        <f t="shared" si="242"/>
        <v/>
      </c>
    </row>
    <row r="10652" spans="1:16" hidden="1" x14ac:dyDescent="0.25">
      <c r="A10652" s="83" t="s">
        <v>10857</v>
      </c>
      <c r="C10652" s="292">
        <v>2122142.5645869561</v>
      </c>
      <c r="O10652" s="292">
        <v>2122142.5645869561</v>
      </c>
      <c r="P10652" s="83" t="str">
        <f t="shared" si="242"/>
        <v/>
      </c>
    </row>
    <row r="10653" spans="1:16" hidden="1" x14ac:dyDescent="0.25">
      <c r="A10653" s="83" t="s">
        <v>10856</v>
      </c>
      <c r="C10653" s="292">
        <v>442867.30563999998</v>
      </c>
      <c r="O10653" s="292">
        <v>442867.30563999998</v>
      </c>
      <c r="P10653" s="83" t="str">
        <f t="shared" si="242"/>
        <v/>
      </c>
    </row>
    <row r="10654" spans="1:16" hidden="1" x14ac:dyDescent="0.25">
      <c r="A10654" s="83" t="s">
        <v>10855</v>
      </c>
      <c r="C10654" s="292">
        <v>7107461.062713623</v>
      </c>
      <c r="O10654" s="292">
        <v>7107461.062713623</v>
      </c>
      <c r="P10654" s="83" t="str">
        <f t="shared" si="242"/>
        <v/>
      </c>
    </row>
    <row r="10655" spans="1:16" hidden="1" x14ac:dyDescent="0.25">
      <c r="A10655" s="83" t="s">
        <v>10854</v>
      </c>
      <c r="C10655" s="292">
        <v>26930</v>
      </c>
      <c r="O10655" s="292">
        <v>26930</v>
      </c>
      <c r="P10655" s="83" t="str">
        <f t="shared" si="242"/>
        <v/>
      </c>
    </row>
    <row r="10656" spans="1:16" hidden="1" x14ac:dyDescent="0.25">
      <c r="A10656" s="83" t="s">
        <v>10853</v>
      </c>
      <c r="C10656" s="292">
        <v>4555761</v>
      </c>
      <c r="O10656" s="292">
        <v>4555761</v>
      </c>
      <c r="P10656" s="83" t="str">
        <f t="shared" si="242"/>
        <v/>
      </c>
    </row>
    <row r="10657" spans="1:16" hidden="1" x14ac:dyDescent="0.25">
      <c r="A10657" s="83" t="s">
        <v>10852</v>
      </c>
      <c r="C10657" s="292">
        <v>4582691</v>
      </c>
      <c r="O10657" s="292">
        <v>4582691</v>
      </c>
      <c r="P10657" s="83" t="str">
        <f t="shared" si="242"/>
        <v/>
      </c>
    </row>
    <row r="10658" spans="1:16" hidden="1" x14ac:dyDescent="0.25">
      <c r="A10658" s="83" t="s">
        <v>10851</v>
      </c>
      <c r="P10658" s="83" t="str">
        <f t="shared" si="242"/>
        <v/>
      </c>
    </row>
    <row r="10659" spans="1:16" hidden="1" x14ac:dyDescent="0.25">
      <c r="A10659" s="83" t="s">
        <v>10850</v>
      </c>
      <c r="C10659" s="292">
        <v>561</v>
      </c>
      <c r="O10659" s="292">
        <v>561</v>
      </c>
      <c r="P10659" s="83" t="str">
        <f t="shared" si="242"/>
        <v/>
      </c>
    </row>
    <row r="10660" spans="1:16" hidden="1" x14ac:dyDescent="0.25">
      <c r="A10660" s="83" t="s">
        <v>10849</v>
      </c>
      <c r="C10660" s="292">
        <v>360</v>
      </c>
      <c r="O10660" s="292">
        <v>360</v>
      </c>
      <c r="P10660" s="83" t="str">
        <f t="shared" si="242"/>
        <v/>
      </c>
    </row>
    <row r="10661" spans="1:16" hidden="1" x14ac:dyDescent="0.25">
      <c r="A10661" s="83" t="s">
        <v>10848</v>
      </c>
      <c r="C10661" s="292">
        <v>9931.9686733333328</v>
      </c>
      <c r="O10661" s="292">
        <v>9931.9686733333328</v>
      </c>
      <c r="P10661" s="83" t="str">
        <f t="shared" si="242"/>
        <v/>
      </c>
    </row>
    <row r="10662" spans="1:16" hidden="1" x14ac:dyDescent="0.25">
      <c r="A10662" s="83" t="s">
        <v>10847</v>
      </c>
      <c r="C10662" s="292">
        <v>10246174.685350001</v>
      </c>
      <c r="O10662" s="292">
        <v>10246174.685350001</v>
      </c>
      <c r="P10662" s="83" t="str">
        <f t="shared" si="242"/>
        <v/>
      </c>
    </row>
    <row r="10663" spans="1:16" hidden="1" x14ac:dyDescent="0.25">
      <c r="A10663" s="83" t="s">
        <v>10846</v>
      </c>
      <c r="C10663" s="292">
        <v>43732.582239999996</v>
      </c>
      <c r="O10663" s="292">
        <v>43732.582239999996</v>
      </c>
      <c r="P10663" s="83" t="str">
        <f t="shared" si="242"/>
        <v/>
      </c>
    </row>
    <row r="10664" spans="1:16" hidden="1" x14ac:dyDescent="0.25">
      <c r="A10664" s="83" t="s">
        <v>10845</v>
      </c>
      <c r="P10664" s="83" t="str">
        <f t="shared" si="242"/>
        <v/>
      </c>
    </row>
    <row r="10665" spans="1:16" hidden="1" x14ac:dyDescent="0.25">
      <c r="A10665" s="83" t="s">
        <v>10844</v>
      </c>
      <c r="C10665" s="292">
        <v>43732.582239999996</v>
      </c>
      <c r="O10665" s="292">
        <v>43732.582239999996</v>
      </c>
      <c r="P10665" s="83" t="str">
        <f t="shared" si="242"/>
        <v/>
      </c>
    </row>
    <row r="10666" spans="1:16" hidden="1" x14ac:dyDescent="0.25">
      <c r="A10666" s="83" t="s">
        <v>10843</v>
      </c>
      <c r="C10666" s="292">
        <v>26930</v>
      </c>
      <c r="O10666" s="292">
        <v>26930</v>
      </c>
      <c r="P10666" s="83" t="str">
        <f t="shared" si="242"/>
        <v/>
      </c>
    </row>
    <row r="10667" spans="1:16" hidden="1" x14ac:dyDescent="0.25">
      <c r="A10667" s="83" t="s">
        <v>10842</v>
      </c>
      <c r="C10667" s="292">
        <v>4555761</v>
      </c>
      <c r="O10667" s="292">
        <v>4555761</v>
      </c>
      <c r="P10667" s="83" t="str">
        <f t="shared" si="242"/>
        <v/>
      </c>
    </row>
    <row r="10668" spans="1:16" hidden="1" x14ac:dyDescent="0.25">
      <c r="A10668" s="83" t="s">
        <v>10841</v>
      </c>
      <c r="C10668" s="292">
        <v>4582691</v>
      </c>
      <c r="O10668" s="292">
        <v>4582691</v>
      </c>
      <c r="P10668" s="83" t="str">
        <f t="shared" si="242"/>
        <v/>
      </c>
    </row>
    <row r="10669" spans="1:16" hidden="1" x14ac:dyDescent="0.25">
      <c r="A10669" s="83" t="s">
        <v>10840</v>
      </c>
      <c r="C10669" s="292">
        <v>3271939.3703199998</v>
      </c>
      <c r="O10669" s="292">
        <v>3271939.3703199998</v>
      </c>
      <c r="P10669" s="83" t="str">
        <f t="shared" si="242"/>
        <v/>
      </c>
    </row>
    <row r="10670" spans="1:16" hidden="1" x14ac:dyDescent="0.25">
      <c r="A10670" s="83" t="s">
        <v>10839</v>
      </c>
      <c r="C10670" s="292">
        <v>1394700.8914000001</v>
      </c>
      <c r="O10670" s="292">
        <v>1394700.8914000001</v>
      </c>
      <c r="P10670" s="83" t="str">
        <f t="shared" si="242"/>
        <v/>
      </c>
    </row>
    <row r="10671" spans="1:16" hidden="1" x14ac:dyDescent="0.25">
      <c r="A10671" s="83" t="s">
        <v>10838</v>
      </c>
      <c r="C10671" s="292">
        <v>43789.457719999999</v>
      </c>
      <c r="O10671" s="292">
        <v>43789.457719999999</v>
      </c>
      <c r="P10671" s="83" t="str">
        <f t="shared" si="242"/>
        <v/>
      </c>
    </row>
    <row r="10672" spans="1:16" hidden="1" x14ac:dyDescent="0.25">
      <c r="A10672" s="83" t="s">
        <v>10837</v>
      </c>
      <c r="P10672" s="83" t="str">
        <f t="shared" si="242"/>
        <v/>
      </c>
    </row>
    <row r="10673" spans="1:16" hidden="1" x14ac:dyDescent="0.25">
      <c r="A10673" s="83" t="s">
        <v>10836</v>
      </c>
      <c r="C10673" s="292">
        <v>0.41666666666666669</v>
      </c>
      <c r="O10673" s="292">
        <v>0.41666666666666669</v>
      </c>
      <c r="P10673" s="83" t="str">
        <f t="shared" si="242"/>
        <v/>
      </c>
    </row>
    <row r="10674" spans="1:16" hidden="1" x14ac:dyDescent="0.25">
      <c r="A10674" s="83" t="s">
        <v>10835</v>
      </c>
      <c r="C10674" s="292">
        <v>5663483.6853500009</v>
      </c>
      <c r="O10674" s="292">
        <v>5663483.6853500009</v>
      </c>
      <c r="P10674" s="83" t="str">
        <f t="shared" si="242"/>
        <v/>
      </c>
    </row>
    <row r="10675" spans="1:16" hidden="1" x14ac:dyDescent="0.25">
      <c r="A10675" s="83" t="s">
        <v>10834</v>
      </c>
      <c r="C10675" s="292">
        <v>899388.99832999997</v>
      </c>
      <c r="O10675" s="292">
        <v>899388.99832999997</v>
      </c>
      <c r="P10675" s="83" t="str">
        <f t="shared" si="242"/>
        <v/>
      </c>
    </row>
    <row r="10676" spans="1:16" hidden="1" x14ac:dyDescent="0.25">
      <c r="A10676" s="83" t="s">
        <v>10833</v>
      </c>
      <c r="C10676" s="292">
        <v>838749.02633000002</v>
      </c>
      <c r="O10676" s="292">
        <v>838749.02633000002</v>
      </c>
      <c r="P10676" s="83" t="str">
        <f t="shared" si="242"/>
        <v/>
      </c>
    </row>
    <row r="10677" spans="1:16" hidden="1" x14ac:dyDescent="0.25">
      <c r="A10677" s="83" t="s">
        <v>10832</v>
      </c>
      <c r="C10677" s="292">
        <v>60639.972000000002</v>
      </c>
      <c r="O10677" s="292">
        <v>60639.972000000002</v>
      </c>
      <c r="P10677" s="83" t="str">
        <f t="shared" si="242"/>
        <v/>
      </c>
    </row>
    <row r="10678" spans="1:16" hidden="1" x14ac:dyDescent="0.25">
      <c r="A10678" s="83" t="s">
        <v>10831</v>
      </c>
      <c r="C10678" s="292">
        <v>-5277292.1077800002</v>
      </c>
      <c r="D10678" s="292">
        <v>0</v>
      </c>
      <c r="E10678" s="292">
        <v>0</v>
      </c>
      <c r="F10678" s="292">
        <v>0</v>
      </c>
      <c r="G10678" s="292">
        <v>0</v>
      </c>
      <c r="H10678" s="292">
        <v>0</v>
      </c>
      <c r="I10678" s="292">
        <v>0</v>
      </c>
      <c r="J10678" s="292">
        <v>0</v>
      </c>
      <c r="K10678" s="292">
        <v>0</v>
      </c>
      <c r="L10678" s="292">
        <v>0</v>
      </c>
      <c r="M10678" s="292">
        <v>0</v>
      </c>
      <c r="N10678" s="292">
        <v>0</v>
      </c>
      <c r="O10678" s="292">
        <v>-5286295.2574500004</v>
      </c>
      <c r="P10678" s="83" t="str">
        <f t="shared" ref="P10678:P10741" si="243">IF(COUNTBLANK(Q10678)=0,IF(RIGHT(A10678,12)=Q10678,TRUE,FALSE),"")</f>
        <v/>
      </c>
    </row>
    <row r="10679" spans="1:16" hidden="1" x14ac:dyDescent="0.25">
      <c r="A10679" s="83" t="s">
        <v>10830</v>
      </c>
      <c r="C10679" s="292">
        <v>-5277292.1077800002</v>
      </c>
      <c r="D10679" s="292">
        <v>0</v>
      </c>
      <c r="E10679" s="292">
        <v>0</v>
      </c>
      <c r="F10679" s="292">
        <v>0</v>
      </c>
      <c r="G10679" s="292">
        <v>0</v>
      </c>
      <c r="H10679" s="292">
        <v>0</v>
      </c>
      <c r="I10679" s="292">
        <v>0</v>
      </c>
      <c r="J10679" s="292">
        <v>0</v>
      </c>
      <c r="K10679" s="292">
        <v>0</v>
      </c>
      <c r="L10679" s="292">
        <v>0</v>
      </c>
      <c r="M10679" s="292">
        <v>0</v>
      </c>
      <c r="N10679" s="292">
        <v>0</v>
      </c>
      <c r="O10679" s="292">
        <v>-5286295.2574500004</v>
      </c>
      <c r="P10679" s="83" t="str">
        <f t="shared" si="243"/>
        <v/>
      </c>
    </row>
    <row r="10680" spans="1:16" hidden="1" x14ac:dyDescent="0.25">
      <c r="A10680" s="83" t="s">
        <v>10829</v>
      </c>
      <c r="C10680" s="292">
        <v>0</v>
      </c>
      <c r="D10680" s="292">
        <v>0</v>
      </c>
      <c r="E10680" s="292">
        <v>0</v>
      </c>
      <c r="F10680" s="292">
        <v>0</v>
      </c>
      <c r="G10680" s="292">
        <v>0</v>
      </c>
      <c r="H10680" s="292">
        <v>0</v>
      </c>
      <c r="I10680" s="292">
        <v>0</v>
      </c>
      <c r="J10680" s="292">
        <v>0</v>
      </c>
      <c r="K10680" s="292">
        <v>0</v>
      </c>
      <c r="L10680" s="292">
        <v>0</v>
      </c>
      <c r="M10680" s="292">
        <v>0</v>
      </c>
      <c r="N10680" s="292">
        <v>0</v>
      </c>
      <c r="O10680" s="292">
        <v>0</v>
      </c>
      <c r="P10680" s="83" t="str">
        <f t="shared" si="243"/>
        <v/>
      </c>
    </row>
    <row r="10681" spans="1:16" hidden="1" x14ac:dyDescent="0.25">
      <c r="A10681" s="83" t="s">
        <v>10828</v>
      </c>
      <c r="C10681" s="292">
        <v>60986.036009999996</v>
      </c>
      <c r="D10681" s="292">
        <v>0</v>
      </c>
      <c r="E10681" s="292">
        <v>0</v>
      </c>
      <c r="F10681" s="292">
        <v>0</v>
      </c>
      <c r="G10681" s="292">
        <v>0</v>
      </c>
      <c r="H10681" s="292">
        <v>0</v>
      </c>
      <c r="I10681" s="292">
        <v>0</v>
      </c>
      <c r="J10681" s="292">
        <v>0</v>
      </c>
      <c r="K10681" s="292">
        <v>0</v>
      </c>
      <c r="L10681" s="292">
        <v>0</v>
      </c>
      <c r="M10681" s="292">
        <v>0</v>
      </c>
      <c r="N10681" s="292">
        <v>0</v>
      </c>
      <c r="O10681" s="292">
        <v>60986.036009999996</v>
      </c>
      <c r="P10681" s="83" t="str">
        <f t="shared" si="243"/>
        <v/>
      </c>
    </row>
    <row r="10682" spans="1:16" hidden="1" x14ac:dyDescent="0.25">
      <c r="A10682" s="83" t="s">
        <v>10827</v>
      </c>
      <c r="C10682" s="292">
        <v>23891.47827</v>
      </c>
      <c r="D10682" s="292">
        <v>0</v>
      </c>
      <c r="E10682" s="292">
        <v>0</v>
      </c>
      <c r="F10682" s="292">
        <v>0</v>
      </c>
      <c r="G10682" s="292">
        <v>0</v>
      </c>
      <c r="H10682" s="292">
        <v>0</v>
      </c>
      <c r="I10682" s="292">
        <v>0</v>
      </c>
      <c r="J10682" s="292">
        <v>0</v>
      </c>
      <c r="K10682" s="292">
        <v>0</v>
      </c>
      <c r="L10682" s="292">
        <v>0</v>
      </c>
      <c r="M10682" s="292">
        <v>0</v>
      </c>
      <c r="N10682" s="292">
        <v>0</v>
      </c>
      <c r="O10682" s="292">
        <v>23891.47827</v>
      </c>
      <c r="P10682" s="83" t="str">
        <f t="shared" si="243"/>
        <v/>
      </c>
    </row>
    <row r="10683" spans="1:16" hidden="1" x14ac:dyDescent="0.25">
      <c r="A10683" s="83" t="s">
        <v>10826</v>
      </c>
      <c r="C10683" s="292">
        <v>163.81971999999999</v>
      </c>
      <c r="D10683" s="292">
        <v>0</v>
      </c>
      <c r="E10683" s="292">
        <v>0</v>
      </c>
      <c r="F10683" s="292">
        <v>0</v>
      </c>
      <c r="G10683" s="292">
        <v>0</v>
      </c>
      <c r="H10683" s="292">
        <v>0</v>
      </c>
      <c r="I10683" s="292">
        <v>0</v>
      </c>
      <c r="J10683" s="292">
        <v>0</v>
      </c>
      <c r="K10683" s="292">
        <v>0</v>
      </c>
      <c r="L10683" s="292">
        <v>0</v>
      </c>
      <c r="M10683" s="292">
        <v>0</v>
      </c>
      <c r="N10683" s="292">
        <v>0</v>
      </c>
      <c r="O10683" s="292">
        <v>163.81971999999999</v>
      </c>
      <c r="P10683" s="83" t="str">
        <f t="shared" si="243"/>
        <v/>
      </c>
    </row>
    <row r="10684" spans="1:16" hidden="1" x14ac:dyDescent="0.25">
      <c r="A10684" s="83" t="s">
        <v>10825</v>
      </c>
      <c r="C10684" s="292">
        <v>6991.4825899999996</v>
      </c>
      <c r="D10684" s="292">
        <v>0</v>
      </c>
      <c r="E10684" s="292">
        <v>0</v>
      </c>
      <c r="F10684" s="292">
        <v>0</v>
      </c>
      <c r="G10684" s="292">
        <v>0</v>
      </c>
      <c r="H10684" s="292">
        <v>0</v>
      </c>
      <c r="I10684" s="292">
        <v>0</v>
      </c>
      <c r="J10684" s="292">
        <v>0</v>
      </c>
      <c r="K10684" s="292">
        <v>0</v>
      </c>
      <c r="L10684" s="292">
        <v>0</v>
      </c>
      <c r="M10684" s="292">
        <v>0</v>
      </c>
      <c r="N10684" s="292">
        <v>0</v>
      </c>
      <c r="O10684" s="292">
        <v>6991.4825899999996</v>
      </c>
      <c r="P10684" s="83" t="str">
        <f t="shared" si="243"/>
        <v/>
      </c>
    </row>
    <row r="10685" spans="1:16" hidden="1" x14ac:dyDescent="0.25">
      <c r="A10685" s="83" t="s">
        <v>10824</v>
      </c>
      <c r="C10685" s="292">
        <v>5143920.9821300004</v>
      </c>
      <c r="D10685" s="292">
        <v>0</v>
      </c>
      <c r="E10685" s="292">
        <v>0</v>
      </c>
      <c r="F10685" s="292">
        <v>0</v>
      </c>
      <c r="G10685" s="292">
        <v>0</v>
      </c>
      <c r="H10685" s="292">
        <v>0</v>
      </c>
      <c r="I10685" s="292">
        <v>0</v>
      </c>
      <c r="J10685" s="292">
        <v>0</v>
      </c>
      <c r="K10685" s="292">
        <v>0</v>
      </c>
      <c r="L10685" s="292">
        <v>0</v>
      </c>
      <c r="M10685" s="292">
        <v>0</v>
      </c>
      <c r="N10685" s="292">
        <v>0</v>
      </c>
      <c r="O10685" s="292">
        <v>5143920.9821300004</v>
      </c>
      <c r="P10685" s="83" t="str">
        <f t="shared" si="243"/>
        <v/>
      </c>
    </row>
    <row r="10686" spans="1:16" hidden="1" x14ac:dyDescent="0.25">
      <c r="A10686" s="83" t="s">
        <v>10823</v>
      </c>
      <c r="C10686" s="292">
        <v>0</v>
      </c>
      <c r="D10686" s="292">
        <v>0</v>
      </c>
      <c r="E10686" s="292">
        <v>0</v>
      </c>
      <c r="F10686" s="292">
        <v>0</v>
      </c>
      <c r="G10686" s="292">
        <v>0</v>
      </c>
      <c r="H10686" s="292">
        <v>0</v>
      </c>
      <c r="I10686" s="292">
        <v>0</v>
      </c>
      <c r="J10686" s="292">
        <v>0</v>
      </c>
      <c r="K10686" s="292">
        <v>0</v>
      </c>
      <c r="L10686" s="292">
        <v>0</v>
      </c>
      <c r="M10686" s="292">
        <v>0</v>
      </c>
      <c r="N10686" s="292">
        <v>0</v>
      </c>
      <c r="O10686" s="292">
        <v>0</v>
      </c>
      <c r="P10686" s="83" t="str">
        <f t="shared" si="243"/>
        <v/>
      </c>
    </row>
    <row r="10687" spans="1:16" hidden="1" x14ac:dyDescent="0.25">
      <c r="A10687" s="83" t="s">
        <v>10822</v>
      </c>
      <c r="C10687" s="292">
        <v>29283.33584</v>
      </c>
      <c r="D10687" s="292">
        <v>0</v>
      </c>
      <c r="E10687" s="292">
        <v>0</v>
      </c>
      <c r="F10687" s="292">
        <v>0</v>
      </c>
      <c r="G10687" s="292">
        <v>0</v>
      </c>
      <c r="H10687" s="292">
        <v>0</v>
      </c>
      <c r="I10687" s="292">
        <v>0</v>
      </c>
      <c r="J10687" s="292">
        <v>0</v>
      </c>
      <c r="K10687" s="292">
        <v>0</v>
      </c>
      <c r="L10687" s="292">
        <v>0</v>
      </c>
      <c r="M10687" s="292">
        <v>0</v>
      </c>
      <c r="N10687" s="292">
        <v>0</v>
      </c>
      <c r="O10687" s="292">
        <v>29283.33584</v>
      </c>
      <c r="P10687" s="83" t="str">
        <f t="shared" si="243"/>
        <v/>
      </c>
    </row>
    <row r="10688" spans="1:16" hidden="1" x14ac:dyDescent="0.25">
      <c r="A10688" s="83" t="s">
        <v>10821</v>
      </c>
      <c r="C10688" s="292">
        <v>0</v>
      </c>
      <c r="D10688" s="292">
        <v>0</v>
      </c>
      <c r="E10688" s="292">
        <v>0</v>
      </c>
      <c r="F10688" s="292">
        <v>0</v>
      </c>
      <c r="G10688" s="292">
        <v>0</v>
      </c>
      <c r="H10688" s="292">
        <v>0</v>
      </c>
      <c r="I10688" s="292">
        <v>0</v>
      </c>
      <c r="J10688" s="292">
        <v>0</v>
      </c>
      <c r="K10688" s="292">
        <v>0</v>
      </c>
      <c r="L10688" s="292">
        <v>0</v>
      </c>
      <c r="M10688" s="292">
        <v>0</v>
      </c>
      <c r="N10688" s="292">
        <v>0</v>
      </c>
      <c r="O10688" s="292">
        <v>0</v>
      </c>
      <c r="P10688" s="83" t="str">
        <f t="shared" si="243"/>
        <v/>
      </c>
    </row>
    <row r="10689" spans="1:16" hidden="1" x14ac:dyDescent="0.25">
      <c r="A10689" s="83" t="s">
        <v>10820</v>
      </c>
      <c r="C10689" s="292">
        <v>196.2</v>
      </c>
      <c r="D10689" s="292">
        <v>0</v>
      </c>
      <c r="E10689" s="292">
        <v>0</v>
      </c>
      <c r="F10689" s="292">
        <v>0</v>
      </c>
      <c r="G10689" s="292">
        <v>0</v>
      </c>
      <c r="H10689" s="292">
        <v>0</v>
      </c>
      <c r="I10689" s="292">
        <v>0</v>
      </c>
      <c r="J10689" s="292">
        <v>0</v>
      </c>
      <c r="K10689" s="292">
        <v>0</v>
      </c>
      <c r="L10689" s="292">
        <v>0</v>
      </c>
      <c r="M10689" s="292">
        <v>0</v>
      </c>
      <c r="N10689" s="292">
        <v>0</v>
      </c>
      <c r="O10689" s="292">
        <v>196.2</v>
      </c>
      <c r="P10689" s="83" t="str">
        <f t="shared" si="243"/>
        <v/>
      </c>
    </row>
    <row r="10690" spans="1:16" hidden="1" x14ac:dyDescent="0.25">
      <c r="A10690" s="83" t="s">
        <v>10819</v>
      </c>
      <c r="C10690" s="292">
        <v>20861.922890000002</v>
      </c>
      <c r="D10690" s="292">
        <v>0</v>
      </c>
      <c r="E10690" s="292">
        <v>0</v>
      </c>
      <c r="F10690" s="292">
        <v>0</v>
      </c>
      <c r="G10690" s="292">
        <v>0</v>
      </c>
      <c r="H10690" s="292">
        <v>0</v>
      </c>
      <c r="I10690" s="292">
        <v>0</v>
      </c>
      <c r="J10690" s="292">
        <v>0</v>
      </c>
      <c r="K10690" s="292">
        <v>0</v>
      </c>
      <c r="L10690" s="292">
        <v>0</v>
      </c>
      <c r="M10690" s="292">
        <v>0</v>
      </c>
      <c r="N10690" s="292">
        <v>0</v>
      </c>
      <c r="O10690" s="292">
        <v>20861.922890000002</v>
      </c>
      <c r="P10690" s="83" t="str">
        <f t="shared" si="243"/>
        <v/>
      </c>
    </row>
    <row r="10691" spans="1:16" hidden="1" x14ac:dyDescent="0.25">
      <c r="A10691" s="83" t="s">
        <v>10818</v>
      </c>
      <c r="C10691" s="292">
        <v>5286295.2574500004</v>
      </c>
      <c r="D10691" s="292">
        <v>0</v>
      </c>
      <c r="E10691" s="292">
        <v>0</v>
      </c>
      <c r="F10691" s="292">
        <v>0</v>
      </c>
      <c r="G10691" s="292">
        <v>0</v>
      </c>
      <c r="H10691" s="292">
        <v>0</v>
      </c>
      <c r="I10691" s="292">
        <v>0</v>
      </c>
      <c r="J10691" s="292">
        <v>0</v>
      </c>
      <c r="K10691" s="292">
        <v>0</v>
      </c>
      <c r="L10691" s="292">
        <v>0</v>
      </c>
      <c r="M10691" s="292">
        <v>0</v>
      </c>
      <c r="N10691" s="292">
        <v>0</v>
      </c>
      <c r="O10691" s="292">
        <v>5286295.2574500004</v>
      </c>
      <c r="P10691" s="83" t="str">
        <f t="shared" si="243"/>
        <v/>
      </c>
    </row>
    <row r="10692" spans="1:16" hidden="1" x14ac:dyDescent="0.25">
      <c r="A10692" s="83" t="s">
        <v>10817</v>
      </c>
      <c r="C10692" s="292">
        <v>0</v>
      </c>
      <c r="D10692" s="292">
        <v>0</v>
      </c>
      <c r="E10692" s="292">
        <v>0</v>
      </c>
      <c r="F10692" s="292">
        <v>0</v>
      </c>
      <c r="G10692" s="292">
        <v>0</v>
      </c>
      <c r="H10692" s="292">
        <v>0</v>
      </c>
      <c r="I10692" s="292">
        <v>0</v>
      </c>
      <c r="J10692" s="292">
        <v>0</v>
      </c>
      <c r="K10692" s="292">
        <v>0</v>
      </c>
      <c r="L10692" s="292">
        <v>0</v>
      </c>
      <c r="M10692" s="292">
        <v>0</v>
      </c>
      <c r="N10692" s="292">
        <v>0</v>
      </c>
      <c r="O10692" s="292">
        <v>0</v>
      </c>
      <c r="P10692" s="83" t="str">
        <f t="shared" si="243"/>
        <v/>
      </c>
    </row>
    <row r="10693" spans="1:16" hidden="1" x14ac:dyDescent="0.25">
      <c r="A10693" s="83" t="s">
        <v>10816</v>
      </c>
      <c r="C10693" s="292">
        <v>0</v>
      </c>
      <c r="D10693" s="292">
        <v>0</v>
      </c>
      <c r="E10693" s="292">
        <v>0</v>
      </c>
      <c r="F10693" s="292">
        <v>0</v>
      </c>
      <c r="G10693" s="292">
        <v>0</v>
      </c>
      <c r="H10693" s="292">
        <v>0</v>
      </c>
      <c r="I10693" s="292">
        <v>0</v>
      </c>
      <c r="J10693" s="292">
        <v>0</v>
      </c>
      <c r="K10693" s="292">
        <v>0</v>
      </c>
      <c r="L10693" s="292">
        <v>0</v>
      </c>
      <c r="M10693" s="292">
        <v>0</v>
      </c>
      <c r="N10693" s="292">
        <v>0</v>
      </c>
      <c r="O10693" s="292">
        <v>0</v>
      </c>
      <c r="P10693" s="83" t="str">
        <f t="shared" si="243"/>
        <v/>
      </c>
    </row>
    <row r="10694" spans="1:16" hidden="1" x14ac:dyDescent="0.25">
      <c r="A10694" s="83" t="s">
        <v>10815</v>
      </c>
      <c r="C10694" s="292">
        <v>0</v>
      </c>
      <c r="D10694" s="292">
        <v>0</v>
      </c>
      <c r="E10694" s="292">
        <v>0</v>
      </c>
      <c r="F10694" s="292">
        <v>0</v>
      </c>
      <c r="G10694" s="292">
        <v>0</v>
      </c>
      <c r="H10694" s="292">
        <v>0</v>
      </c>
      <c r="I10694" s="292">
        <v>0</v>
      </c>
      <c r="J10694" s="292">
        <v>0</v>
      </c>
      <c r="K10694" s="292">
        <v>0</v>
      </c>
      <c r="L10694" s="292">
        <v>0</v>
      </c>
      <c r="M10694" s="292">
        <v>0</v>
      </c>
      <c r="N10694" s="292">
        <v>0</v>
      </c>
      <c r="O10694" s="292">
        <v>0</v>
      </c>
      <c r="P10694" s="83" t="str">
        <f t="shared" si="243"/>
        <v/>
      </c>
    </row>
    <row r="10695" spans="1:16" hidden="1" x14ac:dyDescent="0.25">
      <c r="A10695" s="83" t="s">
        <v>10814</v>
      </c>
      <c r="C10695" s="292">
        <v>5286295.2574500004</v>
      </c>
      <c r="D10695" s="292">
        <v>0</v>
      </c>
      <c r="E10695" s="292">
        <v>0</v>
      </c>
      <c r="F10695" s="292">
        <v>0</v>
      </c>
      <c r="G10695" s="292">
        <v>0</v>
      </c>
      <c r="H10695" s="292">
        <v>0</v>
      </c>
      <c r="I10695" s="292">
        <v>0</v>
      </c>
      <c r="J10695" s="292">
        <v>0</v>
      </c>
      <c r="K10695" s="292">
        <v>0</v>
      </c>
      <c r="L10695" s="292">
        <v>0</v>
      </c>
      <c r="M10695" s="292">
        <v>0</v>
      </c>
      <c r="N10695" s="292">
        <v>0</v>
      </c>
      <c r="O10695" s="292">
        <v>5286295.2574500004</v>
      </c>
      <c r="P10695" s="83" t="str">
        <f t="shared" si="243"/>
        <v/>
      </c>
    </row>
    <row r="10696" spans="1:16" hidden="1" x14ac:dyDescent="0.25">
      <c r="A10696" s="83" t="s">
        <v>10813</v>
      </c>
      <c r="C10696" s="292">
        <v>105.35723</v>
      </c>
      <c r="D10696" s="292">
        <v>0</v>
      </c>
      <c r="E10696" s="292">
        <v>0</v>
      </c>
      <c r="F10696" s="292">
        <v>0</v>
      </c>
      <c r="G10696" s="292">
        <v>0</v>
      </c>
      <c r="H10696" s="292">
        <v>0</v>
      </c>
      <c r="I10696" s="292">
        <v>0</v>
      </c>
      <c r="J10696" s="292">
        <v>0</v>
      </c>
      <c r="K10696" s="292">
        <v>0</v>
      </c>
      <c r="L10696" s="292">
        <v>0</v>
      </c>
      <c r="M10696" s="292">
        <v>0</v>
      </c>
      <c r="N10696" s="292">
        <v>0</v>
      </c>
      <c r="O10696" s="292">
        <v>0</v>
      </c>
      <c r="P10696" s="83" t="str">
        <f t="shared" si="243"/>
        <v/>
      </c>
    </row>
    <row r="10697" spans="1:16" hidden="1" x14ac:dyDescent="0.25">
      <c r="A10697" s="83" t="s">
        <v>10812</v>
      </c>
      <c r="C10697" s="292">
        <v>9003.1496700000025</v>
      </c>
      <c r="D10697" s="292">
        <v>0</v>
      </c>
      <c r="E10697" s="292">
        <v>0</v>
      </c>
      <c r="F10697" s="292">
        <v>0</v>
      </c>
      <c r="G10697" s="292">
        <v>0</v>
      </c>
      <c r="H10697" s="292">
        <v>0</v>
      </c>
      <c r="I10697" s="292">
        <v>0</v>
      </c>
      <c r="J10697" s="292">
        <v>0</v>
      </c>
      <c r="K10697" s="292">
        <v>0</v>
      </c>
      <c r="L10697" s="292">
        <v>0</v>
      </c>
      <c r="M10697" s="292">
        <v>0</v>
      </c>
      <c r="N10697" s="292">
        <v>0</v>
      </c>
      <c r="O10697" s="292">
        <v>0</v>
      </c>
      <c r="P10697" s="83" t="str">
        <f t="shared" si="243"/>
        <v/>
      </c>
    </row>
    <row r="10698" spans="1:16" hidden="1" x14ac:dyDescent="0.25">
      <c r="A10698" s="83" t="s">
        <v>10811</v>
      </c>
      <c r="C10698" s="292">
        <v>0</v>
      </c>
      <c r="D10698" s="292">
        <v>0</v>
      </c>
      <c r="E10698" s="292">
        <v>0</v>
      </c>
      <c r="F10698" s="292">
        <v>0</v>
      </c>
      <c r="G10698" s="292">
        <v>0</v>
      </c>
      <c r="H10698" s="292">
        <v>0</v>
      </c>
      <c r="I10698" s="292">
        <v>0</v>
      </c>
      <c r="J10698" s="292">
        <v>0</v>
      </c>
      <c r="K10698" s="292">
        <v>0</v>
      </c>
      <c r="L10698" s="292">
        <v>0</v>
      </c>
      <c r="M10698" s="292">
        <v>0</v>
      </c>
      <c r="N10698" s="292">
        <v>0</v>
      </c>
      <c r="O10698" s="292">
        <v>0</v>
      </c>
      <c r="P10698" s="83" t="str">
        <f t="shared" si="243"/>
        <v/>
      </c>
    </row>
    <row r="10699" spans="1:16" hidden="1" x14ac:dyDescent="0.25">
      <c r="A10699" s="83" t="s">
        <v>10810</v>
      </c>
      <c r="C10699" s="292">
        <v>0</v>
      </c>
      <c r="D10699" s="292">
        <v>0</v>
      </c>
      <c r="E10699" s="292">
        <v>0</v>
      </c>
      <c r="F10699" s="292">
        <v>0</v>
      </c>
      <c r="G10699" s="292">
        <v>0</v>
      </c>
      <c r="H10699" s="292">
        <v>0</v>
      </c>
      <c r="I10699" s="292">
        <v>0</v>
      </c>
      <c r="J10699" s="292">
        <v>0</v>
      </c>
      <c r="K10699" s="292">
        <v>0</v>
      </c>
      <c r="L10699" s="292">
        <v>0</v>
      </c>
      <c r="M10699" s="292">
        <v>0</v>
      </c>
      <c r="N10699" s="292">
        <v>0</v>
      </c>
      <c r="O10699" s="292">
        <v>0</v>
      </c>
      <c r="P10699" s="83" t="str">
        <f t="shared" si="243"/>
        <v/>
      </c>
    </row>
    <row r="10700" spans="1:16" hidden="1" x14ac:dyDescent="0.25">
      <c r="A10700" s="83" t="s">
        <v>10809</v>
      </c>
      <c r="C10700" s="292">
        <v>339.20701000000003</v>
      </c>
      <c r="D10700" s="292">
        <v>0</v>
      </c>
      <c r="E10700" s="292">
        <v>0</v>
      </c>
      <c r="F10700" s="292">
        <v>0</v>
      </c>
      <c r="G10700" s="292">
        <v>0</v>
      </c>
      <c r="H10700" s="292">
        <v>0</v>
      </c>
      <c r="I10700" s="292">
        <v>0</v>
      </c>
      <c r="J10700" s="292">
        <v>0</v>
      </c>
      <c r="K10700" s="292">
        <v>0</v>
      </c>
      <c r="L10700" s="292">
        <v>0</v>
      </c>
      <c r="M10700" s="292">
        <v>0</v>
      </c>
      <c r="N10700" s="292">
        <v>0</v>
      </c>
      <c r="O10700" s="292">
        <v>0</v>
      </c>
      <c r="P10700" s="83" t="str">
        <f t="shared" si="243"/>
        <v/>
      </c>
    </row>
    <row r="10701" spans="1:16" hidden="1" x14ac:dyDescent="0.25">
      <c r="A10701" s="83" t="s">
        <v>10808</v>
      </c>
      <c r="C10701" s="292">
        <v>8400.0924700000014</v>
      </c>
      <c r="D10701" s="292">
        <v>0</v>
      </c>
      <c r="E10701" s="292">
        <v>0</v>
      </c>
      <c r="F10701" s="292">
        <v>0</v>
      </c>
      <c r="G10701" s="292">
        <v>0</v>
      </c>
      <c r="H10701" s="292">
        <v>0</v>
      </c>
      <c r="I10701" s="292">
        <v>0</v>
      </c>
      <c r="J10701" s="292">
        <v>0</v>
      </c>
      <c r="K10701" s="292">
        <v>0</v>
      </c>
      <c r="L10701" s="292">
        <v>0</v>
      </c>
      <c r="M10701" s="292">
        <v>0</v>
      </c>
      <c r="N10701" s="292">
        <v>0</v>
      </c>
      <c r="O10701" s="292">
        <v>0</v>
      </c>
      <c r="P10701" s="83" t="str">
        <f t="shared" si="243"/>
        <v/>
      </c>
    </row>
    <row r="10702" spans="1:16" hidden="1" x14ac:dyDescent="0.25">
      <c r="A10702" s="83" t="s">
        <v>10807</v>
      </c>
      <c r="C10702" s="292">
        <v>10.310750000000001</v>
      </c>
      <c r="D10702" s="292">
        <v>0</v>
      </c>
      <c r="E10702" s="292">
        <v>0</v>
      </c>
      <c r="F10702" s="292">
        <v>0</v>
      </c>
      <c r="G10702" s="292">
        <v>0</v>
      </c>
      <c r="H10702" s="292">
        <v>0</v>
      </c>
      <c r="I10702" s="292">
        <v>0</v>
      </c>
      <c r="J10702" s="292">
        <v>0</v>
      </c>
      <c r="K10702" s="292">
        <v>0</v>
      </c>
      <c r="L10702" s="292">
        <v>0</v>
      </c>
      <c r="M10702" s="292">
        <v>0</v>
      </c>
      <c r="N10702" s="292">
        <v>0</v>
      </c>
      <c r="O10702" s="292">
        <v>0</v>
      </c>
      <c r="P10702" s="83" t="str">
        <f t="shared" si="243"/>
        <v/>
      </c>
    </row>
    <row r="10703" spans="1:16" hidden="1" x14ac:dyDescent="0.25">
      <c r="A10703" s="83" t="s">
        <v>10806</v>
      </c>
      <c r="C10703" s="292">
        <v>148.18221</v>
      </c>
      <c r="D10703" s="292">
        <v>0</v>
      </c>
      <c r="E10703" s="292">
        <v>0</v>
      </c>
      <c r="F10703" s="292">
        <v>0</v>
      </c>
      <c r="G10703" s="292">
        <v>0</v>
      </c>
      <c r="H10703" s="292">
        <v>0</v>
      </c>
      <c r="I10703" s="292">
        <v>0</v>
      </c>
      <c r="J10703" s="292">
        <v>0</v>
      </c>
      <c r="K10703" s="292">
        <v>0</v>
      </c>
      <c r="L10703" s="292">
        <v>0</v>
      </c>
      <c r="M10703" s="292">
        <v>0</v>
      </c>
      <c r="N10703" s="292">
        <v>0</v>
      </c>
      <c r="O10703" s="292">
        <v>0</v>
      </c>
      <c r="P10703" s="83" t="str">
        <f t="shared" si="243"/>
        <v/>
      </c>
    </row>
    <row r="10704" spans="1:16" hidden="1" x14ac:dyDescent="0.25">
      <c r="A10704" s="83" t="s">
        <v>10805</v>
      </c>
      <c r="C10704" s="292">
        <v>0</v>
      </c>
      <c r="D10704" s="292">
        <v>0</v>
      </c>
      <c r="E10704" s="292">
        <v>0</v>
      </c>
      <c r="F10704" s="292">
        <v>0</v>
      </c>
      <c r="G10704" s="292">
        <v>0</v>
      </c>
      <c r="H10704" s="292">
        <v>0</v>
      </c>
      <c r="I10704" s="292">
        <v>0</v>
      </c>
      <c r="J10704" s="292">
        <v>0</v>
      </c>
      <c r="K10704" s="292">
        <v>0</v>
      </c>
      <c r="L10704" s="292">
        <v>0</v>
      </c>
      <c r="M10704" s="292">
        <v>0</v>
      </c>
      <c r="N10704" s="292">
        <v>0</v>
      </c>
      <c r="O10704" s="292">
        <v>0</v>
      </c>
      <c r="P10704" s="83" t="str">
        <f t="shared" si="243"/>
        <v/>
      </c>
    </row>
    <row r="10705" spans="1:16" hidden="1" x14ac:dyDescent="0.25">
      <c r="A10705" s="83" t="s">
        <v>10804</v>
      </c>
      <c r="C10705" s="292">
        <v>0</v>
      </c>
      <c r="D10705" s="292">
        <v>0</v>
      </c>
      <c r="E10705" s="292">
        <v>0</v>
      </c>
      <c r="F10705" s="292">
        <v>0</v>
      </c>
      <c r="G10705" s="292">
        <v>0</v>
      </c>
      <c r="H10705" s="292">
        <v>0</v>
      </c>
      <c r="I10705" s="292">
        <v>0</v>
      </c>
      <c r="J10705" s="292">
        <v>0</v>
      </c>
      <c r="K10705" s="292">
        <v>0</v>
      </c>
      <c r="L10705" s="292">
        <v>0</v>
      </c>
      <c r="M10705" s="292">
        <v>0</v>
      </c>
      <c r="N10705" s="292">
        <v>0</v>
      </c>
      <c r="O10705" s="292">
        <v>0</v>
      </c>
      <c r="P10705" s="83" t="str">
        <f t="shared" si="243"/>
        <v/>
      </c>
    </row>
    <row r="10706" spans="1:16" hidden="1" x14ac:dyDescent="0.25">
      <c r="A10706" s="83" t="s">
        <v>10803</v>
      </c>
      <c r="C10706" s="292">
        <v>0</v>
      </c>
      <c r="D10706" s="292">
        <v>0</v>
      </c>
      <c r="E10706" s="292">
        <v>0</v>
      </c>
      <c r="F10706" s="292">
        <v>0</v>
      </c>
      <c r="G10706" s="292">
        <v>0</v>
      </c>
      <c r="H10706" s="292">
        <v>0</v>
      </c>
      <c r="I10706" s="292">
        <v>0</v>
      </c>
      <c r="J10706" s="292">
        <v>0</v>
      </c>
      <c r="K10706" s="292">
        <v>0</v>
      </c>
      <c r="L10706" s="292">
        <v>0</v>
      </c>
      <c r="M10706" s="292">
        <v>0</v>
      </c>
      <c r="N10706" s="292">
        <v>0</v>
      </c>
      <c r="O10706" s="292">
        <v>0</v>
      </c>
      <c r="P10706" s="83" t="str">
        <f t="shared" si="243"/>
        <v/>
      </c>
    </row>
    <row r="10707" spans="1:16" hidden="1" x14ac:dyDescent="0.25">
      <c r="A10707" s="83" t="s">
        <v>10802</v>
      </c>
      <c r="C10707" s="292">
        <v>0</v>
      </c>
      <c r="D10707" s="292">
        <v>0</v>
      </c>
      <c r="E10707" s="292">
        <v>0</v>
      </c>
      <c r="F10707" s="292">
        <v>0</v>
      </c>
      <c r="G10707" s="292">
        <v>0</v>
      </c>
      <c r="H10707" s="292">
        <v>0</v>
      </c>
      <c r="I10707" s="292">
        <v>0</v>
      </c>
      <c r="J10707" s="292">
        <v>0</v>
      </c>
      <c r="K10707" s="292">
        <v>0</v>
      </c>
      <c r="L10707" s="292">
        <v>0</v>
      </c>
      <c r="M10707" s="292">
        <v>0</v>
      </c>
      <c r="N10707" s="292">
        <v>0</v>
      </c>
      <c r="O10707" s="292">
        <v>0</v>
      </c>
      <c r="P10707" s="83" t="str">
        <f t="shared" si="243"/>
        <v/>
      </c>
    </row>
    <row r="10708" spans="1:16" hidden="1" x14ac:dyDescent="0.25">
      <c r="A10708" s="83" t="s">
        <v>10801</v>
      </c>
      <c r="C10708" s="292">
        <v>0</v>
      </c>
      <c r="D10708" s="292">
        <v>0</v>
      </c>
      <c r="E10708" s="292">
        <v>0</v>
      </c>
      <c r="F10708" s="292">
        <v>0</v>
      </c>
      <c r="G10708" s="292">
        <v>0</v>
      </c>
      <c r="H10708" s="292">
        <v>0</v>
      </c>
      <c r="I10708" s="292">
        <v>0</v>
      </c>
      <c r="J10708" s="292">
        <v>0</v>
      </c>
      <c r="K10708" s="292">
        <v>0</v>
      </c>
      <c r="L10708" s="292">
        <v>0</v>
      </c>
      <c r="M10708" s="292">
        <v>0</v>
      </c>
      <c r="N10708" s="292">
        <v>0</v>
      </c>
      <c r="O10708" s="292">
        <v>0</v>
      </c>
      <c r="P10708" s="83" t="str">
        <f t="shared" si="243"/>
        <v/>
      </c>
    </row>
    <row r="10709" spans="1:16" hidden="1" x14ac:dyDescent="0.25">
      <c r="A10709" s="83" t="s">
        <v>10800</v>
      </c>
      <c r="C10709" s="292">
        <v>0</v>
      </c>
      <c r="D10709" s="292">
        <v>0</v>
      </c>
      <c r="E10709" s="292">
        <v>0</v>
      </c>
      <c r="F10709" s="292">
        <v>0</v>
      </c>
      <c r="G10709" s="292">
        <v>0</v>
      </c>
      <c r="H10709" s="292">
        <v>0</v>
      </c>
      <c r="I10709" s="292">
        <v>0</v>
      </c>
      <c r="J10709" s="292">
        <v>0</v>
      </c>
      <c r="K10709" s="292">
        <v>0</v>
      </c>
      <c r="L10709" s="292">
        <v>0</v>
      </c>
      <c r="M10709" s="292">
        <v>0</v>
      </c>
      <c r="N10709" s="292">
        <v>0</v>
      </c>
      <c r="O10709" s="292">
        <v>0</v>
      </c>
      <c r="P10709" s="83" t="str">
        <f t="shared" si="243"/>
        <v/>
      </c>
    </row>
    <row r="10710" spans="1:16" hidden="1" x14ac:dyDescent="0.25">
      <c r="A10710" s="83" t="s">
        <v>10799</v>
      </c>
      <c r="C10710" s="292">
        <v>9003.1496700000025</v>
      </c>
      <c r="D10710" s="292">
        <v>0</v>
      </c>
      <c r="E10710" s="292">
        <v>0</v>
      </c>
      <c r="F10710" s="292">
        <v>0</v>
      </c>
      <c r="G10710" s="292">
        <v>0</v>
      </c>
      <c r="H10710" s="292">
        <v>0</v>
      </c>
      <c r="I10710" s="292">
        <v>0</v>
      </c>
      <c r="J10710" s="292">
        <v>0</v>
      </c>
      <c r="K10710" s="292">
        <v>0</v>
      </c>
      <c r="L10710" s="292">
        <v>0</v>
      </c>
      <c r="M10710" s="292">
        <v>0</v>
      </c>
      <c r="N10710" s="292">
        <v>0</v>
      </c>
      <c r="O10710" s="292">
        <v>0</v>
      </c>
      <c r="P10710" s="83" t="str">
        <f t="shared" si="243"/>
        <v/>
      </c>
    </row>
    <row r="10711" spans="1:16" hidden="1" x14ac:dyDescent="0.25">
      <c r="A10711" s="83" t="s">
        <v>10798</v>
      </c>
      <c r="C10711" s="292">
        <v>72265.376068100217</v>
      </c>
      <c r="D10711" s="292">
        <v>0</v>
      </c>
      <c r="E10711" s="292">
        <v>0</v>
      </c>
      <c r="F10711" s="292">
        <v>0</v>
      </c>
      <c r="G10711" s="292">
        <v>0</v>
      </c>
      <c r="H10711" s="292">
        <v>0</v>
      </c>
      <c r="I10711" s="292">
        <v>0</v>
      </c>
      <c r="J10711" s="292">
        <v>0</v>
      </c>
      <c r="K10711" s="292">
        <v>0</v>
      </c>
      <c r="L10711" s="292">
        <v>0</v>
      </c>
      <c r="M10711" s="292">
        <v>0</v>
      </c>
      <c r="N10711" s="292">
        <v>0</v>
      </c>
      <c r="O10711" s="292">
        <v>72265.376068100217</v>
      </c>
      <c r="P10711" s="83" t="str">
        <f t="shared" si="243"/>
        <v/>
      </c>
    </row>
    <row r="10712" spans="1:16" hidden="1" x14ac:dyDescent="0.25">
      <c r="A10712" s="83" t="s">
        <v>10797</v>
      </c>
      <c r="C10712" s="292">
        <v>-373933.68409519957</v>
      </c>
      <c r="D10712" s="292">
        <v>0</v>
      </c>
      <c r="E10712" s="292">
        <v>0</v>
      </c>
      <c r="F10712" s="292">
        <v>0</v>
      </c>
      <c r="G10712" s="292">
        <v>0</v>
      </c>
      <c r="H10712" s="292">
        <v>0</v>
      </c>
      <c r="I10712" s="292">
        <v>0</v>
      </c>
      <c r="J10712" s="292">
        <v>0</v>
      </c>
      <c r="K10712" s="292">
        <v>0</v>
      </c>
      <c r="L10712" s="292">
        <v>0</v>
      </c>
      <c r="M10712" s="292">
        <v>0</v>
      </c>
      <c r="N10712" s="292">
        <v>0</v>
      </c>
      <c r="O10712" s="292">
        <v>-373933.68409519957</v>
      </c>
      <c r="P10712" s="83" t="str">
        <f t="shared" si="243"/>
        <v/>
      </c>
    </row>
    <row r="10713" spans="1:16" hidden="1" x14ac:dyDescent="0.25">
      <c r="A10713" s="83" t="s">
        <v>10796</v>
      </c>
      <c r="C10713" s="292">
        <v>297.71015999999997</v>
      </c>
      <c r="D10713" s="292">
        <v>0</v>
      </c>
      <c r="E10713" s="292">
        <v>0</v>
      </c>
      <c r="F10713" s="292">
        <v>0</v>
      </c>
      <c r="G10713" s="292">
        <v>0</v>
      </c>
      <c r="H10713" s="292">
        <v>0</v>
      </c>
      <c r="I10713" s="292">
        <v>0</v>
      </c>
      <c r="J10713" s="292">
        <v>0</v>
      </c>
      <c r="K10713" s="292">
        <v>0</v>
      </c>
      <c r="L10713" s="292">
        <v>0</v>
      </c>
      <c r="M10713" s="292">
        <v>0</v>
      </c>
      <c r="N10713" s="292">
        <v>0</v>
      </c>
      <c r="O10713" s="292">
        <v>297.71015999999997</v>
      </c>
      <c r="P10713" s="83" t="str">
        <f t="shared" si="243"/>
        <v/>
      </c>
    </row>
    <row r="10714" spans="1:16" hidden="1" x14ac:dyDescent="0.25">
      <c r="A10714" s="83" t="s">
        <v>10795</v>
      </c>
      <c r="C10714" s="292">
        <v>31258.709473999999</v>
      </c>
      <c r="D10714" s="292">
        <v>0</v>
      </c>
      <c r="E10714" s="292">
        <v>0</v>
      </c>
      <c r="F10714" s="292">
        <v>0</v>
      </c>
      <c r="G10714" s="292">
        <v>0</v>
      </c>
      <c r="H10714" s="292">
        <v>0</v>
      </c>
      <c r="I10714" s="292">
        <v>0</v>
      </c>
      <c r="J10714" s="292">
        <v>0</v>
      </c>
      <c r="K10714" s="292">
        <v>0</v>
      </c>
      <c r="L10714" s="292">
        <v>0</v>
      </c>
      <c r="M10714" s="292">
        <v>0</v>
      </c>
      <c r="N10714" s="292">
        <v>0</v>
      </c>
      <c r="O10714" s="292">
        <v>31258.709473999999</v>
      </c>
      <c r="P10714" s="83" t="str">
        <f t="shared" si="243"/>
        <v/>
      </c>
    </row>
    <row r="10715" spans="1:16" hidden="1" x14ac:dyDescent="0.25">
      <c r="A10715" s="83" t="s">
        <v>10794</v>
      </c>
      <c r="C10715" s="292">
        <v>13139.442717399999</v>
      </c>
      <c r="D10715" s="292">
        <v>0</v>
      </c>
      <c r="E10715" s="292">
        <v>0</v>
      </c>
      <c r="F10715" s="292">
        <v>0</v>
      </c>
      <c r="G10715" s="292">
        <v>0</v>
      </c>
      <c r="H10715" s="292">
        <v>0</v>
      </c>
      <c r="I10715" s="292">
        <v>0</v>
      </c>
      <c r="J10715" s="292">
        <v>0</v>
      </c>
      <c r="K10715" s="292">
        <v>0</v>
      </c>
      <c r="L10715" s="292">
        <v>0</v>
      </c>
      <c r="M10715" s="292">
        <v>0</v>
      </c>
      <c r="N10715" s="292">
        <v>0</v>
      </c>
      <c r="O10715" s="292">
        <v>13139.442717399999</v>
      </c>
      <c r="P10715" s="83" t="str">
        <f t="shared" si="243"/>
        <v/>
      </c>
    </row>
    <row r="10716" spans="1:16" hidden="1" x14ac:dyDescent="0.25">
      <c r="A10716" s="83" t="s">
        <v>10793</v>
      </c>
      <c r="C10716" s="292">
        <v>8161.7676799999999</v>
      </c>
      <c r="D10716" s="292">
        <v>0</v>
      </c>
      <c r="E10716" s="292">
        <v>0</v>
      </c>
      <c r="F10716" s="292">
        <v>0</v>
      </c>
      <c r="G10716" s="292">
        <v>0</v>
      </c>
      <c r="H10716" s="292">
        <v>0</v>
      </c>
      <c r="I10716" s="292">
        <v>0</v>
      </c>
      <c r="J10716" s="292">
        <v>0</v>
      </c>
      <c r="K10716" s="292">
        <v>0</v>
      </c>
      <c r="L10716" s="292">
        <v>0</v>
      </c>
      <c r="M10716" s="292">
        <v>0</v>
      </c>
      <c r="N10716" s="292">
        <v>0</v>
      </c>
      <c r="O10716" s="292">
        <v>8161.7676799999999</v>
      </c>
      <c r="P10716" s="83" t="str">
        <f t="shared" si="243"/>
        <v/>
      </c>
    </row>
    <row r="10717" spans="1:16" hidden="1" x14ac:dyDescent="0.25">
      <c r="A10717" s="83" t="s">
        <v>10792</v>
      </c>
      <c r="C10717" s="292">
        <v>426157.99839000002</v>
      </c>
      <c r="D10717" s="292">
        <v>0</v>
      </c>
      <c r="E10717" s="292">
        <v>0</v>
      </c>
      <c r="F10717" s="292">
        <v>0</v>
      </c>
      <c r="G10717" s="292">
        <v>0</v>
      </c>
      <c r="H10717" s="292">
        <v>0</v>
      </c>
      <c r="I10717" s="292">
        <v>0</v>
      </c>
      <c r="J10717" s="292">
        <v>0</v>
      </c>
      <c r="K10717" s="292">
        <v>0</v>
      </c>
      <c r="L10717" s="292">
        <v>0</v>
      </c>
      <c r="M10717" s="292">
        <v>0</v>
      </c>
      <c r="N10717" s="292">
        <v>0</v>
      </c>
      <c r="O10717" s="292">
        <v>426157.99839000002</v>
      </c>
      <c r="P10717" s="83" t="str">
        <f t="shared" si="243"/>
        <v/>
      </c>
    </row>
    <row r="10718" spans="1:16" hidden="1" x14ac:dyDescent="0.25">
      <c r="A10718" s="83" t="s">
        <v>10791</v>
      </c>
      <c r="C10718" s="292">
        <v>215</v>
      </c>
      <c r="D10718" s="292">
        <v>0</v>
      </c>
      <c r="E10718" s="292">
        <v>0</v>
      </c>
      <c r="F10718" s="292">
        <v>0</v>
      </c>
      <c r="G10718" s="292">
        <v>0</v>
      </c>
      <c r="H10718" s="292">
        <v>0</v>
      </c>
      <c r="I10718" s="292">
        <v>0</v>
      </c>
      <c r="J10718" s="292">
        <v>0</v>
      </c>
      <c r="K10718" s="292">
        <v>0</v>
      </c>
      <c r="L10718" s="292">
        <v>0</v>
      </c>
      <c r="M10718" s="292">
        <v>0</v>
      </c>
      <c r="N10718" s="292">
        <v>0</v>
      </c>
      <c r="O10718" s="292">
        <v>215</v>
      </c>
      <c r="P10718" s="83" t="str">
        <f t="shared" si="243"/>
        <v/>
      </c>
    </row>
    <row r="10719" spans="1:16" hidden="1" x14ac:dyDescent="0.25">
      <c r="A10719" s="83" t="s">
        <v>10790</v>
      </c>
      <c r="C10719" s="292">
        <v>36677</v>
      </c>
      <c r="D10719" s="292">
        <v>0</v>
      </c>
      <c r="E10719" s="292">
        <v>0</v>
      </c>
      <c r="F10719" s="292">
        <v>0</v>
      </c>
      <c r="G10719" s="292">
        <v>0</v>
      </c>
      <c r="H10719" s="292">
        <v>0</v>
      </c>
      <c r="I10719" s="292">
        <v>0</v>
      </c>
      <c r="J10719" s="292">
        <v>0</v>
      </c>
      <c r="K10719" s="292">
        <v>0</v>
      </c>
      <c r="L10719" s="292">
        <v>0</v>
      </c>
      <c r="M10719" s="292">
        <v>0</v>
      </c>
      <c r="N10719" s="292">
        <v>0</v>
      </c>
      <c r="O10719" s="292">
        <v>36677</v>
      </c>
      <c r="P10719" s="83" t="str">
        <f t="shared" si="243"/>
        <v/>
      </c>
    </row>
    <row r="10720" spans="1:16" hidden="1" x14ac:dyDescent="0.25">
      <c r="A10720" s="83" t="s">
        <v>10789</v>
      </c>
      <c r="C10720" s="292">
        <v>3058.0198599999999</v>
      </c>
      <c r="D10720" s="292">
        <v>0</v>
      </c>
      <c r="E10720" s="292">
        <v>0</v>
      </c>
      <c r="F10720" s="292">
        <v>0</v>
      </c>
      <c r="G10720" s="292">
        <v>0</v>
      </c>
      <c r="H10720" s="292">
        <v>0</v>
      </c>
      <c r="I10720" s="292">
        <v>0</v>
      </c>
      <c r="J10720" s="292">
        <v>0</v>
      </c>
      <c r="K10720" s="292">
        <v>0</v>
      </c>
      <c r="L10720" s="292">
        <v>0</v>
      </c>
      <c r="M10720" s="292">
        <v>0</v>
      </c>
      <c r="N10720" s="292">
        <v>0</v>
      </c>
      <c r="O10720" s="292">
        <v>3058.0198599999999</v>
      </c>
      <c r="P10720" s="83" t="str">
        <f t="shared" si="243"/>
        <v/>
      </c>
    </row>
    <row r="10721" spans="1:16" hidden="1" x14ac:dyDescent="0.25">
      <c r="A10721" s="83" t="s">
        <v>10788</v>
      </c>
      <c r="C10721" s="292">
        <v>89.166659999999993</v>
      </c>
      <c r="D10721" s="292">
        <v>0</v>
      </c>
      <c r="E10721" s="292">
        <v>0</v>
      </c>
      <c r="F10721" s="292">
        <v>0</v>
      </c>
      <c r="G10721" s="292">
        <v>0</v>
      </c>
      <c r="H10721" s="292">
        <v>0</v>
      </c>
      <c r="I10721" s="292">
        <v>0</v>
      </c>
      <c r="J10721" s="292">
        <v>0</v>
      </c>
      <c r="K10721" s="292">
        <v>0</v>
      </c>
      <c r="L10721" s="292">
        <v>0</v>
      </c>
      <c r="M10721" s="292">
        <v>0</v>
      </c>
      <c r="N10721" s="292">
        <v>0</v>
      </c>
      <c r="O10721" s="292">
        <v>89.166659999999993</v>
      </c>
      <c r="P10721" s="83" t="str">
        <f t="shared" si="243"/>
        <v/>
      </c>
    </row>
    <row r="10722" spans="1:16" hidden="1" x14ac:dyDescent="0.25">
      <c r="A10722" s="83" t="s">
        <v>10787</v>
      </c>
      <c r="C10722" s="292">
        <v>2626.7859067999998</v>
      </c>
      <c r="D10722" s="292">
        <v>0</v>
      </c>
      <c r="E10722" s="292">
        <v>0</v>
      </c>
      <c r="F10722" s="292">
        <v>0</v>
      </c>
      <c r="G10722" s="292">
        <v>0</v>
      </c>
      <c r="H10722" s="292">
        <v>0</v>
      </c>
      <c r="I10722" s="292">
        <v>0</v>
      </c>
      <c r="J10722" s="292">
        <v>0</v>
      </c>
      <c r="K10722" s="292">
        <v>0</v>
      </c>
      <c r="L10722" s="292">
        <v>0</v>
      </c>
      <c r="M10722" s="292">
        <v>0</v>
      </c>
      <c r="N10722" s="292">
        <v>0</v>
      </c>
      <c r="O10722" s="292">
        <v>2626.7859067999998</v>
      </c>
      <c r="P10722" s="83" t="str">
        <f t="shared" si="243"/>
        <v/>
      </c>
    </row>
    <row r="10723" spans="1:16" hidden="1" x14ac:dyDescent="0.25">
      <c r="A10723" s="83" t="s">
        <v>10786</v>
      </c>
      <c r="C10723" s="292">
        <v>729751.68729489995</v>
      </c>
      <c r="D10723" s="292">
        <v>0</v>
      </c>
      <c r="E10723" s="292">
        <v>0</v>
      </c>
      <c r="F10723" s="292">
        <v>0</v>
      </c>
      <c r="G10723" s="292">
        <v>0</v>
      </c>
      <c r="H10723" s="292">
        <v>0</v>
      </c>
      <c r="I10723" s="292">
        <v>0</v>
      </c>
      <c r="J10723" s="292">
        <v>0</v>
      </c>
      <c r="K10723" s="292">
        <v>0</v>
      </c>
      <c r="L10723" s="292">
        <v>0</v>
      </c>
      <c r="M10723" s="292">
        <v>0</v>
      </c>
      <c r="N10723" s="292">
        <v>0</v>
      </c>
      <c r="O10723" s="292">
        <v>729751.68729489995</v>
      </c>
      <c r="P10723" s="83" t="str">
        <f t="shared" si="243"/>
        <v/>
      </c>
    </row>
    <row r="10724" spans="1:16" hidden="1" x14ac:dyDescent="0.25">
      <c r="A10724" s="83" t="s">
        <v>10785</v>
      </c>
      <c r="C10724" s="292">
        <v>536336.49654329999</v>
      </c>
      <c r="D10724" s="292">
        <v>0</v>
      </c>
      <c r="E10724" s="292">
        <v>0</v>
      </c>
      <c r="F10724" s="292">
        <v>0</v>
      </c>
      <c r="G10724" s="292">
        <v>0</v>
      </c>
      <c r="H10724" s="292">
        <v>0</v>
      </c>
      <c r="I10724" s="292">
        <v>0</v>
      </c>
      <c r="J10724" s="292">
        <v>0</v>
      </c>
      <c r="K10724" s="292">
        <v>0</v>
      </c>
      <c r="L10724" s="292">
        <v>0</v>
      </c>
      <c r="M10724" s="292">
        <v>0</v>
      </c>
      <c r="N10724" s="292">
        <v>0</v>
      </c>
      <c r="O10724" s="292">
        <v>536336.49654329999</v>
      </c>
      <c r="P10724" s="83" t="str">
        <f t="shared" si="243"/>
        <v/>
      </c>
    </row>
    <row r="10725" spans="1:16" hidden="1" x14ac:dyDescent="0.25">
      <c r="A10725" s="83" t="s">
        <v>10784</v>
      </c>
      <c r="C10725" s="292">
        <v>32294.194090000001</v>
      </c>
      <c r="D10725" s="292">
        <v>0</v>
      </c>
      <c r="E10725" s="292">
        <v>0</v>
      </c>
      <c r="F10725" s="292">
        <v>0</v>
      </c>
      <c r="G10725" s="292">
        <v>0</v>
      </c>
      <c r="H10725" s="292">
        <v>0</v>
      </c>
      <c r="I10725" s="292">
        <v>0</v>
      </c>
      <c r="J10725" s="292">
        <v>0</v>
      </c>
      <c r="K10725" s="292">
        <v>0</v>
      </c>
      <c r="L10725" s="292">
        <v>0</v>
      </c>
      <c r="M10725" s="292">
        <v>0</v>
      </c>
      <c r="N10725" s="292">
        <v>0</v>
      </c>
      <c r="O10725" s="292">
        <v>32294.194090000001</v>
      </c>
      <c r="P10725" s="83" t="str">
        <f t="shared" si="243"/>
        <v/>
      </c>
    </row>
    <row r="10726" spans="1:16" hidden="1" x14ac:dyDescent="0.25">
      <c r="A10726" s="83" t="s">
        <v>10783</v>
      </c>
      <c r="C10726" s="292">
        <v>3266.1318500000002</v>
      </c>
      <c r="D10726" s="292">
        <v>0</v>
      </c>
      <c r="E10726" s="292">
        <v>0</v>
      </c>
      <c r="F10726" s="292">
        <v>0</v>
      </c>
      <c r="G10726" s="292">
        <v>0</v>
      </c>
      <c r="H10726" s="292">
        <v>0</v>
      </c>
      <c r="I10726" s="292">
        <v>0</v>
      </c>
      <c r="J10726" s="292">
        <v>0</v>
      </c>
      <c r="K10726" s="292">
        <v>0</v>
      </c>
      <c r="L10726" s="292">
        <v>0</v>
      </c>
      <c r="M10726" s="292">
        <v>0</v>
      </c>
      <c r="N10726" s="292">
        <v>0</v>
      </c>
      <c r="O10726" s="292">
        <v>3266.1318500000002</v>
      </c>
      <c r="P10726" s="83" t="str">
        <f t="shared" si="243"/>
        <v/>
      </c>
    </row>
    <row r="10727" spans="1:16" hidden="1" x14ac:dyDescent="0.25">
      <c r="A10727" s="83" t="s">
        <v>10782</v>
      </c>
      <c r="C10727" s="292">
        <v>1301648.5097781997</v>
      </c>
      <c r="D10727" s="292">
        <v>0</v>
      </c>
      <c r="E10727" s="292">
        <v>0</v>
      </c>
      <c r="F10727" s="292">
        <v>0</v>
      </c>
      <c r="G10727" s="292">
        <v>0</v>
      </c>
      <c r="H10727" s="292">
        <v>0</v>
      </c>
      <c r="I10727" s="292">
        <v>0</v>
      </c>
      <c r="J10727" s="292">
        <v>0</v>
      </c>
      <c r="K10727" s="292">
        <v>0</v>
      </c>
      <c r="L10727" s="292">
        <v>0</v>
      </c>
      <c r="M10727" s="292">
        <v>0</v>
      </c>
      <c r="N10727" s="292">
        <v>0</v>
      </c>
      <c r="O10727" s="292">
        <v>1301648.5097781997</v>
      </c>
      <c r="P10727" s="83" t="str">
        <f t="shared" si="243"/>
        <v/>
      </c>
    </row>
    <row r="10728" spans="1:16" hidden="1" x14ac:dyDescent="0.25">
      <c r="A10728" s="83" t="s">
        <v>10781</v>
      </c>
      <c r="C10728" s="292">
        <v>208070.08644670001</v>
      </c>
      <c r="D10728" s="292">
        <v>0</v>
      </c>
      <c r="E10728" s="292">
        <v>0</v>
      </c>
      <c r="F10728" s="292">
        <v>0</v>
      </c>
      <c r="G10728" s="292">
        <v>0</v>
      </c>
      <c r="H10728" s="292">
        <v>0</v>
      </c>
      <c r="I10728" s="292">
        <v>0</v>
      </c>
      <c r="J10728" s="292">
        <v>0</v>
      </c>
      <c r="K10728" s="292">
        <v>0</v>
      </c>
      <c r="L10728" s="292">
        <v>0</v>
      </c>
      <c r="M10728" s="292">
        <v>0</v>
      </c>
      <c r="N10728" s="292">
        <v>0</v>
      </c>
      <c r="O10728" s="292">
        <v>208070.08644670001</v>
      </c>
      <c r="P10728" s="83" t="str">
        <f t="shared" si="243"/>
        <v/>
      </c>
    </row>
    <row r="10729" spans="1:16" hidden="1" x14ac:dyDescent="0.25">
      <c r="A10729" s="83" t="s">
        <v>10780</v>
      </c>
      <c r="C10729" s="292">
        <v>229.7525</v>
      </c>
      <c r="D10729" s="292">
        <v>0</v>
      </c>
      <c r="E10729" s="292">
        <v>0</v>
      </c>
      <c r="F10729" s="292">
        <v>0</v>
      </c>
      <c r="G10729" s="292">
        <v>0</v>
      </c>
      <c r="H10729" s="292">
        <v>0</v>
      </c>
      <c r="I10729" s="292">
        <v>0</v>
      </c>
      <c r="J10729" s="292">
        <v>0</v>
      </c>
      <c r="K10729" s="292">
        <v>0</v>
      </c>
      <c r="L10729" s="292">
        <v>0</v>
      </c>
      <c r="M10729" s="292">
        <v>0</v>
      </c>
      <c r="N10729" s="292">
        <v>0</v>
      </c>
      <c r="O10729" s="292">
        <v>229.7525</v>
      </c>
      <c r="P10729" s="83" t="str">
        <f t="shared" si="243"/>
        <v/>
      </c>
    </row>
    <row r="10730" spans="1:16" hidden="1" x14ac:dyDescent="0.25">
      <c r="A10730" s="83" t="s">
        <v>10779</v>
      </c>
      <c r="C10730" s="292">
        <v>802017.06336300017</v>
      </c>
      <c r="D10730" s="292">
        <v>0</v>
      </c>
      <c r="E10730" s="292">
        <v>0</v>
      </c>
      <c r="F10730" s="292">
        <v>0</v>
      </c>
      <c r="G10730" s="292">
        <v>0</v>
      </c>
      <c r="H10730" s="292">
        <v>0</v>
      </c>
      <c r="I10730" s="292">
        <v>0</v>
      </c>
      <c r="J10730" s="292">
        <v>0</v>
      </c>
      <c r="K10730" s="292">
        <v>0</v>
      </c>
      <c r="L10730" s="292">
        <v>0</v>
      </c>
      <c r="M10730" s="292">
        <v>0</v>
      </c>
      <c r="N10730" s="292">
        <v>0</v>
      </c>
      <c r="O10730" s="292">
        <v>802017.06336300017</v>
      </c>
      <c r="P10730" s="83" t="str">
        <f t="shared" si="243"/>
        <v/>
      </c>
    </row>
    <row r="10731" spans="1:16" hidden="1" x14ac:dyDescent="0.25">
      <c r="A10731" s="83" t="s">
        <v>10778</v>
      </c>
      <c r="C10731" s="292">
        <v>53727.687480000001</v>
      </c>
      <c r="D10731" s="292">
        <v>0</v>
      </c>
      <c r="E10731" s="292">
        <v>0</v>
      </c>
      <c r="F10731" s="292">
        <v>0</v>
      </c>
      <c r="G10731" s="292">
        <v>0</v>
      </c>
      <c r="H10731" s="292">
        <v>0</v>
      </c>
      <c r="I10731" s="292">
        <v>0</v>
      </c>
      <c r="J10731" s="292">
        <v>0</v>
      </c>
      <c r="K10731" s="292">
        <v>0</v>
      </c>
      <c r="L10731" s="292">
        <v>0</v>
      </c>
      <c r="M10731" s="292">
        <v>0</v>
      </c>
      <c r="N10731" s="292">
        <v>0</v>
      </c>
      <c r="O10731" s="292">
        <v>53727.687480000001</v>
      </c>
      <c r="P10731" s="83" t="str">
        <f t="shared" si="243"/>
        <v/>
      </c>
    </row>
    <row r="10732" spans="1:16" hidden="1" x14ac:dyDescent="0.25">
      <c r="A10732" s="83" t="s">
        <v>10777</v>
      </c>
      <c r="C10732" s="292">
        <v>385.77145999999999</v>
      </c>
      <c r="D10732" s="292">
        <v>0</v>
      </c>
      <c r="E10732" s="292">
        <v>0</v>
      </c>
      <c r="F10732" s="292">
        <v>0</v>
      </c>
      <c r="G10732" s="292">
        <v>0</v>
      </c>
      <c r="H10732" s="292">
        <v>0</v>
      </c>
      <c r="I10732" s="292">
        <v>0</v>
      </c>
      <c r="J10732" s="292">
        <v>0</v>
      </c>
      <c r="K10732" s="292">
        <v>0</v>
      </c>
      <c r="L10732" s="292">
        <v>0</v>
      </c>
      <c r="M10732" s="292">
        <v>0</v>
      </c>
      <c r="N10732" s="292">
        <v>0</v>
      </c>
      <c r="O10732" s="292">
        <v>385.77145999999999</v>
      </c>
      <c r="P10732" s="83" t="str">
        <f t="shared" si="243"/>
        <v/>
      </c>
    </row>
    <row r="10733" spans="1:16" hidden="1" x14ac:dyDescent="0.25">
      <c r="A10733" s="83" t="s">
        <v>10776</v>
      </c>
      <c r="C10733" s="292">
        <v>8693.2855469999995</v>
      </c>
      <c r="D10733" s="292">
        <v>0</v>
      </c>
      <c r="E10733" s="292">
        <v>0</v>
      </c>
      <c r="F10733" s="292">
        <v>0</v>
      </c>
      <c r="G10733" s="292">
        <v>0</v>
      </c>
      <c r="H10733" s="292">
        <v>0</v>
      </c>
      <c r="I10733" s="292">
        <v>0</v>
      </c>
      <c r="J10733" s="292">
        <v>0</v>
      </c>
      <c r="K10733" s="292">
        <v>0</v>
      </c>
      <c r="L10733" s="292">
        <v>0</v>
      </c>
      <c r="M10733" s="292">
        <v>0</v>
      </c>
      <c r="N10733" s="292">
        <v>0</v>
      </c>
      <c r="O10733" s="292">
        <v>8693.2855469999995</v>
      </c>
      <c r="P10733" s="83" t="str">
        <f t="shared" si="243"/>
        <v/>
      </c>
    </row>
    <row r="10734" spans="1:16" hidden="1" x14ac:dyDescent="0.25">
      <c r="A10734" s="83" t="s">
        <v>10775</v>
      </c>
      <c r="C10734" s="292">
        <v>25428.729834099999</v>
      </c>
      <c r="D10734" s="292">
        <v>0</v>
      </c>
      <c r="E10734" s="292">
        <v>0</v>
      </c>
      <c r="F10734" s="292">
        <v>0</v>
      </c>
      <c r="G10734" s="292">
        <v>0</v>
      </c>
      <c r="H10734" s="292">
        <v>0</v>
      </c>
      <c r="I10734" s="292">
        <v>0</v>
      </c>
      <c r="J10734" s="292">
        <v>0</v>
      </c>
      <c r="K10734" s="292">
        <v>0</v>
      </c>
      <c r="L10734" s="292">
        <v>0</v>
      </c>
      <c r="M10734" s="292">
        <v>0</v>
      </c>
      <c r="N10734" s="292">
        <v>0</v>
      </c>
      <c r="O10734" s="292">
        <v>25428.729834099999</v>
      </c>
      <c r="P10734" s="83" t="str">
        <f t="shared" si="243"/>
        <v/>
      </c>
    </row>
    <row r="10735" spans="1:16" hidden="1" x14ac:dyDescent="0.25">
      <c r="A10735" s="83" t="s">
        <v>10774</v>
      </c>
      <c r="C10735" s="292">
        <v>123.38966000000001</v>
      </c>
      <c r="D10735" s="292">
        <v>0</v>
      </c>
      <c r="E10735" s="292">
        <v>0</v>
      </c>
      <c r="F10735" s="292">
        <v>0</v>
      </c>
      <c r="G10735" s="292">
        <v>0</v>
      </c>
      <c r="H10735" s="292">
        <v>0</v>
      </c>
      <c r="I10735" s="292">
        <v>0</v>
      </c>
      <c r="J10735" s="292">
        <v>0</v>
      </c>
      <c r="K10735" s="292">
        <v>0</v>
      </c>
      <c r="L10735" s="292">
        <v>0</v>
      </c>
      <c r="M10735" s="292">
        <v>0</v>
      </c>
      <c r="N10735" s="292">
        <v>0</v>
      </c>
      <c r="O10735" s="292">
        <v>123.38966000000001</v>
      </c>
      <c r="P10735" s="83" t="str">
        <f t="shared" si="243"/>
        <v/>
      </c>
    </row>
    <row r="10736" spans="1:16" hidden="1" x14ac:dyDescent="0.25">
      <c r="A10736" s="83" t="s">
        <v>10773</v>
      </c>
      <c r="C10736" s="292">
        <v>9884.5521800000006</v>
      </c>
      <c r="D10736" s="292">
        <v>0</v>
      </c>
      <c r="E10736" s="292">
        <v>0</v>
      </c>
      <c r="F10736" s="292">
        <v>0</v>
      </c>
      <c r="G10736" s="292">
        <v>0</v>
      </c>
      <c r="H10736" s="292">
        <v>0</v>
      </c>
      <c r="I10736" s="292">
        <v>0</v>
      </c>
      <c r="J10736" s="292">
        <v>0</v>
      </c>
      <c r="K10736" s="292">
        <v>0</v>
      </c>
      <c r="L10736" s="292">
        <v>0</v>
      </c>
      <c r="M10736" s="292">
        <v>0</v>
      </c>
      <c r="N10736" s="292">
        <v>0</v>
      </c>
      <c r="O10736" s="292">
        <v>9884.5521800000006</v>
      </c>
      <c r="P10736" s="83" t="str">
        <f t="shared" si="243"/>
        <v/>
      </c>
    </row>
    <row r="10737" spans="1:16" hidden="1" x14ac:dyDescent="0.25">
      <c r="A10737" s="83" t="s">
        <v>10772</v>
      </c>
      <c r="C10737" s="292">
        <v>241.75468000000001</v>
      </c>
      <c r="D10737" s="292">
        <v>0</v>
      </c>
      <c r="E10737" s="292">
        <v>0</v>
      </c>
      <c r="F10737" s="292">
        <v>0</v>
      </c>
      <c r="G10737" s="292">
        <v>0</v>
      </c>
      <c r="H10737" s="292">
        <v>0</v>
      </c>
      <c r="I10737" s="292">
        <v>0</v>
      </c>
      <c r="J10737" s="292">
        <v>0</v>
      </c>
      <c r="K10737" s="292">
        <v>0</v>
      </c>
      <c r="L10737" s="292">
        <v>0</v>
      </c>
      <c r="M10737" s="292">
        <v>0</v>
      </c>
      <c r="N10737" s="292">
        <v>0</v>
      </c>
      <c r="O10737" s="292">
        <v>241.75468000000001</v>
      </c>
      <c r="P10737" s="83" t="str">
        <f t="shared" si="243"/>
        <v/>
      </c>
    </row>
    <row r="10738" spans="1:16" hidden="1" x14ac:dyDescent="0.25">
      <c r="A10738" s="83" t="s">
        <v>10771</v>
      </c>
      <c r="C10738" s="292">
        <v>2554.8740899999998</v>
      </c>
      <c r="D10738" s="292">
        <v>0</v>
      </c>
      <c r="E10738" s="292">
        <v>0</v>
      </c>
      <c r="F10738" s="292">
        <v>0</v>
      </c>
      <c r="G10738" s="292">
        <v>0</v>
      </c>
      <c r="H10738" s="292">
        <v>0</v>
      </c>
      <c r="I10738" s="292">
        <v>0</v>
      </c>
      <c r="J10738" s="292">
        <v>0</v>
      </c>
      <c r="K10738" s="292">
        <v>0</v>
      </c>
      <c r="L10738" s="292">
        <v>0</v>
      </c>
      <c r="M10738" s="292">
        <v>0</v>
      </c>
      <c r="N10738" s="292">
        <v>0</v>
      </c>
      <c r="O10738" s="292">
        <v>2554.8740899999998</v>
      </c>
      <c r="P10738" s="83" t="str">
        <f t="shared" si="243"/>
        <v/>
      </c>
    </row>
    <row r="10739" spans="1:16" hidden="1" x14ac:dyDescent="0.25">
      <c r="A10739" s="83" t="s">
        <v>10770</v>
      </c>
      <c r="C10739" s="292">
        <v>268.66604999999998</v>
      </c>
      <c r="D10739" s="292">
        <v>0</v>
      </c>
      <c r="E10739" s="292">
        <v>0</v>
      </c>
      <c r="F10739" s="292">
        <v>0</v>
      </c>
      <c r="G10739" s="292">
        <v>0</v>
      </c>
      <c r="H10739" s="292">
        <v>0</v>
      </c>
      <c r="I10739" s="292">
        <v>0</v>
      </c>
      <c r="J10739" s="292">
        <v>0</v>
      </c>
      <c r="K10739" s="292">
        <v>0</v>
      </c>
      <c r="L10739" s="292">
        <v>0</v>
      </c>
      <c r="M10739" s="292">
        <v>0</v>
      </c>
      <c r="N10739" s="292">
        <v>0</v>
      </c>
      <c r="O10739" s="292">
        <v>268.66604999999998</v>
      </c>
      <c r="P10739" s="83" t="str">
        <f t="shared" si="243"/>
        <v/>
      </c>
    </row>
    <row r="10740" spans="1:16" hidden="1" x14ac:dyDescent="0.25">
      <c r="A10740" s="83" t="s">
        <v>10769</v>
      </c>
      <c r="C10740" s="292">
        <v>148.42915859999999</v>
      </c>
      <c r="D10740" s="292">
        <v>0</v>
      </c>
      <c r="E10740" s="292">
        <v>0</v>
      </c>
      <c r="F10740" s="292">
        <v>0</v>
      </c>
      <c r="G10740" s="292">
        <v>0</v>
      </c>
      <c r="H10740" s="292">
        <v>0</v>
      </c>
      <c r="I10740" s="292">
        <v>0</v>
      </c>
      <c r="J10740" s="292">
        <v>0</v>
      </c>
      <c r="K10740" s="292">
        <v>0</v>
      </c>
      <c r="L10740" s="292">
        <v>0</v>
      </c>
      <c r="M10740" s="292">
        <v>0</v>
      </c>
      <c r="N10740" s="292">
        <v>0</v>
      </c>
      <c r="O10740" s="292">
        <v>148.42915859999999</v>
      </c>
      <c r="P10740" s="83" t="str">
        <f t="shared" si="243"/>
        <v/>
      </c>
    </row>
    <row r="10741" spans="1:16" hidden="1" x14ac:dyDescent="0.25">
      <c r="A10741" s="83" t="s">
        <v>10768</v>
      </c>
      <c r="C10741" s="292">
        <v>71584.303379999998</v>
      </c>
      <c r="D10741" s="292">
        <v>0</v>
      </c>
      <c r="E10741" s="292">
        <v>0</v>
      </c>
      <c r="F10741" s="292">
        <v>0</v>
      </c>
      <c r="G10741" s="292">
        <v>0</v>
      </c>
      <c r="H10741" s="292">
        <v>0</v>
      </c>
      <c r="I10741" s="292">
        <v>0</v>
      </c>
      <c r="J10741" s="292">
        <v>0</v>
      </c>
      <c r="K10741" s="292">
        <v>0</v>
      </c>
      <c r="L10741" s="292">
        <v>0</v>
      </c>
      <c r="M10741" s="292">
        <v>0</v>
      </c>
      <c r="N10741" s="292">
        <v>0</v>
      </c>
      <c r="O10741" s="292">
        <v>71584.303379999998</v>
      </c>
      <c r="P10741" s="83" t="str">
        <f t="shared" si="243"/>
        <v/>
      </c>
    </row>
    <row r="10742" spans="1:16" hidden="1" x14ac:dyDescent="0.25">
      <c r="A10742" s="83" t="s">
        <v>10767</v>
      </c>
      <c r="C10742" s="292">
        <v>927714.82568300015</v>
      </c>
      <c r="D10742" s="292">
        <v>0</v>
      </c>
      <c r="E10742" s="292">
        <v>0</v>
      </c>
      <c r="F10742" s="292">
        <v>0</v>
      </c>
      <c r="G10742" s="292">
        <v>0</v>
      </c>
      <c r="H10742" s="292">
        <v>0</v>
      </c>
      <c r="I10742" s="292">
        <v>0</v>
      </c>
      <c r="J10742" s="292">
        <v>0</v>
      </c>
      <c r="K10742" s="292">
        <v>0</v>
      </c>
      <c r="L10742" s="292">
        <v>0</v>
      </c>
      <c r="M10742" s="292">
        <v>0</v>
      </c>
      <c r="N10742" s="292">
        <v>0</v>
      </c>
      <c r="O10742" s="292">
        <v>927714.82568300015</v>
      </c>
      <c r="P10742" s="83" t="str">
        <f t="shared" ref="P10742:P10743" si="244">IF(COUNTBLANK(Q10742)=0,IF(RIGHT(A10742,12)=Q10742,TRUE,FALSE),"")</f>
        <v/>
      </c>
    </row>
    <row r="10743" spans="1:16" hidden="1" x14ac:dyDescent="0.25">
      <c r="A10743" s="83" t="s">
        <v>10766</v>
      </c>
      <c r="C10743" s="292">
        <v>754443.6296633</v>
      </c>
      <c r="D10743" s="292">
        <v>0</v>
      </c>
      <c r="E10743" s="292">
        <v>0</v>
      </c>
      <c r="F10743" s="292">
        <v>0</v>
      </c>
      <c r="G10743" s="292">
        <v>0</v>
      </c>
      <c r="H10743" s="292">
        <v>0</v>
      </c>
      <c r="I10743" s="292">
        <v>0</v>
      </c>
      <c r="J10743" s="292">
        <v>0</v>
      </c>
      <c r="K10743" s="292">
        <v>0</v>
      </c>
      <c r="L10743" s="292">
        <v>0</v>
      </c>
      <c r="M10743" s="292">
        <v>0</v>
      </c>
      <c r="N10743" s="292">
        <v>0</v>
      </c>
      <c r="O10743" s="292">
        <v>754443.6296633</v>
      </c>
      <c r="P10743" s="83" t="str">
        <f t="shared" si="244"/>
        <v/>
      </c>
    </row>
  </sheetData>
  <autoFilter ref="A1:P10743" xr:uid="{00000000-0001-0000-0400-000000000000}">
    <filterColumn colId="0">
      <filters>
        <filter val="2023_CS_CA_BAL_D-049"/>
        <filter val="2023_CS_CA_BAL_D-050"/>
        <filter val="2023_CS_CA_EXP_D-021"/>
        <filter val="2023_CS_CA_EXP_D-022"/>
        <filter val="2023_CS_CA_EXP_D-023"/>
        <filter val="2023_CS_CA_EXP_D-024"/>
        <filter val="2023_CS_CA_EXP_D-025"/>
        <filter val="2023_CS_CA_EXP_D-026"/>
        <filter val="2023_CS_CA_EXP_D-027"/>
        <filter val="2023_CS_CA_EXP_D-028"/>
        <filter val="2023_CS_CA_EXP_D-029"/>
        <filter val="2023_CS_CA_EXP_D-030"/>
        <filter val="2023_CS_CA_EXP_D-031"/>
        <filter val="2023_CS_CA_EXP_D-032"/>
        <filter val="2023_CS_CA_EXP_D-033"/>
        <filter val="2023_CS_CA_EXP_D-034"/>
        <filter val="2023_CS_CA_EXP_D-035"/>
        <filter val="2023_CS_CA_EXP_D-036"/>
        <filter val="2023_CS_CA_REV_D-021"/>
        <filter val="2023_CS_CA_REV_D-032"/>
        <filter val="2023_CS_CA_REV_D-034"/>
        <filter val="2023_CS_CA_REV_D-035"/>
        <filter val="2023_CS_CA_REV_D-038"/>
        <filter val="2023_CS_CA_REV_D-039"/>
        <filter val="2023_CS_CA_REV_D-040"/>
        <filter val="2023_CS_CA_REV_D-041"/>
        <filter val="2023_CS_CA_REV_D-042"/>
        <filter val="2023_CS_CA_REV_D-043"/>
        <filter val="2023_CS_CA_REV_D-044"/>
        <filter val="2023_CS_CA_REV_D-045"/>
        <filter val="2023_CS_CA_REV_D-046"/>
        <filter val="2023_CS_CA_REV_D-047"/>
        <filter val="2023_CS_CA_REV_D-048"/>
        <filter val="2023_CS_INS_BAL_D-049"/>
        <filter val="2023_CS_INS_BAL_D-050"/>
        <filter val="2023_CS_INS_EXP_D-021"/>
        <filter val="2023_CS_INS_EXP_D-022"/>
        <filter val="2023_CS_INS_EXP_D-023"/>
        <filter val="2023_CS_INS_EXP_D-024"/>
        <filter val="2023_CS_INS_EXP_D-025"/>
        <filter val="2023_CS_INS_EXP_D-027"/>
        <filter val="2023_CS_INS_EXP_D-028"/>
        <filter val="2023_CS_INS_EXP_D-029"/>
        <filter val="2023_CS_INS_EXP_D-030"/>
        <filter val="2023_CS_INS_EXP_D-031"/>
        <filter val="2023_CS_INS_EXP_D-032"/>
        <filter val="2023_CS_INS_EXP_D-033"/>
        <filter val="2023_CS_INS_EXP_D-034"/>
        <filter val="2023_CS_INS_EXP_D-035"/>
        <filter val="2023_CS_INS_EXP_D-036"/>
        <filter val="2023_CS_INS_EXP_D-053"/>
        <filter val="2023_CS_INS_REV_D-021"/>
        <filter val="2023_CS_INS_REV_D-032"/>
        <filter val="2023_CS_INS_REV_D-034"/>
        <filter val="2023_CS_INS_REV_D-035"/>
        <filter val="2023_CS_INS_REV_D-038"/>
        <filter val="2023_CS_INS_REV_D-039"/>
        <filter val="2023_CS_INS_REV_D-040"/>
        <filter val="2023_CS_INS_REV_D-041"/>
        <filter val="2023_CS_INS_REV_D-043"/>
        <filter val="2023_CS_INS_REV_D-044"/>
        <filter val="2023_CS_INS_REV_D-045"/>
        <filter val="2023_CS_INS_REV_D-046"/>
        <filter val="2023_CS_INS_REV_D-047"/>
        <filter val="2023_CS_INS_REV_D-048"/>
        <filter val="2023_CS_INS_REV_D-053"/>
      </filters>
    </filterColumn>
  </autoFilter>
  <conditionalFormatting sqref="P1:P1048576">
    <cfRule type="cellIs" dxfId="4" priority="5" operator="equal">
      <formula>TRUE</formula>
    </cfRule>
    <cfRule type="cellIs" dxfId="3" priority="6" operator="equal">
      <formula>FALSE</formula>
    </cfRule>
  </conditionalFormatting>
  <pageMargins left="0.7" right="0.7" top="0.75" bottom="0.75" header="0.3" footer="0.3"/>
  <pageSetup paperSize="9"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filterMode="1">
    <tabColor rgb="FFFFFF00"/>
  </sheetPr>
  <dimension ref="A1:S281"/>
  <sheetViews>
    <sheetView topLeftCell="G1" zoomScale="90" zoomScaleNormal="90" workbookViewId="0">
      <pane ySplit="1" topLeftCell="A35" activePane="bottomLeft" state="frozen"/>
      <selection activeCell="J8478" sqref="J8478"/>
      <selection pane="bottomLeft" activeCell="D2" sqref="D2:Q274"/>
    </sheetView>
  </sheetViews>
  <sheetFormatPr baseColWidth="10" defaultColWidth="8.88671875" defaultRowHeight="13.2" x14ac:dyDescent="0.25"/>
  <cols>
    <col min="1" max="1" width="13.33203125" style="85" customWidth="1"/>
    <col min="2" max="2" width="9" style="85" customWidth="1"/>
    <col min="3" max="3" width="22.6640625" style="85" customWidth="1"/>
    <col min="4" max="16" width="15.6640625" style="85" customWidth="1"/>
    <col min="17" max="17" width="34" style="85" customWidth="1"/>
    <col min="18" max="18" width="25" style="85" customWidth="1"/>
    <col min="19" max="16384" width="8.88671875" style="85"/>
  </cols>
  <sheetData>
    <row r="1" spans="1:16" x14ac:dyDescent="0.25">
      <c r="A1" s="86" t="s">
        <v>3440</v>
      </c>
      <c r="B1" s="86" t="s">
        <v>3436</v>
      </c>
      <c r="C1" s="86" t="s">
        <v>3437</v>
      </c>
      <c r="D1" s="87">
        <v>42370</v>
      </c>
      <c r="E1" s="87">
        <v>42401</v>
      </c>
      <c r="F1" s="87">
        <v>42430</v>
      </c>
      <c r="G1" s="87">
        <v>42461</v>
      </c>
      <c r="H1" s="87">
        <v>42491</v>
      </c>
      <c r="I1" s="87">
        <v>42522</v>
      </c>
      <c r="J1" s="87">
        <v>42552</v>
      </c>
      <c r="K1" s="87">
        <v>42583</v>
      </c>
      <c r="L1" s="87">
        <v>42614</v>
      </c>
      <c r="M1" s="87">
        <v>42644</v>
      </c>
      <c r="N1" s="87">
        <v>42675</v>
      </c>
      <c r="O1" s="87">
        <v>42705</v>
      </c>
      <c r="P1" s="86" t="s">
        <v>3438</v>
      </c>
    </row>
    <row r="2" spans="1:16" x14ac:dyDescent="0.25">
      <c r="A2" s="96" t="s">
        <v>3439</v>
      </c>
      <c r="B2" s="88">
        <v>32</v>
      </c>
      <c r="C2" s="88" t="s">
        <v>3434</v>
      </c>
      <c r="D2" s="107"/>
      <c r="E2" s="110"/>
      <c r="F2" s="109"/>
      <c r="G2" s="109"/>
      <c r="H2" s="109"/>
      <c r="I2" s="109"/>
      <c r="J2" s="109"/>
      <c r="K2" s="109"/>
      <c r="L2" s="109"/>
      <c r="M2" s="109"/>
      <c r="N2" s="109"/>
      <c r="O2" s="109"/>
      <c r="P2" s="109"/>
    </row>
    <row r="3" spans="1:16" x14ac:dyDescent="0.25">
      <c r="A3" s="96" t="s">
        <v>3439</v>
      </c>
      <c r="B3" s="88">
        <v>33</v>
      </c>
      <c r="C3" s="88" t="s">
        <v>3435</v>
      </c>
      <c r="D3" s="107"/>
      <c r="E3" s="110"/>
      <c r="F3" s="109"/>
      <c r="G3" s="109"/>
      <c r="H3" s="109"/>
      <c r="I3" s="109"/>
      <c r="J3" s="109"/>
      <c r="K3" s="109"/>
      <c r="L3" s="109"/>
      <c r="M3" s="109"/>
      <c r="N3" s="109"/>
      <c r="O3" s="109"/>
      <c r="P3" s="109"/>
    </row>
    <row r="4" spans="1:16" x14ac:dyDescent="0.25">
      <c r="A4" s="96" t="s">
        <v>3439</v>
      </c>
      <c r="B4" s="89">
        <v>1</v>
      </c>
      <c r="C4" s="89" t="s">
        <v>3401</v>
      </c>
      <c r="D4" s="107"/>
      <c r="E4" s="110"/>
      <c r="F4" s="109"/>
      <c r="G4" s="109"/>
      <c r="H4" s="109"/>
      <c r="I4" s="109"/>
      <c r="J4" s="110"/>
      <c r="K4" s="110"/>
      <c r="L4" s="110"/>
      <c r="M4" s="110"/>
      <c r="N4" s="107"/>
      <c r="O4" s="110"/>
      <c r="P4" s="110"/>
    </row>
    <row r="5" spans="1:16" x14ac:dyDescent="0.25">
      <c r="A5" s="96" t="s">
        <v>3439</v>
      </c>
      <c r="B5" s="89">
        <v>2</v>
      </c>
      <c r="C5" s="89" t="s">
        <v>3402</v>
      </c>
      <c r="D5" s="107"/>
      <c r="E5" s="110"/>
      <c r="F5" s="109"/>
      <c r="G5" s="109"/>
      <c r="H5" s="109"/>
      <c r="I5" s="109"/>
      <c r="J5" s="110"/>
      <c r="K5" s="110"/>
      <c r="L5" s="110"/>
      <c r="M5" s="110"/>
      <c r="N5" s="107"/>
      <c r="O5" s="110"/>
      <c r="P5" s="110"/>
    </row>
    <row r="6" spans="1:16" x14ac:dyDescent="0.25">
      <c r="A6" s="96" t="s">
        <v>3439</v>
      </c>
      <c r="B6" s="89">
        <v>3</v>
      </c>
      <c r="C6" s="89" t="s">
        <v>3403</v>
      </c>
      <c r="D6" s="107"/>
      <c r="E6" s="110"/>
      <c r="F6" s="109"/>
      <c r="G6" s="109"/>
      <c r="H6" s="109"/>
      <c r="I6" s="109"/>
      <c r="J6" s="110"/>
      <c r="K6" s="110"/>
      <c r="L6" s="110"/>
      <c r="M6" s="110"/>
      <c r="N6" s="107"/>
      <c r="O6" s="110"/>
      <c r="P6" s="110"/>
    </row>
    <row r="7" spans="1:16" x14ac:dyDescent="0.25">
      <c r="A7" s="96" t="s">
        <v>3439</v>
      </c>
      <c r="B7" s="89">
        <v>4</v>
      </c>
      <c r="C7" s="89" t="s">
        <v>3404</v>
      </c>
      <c r="D7" s="107"/>
      <c r="E7" s="110"/>
      <c r="F7" s="109"/>
      <c r="G7" s="109"/>
      <c r="H7" s="109"/>
      <c r="I7" s="109"/>
      <c r="J7" s="110"/>
      <c r="K7" s="110"/>
      <c r="L7" s="110"/>
      <c r="M7" s="110"/>
      <c r="N7" s="107"/>
      <c r="O7" s="110"/>
      <c r="P7" s="110"/>
    </row>
    <row r="8" spans="1:16" x14ac:dyDescent="0.25">
      <c r="A8" s="96" t="s">
        <v>3439</v>
      </c>
      <c r="B8" s="89">
        <v>5</v>
      </c>
      <c r="C8" s="89" t="s">
        <v>3405</v>
      </c>
      <c r="D8" s="107"/>
      <c r="E8" s="110"/>
      <c r="F8" s="109"/>
      <c r="G8" s="109"/>
      <c r="H8" s="109"/>
      <c r="I8" s="109"/>
      <c r="J8" s="110"/>
      <c r="K8" s="110"/>
      <c r="L8" s="110"/>
      <c r="M8" s="110"/>
      <c r="N8" s="107"/>
      <c r="O8" s="110"/>
      <c r="P8" s="110"/>
    </row>
    <row r="9" spans="1:16" x14ac:dyDescent="0.25">
      <c r="A9" s="96" t="s">
        <v>3439</v>
      </c>
      <c r="B9" s="89">
        <v>6</v>
      </c>
      <c r="C9" s="89" t="s">
        <v>3406</v>
      </c>
      <c r="D9" s="107"/>
      <c r="E9" s="110"/>
      <c r="F9" s="109"/>
      <c r="G9" s="109"/>
      <c r="H9" s="109"/>
      <c r="I9" s="109"/>
      <c r="J9" s="110"/>
      <c r="K9" s="110"/>
      <c r="L9" s="110"/>
      <c r="M9" s="110"/>
      <c r="N9" s="107"/>
      <c r="O9" s="110"/>
      <c r="P9" s="110"/>
    </row>
    <row r="10" spans="1:16" x14ac:dyDescent="0.25">
      <c r="A10" s="96" t="s">
        <v>3439</v>
      </c>
      <c r="B10" s="89">
        <v>7</v>
      </c>
      <c r="C10" s="89" t="s">
        <v>3407</v>
      </c>
      <c r="D10" s="107"/>
      <c r="E10" s="110"/>
      <c r="F10" s="109"/>
      <c r="G10" s="109"/>
      <c r="H10" s="109"/>
      <c r="I10" s="109"/>
      <c r="J10" s="110"/>
      <c r="K10" s="110"/>
      <c r="L10" s="110"/>
      <c r="M10" s="110"/>
      <c r="N10" s="107"/>
      <c r="O10" s="110"/>
      <c r="P10" s="110"/>
    </row>
    <row r="11" spans="1:16" x14ac:dyDescent="0.25">
      <c r="A11" s="96" t="s">
        <v>3439</v>
      </c>
      <c r="B11" s="89">
        <v>8</v>
      </c>
      <c r="C11" s="89" t="s">
        <v>3408</v>
      </c>
      <c r="D11" s="107"/>
      <c r="E11" s="110"/>
      <c r="F11" s="109"/>
      <c r="G11" s="109"/>
      <c r="H11" s="109"/>
      <c r="I11" s="109"/>
      <c r="J11" s="110"/>
      <c r="K11" s="110"/>
      <c r="L11" s="110"/>
      <c r="M11" s="110"/>
      <c r="N11" s="107"/>
      <c r="O11" s="110"/>
      <c r="P11" s="110"/>
    </row>
    <row r="12" spans="1:16" x14ac:dyDescent="0.25">
      <c r="A12" s="96" t="s">
        <v>3439</v>
      </c>
      <c r="B12" s="89">
        <v>9</v>
      </c>
      <c r="C12" s="89" t="s">
        <v>3409</v>
      </c>
      <c r="D12" s="107"/>
      <c r="E12" s="110"/>
      <c r="F12" s="109"/>
      <c r="G12" s="109"/>
      <c r="H12" s="109"/>
      <c r="I12" s="109"/>
      <c r="J12" s="110"/>
      <c r="K12" s="110"/>
      <c r="L12" s="110"/>
      <c r="M12" s="110"/>
      <c r="N12" s="107"/>
      <c r="O12" s="110"/>
      <c r="P12" s="110"/>
    </row>
    <row r="13" spans="1:16" x14ac:dyDescent="0.25">
      <c r="A13" s="96" t="s">
        <v>3439</v>
      </c>
      <c r="B13" s="89">
        <v>10</v>
      </c>
      <c r="C13" s="89" t="s">
        <v>3410</v>
      </c>
      <c r="D13" s="107"/>
      <c r="E13" s="110"/>
      <c r="F13" s="109"/>
      <c r="G13" s="109"/>
      <c r="H13" s="109"/>
      <c r="I13" s="109"/>
      <c r="J13" s="110"/>
      <c r="K13" s="110"/>
      <c r="L13" s="110"/>
      <c r="M13" s="110"/>
      <c r="N13" s="107"/>
      <c r="O13" s="110"/>
      <c r="P13" s="110"/>
    </row>
    <row r="14" spans="1:16" x14ac:dyDescent="0.25">
      <c r="A14" s="96" t="s">
        <v>3439</v>
      </c>
      <c r="B14" s="89">
        <v>11</v>
      </c>
      <c r="C14" s="89" t="s">
        <v>3411</v>
      </c>
      <c r="D14" s="107"/>
      <c r="E14" s="110"/>
      <c r="F14" s="109"/>
      <c r="G14" s="109"/>
      <c r="H14" s="109"/>
      <c r="I14" s="109"/>
      <c r="J14" s="110"/>
      <c r="K14" s="110"/>
      <c r="L14" s="110"/>
      <c r="M14" s="110"/>
      <c r="N14" s="107"/>
      <c r="O14" s="110"/>
      <c r="P14" s="110"/>
    </row>
    <row r="15" spans="1:16" x14ac:dyDescent="0.25">
      <c r="A15" s="96" t="s">
        <v>3439</v>
      </c>
      <c r="B15" s="89">
        <v>12</v>
      </c>
      <c r="C15" s="89" t="s">
        <v>3412</v>
      </c>
      <c r="D15" s="107"/>
      <c r="E15" s="110"/>
      <c r="F15" s="109"/>
      <c r="G15" s="109"/>
      <c r="H15" s="109"/>
      <c r="I15" s="109"/>
      <c r="J15" s="110"/>
      <c r="K15" s="110"/>
      <c r="L15" s="110"/>
      <c r="M15" s="110"/>
      <c r="N15" s="107"/>
      <c r="O15" s="110"/>
      <c r="P15" s="110"/>
    </row>
    <row r="16" spans="1:16" x14ac:dyDescent="0.25">
      <c r="A16" s="96" t="s">
        <v>3439</v>
      </c>
      <c r="B16" s="89">
        <v>13</v>
      </c>
      <c r="C16" s="89" t="s">
        <v>3413</v>
      </c>
      <c r="D16" s="107"/>
      <c r="E16" s="110"/>
      <c r="F16" s="109"/>
      <c r="G16" s="109"/>
      <c r="H16" s="109"/>
      <c r="I16" s="109"/>
      <c r="J16" s="110"/>
      <c r="K16" s="110"/>
      <c r="L16" s="110"/>
      <c r="M16" s="110"/>
      <c r="N16" s="107"/>
      <c r="O16" s="110"/>
      <c r="P16" s="110"/>
    </row>
    <row r="17" spans="1:16" x14ac:dyDescent="0.25">
      <c r="A17" s="96" t="s">
        <v>3439</v>
      </c>
      <c r="B17" s="89">
        <v>14</v>
      </c>
      <c r="C17" s="89" t="s">
        <v>3414</v>
      </c>
      <c r="D17" s="107"/>
      <c r="E17" s="110"/>
      <c r="F17" s="109"/>
      <c r="G17" s="109"/>
      <c r="H17" s="109"/>
      <c r="I17" s="109"/>
      <c r="J17" s="110"/>
      <c r="K17" s="110"/>
      <c r="L17" s="110"/>
      <c r="M17" s="110"/>
      <c r="N17" s="107"/>
      <c r="O17" s="110"/>
      <c r="P17" s="110"/>
    </row>
    <row r="18" spans="1:16" x14ac:dyDescent="0.25">
      <c r="A18" s="96" t="s">
        <v>3439</v>
      </c>
      <c r="B18" s="89">
        <v>15</v>
      </c>
      <c r="C18" s="89" t="s">
        <v>3415</v>
      </c>
      <c r="D18" s="107"/>
      <c r="E18" s="110"/>
      <c r="F18" s="109"/>
      <c r="G18" s="109"/>
      <c r="H18" s="109"/>
      <c r="I18" s="109"/>
      <c r="J18" s="110"/>
      <c r="K18" s="110"/>
      <c r="L18" s="110"/>
      <c r="M18" s="110"/>
      <c r="N18" s="107"/>
      <c r="O18" s="110"/>
      <c r="P18" s="110"/>
    </row>
    <row r="19" spans="1:16" x14ac:dyDescent="0.25">
      <c r="A19" s="96" t="s">
        <v>3439</v>
      </c>
      <c r="B19" s="89">
        <v>16</v>
      </c>
      <c r="C19" s="89" t="s">
        <v>3416</v>
      </c>
      <c r="D19" s="107"/>
      <c r="E19" s="110"/>
      <c r="F19" s="109"/>
      <c r="G19" s="109"/>
      <c r="H19" s="109"/>
      <c r="I19" s="109"/>
      <c r="J19" s="110"/>
      <c r="K19" s="110"/>
      <c r="L19" s="110"/>
      <c r="M19" s="110"/>
      <c r="N19" s="110"/>
      <c r="O19" s="110"/>
      <c r="P19" s="110"/>
    </row>
    <row r="20" spans="1:16" x14ac:dyDescent="0.25">
      <c r="A20" s="96" t="s">
        <v>3439</v>
      </c>
      <c r="B20" s="90">
        <v>17</v>
      </c>
      <c r="C20" s="90" t="s">
        <v>3417</v>
      </c>
      <c r="D20" s="107"/>
      <c r="E20" s="110"/>
      <c r="F20" s="109"/>
      <c r="G20" s="109"/>
      <c r="H20" s="109"/>
      <c r="I20" s="109"/>
      <c r="J20" s="109"/>
      <c r="K20" s="109"/>
      <c r="L20" s="109"/>
      <c r="M20" s="109"/>
      <c r="N20" s="109"/>
      <c r="O20" s="109"/>
      <c r="P20" s="110"/>
    </row>
    <row r="21" spans="1:16" x14ac:dyDescent="0.25">
      <c r="A21" s="96" t="s">
        <v>3439</v>
      </c>
      <c r="B21" s="90">
        <v>27</v>
      </c>
      <c r="C21" s="90" t="s">
        <v>3427</v>
      </c>
      <c r="D21" s="107"/>
      <c r="E21" s="110"/>
      <c r="F21" s="109"/>
      <c r="G21" s="109"/>
      <c r="H21" s="109"/>
      <c r="I21" s="109"/>
      <c r="J21" s="109"/>
      <c r="K21" s="109"/>
      <c r="L21" s="109"/>
      <c r="M21" s="109"/>
      <c r="N21" s="109"/>
      <c r="O21" s="109"/>
      <c r="P21" s="109"/>
    </row>
    <row r="22" spans="1:16" x14ac:dyDescent="0.25">
      <c r="A22" s="96" t="s">
        <v>3439</v>
      </c>
      <c r="B22" s="90">
        <v>29</v>
      </c>
      <c r="C22" s="90" t="s">
        <v>3429</v>
      </c>
      <c r="D22" s="107"/>
      <c r="E22" s="110"/>
      <c r="F22" s="109"/>
      <c r="G22" s="109"/>
      <c r="H22" s="109"/>
      <c r="I22" s="109"/>
      <c r="J22" s="109"/>
      <c r="K22" s="109"/>
      <c r="L22" s="109"/>
      <c r="M22" s="109"/>
      <c r="N22" s="109"/>
      <c r="O22" s="109"/>
      <c r="P22" s="109"/>
    </row>
    <row r="23" spans="1:16" x14ac:dyDescent="0.25">
      <c r="A23" s="96" t="s">
        <v>3439</v>
      </c>
      <c r="B23" s="90">
        <v>30</v>
      </c>
      <c r="C23" s="90" t="s">
        <v>3430</v>
      </c>
      <c r="D23" s="107"/>
      <c r="E23" s="110"/>
      <c r="F23" s="109"/>
      <c r="G23" s="109"/>
      <c r="H23" s="109"/>
      <c r="I23" s="109"/>
      <c r="J23" s="109"/>
      <c r="K23" s="109"/>
      <c r="L23" s="109"/>
      <c r="M23" s="109"/>
      <c r="N23" s="109"/>
      <c r="O23" s="109"/>
      <c r="P23" s="109"/>
    </row>
    <row r="24" spans="1:16" x14ac:dyDescent="0.25">
      <c r="A24" s="96" t="s">
        <v>3439</v>
      </c>
      <c r="B24" s="90">
        <v>18</v>
      </c>
      <c r="C24" s="90" t="s">
        <v>3418</v>
      </c>
      <c r="D24" s="107"/>
      <c r="E24" s="110"/>
      <c r="F24" s="109"/>
      <c r="G24" s="109"/>
      <c r="H24" s="109"/>
      <c r="I24" s="109"/>
      <c r="J24" s="109"/>
      <c r="K24" s="109"/>
      <c r="L24" s="109"/>
      <c r="M24" s="109"/>
      <c r="N24" s="109"/>
      <c r="O24" s="109"/>
      <c r="P24" s="110"/>
    </row>
    <row r="25" spans="1:16" x14ac:dyDescent="0.25">
      <c r="A25" s="96" t="s">
        <v>3439</v>
      </c>
      <c r="B25" s="90">
        <v>19</v>
      </c>
      <c r="C25" s="90" t="s">
        <v>3419</v>
      </c>
      <c r="D25" s="107"/>
      <c r="E25" s="110"/>
      <c r="F25" s="109"/>
      <c r="G25" s="109"/>
      <c r="H25" s="109"/>
      <c r="I25" s="109"/>
      <c r="J25" s="109"/>
      <c r="K25" s="109"/>
      <c r="L25" s="109"/>
      <c r="M25" s="109"/>
      <c r="N25" s="109"/>
      <c r="O25" s="109"/>
      <c r="P25" s="110"/>
    </row>
    <row r="26" spans="1:16" x14ac:dyDescent="0.25">
      <c r="A26" s="96" t="s">
        <v>3439</v>
      </c>
      <c r="B26" s="90">
        <v>20</v>
      </c>
      <c r="C26" s="90" t="s">
        <v>3420</v>
      </c>
      <c r="D26" s="107"/>
      <c r="E26" s="110"/>
      <c r="F26" s="109"/>
      <c r="G26" s="109"/>
      <c r="H26" s="109"/>
      <c r="I26" s="109"/>
      <c r="J26" s="109"/>
      <c r="K26" s="109"/>
      <c r="L26" s="109"/>
      <c r="M26" s="109"/>
      <c r="N26" s="109"/>
      <c r="O26" s="109"/>
      <c r="P26" s="110"/>
    </row>
    <row r="27" spans="1:16" x14ac:dyDescent="0.25">
      <c r="A27" s="96" t="s">
        <v>3439</v>
      </c>
      <c r="B27" s="90">
        <v>21</v>
      </c>
      <c r="C27" s="90" t="s">
        <v>3421</v>
      </c>
      <c r="D27" s="107"/>
      <c r="E27" s="110"/>
      <c r="F27" s="109"/>
      <c r="G27" s="109"/>
      <c r="H27" s="109"/>
      <c r="I27" s="109"/>
      <c r="J27" s="109"/>
      <c r="K27" s="109"/>
      <c r="L27" s="109"/>
      <c r="M27" s="109"/>
      <c r="N27" s="109"/>
      <c r="O27" s="109"/>
      <c r="P27" s="110"/>
    </row>
    <row r="28" spans="1:16" x14ac:dyDescent="0.25">
      <c r="A28" s="96" t="s">
        <v>3439</v>
      </c>
      <c r="B28" s="90">
        <v>22</v>
      </c>
      <c r="C28" s="90" t="s">
        <v>3422</v>
      </c>
      <c r="D28" s="107"/>
      <c r="E28" s="110"/>
      <c r="F28" s="109"/>
      <c r="G28" s="109"/>
      <c r="H28" s="109"/>
      <c r="I28" s="109"/>
      <c r="J28" s="109"/>
      <c r="K28" s="109"/>
      <c r="L28" s="109"/>
      <c r="M28" s="109"/>
      <c r="N28" s="109"/>
      <c r="O28" s="109"/>
      <c r="P28" s="110"/>
    </row>
    <row r="29" spans="1:16" x14ac:dyDescent="0.25">
      <c r="A29" s="96" t="s">
        <v>3439</v>
      </c>
      <c r="B29" s="90">
        <v>23</v>
      </c>
      <c r="C29" s="90" t="s">
        <v>3423</v>
      </c>
      <c r="D29" s="107"/>
      <c r="E29" s="110"/>
      <c r="F29" s="109"/>
      <c r="G29" s="109"/>
      <c r="H29" s="109"/>
      <c r="I29" s="109"/>
      <c r="J29" s="109"/>
      <c r="K29" s="109"/>
      <c r="L29" s="109"/>
      <c r="M29" s="109"/>
      <c r="N29" s="109"/>
      <c r="O29" s="109"/>
      <c r="P29" s="109"/>
    </row>
    <row r="30" spans="1:16" x14ac:dyDescent="0.25">
      <c r="A30" s="96" t="s">
        <v>3439</v>
      </c>
      <c r="B30" s="90">
        <v>24</v>
      </c>
      <c r="C30" s="90" t="s">
        <v>3424</v>
      </c>
      <c r="D30" s="107"/>
      <c r="E30" s="110"/>
      <c r="F30" s="109"/>
      <c r="G30" s="109"/>
      <c r="H30" s="109"/>
      <c r="I30" s="109"/>
      <c r="J30" s="109"/>
      <c r="K30" s="109"/>
      <c r="L30" s="109"/>
      <c r="M30" s="109"/>
      <c r="N30" s="109"/>
      <c r="O30" s="109"/>
      <c r="P30" s="109"/>
    </row>
    <row r="31" spans="1:16" x14ac:dyDescent="0.25">
      <c r="A31" s="96" t="s">
        <v>3439</v>
      </c>
      <c r="B31" s="90">
        <v>25</v>
      </c>
      <c r="C31" s="90" t="s">
        <v>3425</v>
      </c>
      <c r="D31" s="107"/>
      <c r="E31" s="110"/>
      <c r="F31" s="109"/>
      <c r="G31" s="109"/>
      <c r="H31" s="109"/>
      <c r="I31" s="109"/>
      <c r="J31" s="109"/>
      <c r="K31" s="109"/>
      <c r="L31" s="109"/>
      <c r="M31" s="109"/>
      <c r="N31" s="109"/>
      <c r="O31" s="109"/>
      <c r="P31" s="109"/>
    </row>
    <row r="32" spans="1:16" x14ac:dyDescent="0.25">
      <c r="A32" s="96" t="s">
        <v>3439</v>
      </c>
      <c r="B32" s="90">
        <v>26</v>
      </c>
      <c r="C32" s="90" t="s">
        <v>3426</v>
      </c>
      <c r="D32" s="107"/>
      <c r="E32" s="110"/>
      <c r="F32" s="109"/>
      <c r="G32" s="109"/>
      <c r="H32" s="109"/>
      <c r="I32" s="109"/>
      <c r="J32" s="109"/>
      <c r="K32" s="109"/>
      <c r="L32" s="109"/>
      <c r="M32" s="109"/>
      <c r="N32" s="109"/>
      <c r="O32" s="109"/>
      <c r="P32" s="109"/>
    </row>
    <row r="33" spans="1:16" x14ac:dyDescent="0.25">
      <c r="A33" s="96" t="s">
        <v>3439</v>
      </c>
      <c r="B33" s="90">
        <v>28</v>
      </c>
      <c r="C33" s="90" t="s">
        <v>3428</v>
      </c>
      <c r="D33" s="107"/>
      <c r="E33" s="110"/>
      <c r="F33" s="109"/>
      <c r="G33" s="109"/>
      <c r="H33" s="109"/>
      <c r="I33" s="109"/>
      <c r="J33" s="109"/>
      <c r="K33" s="109"/>
      <c r="L33" s="109"/>
      <c r="M33" s="109"/>
      <c r="N33" s="109"/>
      <c r="O33" s="109"/>
      <c r="P33" s="109"/>
    </row>
    <row r="34" spans="1:16" x14ac:dyDescent="0.25">
      <c r="A34" s="96" t="s">
        <v>3439</v>
      </c>
      <c r="B34" s="90">
        <v>31</v>
      </c>
      <c r="C34" s="90" t="s">
        <v>3431</v>
      </c>
      <c r="D34" s="107"/>
      <c r="E34" s="110"/>
      <c r="F34" s="109"/>
      <c r="G34" s="109"/>
      <c r="H34" s="109"/>
      <c r="I34" s="109"/>
      <c r="J34" s="109"/>
      <c r="K34" s="109"/>
      <c r="L34" s="109"/>
      <c r="M34" s="109"/>
      <c r="N34" s="109"/>
      <c r="O34" s="109"/>
      <c r="P34" s="109"/>
    </row>
    <row r="35" spans="1:16" x14ac:dyDescent="0.25">
      <c r="A35" s="96" t="s">
        <v>3439</v>
      </c>
      <c r="B35" s="91">
        <v>65</v>
      </c>
      <c r="C35" s="91" t="s">
        <v>3432</v>
      </c>
      <c r="D35" s="107"/>
      <c r="E35" s="110"/>
      <c r="F35" s="109"/>
      <c r="G35" s="109"/>
      <c r="H35" s="109"/>
      <c r="I35" s="109"/>
      <c r="J35" s="109"/>
      <c r="K35" s="109"/>
      <c r="L35" s="109"/>
      <c r="M35" s="109"/>
      <c r="N35" s="109"/>
      <c r="O35" s="109"/>
      <c r="P35" s="109"/>
    </row>
    <row r="36" spans="1:16" x14ac:dyDescent="0.25">
      <c r="A36" s="96" t="s">
        <v>3439</v>
      </c>
      <c r="B36" s="91">
        <v>66</v>
      </c>
      <c r="C36" s="91" t="s">
        <v>3433</v>
      </c>
      <c r="D36" s="107"/>
      <c r="E36" s="110"/>
      <c r="F36" s="109"/>
      <c r="G36" s="109"/>
      <c r="H36" s="109"/>
      <c r="I36" s="109"/>
      <c r="J36" s="109"/>
      <c r="K36" s="109"/>
      <c r="L36" s="109"/>
      <c r="M36" s="109"/>
      <c r="N36" s="109"/>
      <c r="O36" s="109"/>
      <c r="P36" s="109"/>
    </row>
    <row r="37" spans="1:16" x14ac:dyDescent="0.25">
      <c r="A37" s="96" t="s">
        <v>3439</v>
      </c>
      <c r="B37" s="92">
        <v>34</v>
      </c>
      <c r="C37" s="92" t="s">
        <v>3370</v>
      </c>
      <c r="E37" s="110"/>
      <c r="F37" s="110"/>
      <c r="G37" s="110"/>
      <c r="H37" s="110"/>
      <c r="I37" s="110"/>
      <c r="J37" s="110"/>
      <c r="K37" s="110"/>
      <c r="L37" s="110"/>
      <c r="M37" s="110"/>
      <c r="N37" s="110"/>
      <c r="O37" s="109"/>
    </row>
    <row r="38" spans="1:16" x14ac:dyDescent="0.25">
      <c r="A38" s="96" t="s">
        <v>3439</v>
      </c>
      <c r="B38" s="92">
        <v>35</v>
      </c>
      <c r="C38" s="92" t="s">
        <v>3372</v>
      </c>
      <c r="D38" s="107"/>
      <c r="E38" s="110"/>
      <c r="F38" s="109"/>
      <c r="G38" s="109"/>
      <c r="H38" s="109"/>
      <c r="I38" s="109"/>
      <c r="J38" s="109"/>
      <c r="K38" s="109"/>
      <c r="L38" s="109"/>
      <c r="M38" s="109"/>
      <c r="N38" s="109"/>
      <c r="O38" s="109"/>
      <c r="P38" s="109"/>
    </row>
    <row r="39" spans="1:16" x14ac:dyDescent="0.25">
      <c r="A39" s="96" t="s">
        <v>3439</v>
      </c>
      <c r="B39" s="92">
        <v>36</v>
      </c>
      <c r="C39" s="92" t="s">
        <v>3374</v>
      </c>
      <c r="D39" s="107"/>
      <c r="E39" s="110"/>
      <c r="F39" s="109"/>
      <c r="G39" s="109"/>
      <c r="H39" s="109"/>
      <c r="I39" s="109"/>
      <c r="J39" s="109"/>
      <c r="K39" s="109"/>
      <c r="L39" s="109"/>
      <c r="M39" s="109"/>
      <c r="N39" s="109"/>
      <c r="O39" s="109"/>
      <c r="P39" s="109"/>
    </row>
    <row r="40" spans="1:16" x14ac:dyDescent="0.25">
      <c r="A40" s="96" t="s">
        <v>3439</v>
      </c>
      <c r="B40" s="92">
        <v>37</v>
      </c>
      <c r="C40" s="92" t="s">
        <v>3376</v>
      </c>
      <c r="D40" s="107"/>
      <c r="E40" s="110"/>
      <c r="F40" s="109"/>
      <c r="G40" s="109"/>
      <c r="H40" s="109"/>
      <c r="I40" s="109"/>
      <c r="J40" s="109"/>
      <c r="K40" s="109"/>
      <c r="L40" s="109"/>
      <c r="M40" s="109"/>
      <c r="N40" s="109"/>
      <c r="O40" s="109"/>
      <c r="P40" s="109"/>
    </row>
    <row r="41" spans="1:16" x14ac:dyDescent="0.25">
      <c r="A41" s="96" t="s">
        <v>3439</v>
      </c>
      <c r="B41" s="92">
        <v>38</v>
      </c>
      <c r="C41" s="92" t="s">
        <v>3378</v>
      </c>
      <c r="D41" s="107"/>
      <c r="E41" s="110"/>
      <c r="F41" s="109"/>
      <c r="G41" s="109"/>
      <c r="H41" s="109"/>
      <c r="I41" s="109"/>
      <c r="J41" s="109"/>
      <c r="K41" s="109"/>
      <c r="L41" s="109"/>
      <c r="M41" s="109"/>
      <c r="N41" s="109"/>
      <c r="O41" s="109"/>
      <c r="P41" s="109"/>
    </row>
    <row r="42" spans="1:16" x14ac:dyDescent="0.25">
      <c r="A42" s="96" t="s">
        <v>3439</v>
      </c>
      <c r="B42" s="92">
        <v>40</v>
      </c>
      <c r="C42" s="92" t="s">
        <v>3382</v>
      </c>
      <c r="D42" s="107"/>
      <c r="E42" s="110"/>
      <c r="F42" s="109"/>
      <c r="G42" s="109"/>
      <c r="H42" s="109"/>
      <c r="I42" s="109"/>
      <c r="J42" s="109"/>
      <c r="K42" s="109"/>
      <c r="L42" s="109"/>
      <c r="M42" s="109"/>
      <c r="N42" s="109"/>
      <c r="O42" s="109"/>
      <c r="P42" s="109"/>
    </row>
    <row r="43" spans="1:16" x14ac:dyDescent="0.25">
      <c r="A43" s="96" t="s">
        <v>3439</v>
      </c>
      <c r="B43" s="92">
        <v>41</v>
      </c>
      <c r="C43" s="92" t="s">
        <v>3384</v>
      </c>
      <c r="D43" s="107"/>
      <c r="E43" s="110"/>
      <c r="F43" s="109"/>
      <c r="G43" s="109"/>
      <c r="H43" s="109"/>
      <c r="I43" s="109"/>
      <c r="J43" s="109"/>
      <c r="K43" s="109"/>
      <c r="L43" s="109"/>
      <c r="M43" s="109"/>
      <c r="N43" s="109"/>
      <c r="O43" s="109"/>
      <c r="P43" s="109"/>
    </row>
    <row r="44" spans="1:16" x14ac:dyDescent="0.25">
      <c r="A44" s="96" t="s">
        <v>3439</v>
      </c>
      <c r="B44" s="92">
        <v>42</v>
      </c>
      <c r="C44" s="92" t="s">
        <v>3386</v>
      </c>
      <c r="D44" s="107"/>
      <c r="E44" s="110"/>
      <c r="F44" s="109"/>
      <c r="G44" s="109"/>
      <c r="H44" s="109"/>
      <c r="I44" s="109"/>
      <c r="J44" s="109"/>
      <c r="K44" s="109"/>
      <c r="L44" s="109"/>
      <c r="M44" s="109"/>
      <c r="N44" s="109"/>
      <c r="O44" s="109"/>
      <c r="P44" s="109"/>
    </row>
    <row r="45" spans="1:16" x14ac:dyDescent="0.25">
      <c r="A45" s="96" t="s">
        <v>3439</v>
      </c>
      <c r="B45" s="92">
        <v>43</v>
      </c>
      <c r="C45" s="92" t="s">
        <v>3388</v>
      </c>
      <c r="D45" s="107"/>
      <c r="E45" s="110"/>
      <c r="F45" s="109"/>
      <c r="G45" s="109"/>
      <c r="H45" s="109"/>
      <c r="I45" s="109"/>
      <c r="J45" s="109"/>
      <c r="K45" s="109"/>
      <c r="L45" s="109"/>
      <c r="M45" s="109"/>
      <c r="N45" s="109"/>
      <c r="O45" s="109"/>
      <c r="P45" s="109"/>
    </row>
    <row r="46" spans="1:16" x14ac:dyDescent="0.25">
      <c r="A46" s="96" t="s">
        <v>3439</v>
      </c>
      <c r="B46" s="92">
        <v>44</v>
      </c>
      <c r="C46" s="92" t="s">
        <v>3390</v>
      </c>
      <c r="D46" s="107"/>
      <c r="E46" s="110"/>
      <c r="F46" s="109"/>
      <c r="G46" s="109"/>
      <c r="H46" s="109"/>
      <c r="I46" s="109"/>
      <c r="J46" s="109"/>
      <c r="K46" s="109"/>
      <c r="L46" s="109"/>
      <c r="M46" s="109"/>
      <c r="N46" s="109"/>
      <c r="O46" s="109"/>
      <c r="P46" s="109"/>
    </row>
    <row r="47" spans="1:16" x14ac:dyDescent="0.25">
      <c r="A47" s="96" t="s">
        <v>3439</v>
      </c>
      <c r="B47" s="92">
        <v>45</v>
      </c>
      <c r="C47" s="92" t="s">
        <v>3392</v>
      </c>
      <c r="D47" s="107"/>
      <c r="E47" s="110"/>
      <c r="F47" s="109"/>
      <c r="G47" s="109"/>
      <c r="H47" s="109"/>
      <c r="I47" s="109"/>
      <c r="J47" s="109"/>
      <c r="K47" s="109"/>
      <c r="L47" s="109"/>
      <c r="M47" s="109"/>
      <c r="N47" s="109"/>
      <c r="O47" s="109"/>
      <c r="P47" s="109"/>
    </row>
    <row r="48" spans="1:16" x14ac:dyDescent="0.25">
      <c r="A48" s="96" t="s">
        <v>3439</v>
      </c>
      <c r="B48" s="92">
        <v>46</v>
      </c>
      <c r="C48" s="92" t="s">
        <v>3394</v>
      </c>
      <c r="D48" s="107"/>
      <c r="E48" s="110"/>
      <c r="F48" s="109"/>
      <c r="G48" s="109"/>
      <c r="H48" s="109"/>
      <c r="I48" s="109"/>
      <c r="J48" s="109"/>
      <c r="K48" s="109"/>
      <c r="L48" s="109"/>
      <c r="M48" s="109"/>
      <c r="N48" s="109"/>
      <c r="O48" s="109"/>
      <c r="P48" s="109"/>
    </row>
    <row r="49" spans="1:16" x14ac:dyDescent="0.25">
      <c r="A49" s="96" t="s">
        <v>3439</v>
      </c>
      <c r="B49" s="92">
        <v>47</v>
      </c>
      <c r="C49" s="92" t="s">
        <v>3396</v>
      </c>
      <c r="D49" s="107"/>
      <c r="E49" s="110"/>
      <c r="F49" s="109"/>
      <c r="G49" s="109"/>
      <c r="H49" s="109"/>
      <c r="I49" s="109"/>
      <c r="J49" s="109"/>
      <c r="K49" s="109"/>
      <c r="L49" s="109"/>
      <c r="M49" s="109"/>
      <c r="N49" s="109"/>
      <c r="O49" s="109"/>
      <c r="P49" s="109"/>
    </row>
    <row r="50" spans="1:16" x14ac:dyDescent="0.25">
      <c r="A50" s="96" t="s">
        <v>3439</v>
      </c>
      <c r="B50" s="92">
        <v>48</v>
      </c>
      <c r="C50" s="92" t="s">
        <v>3398</v>
      </c>
      <c r="D50" s="107"/>
      <c r="E50" s="110"/>
      <c r="F50" s="109"/>
      <c r="G50" s="109"/>
      <c r="H50" s="109"/>
      <c r="I50" s="109"/>
      <c r="J50" s="109"/>
      <c r="K50" s="109"/>
      <c r="L50" s="109"/>
      <c r="M50" s="109"/>
      <c r="N50" s="109"/>
      <c r="O50" s="109"/>
      <c r="P50" s="109"/>
    </row>
    <row r="51" spans="1:16" x14ac:dyDescent="0.25">
      <c r="A51" s="96" t="s">
        <v>3439</v>
      </c>
      <c r="B51" s="92">
        <v>49</v>
      </c>
      <c r="C51" s="92" t="s">
        <v>3400</v>
      </c>
      <c r="D51" s="107"/>
      <c r="E51" s="110"/>
      <c r="F51" s="109"/>
      <c r="G51" s="109"/>
      <c r="H51" s="109"/>
      <c r="I51" s="109"/>
      <c r="J51" s="109"/>
      <c r="K51" s="109"/>
      <c r="L51" s="109"/>
      <c r="M51" s="109"/>
      <c r="N51" s="109"/>
      <c r="O51" s="109"/>
      <c r="P51" s="109"/>
    </row>
    <row r="52" spans="1:16" x14ac:dyDescent="0.25">
      <c r="A52" s="96" t="s">
        <v>3439</v>
      </c>
      <c r="B52" s="92">
        <v>39</v>
      </c>
      <c r="C52" s="92" t="s">
        <v>3380</v>
      </c>
      <c r="D52" s="107"/>
      <c r="E52" s="110"/>
      <c r="F52" s="109"/>
      <c r="G52" s="109"/>
      <c r="H52" s="109"/>
      <c r="I52" s="109"/>
      <c r="J52" s="109"/>
      <c r="K52" s="109"/>
      <c r="L52" s="109"/>
      <c r="M52" s="109"/>
      <c r="N52" s="109"/>
      <c r="O52" s="109"/>
      <c r="P52" s="109"/>
    </row>
    <row r="53" spans="1:16" x14ac:dyDescent="0.25">
      <c r="A53" s="96" t="s">
        <v>3439</v>
      </c>
      <c r="B53" s="93">
        <v>50</v>
      </c>
      <c r="C53" s="93" t="s">
        <v>3371</v>
      </c>
      <c r="D53" s="107"/>
      <c r="E53" s="110"/>
      <c r="F53" s="109"/>
      <c r="G53" s="109"/>
      <c r="H53" s="109"/>
      <c r="I53" s="109"/>
      <c r="J53" s="109"/>
      <c r="K53" s="109"/>
      <c r="L53" s="109"/>
      <c r="M53" s="109"/>
      <c r="N53" s="109"/>
      <c r="O53" s="109"/>
      <c r="P53" s="109"/>
    </row>
    <row r="54" spans="1:16" x14ac:dyDescent="0.25">
      <c r="A54" s="96" t="s">
        <v>3439</v>
      </c>
      <c r="B54" s="93">
        <v>60</v>
      </c>
      <c r="C54" s="93" t="s">
        <v>3391</v>
      </c>
      <c r="D54" s="107"/>
      <c r="E54" s="110"/>
      <c r="F54" s="109"/>
      <c r="G54" s="109"/>
      <c r="H54" s="109"/>
      <c r="I54" s="109"/>
      <c r="J54" s="109"/>
      <c r="K54" s="109"/>
      <c r="L54" s="109"/>
      <c r="M54" s="109"/>
      <c r="N54" s="109"/>
      <c r="O54" s="109"/>
      <c r="P54" s="109"/>
    </row>
    <row r="55" spans="1:16" x14ac:dyDescent="0.25">
      <c r="A55" s="96" t="s">
        <v>3439</v>
      </c>
      <c r="B55" s="93">
        <v>62</v>
      </c>
      <c r="C55" s="93" t="s">
        <v>3395</v>
      </c>
      <c r="D55" s="107"/>
      <c r="E55" s="110"/>
      <c r="F55" s="109"/>
      <c r="G55" s="109"/>
      <c r="H55" s="109"/>
      <c r="I55" s="109"/>
      <c r="J55" s="109"/>
      <c r="K55" s="109"/>
      <c r="L55" s="109"/>
      <c r="M55" s="109"/>
      <c r="N55" s="109"/>
      <c r="O55" s="109"/>
      <c r="P55" s="109"/>
    </row>
    <row r="56" spans="1:16" x14ac:dyDescent="0.25">
      <c r="A56" s="96" t="s">
        <v>3439</v>
      </c>
      <c r="B56" s="93">
        <v>63</v>
      </c>
      <c r="C56" s="93" t="s">
        <v>3397</v>
      </c>
      <c r="D56" s="107"/>
      <c r="E56" s="110"/>
      <c r="F56" s="109"/>
      <c r="G56" s="109"/>
      <c r="H56" s="109"/>
      <c r="I56" s="109"/>
      <c r="J56" s="109"/>
      <c r="K56" s="109"/>
      <c r="L56" s="109"/>
      <c r="M56" s="109"/>
      <c r="N56" s="109"/>
      <c r="O56" s="109"/>
      <c r="P56" s="109"/>
    </row>
    <row r="57" spans="1:16" x14ac:dyDescent="0.25">
      <c r="A57" s="96" t="s">
        <v>3439</v>
      </c>
      <c r="B57" s="93">
        <v>51</v>
      </c>
      <c r="C57" s="93" t="s">
        <v>3373</v>
      </c>
      <c r="D57" s="107"/>
      <c r="E57" s="110"/>
      <c r="F57" s="109"/>
      <c r="G57" s="109"/>
      <c r="H57" s="109"/>
      <c r="I57" s="109"/>
      <c r="J57" s="109"/>
      <c r="K57" s="109"/>
      <c r="L57" s="109"/>
      <c r="M57" s="109"/>
      <c r="N57" s="109"/>
      <c r="O57" s="109"/>
      <c r="P57" s="109"/>
    </row>
    <row r="58" spans="1:16" x14ac:dyDescent="0.25">
      <c r="A58" s="96" t="s">
        <v>3439</v>
      </c>
      <c r="B58" s="93">
        <v>52</v>
      </c>
      <c r="C58" s="93" t="s">
        <v>3375</v>
      </c>
      <c r="D58" s="107"/>
      <c r="E58" s="110"/>
      <c r="F58" s="109"/>
      <c r="G58" s="109"/>
      <c r="H58" s="109"/>
      <c r="I58" s="109"/>
      <c r="J58" s="109"/>
      <c r="K58" s="109"/>
      <c r="L58" s="109"/>
      <c r="M58" s="109"/>
      <c r="N58" s="109"/>
      <c r="O58" s="109"/>
      <c r="P58" s="109"/>
    </row>
    <row r="59" spans="1:16" x14ac:dyDescent="0.25">
      <c r="A59" s="96" t="s">
        <v>3439</v>
      </c>
      <c r="B59" s="93">
        <v>53</v>
      </c>
      <c r="C59" s="93" t="s">
        <v>3377</v>
      </c>
      <c r="D59" s="107"/>
      <c r="E59" s="110"/>
      <c r="F59" s="109"/>
      <c r="G59" s="109"/>
      <c r="H59" s="109"/>
      <c r="I59" s="109"/>
      <c r="J59" s="109"/>
      <c r="K59" s="109"/>
      <c r="L59" s="109"/>
      <c r="M59" s="109"/>
      <c r="N59" s="109"/>
      <c r="O59" s="109"/>
      <c r="P59" s="109"/>
    </row>
    <row r="60" spans="1:16" x14ac:dyDescent="0.25">
      <c r="A60" s="96" t="s">
        <v>3439</v>
      </c>
      <c r="B60" s="93">
        <v>54</v>
      </c>
      <c r="C60" s="93" t="s">
        <v>3379</v>
      </c>
      <c r="D60" s="107"/>
      <c r="E60" s="110"/>
      <c r="F60" s="109"/>
      <c r="G60" s="109"/>
      <c r="H60" s="109"/>
      <c r="I60" s="109"/>
      <c r="J60" s="109"/>
      <c r="K60" s="109"/>
      <c r="L60" s="109"/>
      <c r="M60" s="109"/>
      <c r="N60" s="109"/>
      <c r="O60" s="109"/>
      <c r="P60" s="109"/>
    </row>
    <row r="61" spans="1:16" x14ac:dyDescent="0.25">
      <c r="A61" s="96" t="s">
        <v>3439</v>
      </c>
      <c r="B61" s="93">
        <v>56</v>
      </c>
      <c r="C61" s="93" t="s">
        <v>3383</v>
      </c>
      <c r="D61" s="107"/>
      <c r="E61" s="110"/>
      <c r="F61" s="109"/>
      <c r="G61" s="109"/>
      <c r="H61" s="109"/>
      <c r="I61" s="109"/>
      <c r="J61" s="109"/>
      <c r="K61" s="109"/>
      <c r="L61" s="109"/>
      <c r="M61" s="109"/>
      <c r="N61" s="109"/>
      <c r="O61" s="109"/>
      <c r="P61" s="109"/>
    </row>
    <row r="62" spans="1:16" x14ac:dyDescent="0.25">
      <c r="A62" s="96" t="s">
        <v>3439</v>
      </c>
      <c r="B62" s="93">
        <v>57</v>
      </c>
      <c r="C62" s="93" t="s">
        <v>3385</v>
      </c>
      <c r="D62" s="107"/>
      <c r="E62" s="110"/>
      <c r="F62" s="109"/>
      <c r="G62" s="109"/>
      <c r="H62" s="109"/>
      <c r="I62" s="109"/>
      <c r="J62" s="109"/>
      <c r="K62" s="109"/>
      <c r="L62" s="109"/>
      <c r="M62" s="109"/>
      <c r="N62" s="109"/>
      <c r="O62" s="109"/>
      <c r="P62" s="109"/>
    </row>
    <row r="63" spans="1:16" x14ac:dyDescent="0.25">
      <c r="A63" s="96" t="s">
        <v>3439</v>
      </c>
      <c r="B63" s="93">
        <v>58</v>
      </c>
      <c r="C63" s="93" t="s">
        <v>3387</v>
      </c>
      <c r="D63" s="107"/>
      <c r="E63" s="110"/>
      <c r="F63" s="109"/>
      <c r="G63" s="109"/>
      <c r="H63" s="109"/>
      <c r="I63" s="109"/>
      <c r="J63" s="109"/>
      <c r="K63" s="109"/>
      <c r="L63" s="109"/>
      <c r="M63" s="109"/>
      <c r="N63" s="109"/>
      <c r="O63" s="109"/>
      <c r="P63" s="109"/>
    </row>
    <row r="64" spans="1:16" x14ac:dyDescent="0.25">
      <c r="A64" s="96" t="s">
        <v>3439</v>
      </c>
      <c r="B64" s="93">
        <v>59</v>
      </c>
      <c r="C64" s="93" t="s">
        <v>3389</v>
      </c>
      <c r="D64" s="107"/>
      <c r="E64" s="110"/>
      <c r="F64" s="109"/>
      <c r="G64" s="109"/>
      <c r="H64" s="109"/>
      <c r="I64" s="109"/>
      <c r="J64" s="109"/>
      <c r="K64" s="109"/>
      <c r="L64" s="109"/>
      <c r="M64" s="109"/>
      <c r="N64" s="109"/>
      <c r="O64" s="109"/>
      <c r="P64" s="109"/>
    </row>
    <row r="65" spans="1:19" x14ac:dyDescent="0.25">
      <c r="A65" s="96" t="s">
        <v>3439</v>
      </c>
      <c r="B65" s="93">
        <v>61</v>
      </c>
      <c r="C65" s="93" t="s">
        <v>3393</v>
      </c>
      <c r="D65" s="107"/>
      <c r="E65" s="110"/>
      <c r="F65" s="109"/>
      <c r="G65" s="109"/>
      <c r="H65" s="109"/>
      <c r="I65" s="109"/>
      <c r="J65" s="109"/>
      <c r="K65" s="109"/>
      <c r="L65" s="109"/>
      <c r="M65" s="109"/>
      <c r="N65" s="109"/>
      <c r="O65" s="109"/>
      <c r="P65" s="109"/>
    </row>
    <row r="66" spans="1:19" x14ac:dyDescent="0.25">
      <c r="A66" s="96" t="s">
        <v>3439</v>
      </c>
      <c r="B66" s="93">
        <v>64</v>
      </c>
      <c r="C66" s="93" t="s">
        <v>3399</v>
      </c>
      <c r="D66" s="107"/>
      <c r="E66" s="110"/>
      <c r="F66" s="109"/>
      <c r="G66" s="109"/>
      <c r="H66" s="109"/>
      <c r="I66" s="109"/>
      <c r="J66" s="109"/>
      <c r="K66" s="109"/>
      <c r="L66" s="109"/>
      <c r="M66" s="109"/>
      <c r="N66" s="109"/>
      <c r="O66" s="109"/>
      <c r="P66" s="109"/>
    </row>
    <row r="67" spans="1:19" x14ac:dyDescent="0.25">
      <c r="A67" s="96" t="s">
        <v>3439</v>
      </c>
      <c r="B67" s="93">
        <v>55</v>
      </c>
      <c r="C67" s="93" t="s">
        <v>3381</v>
      </c>
      <c r="D67" s="107"/>
      <c r="E67" s="110"/>
      <c r="F67" s="109"/>
      <c r="G67" s="109"/>
      <c r="H67" s="109"/>
      <c r="I67" s="109"/>
      <c r="J67" s="109"/>
      <c r="K67" s="109"/>
      <c r="L67" s="109"/>
      <c r="M67" s="109"/>
      <c r="N67" s="109"/>
      <c r="O67" s="109"/>
      <c r="P67" s="109"/>
    </row>
    <row r="68" spans="1:19" hidden="1" x14ac:dyDescent="0.25">
      <c r="A68" s="97" t="s">
        <v>229</v>
      </c>
      <c r="B68" s="98">
        <v>172</v>
      </c>
      <c r="C68" s="98" t="s">
        <v>3609</v>
      </c>
      <c r="D68" s="107"/>
      <c r="E68" s="110"/>
      <c r="F68" s="109"/>
      <c r="G68" s="109"/>
      <c r="H68" s="109"/>
      <c r="I68" s="109"/>
      <c r="J68" s="109"/>
      <c r="K68" s="109"/>
      <c r="L68" s="109"/>
      <c r="M68" s="109"/>
      <c r="N68" s="109"/>
      <c r="O68" s="109"/>
      <c r="P68" s="109"/>
      <c r="Q68" s="98" t="s">
        <v>3358</v>
      </c>
      <c r="S68" s="85" t="str">
        <f t="shared" ref="S68:S102" si="0">IFERROR(IF(Q68=R68,TRUE,IF(Q68=LEFT(R68,LEN(R68)-1),TRUE,IF(Q68=LEFT(R68,LEN(R68)-2),TRUE,FALSE))),"")</f>
        <v/>
      </c>
    </row>
    <row r="69" spans="1:19" hidden="1" x14ac:dyDescent="0.25">
      <c r="A69" s="97" t="s">
        <v>229</v>
      </c>
      <c r="B69" s="95">
        <v>151</v>
      </c>
      <c r="C69" s="95" t="s">
        <v>3588</v>
      </c>
      <c r="D69" s="107"/>
      <c r="E69" s="110"/>
      <c r="F69" s="109"/>
      <c r="G69" s="109"/>
      <c r="H69" s="109"/>
      <c r="I69" s="109"/>
      <c r="J69" s="109"/>
      <c r="K69" s="109"/>
      <c r="L69" s="109"/>
      <c r="M69" s="109"/>
      <c r="N69" s="109"/>
      <c r="O69" s="109"/>
      <c r="P69" s="109"/>
      <c r="Q69" s="95" t="s">
        <v>3363</v>
      </c>
      <c r="R69" s="85" t="s">
        <v>7280</v>
      </c>
      <c r="S69" s="85" t="b">
        <f t="shared" si="0"/>
        <v>1</v>
      </c>
    </row>
    <row r="70" spans="1:19" hidden="1" x14ac:dyDescent="0.25">
      <c r="A70" s="97" t="s">
        <v>229</v>
      </c>
      <c r="B70" s="95">
        <v>150</v>
      </c>
      <c r="C70" s="95" t="s">
        <v>3587</v>
      </c>
      <c r="D70" s="107"/>
      <c r="E70" s="110"/>
      <c r="F70" s="109"/>
      <c r="G70" s="109"/>
      <c r="H70" s="109"/>
      <c r="I70" s="109"/>
      <c r="J70" s="109"/>
      <c r="K70" s="109"/>
      <c r="L70" s="109"/>
      <c r="M70" s="109"/>
      <c r="N70" s="109"/>
      <c r="O70" s="109"/>
      <c r="P70" s="109"/>
      <c r="Q70" s="95" t="s">
        <v>3362</v>
      </c>
      <c r="R70" s="85" t="s">
        <v>7290</v>
      </c>
      <c r="S70" s="85" t="b">
        <f t="shared" si="0"/>
        <v>1</v>
      </c>
    </row>
    <row r="71" spans="1:19" hidden="1" x14ac:dyDescent="0.25">
      <c r="A71" s="97" t="s">
        <v>229</v>
      </c>
      <c r="B71" s="95">
        <v>156</v>
      </c>
      <c r="C71" s="95" t="s">
        <v>3593</v>
      </c>
      <c r="D71" s="107"/>
      <c r="E71" s="110"/>
      <c r="F71" s="109"/>
      <c r="G71" s="109"/>
      <c r="H71" s="109"/>
      <c r="I71" s="109"/>
      <c r="J71" s="109"/>
      <c r="K71" s="109"/>
      <c r="L71" s="109"/>
      <c r="M71" s="109"/>
      <c r="N71" s="109"/>
      <c r="O71" s="109"/>
      <c r="P71" s="109"/>
      <c r="Q71" s="95" t="s">
        <v>3356</v>
      </c>
      <c r="R71" s="85" t="s">
        <v>7292</v>
      </c>
      <c r="S71" s="85" t="b">
        <f t="shared" si="0"/>
        <v>0</v>
      </c>
    </row>
    <row r="72" spans="1:19" hidden="1" x14ac:dyDescent="0.25">
      <c r="A72" s="97" t="s">
        <v>229</v>
      </c>
      <c r="B72" s="95">
        <v>140</v>
      </c>
      <c r="C72" s="95" t="s">
        <v>3577</v>
      </c>
      <c r="D72" s="107"/>
      <c r="E72" s="110"/>
      <c r="F72" s="109"/>
      <c r="G72" s="109"/>
      <c r="H72" s="109"/>
      <c r="I72" s="109"/>
      <c r="J72" s="109"/>
      <c r="K72" s="109"/>
      <c r="L72" s="109"/>
      <c r="M72" s="109"/>
      <c r="N72" s="109"/>
      <c r="O72" s="109"/>
      <c r="P72" s="109"/>
      <c r="Q72" s="95" t="s">
        <v>332</v>
      </c>
      <c r="R72" s="85" t="s">
        <v>7293</v>
      </c>
      <c r="S72" s="85" t="b">
        <f t="shared" si="0"/>
        <v>1</v>
      </c>
    </row>
    <row r="73" spans="1:19" hidden="1" x14ac:dyDescent="0.25">
      <c r="A73" s="97" t="s">
        <v>229</v>
      </c>
      <c r="B73" s="95">
        <v>141</v>
      </c>
      <c r="C73" s="95" t="s">
        <v>3578</v>
      </c>
      <c r="D73" s="107"/>
      <c r="E73" s="110"/>
      <c r="F73" s="109"/>
      <c r="G73" s="109"/>
      <c r="H73" s="109"/>
      <c r="I73" s="109"/>
      <c r="J73" s="109"/>
      <c r="K73" s="109"/>
      <c r="L73" s="109"/>
      <c r="M73" s="109"/>
      <c r="N73" s="109"/>
      <c r="O73" s="109"/>
      <c r="P73" s="109"/>
      <c r="Q73" s="95" t="s">
        <v>333</v>
      </c>
      <c r="R73" s="85" t="s">
        <v>7294</v>
      </c>
      <c r="S73" s="85" t="b">
        <f t="shared" si="0"/>
        <v>1</v>
      </c>
    </row>
    <row r="74" spans="1:19" hidden="1" x14ac:dyDescent="0.25">
      <c r="A74" s="97" t="s">
        <v>229</v>
      </c>
      <c r="B74" s="95">
        <v>145</v>
      </c>
      <c r="C74" s="95" t="s">
        <v>3582</v>
      </c>
      <c r="D74" s="107"/>
      <c r="E74" s="110"/>
      <c r="F74" s="109"/>
      <c r="G74" s="109"/>
      <c r="H74" s="109"/>
      <c r="I74" s="109"/>
      <c r="J74" s="109"/>
      <c r="K74" s="109"/>
      <c r="L74" s="109"/>
      <c r="M74" s="109"/>
      <c r="N74" s="109"/>
      <c r="O74" s="109"/>
      <c r="P74" s="109"/>
      <c r="Q74" s="95" t="s">
        <v>339</v>
      </c>
      <c r="R74" s="85" t="s">
        <v>7288</v>
      </c>
      <c r="S74" s="85" t="b">
        <f t="shared" si="0"/>
        <v>1</v>
      </c>
    </row>
    <row r="75" spans="1:19" hidden="1" x14ac:dyDescent="0.25">
      <c r="A75" s="97" t="s">
        <v>229</v>
      </c>
      <c r="B75" s="95">
        <v>146</v>
      </c>
      <c r="C75" s="95" t="s">
        <v>3583</v>
      </c>
      <c r="D75" s="107"/>
      <c r="E75" s="110"/>
      <c r="F75" s="109"/>
      <c r="G75" s="109"/>
      <c r="H75" s="109"/>
      <c r="I75" s="109"/>
      <c r="J75" s="109"/>
      <c r="K75" s="109"/>
      <c r="L75" s="109"/>
      <c r="M75" s="109"/>
      <c r="N75" s="109"/>
      <c r="O75" s="109"/>
      <c r="P75" s="109"/>
      <c r="Q75" s="95" t="s">
        <v>340</v>
      </c>
      <c r="R75" s="85" t="s">
        <v>7289</v>
      </c>
      <c r="S75" s="85" t="b">
        <f t="shared" si="0"/>
        <v>1</v>
      </c>
    </row>
    <row r="76" spans="1:19" hidden="1" x14ac:dyDescent="0.25">
      <c r="A76" s="97" t="s">
        <v>229</v>
      </c>
      <c r="B76" s="95">
        <v>147</v>
      </c>
      <c r="C76" s="95" t="s">
        <v>3584</v>
      </c>
      <c r="D76" s="107"/>
      <c r="E76" s="110"/>
      <c r="F76" s="109"/>
      <c r="G76" s="109"/>
      <c r="H76" s="109"/>
      <c r="I76" s="109"/>
      <c r="J76" s="109"/>
      <c r="K76" s="109"/>
      <c r="L76" s="109"/>
      <c r="M76" s="109"/>
      <c r="N76" s="109"/>
      <c r="O76" s="109"/>
      <c r="P76" s="109"/>
      <c r="Q76" s="95" t="s">
        <v>341</v>
      </c>
      <c r="R76" s="85" t="s">
        <v>7276</v>
      </c>
      <c r="S76" s="85" t="b">
        <f t="shared" si="0"/>
        <v>1</v>
      </c>
    </row>
    <row r="77" spans="1:19" hidden="1" x14ac:dyDescent="0.25">
      <c r="A77" s="97" t="s">
        <v>229</v>
      </c>
      <c r="B77" s="95">
        <v>148</v>
      </c>
      <c r="C77" s="95" t="s">
        <v>3585</v>
      </c>
      <c r="D77" s="107"/>
      <c r="E77" s="110"/>
      <c r="F77" s="109"/>
      <c r="G77" s="109"/>
      <c r="H77" s="109"/>
      <c r="I77" s="109"/>
      <c r="J77" s="109"/>
      <c r="K77" s="109"/>
      <c r="L77" s="109"/>
      <c r="M77" s="109"/>
      <c r="N77" s="109"/>
      <c r="O77" s="109"/>
      <c r="P77" s="109"/>
      <c r="Q77" s="95" t="s">
        <v>342</v>
      </c>
      <c r="R77" s="85" t="s">
        <v>7277</v>
      </c>
      <c r="S77" s="85" t="b">
        <f t="shared" si="0"/>
        <v>1</v>
      </c>
    </row>
    <row r="78" spans="1:19" hidden="1" x14ac:dyDescent="0.25">
      <c r="A78" s="97" t="s">
        <v>229</v>
      </c>
      <c r="B78" s="95">
        <v>149</v>
      </c>
      <c r="C78" s="95" t="s">
        <v>3586</v>
      </c>
      <c r="D78" s="107"/>
      <c r="E78" s="110"/>
      <c r="F78" s="109"/>
      <c r="G78" s="109"/>
      <c r="H78" s="109"/>
      <c r="I78" s="109"/>
      <c r="J78" s="109"/>
      <c r="K78" s="109"/>
      <c r="L78" s="109"/>
      <c r="M78" s="109"/>
      <c r="N78" s="109"/>
      <c r="O78" s="109"/>
      <c r="P78" s="109"/>
      <c r="Q78" s="95" t="s">
        <v>343</v>
      </c>
      <c r="R78" s="85" t="s">
        <v>7278</v>
      </c>
      <c r="S78" s="85" t="b">
        <f t="shared" si="0"/>
        <v>1</v>
      </c>
    </row>
    <row r="79" spans="1:19" hidden="1" x14ac:dyDescent="0.25">
      <c r="A79" s="97" t="s">
        <v>229</v>
      </c>
      <c r="B79" s="95">
        <v>152</v>
      </c>
      <c r="C79" s="95" t="s">
        <v>3589</v>
      </c>
      <c r="D79" s="107"/>
      <c r="E79" s="110"/>
      <c r="F79" s="109"/>
      <c r="G79" s="109"/>
      <c r="H79" s="109"/>
      <c r="I79" s="109"/>
      <c r="J79" s="109"/>
      <c r="K79" s="109"/>
      <c r="L79" s="109"/>
      <c r="M79" s="109"/>
      <c r="N79" s="109"/>
      <c r="O79" s="109"/>
      <c r="P79" s="109"/>
      <c r="Q79" s="95" t="s">
        <v>344</v>
      </c>
      <c r="R79" s="85" t="s">
        <v>7291</v>
      </c>
      <c r="S79" s="85" t="b">
        <f t="shared" si="0"/>
        <v>1</v>
      </c>
    </row>
    <row r="80" spans="1:19" hidden="1" x14ac:dyDescent="0.25">
      <c r="A80" s="97" t="s">
        <v>229</v>
      </c>
      <c r="B80" s="95">
        <v>155</v>
      </c>
      <c r="C80" s="95" t="s">
        <v>3592</v>
      </c>
      <c r="D80" s="107"/>
      <c r="E80" s="110"/>
      <c r="F80" s="109"/>
      <c r="G80" s="109"/>
      <c r="H80" s="109"/>
      <c r="I80" s="109"/>
      <c r="J80" s="109"/>
      <c r="K80" s="109"/>
      <c r="L80" s="109"/>
      <c r="M80" s="109"/>
      <c r="N80" s="109"/>
      <c r="O80" s="109"/>
      <c r="P80" s="109"/>
      <c r="Q80" s="95" t="s">
        <v>347</v>
      </c>
      <c r="R80" s="85" t="s">
        <v>7284</v>
      </c>
      <c r="S80" s="85" t="b">
        <f t="shared" si="0"/>
        <v>1</v>
      </c>
    </row>
    <row r="81" spans="1:19" hidden="1" x14ac:dyDescent="0.25">
      <c r="A81" s="97" t="s">
        <v>229</v>
      </c>
      <c r="B81" s="95">
        <v>142</v>
      </c>
      <c r="C81" s="95" t="s">
        <v>3579</v>
      </c>
      <c r="D81" s="107"/>
      <c r="E81" s="110"/>
      <c r="F81" s="109"/>
      <c r="G81" s="109"/>
      <c r="H81" s="109"/>
      <c r="I81" s="109"/>
      <c r="J81" s="109"/>
      <c r="K81" s="109"/>
      <c r="L81" s="109"/>
      <c r="M81" s="109"/>
      <c r="N81" s="109"/>
      <c r="O81" s="109"/>
      <c r="P81" s="109"/>
      <c r="Q81" s="95" t="s">
        <v>358</v>
      </c>
      <c r="R81" s="85" t="s">
        <v>7298</v>
      </c>
      <c r="S81" s="85" t="b">
        <f t="shared" si="0"/>
        <v>1</v>
      </c>
    </row>
    <row r="82" spans="1:19" hidden="1" x14ac:dyDescent="0.25">
      <c r="A82" s="97" t="s">
        <v>229</v>
      </c>
      <c r="B82" s="95">
        <v>143</v>
      </c>
      <c r="C82" s="95" t="s">
        <v>3580</v>
      </c>
      <c r="D82" s="107"/>
      <c r="E82" s="110"/>
      <c r="F82" s="109"/>
      <c r="G82" s="109"/>
      <c r="H82" s="109"/>
      <c r="I82" s="109"/>
      <c r="J82" s="109"/>
      <c r="K82" s="109"/>
      <c r="L82" s="109"/>
      <c r="M82" s="109"/>
      <c r="N82" s="109"/>
      <c r="O82" s="109"/>
      <c r="P82" s="109"/>
      <c r="Q82" s="95" t="s">
        <v>5953</v>
      </c>
      <c r="R82" s="85" t="s">
        <v>7299</v>
      </c>
      <c r="S82" s="85" t="b">
        <f t="shared" si="0"/>
        <v>1</v>
      </c>
    </row>
    <row r="83" spans="1:19" hidden="1" x14ac:dyDescent="0.25">
      <c r="A83" s="97" t="s">
        <v>229</v>
      </c>
      <c r="B83" s="95">
        <v>144</v>
      </c>
      <c r="C83" s="95" t="s">
        <v>3581</v>
      </c>
      <c r="D83" s="107"/>
      <c r="E83" s="110"/>
      <c r="F83" s="109"/>
      <c r="G83" s="109"/>
      <c r="H83" s="109"/>
      <c r="I83" s="109"/>
      <c r="J83" s="109"/>
      <c r="K83" s="109"/>
      <c r="L83" s="109"/>
      <c r="M83" s="109"/>
      <c r="N83" s="109"/>
      <c r="O83" s="109"/>
      <c r="P83" s="109"/>
      <c r="Q83" s="95" t="s">
        <v>360</v>
      </c>
      <c r="R83" s="85" t="s">
        <v>7300</v>
      </c>
      <c r="S83" s="85" t="b">
        <f t="shared" si="0"/>
        <v>1</v>
      </c>
    </row>
    <row r="84" spans="1:19" hidden="1" x14ac:dyDescent="0.25">
      <c r="A84" s="97" t="s">
        <v>229</v>
      </c>
      <c r="B84" s="95">
        <v>153</v>
      </c>
      <c r="C84" s="95" t="s">
        <v>3590</v>
      </c>
      <c r="D84" s="107"/>
      <c r="E84" s="110"/>
      <c r="F84" s="109"/>
      <c r="G84" s="109"/>
      <c r="H84" s="109"/>
      <c r="I84" s="109"/>
      <c r="J84" s="109"/>
      <c r="K84" s="109"/>
      <c r="L84" s="109"/>
      <c r="M84" s="109"/>
      <c r="N84" s="109"/>
      <c r="O84" s="109"/>
      <c r="P84" s="109"/>
      <c r="Q84" s="95" t="s">
        <v>362</v>
      </c>
      <c r="R84" s="85" t="s">
        <v>7301</v>
      </c>
      <c r="S84" s="85" t="b">
        <f t="shared" si="0"/>
        <v>1</v>
      </c>
    </row>
    <row r="85" spans="1:19" hidden="1" x14ac:dyDescent="0.25">
      <c r="A85" s="97" t="s">
        <v>229</v>
      </c>
      <c r="B85" s="95">
        <v>154</v>
      </c>
      <c r="C85" s="95" t="s">
        <v>3591</v>
      </c>
      <c r="D85" s="107"/>
      <c r="E85" s="110"/>
      <c r="F85" s="109"/>
      <c r="G85" s="109"/>
      <c r="H85" s="109"/>
      <c r="I85" s="109"/>
      <c r="J85" s="109"/>
      <c r="K85" s="109"/>
      <c r="L85" s="109"/>
      <c r="M85" s="109"/>
      <c r="N85" s="109"/>
      <c r="O85" s="109"/>
      <c r="P85" s="109"/>
      <c r="Q85" s="95" t="s">
        <v>363</v>
      </c>
      <c r="R85" s="85" t="s">
        <v>7302</v>
      </c>
      <c r="S85" s="85" t="b">
        <f t="shared" si="0"/>
        <v>1</v>
      </c>
    </row>
    <row r="86" spans="1:19" hidden="1" x14ac:dyDescent="0.25">
      <c r="A86" s="97" t="s">
        <v>229</v>
      </c>
      <c r="B86" s="94">
        <v>166</v>
      </c>
      <c r="C86" s="94" t="s">
        <v>3603</v>
      </c>
      <c r="D86" s="107"/>
      <c r="E86" s="110"/>
      <c r="F86" s="109"/>
      <c r="G86" s="109"/>
      <c r="H86" s="109"/>
      <c r="I86" s="109"/>
      <c r="J86" s="109"/>
      <c r="K86" s="109"/>
      <c r="L86" s="109"/>
      <c r="M86" s="109"/>
      <c r="N86" s="109"/>
      <c r="O86" s="109"/>
      <c r="P86" s="109"/>
      <c r="Q86" s="94" t="s">
        <v>3363</v>
      </c>
      <c r="R86" s="85" t="s">
        <v>7280</v>
      </c>
      <c r="S86" s="85" t="b">
        <f t="shared" si="0"/>
        <v>1</v>
      </c>
    </row>
    <row r="87" spans="1:19" hidden="1" x14ac:dyDescent="0.25">
      <c r="A87" s="97" t="s">
        <v>229</v>
      </c>
      <c r="B87" s="94">
        <v>171</v>
      </c>
      <c r="C87" s="94" t="s">
        <v>3608</v>
      </c>
      <c r="D87" s="107"/>
      <c r="E87" s="110"/>
      <c r="F87" s="109"/>
      <c r="G87" s="109"/>
      <c r="H87" s="109"/>
      <c r="I87" s="109"/>
      <c r="J87" s="109"/>
      <c r="K87" s="109"/>
      <c r="L87" s="109"/>
      <c r="M87" s="109"/>
      <c r="N87" s="109"/>
      <c r="O87" s="109"/>
      <c r="P87" s="109"/>
      <c r="Q87" s="94" t="s">
        <v>3357</v>
      </c>
      <c r="R87" s="85" t="s">
        <v>7285</v>
      </c>
      <c r="S87" s="85" t="b">
        <f t="shared" si="0"/>
        <v>0</v>
      </c>
    </row>
    <row r="88" spans="1:19" hidden="1" x14ac:dyDescent="0.25">
      <c r="A88" s="97" t="s">
        <v>229</v>
      </c>
      <c r="B88" s="94">
        <v>163</v>
      </c>
      <c r="C88" s="94" t="s">
        <v>3600</v>
      </c>
      <c r="D88" s="107"/>
      <c r="E88" s="110"/>
      <c r="F88" s="109"/>
      <c r="G88" s="109"/>
      <c r="H88" s="109"/>
      <c r="I88" s="109"/>
      <c r="J88" s="109"/>
      <c r="K88" s="109"/>
      <c r="L88" s="109"/>
      <c r="M88" s="109"/>
      <c r="N88" s="109"/>
      <c r="O88" s="109"/>
      <c r="P88" s="109"/>
      <c r="Q88" s="94" t="s">
        <v>341</v>
      </c>
      <c r="R88" s="85" t="s">
        <v>7276</v>
      </c>
      <c r="S88" s="85" t="b">
        <f t="shared" si="0"/>
        <v>1</v>
      </c>
    </row>
    <row r="89" spans="1:19" hidden="1" x14ac:dyDescent="0.25">
      <c r="A89" s="97" t="s">
        <v>229</v>
      </c>
      <c r="B89" s="94">
        <v>164</v>
      </c>
      <c r="C89" s="94" t="s">
        <v>3601</v>
      </c>
      <c r="D89" s="107"/>
      <c r="E89" s="110"/>
      <c r="F89" s="109"/>
      <c r="G89" s="109"/>
      <c r="H89" s="109"/>
      <c r="I89" s="109"/>
      <c r="J89" s="109"/>
      <c r="K89" s="109"/>
      <c r="L89" s="109"/>
      <c r="M89" s="109"/>
      <c r="N89" s="109"/>
      <c r="O89" s="109"/>
      <c r="P89" s="109"/>
      <c r="Q89" s="94" t="s">
        <v>342</v>
      </c>
      <c r="R89" s="85" t="s">
        <v>7277</v>
      </c>
      <c r="S89" s="85" t="b">
        <f t="shared" si="0"/>
        <v>1</v>
      </c>
    </row>
    <row r="90" spans="1:19" hidden="1" x14ac:dyDescent="0.25">
      <c r="A90" s="97" t="s">
        <v>229</v>
      </c>
      <c r="B90" s="94">
        <v>170</v>
      </c>
      <c r="C90" s="94" t="s">
        <v>3607</v>
      </c>
      <c r="D90" s="107"/>
      <c r="E90" s="110"/>
      <c r="F90" s="109"/>
      <c r="G90" s="109"/>
      <c r="H90" s="109"/>
      <c r="I90" s="109"/>
      <c r="J90" s="109"/>
      <c r="K90" s="109"/>
      <c r="L90" s="109"/>
      <c r="M90" s="109"/>
      <c r="N90" s="109"/>
      <c r="O90" s="109"/>
      <c r="P90" s="109"/>
      <c r="Q90" s="94" t="s">
        <v>347</v>
      </c>
      <c r="R90" s="85" t="s">
        <v>7284</v>
      </c>
      <c r="S90" s="85" t="b">
        <f t="shared" si="0"/>
        <v>1</v>
      </c>
    </row>
    <row r="91" spans="1:19" hidden="1" x14ac:dyDescent="0.25">
      <c r="A91" s="97" t="s">
        <v>229</v>
      </c>
      <c r="B91" s="94">
        <v>157</v>
      </c>
      <c r="C91" s="94" t="s">
        <v>3594</v>
      </c>
      <c r="D91" s="107"/>
      <c r="E91" s="110"/>
      <c r="F91" s="109"/>
      <c r="G91" s="109"/>
      <c r="H91" s="109"/>
      <c r="I91" s="109"/>
      <c r="J91" s="109"/>
      <c r="K91" s="109"/>
      <c r="L91" s="109"/>
      <c r="M91" s="109"/>
      <c r="N91" s="109"/>
      <c r="O91" s="109"/>
      <c r="P91" s="109"/>
      <c r="Q91" s="94" t="s">
        <v>350</v>
      </c>
      <c r="R91" s="85" t="s">
        <v>7273</v>
      </c>
      <c r="S91" s="85" t="b">
        <f t="shared" si="0"/>
        <v>1</v>
      </c>
    </row>
    <row r="92" spans="1:19" hidden="1" x14ac:dyDescent="0.25">
      <c r="A92" s="97" t="s">
        <v>229</v>
      </c>
      <c r="B92" s="94">
        <v>161</v>
      </c>
      <c r="C92" s="94" t="s">
        <v>3598</v>
      </c>
      <c r="D92" s="107"/>
      <c r="E92" s="110"/>
      <c r="F92" s="109"/>
      <c r="G92" s="109"/>
      <c r="H92" s="109"/>
      <c r="I92" s="109"/>
      <c r="J92" s="109"/>
      <c r="K92" s="109"/>
      <c r="L92" s="109"/>
      <c r="M92" s="109"/>
      <c r="N92" s="109"/>
      <c r="O92" s="109"/>
      <c r="P92" s="109"/>
      <c r="Q92" s="94" t="s">
        <v>352</v>
      </c>
      <c r="R92" s="85" t="s">
        <v>7274</v>
      </c>
      <c r="S92" s="85" t="b">
        <f t="shared" si="0"/>
        <v>1</v>
      </c>
    </row>
    <row r="93" spans="1:19" hidden="1" x14ac:dyDescent="0.25">
      <c r="A93" s="97" t="s">
        <v>229</v>
      </c>
      <c r="B93" s="94">
        <v>162</v>
      </c>
      <c r="C93" s="94" t="s">
        <v>3599</v>
      </c>
      <c r="D93" s="107"/>
      <c r="E93" s="110"/>
      <c r="F93" s="109"/>
      <c r="G93" s="109"/>
      <c r="H93" s="109"/>
      <c r="I93" s="109"/>
      <c r="J93" s="109"/>
      <c r="K93" s="109"/>
      <c r="L93" s="109"/>
      <c r="M93" s="109"/>
      <c r="N93" s="109"/>
      <c r="O93" s="109"/>
      <c r="P93" s="109"/>
      <c r="Q93" s="94" t="s">
        <v>353</v>
      </c>
      <c r="R93" s="85" t="s">
        <v>7275</v>
      </c>
      <c r="S93" s="85" t="b">
        <f t="shared" si="0"/>
        <v>1</v>
      </c>
    </row>
    <row r="94" spans="1:19" hidden="1" x14ac:dyDescent="0.25">
      <c r="A94" s="97" t="s">
        <v>229</v>
      </c>
      <c r="B94" s="94">
        <v>165</v>
      </c>
      <c r="C94" s="94" t="s">
        <v>3602</v>
      </c>
      <c r="D94" s="107"/>
      <c r="E94" s="110"/>
      <c r="F94" s="109"/>
      <c r="G94" s="109"/>
      <c r="H94" s="109"/>
      <c r="I94" s="109"/>
      <c r="J94" s="109"/>
      <c r="K94" s="109"/>
      <c r="L94" s="109"/>
      <c r="M94" s="109"/>
      <c r="N94" s="109"/>
      <c r="O94" s="109"/>
      <c r="P94" s="109"/>
      <c r="Q94" s="94" t="s">
        <v>355</v>
      </c>
      <c r="R94" s="85" t="s">
        <v>7279</v>
      </c>
      <c r="S94" s="85" t="b">
        <f t="shared" si="0"/>
        <v>1</v>
      </c>
    </row>
    <row r="95" spans="1:19" hidden="1" x14ac:dyDescent="0.25">
      <c r="A95" s="97" t="s">
        <v>229</v>
      </c>
      <c r="B95" s="94">
        <v>167</v>
      </c>
      <c r="C95" s="94" t="s">
        <v>3604</v>
      </c>
      <c r="D95" s="107"/>
      <c r="E95" s="110"/>
      <c r="F95" s="109"/>
      <c r="G95" s="109"/>
      <c r="H95" s="109"/>
      <c r="I95" s="109"/>
      <c r="J95" s="109"/>
      <c r="K95" s="109"/>
      <c r="L95" s="109"/>
      <c r="M95" s="109"/>
      <c r="N95" s="109"/>
      <c r="O95" s="109"/>
      <c r="P95" s="109"/>
      <c r="Q95" s="94" t="s">
        <v>356</v>
      </c>
      <c r="R95" s="85" t="s">
        <v>7281</v>
      </c>
      <c r="S95" s="85" t="b">
        <f t="shared" si="0"/>
        <v>1</v>
      </c>
    </row>
    <row r="96" spans="1:19" hidden="1" x14ac:dyDescent="0.25">
      <c r="A96" s="97" t="s">
        <v>229</v>
      </c>
      <c r="B96" s="94">
        <v>169</v>
      </c>
      <c r="C96" s="94" t="s">
        <v>3606</v>
      </c>
      <c r="D96" s="107"/>
      <c r="E96" s="110"/>
      <c r="F96" s="109"/>
      <c r="G96" s="109"/>
      <c r="H96" s="109"/>
      <c r="I96" s="109"/>
      <c r="J96" s="109"/>
      <c r="K96" s="109"/>
      <c r="L96" s="109"/>
      <c r="M96" s="109"/>
      <c r="N96" s="109"/>
      <c r="O96" s="109"/>
      <c r="P96" s="109"/>
      <c r="Q96" s="94" t="s">
        <v>362</v>
      </c>
      <c r="R96" s="85" t="s">
        <v>7301</v>
      </c>
      <c r="S96" s="85" t="b">
        <f t="shared" si="0"/>
        <v>1</v>
      </c>
    </row>
    <row r="97" spans="1:19" hidden="1" x14ac:dyDescent="0.25">
      <c r="A97" s="97" t="s">
        <v>229</v>
      </c>
      <c r="B97" s="94">
        <v>168</v>
      </c>
      <c r="C97" s="94" t="s">
        <v>3605</v>
      </c>
      <c r="D97" s="107"/>
      <c r="E97" s="110"/>
      <c r="F97" s="109"/>
      <c r="G97" s="109"/>
      <c r="H97" s="109"/>
      <c r="I97" s="109"/>
      <c r="J97" s="109"/>
      <c r="K97" s="109"/>
      <c r="L97" s="109"/>
      <c r="M97" s="109"/>
      <c r="N97" s="109"/>
      <c r="O97" s="109"/>
      <c r="P97" s="109"/>
      <c r="Q97" s="94" t="s">
        <v>363</v>
      </c>
      <c r="R97" s="85" t="s">
        <v>7302</v>
      </c>
      <c r="S97" s="85" t="b">
        <f t="shared" si="0"/>
        <v>1</v>
      </c>
    </row>
    <row r="98" spans="1:19" hidden="1" x14ac:dyDescent="0.25">
      <c r="A98" s="97" t="s">
        <v>229</v>
      </c>
      <c r="B98" s="94">
        <v>158</v>
      </c>
      <c r="C98" s="94" t="s">
        <v>3595</v>
      </c>
      <c r="D98" s="107"/>
      <c r="E98" s="110"/>
      <c r="F98" s="109"/>
      <c r="G98" s="109"/>
      <c r="H98" s="109"/>
      <c r="I98" s="109"/>
      <c r="J98" s="109"/>
      <c r="K98" s="109"/>
      <c r="L98" s="109"/>
      <c r="M98" s="109"/>
      <c r="N98" s="109"/>
      <c r="O98" s="109"/>
      <c r="P98" s="109"/>
      <c r="Q98" s="94" t="s">
        <v>3641</v>
      </c>
      <c r="R98" s="85" t="s">
        <v>3641</v>
      </c>
      <c r="S98" s="85" t="b">
        <f t="shared" si="0"/>
        <v>1</v>
      </c>
    </row>
    <row r="99" spans="1:19" hidden="1" x14ac:dyDescent="0.25">
      <c r="A99" s="97" t="s">
        <v>229</v>
      </c>
      <c r="B99" s="94">
        <v>159</v>
      </c>
      <c r="C99" s="94" t="s">
        <v>3596</v>
      </c>
      <c r="D99" s="107"/>
      <c r="E99" s="110"/>
      <c r="F99" s="109"/>
      <c r="G99" s="109"/>
      <c r="H99" s="109"/>
      <c r="I99" s="109"/>
      <c r="J99" s="109"/>
      <c r="K99" s="109"/>
      <c r="L99" s="109"/>
      <c r="M99" s="109"/>
      <c r="N99" s="109"/>
      <c r="O99" s="109"/>
      <c r="P99" s="109"/>
      <c r="Q99" s="94" t="s">
        <v>3642</v>
      </c>
      <c r="R99" s="85" t="s">
        <v>3642</v>
      </c>
      <c r="S99" s="85" t="b">
        <f t="shared" si="0"/>
        <v>1</v>
      </c>
    </row>
    <row r="100" spans="1:19" hidden="1" x14ac:dyDescent="0.25">
      <c r="A100" s="97" t="s">
        <v>229</v>
      </c>
      <c r="B100" s="94">
        <v>160</v>
      </c>
      <c r="C100" s="94" t="s">
        <v>3597</v>
      </c>
      <c r="D100" s="107"/>
      <c r="E100" s="110"/>
      <c r="F100" s="109"/>
      <c r="G100" s="109"/>
      <c r="H100" s="109"/>
      <c r="I100" s="109"/>
      <c r="J100" s="109"/>
      <c r="K100" s="109"/>
      <c r="L100" s="109"/>
      <c r="M100" s="109"/>
      <c r="N100" s="109"/>
      <c r="O100" s="109"/>
      <c r="P100" s="109"/>
      <c r="Q100" s="94" t="s">
        <v>3643</v>
      </c>
      <c r="R100" s="85" t="s">
        <v>3643</v>
      </c>
      <c r="S100" s="85" t="b">
        <f t="shared" si="0"/>
        <v>1</v>
      </c>
    </row>
    <row r="101" spans="1:19" hidden="1" x14ac:dyDescent="0.25">
      <c r="A101" s="97" t="s">
        <v>229</v>
      </c>
      <c r="B101" s="103">
        <v>200.5</v>
      </c>
      <c r="C101" s="103" t="s">
        <v>3638</v>
      </c>
      <c r="D101" s="107"/>
      <c r="E101" s="110"/>
      <c r="F101" s="109"/>
      <c r="G101" s="109"/>
      <c r="H101" s="109"/>
      <c r="I101" s="109"/>
      <c r="J101" s="109"/>
      <c r="K101" s="109"/>
      <c r="L101" s="109"/>
      <c r="M101" s="109"/>
      <c r="N101" s="109"/>
      <c r="O101" s="109"/>
      <c r="P101" s="109"/>
      <c r="Q101" s="103" t="s">
        <v>3358</v>
      </c>
      <c r="S101" s="85" t="str">
        <f t="shared" si="0"/>
        <v/>
      </c>
    </row>
    <row r="102" spans="1:19" hidden="1" x14ac:dyDescent="0.25">
      <c r="A102" s="97" t="s">
        <v>229</v>
      </c>
      <c r="B102" s="99">
        <v>180</v>
      </c>
      <c r="C102" s="99" t="s">
        <v>3617</v>
      </c>
      <c r="D102" s="107"/>
      <c r="E102" s="110"/>
      <c r="F102" s="109"/>
      <c r="G102" s="109"/>
      <c r="H102" s="109"/>
      <c r="I102" s="109"/>
      <c r="J102" s="109"/>
      <c r="K102" s="109"/>
      <c r="L102" s="109"/>
      <c r="M102" s="109"/>
      <c r="N102" s="109"/>
      <c r="O102" s="109"/>
      <c r="P102" s="109"/>
      <c r="Q102" s="99" t="s">
        <v>3363</v>
      </c>
      <c r="R102" s="85" t="s">
        <v>7280</v>
      </c>
      <c r="S102" s="85" t="b">
        <f t="shared" si="0"/>
        <v>1</v>
      </c>
    </row>
    <row r="103" spans="1:19" hidden="1" x14ac:dyDescent="0.25">
      <c r="A103" s="97" t="s">
        <v>229</v>
      </c>
      <c r="B103" s="99">
        <v>180.1</v>
      </c>
      <c r="C103" s="99" t="s">
        <v>10693</v>
      </c>
      <c r="D103" s="107"/>
      <c r="E103" s="110"/>
      <c r="F103" s="109"/>
      <c r="G103" s="109"/>
      <c r="H103" s="109"/>
      <c r="I103" s="109"/>
      <c r="J103" s="109"/>
      <c r="K103" s="109"/>
      <c r="L103" s="109"/>
      <c r="M103" s="109"/>
      <c r="N103" s="109"/>
      <c r="O103" s="109"/>
      <c r="P103" s="109"/>
      <c r="Q103" s="99" t="s">
        <v>10692</v>
      </c>
    </row>
    <row r="104" spans="1:19" hidden="1" x14ac:dyDescent="0.25">
      <c r="A104" s="97" t="s">
        <v>229</v>
      </c>
      <c r="B104" s="99">
        <v>179</v>
      </c>
      <c r="C104" s="99" t="s">
        <v>3616</v>
      </c>
      <c r="D104" s="107"/>
      <c r="E104" s="110"/>
      <c r="F104" s="109"/>
      <c r="G104" s="109"/>
      <c r="H104" s="109"/>
      <c r="I104" s="109"/>
      <c r="J104" s="109"/>
      <c r="K104" s="109"/>
      <c r="L104" s="109"/>
      <c r="M104" s="109"/>
      <c r="N104" s="109"/>
      <c r="O104" s="109"/>
      <c r="P104" s="109"/>
      <c r="Q104" s="99" t="s">
        <v>3362</v>
      </c>
      <c r="R104" s="85" t="s">
        <v>7290</v>
      </c>
      <c r="S104" s="85" t="b">
        <f t="shared" ref="S104:S115" si="1">IFERROR(IF(Q104=R104,TRUE,IF(Q104=LEFT(R104,LEN(R104)-1),TRUE,IF(Q104=LEFT(R104,LEN(R104)-2),TRUE,FALSE))),"")</f>
        <v>1</v>
      </c>
    </row>
    <row r="105" spans="1:19" hidden="1" x14ac:dyDescent="0.25">
      <c r="A105" s="97" t="s">
        <v>229</v>
      </c>
      <c r="B105" s="99">
        <v>185</v>
      </c>
      <c r="C105" s="99" t="s">
        <v>3622</v>
      </c>
      <c r="D105" s="107"/>
      <c r="E105" s="110"/>
      <c r="F105" s="109"/>
      <c r="G105" s="109"/>
      <c r="H105" s="109"/>
      <c r="I105" s="109"/>
      <c r="J105" s="109"/>
      <c r="K105" s="109"/>
      <c r="L105" s="109"/>
      <c r="M105" s="109"/>
      <c r="N105" s="109"/>
      <c r="O105" s="109"/>
      <c r="P105" s="109"/>
      <c r="Q105" s="99" t="s">
        <v>3356</v>
      </c>
      <c r="R105" s="85" t="s">
        <v>7292</v>
      </c>
      <c r="S105" s="85" t="b">
        <f t="shared" si="1"/>
        <v>0</v>
      </c>
    </row>
    <row r="106" spans="1:19" hidden="1" x14ac:dyDescent="0.25">
      <c r="A106" s="97" t="s">
        <v>229</v>
      </c>
      <c r="B106" s="99">
        <v>173</v>
      </c>
      <c r="C106" s="99" t="s">
        <v>3610</v>
      </c>
      <c r="D106" s="107"/>
      <c r="E106" s="110"/>
      <c r="F106" s="109"/>
      <c r="G106" s="109"/>
      <c r="H106" s="109"/>
      <c r="I106" s="109"/>
      <c r="J106" s="109"/>
      <c r="K106" s="109"/>
      <c r="L106" s="109"/>
      <c r="M106" s="109"/>
      <c r="N106" s="109"/>
      <c r="O106" s="109"/>
      <c r="P106" s="109"/>
      <c r="Q106" s="99" t="s">
        <v>332</v>
      </c>
      <c r="R106" s="85" t="s">
        <v>7293</v>
      </c>
      <c r="S106" s="85" t="b">
        <f t="shared" si="1"/>
        <v>1</v>
      </c>
    </row>
    <row r="107" spans="1:19" hidden="1" x14ac:dyDescent="0.25">
      <c r="A107" s="97" t="s">
        <v>229</v>
      </c>
      <c r="B107" s="99">
        <v>176</v>
      </c>
      <c r="C107" s="99" t="s">
        <v>3613</v>
      </c>
      <c r="D107" s="107"/>
      <c r="E107" s="110"/>
      <c r="F107" s="109"/>
      <c r="G107" s="109"/>
      <c r="H107" s="109"/>
      <c r="I107" s="109"/>
      <c r="J107" s="109"/>
      <c r="K107" s="109"/>
      <c r="L107" s="109"/>
      <c r="M107" s="109"/>
      <c r="N107" s="109"/>
      <c r="O107" s="109"/>
      <c r="P107" s="109"/>
      <c r="Q107" s="99" t="s">
        <v>339</v>
      </c>
      <c r="R107" s="85" t="s">
        <v>7288</v>
      </c>
      <c r="S107" s="85" t="b">
        <f t="shared" si="1"/>
        <v>1</v>
      </c>
    </row>
    <row r="108" spans="1:19" hidden="1" x14ac:dyDescent="0.25">
      <c r="A108" s="97" t="s">
        <v>229</v>
      </c>
      <c r="B108" s="99">
        <v>177</v>
      </c>
      <c r="C108" s="99" t="s">
        <v>3614</v>
      </c>
      <c r="D108" s="107"/>
      <c r="E108" s="110"/>
      <c r="F108" s="109"/>
      <c r="G108" s="109"/>
      <c r="H108" s="109"/>
      <c r="I108" s="109"/>
      <c r="J108" s="109"/>
      <c r="K108" s="109"/>
      <c r="L108" s="109"/>
      <c r="M108" s="109"/>
      <c r="N108" s="109"/>
      <c r="O108" s="109"/>
      <c r="P108" s="109"/>
      <c r="Q108" s="99" t="s">
        <v>340</v>
      </c>
      <c r="R108" s="85" t="s">
        <v>7289</v>
      </c>
      <c r="S108" s="85" t="b">
        <f t="shared" si="1"/>
        <v>1</v>
      </c>
    </row>
    <row r="109" spans="1:19" hidden="1" x14ac:dyDescent="0.25">
      <c r="A109" s="97" t="s">
        <v>229</v>
      </c>
      <c r="B109" s="99">
        <v>178</v>
      </c>
      <c r="C109" s="99" t="s">
        <v>3615</v>
      </c>
      <c r="D109" s="107"/>
      <c r="E109" s="110"/>
      <c r="F109" s="109"/>
      <c r="G109" s="109"/>
      <c r="H109" s="109"/>
      <c r="I109" s="109"/>
      <c r="J109" s="109"/>
      <c r="K109" s="109"/>
      <c r="L109" s="109"/>
      <c r="M109" s="109"/>
      <c r="N109" s="109"/>
      <c r="O109" s="109"/>
      <c r="P109" s="109"/>
      <c r="Q109" s="99" t="s">
        <v>341</v>
      </c>
      <c r="R109" s="85" t="s">
        <v>7276</v>
      </c>
      <c r="S109" s="85" t="b">
        <f t="shared" si="1"/>
        <v>1</v>
      </c>
    </row>
    <row r="110" spans="1:19" hidden="1" x14ac:dyDescent="0.25">
      <c r="A110" s="97" t="s">
        <v>229</v>
      </c>
      <c r="B110" s="99">
        <v>181</v>
      </c>
      <c r="C110" s="99" t="s">
        <v>3618</v>
      </c>
      <c r="D110" s="107"/>
      <c r="E110" s="110"/>
      <c r="F110" s="109"/>
      <c r="G110" s="109"/>
      <c r="H110" s="109"/>
      <c r="I110" s="109"/>
      <c r="J110" s="109"/>
      <c r="K110" s="109"/>
      <c r="L110" s="109"/>
      <c r="M110" s="109"/>
      <c r="N110" s="109"/>
      <c r="O110" s="109"/>
      <c r="P110" s="109"/>
      <c r="Q110" s="99" t="s">
        <v>344</v>
      </c>
      <c r="R110" s="85" t="s">
        <v>7291</v>
      </c>
      <c r="S110" s="85" t="b">
        <f t="shared" si="1"/>
        <v>1</v>
      </c>
    </row>
    <row r="111" spans="1:19" hidden="1" x14ac:dyDescent="0.25">
      <c r="A111" s="97" t="s">
        <v>229</v>
      </c>
      <c r="B111" s="99">
        <v>174</v>
      </c>
      <c r="C111" s="99" t="s">
        <v>3611</v>
      </c>
      <c r="D111" s="107"/>
      <c r="E111" s="110"/>
      <c r="F111" s="109"/>
      <c r="G111" s="109"/>
      <c r="H111" s="109"/>
      <c r="I111" s="109"/>
      <c r="J111" s="109"/>
      <c r="K111" s="109"/>
      <c r="L111" s="109"/>
      <c r="M111" s="109"/>
      <c r="N111" s="109"/>
      <c r="O111" s="109"/>
      <c r="P111" s="109"/>
      <c r="Q111" s="99" t="s">
        <v>365</v>
      </c>
      <c r="R111" s="85" t="s">
        <v>7303</v>
      </c>
      <c r="S111" s="85" t="b">
        <f t="shared" si="1"/>
        <v>1</v>
      </c>
    </row>
    <row r="112" spans="1:19" hidden="1" x14ac:dyDescent="0.25">
      <c r="A112" s="97" t="s">
        <v>229</v>
      </c>
      <c r="B112" s="99">
        <v>175</v>
      </c>
      <c r="C112" s="99" t="s">
        <v>3612</v>
      </c>
      <c r="D112" s="107"/>
      <c r="E112" s="110"/>
      <c r="F112" s="109"/>
      <c r="G112" s="109"/>
      <c r="H112" s="109"/>
      <c r="I112" s="109"/>
      <c r="J112" s="109"/>
      <c r="K112" s="109"/>
      <c r="L112" s="109"/>
      <c r="M112" s="109"/>
      <c r="N112" s="109"/>
      <c r="O112" s="109"/>
      <c r="P112" s="109"/>
      <c r="Q112" s="99" t="s">
        <v>366</v>
      </c>
      <c r="R112" s="85" t="s">
        <v>7304</v>
      </c>
      <c r="S112" s="85" t="b">
        <f t="shared" si="1"/>
        <v>1</v>
      </c>
    </row>
    <row r="113" spans="1:19" hidden="1" x14ac:dyDescent="0.25">
      <c r="A113" s="97" t="s">
        <v>229</v>
      </c>
      <c r="B113" s="99">
        <v>182</v>
      </c>
      <c r="C113" s="99" t="s">
        <v>3619</v>
      </c>
      <c r="D113" s="107"/>
      <c r="E113" s="110"/>
      <c r="F113" s="109"/>
      <c r="G113" s="109"/>
      <c r="H113" s="109"/>
      <c r="I113" s="109"/>
      <c r="J113" s="109"/>
      <c r="K113" s="109"/>
      <c r="L113" s="109"/>
      <c r="M113" s="109"/>
      <c r="N113" s="109"/>
      <c r="O113" s="109"/>
      <c r="P113" s="109"/>
      <c r="Q113" s="99" t="s">
        <v>367</v>
      </c>
      <c r="R113" s="85" t="s">
        <v>7305</v>
      </c>
      <c r="S113" s="85" t="b">
        <f t="shared" si="1"/>
        <v>1</v>
      </c>
    </row>
    <row r="114" spans="1:19" hidden="1" x14ac:dyDescent="0.25">
      <c r="A114" s="97" t="s">
        <v>229</v>
      </c>
      <c r="B114" s="99">
        <v>183</v>
      </c>
      <c r="C114" s="99" t="s">
        <v>3620</v>
      </c>
      <c r="D114" s="107"/>
      <c r="E114" s="110"/>
      <c r="F114" s="109"/>
      <c r="G114" s="109"/>
      <c r="H114" s="109"/>
      <c r="I114" s="109"/>
      <c r="J114" s="109"/>
      <c r="K114" s="109"/>
      <c r="L114" s="109"/>
      <c r="M114" s="109"/>
      <c r="N114" s="109"/>
      <c r="O114" s="109"/>
      <c r="P114" s="109"/>
      <c r="Q114" s="99" t="s">
        <v>368</v>
      </c>
      <c r="R114" s="85" t="s">
        <v>7306</v>
      </c>
      <c r="S114" s="85" t="b">
        <f t="shared" si="1"/>
        <v>1</v>
      </c>
    </row>
    <row r="115" spans="1:19" hidden="1" x14ac:dyDescent="0.25">
      <c r="A115" s="97" t="s">
        <v>229</v>
      </c>
      <c r="B115" s="99">
        <v>184</v>
      </c>
      <c r="C115" s="99" t="s">
        <v>3621</v>
      </c>
      <c r="D115" s="107"/>
      <c r="E115" s="110"/>
      <c r="F115" s="109"/>
      <c r="G115" s="109"/>
      <c r="H115" s="109"/>
      <c r="I115" s="109"/>
      <c r="J115" s="109"/>
      <c r="K115" s="109"/>
      <c r="L115" s="109"/>
      <c r="M115" s="109"/>
      <c r="N115" s="109"/>
      <c r="O115" s="109"/>
      <c r="P115" s="109"/>
      <c r="Q115" s="99" t="s">
        <v>369</v>
      </c>
      <c r="R115" s="85" t="s">
        <v>7307</v>
      </c>
      <c r="S115" s="85" t="b">
        <f t="shared" si="1"/>
        <v>1</v>
      </c>
    </row>
    <row r="116" spans="1:19" hidden="1" x14ac:dyDescent="0.25">
      <c r="A116" s="97" t="s">
        <v>229</v>
      </c>
      <c r="B116" s="99">
        <v>175.5</v>
      </c>
      <c r="C116" s="99" t="s">
        <v>8448</v>
      </c>
      <c r="D116" s="107"/>
      <c r="E116" s="110"/>
      <c r="F116" s="109"/>
      <c r="G116" s="109"/>
      <c r="H116" s="109"/>
      <c r="I116" s="109"/>
      <c r="J116" s="109"/>
      <c r="K116" s="109"/>
      <c r="L116" s="109"/>
      <c r="M116" s="109"/>
      <c r="N116" s="109"/>
      <c r="O116" s="109"/>
      <c r="P116" s="109"/>
      <c r="Q116" s="99" t="s">
        <v>10691</v>
      </c>
    </row>
    <row r="117" spans="1:19" hidden="1" x14ac:dyDescent="0.25">
      <c r="A117" s="97" t="s">
        <v>229</v>
      </c>
      <c r="B117" s="100">
        <v>194</v>
      </c>
      <c r="C117" s="100" t="s">
        <v>3631</v>
      </c>
      <c r="D117" s="107"/>
      <c r="E117" s="110"/>
      <c r="F117" s="109"/>
      <c r="G117" s="109"/>
      <c r="H117" s="109"/>
      <c r="I117" s="109"/>
      <c r="J117" s="109"/>
      <c r="K117" s="109"/>
      <c r="L117" s="109"/>
      <c r="M117" s="109"/>
      <c r="N117" s="109"/>
      <c r="O117" s="109"/>
      <c r="P117" s="109"/>
      <c r="Q117" s="100" t="s">
        <v>3363</v>
      </c>
      <c r="R117" s="85" t="s">
        <v>7280</v>
      </c>
      <c r="S117" s="85" t="b">
        <f>IFERROR(IF(Q117=R117,TRUE,IF(Q117=LEFT(R117,LEN(R117)-1),TRUE,IF(Q117=LEFT(R117,LEN(R117)-2),TRUE,FALSE))),"")</f>
        <v>1</v>
      </c>
    </row>
    <row r="118" spans="1:19" hidden="1" x14ac:dyDescent="0.25">
      <c r="A118" s="97" t="s">
        <v>229</v>
      </c>
      <c r="B118" s="100">
        <v>194.1</v>
      </c>
      <c r="C118" s="100" t="s">
        <v>10695</v>
      </c>
      <c r="D118" s="107"/>
      <c r="E118" s="110"/>
      <c r="F118" s="109"/>
      <c r="G118" s="109"/>
      <c r="H118" s="109"/>
      <c r="I118" s="109"/>
      <c r="J118" s="109"/>
      <c r="K118" s="109"/>
      <c r="L118" s="109"/>
      <c r="M118" s="109"/>
      <c r="N118" s="109"/>
      <c r="O118" s="109"/>
      <c r="P118" s="109"/>
      <c r="Q118" s="100" t="s">
        <v>10692</v>
      </c>
    </row>
    <row r="119" spans="1:19" hidden="1" x14ac:dyDescent="0.25">
      <c r="A119" s="97" t="s">
        <v>229</v>
      </c>
      <c r="B119" s="100">
        <v>194.2</v>
      </c>
      <c r="C119" s="100" t="s">
        <v>10697</v>
      </c>
      <c r="D119" s="107"/>
      <c r="E119" s="110"/>
      <c r="F119" s="109"/>
      <c r="G119" s="109"/>
      <c r="H119" s="109"/>
      <c r="I119" s="109"/>
      <c r="J119" s="109"/>
      <c r="K119" s="109"/>
      <c r="L119" s="109"/>
      <c r="M119" s="109"/>
      <c r="N119" s="109"/>
      <c r="O119" s="109"/>
      <c r="P119" s="109"/>
      <c r="Q119" s="100" t="s">
        <v>10699</v>
      </c>
    </row>
    <row r="120" spans="1:19" hidden="1" x14ac:dyDescent="0.25">
      <c r="A120" s="97" t="s">
        <v>229</v>
      </c>
      <c r="B120" s="100">
        <v>200</v>
      </c>
      <c r="C120" s="100" t="s">
        <v>3637</v>
      </c>
      <c r="D120" s="107"/>
      <c r="E120" s="110"/>
      <c r="F120" s="109"/>
      <c r="G120" s="109"/>
      <c r="H120" s="109"/>
      <c r="I120" s="109"/>
      <c r="J120" s="109"/>
      <c r="K120" s="109"/>
      <c r="L120" s="109"/>
      <c r="M120" s="109"/>
      <c r="N120" s="109"/>
      <c r="O120" s="109"/>
      <c r="P120" s="109"/>
      <c r="Q120" s="100" t="s">
        <v>3357</v>
      </c>
      <c r="R120" s="85" t="s">
        <v>7285</v>
      </c>
      <c r="S120" s="85" t="b">
        <f t="shared" ref="S120:S134" si="2">IFERROR(IF(Q120=R120,TRUE,IF(Q120=LEFT(R120,LEN(R120)-1),TRUE,IF(Q120=LEFT(R120,LEN(R120)-2),TRUE,FALSE))),"")</f>
        <v>0</v>
      </c>
    </row>
    <row r="121" spans="1:19" hidden="1" x14ac:dyDescent="0.25">
      <c r="A121" s="97" t="s">
        <v>229</v>
      </c>
      <c r="B121" s="100">
        <v>192</v>
      </c>
      <c r="C121" s="100" t="s">
        <v>3629</v>
      </c>
      <c r="D121" s="107"/>
      <c r="E121" s="110"/>
      <c r="F121" s="109"/>
      <c r="G121" s="109"/>
      <c r="H121" s="109"/>
      <c r="I121" s="109"/>
      <c r="J121" s="109"/>
      <c r="K121" s="109"/>
      <c r="L121" s="109"/>
      <c r="M121" s="109"/>
      <c r="N121" s="109"/>
      <c r="O121" s="109"/>
      <c r="P121" s="109"/>
      <c r="Q121" s="100" t="s">
        <v>341</v>
      </c>
      <c r="R121" s="85" t="s">
        <v>7276</v>
      </c>
      <c r="S121" s="85" t="b">
        <f t="shared" si="2"/>
        <v>1</v>
      </c>
    </row>
    <row r="122" spans="1:19" hidden="1" x14ac:dyDescent="0.25">
      <c r="A122" s="97" t="s">
        <v>229</v>
      </c>
      <c r="B122" s="100">
        <v>186</v>
      </c>
      <c r="C122" s="100" t="s">
        <v>3623</v>
      </c>
      <c r="D122" s="107"/>
      <c r="E122" s="110"/>
      <c r="F122" s="109"/>
      <c r="G122" s="109"/>
      <c r="H122" s="109"/>
      <c r="I122" s="109"/>
      <c r="J122" s="109"/>
      <c r="K122" s="109"/>
      <c r="L122" s="109"/>
      <c r="M122" s="109"/>
      <c r="N122" s="109"/>
      <c r="O122" s="109"/>
      <c r="P122" s="109"/>
      <c r="Q122" s="100" t="s">
        <v>350</v>
      </c>
      <c r="R122" s="85" t="s">
        <v>7273</v>
      </c>
      <c r="S122" s="85" t="b">
        <f t="shared" si="2"/>
        <v>1</v>
      </c>
    </row>
    <row r="123" spans="1:19" hidden="1" x14ac:dyDescent="0.25">
      <c r="A123" s="97" t="s">
        <v>229</v>
      </c>
      <c r="B123" s="100">
        <v>190</v>
      </c>
      <c r="C123" s="100" t="s">
        <v>3627</v>
      </c>
      <c r="D123" s="107"/>
      <c r="E123" s="110"/>
      <c r="F123" s="109"/>
      <c r="G123" s="109"/>
      <c r="H123" s="109"/>
      <c r="I123" s="109"/>
      <c r="J123" s="109"/>
      <c r="K123" s="109"/>
      <c r="L123" s="109"/>
      <c r="M123" s="109"/>
      <c r="N123" s="109"/>
      <c r="O123" s="109"/>
      <c r="P123" s="109"/>
      <c r="Q123" s="100" t="s">
        <v>352</v>
      </c>
      <c r="R123" s="85" t="s">
        <v>7274</v>
      </c>
      <c r="S123" s="85" t="b">
        <f t="shared" si="2"/>
        <v>1</v>
      </c>
    </row>
    <row r="124" spans="1:19" hidden="1" x14ac:dyDescent="0.25">
      <c r="A124" s="97" t="s">
        <v>229</v>
      </c>
      <c r="B124" s="100">
        <v>191</v>
      </c>
      <c r="C124" s="100" t="s">
        <v>3628</v>
      </c>
      <c r="D124" s="107"/>
      <c r="E124" s="110"/>
      <c r="F124" s="109"/>
      <c r="G124" s="109"/>
      <c r="H124" s="109"/>
      <c r="I124" s="109"/>
      <c r="J124" s="109"/>
      <c r="K124" s="109"/>
      <c r="L124" s="109"/>
      <c r="M124" s="109"/>
      <c r="N124" s="109"/>
      <c r="O124" s="109"/>
      <c r="P124" s="109"/>
      <c r="Q124" s="100" t="s">
        <v>353</v>
      </c>
      <c r="R124" s="85" t="s">
        <v>7275</v>
      </c>
      <c r="S124" s="85" t="b">
        <f t="shared" si="2"/>
        <v>1</v>
      </c>
    </row>
    <row r="125" spans="1:19" hidden="1" x14ac:dyDescent="0.25">
      <c r="A125" s="97" t="s">
        <v>229</v>
      </c>
      <c r="B125" s="100">
        <v>193</v>
      </c>
      <c r="C125" s="100" t="s">
        <v>3630</v>
      </c>
      <c r="D125" s="107"/>
      <c r="E125" s="110"/>
      <c r="F125" s="109"/>
      <c r="G125" s="109"/>
      <c r="H125" s="109"/>
      <c r="I125" s="109"/>
      <c r="J125" s="109"/>
      <c r="K125" s="109"/>
      <c r="L125" s="109"/>
      <c r="M125" s="109"/>
      <c r="N125" s="109"/>
      <c r="O125" s="109"/>
      <c r="P125" s="109"/>
      <c r="Q125" s="100" t="s">
        <v>355</v>
      </c>
      <c r="R125" s="85" t="s">
        <v>7279</v>
      </c>
      <c r="S125" s="85" t="b">
        <f t="shared" si="2"/>
        <v>1</v>
      </c>
    </row>
    <row r="126" spans="1:19" hidden="1" x14ac:dyDescent="0.25">
      <c r="A126" s="97" t="s">
        <v>229</v>
      </c>
      <c r="B126" s="100">
        <v>195</v>
      </c>
      <c r="C126" s="100" t="s">
        <v>3632</v>
      </c>
      <c r="D126" s="107"/>
      <c r="E126" s="110"/>
      <c r="F126" s="109"/>
      <c r="G126" s="109"/>
      <c r="H126" s="109"/>
      <c r="I126" s="109"/>
      <c r="J126" s="109"/>
      <c r="K126" s="109"/>
      <c r="L126" s="109"/>
      <c r="M126" s="109"/>
      <c r="N126" s="109"/>
      <c r="O126" s="109"/>
      <c r="P126" s="109"/>
      <c r="Q126" s="100" t="s">
        <v>356</v>
      </c>
      <c r="R126" s="85" t="s">
        <v>7281</v>
      </c>
      <c r="S126" s="85" t="b">
        <f t="shared" si="2"/>
        <v>1</v>
      </c>
    </row>
    <row r="127" spans="1:19" hidden="1" x14ac:dyDescent="0.25">
      <c r="A127" s="97" t="s">
        <v>229</v>
      </c>
      <c r="B127" s="100">
        <v>196</v>
      </c>
      <c r="C127" s="100" t="s">
        <v>3633</v>
      </c>
      <c r="D127" s="107"/>
      <c r="E127" s="110"/>
      <c r="F127" s="109"/>
      <c r="G127" s="109"/>
      <c r="H127" s="109"/>
      <c r="I127" s="109"/>
      <c r="J127" s="109"/>
      <c r="K127" s="109"/>
      <c r="L127" s="109"/>
      <c r="M127" s="109"/>
      <c r="N127" s="109"/>
      <c r="O127" s="109"/>
      <c r="P127" s="109"/>
      <c r="Q127" s="100" t="s">
        <v>7338</v>
      </c>
      <c r="R127" s="85" t="s">
        <v>7308</v>
      </c>
      <c r="S127" s="85" t="b">
        <f t="shared" si="2"/>
        <v>1</v>
      </c>
    </row>
    <row r="128" spans="1:19" hidden="1" x14ac:dyDescent="0.25">
      <c r="A128" s="97" t="s">
        <v>229</v>
      </c>
      <c r="B128" s="100">
        <v>197</v>
      </c>
      <c r="C128" s="100" t="s">
        <v>3634</v>
      </c>
      <c r="D128" s="107"/>
      <c r="E128" s="110"/>
      <c r="F128" s="109"/>
      <c r="G128" s="109"/>
      <c r="H128" s="109"/>
      <c r="I128" s="109"/>
      <c r="J128" s="109"/>
      <c r="K128" s="109"/>
      <c r="L128" s="109"/>
      <c r="M128" s="109"/>
      <c r="N128" s="109"/>
      <c r="O128" s="109"/>
      <c r="P128" s="109"/>
      <c r="Q128" s="100" t="s">
        <v>7339</v>
      </c>
      <c r="R128" s="85" t="s">
        <v>7309</v>
      </c>
      <c r="S128" s="85" t="b">
        <f t="shared" si="2"/>
        <v>1</v>
      </c>
    </row>
    <row r="129" spans="1:19" hidden="1" x14ac:dyDescent="0.25">
      <c r="A129" s="97" t="s">
        <v>229</v>
      </c>
      <c r="B129" s="100">
        <v>199</v>
      </c>
      <c r="C129" s="100" t="s">
        <v>3636</v>
      </c>
      <c r="D129" s="107"/>
      <c r="E129" s="110"/>
      <c r="F129" s="109"/>
      <c r="G129" s="109"/>
      <c r="H129" s="109"/>
      <c r="I129" s="109"/>
      <c r="J129" s="109"/>
      <c r="K129" s="109"/>
      <c r="L129" s="109"/>
      <c r="M129" s="109"/>
      <c r="N129" s="109"/>
      <c r="O129" s="109"/>
      <c r="P129" s="109"/>
      <c r="Q129" s="100" t="s">
        <v>369</v>
      </c>
      <c r="R129" s="85" t="s">
        <v>7307</v>
      </c>
      <c r="S129" s="85" t="b">
        <f t="shared" si="2"/>
        <v>1</v>
      </c>
    </row>
    <row r="130" spans="1:19" hidden="1" x14ac:dyDescent="0.25">
      <c r="A130" s="97" t="s">
        <v>229</v>
      </c>
      <c r="B130" s="100">
        <v>198</v>
      </c>
      <c r="C130" s="100" t="s">
        <v>3635</v>
      </c>
      <c r="D130" s="107"/>
      <c r="E130" s="110"/>
      <c r="F130" s="109"/>
      <c r="G130" s="109"/>
      <c r="H130" s="109"/>
      <c r="I130" s="109"/>
      <c r="J130" s="109"/>
      <c r="K130" s="109"/>
      <c r="L130" s="109"/>
      <c r="M130" s="109"/>
      <c r="N130" s="109"/>
      <c r="O130" s="109"/>
      <c r="P130" s="109"/>
      <c r="Q130" s="100" t="s">
        <v>7340</v>
      </c>
      <c r="R130" s="85" t="s">
        <v>7310</v>
      </c>
      <c r="S130" s="85" t="b">
        <f t="shared" si="2"/>
        <v>1</v>
      </c>
    </row>
    <row r="131" spans="1:19" hidden="1" x14ac:dyDescent="0.25">
      <c r="A131" s="97" t="s">
        <v>229</v>
      </c>
      <c r="B131" s="100">
        <v>187</v>
      </c>
      <c r="C131" s="100" t="s">
        <v>3624</v>
      </c>
      <c r="D131" s="107"/>
      <c r="E131" s="110"/>
      <c r="F131" s="109"/>
      <c r="G131" s="109"/>
      <c r="H131" s="109"/>
      <c r="I131" s="109"/>
      <c r="J131" s="109"/>
      <c r="K131" s="109"/>
      <c r="L131" s="109"/>
      <c r="M131" s="109"/>
      <c r="N131" s="109"/>
      <c r="O131" s="109"/>
      <c r="P131" s="109"/>
      <c r="Q131" s="100" t="s">
        <v>3641</v>
      </c>
      <c r="R131" s="85" t="s">
        <v>3641</v>
      </c>
      <c r="S131" s="85" t="b">
        <f t="shared" si="2"/>
        <v>1</v>
      </c>
    </row>
    <row r="132" spans="1:19" hidden="1" x14ac:dyDescent="0.25">
      <c r="A132" s="97" t="s">
        <v>229</v>
      </c>
      <c r="B132" s="100">
        <v>188</v>
      </c>
      <c r="C132" s="100" t="s">
        <v>3625</v>
      </c>
      <c r="D132" s="107"/>
      <c r="E132" s="110"/>
      <c r="F132" s="109"/>
      <c r="G132" s="109"/>
      <c r="H132" s="109"/>
      <c r="I132" s="109"/>
      <c r="J132" s="109"/>
      <c r="K132" s="109"/>
      <c r="L132" s="109"/>
      <c r="M132" s="109"/>
      <c r="N132" s="109"/>
      <c r="O132" s="109"/>
      <c r="P132" s="109"/>
      <c r="Q132" s="100" t="s">
        <v>3642</v>
      </c>
      <c r="R132" s="85" t="s">
        <v>3642</v>
      </c>
      <c r="S132" s="85" t="b">
        <f t="shared" si="2"/>
        <v>1</v>
      </c>
    </row>
    <row r="133" spans="1:19" hidden="1" x14ac:dyDescent="0.25">
      <c r="A133" s="97" t="s">
        <v>229</v>
      </c>
      <c r="B133" s="100">
        <v>189</v>
      </c>
      <c r="C133" s="100" t="s">
        <v>3626</v>
      </c>
      <c r="D133" s="107"/>
      <c r="E133" s="110"/>
      <c r="F133" s="109"/>
      <c r="G133" s="109"/>
      <c r="H133" s="109"/>
      <c r="I133" s="109"/>
      <c r="J133" s="109"/>
      <c r="K133" s="109"/>
      <c r="L133" s="109"/>
      <c r="M133" s="109"/>
      <c r="N133" s="109"/>
      <c r="O133" s="109"/>
      <c r="P133" s="109"/>
      <c r="Q133" s="100" t="s">
        <v>3643</v>
      </c>
      <c r="R133" s="85" t="s">
        <v>3643</v>
      </c>
      <c r="S133" s="85" t="b">
        <f t="shared" si="2"/>
        <v>1</v>
      </c>
    </row>
    <row r="134" spans="1:19" hidden="1" x14ac:dyDescent="0.25">
      <c r="A134" s="97" t="s">
        <v>229</v>
      </c>
      <c r="B134" s="294">
        <v>198.5</v>
      </c>
      <c r="C134" s="294" t="s">
        <v>5943</v>
      </c>
      <c r="D134" s="107"/>
      <c r="E134" s="110"/>
      <c r="F134" s="109"/>
      <c r="G134" s="109"/>
      <c r="H134" s="109"/>
      <c r="I134" s="109"/>
      <c r="J134" s="109"/>
      <c r="K134" s="109"/>
      <c r="L134" s="109"/>
      <c r="M134" s="109"/>
      <c r="N134" s="109"/>
      <c r="O134" s="109"/>
      <c r="P134" s="109"/>
      <c r="Q134" s="294" t="s">
        <v>5942</v>
      </c>
      <c r="R134" s="85" t="s">
        <v>5942</v>
      </c>
      <c r="S134" s="85" t="b">
        <f t="shared" si="2"/>
        <v>1</v>
      </c>
    </row>
    <row r="135" spans="1:19" hidden="1" x14ac:dyDescent="0.25">
      <c r="A135" s="97" t="s">
        <v>229</v>
      </c>
      <c r="B135" s="100">
        <v>188.1</v>
      </c>
      <c r="C135" s="100" t="s">
        <v>9555</v>
      </c>
      <c r="D135" s="107"/>
      <c r="E135" s="110"/>
      <c r="F135" s="109"/>
      <c r="G135" s="109"/>
      <c r="H135" s="109"/>
      <c r="I135" s="109"/>
      <c r="J135" s="109"/>
      <c r="K135" s="109"/>
      <c r="L135" s="109"/>
      <c r="M135" s="109"/>
      <c r="N135" s="109"/>
      <c r="O135" s="109"/>
      <c r="P135" s="109"/>
      <c r="Q135" s="100"/>
    </row>
    <row r="136" spans="1:19" hidden="1" x14ac:dyDescent="0.25">
      <c r="A136" s="97" t="s">
        <v>229</v>
      </c>
      <c r="B136" s="100">
        <v>188.2</v>
      </c>
      <c r="C136" s="100" t="s">
        <v>9556</v>
      </c>
      <c r="D136" s="107"/>
      <c r="E136" s="110"/>
      <c r="F136" s="109"/>
      <c r="G136" s="109"/>
      <c r="H136" s="109"/>
      <c r="I136" s="109"/>
      <c r="J136" s="109"/>
      <c r="K136" s="109"/>
      <c r="L136" s="109"/>
      <c r="M136" s="109"/>
      <c r="N136" s="109"/>
      <c r="O136" s="109"/>
      <c r="P136" s="109"/>
      <c r="Q136" s="100"/>
    </row>
    <row r="137" spans="1:19" hidden="1" x14ac:dyDescent="0.25">
      <c r="A137" s="97" t="s">
        <v>229</v>
      </c>
      <c r="B137" s="100">
        <v>188.3</v>
      </c>
      <c r="C137" s="100" t="s">
        <v>9574</v>
      </c>
      <c r="D137" s="107"/>
      <c r="E137" s="110"/>
      <c r="F137" s="109"/>
      <c r="G137" s="109"/>
      <c r="H137" s="109"/>
      <c r="I137" s="109"/>
      <c r="J137" s="109"/>
      <c r="K137" s="109"/>
      <c r="L137" s="109"/>
      <c r="M137" s="109"/>
      <c r="N137" s="109"/>
      <c r="O137" s="109"/>
      <c r="P137" s="109"/>
      <c r="Q137" s="100"/>
    </row>
    <row r="138" spans="1:19" hidden="1" x14ac:dyDescent="0.25">
      <c r="A138" s="97" t="s">
        <v>229</v>
      </c>
      <c r="B138" s="299">
        <v>226.5</v>
      </c>
      <c r="C138" s="299" t="s">
        <v>6171</v>
      </c>
      <c r="D138" s="107"/>
      <c r="E138" s="110"/>
      <c r="F138" s="109"/>
      <c r="G138" s="109"/>
      <c r="H138" s="109"/>
      <c r="I138" s="109"/>
      <c r="J138" s="109"/>
      <c r="K138" s="109"/>
      <c r="L138" s="109"/>
      <c r="M138" s="109"/>
      <c r="N138" s="109"/>
      <c r="O138" s="109"/>
      <c r="P138" s="109"/>
      <c r="Q138" s="299" t="s">
        <v>3358</v>
      </c>
      <c r="S138" s="85" t="str">
        <f t="shared" ref="S138:S154" si="3">IFERROR(IF(Q138=R138,TRUE,IF(Q138=LEFT(R138,LEN(R138)-1),TRUE,IF(Q138=LEFT(R138,LEN(R138)-2),TRUE,FALSE))),"")</f>
        <v/>
      </c>
    </row>
    <row r="139" spans="1:19" hidden="1" x14ac:dyDescent="0.25">
      <c r="A139" s="97" t="s">
        <v>229</v>
      </c>
      <c r="B139" s="297">
        <v>213</v>
      </c>
      <c r="C139" s="297" t="s">
        <v>6157</v>
      </c>
      <c r="E139" s="110"/>
      <c r="F139" s="109"/>
      <c r="G139" s="109"/>
      <c r="H139" s="109"/>
      <c r="I139" s="109"/>
      <c r="J139" s="109"/>
      <c r="K139" s="109"/>
      <c r="L139" s="109"/>
      <c r="M139" s="109"/>
      <c r="N139" s="109"/>
      <c r="O139" s="109"/>
      <c r="P139" s="109"/>
      <c r="Q139" s="297" t="s">
        <v>3363</v>
      </c>
      <c r="R139" s="85" t="s">
        <v>7280</v>
      </c>
      <c r="S139" s="85" t="b">
        <f t="shared" si="3"/>
        <v>1</v>
      </c>
    </row>
    <row r="140" spans="1:19" hidden="1" x14ac:dyDescent="0.25">
      <c r="A140" s="97" t="s">
        <v>229</v>
      </c>
      <c r="B140" s="297">
        <v>212</v>
      </c>
      <c r="C140" s="297" t="s">
        <v>6156</v>
      </c>
      <c r="E140" s="110"/>
      <c r="F140" s="109"/>
      <c r="G140" s="109"/>
      <c r="H140" s="109"/>
      <c r="I140" s="109"/>
      <c r="J140" s="109"/>
      <c r="K140" s="109"/>
      <c r="L140" s="109"/>
      <c r="M140" s="109"/>
      <c r="N140" s="109"/>
      <c r="O140" s="109"/>
      <c r="P140" s="109"/>
      <c r="Q140" s="297" t="s">
        <v>3362</v>
      </c>
      <c r="R140" s="85" t="s">
        <v>7290</v>
      </c>
      <c r="S140" s="85" t="b">
        <f t="shared" si="3"/>
        <v>1</v>
      </c>
    </row>
    <row r="141" spans="1:19" hidden="1" x14ac:dyDescent="0.25">
      <c r="A141" s="97" t="s">
        <v>229</v>
      </c>
      <c r="B141" s="297">
        <v>216</v>
      </c>
      <c r="C141" s="297" t="s">
        <v>6160</v>
      </c>
      <c r="E141" s="110"/>
      <c r="F141" s="109"/>
      <c r="G141" s="109"/>
      <c r="H141" s="109"/>
      <c r="I141" s="109"/>
      <c r="J141" s="109"/>
      <c r="K141" s="109"/>
      <c r="L141" s="109"/>
      <c r="M141" s="109"/>
      <c r="N141" s="109"/>
      <c r="O141" s="109"/>
      <c r="P141" s="109"/>
      <c r="Q141" s="297" t="s">
        <v>3356</v>
      </c>
      <c r="R141" s="85" t="s">
        <v>7292</v>
      </c>
      <c r="S141" s="85" t="b">
        <f t="shared" si="3"/>
        <v>0</v>
      </c>
    </row>
    <row r="142" spans="1:19" hidden="1" x14ac:dyDescent="0.25">
      <c r="A142" s="97" t="s">
        <v>229</v>
      </c>
      <c r="B142" s="297">
        <v>201</v>
      </c>
      <c r="C142" s="297" t="s">
        <v>6145</v>
      </c>
      <c r="E142" s="110"/>
      <c r="F142" s="109"/>
      <c r="G142" s="109"/>
      <c r="H142" s="109"/>
      <c r="I142" s="109"/>
      <c r="J142" s="109"/>
      <c r="K142" s="109"/>
      <c r="L142" s="109"/>
      <c r="M142" s="109"/>
      <c r="N142" s="109"/>
      <c r="O142" s="109"/>
      <c r="P142" s="109"/>
      <c r="Q142" s="297" t="s">
        <v>332</v>
      </c>
      <c r="R142" s="85" t="s">
        <v>7293</v>
      </c>
      <c r="S142" s="85" t="b">
        <f t="shared" si="3"/>
        <v>1</v>
      </c>
    </row>
    <row r="143" spans="1:19" hidden="1" x14ac:dyDescent="0.25">
      <c r="A143" s="97" t="s">
        <v>229</v>
      </c>
      <c r="B143" s="297">
        <v>209</v>
      </c>
      <c r="C143" s="297" t="s">
        <v>6153</v>
      </c>
      <c r="E143" s="110"/>
      <c r="F143" s="109"/>
      <c r="G143" s="109"/>
      <c r="H143" s="109"/>
      <c r="I143" s="109"/>
      <c r="J143" s="109"/>
      <c r="K143" s="109"/>
      <c r="L143" s="109"/>
      <c r="M143" s="109"/>
      <c r="N143" s="109"/>
      <c r="O143" s="109"/>
      <c r="P143" s="109"/>
      <c r="Q143" s="297" t="s">
        <v>339</v>
      </c>
      <c r="R143" s="85" t="s">
        <v>7288</v>
      </c>
      <c r="S143" s="85" t="b">
        <f t="shared" si="3"/>
        <v>1</v>
      </c>
    </row>
    <row r="144" spans="1:19" hidden="1" x14ac:dyDescent="0.25">
      <c r="A144" s="97" t="s">
        <v>229</v>
      </c>
      <c r="B144" s="297">
        <v>210</v>
      </c>
      <c r="C144" s="297" t="s">
        <v>6154</v>
      </c>
      <c r="E144" s="110"/>
      <c r="F144" s="109"/>
      <c r="G144" s="109"/>
      <c r="H144" s="109"/>
      <c r="I144" s="109"/>
      <c r="J144" s="109"/>
      <c r="K144" s="109"/>
      <c r="L144" s="109"/>
      <c r="M144" s="109"/>
      <c r="N144" s="109"/>
      <c r="O144" s="109"/>
      <c r="P144" s="109"/>
      <c r="Q144" s="297" t="s">
        <v>340</v>
      </c>
      <c r="R144" s="85" t="s">
        <v>7289</v>
      </c>
      <c r="S144" s="85" t="b">
        <f t="shared" si="3"/>
        <v>1</v>
      </c>
    </row>
    <row r="145" spans="1:19" hidden="1" x14ac:dyDescent="0.25">
      <c r="A145" s="97" t="s">
        <v>229</v>
      </c>
      <c r="B145" s="297">
        <v>211</v>
      </c>
      <c r="C145" s="297" t="s">
        <v>6155</v>
      </c>
      <c r="E145" s="110"/>
      <c r="F145" s="109"/>
      <c r="G145" s="109"/>
      <c r="H145" s="109"/>
      <c r="I145" s="109"/>
      <c r="J145" s="109"/>
      <c r="K145" s="109"/>
      <c r="L145" s="109"/>
      <c r="M145" s="109"/>
      <c r="N145" s="109"/>
      <c r="O145" s="109"/>
      <c r="P145" s="109"/>
      <c r="Q145" s="297" t="s">
        <v>341</v>
      </c>
      <c r="R145" s="85" t="s">
        <v>7276</v>
      </c>
      <c r="S145" s="85" t="b">
        <f t="shared" si="3"/>
        <v>1</v>
      </c>
    </row>
    <row r="146" spans="1:19" hidden="1" x14ac:dyDescent="0.25">
      <c r="A146" s="97" t="s">
        <v>229</v>
      </c>
      <c r="B146" s="297">
        <v>214</v>
      </c>
      <c r="C146" s="297" t="s">
        <v>6158</v>
      </c>
      <c r="E146" s="110"/>
      <c r="F146" s="109"/>
      <c r="G146" s="109"/>
      <c r="H146" s="109"/>
      <c r="I146" s="109"/>
      <c r="J146" s="109"/>
      <c r="K146" s="109"/>
      <c r="L146" s="109"/>
      <c r="M146" s="109"/>
      <c r="N146" s="109"/>
      <c r="O146" s="109"/>
      <c r="P146" s="109"/>
      <c r="Q146" s="297" t="s">
        <v>344</v>
      </c>
      <c r="R146" s="85" t="s">
        <v>7291</v>
      </c>
      <c r="S146" s="85" t="b">
        <f t="shared" si="3"/>
        <v>1</v>
      </c>
    </row>
    <row r="147" spans="1:19" hidden="1" x14ac:dyDescent="0.25">
      <c r="A147" s="97" t="s">
        <v>229</v>
      </c>
      <c r="B147" s="297">
        <v>215</v>
      </c>
      <c r="C147" s="297" t="s">
        <v>6159</v>
      </c>
      <c r="E147" s="110"/>
      <c r="F147" s="109"/>
      <c r="G147" s="109"/>
      <c r="H147" s="109"/>
      <c r="I147" s="109"/>
      <c r="J147" s="109"/>
      <c r="K147" s="109"/>
      <c r="L147" s="109"/>
      <c r="M147" s="109"/>
      <c r="N147" s="109"/>
      <c r="O147" s="109"/>
      <c r="P147" s="109"/>
      <c r="Q147" s="297" t="s">
        <v>347</v>
      </c>
      <c r="R147" s="85" t="s">
        <v>7318</v>
      </c>
      <c r="S147" s="85" t="b">
        <f t="shared" si="3"/>
        <v>1</v>
      </c>
    </row>
    <row r="148" spans="1:19" hidden="1" x14ac:dyDescent="0.25">
      <c r="A148" s="97" t="s">
        <v>229</v>
      </c>
      <c r="B148" s="297">
        <v>202</v>
      </c>
      <c r="C148" s="297" t="s">
        <v>6146</v>
      </c>
      <c r="E148" s="110"/>
      <c r="F148" s="109"/>
      <c r="G148" s="109"/>
      <c r="H148" s="109"/>
      <c r="I148" s="109"/>
      <c r="J148" s="109"/>
      <c r="K148" s="109"/>
      <c r="L148" s="109"/>
      <c r="M148" s="109"/>
      <c r="N148" s="109"/>
      <c r="O148" s="109"/>
      <c r="P148" s="109"/>
      <c r="Q148" s="297" t="s">
        <v>6024</v>
      </c>
      <c r="R148" s="85" t="s">
        <v>7311</v>
      </c>
      <c r="S148" s="85" t="b">
        <f t="shared" si="3"/>
        <v>1</v>
      </c>
    </row>
    <row r="149" spans="1:19" hidden="1" x14ac:dyDescent="0.25">
      <c r="A149" s="97" t="s">
        <v>229</v>
      </c>
      <c r="B149" s="297">
        <v>203</v>
      </c>
      <c r="C149" s="297" t="s">
        <v>6147</v>
      </c>
      <c r="E149" s="110"/>
      <c r="F149" s="109"/>
      <c r="G149" s="109"/>
      <c r="H149" s="109"/>
      <c r="I149" s="109"/>
      <c r="J149" s="109"/>
      <c r="K149" s="109"/>
      <c r="L149" s="109"/>
      <c r="M149" s="109"/>
      <c r="N149" s="109"/>
      <c r="O149" s="109"/>
      <c r="P149" s="109"/>
      <c r="Q149" s="297" t="s">
        <v>6025</v>
      </c>
      <c r="R149" s="85" t="s">
        <v>7312</v>
      </c>
      <c r="S149" s="85" t="b">
        <f t="shared" si="3"/>
        <v>1</v>
      </c>
    </row>
    <row r="150" spans="1:19" hidden="1" x14ac:dyDescent="0.25">
      <c r="A150" s="97" t="s">
        <v>229</v>
      </c>
      <c r="B150" s="297">
        <v>204</v>
      </c>
      <c r="C150" s="297" t="s">
        <v>6148</v>
      </c>
      <c r="E150" s="110"/>
      <c r="F150" s="109"/>
      <c r="G150" s="109"/>
      <c r="H150" s="109"/>
      <c r="I150" s="109"/>
      <c r="J150" s="109"/>
      <c r="K150" s="109"/>
      <c r="L150" s="109"/>
      <c r="M150" s="109"/>
      <c r="N150" s="109"/>
      <c r="O150" s="109"/>
      <c r="P150" s="109"/>
      <c r="Q150" s="297" t="s">
        <v>6026</v>
      </c>
      <c r="R150" s="85" t="s">
        <v>7313</v>
      </c>
      <c r="S150" s="85" t="b">
        <f t="shared" si="3"/>
        <v>1</v>
      </c>
    </row>
    <row r="151" spans="1:19" hidden="1" x14ac:dyDescent="0.25">
      <c r="A151" s="97" t="s">
        <v>229</v>
      </c>
      <c r="B151" s="297">
        <v>205</v>
      </c>
      <c r="C151" s="297" t="s">
        <v>6149</v>
      </c>
      <c r="E151" s="110"/>
      <c r="F151" s="109"/>
      <c r="G151" s="109"/>
      <c r="H151" s="109"/>
      <c r="I151" s="109"/>
      <c r="J151" s="109"/>
      <c r="K151" s="109"/>
      <c r="L151" s="109"/>
      <c r="M151" s="109"/>
      <c r="N151" s="109"/>
      <c r="O151" s="109"/>
      <c r="P151" s="109"/>
      <c r="Q151" s="297" t="s">
        <v>6027</v>
      </c>
      <c r="R151" s="85" t="s">
        <v>7314</v>
      </c>
      <c r="S151" s="85" t="b">
        <f t="shared" si="3"/>
        <v>1</v>
      </c>
    </row>
    <row r="152" spans="1:19" hidden="1" x14ac:dyDescent="0.25">
      <c r="A152" s="97" t="s">
        <v>229</v>
      </c>
      <c r="B152" s="297">
        <v>206</v>
      </c>
      <c r="C152" s="297" t="s">
        <v>6150</v>
      </c>
      <c r="E152" s="110"/>
      <c r="F152" s="109"/>
      <c r="G152" s="109"/>
      <c r="H152" s="109"/>
      <c r="I152" s="109"/>
      <c r="J152" s="109"/>
      <c r="K152" s="109"/>
      <c r="L152" s="109"/>
      <c r="M152" s="109"/>
      <c r="N152" s="109"/>
      <c r="O152" s="109"/>
      <c r="P152" s="109"/>
      <c r="Q152" s="297" t="s">
        <v>6028</v>
      </c>
      <c r="R152" s="85" t="s">
        <v>7315</v>
      </c>
      <c r="S152" s="85" t="b">
        <f t="shared" si="3"/>
        <v>1</v>
      </c>
    </row>
    <row r="153" spans="1:19" hidden="1" x14ac:dyDescent="0.25">
      <c r="A153" s="97" t="s">
        <v>229</v>
      </c>
      <c r="B153" s="297">
        <v>207</v>
      </c>
      <c r="C153" s="297" t="s">
        <v>6151</v>
      </c>
      <c r="E153" s="110"/>
      <c r="F153" s="109"/>
      <c r="G153" s="109"/>
      <c r="H153" s="109"/>
      <c r="I153" s="109"/>
      <c r="J153" s="109"/>
      <c r="K153" s="109"/>
      <c r="L153" s="109"/>
      <c r="M153" s="109"/>
      <c r="N153" s="109"/>
      <c r="O153" s="109"/>
      <c r="P153" s="109"/>
      <c r="Q153" s="297" t="s">
        <v>6029</v>
      </c>
      <c r="R153" s="85" t="s">
        <v>7316</v>
      </c>
      <c r="S153" s="85" t="b">
        <f t="shared" si="3"/>
        <v>1</v>
      </c>
    </row>
    <row r="154" spans="1:19" hidden="1" x14ac:dyDescent="0.25">
      <c r="A154" s="97" t="s">
        <v>229</v>
      </c>
      <c r="B154" s="297">
        <v>208</v>
      </c>
      <c r="C154" s="297" t="s">
        <v>6152</v>
      </c>
      <c r="E154" s="110"/>
      <c r="F154" s="109"/>
      <c r="G154" s="109"/>
      <c r="H154" s="109"/>
      <c r="I154" s="109"/>
      <c r="J154" s="109"/>
      <c r="K154" s="109"/>
      <c r="L154" s="109"/>
      <c r="M154" s="109"/>
      <c r="N154" s="109"/>
      <c r="O154" s="109"/>
      <c r="P154" s="109"/>
      <c r="Q154" s="297" t="s">
        <v>6030</v>
      </c>
      <c r="R154" s="85" t="s">
        <v>7317</v>
      </c>
      <c r="S154" s="85" t="b">
        <f t="shared" si="3"/>
        <v>1</v>
      </c>
    </row>
    <row r="155" spans="1:19" hidden="1" x14ac:dyDescent="0.25">
      <c r="A155" s="97" t="s">
        <v>229</v>
      </c>
      <c r="B155" s="297">
        <v>204.5</v>
      </c>
      <c r="C155" s="297" t="s">
        <v>9559</v>
      </c>
      <c r="E155" s="110"/>
      <c r="F155" s="109"/>
      <c r="G155" s="109"/>
      <c r="H155" s="109"/>
      <c r="I155" s="109"/>
      <c r="J155" s="109"/>
      <c r="K155" s="109"/>
      <c r="L155" s="109"/>
      <c r="M155" s="109"/>
      <c r="N155" s="109"/>
      <c r="O155" s="109"/>
      <c r="P155" s="109"/>
      <c r="Q155" s="297"/>
    </row>
    <row r="156" spans="1:19" hidden="1" x14ac:dyDescent="0.25">
      <c r="A156" s="97" t="s">
        <v>229</v>
      </c>
      <c r="B156" s="297">
        <v>208.5</v>
      </c>
      <c r="C156" s="297" t="s">
        <v>9565</v>
      </c>
      <c r="E156" s="110"/>
      <c r="F156" s="109"/>
      <c r="G156" s="109"/>
      <c r="H156" s="109"/>
      <c r="I156" s="109"/>
      <c r="J156" s="109"/>
      <c r="K156" s="109"/>
      <c r="L156" s="109"/>
      <c r="M156" s="109"/>
      <c r="N156" s="109"/>
      <c r="O156" s="109"/>
      <c r="P156" s="109"/>
      <c r="Q156" s="297"/>
    </row>
    <row r="157" spans="1:19" hidden="1" x14ac:dyDescent="0.25">
      <c r="A157" s="97" t="s">
        <v>229</v>
      </c>
      <c r="B157" s="297">
        <v>201.5</v>
      </c>
      <c r="C157" s="297" t="s">
        <v>9579</v>
      </c>
      <c r="E157" s="110"/>
      <c r="F157" s="109"/>
      <c r="G157" s="109"/>
      <c r="H157" s="109"/>
      <c r="I157" s="109"/>
      <c r="J157" s="109"/>
      <c r="K157" s="109"/>
      <c r="L157" s="109"/>
      <c r="M157" s="109"/>
      <c r="N157" s="109"/>
      <c r="O157" s="109"/>
      <c r="P157" s="109"/>
      <c r="Q157" s="297"/>
    </row>
    <row r="158" spans="1:19" hidden="1" x14ac:dyDescent="0.25">
      <c r="A158" s="97" t="s">
        <v>229</v>
      </c>
      <c r="B158" s="298">
        <v>223</v>
      </c>
      <c r="C158" s="298" t="s">
        <v>6167</v>
      </c>
      <c r="E158" s="110"/>
      <c r="F158" s="109"/>
      <c r="G158" s="109"/>
      <c r="H158" s="109"/>
      <c r="I158" s="109"/>
      <c r="J158" s="109"/>
      <c r="K158" s="109"/>
      <c r="L158" s="109"/>
      <c r="M158" s="109"/>
      <c r="N158" s="109"/>
      <c r="O158" s="109"/>
      <c r="P158" s="109"/>
      <c r="Q158" s="298" t="s">
        <v>3363</v>
      </c>
      <c r="R158" s="85" t="s">
        <v>7280</v>
      </c>
      <c r="S158" s="85" t="b">
        <f t="shared" ref="S158:S167" si="4">IFERROR(IF(Q158=R158,TRUE,IF(Q158=LEFT(R158,LEN(R158)-1),TRUE,IF(Q158=LEFT(R158,LEN(R158)-2),TRUE,FALSE))),"")</f>
        <v>1</v>
      </c>
    </row>
    <row r="159" spans="1:19" hidden="1" x14ac:dyDescent="0.25">
      <c r="A159" s="97" t="s">
        <v>229</v>
      </c>
      <c r="B159" s="298">
        <v>226</v>
      </c>
      <c r="C159" s="298" t="s">
        <v>6170</v>
      </c>
      <c r="E159" s="110"/>
      <c r="F159" s="109"/>
      <c r="G159" s="109"/>
      <c r="H159" s="109"/>
      <c r="I159" s="109"/>
      <c r="J159" s="109"/>
      <c r="K159" s="109"/>
      <c r="L159" s="109"/>
      <c r="M159" s="109"/>
      <c r="N159" s="109"/>
      <c r="O159" s="109"/>
      <c r="P159" s="109"/>
      <c r="Q159" s="298" t="s">
        <v>3357</v>
      </c>
      <c r="R159" s="85" t="s">
        <v>7285</v>
      </c>
      <c r="S159" s="85" t="b">
        <f t="shared" si="4"/>
        <v>0</v>
      </c>
    </row>
    <row r="160" spans="1:19" hidden="1" x14ac:dyDescent="0.25">
      <c r="A160" s="97" t="s">
        <v>229</v>
      </c>
      <c r="B160" s="298">
        <v>221</v>
      </c>
      <c r="C160" s="298" t="s">
        <v>6165</v>
      </c>
      <c r="E160" s="110"/>
      <c r="F160" s="109"/>
      <c r="G160" s="109"/>
      <c r="H160" s="109"/>
      <c r="I160" s="109"/>
      <c r="J160" s="109"/>
      <c r="K160" s="109"/>
      <c r="L160" s="109"/>
      <c r="M160" s="109"/>
      <c r="N160" s="109"/>
      <c r="O160" s="109"/>
      <c r="P160" s="109"/>
      <c r="Q160" s="298" t="s">
        <v>341</v>
      </c>
      <c r="R160" s="85" t="s">
        <v>7276</v>
      </c>
      <c r="S160" s="85" t="b">
        <f t="shared" si="4"/>
        <v>1</v>
      </c>
    </row>
    <row r="161" spans="1:19" hidden="1" x14ac:dyDescent="0.25">
      <c r="A161" s="97" t="s">
        <v>229</v>
      </c>
      <c r="B161" s="298">
        <v>225</v>
      </c>
      <c r="C161" s="298" t="s">
        <v>6169</v>
      </c>
      <c r="E161" s="110"/>
      <c r="F161" s="109"/>
      <c r="G161" s="109"/>
      <c r="H161" s="109"/>
      <c r="I161" s="109"/>
      <c r="J161" s="109"/>
      <c r="K161" s="109"/>
      <c r="L161" s="109"/>
      <c r="M161" s="109"/>
      <c r="N161" s="109"/>
      <c r="O161" s="109"/>
      <c r="P161" s="109"/>
      <c r="Q161" s="298" t="s">
        <v>347</v>
      </c>
      <c r="R161" s="85" t="s">
        <v>7318</v>
      </c>
      <c r="S161" s="85" t="b">
        <f t="shared" si="4"/>
        <v>1</v>
      </c>
    </row>
    <row r="162" spans="1:19" hidden="1" x14ac:dyDescent="0.25">
      <c r="A162" s="97" t="s">
        <v>229</v>
      </c>
      <c r="B162" s="298">
        <v>217</v>
      </c>
      <c r="C162" s="298" t="s">
        <v>6161</v>
      </c>
      <c r="E162" s="110"/>
      <c r="F162" s="109"/>
      <c r="G162" s="109"/>
      <c r="H162" s="109"/>
      <c r="I162" s="109"/>
      <c r="J162" s="109"/>
      <c r="K162" s="109"/>
      <c r="L162" s="109"/>
      <c r="M162" s="109"/>
      <c r="N162" s="109"/>
      <c r="O162" s="109"/>
      <c r="P162" s="109"/>
      <c r="Q162" s="298" t="s">
        <v>350</v>
      </c>
      <c r="R162" s="85" t="s">
        <v>7273</v>
      </c>
      <c r="S162" s="85" t="b">
        <f t="shared" si="4"/>
        <v>1</v>
      </c>
    </row>
    <row r="163" spans="1:19" hidden="1" x14ac:dyDescent="0.25">
      <c r="A163" s="97" t="s">
        <v>229</v>
      </c>
      <c r="B163" s="298">
        <v>219</v>
      </c>
      <c r="C163" s="298" t="s">
        <v>6163</v>
      </c>
      <c r="E163" s="110"/>
      <c r="F163" s="109"/>
      <c r="G163" s="109"/>
      <c r="H163" s="109"/>
      <c r="I163" s="109"/>
      <c r="J163" s="109"/>
      <c r="K163" s="109"/>
      <c r="L163" s="109"/>
      <c r="M163" s="109"/>
      <c r="N163" s="109"/>
      <c r="O163" s="109"/>
      <c r="P163" s="109"/>
      <c r="Q163" s="298" t="s">
        <v>352</v>
      </c>
      <c r="R163" s="85" t="s">
        <v>7274</v>
      </c>
      <c r="S163" s="85" t="b">
        <f t="shared" si="4"/>
        <v>1</v>
      </c>
    </row>
    <row r="164" spans="1:19" hidden="1" x14ac:dyDescent="0.25">
      <c r="A164" s="97" t="s">
        <v>229</v>
      </c>
      <c r="B164" s="298">
        <v>220</v>
      </c>
      <c r="C164" s="298" t="s">
        <v>6164</v>
      </c>
      <c r="E164" s="110"/>
      <c r="F164" s="109"/>
      <c r="G164" s="109"/>
      <c r="H164" s="109"/>
      <c r="I164" s="109"/>
      <c r="J164" s="109"/>
      <c r="K164" s="109"/>
      <c r="L164" s="109"/>
      <c r="M164" s="109"/>
      <c r="N164" s="109"/>
      <c r="O164" s="109"/>
      <c r="P164" s="109"/>
      <c r="Q164" s="298" t="s">
        <v>353</v>
      </c>
      <c r="R164" s="85" t="s">
        <v>7275</v>
      </c>
      <c r="S164" s="85" t="b">
        <f t="shared" si="4"/>
        <v>1</v>
      </c>
    </row>
    <row r="165" spans="1:19" hidden="1" x14ac:dyDescent="0.25">
      <c r="A165" s="97" t="s">
        <v>229</v>
      </c>
      <c r="B165" s="298">
        <v>222</v>
      </c>
      <c r="C165" s="298" t="s">
        <v>6166</v>
      </c>
      <c r="E165" s="110"/>
      <c r="F165" s="109"/>
      <c r="G165" s="109"/>
      <c r="H165" s="109"/>
      <c r="I165" s="109"/>
      <c r="J165" s="109"/>
      <c r="K165" s="109"/>
      <c r="L165" s="109"/>
      <c r="M165" s="109"/>
      <c r="N165" s="109"/>
      <c r="O165" s="109"/>
      <c r="P165" s="109"/>
      <c r="Q165" s="298" t="s">
        <v>355</v>
      </c>
      <c r="R165" s="85" t="s">
        <v>7279</v>
      </c>
      <c r="S165" s="85" t="b">
        <f t="shared" si="4"/>
        <v>1</v>
      </c>
    </row>
    <row r="166" spans="1:19" hidden="1" x14ac:dyDescent="0.25">
      <c r="A166" s="97" t="s">
        <v>229</v>
      </c>
      <c r="B166" s="298">
        <v>224</v>
      </c>
      <c r="C166" s="298" t="s">
        <v>6168</v>
      </c>
      <c r="E166" s="110"/>
      <c r="F166" s="109"/>
      <c r="G166" s="109"/>
      <c r="H166" s="109"/>
      <c r="I166" s="109"/>
      <c r="J166" s="109"/>
      <c r="K166" s="109"/>
      <c r="L166" s="109"/>
      <c r="M166" s="109"/>
      <c r="N166" s="109"/>
      <c r="O166" s="109"/>
      <c r="P166" s="109"/>
      <c r="Q166" s="298" t="s">
        <v>356</v>
      </c>
      <c r="R166" s="85" t="s">
        <v>7281</v>
      </c>
      <c r="S166" s="85" t="b">
        <f t="shared" si="4"/>
        <v>1</v>
      </c>
    </row>
    <row r="167" spans="1:19" hidden="1" x14ac:dyDescent="0.25">
      <c r="A167" s="97" t="s">
        <v>229</v>
      </c>
      <c r="B167" s="298">
        <v>218</v>
      </c>
      <c r="C167" s="298" t="s">
        <v>6162</v>
      </c>
      <c r="E167" s="110"/>
      <c r="F167" s="109"/>
      <c r="G167" s="109"/>
      <c r="H167" s="109"/>
      <c r="I167" s="109"/>
      <c r="J167" s="109"/>
      <c r="K167" s="109"/>
      <c r="L167" s="109"/>
      <c r="M167" s="109"/>
      <c r="N167" s="109"/>
      <c r="O167" s="109"/>
      <c r="P167" s="109"/>
      <c r="Q167" s="298" t="s">
        <v>3641</v>
      </c>
      <c r="R167" s="85" t="s">
        <v>3641</v>
      </c>
      <c r="S167" s="85" t="b">
        <f t="shared" si="4"/>
        <v>1</v>
      </c>
    </row>
    <row r="168" spans="1:19" hidden="1" x14ac:dyDescent="0.25">
      <c r="A168" s="97" t="s">
        <v>229</v>
      </c>
      <c r="B168" s="298">
        <v>218.1</v>
      </c>
      <c r="C168" s="298" t="s">
        <v>9561</v>
      </c>
      <c r="E168" s="110"/>
      <c r="F168" s="109"/>
      <c r="G168" s="109"/>
      <c r="H168" s="109"/>
      <c r="I168" s="109"/>
      <c r="J168" s="109"/>
      <c r="K168" s="109"/>
      <c r="L168" s="109"/>
      <c r="M168" s="109"/>
      <c r="N168" s="109"/>
      <c r="O168" s="109"/>
      <c r="P168" s="109"/>
      <c r="Q168" s="298"/>
    </row>
    <row r="169" spans="1:19" hidden="1" x14ac:dyDescent="0.25">
      <c r="A169" s="97" t="s">
        <v>229</v>
      </c>
      <c r="B169" s="298">
        <v>218.2</v>
      </c>
      <c r="C169" s="298" t="s">
        <v>9562</v>
      </c>
      <c r="E169" s="110"/>
      <c r="F169" s="109"/>
      <c r="G169" s="109"/>
      <c r="H169" s="109"/>
      <c r="I169" s="109"/>
      <c r="J169" s="109"/>
      <c r="K169" s="109"/>
      <c r="L169" s="109"/>
      <c r="M169" s="109"/>
      <c r="N169" s="109"/>
      <c r="O169" s="109"/>
      <c r="P169" s="109"/>
      <c r="Q169" s="298"/>
    </row>
    <row r="170" spans="1:19" hidden="1" x14ac:dyDescent="0.25">
      <c r="A170" s="97" t="s">
        <v>229</v>
      </c>
      <c r="B170" s="296">
        <v>268</v>
      </c>
      <c r="C170" s="296" t="s">
        <v>6144</v>
      </c>
      <c r="D170" s="107"/>
      <c r="E170" s="110"/>
      <c r="F170" s="109"/>
      <c r="G170" s="109"/>
      <c r="H170" s="109"/>
      <c r="I170" s="109"/>
      <c r="J170" s="109"/>
      <c r="K170" s="109"/>
      <c r="L170" s="109"/>
      <c r="M170" s="109"/>
      <c r="N170" s="109"/>
      <c r="O170" s="109"/>
      <c r="P170" s="109"/>
      <c r="Q170" s="296" t="s">
        <v>3358</v>
      </c>
      <c r="S170" s="85" t="str">
        <f t="shared" ref="S170:S180" si="5">IFERROR(IF(Q170=R170,TRUE,IF(Q170=LEFT(R170,LEN(R170)-1),TRUE,IF(Q170=LEFT(R170,LEN(R170)-2),TRUE,FALSE))),"")</f>
        <v/>
      </c>
    </row>
    <row r="171" spans="1:19" hidden="1" x14ac:dyDescent="0.25">
      <c r="A171" s="97" t="s">
        <v>229</v>
      </c>
      <c r="B171" s="95">
        <v>245</v>
      </c>
      <c r="C171" s="95" t="s">
        <v>6121</v>
      </c>
      <c r="E171" s="110"/>
      <c r="F171" s="109"/>
      <c r="G171" s="109"/>
      <c r="H171" s="109"/>
      <c r="I171" s="109"/>
      <c r="J171" s="109"/>
      <c r="K171" s="109"/>
      <c r="L171" s="109"/>
      <c r="M171" s="109"/>
      <c r="N171" s="109"/>
      <c r="O171" s="109"/>
      <c r="P171" s="109"/>
      <c r="Q171" s="95" t="s">
        <v>3363</v>
      </c>
      <c r="R171" s="85" t="s">
        <v>7280</v>
      </c>
      <c r="S171" s="85" t="b">
        <f t="shared" si="5"/>
        <v>1</v>
      </c>
    </row>
    <row r="172" spans="1:19" hidden="1" x14ac:dyDescent="0.25">
      <c r="A172" s="97" t="s">
        <v>229</v>
      </c>
      <c r="B172" s="95">
        <v>244</v>
      </c>
      <c r="C172" s="95" t="s">
        <v>6120</v>
      </c>
      <c r="E172" s="110"/>
      <c r="F172" s="109"/>
      <c r="G172" s="109"/>
      <c r="H172" s="109"/>
      <c r="I172" s="109"/>
      <c r="J172" s="109"/>
      <c r="K172" s="109"/>
      <c r="L172" s="109"/>
      <c r="M172" s="109"/>
      <c r="N172" s="109"/>
      <c r="O172" s="109"/>
      <c r="P172" s="109"/>
      <c r="Q172" s="95" t="s">
        <v>3362</v>
      </c>
      <c r="R172" s="85" t="s">
        <v>7290</v>
      </c>
      <c r="S172" s="85" t="b">
        <f t="shared" si="5"/>
        <v>1</v>
      </c>
    </row>
    <row r="173" spans="1:19" hidden="1" x14ac:dyDescent="0.25">
      <c r="A173" s="97" t="s">
        <v>229</v>
      </c>
      <c r="B173" s="95">
        <v>250</v>
      </c>
      <c r="C173" s="95" t="s">
        <v>6126</v>
      </c>
      <c r="E173" s="110"/>
      <c r="F173" s="109"/>
      <c r="G173" s="109"/>
      <c r="H173" s="109"/>
      <c r="I173" s="109"/>
      <c r="J173" s="109"/>
      <c r="K173" s="109"/>
      <c r="L173" s="109"/>
      <c r="M173" s="109"/>
      <c r="N173" s="109"/>
      <c r="O173" s="109"/>
      <c r="P173" s="109"/>
      <c r="Q173" s="95" t="s">
        <v>3356</v>
      </c>
      <c r="R173" s="85" t="s">
        <v>7292</v>
      </c>
      <c r="S173" s="85" t="b">
        <f t="shared" si="5"/>
        <v>0</v>
      </c>
    </row>
    <row r="174" spans="1:19" hidden="1" x14ac:dyDescent="0.25">
      <c r="A174" s="97" t="s">
        <v>229</v>
      </c>
      <c r="B174" s="95">
        <v>228</v>
      </c>
      <c r="C174" s="95" t="s">
        <v>6104</v>
      </c>
      <c r="E174" s="110"/>
      <c r="F174" s="109"/>
      <c r="G174" s="109"/>
      <c r="H174" s="109"/>
      <c r="I174" s="109"/>
      <c r="J174" s="109"/>
      <c r="K174" s="109"/>
      <c r="L174" s="109"/>
      <c r="M174" s="109"/>
      <c r="N174" s="109"/>
      <c r="O174" s="109"/>
      <c r="P174" s="109"/>
      <c r="Q174" s="95" t="s">
        <v>332</v>
      </c>
      <c r="R174" s="85" t="s">
        <v>7293</v>
      </c>
      <c r="S174" s="85" t="b">
        <f t="shared" si="5"/>
        <v>1</v>
      </c>
    </row>
    <row r="175" spans="1:19" hidden="1" x14ac:dyDescent="0.25">
      <c r="A175" s="97" t="s">
        <v>229</v>
      </c>
      <c r="B175" s="95">
        <v>239</v>
      </c>
      <c r="C175" s="95" t="s">
        <v>6115</v>
      </c>
      <c r="E175" s="110"/>
      <c r="F175" s="109"/>
      <c r="G175" s="109"/>
      <c r="H175" s="109"/>
      <c r="I175" s="109"/>
      <c r="J175" s="109"/>
      <c r="K175" s="109"/>
      <c r="L175" s="109"/>
      <c r="M175" s="109"/>
      <c r="N175" s="109"/>
      <c r="O175" s="109"/>
      <c r="P175" s="109"/>
      <c r="Q175" s="95" t="s">
        <v>339</v>
      </c>
      <c r="R175" s="85" t="s">
        <v>7288</v>
      </c>
      <c r="S175" s="85" t="b">
        <f t="shared" si="5"/>
        <v>1</v>
      </c>
    </row>
    <row r="176" spans="1:19" hidden="1" x14ac:dyDescent="0.25">
      <c r="A176" s="97" t="s">
        <v>229</v>
      </c>
      <c r="B176" s="95">
        <v>240</v>
      </c>
      <c r="C176" s="95" t="s">
        <v>6116</v>
      </c>
      <c r="E176" s="110"/>
      <c r="F176" s="109"/>
      <c r="G176" s="109"/>
      <c r="H176" s="109"/>
      <c r="I176" s="109"/>
      <c r="J176" s="109"/>
      <c r="K176" s="109"/>
      <c r="L176" s="109"/>
      <c r="M176" s="109"/>
      <c r="N176" s="109"/>
      <c r="O176" s="109"/>
      <c r="P176" s="109"/>
      <c r="Q176" s="95" t="s">
        <v>340</v>
      </c>
      <c r="R176" s="85" t="s">
        <v>7289</v>
      </c>
      <c r="S176" s="85" t="b">
        <f t="shared" si="5"/>
        <v>1</v>
      </c>
    </row>
    <row r="177" spans="1:19" hidden="1" x14ac:dyDescent="0.25">
      <c r="A177" s="97" t="s">
        <v>229</v>
      </c>
      <c r="B177" s="95">
        <v>241</v>
      </c>
      <c r="C177" s="95" t="s">
        <v>6117</v>
      </c>
      <c r="E177" s="110"/>
      <c r="F177" s="109"/>
      <c r="G177" s="109"/>
      <c r="H177" s="109"/>
      <c r="I177" s="109"/>
      <c r="J177" s="109"/>
      <c r="K177" s="109"/>
      <c r="L177" s="109"/>
      <c r="M177" s="109"/>
      <c r="N177" s="109"/>
      <c r="O177" s="109"/>
      <c r="P177" s="109"/>
      <c r="Q177" s="95" t="s">
        <v>341</v>
      </c>
      <c r="R177" s="85" t="s">
        <v>7276</v>
      </c>
      <c r="S177" s="85" t="b">
        <f t="shared" si="5"/>
        <v>1</v>
      </c>
    </row>
    <row r="178" spans="1:19" hidden="1" x14ac:dyDescent="0.25">
      <c r="A178" s="97" t="s">
        <v>229</v>
      </c>
      <c r="B178" s="95">
        <v>246</v>
      </c>
      <c r="C178" s="95" t="s">
        <v>6122</v>
      </c>
      <c r="E178" s="110"/>
      <c r="F178" s="109"/>
      <c r="G178" s="109"/>
      <c r="H178" s="109"/>
      <c r="I178" s="109"/>
      <c r="J178" s="109"/>
      <c r="K178" s="109"/>
      <c r="L178" s="109"/>
      <c r="M178" s="109"/>
      <c r="N178" s="109"/>
      <c r="O178" s="109"/>
      <c r="P178" s="109"/>
      <c r="Q178" s="95" t="s">
        <v>344</v>
      </c>
      <c r="R178" s="85" t="s">
        <v>7291</v>
      </c>
      <c r="S178" s="85" t="b">
        <f t="shared" si="5"/>
        <v>1</v>
      </c>
    </row>
    <row r="179" spans="1:19" hidden="1" x14ac:dyDescent="0.25">
      <c r="A179" s="97" t="s">
        <v>229</v>
      </c>
      <c r="B179" s="95">
        <v>249</v>
      </c>
      <c r="C179" s="95" t="s">
        <v>6125</v>
      </c>
      <c r="E179" s="110"/>
      <c r="F179" s="109"/>
      <c r="G179" s="109"/>
      <c r="H179" s="109"/>
      <c r="I179" s="109"/>
      <c r="J179" s="109"/>
      <c r="K179" s="109"/>
      <c r="L179" s="109"/>
      <c r="M179" s="109"/>
      <c r="N179" s="109"/>
      <c r="O179" s="109"/>
      <c r="P179" s="109"/>
      <c r="Q179" s="95" t="s">
        <v>347</v>
      </c>
      <c r="R179" s="85" t="s">
        <v>7284</v>
      </c>
      <c r="S179" s="85" t="b">
        <f t="shared" si="5"/>
        <v>1</v>
      </c>
    </row>
    <row r="180" spans="1:19" hidden="1" x14ac:dyDescent="0.25">
      <c r="A180" s="97" t="s">
        <v>229</v>
      </c>
      <c r="B180" s="95">
        <v>229</v>
      </c>
      <c r="C180" s="95" t="s">
        <v>6105</v>
      </c>
      <c r="E180" s="110"/>
      <c r="F180" s="109"/>
      <c r="G180" s="109"/>
      <c r="H180" s="109"/>
      <c r="I180" s="109"/>
      <c r="J180" s="109"/>
      <c r="K180" s="109"/>
      <c r="L180" s="109"/>
      <c r="M180" s="109"/>
      <c r="N180" s="109"/>
      <c r="O180" s="109"/>
      <c r="P180" s="109"/>
      <c r="Q180" s="95" t="s">
        <v>6007</v>
      </c>
      <c r="R180" s="85" t="s">
        <v>6007</v>
      </c>
      <c r="S180" s="85" t="b">
        <f t="shared" si="5"/>
        <v>1</v>
      </c>
    </row>
    <row r="181" spans="1:19" hidden="1" x14ac:dyDescent="0.25">
      <c r="A181" s="97" t="s">
        <v>229</v>
      </c>
      <c r="B181" s="95">
        <v>230</v>
      </c>
      <c r="C181" s="95" t="s">
        <v>6106</v>
      </c>
      <c r="E181" s="110"/>
      <c r="F181" s="109"/>
      <c r="G181" s="109"/>
      <c r="H181" s="109"/>
      <c r="I181" s="109"/>
      <c r="J181" s="109"/>
      <c r="K181" s="109"/>
      <c r="L181" s="109"/>
      <c r="M181" s="109"/>
      <c r="N181" s="109"/>
      <c r="O181" s="109"/>
      <c r="P181" s="109"/>
      <c r="Q181" s="95" t="s">
        <v>6008</v>
      </c>
      <c r="R181" s="85" t="s">
        <v>7319</v>
      </c>
      <c r="S181" s="301" t="b">
        <f>IFERROR(IF(LEFT(Q181,19)=LEFT(R181,19),TRUE,IF(Q181=LEFT(R181,LEN(R181)-1),TRUE,IF(Q181=LEFT(R181,LEN(R181)-2),TRUE,FALSE))),"")</f>
        <v>1</v>
      </c>
    </row>
    <row r="182" spans="1:19" hidden="1" x14ac:dyDescent="0.25">
      <c r="A182" s="97" t="s">
        <v>229</v>
      </c>
      <c r="B182" s="95">
        <v>231</v>
      </c>
      <c r="C182" s="95" t="s">
        <v>6107</v>
      </c>
      <c r="E182" s="110"/>
      <c r="F182" s="109"/>
      <c r="G182" s="109"/>
      <c r="H182" s="109"/>
      <c r="I182" s="109"/>
      <c r="J182" s="109"/>
      <c r="K182" s="109"/>
      <c r="L182" s="109"/>
      <c r="M182" s="109"/>
      <c r="N182" s="109"/>
      <c r="O182" s="109"/>
      <c r="P182" s="109"/>
      <c r="Q182" s="95" t="s">
        <v>6009</v>
      </c>
      <c r="R182" s="85" t="s">
        <v>7320</v>
      </c>
      <c r="S182" s="85" t="b">
        <f>IFERROR(IF(Q182=R182,TRUE,IF(Q182=LEFT(R182,LEN(R182)-1),TRUE,IF(Q182=LEFT(R182,LEN(R182)-2),TRUE,FALSE))),"")</f>
        <v>1</v>
      </c>
    </row>
    <row r="183" spans="1:19" hidden="1" x14ac:dyDescent="0.25">
      <c r="A183" s="97" t="s">
        <v>229</v>
      </c>
      <c r="B183" s="95">
        <v>232</v>
      </c>
      <c r="C183" s="95" t="s">
        <v>6108</v>
      </c>
      <c r="E183" s="110"/>
      <c r="F183" s="109"/>
      <c r="G183" s="109"/>
      <c r="H183" s="109"/>
      <c r="I183" s="109"/>
      <c r="J183" s="109"/>
      <c r="K183" s="109"/>
      <c r="L183" s="109"/>
      <c r="M183" s="109"/>
      <c r="N183" s="109"/>
      <c r="O183" s="109"/>
      <c r="P183" s="109"/>
      <c r="Q183" s="95" t="s">
        <v>6010</v>
      </c>
      <c r="R183" s="85" t="s">
        <v>7321</v>
      </c>
      <c r="S183" s="301" t="b">
        <f>IFERROR(IF(LEFT(Q183,19)=LEFT(R183,19),TRUE,IF(Q183=LEFT(R183,LEN(R183)-1),TRUE,IF(Q183=LEFT(R183,LEN(R183)-2),TRUE,FALSE))),"")</f>
        <v>1</v>
      </c>
    </row>
    <row r="184" spans="1:19" hidden="1" x14ac:dyDescent="0.25">
      <c r="A184" s="97" t="s">
        <v>229</v>
      </c>
      <c r="B184" s="95">
        <v>233</v>
      </c>
      <c r="C184" s="95" t="s">
        <v>6109</v>
      </c>
      <c r="E184" s="110"/>
      <c r="F184" s="109"/>
      <c r="G184" s="109"/>
      <c r="H184" s="109"/>
      <c r="I184" s="109"/>
      <c r="J184" s="109"/>
      <c r="K184" s="109"/>
      <c r="L184" s="109"/>
      <c r="M184" s="109"/>
      <c r="N184" s="109"/>
      <c r="O184" s="109"/>
      <c r="P184" s="109"/>
      <c r="Q184" s="95" t="s">
        <v>6011</v>
      </c>
      <c r="R184" s="85" t="s">
        <v>7322</v>
      </c>
      <c r="S184" s="85" t="b">
        <f>IFERROR(IF(Q184=R184,TRUE,IF(Q184=LEFT(R184,LEN(R184)-1),TRUE,IF(Q184=LEFT(R184,LEN(R184)-2),TRUE,FALSE))),"")</f>
        <v>1</v>
      </c>
    </row>
    <row r="185" spans="1:19" hidden="1" x14ac:dyDescent="0.25">
      <c r="A185" s="97" t="s">
        <v>229</v>
      </c>
      <c r="B185" s="95">
        <v>234</v>
      </c>
      <c r="C185" s="95" t="s">
        <v>6110</v>
      </c>
      <c r="E185" s="110"/>
      <c r="F185" s="109"/>
      <c r="G185" s="109"/>
      <c r="H185" s="109"/>
      <c r="I185" s="109"/>
      <c r="J185" s="109"/>
      <c r="K185" s="109"/>
      <c r="L185" s="109"/>
      <c r="M185" s="109"/>
      <c r="N185" s="109"/>
      <c r="O185" s="109"/>
      <c r="P185" s="109"/>
      <c r="Q185" s="95" t="s">
        <v>6012</v>
      </c>
      <c r="R185" s="85" t="s">
        <v>7323</v>
      </c>
      <c r="S185" s="85" t="b">
        <f>IFERROR(IF(Q185=R185,TRUE,IF(Q185=LEFT(R185,LEN(R185)-1),TRUE,IF(Q185=LEFT(R185,LEN(R185)-2),TRUE,FALSE))),"")</f>
        <v>1</v>
      </c>
    </row>
    <row r="186" spans="1:19" hidden="1" x14ac:dyDescent="0.25">
      <c r="A186" s="97" t="s">
        <v>229</v>
      </c>
      <c r="B186" s="95">
        <v>235</v>
      </c>
      <c r="C186" s="95" t="s">
        <v>6111</v>
      </c>
      <c r="E186" s="110"/>
      <c r="F186" s="109"/>
      <c r="G186" s="109"/>
      <c r="H186" s="109"/>
      <c r="I186" s="109"/>
      <c r="J186" s="109"/>
      <c r="K186" s="109"/>
      <c r="L186" s="109"/>
      <c r="M186" s="109"/>
      <c r="N186" s="109"/>
      <c r="O186" s="109"/>
      <c r="P186" s="109"/>
      <c r="Q186" s="95" t="s">
        <v>6013</v>
      </c>
      <c r="R186" s="85" t="s">
        <v>7324</v>
      </c>
      <c r="S186" s="85" t="b">
        <f>IFERROR(IF(Q186=R186,TRUE,IF(Q186=LEFT(R186,LEN(R186)-1),TRUE,IF(Q186=LEFT(R186,LEN(R186)-2),TRUE,FALSE))),"")</f>
        <v>1</v>
      </c>
    </row>
    <row r="187" spans="1:19" hidden="1" x14ac:dyDescent="0.25">
      <c r="A187" s="97" t="s">
        <v>229</v>
      </c>
      <c r="B187" s="95">
        <v>236</v>
      </c>
      <c r="C187" s="95" t="s">
        <v>6112</v>
      </c>
      <c r="E187" s="110"/>
      <c r="F187" s="109"/>
      <c r="G187" s="109"/>
      <c r="H187" s="109"/>
      <c r="I187" s="109"/>
      <c r="J187" s="109"/>
      <c r="K187" s="109"/>
      <c r="L187" s="109"/>
      <c r="M187" s="109"/>
      <c r="N187" s="109"/>
      <c r="O187" s="109"/>
      <c r="P187" s="109"/>
      <c r="Q187" s="95" t="s">
        <v>6014</v>
      </c>
      <c r="R187" s="85" t="s">
        <v>7325</v>
      </c>
      <c r="S187" s="301" t="b">
        <f>IFERROR(IF(LEFT(Q187,19)=LEFT(R187,19),TRUE,IF(Q187=LEFT(R187,LEN(R187)-1),TRUE,IF(Q187=LEFT(R187,LEN(R187)-2),TRUE,FALSE))),"")</f>
        <v>1</v>
      </c>
    </row>
    <row r="188" spans="1:19" hidden="1" x14ac:dyDescent="0.25">
      <c r="A188" s="97" t="s">
        <v>229</v>
      </c>
      <c r="B188" s="95">
        <v>237</v>
      </c>
      <c r="C188" s="95" t="s">
        <v>6113</v>
      </c>
      <c r="E188" s="110"/>
      <c r="F188" s="109"/>
      <c r="G188" s="109"/>
      <c r="H188" s="109"/>
      <c r="I188" s="109"/>
      <c r="J188" s="109"/>
      <c r="K188" s="109"/>
      <c r="L188" s="109"/>
      <c r="M188" s="109"/>
      <c r="N188" s="109"/>
      <c r="O188" s="109"/>
      <c r="P188" s="109"/>
      <c r="Q188" s="95" t="s">
        <v>6015</v>
      </c>
      <c r="R188" s="85" t="s">
        <v>7326</v>
      </c>
      <c r="S188" s="301" t="b">
        <f>IFERROR(IF(LEFT(Q188,19)=LEFT(R188,19),TRUE,IF(Q188=LEFT(R188,LEN(R188)-1),TRUE,IF(Q188=LEFT(R188,LEN(R188)-2),TRUE,FALSE))),"")</f>
        <v>1</v>
      </c>
    </row>
    <row r="189" spans="1:19" hidden="1" x14ac:dyDescent="0.25">
      <c r="A189" s="97" t="s">
        <v>229</v>
      </c>
      <c r="B189" s="95">
        <v>238</v>
      </c>
      <c r="C189" s="95" t="s">
        <v>6114</v>
      </c>
      <c r="E189" s="110"/>
      <c r="F189" s="109"/>
      <c r="G189" s="109"/>
      <c r="H189" s="109"/>
      <c r="I189" s="109"/>
      <c r="J189" s="109"/>
      <c r="K189" s="109"/>
      <c r="L189" s="109"/>
      <c r="M189" s="109"/>
      <c r="N189" s="109"/>
      <c r="O189" s="109"/>
      <c r="P189" s="109"/>
      <c r="Q189" s="95" t="s">
        <v>6016</v>
      </c>
      <c r="R189" s="85" t="s">
        <v>7327</v>
      </c>
      <c r="S189" s="301" t="b">
        <f>IFERROR(IF(LEFT(Q189,19)=LEFT(R189,19),TRUE,IF(Q189=LEFT(R189,LEN(R189)-1),TRUE,IF(Q189=LEFT(R189,LEN(R189)-2),TRUE,FALSE))),"")</f>
        <v>1</v>
      </c>
    </row>
    <row r="190" spans="1:19" hidden="1" x14ac:dyDescent="0.25">
      <c r="A190" s="97" t="s">
        <v>229</v>
      </c>
      <c r="B190" s="95">
        <v>242</v>
      </c>
      <c r="C190" s="95" t="s">
        <v>6118</v>
      </c>
      <c r="E190" s="110"/>
      <c r="F190" s="109"/>
      <c r="G190" s="109"/>
      <c r="H190" s="109"/>
      <c r="I190" s="109"/>
      <c r="J190" s="109"/>
      <c r="K190" s="109"/>
      <c r="L190" s="109"/>
      <c r="M190" s="109"/>
      <c r="N190" s="109"/>
      <c r="O190" s="109"/>
      <c r="P190" s="109"/>
      <c r="Q190" s="95" t="s">
        <v>6017</v>
      </c>
      <c r="R190" s="85" t="s">
        <v>7328</v>
      </c>
      <c r="S190" s="85" t="b">
        <f t="shared" ref="S190:S221" si="6">IFERROR(IF(Q190=R190,TRUE,IF(Q190=LEFT(R190,LEN(R190)-1),TRUE,IF(Q190=LEFT(R190,LEN(R190)-2),TRUE,FALSE))),"")</f>
        <v>1</v>
      </c>
    </row>
    <row r="191" spans="1:19" hidden="1" x14ac:dyDescent="0.25">
      <c r="A191" s="97" t="s">
        <v>229</v>
      </c>
      <c r="B191" s="95">
        <v>243</v>
      </c>
      <c r="C191" s="95" t="s">
        <v>6119</v>
      </c>
      <c r="E191" s="110"/>
      <c r="F191" s="109"/>
      <c r="G191" s="109"/>
      <c r="H191" s="109"/>
      <c r="I191" s="109"/>
      <c r="J191" s="109"/>
      <c r="K191" s="109"/>
      <c r="L191" s="109"/>
      <c r="M191" s="109"/>
      <c r="N191" s="109"/>
      <c r="O191" s="109"/>
      <c r="P191" s="109"/>
      <c r="Q191" s="95" t="s">
        <v>6018</v>
      </c>
      <c r="R191" s="85" t="s">
        <v>7329</v>
      </c>
      <c r="S191" s="85" t="b">
        <f t="shared" si="6"/>
        <v>1</v>
      </c>
    </row>
    <row r="192" spans="1:19" hidden="1" x14ac:dyDescent="0.25">
      <c r="A192" s="97" t="s">
        <v>229</v>
      </c>
      <c r="B192" s="95">
        <v>247</v>
      </c>
      <c r="C192" s="95" t="s">
        <v>6123</v>
      </c>
      <c r="E192" s="110"/>
      <c r="F192" s="109"/>
      <c r="G192" s="109"/>
      <c r="H192" s="109"/>
      <c r="I192" s="109"/>
      <c r="J192" s="109"/>
      <c r="K192" s="109"/>
      <c r="L192" s="109"/>
      <c r="M192" s="109"/>
      <c r="N192" s="109"/>
      <c r="O192" s="109"/>
      <c r="P192" s="109"/>
      <c r="Q192" s="95" t="s">
        <v>6019</v>
      </c>
      <c r="R192" s="85" t="s">
        <v>7330</v>
      </c>
      <c r="S192" s="85" t="b">
        <f t="shared" si="6"/>
        <v>1</v>
      </c>
    </row>
    <row r="193" spans="1:19" hidden="1" x14ac:dyDescent="0.25">
      <c r="A193" s="97" t="s">
        <v>229</v>
      </c>
      <c r="B193" s="95">
        <v>248</v>
      </c>
      <c r="C193" s="95" t="s">
        <v>6124</v>
      </c>
      <c r="E193" s="110"/>
      <c r="F193" s="109"/>
      <c r="G193" s="109"/>
      <c r="H193" s="109"/>
      <c r="I193" s="109"/>
      <c r="J193" s="109"/>
      <c r="K193" s="109"/>
      <c r="L193" s="109"/>
      <c r="M193" s="109"/>
      <c r="N193" s="109"/>
      <c r="O193" s="109"/>
      <c r="P193" s="109"/>
      <c r="Q193" s="95" t="s">
        <v>6020</v>
      </c>
      <c r="R193" s="85" t="s">
        <v>7331</v>
      </c>
      <c r="S193" s="85" t="b">
        <f t="shared" si="6"/>
        <v>1</v>
      </c>
    </row>
    <row r="194" spans="1:19" hidden="1" x14ac:dyDescent="0.25">
      <c r="A194" s="97" t="s">
        <v>229</v>
      </c>
      <c r="B194" s="92">
        <v>262</v>
      </c>
      <c r="C194" s="92" t="s">
        <v>6138</v>
      </c>
      <c r="E194" s="110"/>
      <c r="F194" s="109"/>
      <c r="G194" s="109"/>
      <c r="H194" s="109"/>
      <c r="I194" s="109"/>
      <c r="J194" s="109"/>
      <c r="K194" s="109"/>
      <c r="L194" s="109"/>
      <c r="M194" s="109"/>
      <c r="N194" s="109"/>
      <c r="O194" s="109"/>
      <c r="P194" s="109"/>
      <c r="Q194" s="92" t="s">
        <v>3363</v>
      </c>
      <c r="R194" s="85" t="s">
        <v>7280</v>
      </c>
      <c r="S194" s="85" t="b">
        <f t="shared" si="6"/>
        <v>1</v>
      </c>
    </row>
    <row r="195" spans="1:19" hidden="1" x14ac:dyDescent="0.25">
      <c r="A195" s="97" t="s">
        <v>229</v>
      </c>
      <c r="B195" s="92">
        <v>267</v>
      </c>
      <c r="C195" s="92" t="s">
        <v>6143</v>
      </c>
      <c r="E195" s="110"/>
      <c r="F195" s="109"/>
      <c r="G195" s="109"/>
      <c r="H195" s="109"/>
      <c r="I195" s="109"/>
      <c r="J195" s="109"/>
      <c r="K195" s="109"/>
      <c r="L195" s="109"/>
      <c r="M195" s="109"/>
      <c r="N195" s="109"/>
      <c r="O195" s="109"/>
      <c r="P195" s="109"/>
      <c r="Q195" s="92" t="s">
        <v>3357</v>
      </c>
      <c r="R195" s="85" t="s">
        <v>7285</v>
      </c>
      <c r="S195" s="85" t="b">
        <f t="shared" si="6"/>
        <v>0</v>
      </c>
    </row>
    <row r="196" spans="1:19" hidden="1" x14ac:dyDescent="0.25">
      <c r="A196" s="97" t="s">
        <v>229</v>
      </c>
      <c r="B196" s="92">
        <v>257</v>
      </c>
      <c r="C196" s="92" t="s">
        <v>6133</v>
      </c>
      <c r="E196" s="110"/>
      <c r="F196" s="109"/>
      <c r="G196" s="109"/>
      <c r="H196" s="109"/>
      <c r="I196" s="109"/>
      <c r="J196" s="109"/>
      <c r="K196" s="109"/>
      <c r="L196" s="109"/>
      <c r="M196" s="109"/>
      <c r="N196" s="109"/>
      <c r="O196" s="109"/>
      <c r="P196" s="109"/>
      <c r="Q196" s="92" t="s">
        <v>341</v>
      </c>
      <c r="R196" s="85" t="s">
        <v>7276</v>
      </c>
      <c r="S196" s="85" t="b">
        <f t="shared" si="6"/>
        <v>1</v>
      </c>
    </row>
    <row r="197" spans="1:19" hidden="1" x14ac:dyDescent="0.25">
      <c r="A197" s="97" t="s">
        <v>229</v>
      </c>
      <c r="B197" s="92">
        <v>266</v>
      </c>
      <c r="C197" s="92" t="s">
        <v>6142</v>
      </c>
      <c r="E197" s="110"/>
      <c r="F197" s="109"/>
      <c r="G197" s="109"/>
      <c r="H197" s="109"/>
      <c r="I197" s="109"/>
      <c r="J197" s="109"/>
      <c r="K197" s="109"/>
      <c r="L197" s="109"/>
      <c r="M197" s="109"/>
      <c r="N197" s="109"/>
      <c r="O197" s="109"/>
      <c r="P197" s="109"/>
      <c r="Q197" s="92" t="s">
        <v>347</v>
      </c>
      <c r="R197" s="85" t="s">
        <v>7284</v>
      </c>
      <c r="S197" s="85" t="b">
        <f t="shared" si="6"/>
        <v>1</v>
      </c>
    </row>
    <row r="198" spans="1:19" hidden="1" x14ac:dyDescent="0.25">
      <c r="A198" s="97" t="s">
        <v>229</v>
      </c>
      <c r="B198" s="92">
        <v>251</v>
      </c>
      <c r="C198" s="92" t="s">
        <v>6127</v>
      </c>
      <c r="E198" s="110"/>
      <c r="F198" s="109"/>
      <c r="G198" s="109"/>
      <c r="H198" s="109"/>
      <c r="I198" s="109"/>
      <c r="J198" s="109"/>
      <c r="K198" s="109"/>
      <c r="L198" s="109"/>
      <c r="M198" s="109"/>
      <c r="N198" s="109"/>
      <c r="O198" s="109"/>
      <c r="P198" s="109"/>
      <c r="Q198" s="92" t="s">
        <v>350</v>
      </c>
      <c r="R198" s="85" t="s">
        <v>7273</v>
      </c>
      <c r="S198" s="85" t="b">
        <f t="shared" si="6"/>
        <v>1</v>
      </c>
    </row>
    <row r="199" spans="1:19" hidden="1" x14ac:dyDescent="0.25">
      <c r="A199" s="97" t="s">
        <v>229</v>
      </c>
      <c r="B199" s="92">
        <v>255</v>
      </c>
      <c r="C199" s="92" t="s">
        <v>6131</v>
      </c>
      <c r="E199" s="110"/>
      <c r="F199" s="109"/>
      <c r="G199" s="109"/>
      <c r="H199" s="109"/>
      <c r="I199" s="109"/>
      <c r="J199" s="109"/>
      <c r="K199" s="109"/>
      <c r="L199" s="109"/>
      <c r="M199" s="109"/>
      <c r="N199" s="109"/>
      <c r="O199" s="109"/>
      <c r="P199" s="109"/>
      <c r="Q199" s="92" t="s">
        <v>352</v>
      </c>
      <c r="R199" s="85" t="s">
        <v>7274</v>
      </c>
      <c r="S199" s="85" t="b">
        <f t="shared" si="6"/>
        <v>1</v>
      </c>
    </row>
    <row r="200" spans="1:19" hidden="1" x14ac:dyDescent="0.25">
      <c r="A200" s="97" t="s">
        <v>229</v>
      </c>
      <c r="B200" s="92">
        <v>256</v>
      </c>
      <c r="C200" s="92" t="s">
        <v>6132</v>
      </c>
      <c r="E200" s="110"/>
      <c r="F200" s="109"/>
      <c r="G200" s="109"/>
      <c r="H200" s="109"/>
      <c r="I200" s="109"/>
      <c r="J200" s="109"/>
      <c r="K200" s="109"/>
      <c r="L200" s="109"/>
      <c r="M200" s="109"/>
      <c r="N200" s="109"/>
      <c r="O200" s="109"/>
      <c r="P200" s="109"/>
      <c r="Q200" s="92" t="s">
        <v>353</v>
      </c>
      <c r="R200" s="85" t="s">
        <v>7275</v>
      </c>
      <c r="S200" s="85" t="b">
        <f t="shared" si="6"/>
        <v>1</v>
      </c>
    </row>
    <row r="201" spans="1:19" hidden="1" x14ac:dyDescent="0.25">
      <c r="A201" s="97" t="s">
        <v>229</v>
      </c>
      <c r="B201" s="92">
        <v>261</v>
      </c>
      <c r="C201" s="92" t="s">
        <v>6137</v>
      </c>
      <c r="E201" s="110"/>
      <c r="F201" s="109"/>
      <c r="G201" s="109"/>
      <c r="H201" s="109"/>
      <c r="I201" s="109"/>
      <c r="J201" s="109"/>
      <c r="K201" s="109"/>
      <c r="L201" s="109"/>
      <c r="M201" s="109"/>
      <c r="N201" s="109"/>
      <c r="O201" s="109"/>
      <c r="P201" s="109"/>
      <c r="Q201" s="92" t="s">
        <v>355</v>
      </c>
      <c r="R201" s="85" t="s">
        <v>7279</v>
      </c>
      <c r="S201" s="85" t="b">
        <f t="shared" si="6"/>
        <v>1</v>
      </c>
    </row>
    <row r="202" spans="1:19" hidden="1" x14ac:dyDescent="0.25">
      <c r="A202" s="97" t="s">
        <v>229</v>
      </c>
      <c r="B202" s="92">
        <v>263</v>
      </c>
      <c r="C202" s="92" t="s">
        <v>6139</v>
      </c>
      <c r="E202" s="110"/>
      <c r="F202" s="109"/>
      <c r="G202" s="109"/>
      <c r="H202" s="109"/>
      <c r="I202" s="109"/>
      <c r="J202" s="109"/>
      <c r="K202" s="109"/>
      <c r="L202" s="109"/>
      <c r="M202" s="109"/>
      <c r="N202" s="109"/>
      <c r="O202" s="109"/>
      <c r="P202" s="109"/>
      <c r="Q202" s="92" t="s">
        <v>356</v>
      </c>
      <c r="R202" s="85" t="s">
        <v>7281</v>
      </c>
      <c r="S202" s="85" t="b">
        <f t="shared" si="6"/>
        <v>1</v>
      </c>
    </row>
    <row r="203" spans="1:19" hidden="1" x14ac:dyDescent="0.25">
      <c r="A203" s="97" t="s">
        <v>229</v>
      </c>
      <c r="B203" s="92">
        <v>252</v>
      </c>
      <c r="C203" s="92" t="s">
        <v>6128</v>
      </c>
      <c r="E203" s="110"/>
      <c r="F203" s="109"/>
      <c r="G203" s="109"/>
      <c r="H203" s="109"/>
      <c r="I203" s="109"/>
      <c r="J203" s="109"/>
      <c r="K203" s="109"/>
      <c r="L203" s="109"/>
      <c r="M203" s="109"/>
      <c r="N203" s="109"/>
      <c r="O203" s="109"/>
      <c r="P203" s="109"/>
      <c r="Q203" s="92" t="s">
        <v>3641</v>
      </c>
      <c r="R203" s="85" t="s">
        <v>3641</v>
      </c>
      <c r="S203" s="85" t="b">
        <f t="shared" si="6"/>
        <v>1</v>
      </c>
    </row>
    <row r="204" spans="1:19" hidden="1" x14ac:dyDescent="0.25">
      <c r="A204" s="97" t="s">
        <v>229</v>
      </c>
      <c r="B204" s="92">
        <v>253</v>
      </c>
      <c r="C204" s="92" t="s">
        <v>6129</v>
      </c>
      <c r="E204" s="110"/>
      <c r="F204" s="109"/>
      <c r="G204" s="109"/>
      <c r="H204" s="109"/>
      <c r="I204" s="109"/>
      <c r="J204" s="109"/>
      <c r="K204" s="109"/>
      <c r="L204" s="109"/>
      <c r="M204" s="109"/>
      <c r="N204" s="109"/>
      <c r="O204" s="109"/>
      <c r="P204" s="109"/>
      <c r="Q204" s="92" t="s">
        <v>3642</v>
      </c>
      <c r="R204" s="85" t="s">
        <v>3642</v>
      </c>
      <c r="S204" s="85" t="b">
        <f t="shared" si="6"/>
        <v>1</v>
      </c>
    </row>
    <row r="205" spans="1:19" hidden="1" x14ac:dyDescent="0.25">
      <c r="A205" s="97" t="s">
        <v>229</v>
      </c>
      <c r="B205" s="92">
        <v>254</v>
      </c>
      <c r="C205" s="92" t="s">
        <v>6130</v>
      </c>
      <c r="E205" s="110"/>
      <c r="F205" s="109"/>
      <c r="G205" s="109"/>
      <c r="H205" s="109"/>
      <c r="I205" s="109"/>
      <c r="J205" s="109"/>
      <c r="K205" s="109"/>
      <c r="L205" s="109"/>
      <c r="M205" s="109"/>
      <c r="N205" s="109"/>
      <c r="O205" s="109"/>
      <c r="P205" s="109"/>
      <c r="Q205" s="92" t="s">
        <v>3643</v>
      </c>
      <c r="R205" s="85" t="s">
        <v>3643</v>
      </c>
      <c r="S205" s="85" t="b">
        <f t="shared" si="6"/>
        <v>1</v>
      </c>
    </row>
    <row r="206" spans="1:19" hidden="1" x14ac:dyDescent="0.25">
      <c r="A206" s="97" t="s">
        <v>229</v>
      </c>
      <c r="B206" s="92">
        <v>264</v>
      </c>
      <c r="C206" s="92" t="s">
        <v>6140</v>
      </c>
      <c r="E206" s="110"/>
      <c r="F206" s="109"/>
      <c r="G206" s="109"/>
      <c r="H206" s="109"/>
      <c r="I206" s="109"/>
      <c r="J206" s="109"/>
      <c r="K206" s="109"/>
      <c r="L206" s="109"/>
      <c r="M206" s="109"/>
      <c r="N206" s="109"/>
      <c r="O206" s="109"/>
      <c r="P206" s="109"/>
      <c r="Q206" s="92" t="s">
        <v>6019</v>
      </c>
      <c r="R206" s="85" t="s">
        <v>7330</v>
      </c>
      <c r="S206" s="85" t="b">
        <f t="shared" si="6"/>
        <v>1</v>
      </c>
    </row>
    <row r="207" spans="1:19" hidden="1" x14ac:dyDescent="0.25">
      <c r="A207" s="97" t="s">
        <v>229</v>
      </c>
      <c r="B207" s="92">
        <v>265</v>
      </c>
      <c r="C207" s="92" t="s">
        <v>6141</v>
      </c>
      <c r="E207" s="110"/>
      <c r="F207" s="109"/>
      <c r="G207" s="109"/>
      <c r="H207" s="109"/>
      <c r="I207" s="109"/>
      <c r="J207" s="109"/>
      <c r="K207" s="109"/>
      <c r="L207" s="109"/>
      <c r="M207" s="109"/>
      <c r="N207" s="109"/>
      <c r="O207" s="109"/>
      <c r="P207" s="109"/>
      <c r="Q207" s="92" t="s">
        <v>6020</v>
      </c>
      <c r="R207" s="85" t="s">
        <v>7331</v>
      </c>
      <c r="S207" s="85" t="b">
        <f t="shared" si="6"/>
        <v>1</v>
      </c>
    </row>
    <row r="208" spans="1:19" hidden="1" x14ac:dyDescent="0.25">
      <c r="A208" s="97" t="s">
        <v>229</v>
      </c>
      <c r="B208" s="92">
        <v>258</v>
      </c>
      <c r="C208" s="92" t="s">
        <v>6134</v>
      </c>
      <c r="E208" s="110"/>
      <c r="F208" s="109"/>
      <c r="G208" s="109"/>
      <c r="H208" s="109"/>
      <c r="I208" s="109"/>
      <c r="J208" s="109"/>
      <c r="K208" s="109"/>
      <c r="L208" s="109"/>
      <c r="M208" s="109"/>
      <c r="N208" s="109"/>
      <c r="O208" s="109"/>
      <c r="P208" s="109"/>
      <c r="Q208" s="92" t="s">
        <v>6021</v>
      </c>
      <c r="R208" s="85" t="s">
        <v>7332</v>
      </c>
      <c r="S208" s="85" t="b">
        <f t="shared" si="6"/>
        <v>1</v>
      </c>
    </row>
    <row r="209" spans="1:19" hidden="1" x14ac:dyDescent="0.25">
      <c r="A209" s="97" t="s">
        <v>229</v>
      </c>
      <c r="B209" s="92">
        <v>259</v>
      </c>
      <c r="C209" s="92" t="s">
        <v>6135</v>
      </c>
      <c r="E209" s="110"/>
      <c r="F209" s="109"/>
      <c r="G209" s="109"/>
      <c r="H209" s="109"/>
      <c r="I209" s="109"/>
      <c r="J209" s="109"/>
      <c r="K209" s="109"/>
      <c r="L209" s="109"/>
      <c r="M209" s="109"/>
      <c r="N209" s="109"/>
      <c r="O209" s="109"/>
      <c r="P209" s="109"/>
      <c r="Q209" s="92" t="s">
        <v>6022</v>
      </c>
      <c r="R209" s="85" t="s">
        <v>7333</v>
      </c>
      <c r="S209" s="85" t="b">
        <f t="shared" si="6"/>
        <v>1</v>
      </c>
    </row>
    <row r="210" spans="1:19" hidden="1" x14ac:dyDescent="0.25">
      <c r="A210" s="97" t="s">
        <v>229</v>
      </c>
      <c r="B210" s="92">
        <v>260</v>
      </c>
      <c r="C210" s="92" t="s">
        <v>6136</v>
      </c>
      <c r="E210" s="110"/>
      <c r="F210" s="109"/>
      <c r="G210" s="109"/>
      <c r="H210" s="109"/>
      <c r="I210" s="109"/>
      <c r="J210" s="109"/>
      <c r="K210" s="109"/>
      <c r="L210" s="109"/>
      <c r="M210" s="109"/>
      <c r="N210" s="109"/>
      <c r="O210" s="109"/>
      <c r="P210" s="109"/>
      <c r="Q210" s="92" t="s">
        <v>6023</v>
      </c>
      <c r="R210" s="85" t="s">
        <v>7334</v>
      </c>
      <c r="S210" s="85" t="b">
        <f t="shared" si="6"/>
        <v>1</v>
      </c>
    </row>
    <row r="211" spans="1:19" hidden="1" x14ac:dyDescent="0.25">
      <c r="A211" s="97" t="s">
        <v>229</v>
      </c>
      <c r="B211" s="102">
        <v>139</v>
      </c>
      <c r="C211" s="102" t="s">
        <v>3576</v>
      </c>
      <c r="D211" s="107"/>
      <c r="E211" s="110"/>
      <c r="F211" s="109"/>
      <c r="G211" s="109"/>
      <c r="H211" s="109"/>
      <c r="I211" s="109"/>
      <c r="J211" s="109"/>
      <c r="K211" s="109"/>
      <c r="L211" s="109"/>
      <c r="M211" s="109"/>
      <c r="N211" s="109"/>
      <c r="O211" s="109"/>
      <c r="P211" s="109"/>
      <c r="Q211" s="102" t="s">
        <v>3358</v>
      </c>
      <c r="S211" s="85" t="str">
        <f t="shared" si="6"/>
        <v/>
      </c>
    </row>
    <row r="212" spans="1:19" hidden="1" x14ac:dyDescent="0.25">
      <c r="A212" s="97" t="s">
        <v>229</v>
      </c>
      <c r="B212" s="101">
        <v>116</v>
      </c>
      <c r="C212" s="101" t="s">
        <v>3554</v>
      </c>
      <c r="D212" s="107"/>
      <c r="E212" s="110"/>
      <c r="F212" s="109"/>
      <c r="G212" s="109"/>
      <c r="H212" s="109"/>
      <c r="I212" s="109"/>
      <c r="J212" s="109"/>
      <c r="K212" s="109"/>
      <c r="L212" s="109"/>
      <c r="M212" s="109"/>
      <c r="N212" s="109"/>
      <c r="O212" s="109"/>
      <c r="P212" s="109"/>
      <c r="Q212" s="101" t="s">
        <v>3363</v>
      </c>
      <c r="R212" s="85" t="s">
        <v>7280</v>
      </c>
      <c r="S212" s="85" t="b">
        <f t="shared" si="6"/>
        <v>1</v>
      </c>
    </row>
    <row r="213" spans="1:19" hidden="1" x14ac:dyDescent="0.25">
      <c r="A213" s="97" t="s">
        <v>229</v>
      </c>
      <c r="B213" s="101">
        <v>115</v>
      </c>
      <c r="C213" s="101" t="s">
        <v>3553</v>
      </c>
      <c r="D213" s="107"/>
      <c r="E213" s="110"/>
      <c r="F213" s="109"/>
      <c r="G213" s="109"/>
      <c r="H213" s="109"/>
      <c r="I213" s="109"/>
      <c r="J213" s="109"/>
      <c r="K213" s="109"/>
      <c r="L213" s="109"/>
      <c r="M213" s="109"/>
      <c r="N213" s="109"/>
      <c r="O213" s="109"/>
      <c r="P213" s="109"/>
      <c r="Q213" s="101" t="s">
        <v>3362</v>
      </c>
      <c r="R213" s="85" t="s">
        <v>7290</v>
      </c>
      <c r="S213" s="85" t="b">
        <f t="shared" si="6"/>
        <v>1</v>
      </c>
    </row>
    <row r="214" spans="1:19" hidden="1" x14ac:dyDescent="0.25">
      <c r="A214" s="97" t="s">
        <v>229</v>
      </c>
      <c r="B214" s="101">
        <v>121</v>
      </c>
      <c r="C214" s="101" t="s">
        <v>3559</v>
      </c>
      <c r="D214" s="107"/>
      <c r="E214" s="110"/>
      <c r="F214" s="109"/>
      <c r="G214" s="109"/>
      <c r="H214" s="109"/>
      <c r="I214" s="109"/>
      <c r="J214" s="109"/>
      <c r="K214" s="109"/>
      <c r="L214" s="109"/>
      <c r="M214" s="109"/>
      <c r="N214" s="109"/>
      <c r="O214" s="109"/>
      <c r="P214" s="109"/>
      <c r="Q214" s="101" t="s">
        <v>3356</v>
      </c>
      <c r="R214" s="85" t="s">
        <v>7292</v>
      </c>
      <c r="S214" s="85" t="b">
        <f t="shared" si="6"/>
        <v>0</v>
      </c>
    </row>
    <row r="215" spans="1:19" hidden="1" x14ac:dyDescent="0.25">
      <c r="A215" s="97" t="s">
        <v>229</v>
      </c>
      <c r="B215" s="101">
        <v>101</v>
      </c>
      <c r="C215" s="101" t="s">
        <v>3541</v>
      </c>
      <c r="D215" s="107"/>
      <c r="E215" s="110"/>
      <c r="F215" s="109"/>
      <c r="G215" s="109"/>
      <c r="H215" s="109"/>
      <c r="I215" s="109"/>
      <c r="J215" s="109"/>
      <c r="K215" s="109"/>
      <c r="L215" s="109"/>
      <c r="M215" s="109"/>
      <c r="N215" s="109"/>
      <c r="O215" s="109"/>
      <c r="P215" s="109"/>
      <c r="Q215" s="101" t="s">
        <v>332</v>
      </c>
      <c r="R215" s="85" t="s">
        <v>7293</v>
      </c>
      <c r="S215" s="85" t="b">
        <f t="shared" si="6"/>
        <v>1</v>
      </c>
    </row>
    <row r="216" spans="1:19" hidden="1" x14ac:dyDescent="0.25">
      <c r="A216" s="97" t="s">
        <v>229</v>
      </c>
      <c r="B216" s="101">
        <v>102</v>
      </c>
      <c r="C216" s="101" t="s">
        <v>3542</v>
      </c>
      <c r="D216" s="107"/>
      <c r="E216" s="110"/>
      <c r="F216" s="109"/>
      <c r="G216" s="109"/>
      <c r="H216" s="109"/>
      <c r="I216" s="109"/>
      <c r="J216" s="109"/>
      <c r="K216" s="109"/>
      <c r="L216" s="109"/>
      <c r="M216" s="109"/>
      <c r="N216" s="109"/>
      <c r="O216" s="109"/>
      <c r="P216" s="109"/>
      <c r="Q216" s="101" t="s">
        <v>333</v>
      </c>
      <c r="R216" s="85" t="s">
        <v>7294</v>
      </c>
      <c r="S216" s="85" t="b">
        <f t="shared" si="6"/>
        <v>1</v>
      </c>
    </row>
    <row r="217" spans="1:19" hidden="1" x14ac:dyDescent="0.25">
      <c r="A217" s="97" t="s">
        <v>229</v>
      </c>
      <c r="B217" s="101">
        <v>103</v>
      </c>
      <c r="C217" s="101" t="s">
        <v>3543</v>
      </c>
      <c r="D217" s="107"/>
      <c r="E217" s="110"/>
      <c r="F217" s="109"/>
      <c r="G217" s="109"/>
      <c r="H217" s="109"/>
      <c r="I217" s="109"/>
      <c r="J217" s="109"/>
      <c r="K217" s="109"/>
      <c r="L217" s="109"/>
      <c r="M217" s="109"/>
      <c r="N217" s="109"/>
      <c r="O217" s="109"/>
      <c r="P217" s="109"/>
      <c r="Q217" s="101" t="s">
        <v>7337</v>
      </c>
      <c r="R217" s="85" t="s">
        <v>7295</v>
      </c>
      <c r="S217" s="85" t="b">
        <f t="shared" si="6"/>
        <v>1</v>
      </c>
    </row>
    <row r="218" spans="1:19" hidden="1" x14ac:dyDescent="0.25">
      <c r="A218" s="97" t="s">
        <v>229</v>
      </c>
      <c r="B218" s="101">
        <v>104</v>
      </c>
      <c r="C218" s="101" t="s">
        <v>3544</v>
      </c>
      <c r="D218" s="107"/>
      <c r="E218" s="110"/>
      <c r="F218" s="109"/>
      <c r="G218" s="109"/>
      <c r="H218" s="109"/>
      <c r="I218" s="109"/>
      <c r="J218" s="109"/>
      <c r="K218" s="109"/>
      <c r="L218" s="109"/>
      <c r="M218" s="109"/>
      <c r="N218" s="109"/>
      <c r="O218" s="109"/>
      <c r="P218" s="109"/>
      <c r="Q218" s="101" t="s">
        <v>7336</v>
      </c>
      <c r="R218" s="85" t="s">
        <v>7296</v>
      </c>
      <c r="S218" s="85" t="b">
        <f t="shared" si="6"/>
        <v>1</v>
      </c>
    </row>
    <row r="219" spans="1:19" hidden="1" x14ac:dyDescent="0.25">
      <c r="A219" s="97" t="s">
        <v>229</v>
      </c>
      <c r="B219" s="101">
        <v>105</v>
      </c>
      <c r="C219" s="101" t="s">
        <v>3545</v>
      </c>
      <c r="D219" s="107"/>
      <c r="E219" s="110"/>
      <c r="F219" s="109"/>
      <c r="G219" s="109"/>
      <c r="H219" s="109"/>
      <c r="I219" s="109"/>
      <c r="J219" s="109"/>
      <c r="K219" s="109"/>
      <c r="L219" s="109"/>
      <c r="M219" s="109"/>
      <c r="N219" s="109"/>
      <c r="O219" s="109"/>
      <c r="P219" s="109"/>
      <c r="Q219" s="101" t="s">
        <v>7335</v>
      </c>
      <c r="R219" s="85" t="s">
        <v>7297</v>
      </c>
      <c r="S219" s="85" t="b">
        <f t="shared" si="6"/>
        <v>1</v>
      </c>
    </row>
    <row r="220" spans="1:19" hidden="1" x14ac:dyDescent="0.25">
      <c r="A220" s="97" t="s">
        <v>229</v>
      </c>
      <c r="B220" s="101">
        <v>106</v>
      </c>
      <c r="C220" s="101" t="s">
        <v>3546</v>
      </c>
      <c r="D220" s="107"/>
      <c r="E220" s="110"/>
      <c r="F220" s="109"/>
      <c r="G220" s="109"/>
      <c r="H220" s="109"/>
      <c r="I220" s="109"/>
      <c r="J220" s="109"/>
      <c r="K220" s="109"/>
      <c r="L220" s="109"/>
      <c r="M220" s="109"/>
      <c r="N220" s="109"/>
      <c r="O220" s="109"/>
      <c r="P220" s="109"/>
      <c r="Q220" s="101" t="s">
        <v>335</v>
      </c>
      <c r="R220" s="85" t="s">
        <v>7286</v>
      </c>
      <c r="S220" s="85" t="b">
        <f t="shared" si="6"/>
        <v>1</v>
      </c>
    </row>
    <row r="221" spans="1:19" hidden="1" x14ac:dyDescent="0.25">
      <c r="A221" s="97" t="s">
        <v>229</v>
      </c>
      <c r="B221" s="101">
        <v>107</v>
      </c>
      <c r="C221" s="101" t="s">
        <v>3547</v>
      </c>
      <c r="D221" s="107"/>
      <c r="E221" s="110"/>
      <c r="F221" s="109"/>
      <c r="G221" s="109"/>
      <c r="H221" s="109"/>
      <c r="I221" s="109"/>
      <c r="J221" s="109"/>
      <c r="K221" s="109"/>
      <c r="L221" s="109"/>
      <c r="M221" s="109"/>
      <c r="N221" s="109"/>
      <c r="O221" s="109"/>
      <c r="P221" s="109"/>
      <c r="Q221" s="101" t="s">
        <v>336</v>
      </c>
      <c r="R221" s="85" t="s">
        <v>7287</v>
      </c>
      <c r="S221" s="85" t="b">
        <f t="shared" si="6"/>
        <v>1</v>
      </c>
    </row>
    <row r="222" spans="1:19" hidden="1" x14ac:dyDescent="0.25">
      <c r="A222" s="97" t="s">
        <v>229</v>
      </c>
      <c r="B222" s="101">
        <v>110</v>
      </c>
      <c r="C222" s="101" t="s">
        <v>3548</v>
      </c>
      <c r="D222" s="107"/>
      <c r="E222" s="110"/>
      <c r="F222" s="109"/>
      <c r="G222" s="109"/>
      <c r="H222" s="109"/>
      <c r="I222" s="109"/>
      <c r="J222" s="109"/>
      <c r="K222" s="109"/>
      <c r="L222" s="109"/>
      <c r="M222" s="109"/>
      <c r="N222" s="109"/>
      <c r="O222" s="109"/>
      <c r="P222" s="109"/>
      <c r="Q222" s="101" t="s">
        <v>339</v>
      </c>
      <c r="R222" s="85" t="s">
        <v>7288</v>
      </c>
      <c r="S222" s="85" t="b">
        <f t="shared" ref="S222:S250" si="7">IFERROR(IF(Q222=R222,TRUE,IF(Q222=LEFT(R222,LEN(R222)-1),TRUE,IF(Q222=LEFT(R222,LEN(R222)-2),TRUE,FALSE))),"")</f>
        <v>1</v>
      </c>
    </row>
    <row r="223" spans="1:19" hidden="1" x14ac:dyDescent="0.25">
      <c r="A223" s="97" t="s">
        <v>229</v>
      </c>
      <c r="B223" s="101">
        <v>111</v>
      </c>
      <c r="C223" s="101" t="s">
        <v>3549</v>
      </c>
      <c r="D223" s="112"/>
      <c r="E223" s="113"/>
      <c r="F223" s="114"/>
      <c r="G223" s="114"/>
      <c r="H223" s="114"/>
      <c r="I223" s="114"/>
      <c r="J223" s="114"/>
      <c r="K223" s="114"/>
      <c r="L223" s="114"/>
      <c r="M223" s="114"/>
      <c r="N223" s="114"/>
      <c r="O223" s="114"/>
      <c r="P223" s="114"/>
      <c r="Q223" s="101" t="s">
        <v>340</v>
      </c>
      <c r="R223" s="85" t="s">
        <v>7289</v>
      </c>
      <c r="S223" s="85" t="b">
        <f t="shared" si="7"/>
        <v>1</v>
      </c>
    </row>
    <row r="224" spans="1:19" hidden="1" x14ac:dyDescent="0.25">
      <c r="A224" s="97" t="s">
        <v>229</v>
      </c>
      <c r="B224" s="101">
        <v>112</v>
      </c>
      <c r="C224" s="101" t="s">
        <v>3550</v>
      </c>
      <c r="D224" s="107"/>
      <c r="E224" s="110"/>
      <c r="F224" s="109"/>
      <c r="G224" s="109"/>
      <c r="H224" s="109"/>
      <c r="I224" s="109"/>
      <c r="J224" s="109"/>
      <c r="K224" s="109"/>
      <c r="L224" s="109"/>
      <c r="M224" s="109"/>
      <c r="N224" s="109"/>
      <c r="O224" s="109"/>
      <c r="P224" s="109"/>
      <c r="Q224" s="101" t="s">
        <v>341</v>
      </c>
      <c r="R224" s="85" t="s">
        <v>7276</v>
      </c>
      <c r="S224" s="85" t="b">
        <f t="shared" si="7"/>
        <v>1</v>
      </c>
    </row>
    <row r="225" spans="1:19" hidden="1" x14ac:dyDescent="0.25">
      <c r="A225" s="97" t="s">
        <v>229</v>
      </c>
      <c r="B225" s="101">
        <v>113</v>
      </c>
      <c r="C225" s="101" t="s">
        <v>3551</v>
      </c>
      <c r="D225" s="107"/>
      <c r="E225" s="110"/>
      <c r="F225" s="109"/>
      <c r="G225" s="109"/>
      <c r="H225" s="109"/>
      <c r="I225" s="109"/>
      <c r="J225" s="109"/>
      <c r="K225" s="109"/>
      <c r="L225" s="109"/>
      <c r="M225" s="109"/>
      <c r="N225" s="109"/>
      <c r="O225" s="109"/>
      <c r="P225" s="109"/>
      <c r="Q225" s="101" t="s">
        <v>342</v>
      </c>
      <c r="R225" s="85" t="s">
        <v>7277</v>
      </c>
      <c r="S225" s="85" t="b">
        <f t="shared" si="7"/>
        <v>1</v>
      </c>
    </row>
    <row r="226" spans="1:19" hidden="1" x14ac:dyDescent="0.25">
      <c r="A226" s="97" t="s">
        <v>229</v>
      </c>
      <c r="B226" s="101">
        <v>114</v>
      </c>
      <c r="C226" s="101" t="s">
        <v>3552</v>
      </c>
      <c r="D226" s="107"/>
      <c r="E226" s="110"/>
      <c r="F226" s="109"/>
      <c r="G226" s="109"/>
      <c r="H226" s="109"/>
      <c r="I226" s="109"/>
      <c r="J226" s="109"/>
      <c r="K226" s="109"/>
      <c r="L226" s="109"/>
      <c r="M226" s="109"/>
      <c r="N226" s="109"/>
      <c r="O226" s="109"/>
      <c r="P226" s="109"/>
      <c r="Q226" s="101" t="s">
        <v>343</v>
      </c>
      <c r="R226" s="85" t="s">
        <v>7278</v>
      </c>
      <c r="S226" s="85" t="b">
        <f t="shared" si="7"/>
        <v>1</v>
      </c>
    </row>
    <row r="227" spans="1:19" hidden="1" x14ac:dyDescent="0.25">
      <c r="A227" s="97" t="s">
        <v>229</v>
      </c>
      <c r="B227" s="101">
        <v>117</v>
      </c>
      <c r="C227" s="101" t="s">
        <v>3555</v>
      </c>
      <c r="D227" s="107"/>
      <c r="E227" s="110"/>
      <c r="F227" s="109"/>
      <c r="G227" s="109"/>
      <c r="H227" s="109"/>
      <c r="I227" s="109"/>
      <c r="J227" s="109"/>
      <c r="K227" s="109"/>
      <c r="L227" s="109"/>
      <c r="M227" s="109"/>
      <c r="N227" s="109"/>
      <c r="O227" s="109"/>
      <c r="P227" s="109"/>
      <c r="Q227" s="101" t="s">
        <v>344</v>
      </c>
      <c r="R227" s="85" t="s">
        <v>7291</v>
      </c>
      <c r="S227" s="85" t="b">
        <f t="shared" si="7"/>
        <v>1</v>
      </c>
    </row>
    <row r="228" spans="1:19" hidden="1" x14ac:dyDescent="0.25">
      <c r="A228" s="97" t="s">
        <v>229</v>
      </c>
      <c r="B228" s="101">
        <v>118</v>
      </c>
      <c r="C228" s="101" t="s">
        <v>3556</v>
      </c>
      <c r="D228" s="107"/>
      <c r="E228" s="110"/>
      <c r="F228" s="109"/>
      <c r="G228" s="109"/>
      <c r="H228" s="109"/>
      <c r="I228" s="109"/>
      <c r="J228" s="109"/>
      <c r="K228" s="109"/>
      <c r="L228" s="109"/>
      <c r="M228" s="109"/>
      <c r="N228" s="109"/>
      <c r="O228" s="109"/>
      <c r="P228" s="109"/>
      <c r="Q228" s="101" t="s">
        <v>345</v>
      </c>
      <c r="R228" s="85" t="s">
        <v>7283</v>
      </c>
      <c r="S228" s="85" t="b">
        <f t="shared" si="7"/>
        <v>1</v>
      </c>
    </row>
    <row r="229" spans="1:19" hidden="1" x14ac:dyDescent="0.25">
      <c r="A229" s="97" t="s">
        <v>229</v>
      </c>
      <c r="B229" s="101">
        <v>119</v>
      </c>
      <c r="C229" s="101" t="s">
        <v>3557</v>
      </c>
      <c r="D229" s="107"/>
      <c r="E229" s="110"/>
      <c r="F229" s="109"/>
      <c r="G229" s="109"/>
      <c r="H229" s="109"/>
      <c r="I229" s="109"/>
      <c r="J229" s="109"/>
      <c r="K229" s="109"/>
      <c r="L229" s="109"/>
      <c r="M229" s="109"/>
      <c r="N229" s="109"/>
      <c r="O229" s="109"/>
      <c r="P229" s="109"/>
      <c r="Q229" s="101" t="s">
        <v>346</v>
      </c>
      <c r="R229" s="85" t="s">
        <v>7282</v>
      </c>
      <c r="S229" s="85" t="b">
        <f t="shared" si="7"/>
        <v>1</v>
      </c>
    </row>
    <row r="230" spans="1:19" hidden="1" x14ac:dyDescent="0.25">
      <c r="A230" s="97" t="s">
        <v>229</v>
      </c>
      <c r="B230" s="101">
        <v>120</v>
      </c>
      <c r="C230" s="101" t="s">
        <v>3558</v>
      </c>
      <c r="D230" s="107"/>
      <c r="E230" s="110"/>
      <c r="F230" s="109"/>
      <c r="G230" s="109"/>
      <c r="H230" s="109"/>
      <c r="I230" s="109"/>
      <c r="J230" s="109"/>
      <c r="K230" s="109"/>
      <c r="L230" s="109"/>
      <c r="M230" s="109"/>
      <c r="N230" s="109"/>
      <c r="O230" s="109"/>
      <c r="P230" s="109"/>
      <c r="Q230" s="101" t="s">
        <v>347</v>
      </c>
      <c r="R230" s="85" t="s">
        <v>7284</v>
      </c>
      <c r="S230" s="85" t="b">
        <f t="shared" si="7"/>
        <v>1</v>
      </c>
    </row>
    <row r="231" spans="1:19" hidden="1" x14ac:dyDescent="0.25">
      <c r="A231" s="97" t="s">
        <v>229</v>
      </c>
      <c r="B231" s="111">
        <v>109.5</v>
      </c>
      <c r="C231" s="111" t="s">
        <v>4911</v>
      </c>
      <c r="D231" s="107"/>
      <c r="E231" s="110"/>
      <c r="F231" s="109"/>
      <c r="G231" s="109"/>
      <c r="H231" s="109"/>
      <c r="I231" s="109"/>
      <c r="J231" s="109"/>
      <c r="K231" s="109"/>
      <c r="L231" s="109"/>
      <c r="M231" s="109"/>
      <c r="N231" s="109"/>
      <c r="O231" s="109"/>
      <c r="P231" s="109"/>
      <c r="Q231" s="300" t="s">
        <v>4904</v>
      </c>
      <c r="R231" s="85" t="s">
        <v>4904</v>
      </c>
      <c r="S231" s="85" t="b">
        <f t="shared" si="7"/>
        <v>1</v>
      </c>
    </row>
    <row r="232" spans="1:19" hidden="1" x14ac:dyDescent="0.25">
      <c r="A232" s="97" t="s">
        <v>229</v>
      </c>
      <c r="B232" s="101">
        <v>108.5</v>
      </c>
      <c r="C232" s="101" t="s">
        <v>6057</v>
      </c>
      <c r="D232" s="107"/>
      <c r="E232" s="110"/>
      <c r="F232" s="109"/>
      <c r="G232" s="109"/>
      <c r="H232" s="109"/>
      <c r="I232" s="109"/>
      <c r="J232" s="109"/>
      <c r="K232" s="109"/>
      <c r="L232" s="109"/>
      <c r="M232" s="109"/>
      <c r="N232" s="109"/>
      <c r="O232" s="109"/>
      <c r="P232" s="109"/>
      <c r="Q232" s="101" t="s">
        <v>6004</v>
      </c>
      <c r="R232" s="85" t="s">
        <v>6004</v>
      </c>
      <c r="S232" s="85" t="b">
        <f t="shared" si="7"/>
        <v>1</v>
      </c>
    </row>
    <row r="233" spans="1:19" hidden="1" x14ac:dyDescent="0.25">
      <c r="A233" s="97" t="s">
        <v>229</v>
      </c>
      <c r="B233" s="101">
        <v>109.4</v>
      </c>
      <c r="C233" s="101" t="s">
        <v>6058</v>
      </c>
      <c r="D233" s="107"/>
      <c r="E233" s="110"/>
      <c r="F233" s="109"/>
      <c r="G233" s="109"/>
      <c r="H233" s="109"/>
      <c r="I233" s="109"/>
      <c r="J233" s="109"/>
      <c r="K233" s="109"/>
      <c r="L233" s="109"/>
      <c r="M233" s="109"/>
      <c r="N233" s="109"/>
      <c r="O233" s="109"/>
      <c r="P233" s="109"/>
      <c r="Q233" s="101" t="s">
        <v>6005</v>
      </c>
      <c r="R233" s="85" t="s">
        <v>6005</v>
      </c>
      <c r="S233" s="85" t="b">
        <f t="shared" si="7"/>
        <v>1</v>
      </c>
    </row>
    <row r="234" spans="1:19" hidden="1" x14ac:dyDescent="0.25">
      <c r="A234" s="97" t="s">
        <v>229</v>
      </c>
      <c r="B234" s="91">
        <v>133</v>
      </c>
      <c r="C234" s="91" t="s">
        <v>3570</v>
      </c>
      <c r="D234" s="107"/>
      <c r="E234" s="110"/>
      <c r="F234" s="109"/>
      <c r="G234" s="109"/>
      <c r="H234" s="109"/>
      <c r="I234" s="109"/>
      <c r="J234" s="109"/>
      <c r="K234" s="109"/>
      <c r="L234" s="109"/>
      <c r="M234" s="109"/>
      <c r="N234" s="109"/>
      <c r="O234" s="109"/>
      <c r="P234" s="109"/>
      <c r="Q234" s="91" t="s">
        <v>3363</v>
      </c>
      <c r="R234" s="85" t="s">
        <v>7280</v>
      </c>
      <c r="S234" s="85" t="b">
        <f t="shared" si="7"/>
        <v>1</v>
      </c>
    </row>
    <row r="235" spans="1:19" hidden="1" x14ac:dyDescent="0.25">
      <c r="A235" s="97" t="s">
        <v>229</v>
      </c>
      <c r="B235" s="91">
        <v>138</v>
      </c>
      <c r="C235" s="91" t="s">
        <v>3575</v>
      </c>
      <c r="D235" s="107"/>
      <c r="E235" s="110"/>
      <c r="F235" s="109"/>
      <c r="G235" s="109"/>
      <c r="H235" s="109"/>
      <c r="I235" s="109"/>
      <c r="J235" s="109"/>
      <c r="K235" s="109"/>
      <c r="L235" s="109"/>
      <c r="M235" s="109"/>
      <c r="N235" s="109"/>
      <c r="O235" s="109"/>
      <c r="P235" s="109"/>
      <c r="Q235" s="91" t="s">
        <v>3357</v>
      </c>
      <c r="R235" s="85" t="s">
        <v>7285</v>
      </c>
      <c r="S235" s="85" t="b">
        <f t="shared" si="7"/>
        <v>0</v>
      </c>
    </row>
    <row r="236" spans="1:19" hidden="1" x14ac:dyDescent="0.25">
      <c r="A236" s="97" t="s">
        <v>229</v>
      </c>
      <c r="B236" s="91">
        <v>128</v>
      </c>
      <c r="C236" s="91" t="s">
        <v>3566</v>
      </c>
      <c r="D236" s="107"/>
      <c r="E236" s="110"/>
      <c r="F236" s="109"/>
      <c r="G236" s="109"/>
      <c r="H236" s="109"/>
      <c r="I236" s="109"/>
      <c r="J236" s="109"/>
      <c r="K236" s="109"/>
      <c r="L236" s="109"/>
      <c r="M236" s="109"/>
      <c r="N236" s="109"/>
      <c r="O236" s="109"/>
      <c r="P236" s="109"/>
      <c r="Q236" s="91" t="s">
        <v>341</v>
      </c>
      <c r="R236" s="85" t="s">
        <v>7276</v>
      </c>
      <c r="S236" s="85" t="b">
        <f t="shared" si="7"/>
        <v>1</v>
      </c>
    </row>
    <row r="237" spans="1:19" hidden="1" x14ac:dyDescent="0.25">
      <c r="A237" s="97" t="s">
        <v>229</v>
      </c>
      <c r="B237" s="91">
        <v>130</v>
      </c>
      <c r="C237" s="91" t="s">
        <v>3567</v>
      </c>
      <c r="D237" s="107"/>
      <c r="E237" s="110"/>
      <c r="F237" s="109"/>
      <c r="G237" s="109"/>
      <c r="H237" s="109"/>
      <c r="I237" s="109"/>
      <c r="J237" s="109"/>
      <c r="K237" s="109"/>
      <c r="L237" s="109"/>
      <c r="M237" s="109"/>
      <c r="N237" s="109"/>
      <c r="O237" s="109"/>
      <c r="P237" s="109"/>
      <c r="Q237" s="91" t="s">
        <v>342</v>
      </c>
      <c r="R237" s="85" t="s">
        <v>7277</v>
      </c>
      <c r="S237" s="85" t="b">
        <f t="shared" si="7"/>
        <v>1</v>
      </c>
    </row>
    <row r="238" spans="1:19" hidden="1" x14ac:dyDescent="0.25">
      <c r="A238" s="97" t="s">
        <v>229</v>
      </c>
      <c r="B238" s="91">
        <v>131</v>
      </c>
      <c r="C238" s="91" t="s">
        <v>3568</v>
      </c>
      <c r="D238" s="107"/>
      <c r="E238" s="110"/>
      <c r="F238" s="109"/>
      <c r="G238" s="109"/>
      <c r="H238" s="109"/>
      <c r="I238" s="109"/>
      <c r="J238" s="109"/>
      <c r="K238" s="109"/>
      <c r="L238" s="109"/>
      <c r="M238" s="109"/>
      <c r="N238" s="109"/>
      <c r="O238" s="109"/>
      <c r="P238" s="109"/>
      <c r="Q238" s="91" t="s">
        <v>343</v>
      </c>
      <c r="R238" s="85" t="s">
        <v>7278</v>
      </c>
      <c r="S238" s="85" t="b">
        <f t="shared" si="7"/>
        <v>1</v>
      </c>
    </row>
    <row r="239" spans="1:19" hidden="1" x14ac:dyDescent="0.25">
      <c r="A239" s="97" t="s">
        <v>229</v>
      </c>
      <c r="B239" s="91">
        <v>136</v>
      </c>
      <c r="C239" s="91" t="s">
        <v>3573</v>
      </c>
      <c r="D239" s="107"/>
      <c r="E239" s="110"/>
      <c r="F239" s="109"/>
      <c r="G239" s="109"/>
      <c r="H239" s="109"/>
      <c r="I239" s="109"/>
      <c r="J239" s="109"/>
      <c r="K239" s="109"/>
      <c r="L239" s="109"/>
      <c r="M239" s="109"/>
      <c r="N239" s="109"/>
      <c r="O239" s="109"/>
      <c r="P239" s="109"/>
      <c r="Q239" s="91" t="s">
        <v>345</v>
      </c>
      <c r="R239" s="85" t="s">
        <v>7283</v>
      </c>
      <c r="S239" s="85" t="b">
        <f t="shared" si="7"/>
        <v>1</v>
      </c>
    </row>
    <row r="240" spans="1:19" hidden="1" x14ac:dyDescent="0.25">
      <c r="A240" s="97" t="s">
        <v>229</v>
      </c>
      <c r="B240" s="91">
        <v>135</v>
      </c>
      <c r="C240" s="91" t="s">
        <v>3572</v>
      </c>
      <c r="D240" s="107"/>
      <c r="E240" s="110"/>
      <c r="F240" s="109"/>
      <c r="G240" s="109"/>
      <c r="H240" s="109"/>
      <c r="I240" s="109"/>
      <c r="J240" s="109"/>
      <c r="K240" s="109"/>
      <c r="L240" s="109"/>
      <c r="M240" s="109"/>
      <c r="N240" s="109"/>
      <c r="O240" s="109"/>
      <c r="P240" s="109"/>
      <c r="Q240" s="91" t="s">
        <v>346</v>
      </c>
      <c r="R240" s="85" t="s">
        <v>7282</v>
      </c>
      <c r="S240" s="85" t="b">
        <f t="shared" si="7"/>
        <v>1</v>
      </c>
    </row>
    <row r="241" spans="1:19" hidden="1" x14ac:dyDescent="0.25">
      <c r="A241" s="97" t="s">
        <v>229</v>
      </c>
      <c r="B241" s="91">
        <v>137</v>
      </c>
      <c r="C241" s="91" t="s">
        <v>3574</v>
      </c>
      <c r="D241" s="107"/>
      <c r="E241" s="110"/>
      <c r="F241" s="109"/>
      <c r="G241" s="109"/>
      <c r="H241" s="109"/>
      <c r="I241" s="109"/>
      <c r="J241" s="109"/>
      <c r="K241" s="109"/>
      <c r="L241" s="109"/>
      <c r="M241" s="109"/>
      <c r="N241" s="109"/>
      <c r="O241" s="109"/>
      <c r="P241" s="109"/>
      <c r="Q241" s="91" t="s">
        <v>347</v>
      </c>
      <c r="R241" s="85" t="s">
        <v>7284</v>
      </c>
      <c r="S241" s="85" t="b">
        <f t="shared" si="7"/>
        <v>1</v>
      </c>
    </row>
    <row r="242" spans="1:19" hidden="1" x14ac:dyDescent="0.25">
      <c r="A242" s="97" t="s">
        <v>229</v>
      </c>
      <c r="B242" s="91">
        <v>122</v>
      </c>
      <c r="C242" s="91" t="s">
        <v>3560</v>
      </c>
      <c r="D242" s="107"/>
      <c r="E242" s="110"/>
      <c r="F242" s="109"/>
      <c r="G242" s="109"/>
      <c r="H242" s="109"/>
      <c r="I242" s="109"/>
      <c r="J242" s="109"/>
      <c r="K242" s="109"/>
      <c r="L242" s="109"/>
      <c r="M242" s="109"/>
      <c r="N242" s="109"/>
      <c r="O242" s="109"/>
      <c r="P242" s="109"/>
      <c r="Q242" s="91" t="s">
        <v>350</v>
      </c>
      <c r="R242" s="85" t="s">
        <v>7273</v>
      </c>
      <c r="S242" s="85" t="b">
        <f t="shared" si="7"/>
        <v>1</v>
      </c>
    </row>
    <row r="243" spans="1:19" hidden="1" x14ac:dyDescent="0.25">
      <c r="A243" s="97" t="s">
        <v>229</v>
      </c>
      <c r="B243" s="91">
        <v>126</v>
      </c>
      <c r="C243" s="91" t="s">
        <v>3564</v>
      </c>
      <c r="D243" s="107"/>
      <c r="E243" s="110"/>
      <c r="F243" s="109"/>
      <c r="G243" s="109"/>
      <c r="H243" s="109"/>
      <c r="I243" s="109"/>
      <c r="J243" s="109"/>
      <c r="K243" s="109"/>
      <c r="L243" s="109"/>
      <c r="M243" s="109"/>
      <c r="N243" s="109"/>
      <c r="O243" s="109"/>
      <c r="P243" s="109"/>
      <c r="Q243" s="91" t="s">
        <v>352</v>
      </c>
      <c r="R243" s="85" t="s">
        <v>7274</v>
      </c>
      <c r="S243" s="85" t="b">
        <f t="shared" si="7"/>
        <v>1</v>
      </c>
    </row>
    <row r="244" spans="1:19" hidden="1" x14ac:dyDescent="0.25">
      <c r="A244" s="97" t="s">
        <v>229</v>
      </c>
      <c r="B244" s="91">
        <v>127</v>
      </c>
      <c r="C244" s="91" t="s">
        <v>3565</v>
      </c>
      <c r="D244" s="107"/>
      <c r="E244" s="110"/>
      <c r="F244" s="109"/>
      <c r="G244" s="109"/>
      <c r="H244" s="109"/>
      <c r="I244" s="109"/>
      <c r="J244" s="109"/>
      <c r="K244" s="109"/>
      <c r="L244" s="109"/>
      <c r="M244" s="109"/>
      <c r="N244" s="109"/>
      <c r="O244" s="109"/>
      <c r="P244" s="109"/>
      <c r="Q244" s="91" t="s">
        <v>353</v>
      </c>
      <c r="R244" s="85" t="s">
        <v>7275</v>
      </c>
      <c r="S244" s="85" t="b">
        <f t="shared" si="7"/>
        <v>1</v>
      </c>
    </row>
    <row r="245" spans="1:19" hidden="1" x14ac:dyDescent="0.25">
      <c r="A245" s="97" t="s">
        <v>229</v>
      </c>
      <c r="B245" s="91">
        <v>129</v>
      </c>
      <c r="C245" s="91" t="s">
        <v>3640</v>
      </c>
      <c r="D245" s="107"/>
      <c r="E245" s="110"/>
      <c r="F245" s="109"/>
      <c r="G245" s="109"/>
      <c r="H245" s="109"/>
      <c r="I245" s="109"/>
      <c r="J245" s="109"/>
      <c r="K245" s="109"/>
      <c r="L245" s="109"/>
      <c r="M245" s="109"/>
      <c r="N245" s="109"/>
      <c r="O245" s="109"/>
      <c r="P245" s="109"/>
      <c r="Q245" s="91" t="s">
        <v>354</v>
      </c>
      <c r="R245" s="85" t="s">
        <v>354</v>
      </c>
      <c r="S245" s="85" t="b">
        <f t="shared" si="7"/>
        <v>1</v>
      </c>
    </row>
    <row r="246" spans="1:19" hidden="1" x14ac:dyDescent="0.25">
      <c r="A246" s="97" t="s">
        <v>229</v>
      </c>
      <c r="B246" s="91">
        <v>132</v>
      </c>
      <c r="C246" s="91" t="s">
        <v>3569</v>
      </c>
      <c r="D246" s="107"/>
      <c r="E246" s="110"/>
      <c r="F246" s="109"/>
      <c r="G246" s="109"/>
      <c r="H246" s="109"/>
      <c r="I246" s="109"/>
      <c r="J246" s="109"/>
      <c r="K246" s="109"/>
      <c r="L246" s="109"/>
      <c r="M246" s="109"/>
      <c r="N246" s="109"/>
      <c r="O246" s="109"/>
      <c r="P246" s="109"/>
      <c r="Q246" s="91" t="s">
        <v>355</v>
      </c>
      <c r="R246" s="85" t="s">
        <v>7279</v>
      </c>
      <c r="S246" s="85" t="b">
        <f t="shared" si="7"/>
        <v>1</v>
      </c>
    </row>
    <row r="247" spans="1:19" hidden="1" x14ac:dyDescent="0.25">
      <c r="A247" s="97" t="s">
        <v>229</v>
      </c>
      <c r="B247" s="91">
        <v>134</v>
      </c>
      <c r="C247" s="91" t="s">
        <v>3571</v>
      </c>
      <c r="D247" s="107"/>
      <c r="E247" s="110"/>
      <c r="F247" s="109"/>
      <c r="G247" s="109"/>
      <c r="H247" s="109"/>
      <c r="I247" s="109"/>
      <c r="J247" s="109"/>
      <c r="K247" s="109"/>
      <c r="L247" s="109"/>
      <c r="M247" s="109"/>
      <c r="N247" s="109"/>
      <c r="O247" s="109"/>
      <c r="P247" s="109"/>
      <c r="Q247" s="91" t="s">
        <v>356</v>
      </c>
      <c r="R247" s="85" t="s">
        <v>7281</v>
      </c>
      <c r="S247" s="85" t="b">
        <f t="shared" si="7"/>
        <v>1</v>
      </c>
    </row>
    <row r="248" spans="1:19" hidden="1" x14ac:dyDescent="0.25">
      <c r="A248" s="97" t="s">
        <v>229</v>
      </c>
      <c r="B248" s="91">
        <v>123</v>
      </c>
      <c r="C248" s="91" t="s">
        <v>3561</v>
      </c>
      <c r="D248" s="107"/>
      <c r="E248" s="110"/>
      <c r="F248" s="109"/>
      <c r="G248" s="109"/>
      <c r="H248" s="109"/>
      <c r="I248" s="109"/>
      <c r="J248" s="109"/>
      <c r="K248" s="109"/>
      <c r="L248" s="109"/>
      <c r="M248" s="109"/>
      <c r="N248" s="109"/>
      <c r="O248" s="109"/>
      <c r="P248" s="109"/>
      <c r="Q248" s="91" t="s">
        <v>3641</v>
      </c>
      <c r="R248" s="85" t="s">
        <v>3641</v>
      </c>
      <c r="S248" s="85" t="b">
        <f t="shared" si="7"/>
        <v>1</v>
      </c>
    </row>
    <row r="249" spans="1:19" hidden="1" x14ac:dyDescent="0.25">
      <c r="A249" s="97" t="s">
        <v>229</v>
      </c>
      <c r="B249" s="91">
        <v>124</v>
      </c>
      <c r="C249" s="91" t="s">
        <v>3562</v>
      </c>
      <c r="D249" s="107"/>
      <c r="E249" s="110"/>
      <c r="F249" s="109"/>
      <c r="G249" s="109"/>
      <c r="H249" s="109"/>
      <c r="I249" s="109"/>
      <c r="J249" s="109"/>
      <c r="K249" s="109"/>
      <c r="L249" s="109"/>
      <c r="M249" s="109"/>
      <c r="N249" s="109"/>
      <c r="O249" s="109"/>
      <c r="P249" s="109"/>
      <c r="Q249" s="91" t="s">
        <v>3642</v>
      </c>
      <c r="R249" s="85" t="s">
        <v>3642</v>
      </c>
      <c r="S249" s="85" t="b">
        <f t="shared" si="7"/>
        <v>1</v>
      </c>
    </row>
    <row r="250" spans="1:19" hidden="1" x14ac:dyDescent="0.25">
      <c r="A250" s="97" t="s">
        <v>229</v>
      </c>
      <c r="B250" s="91">
        <v>125</v>
      </c>
      <c r="C250" s="91" t="s">
        <v>3563</v>
      </c>
      <c r="D250" s="107"/>
      <c r="E250" s="110"/>
      <c r="F250" s="109"/>
      <c r="G250" s="109"/>
      <c r="H250" s="109"/>
      <c r="I250" s="109"/>
      <c r="J250" s="109"/>
      <c r="K250" s="109"/>
      <c r="L250" s="109"/>
      <c r="M250" s="109"/>
      <c r="N250" s="109"/>
      <c r="O250" s="109"/>
      <c r="P250" s="109"/>
      <c r="Q250" s="91" t="s">
        <v>3643</v>
      </c>
      <c r="R250" s="85" t="s">
        <v>3643</v>
      </c>
      <c r="S250" s="85" t="b">
        <f t="shared" si="7"/>
        <v>1</v>
      </c>
    </row>
    <row r="251" spans="1:19" hidden="1" x14ac:dyDescent="0.25">
      <c r="A251" s="86" t="s">
        <v>3645</v>
      </c>
      <c r="B251" s="104">
        <v>327</v>
      </c>
      <c r="C251" s="104" t="s">
        <v>3668</v>
      </c>
      <c r="D251" s="107"/>
      <c r="E251" s="110"/>
      <c r="F251" s="109"/>
      <c r="G251" s="109"/>
      <c r="H251" s="109"/>
      <c r="I251" s="109"/>
      <c r="J251" s="109"/>
      <c r="K251" s="109"/>
      <c r="L251" s="109"/>
      <c r="M251" s="109"/>
      <c r="N251" s="109"/>
      <c r="O251" s="109"/>
      <c r="P251" s="109"/>
    </row>
    <row r="252" spans="1:19" hidden="1" x14ac:dyDescent="0.25">
      <c r="A252" s="86" t="s">
        <v>3645</v>
      </c>
      <c r="B252" s="104">
        <v>328</v>
      </c>
      <c r="C252" s="104" t="s">
        <v>3669</v>
      </c>
      <c r="D252" s="107"/>
      <c r="E252" s="110"/>
      <c r="F252" s="109"/>
      <c r="G252" s="109"/>
      <c r="H252" s="109"/>
      <c r="I252" s="109"/>
      <c r="J252" s="109"/>
      <c r="K252" s="109"/>
      <c r="L252" s="109"/>
      <c r="M252" s="109"/>
      <c r="N252" s="109"/>
      <c r="O252" s="109"/>
      <c r="P252" s="109"/>
    </row>
    <row r="253" spans="1:19" hidden="1" x14ac:dyDescent="0.25">
      <c r="A253" s="86" t="s">
        <v>3645</v>
      </c>
      <c r="B253" s="106">
        <v>301</v>
      </c>
      <c r="C253" s="106" t="s">
        <v>3646</v>
      </c>
      <c r="D253" s="107"/>
      <c r="E253" s="110"/>
      <c r="F253" s="109"/>
      <c r="G253" s="109"/>
      <c r="H253" s="109"/>
      <c r="I253" s="109"/>
      <c r="J253" s="109"/>
      <c r="K253" s="109"/>
      <c r="L253" s="109"/>
      <c r="M253" s="109"/>
      <c r="N253" s="109"/>
      <c r="O253" s="109"/>
      <c r="P253" s="109"/>
    </row>
    <row r="254" spans="1:19" hidden="1" x14ac:dyDescent="0.25">
      <c r="A254" s="86" t="s">
        <v>3645</v>
      </c>
      <c r="B254" s="106">
        <v>302</v>
      </c>
      <c r="C254" s="106" t="s">
        <v>3647</v>
      </c>
      <c r="D254" s="107"/>
      <c r="E254" s="110"/>
      <c r="F254" s="109"/>
      <c r="G254" s="109"/>
      <c r="H254" s="109"/>
      <c r="I254" s="109"/>
      <c r="J254" s="109"/>
      <c r="K254" s="109"/>
      <c r="L254" s="109"/>
      <c r="M254" s="109"/>
      <c r="N254" s="109"/>
      <c r="O254" s="109"/>
      <c r="P254" s="109"/>
    </row>
    <row r="255" spans="1:19" hidden="1" x14ac:dyDescent="0.25">
      <c r="A255" s="86" t="s">
        <v>3645</v>
      </c>
      <c r="B255" s="106">
        <v>303</v>
      </c>
      <c r="C255" s="106" t="s">
        <v>3648</v>
      </c>
      <c r="D255" s="107"/>
      <c r="E255" s="110"/>
      <c r="F255" s="109"/>
      <c r="G255" s="109"/>
      <c r="H255" s="109"/>
      <c r="I255" s="109"/>
      <c r="J255" s="109"/>
      <c r="K255" s="109"/>
      <c r="L255" s="109"/>
      <c r="M255" s="109"/>
      <c r="N255" s="109"/>
      <c r="O255" s="109"/>
      <c r="P255" s="109"/>
    </row>
    <row r="256" spans="1:19" hidden="1" x14ac:dyDescent="0.25">
      <c r="A256" s="86" t="s">
        <v>3645</v>
      </c>
      <c r="B256" s="106">
        <v>304</v>
      </c>
      <c r="C256" s="106" t="s">
        <v>3649</v>
      </c>
      <c r="D256" s="107"/>
      <c r="E256" s="110"/>
      <c r="F256" s="109"/>
      <c r="G256" s="109"/>
      <c r="H256" s="109"/>
      <c r="I256" s="109"/>
      <c r="J256" s="109"/>
      <c r="K256" s="109"/>
      <c r="L256" s="109"/>
      <c r="M256" s="109"/>
      <c r="N256" s="109"/>
      <c r="O256" s="109"/>
      <c r="P256" s="109"/>
    </row>
    <row r="257" spans="1:16" hidden="1" x14ac:dyDescent="0.25">
      <c r="A257" s="86" t="s">
        <v>3645</v>
      </c>
      <c r="B257" s="106">
        <v>305</v>
      </c>
      <c r="C257" s="106" t="s">
        <v>3650</v>
      </c>
      <c r="D257" s="107"/>
      <c r="E257" s="110"/>
      <c r="F257" s="109"/>
      <c r="G257" s="109"/>
      <c r="H257" s="109"/>
      <c r="I257" s="109"/>
      <c r="J257" s="109"/>
      <c r="K257" s="109"/>
      <c r="L257" s="109"/>
      <c r="M257" s="109"/>
      <c r="N257" s="109"/>
      <c r="O257" s="109"/>
      <c r="P257" s="109"/>
    </row>
    <row r="258" spans="1:16" hidden="1" x14ac:dyDescent="0.25">
      <c r="A258" s="86" t="s">
        <v>3645</v>
      </c>
      <c r="B258" s="106">
        <v>308</v>
      </c>
      <c r="C258" s="106" t="s">
        <v>3651</v>
      </c>
      <c r="D258" s="107"/>
      <c r="E258" s="110"/>
      <c r="F258" s="109"/>
      <c r="G258" s="109"/>
      <c r="H258" s="109"/>
      <c r="I258" s="109"/>
      <c r="J258" s="109"/>
      <c r="K258" s="109"/>
      <c r="L258" s="109"/>
      <c r="M258" s="109"/>
      <c r="N258" s="109"/>
      <c r="O258" s="109"/>
      <c r="P258" s="109"/>
    </row>
    <row r="259" spans="1:16" hidden="1" x14ac:dyDescent="0.25">
      <c r="A259" s="86" t="s">
        <v>3645</v>
      </c>
      <c r="B259" s="106">
        <v>309</v>
      </c>
      <c r="C259" s="106" t="s">
        <v>3652</v>
      </c>
      <c r="D259" s="107"/>
      <c r="E259" s="110"/>
      <c r="F259" s="109"/>
      <c r="G259" s="109"/>
      <c r="H259" s="109"/>
      <c r="I259" s="109"/>
      <c r="J259" s="109"/>
      <c r="K259" s="109"/>
      <c r="L259" s="109"/>
      <c r="M259" s="109"/>
      <c r="N259" s="109"/>
      <c r="O259" s="109"/>
      <c r="P259" s="109"/>
    </row>
    <row r="260" spans="1:16" hidden="1" x14ac:dyDescent="0.25">
      <c r="A260" s="86" t="s">
        <v>3645</v>
      </c>
      <c r="B260" s="106">
        <v>310</v>
      </c>
      <c r="C260" s="106" t="s">
        <v>3653</v>
      </c>
      <c r="D260" s="107"/>
      <c r="E260" s="110"/>
      <c r="F260" s="109"/>
      <c r="G260" s="109"/>
      <c r="H260" s="109"/>
      <c r="I260" s="109"/>
      <c r="J260" s="109"/>
      <c r="K260" s="109"/>
      <c r="L260" s="109"/>
      <c r="M260" s="109"/>
      <c r="N260" s="109"/>
      <c r="O260" s="109"/>
      <c r="P260" s="109"/>
    </row>
    <row r="261" spans="1:16" hidden="1" x14ac:dyDescent="0.25">
      <c r="A261" s="86" t="s">
        <v>3645</v>
      </c>
      <c r="B261" s="106">
        <v>311</v>
      </c>
      <c r="C261" s="106" t="s">
        <v>3654</v>
      </c>
      <c r="D261" s="107"/>
      <c r="E261" s="110"/>
      <c r="F261" s="109"/>
      <c r="G261" s="109"/>
      <c r="H261" s="109"/>
      <c r="I261" s="109"/>
      <c r="J261" s="109"/>
      <c r="K261" s="109"/>
      <c r="L261" s="109"/>
      <c r="M261" s="109"/>
      <c r="N261" s="109"/>
      <c r="O261" s="109"/>
      <c r="P261" s="109"/>
    </row>
    <row r="262" spans="1:16" hidden="1" x14ac:dyDescent="0.25">
      <c r="A262" s="86" t="s">
        <v>3645</v>
      </c>
      <c r="B262" s="106">
        <v>312</v>
      </c>
      <c r="C262" s="106" t="s">
        <v>3655</v>
      </c>
      <c r="D262" s="107"/>
      <c r="E262" s="110"/>
      <c r="F262" s="109"/>
      <c r="G262" s="109"/>
      <c r="H262" s="109"/>
      <c r="I262" s="109"/>
      <c r="J262" s="109"/>
      <c r="K262" s="109"/>
      <c r="L262" s="109"/>
      <c r="M262" s="109"/>
      <c r="N262" s="109"/>
      <c r="O262" s="109"/>
      <c r="P262" s="109"/>
    </row>
    <row r="263" spans="1:16" hidden="1" x14ac:dyDescent="0.25">
      <c r="A263" s="86" t="s">
        <v>3645</v>
      </c>
      <c r="B263" s="106">
        <v>313</v>
      </c>
      <c r="C263" s="106" t="s">
        <v>3656</v>
      </c>
      <c r="D263" s="107"/>
      <c r="E263" s="110"/>
      <c r="F263" s="109"/>
      <c r="G263" s="109"/>
      <c r="H263" s="109"/>
      <c r="I263" s="109"/>
      <c r="J263" s="109"/>
      <c r="K263" s="109"/>
      <c r="L263" s="109"/>
      <c r="M263" s="109"/>
      <c r="N263" s="109"/>
      <c r="O263" s="109"/>
      <c r="P263" s="109"/>
    </row>
    <row r="264" spans="1:16" hidden="1" x14ac:dyDescent="0.25">
      <c r="A264" s="86" t="s">
        <v>3645</v>
      </c>
      <c r="B264" s="106">
        <v>306</v>
      </c>
      <c r="C264" s="106" t="s">
        <v>3818</v>
      </c>
      <c r="D264" s="107"/>
      <c r="E264" s="110"/>
      <c r="F264" s="109"/>
      <c r="G264" s="109"/>
      <c r="H264" s="109"/>
      <c r="I264" s="109"/>
      <c r="J264" s="109"/>
      <c r="K264" s="109"/>
      <c r="L264" s="109"/>
      <c r="M264" s="109"/>
      <c r="N264" s="109"/>
      <c r="O264" s="109"/>
      <c r="P264" s="109"/>
    </row>
    <row r="265" spans="1:16" hidden="1" x14ac:dyDescent="0.25">
      <c r="A265" s="86" t="s">
        <v>3645</v>
      </c>
      <c r="B265" s="106">
        <v>307</v>
      </c>
      <c r="C265" s="106" t="s">
        <v>3819</v>
      </c>
      <c r="D265" s="107"/>
      <c r="E265" s="110"/>
      <c r="F265" s="109"/>
      <c r="G265" s="109"/>
      <c r="H265" s="109"/>
      <c r="I265" s="109"/>
      <c r="J265" s="109"/>
      <c r="K265" s="109"/>
      <c r="L265" s="109"/>
      <c r="M265" s="109"/>
      <c r="N265" s="109"/>
      <c r="O265" s="109"/>
      <c r="P265" s="109"/>
    </row>
    <row r="266" spans="1:16" hidden="1" x14ac:dyDescent="0.25">
      <c r="A266" s="86" t="s">
        <v>3645</v>
      </c>
      <c r="B266" s="89">
        <v>314</v>
      </c>
      <c r="C266" s="89" t="s">
        <v>3657</v>
      </c>
      <c r="D266" s="107"/>
      <c r="E266" s="110"/>
      <c r="F266" s="109"/>
      <c r="G266" s="109"/>
      <c r="H266" s="109"/>
      <c r="I266" s="109"/>
      <c r="J266" s="109"/>
      <c r="K266" s="109"/>
      <c r="L266" s="109"/>
      <c r="M266" s="109"/>
      <c r="N266" s="109"/>
      <c r="O266" s="109"/>
      <c r="P266" s="109"/>
    </row>
    <row r="267" spans="1:16" hidden="1" x14ac:dyDescent="0.25">
      <c r="A267" s="86" t="s">
        <v>3645</v>
      </c>
      <c r="B267" s="89">
        <v>322</v>
      </c>
      <c r="C267" s="89" t="s">
        <v>3663</v>
      </c>
      <c r="D267" s="107"/>
      <c r="E267" s="110"/>
      <c r="F267" s="109"/>
      <c r="G267" s="109"/>
      <c r="H267" s="109"/>
      <c r="I267" s="109"/>
      <c r="J267" s="109"/>
      <c r="K267" s="109"/>
      <c r="L267" s="109"/>
      <c r="M267" s="109"/>
      <c r="N267" s="109"/>
      <c r="O267" s="109"/>
      <c r="P267" s="109"/>
    </row>
    <row r="268" spans="1:16" hidden="1" x14ac:dyDescent="0.25">
      <c r="A268" s="86" t="s">
        <v>3645</v>
      </c>
      <c r="B268" s="89">
        <v>324</v>
      </c>
      <c r="C268" s="89" t="s">
        <v>3665</v>
      </c>
      <c r="D268" s="107"/>
      <c r="E268" s="110"/>
      <c r="F268" s="109"/>
      <c r="G268" s="109"/>
      <c r="H268" s="109"/>
      <c r="I268" s="109"/>
      <c r="J268" s="109"/>
      <c r="K268" s="109"/>
      <c r="L268" s="109"/>
      <c r="M268" s="109"/>
      <c r="N268" s="109"/>
      <c r="O268" s="109"/>
      <c r="P268" s="109"/>
    </row>
    <row r="269" spans="1:16" hidden="1" x14ac:dyDescent="0.25">
      <c r="A269" s="86" t="s">
        <v>3645</v>
      </c>
      <c r="B269" s="89">
        <v>325</v>
      </c>
      <c r="C269" s="89" t="s">
        <v>3666</v>
      </c>
      <c r="D269" s="107"/>
      <c r="E269" s="110"/>
      <c r="F269" s="109"/>
      <c r="G269" s="109"/>
      <c r="H269" s="109"/>
      <c r="I269" s="109"/>
      <c r="J269" s="109"/>
      <c r="K269" s="109"/>
      <c r="L269" s="109"/>
      <c r="M269" s="109"/>
      <c r="N269" s="109"/>
      <c r="O269" s="109"/>
      <c r="P269" s="109"/>
    </row>
    <row r="270" spans="1:16" hidden="1" x14ac:dyDescent="0.25">
      <c r="A270" s="86" t="s">
        <v>3645</v>
      </c>
      <c r="B270" s="89">
        <v>315</v>
      </c>
      <c r="C270" s="89" t="s">
        <v>3658</v>
      </c>
      <c r="D270" s="107"/>
      <c r="E270" s="110"/>
      <c r="F270" s="109"/>
      <c r="G270" s="109"/>
      <c r="H270" s="109"/>
      <c r="I270" s="109"/>
      <c r="J270" s="109"/>
      <c r="K270" s="109"/>
      <c r="L270" s="109"/>
      <c r="M270" s="109"/>
      <c r="N270" s="109"/>
      <c r="O270" s="109"/>
      <c r="P270" s="109"/>
    </row>
    <row r="271" spans="1:16" hidden="1" x14ac:dyDescent="0.25">
      <c r="A271" s="86" t="s">
        <v>3645</v>
      </c>
      <c r="B271" s="89">
        <v>316</v>
      </c>
      <c r="C271" s="89" t="s">
        <v>3659</v>
      </c>
      <c r="D271" s="107"/>
      <c r="E271" s="110"/>
      <c r="F271" s="109"/>
      <c r="G271" s="109"/>
      <c r="H271" s="109"/>
      <c r="I271" s="109"/>
      <c r="J271" s="109"/>
      <c r="K271" s="109"/>
      <c r="L271" s="109"/>
      <c r="M271" s="109"/>
      <c r="N271" s="109"/>
      <c r="O271" s="109"/>
      <c r="P271" s="109"/>
    </row>
    <row r="272" spans="1:16" hidden="1" x14ac:dyDescent="0.25">
      <c r="A272" s="86" t="s">
        <v>3645</v>
      </c>
      <c r="B272" s="89">
        <v>317</v>
      </c>
      <c r="C272" s="89" t="s">
        <v>3660</v>
      </c>
      <c r="D272" s="107"/>
      <c r="E272" s="110"/>
      <c r="F272" s="109"/>
      <c r="G272" s="109"/>
      <c r="H272" s="109"/>
      <c r="I272" s="109"/>
      <c r="J272" s="109"/>
      <c r="K272" s="109"/>
      <c r="L272" s="109"/>
      <c r="M272" s="109"/>
      <c r="N272" s="109"/>
      <c r="O272" s="109"/>
      <c r="P272" s="109"/>
    </row>
    <row r="273" spans="1:16" hidden="1" x14ac:dyDescent="0.25">
      <c r="A273" s="86" t="s">
        <v>3645</v>
      </c>
      <c r="B273" s="89">
        <v>318</v>
      </c>
      <c r="C273" s="89" t="s">
        <v>3661</v>
      </c>
      <c r="D273" s="107"/>
      <c r="E273" s="110"/>
      <c r="F273" s="109"/>
      <c r="G273" s="109"/>
      <c r="H273" s="109"/>
      <c r="I273" s="109"/>
      <c r="J273" s="109"/>
      <c r="K273" s="109"/>
      <c r="L273" s="109"/>
      <c r="M273" s="109"/>
      <c r="N273" s="109"/>
      <c r="O273" s="109"/>
      <c r="P273" s="109"/>
    </row>
    <row r="274" spans="1:16" hidden="1" x14ac:dyDescent="0.25">
      <c r="A274" s="86" t="s">
        <v>3645</v>
      </c>
      <c r="B274" s="89">
        <v>321</v>
      </c>
      <c r="C274" s="89" t="s">
        <v>3662</v>
      </c>
      <c r="D274" s="107"/>
      <c r="E274" s="110"/>
      <c r="F274" s="109"/>
      <c r="G274" s="109"/>
      <c r="H274" s="109"/>
      <c r="I274" s="109"/>
      <c r="J274" s="109"/>
      <c r="K274" s="109"/>
      <c r="L274" s="109"/>
      <c r="M274" s="109"/>
      <c r="N274" s="109"/>
      <c r="O274" s="109"/>
      <c r="P274" s="109"/>
    </row>
    <row r="275" spans="1:16" hidden="1" x14ac:dyDescent="0.25">
      <c r="A275" s="86" t="s">
        <v>3645</v>
      </c>
      <c r="B275" s="89">
        <v>323</v>
      </c>
      <c r="C275" s="89" t="s">
        <v>3664</v>
      </c>
      <c r="D275" s="107"/>
      <c r="E275" s="110"/>
      <c r="F275" s="109"/>
      <c r="G275" s="109"/>
      <c r="H275" s="109"/>
      <c r="I275" s="109"/>
      <c r="J275" s="109"/>
      <c r="K275" s="109"/>
      <c r="L275" s="109"/>
      <c r="M275" s="109"/>
      <c r="N275" s="109"/>
      <c r="O275" s="109"/>
      <c r="P275" s="109"/>
    </row>
    <row r="276" spans="1:16" hidden="1" x14ac:dyDescent="0.25">
      <c r="A276" s="86" t="s">
        <v>3645</v>
      </c>
      <c r="B276" s="89">
        <v>326</v>
      </c>
      <c r="C276" s="89" t="s">
        <v>3667</v>
      </c>
      <c r="D276" s="107"/>
      <c r="E276" s="110"/>
      <c r="F276" s="109"/>
      <c r="G276" s="109"/>
      <c r="H276" s="109"/>
      <c r="I276" s="109"/>
      <c r="J276" s="109"/>
      <c r="K276" s="109"/>
      <c r="L276" s="109"/>
      <c r="M276" s="109"/>
      <c r="N276" s="109"/>
      <c r="O276" s="109"/>
      <c r="P276" s="109"/>
    </row>
    <row r="277" spans="1:16" hidden="1" x14ac:dyDescent="0.25">
      <c r="A277" s="86" t="s">
        <v>3645</v>
      </c>
      <c r="B277" s="89">
        <v>319</v>
      </c>
      <c r="C277" s="89" t="s">
        <v>3820</v>
      </c>
      <c r="D277" s="107"/>
      <c r="E277" s="110"/>
      <c r="F277" s="109"/>
      <c r="G277" s="109"/>
      <c r="H277" s="109"/>
      <c r="I277" s="109"/>
      <c r="J277" s="109"/>
      <c r="K277" s="109"/>
      <c r="L277" s="109"/>
      <c r="M277" s="109"/>
      <c r="N277" s="109"/>
      <c r="O277" s="109"/>
      <c r="P277" s="109"/>
    </row>
    <row r="278" spans="1:16" hidden="1" x14ac:dyDescent="0.25">
      <c r="A278" s="86" t="s">
        <v>3645</v>
      </c>
      <c r="B278" s="89">
        <v>320</v>
      </c>
      <c r="C278" s="89" t="s">
        <v>3821</v>
      </c>
      <c r="D278" s="107"/>
      <c r="E278" s="110"/>
      <c r="F278" s="109"/>
      <c r="G278" s="109"/>
      <c r="H278" s="109"/>
      <c r="I278" s="109"/>
      <c r="J278" s="109"/>
      <c r="K278" s="109"/>
      <c r="L278" s="109"/>
      <c r="M278" s="109"/>
      <c r="N278" s="109"/>
      <c r="O278" s="109"/>
      <c r="P278" s="109"/>
    </row>
    <row r="279" spans="1:16" x14ac:dyDescent="0.25">
      <c r="D279" s="84"/>
    </row>
    <row r="280" spans="1:16" x14ac:dyDescent="0.25">
      <c r="D280" s="84"/>
    </row>
    <row r="281" spans="1:16" x14ac:dyDescent="0.25">
      <c r="D281" s="84"/>
    </row>
  </sheetData>
  <autoFilter ref="A1:S278" xr:uid="{00000000-0009-0000-0000-000005000000}">
    <filterColumn colId="0">
      <filters>
        <filter val="FF"/>
      </filters>
    </filterColumn>
    <sortState xmlns:xlrd2="http://schemas.microsoft.com/office/spreadsheetml/2017/richdata2" ref="A2:S67">
      <sortCondition ref="C1:C278"/>
    </sortState>
  </autoFilter>
  <conditionalFormatting sqref="S68:S250">
    <cfRule type="cellIs" dxfId="2" priority="1" operator="equal">
      <formula>""</formula>
    </cfRule>
    <cfRule type="cellIs" dxfId="1" priority="2" operator="equal">
      <formula>TRUE</formula>
    </cfRule>
    <cfRule type="cellIs" dxfId="0" priority="3" operator="equal">
      <formula>FALSE</formula>
    </cfRule>
  </conditionalFormatting>
  <pageMargins left="0.7" right="0.7" top="0.75" bottom="0.75" header="0.3" footer="0.3"/>
  <pageSetup paperSize="9" orientation="portrait" r:id="rId1"/>
  <customProperties>
    <customPr name="_pios_id" r:id="rId2"/>
    <customPr name="FPMExcelClientCellBasedFunctionStatus" r:id="rId3"/>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22</vt:i4>
      </vt:variant>
    </vt:vector>
  </HeadingPairs>
  <TitlesOfParts>
    <vt:vector size="23" baseType="lpstr">
      <vt:lpstr>Warning</vt:lpstr>
      <vt:lpstr>CHOSEN_AUTHORITY</vt:lpstr>
      <vt:lpstr>CHOSEN_LANGUAGE</vt:lpstr>
      <vt:lpstr>CHOSEN_SUBSECTOR</vt:lpstr>
      <vt:lpstr>CHOSEN_YEAR</vt:lpstr>
      <vt:lpstr>LIST_AUTHORITIES</vt:lpstr>
      <vt:lpstr>list_description</vt:lpstr>
      <vt:lpstr>LIST_DESCRIPTIONS</vt:lpstr>
      <vt:lpstr>LIST_DESCRIPTIONS_2</vt:lpstr>
      <vt:lpstr>NEW_TABLE</vt:lpstr>
      <vt:lpstr>OLD_TABLE</vt:lpstr>
      <vt:lpstr>rng_input</vt:lpstr>
      <vt:lpstr>rng_input2014</vt:lpstr>
      <vt:lpstr>rng_input2015</vt:lpstr>
      <vt:lpstr>rng_input2016</vt:lpstr>
      <vt:lpstr>rng_input2017</vt:lpstr>
      <vt:lpstr>rng_input2018</vt:lpstr>
      <vt:lpstr>rng_input2019</vt:lpstr>
      <vt:lpstr>rng_input2020</vt:lpstr>
      <vt:lpstr>rng_input2021</vt:lpstr>
      <vt:lpstr>rng_input2022</vt:lpstr>
      <vt:lpstr>rng_input2023</vt:lpstr>
      <vt:lpstr>rngYEAR2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EU Reporting 2011-85 Belgium</dc:title>
  <dc:creator>Elke Cobbaut</dc:creator>
  <dc:description/>
  <cp:lastModifiedBy>Valerie Paulus</cp:lastModifiedBy>
  <dcterms:created xsi:type="dcterms:W3CDTF">2006-09-16T00:00:00Z</dcterms:created>
  <dcterms:modified xsi:type="dcterms:W3CDTF">2023-03-06T09:23:08Z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